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GitHub\IWMI_dashboard_7.0\"/>
    </mc:Choice>
  </mc:AlternateContent>
  <xr:revisionPtr revIDLastSave="0" documentId="13_ncr:1_{11AC242E-1888-476E-BDD1-B1D3C5ADCC9F}" xr6:coauthVersionLast="47" xr6:coauthVersionMax="47" xr10:uidLastSave="{00000000-0000-0000-0000-000000000000}"/>
  <bookViews>
    <workbookView xWindow="-120" yWindow="-120" windowWidth="29040" windowHeight="15720" activeTab="3" xr2:uid="{F39BA756-C15A-41CB-A34B-FE8FF550AE86}"/>
  </bookViews>
  <sheets>
    <sheet name="Solar Suitability_new_ranking" sheetId="14" r:id="rId1"/>
    <sheet name="District_recommendation" sheetId="15" r:id="rId2"/>
    <sheet name="Model_Recommendation" sheetId="18" r:id="rId3"/>
    <sheet name="Naming" sheetId="22" r:id="rId4"/>
    <sheet name="Adaptation" sheetId="3" r:id="rId5"/>
    <sheet name="Mitigation" sheetId="4" r:id="rId6"/>
    <sheet name="Replacement" sheetId="5" r:id="rId7"/>
    <sheet name="ranking" sheetId="21" r:id="rId8"/>
    <sheet name="Community SIP" sheetId="12" r:id="rId9"/>
    <sheet name="surface_water_body" sheetId="20" r:id="rId10"/>
    <sheet name="GIS layer accronym" sheetId="13" r:id="rId11"/>
    <sheet name="potential" sheetId="10" state="hidden" r:id="rId12"/>
    <sheet name="All" sheetId="11" state="hidden" r:id="rId13"/>
    <sheet name="Aquifer" sheetId="16" r:id="rId14"/>
    <sheet name="DISCOM" sheetId="19" r:id="rId15"/>
    <sheet name="Tariff" sheetId="17" r:id="rId16"/>
  </sheets>
  <definedNames>
    <definedName name="_xlnm._FilterDatabase" localSheetId="4" hidden="1">Adaptation!$A$1:$AK$669</definedName>
    <definedName name="_xlnm._FilterDatabase" localSheetId="12" hidden="1">All!$A$1:$H$668</definedName>
    <definedName name="_xlnm._FilterDatabase" localSheetId="8" hidden="1">'Community SIP'!$A$1:$L$668</definedName>
    <definedName name="_xlnm._FilterDatabase" localSheetId="14" hidden="1">DISCOM!$A$1:$I$670</definedName>
    <definedName name="_xlnm._FilterDatabase" localSheetId="1" hidden="1">District_recommendation!$A$1:$BE$669</definedName>
    <definedName name="_xlnm._FilterDatabase" localSheetId="5" hidden="1">Mitigation!$A$1:$AK$669</definedName>
    <definedName name="_xlnm._FilterDatabase" localSheetId="11" hidden="1">potential!$A$1:$F$668</definedName>
    <definedName name="_xlnm._FilterDatabase" localSheetId="6" hidden="1">Replacement!$A$1:$AJ$669</definedName>
    <definedName name="_xlnm._FilterDatabase" localSheetId="0" hidden="1">'Solar Suitability_new_ranking'!$A$1:$H$669</definedName>
    <definedName name="_xlnm._FilterDatabase" localSheetId="9" hidden="1">surface_water_body!$A$1:$F$669</definedName>
    <definedName name="_xlnm._FilterDatabase" localSheetId="15" hidden="1">Tariff!$A$1:$F$643</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15" l="1"/>
  <c r="Y5" i="15"/>
  <c r="Y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46" i="15"/>
  <c r="Y47" i="15"/>
  <c r="Y48" i="15"/>
  <c r="Y49" i="15"/>
  <c r="Y50" i="15"/>
  <c r="Y51" i="15"/>
  <c r="Y52" i="15"/>
  <c r="Y53" i="15"/>
  <c r="Y54" i="15"/>
  <c r="Y55" i="15"/>
  <c r="Y56" i="15"/>
  <c r="Y57" i="15"/>
  <c r="Y58" i="15"/>
  <c r="Y59" i="15"/>
  <c r="Y60" i="15"/>
  <c r="Y61" i="15"/>
  <c r="Y62" i="15"/>
  <c r="Y63" i="15"/>
  <c r="Y64" i="15"/>
  <c r="Y65" i="15"/>
  <c r="Y66" i="15"/>
  <c r="Y67" i="15"/>
  <c r="Y68" i="15"/>
  <c r="Y69" i="15"/>
  <c r="Y70" i="15"/>
  <c r="Y71" i="15"/>
  <c r="Y72" i="15"/>
  <c r="Y73" i="15"/>
  <c r="Y74" i="15"/>
  <c r="Y75" i="15"/>
  <c r="Y76" i="15"/>
  <c r="Y77" i="15"/>
  <c r="Y78" i="15"/>
  <c r="Y79" i="15"/>
  <c r="Y80" i="15"/>
  <c r="Y81" i="15"/>
  <c r="Y82" i="15"/>
  <c r="Y83" i="15"/>
  <c r="Y84" i="15"/>
  <c r="Y85" i="15"/>
  <c r="Y86" i="15"/>
  <c r="Y87" i="15"/>
  <c r="Y88" i="15"/>
  <c r="Y89" i="15"/>
  <c r="Y90" i="15"/>
  <c r="Y91" i="15"/>
  <c r="Y92" i="15"/>
  <c r="Y93" i="15"/>
  <c r="Y94" i="15"/>
  <c r="Y95" i="15"/>
  <c r="Y96" i="15"/>
  <c r="Y97" i="15"/>
  <c r="Y98" i="15"/>
  <c r="Y99" i="15"/>
  <c r="Y100" i="15"/>
  <c r="Y101" i="15"/>
  <c r="Y102" i="15"/>
  <c r="Y103" i="15"/>
  <c r="Y104" i="15"/>
  <c r="Y105" i="15"/>
  <c r="Y106" i="15"/>
  <c r="Y107" i="15"/>
  <c r="Y108" i="15"/>
  <c r="Y109" i="15"/>
  <c r="Y110" i="15"/>
  <c r="Y111" i="15"/>
  <c r="Y112" i="15"/>
  <c r="Y113" i="15"/>
  <c r="Y114" i="15"/>
  <c r="Y115" i="15"/>
  <c r="Y116" i="15"/>
  <c r="Y117" i="15"/>
  <c r="Y118" i="15"/>
  <c r="Y119" i="15"/>
  <c r="Y120" i="15"/>
  <c r="Y121" i="15"/>
  <c r="Y122" i="15"/>
  <c r="Y123" i="15"/>
  <c r="Y124" i="15"/>
  <c r="Y125" i="15"/>
  <c r="Y126" i="15"/>
  <c r="Y127" i="15"/>
  <c r="Y128" i="15"/>
  <c r="Y129" i="15"/>
  <c r="Y130" i="15"/>
  <c r="Y131" i="15"/>
  <c r="Y132" i="15"/>
  <c r="Y133" i="15"/>
  <c r="Y134" i="15"/>
  <c r="Y135" i="15"/>
  <c r="Y136" i="15"/>
  <c r="Y137" i="15"/>
  <c r="Y138" i="15"/>
  <c r="Y139" i="15"/>
  <c r="Y140" i="15"/>
  <c r="Y141" i="15"/>
  <c r="Y142" i="15"/>
  <c r="Y143" i="15"/>
  <c r="Y144" i="15"/>
  <c r="Y145" i="15"/>
  <c r="Y146" i="15"/>
  <c r="Y147" i="15"/>
  <c r="Y148" i="15"/>
  <c r="Y149" i="15"/>
  <c r="Y150" i="15"/>
  <c r="Y151" i="15"/>
  <c r="Y152" i="15"/>
  <c r="Y153" i="15"/>
  <c r="Y154" i="15"/>
  <c r="Y155" i="15"/>
  <c r="Y156" i="15"/>
  <c r="Y157" i="15"/>
  <c r="Y158" i="15"/>
  <c r="Y159" i="15"/>
  <c r="Y160" i="15"/>
  <c r="Y161" i="15"/>
  <c r="Y162" i="15"/>
  <c r="Y163" i="15"/>
  <c r="Y164" i="15"/>
  <c r="Y165" i="15"/>
  <c r="Y166" i="15"/>
  <c r="Y167" i="15"/>
  <c r="Y168" i="15"/>
  <c r="Y169" i="15"/>
  <c r="Y170" i="15"/>
  <c r="Y171" i="15"/>
  <c r="Y172" i="15"/>
  <c r="Y173" i="15"/>
  <c r="Y174" i="15"/>
  <c r="Y175" i="15"/>
  <c r="Y176" i="15"/>
  <c r="Y177" i="15"/>
  <c r="Y178" i="15"/>
  <c r="Y179" i="15"/>
  <c r="Y180" i="15"/>
  <c r="Y181" i="15"/>
  <c r="Y182" i="15"/>
  <c r="Y183" i="15"/>
  <c r="Y184" i="15"/>
  <c r="Y185" i="15"/>
  <c r="Y186" i="15"/>
  <c r="Y187" i="15"/>
  <c r="Y188" i="15"/>
  <c r="BG188" i="15" s="1"/>
  <c r="Y189" i="15"/>
  <c r="Y190" i="15"/>
  <c r="BG190" i="15" s="1"/>
  <c r="Y191" i="15"/>
  <c r="Y192" i="15"/>
  <c r="BG192" i="15" s="1"/>
  <c r="Y193" i="15"/>
  <c r="Y194" i="15"/>
  <c r="Y195" i="15"/>
  <c r="Y196" i="15"/>
  <c r="BG196" i="15" s="1"/>
  <c r="Y197" i="15"/>
  <c r="Y198" i="15"/>
  <c r="Y199" i="15"/>
  <c r="Y200" i="15"/>
  <c r="Y201" i="15"/>
  <c r="Y202" i="15"/>
  <c r="Y203" i="15"/>
  <c r="Y204" i="15"/>
  <c r="BG204" i="15" s="1"/>
  <c r="Y205" i="15"/>
  <c r="Y206" i="15"/>
  <c r="Y207" i="15"/>
  <c r="Y208" i="15"/>
  <c r="BG208" i="15" s="1"/>
  <c r="Y209" i="15"/>
  <c r="Y210" i="15"/>
  <c r="Y211" i="15"/>
  <c r="Y212" i="15"/>
  <c r="Y213" i="15"/>
  <c r="Y214" i="15"/>
  <c r="Y215" i="15"/>
  <c r="BG215" i="15" s="1"/>
  <c r="Y216" i="15"/>
  <c r="BG216" i="15" s="1"/>
  <c r="Y217" i="15"/>
  <c r="Y218" i="15"/>
  <c r="Y219" i="15"/>
  <c r="BG219" i="15" s="1"/>
  <c r="Y220" i="15"/>
  <c r="BG220" i="15" s="1"/>
  <c r="Y221" i="15"/>
  <c r="Y222" i="15"/>
  <c r="Y223" i="15"/>
  <c r="Y224" i="15"/>
  <c r="Y225" i="15"/>
  <c r="Y226" i="15"/>
  <c r="BG226" i="15" s="1"/>
  <c r="Y227" i="15"/>
  <c r="Y228" i="15"/>
  <c r="BG228" i="15" s="1"/>
  <c r="Y229" i="15"/>
  <c r="Y230" i="15"/>
  <c r="Y231" i="15"/>
  <c r="BG231" i="15" s="1"/>
  <c r="Y232" i="15"/>
  <c r="BG232" i="15" s="1"/>
  <c r="Y233" i="15"/>
  <c r="Y234" i="15"/>
  <c r="Y235" i="15"/>
  <c r="Y236" i="15"/>
  <c r="BG236" i="15" s="1"/>
  <c r="Y237" i="15"/>
  <c r="Y238" i="15"/>
  <c r="BG238" i="15" s="1"/>
  <c r="Y239" i="15"/>
  <c r="Y240" i="15"/>
  <c r="Y241" i="15"/>
  <c r="Y242" i="15"/>
  <c r="Y243" i="15"/>
  <c r="BG243" i="15" s="1"/>
  <c r="Y244" i="15"/>
  <c r="BG244" i="15" s="1"/>
  <c r="Y245" i="15"/>
  <c r="Y246" i="15"/>
  <c r="Y247" i="15"/>
  <c r="Y248" i="15"/>
  <c r="Y249" i="15"/>
  <c r="Y250" i="15"/>
  <c r="BG250" i="15" s="1"/>
  <c r="Y251" i="15"/>
  <c r="Y252" i="15"/>
  <c r="BG252" i="15" s="1"/>
  <c r="Y253" i="15"/>
  <c r="Y254" i="15"/>
  <c r="Y255" i="15"/>
  <c r="BG255" i="15" s="1"/>
  <c r="Y256" i="15"/>
  <c r="Y257" i="15"/>
  <c r="Y258" i="15"/>
  <c r="Y259" i="15"/>
  <c r="BG259" i="15" s="1"/>
  <c r="Y260" i="15"/>
  <c r="Y261" i="15"/>
  <c r="Y262" i="15"/>
  <c r="BG262" i="15" s="1"/>
  <c r="Y263" i="15"/>
  <c r="BG263" i="15" s="1"/>
  <c r="Y264" i="15"/>
  <c r="BG264" i="15" s="1"/>
  <c r="Y265" i="15"/>
  <c r="Y266" i="15"/>
  <c r="Y267" i="15"/>
  <c r="Y268" i="15"/>
  <c r="BG268" i="15" s="1"/>
  <c r="Y269" i="15"/>
  <c r="Y270" i="15"/>
  <c r="Y271" i="15"/>
  <c r="BG271" i="15" s="1"/>
  <c r="Y272" i="15"/>
  <c r="BG272" i="15" s="1"/>
  <c r="Y273" i="15"/>
  <c r="Y274" i="15"/>
  <c r="Y275" i="15"/>
  <c r="BG275" i="15" s="1"/>
  <c r="Y276" i="15"/>
  <c r="BG276" i="15" s="1"/>
  <c r="Y277" i="15"/>
  <c r="Y278" i="15"/>
  <c r="Y279" i="15"/>
  <c r="BG279" i="15" s="1"/>
  <c r="Y280" i="15"/>
  <c r="BG280" i="15" s="1"/>
  <c r="Y281" i="15"/>
  <c r="Y282" i="15"/>
  <c r="Y283" i="15"/>
  <c r="Y284" i="15"/>
  <c r="Y285" i="15"/>
  <c r="Y286" i="15"/>
  <c r="BG286" i="15" s="1"/>
  <c r="Y287" i="15"/>
  <c r="Y288" i="15"/>
  <c r="Y289" i="15"/>
  <c r="Y290" i="15"/>
  <c r="Y291" i="15"/>
  <c r="BG291" i="15" s="1"/>
  <c r="Y292" i="15"/>
  <c r="BG292" i="15" s="1"/>
  <c r="Y293" i="15"/>
  <c r="Y294" i="15"/>
  <c r="Y295" i="15"/>
  <c r="Y296" i="15"/>
  <c r="Y297" i="15"/>
  <c r="Y298" i="15"/>
  <c r="Y299" i="15"/>
  <c r="BG299" i="15" s="1"/>
  <c r="Y300" i="15"/>
  <c r="BG300" i="15" s="1"/>
  <c r="Y301" i="15"/>
  <c r="Y302" i="15"/>
  <c r="Y303" i="15"/>
  <c r="BG303" i="15" s="1"/>
  <c r="Y304" i="15"/>
  <c r="BG304" i="15" s="1"/>
  <c r="Y305" i="15"/>
  <c r="Y306" i="15"/>
  <c r="Y307" i="15"/>
  <c r="Y308" i="15"/>
  <c r="Y309" i="15"/>
  <c r="Y310" i="15"/>
  <c r="BG310" i="15" s="1"/>
  <c r="Y311" i="15"/>
  <c r="Y312" i="15"/>
  <c r="Y313" i="15"/>
  <c r="Y314" i="15"/>
  <c r="Y315" i="15"/>
  <c r="BG315" i="15" s="1"/>
  <c r="Y316" i="15"/>
  <c r="BG316" i="15" s="1"/>
  <c r="Y317" i="15"/>
  <c r="Y318" i="15"/>
  <c r="Y319" i="15"/>
  <c r="Y320" i="15"/>
  <c r="Y321" i="15"/>
  <c r="Y322" i="15"/>
  <c r="Y323" i="15"/>
  <c r="BG323" i="15" s="1"/>
  <c r="Y324" i="15"/>
  <c r="BG324" i="15" s="1"/>
  <c r="Y325" i="15"/>
  <c r="Y326" i="15"/>
  <c r="Y327" i="15"/>
  <c r="BG327" i="15" s="1"/>
  <c r="Y328" i="15"/>
  <c r="BG328" i="15" s="1"/>
  <c r="Y329" i="15"/>
  <c r="Y330" i="15"/>
  <c r="Y331" i="15"/>
  <c r="Y332" i="15"/>
  <c r="Y333" i="15"/>
  <c r="Y334" i="15"/>
  <c r="BG334" i="15" s="1"/>
  <c r="Y335" i="15"/>
  <c r="Y336" i="15"/>
  <c r="Y337" i="15"/>
  <c r="Y338" i="15"/>
  <c r="Y339" i="15"/>
  <c r="BG339" i="15" s="1"/>
  <c r="Y340" i="15"/>
  <c r="BG340" i="15" s="1"/>
  <c r="Y341" i="15"/>
  <c r="Y342" i="15"/>
  <c r="Y343" i="15"/>
  <c r="Y344" i="15"/>
  <c r="Y345" i="15"/>
  <c r="Y346" i="15"/>
  <c r="BG346" i="15" s="1"/>
  <c r="Y347" i="15"/>
  <c r="BG347" i="15" s="1"/>
  <c r="Y348" i="15"/>
  <c r="BG348" i="15" s="1"/>
  <c r="Y349" i="15"/>
  <c r="Y350" i="15"/>
  <c r="Y351" i="15"/>
  <c r="BG351" i="15" s="1"/>
  <c r="Y352" i="15"/>
  <c r="BG352" i="15" s="1"/>
  <c r="Y353" i="15"/>
  <c r="Y354" i="15"/>
  <c r="Y355" i="15"/>
  <c r="Y356" i="15"/>
  <c r="Y357" i="15"/>
  <c r="Y358" i="15"/>
  <c r="BG358" i="15" s="1"/>
  <c r="Y359" i="15"/>
  <c r="Y360" i="15"/>
  <c r="Y361" i="15"/>
  <c r="Y362" i="15"/>
  <c r="Y363" i="15"/>
  <c r="BG363" i="15" s="1"/>
  <c r="Y364" i="15"/>
  <c r="BG364" i="15" s="1"/>
  <c r="Y365" i="15"/>
  <c r="Y366" i="15"/>
  <c r="Y367" i="15"/>
  <c r="Y368" i="15"/>
  <c r="Y369" i="15"/>
  <c r="Y370" i="15"/>
  <c r="BG370" i="15" s="1"/>
  <c r="Y371" i="15"/>
  <c r="BG371" i="15" s="1"/>
  <c r="Y372" i="15"/>
  <c r="BG372" i="15" s="1"/>
  <c r="Y373" i="15"/>
  <c r="Y374" i="15"/>
  <c r="Y375" i="15"/>
  <c r="BG375" i="15" s="1"/>
  <c r="Y376" i="15"/>
  <c r="BG376" i="15" s="1"/>
  <c r="Y377" i="15"/>
  <c r="Y378" i="15"/>
  <c r="Y379" i="15"/>
  <c r="Y380" i="15"/>
  <c r="Y381" i="15"/>
  <c r="Y382" i="15"/>
  <c r="BG382" i="15" s="1"/>
  <c r="Y383" i="15"/>
  <c r="Y384" i="15"/>
  <c r="Y385" i="15"/>
  <c r="Y386" i="15"/>
  <c r="Y387" i="15"/>
  <c r="BG387" i="15" s="1"/>
  <c r="Y388" i="15"/>
  <c r="BG388" i="15" s="1"/>
  <c r="Y389" i="15"/>
  <c r="Y390" i="15"/>
  <c r="Y391" i="15"/>
  <c r="Y392" i="15"/>
  <c r="Y393" i="15"/>
  <c r="Y394" i="15"/>
  <c r="BG394" i="15" s="1"/>
  <c r="Y395" i="15"/>
  <c r="BG395" i="15" s="1"/>
  <c r="Y396" i="15"/>
  <c r="BG396" i="15" s="1"/>
  <c r="Y397" i="15"/>
  <c r="Y398" i="15"/>
  <c r="Y399" i="15"/>
  <c r="BG399" i="15" s="1"/>
  <c r="Y400" i="15"/>
  <c r="BG400" i="15" s="1"/>
  <c r="Y401" i="15"/>
  <c r="Y402" i="15"/>
  <c r="Y403" i="15"/>
  <c r="Y404" i="15"/>
  <c r="Y405" i="15"/>
  <c r="Y406" i="15"/>
  <c r="BG406" i="15" s="1"/>
  <c r="Y407" i="15"/>
  <c r="Y408" i="15"/>
  <c r="Y409" i="15"/>
  <c r="Y410" i="15"/>
  <c r="Y411" i="15"/>
  <c r="BG411" i="15" s="1"/>
  <c r="Y412" i="15"/>
  <c r="BG412" i="15" s="1"/>
  <c r="Y413" i="15"/>
  <c r="Y414" i="15"/>
  <c r="Y415" i="15"/>
  <c r="Y416" i="15"/>
  <c r="Y417" i="15"/>
  <c r="Y418" i="15"/>
  <c r="BG418" i="15" s="1"/>
  <c r="Y419" i="15"/>
  <c r="BG419" i="15" s="1"/>
  <c r="Y420" i="15"/>
  <c r="BG420" i="15" s="1"/>
  <c r="Y421" i="15"/>
  <c r="Y422" i="15"/>
  <c r="Y423" i="15"/>
  <c r="BG423" i="15" s="1"/>
  <c r="Y424" i="15"/>
  <c r="BG424" i="15" s="1"/>
  <c r="Y425" i="15"/>
  <c r="Y426" i="15"/>
  <c r="Y427" i="15"/>
  <c r="Y428" i="15"/>
  <c r="Y429" i="15"/>
  <c r="Y430" i="15"/>
  <c r="BG430" i="15" s="1"/>
  <c r="Y431" i="15"/>
  <c r="Y432" i="15"/>
  <c r="Y433" i="15"/>
  <c r="Y434" i="15"/>
  <c r="Y435" i="15"/>
  <c r="BG435" i="15" s="1"/>
  <c r="Y436" i="15"/>
  <c r="BG436" i="15" s="1"/>
  <c r="Y437" i="15"/>
  <c r="Y438" i="15"/>
  <c r="Y439" i="15"/>
  <c r="Y440" i="15"/>
  <c r="Y441" i="15"/>
  <c r="Y442" i="15"/>
  <c r="BG442" i="15" s="1"/>
  <c r="Y443" i="15"/>
  <c r="BG443" i="15" s="1"/>
  <c r="Y444" i="15"/>
  <c r="BG444" i="15" s="1"/>
  <c r="Y445" i="15"/>
  <c r="Y446" i="15"/>
  <c r="Y447" i="15"/>
  <c r="BG447" i="15" s="1"/>
  <c r="Y448" i="15"/>
  <c r="BG448" i="15" s="1"/>
  <c r="Y449" i="15"/>
  <c r="Y450" i="15"/>
  <c r="Y451" i="15"/>
  <c r="Y452" i="15"/>
  <c r="Y453" i="15"/>
  <c r="Y454" i="15"/>
  <c r="BG454" i="15" s="1"/>
  <c r="Y455" i="15"/>
  <c r="Y456" i="15"/>
  <c r="Y457" i="15"/>
  <c r="Y458" i="15"/>
  <c r="Y459" i="15"/>
  <c r="BG459" i="15" s="1"/>
  <c r="Y460" i="15"/>
  <c r="BG460" i="15" s="1"/>
  <c r="Y461" i="15"/>
  <c r="Y462" i="15"/>
  <c r="Y463" i="15"/>
  <c r="Y464" i="15"/>
  <c r="Y465" i="15"/>
  <c r="Y466" i="15"/>
  <c r="BG466" i="15" s="1"/>
  <c r="Y467" i="15"/>
  <c r="BG467" i="15" s="1"/>
  <c r="Y468" i="15"/>
  <c r="BG468" i="15" s="1"/>
  <c r="Y469" i="15"/>
  <c r="Y470" i="15"/>
  <c r="Y471" i="15"/>
  <c r="BG471" i="15" s="1"/>
  <c r="Y472" i="15"/>
  <c r="BG472" i="15" s="1"/>
  <c r="Y473" i="15"/>
  <c r="Y474" i="15"/>
  <c r="Y475" i="15"/>
  <c r="Y476" i="15"/>
  <c r="Y477" i="15"/>
  <c r="Y478" i="15"/>
  <c r="BG478" i="15" s="1"/>
  <c r="Y479" i="15"/>
  <c r="Y480" i="15"/>
  <c r="Y481" i="15"/>
  <c r="Y482" i="15"/>
  <c r="Y483" i="15"/>
  <c r="BG483" i="15" s="1"/>
  <c r="Y484" i="15"/>
  <c r="BG484" i="15" s="1"/>
  <c r="Y485" i="15"/>
  <c r="Y486" i="15"/>
  <c r="Y487" i="15"/>
  <c r="Y488" i="15"/>
  <c r="Y489" i="15"/>
  <c r="Y490" i="15"/>
  <c r="BG490" i="15" s="1"/>
  <c r="Y491" i="15"/>
  <c r="BG491" i="15" s="1"/>
  <c r="Y492" i="15"/>
  <c r="BG492" i="15" s="1"/>
  <c r="Y493" i="15"/>
  <c r="Y494" i="15"/>
  <c r="Y495" i="15"/>
  <c r="BG495" i="15" s="1"/>
  <c r="Y496" i="15"/>
  <c r="BG496" i="15" s="1"/>
  <c r="Y497" i="15"/>
  <c r="Y498" i="15"/>
  <c r="Y499" i="15"/>
  <c r="Y500" i="15"/>
  <c r="Y501" i="15"/>
  <c r="Y502" i="15"/>
  <c r="BG502" i="15" s="1"/>
  <c r="Y503" i="15"/>
  <c r="Y504" i="15"/>
  <c r="Y505" i="15"/>
  <c r="Y506" i="15"/>
  <c r="Y507" i="15"/>
  <c r="BG507" i="15" s="1"/>
  <c r="Y508" i="15"/>
  <c r="BG508" i="15" s="1"/>
  <c r="Y509" i="15"/>
  <c r="Y510" i="15"/>
  <c r="Y511" i="15"/>
  <c r="Y512" i="15"/>
  <c r="Y513" i="15"/>
  <c r="Y514" i="15"/>
  <c r="BG514" i="15" s="1"/>
  <c r="Y515" i="15"/>
  <c r="BG515" i="15" s="1"/>
  <c r="Y516" i="15"/>
  <c r="BG516" i="15" s="1"/>
  <c r="Y517" i="15"/>
  <c r="Y518" i="15"/>
  <c r="Y519" i="15"/>
  <c r="BG519" i="15" s="1"/>
  <c r="Y520" i="15"/>
  <c r="BG520" i="15" s="1"/>
  <c r="Y521" i="15"/>
  <c r="Y522" i="15"/>
  <c r="Y523" i="15"/>
  <c r="Y524" i="15"/>
  <c r="Y525" i="15"/>
  <c r="Y526" i="15"/>
  <c r="BG526" i="15" s="1"/>
  <c r="Y527" i="15"/>
  <c r="Y528" i="15"/>
  <c r="Y529" i="15"/>
  <c r="Y530" i="15"/>
  <c r="Y531" i="15"/>
  <c r="BG531" i="15" s="1"/>
  <c r="Y532" i="15"/>
  <c r="BG532" i="15" s="1"/>
  <c r="Y533" i="15"/>
  <c r="Y534" i="15"/>
  <c r="Y535" i="15"/>
  <c r="Y536" i="15"/>
  <c r="Y537" i="15"/>
  <c r="Y538" i="15"/>
  <c r="BG538" i="15" s="1"/>
  <c r="Y539" i="15"/>
  <c r="BG539" i="15" s="1"/>
  <c r="Y540" i="15"/>
  <c r="BG540" i="15" s="1"/>
  <c r="Y541" i="15"/>
  <c r="Y542" i="15"/>
  <c r="Y543" i="15"/>
  <c r="BG543" i="15" s="1"/>
  <c r="Y544" i="15"/>
  <c r="BG544" i="15" s="1"/>
  <c r="Y545" i="15"/>
  <c r="Y546" i="15"/>
  <c r="Y547" i="15"/>
  <c r="Y548" i="15"/>
  <c r="Y549" i="15"/>
  <c r="Y550" i="15"/>
  <c r="BG550" i="15" s="1"/>
  <c r="Y551" i="15"/>
  <c r="Y552" i="15"/>
  <c r="Y553" i="15"/>
  <c r="Y554" i="15"/>
  <c r="Y555" i="15"/>
  <c r="BG555" i="15" s="1"/>
  <c r="Y556" i="15"/>
  <c r="BG556" i="15" s="1"/>
  <c r="Y557" i="15"/>
  <c r="Y558" i="15"/>
  <c r="Y559" i="15"/>
  <c r="Y560" i="15"/>
  <c r="Y561" i="15"/>
  <c r="Y562" i="15"/>
  <c r="BG562" i="15" s="1"/>
  <c r="Y563" i="15"/>
  <c r="BG563" i="15" s="1"/>
  <c r="Y564" i="15"/>
  <c r="BG564" i="15" s="1"/>
  <c r="Y565" i="15"/>
  <c r="Y566" i="15"/>
  <c r="Y567" i="15"/>
  <c r="BG567" i="15" s="1"/>
  <c r="Y568" i="15"/>
  <c r="BG568" i="15" s="1"/>
  <c r="Y569" i="15"/>
  <c r="Y570" i="15"/>
  <c r="Y571" i="15"/>
  <c r="Y572" i="15"/>
  <c r="Y573" i="15"/>
  <c r="Y574" i="15"/>
  <c r="BG574" i="15" s="1"/>
  <c r="Y575" i="15"/>
  <c r="Y576" i="15"/>
  <c r="Y577" i="15"/>
  <c r="Y578" i="15"/>
  <c r="Y579" i="15"/>
  <c r="BG579" i="15" s="1"/>
  <c r="Y580" i="15"/>
  <c r="BG580" i="15" s="1"/>
  <c r="Y581" i="15"/>
  <c r="Y582" i="15"/>
  <c r="Y583" i="15"/>
  <c r="Y584" i="15"/>
  <c r="Y585" i="15"/>
  <c r="Y586" i="15"/>
  <c r="BG586" i="15" s="1"/>
  <c r="Y587" i="15"/>
  <c r="BG587" i="15" s="1"/>
  <c r="Y588" i="15"/>
  <c r="BG588" i="15" s="1"/>
  <c r="Y589" i="15"/>
  <c r="Y590" i="15"/>
  <c r="Y591" i="15"/>
  <c r="BG591" i="15" s="1"/>
  <c r="Y592" i="15"/>
  <c r="BG592" i="15" s="1"/>
  <c r="Y593" i="15"/>
  <c r="Y594" i="15"/>
  <c r="Y595" i="15"/>
  <c r="Y596" i="15"/>
  <c r="Y597" i="15"/>
  <c r="Y598" i="15"/>
  <c r="BG598" i="15" s="1"/>
  <c r="Y599" i="15"/>
  <c r="Y600" i="15"/>
  <c r="Y601" i="15"/>
  <c r="Y602" i="15"/>
  <c r="Y603" i="15"/>
  <c r="BG603" i="15" s="1"/>
  <c r="Y604" i="15"/>
  <c r="BG604" i="15" s="1"/>
  <c r="Y605" i="15"/>
  <c r="Y606" i="15"/>
  <c r="Y607" i="15"/>
  <c r="Y608" i="15"/>
  <c r="Y609" i="15"/>
  <c r="Y610" i="15"/>
  <c r="BG610" i="15" s="1"/>
  <c r="Y611" i="15"/>
  <c r="BG611" i="15" s="1"/>
  <c r="Y612" i="15"/>
  <c r="BG612" i="15" s="1"/>
  <c r="Y613" i="15"/>
  <c r="Y614" i="15"/>
  <c r="Y615" i="15"/>
  <c r="BG615" i="15" s="1"/>
  <c r="Y616" i="15"/>
  <c r="BG616" i="15" s="1"/>
  <c r="Y617" i="15"/>
  <c r="Y618" i="15"/>
  <c r="Y619" i="15"/>
  <c r="Y620" i="15"/>
  <c r="Y621" i="15"/>
  <c r="Y622" i="15"/>
  <c r="BG622" i="15" s="1"/>
  <c r="Y623" i="15"/>
  <c r="Y624" i="15"/>
  <c r="Y625" i="15"/>
  <c r="Y626" i="15"/>
  <c r="Y627" i="15"/>
  <c r="BG627" i="15" s="1"/>
  <c r="Y628" i="15"/>
  <c r="BG628" i="15" s="1"/>
  <c r="Y629" i="15"/>
  <c r="Y630" i="15"/>
  <c r="Y631" i="15"/>
  <c r="Y632" i="15"/>
  <c r="Y633" i="15"/>
  <c r="Y634" i="15"/>
  <c r="BG634" i="15" s="1"/>
  <c r="Y635" i="15"/>
  <c r="BG635" i="15" s="1"/>
  <c r="Y636" i="15"/>
  <c r="BG636" i="15" s="1"/>
  <c r="Y637" i="15"/>
  <c r="Y638" i="15"/>
  <c r="Y639" i="15"/>
  <c r="BG639" i="15" s="1"/>
  <c r="Y640" i="15"/>
  <c r="BG640" i="15" s="1"/>
  <c r="Y641" i="15"/>
  <c r="Y642" i="15"/>
  <c r="Y643" i="15"/>
  <c r="Y644" i="15"/>
  <c r="Y645" i="15"/>
  <c r="Y646" i="15"/>
  <c r="BG646" i="15" s="1"/>
  <c r="Y647" i="15"/>
  <c r="Y648" i="15"/>
  <c r="Y649" i="15"/>
  <c r="Y650" i="15"/>
  <c r="Y651" i="15"/>
  <c r="BG651" i="15" s="1"/>
  <c r="Y652" i="15"/>
  <c r="BG652" i="15" s="1"/>
  <c r="Y653" i="15"/>
  <c r="Y654" i="15"/>
  <c r="Y655" i="15"/>
  <c r="Y656" i="15"/>
  <c r="Y657" i="15"/>
  <c r="Y658" i="15"/>
  <c r="BG658" i="15" s="1"/>
  <c r="Y659" i="15"/>
  <c r="BG659" i="15" s="1"/>
  <c r="Y660" i="15"/>
  <c r="BG660" i="15" s="1"/>
  <c r="Y661" i="15"/>
  <c r="Y662" i="15"/>
  <c r="Y663" i="15"/>
  <c r="BG663" i="15" s="1"/>
  <c r="Y664" i="15"/>
  <c r="BG664" i="15" s="1"/>
  <c r="Y665" i="15"/>
  <c r="Y666" i="15"/>
  <c r="Y667" i="15"/>
  <c r="Y668" i="15"/>
  <c r="Y3" i="15"/>
  <c r="Y2" i="15"/>
  <c r="BG2" i="15" s="1"/>
  <c r="BG12" i="15"/>
  <c r="BG13" i="15"/>
  <c r="BG24" i="15"/>
  <c r="BG25" i="15"/>
  <c r="BG36" i="15"/>
  <c r="BG37" i="15"/>
  <c r="BG48" i="15"/>
  <c r="BG49" i="15"/>
  <c r="BG60" i="15"/>
  <c r="BG61" i="15"/>
  <c r="BG72" i="15"/>
  <c r="BG73" i="15"/>
  <c r="BG84" i="15"/>
  <c r="BG85" i="15"/>
  <c r="BG96" i="15"/>
  <c r="BG97" i="15"/>
  <c r="BG108" i="15"/>
  <c r="BG109" i="15"/>
  <c r="BG120" i="15"/>
  <c r="BG121" i="15"/>
  <c r="BG132" i="15"/>
  <c r="BG133" i="15"/>
  <c r="BG144" i="15"/>
  <c r="BG145" i="15"/>
  <c r="BG156" i="15"/>
  <c r="BG157" i="15"/>
  <c r="BG168" i="15"/>
  <c r="BG169" i="15"/>
  <c r="BG180" i="15"/>
  <c r="BG181" i="15"/>
  <c r="BG183" i="15"/>
  <c r="BG189" i="15"/>
  <c r="BG191" i="15"/>
  <c r="BG193" i="15"/>
  <c r="BG195" i="15"/>
  <c r="BG201" i="15"/>
  <c r="BG203" i="15"/>
  <c r="BG205" i="15"/>
  <c r="BG207" i="15"/>
  <c r="BG213" i="15"/>
  <c r="BG217" i="15"/>
  <c r="BG225" i="15"/>
  <c r="BG227" i="15"/>
  <c r="BG229" i="15"/>
  <c r="BG237" i="15"/>
  <c r="BG239" i="15"/>
  <c r="BG240" i="15"/>
  <c r="BG241" i="15"/>
  <c r="BG249" i="15"/>
  <c r="BG251" i="15"/>
  <c r="BG253" i="15"/>
  <c r="BG261" i="15"/>
  <c r="BG265" i="15"/>
  <c r="BG267" i="15"/>
  <c r="BG273" i="15"/>
  <c r="BG277" i="15"/>
  <c r="BG285" i="15"/>
  <c r="BG287" i="15"/>
  <c r="BG288" i="15"/>
  <c r="BG289" i="15"/>
  <c r="BG295" i="15"/>
  <c r="BG297" i="15"/>
  <c r="BG301" i="15"/>
  <c r="BG307" i="15"/>
  <c r="BG309" i="15"/>
  <c r="BG311" i="15"/>
  <c r="BG312" i="15"/>
  <c r="BG313" i="15"/>
  <c r="BG319" i="15"/>
  <c r="BG321" i="15"/>
  <c r="BG325" i="15"/>
  <c r="BG331" i="15"/>
  <c r="BG333" i="15"/>
  <c r="BG335" i="15"/>
  <c r="BG336" i="15"/>
  <c r="BG337" i="15"/>
  <c r="BG343" i="15"/>
  <c r="BG345" i="15"/>
  <c r="BG349" i="15"/>
  <c r="BG355" i="15"/>
  <c r="BG357" i="15"/>
  <c r="BG359" i="15"/>
  <c r="BG360" i="15"/>
  <c r="BG361" i="15"/>
  <c r="BG367" i="15"/>
  <c r="BG369" i="15"/>
  <c r="BG373" i="15"/>
  <c r="BG379" i="15"/>
  <c r="BG381" i="15"/>
  <c r="BG383" i="15"/>
  <c r="BG384" i="15"/>
  <c r="BG385" i="15"/>
  <c r="BG391" i="15"/>
  <c r="BG393" i="15"/>
  <c r="BG397" i="15"/>
  <c r="BG403" i="15"/>
  <c r="BG405" i="15"/>
  <c r="BG407" i="15"/>
  <c r="BG408" i="15"/>
  <c r="BG409" i="15"/>
  <c r="BG415" i="15"/>
  <c r="BG417" i="15"/>
  <c r="BG421" i="15"/>
  <c r="BG427" i="15"/>
  <c r="BG429" i="15"/>
  <c r="BG431" i="15"/>
  <c r="BG432" i="15"/>
  <c r="BG433" i="15"/>
  <c r="BG439" i="15"/>
  <c r="BG441" i="15"/>
  <c r="BG445" i="15"/>
  <c r="BG451" i="15"/>
  <c r="BG453" i="15"/>
  <c r="BG455" i="15"/>
  <c r="BG456" i="15"/>
  <c r="BG457" i="15"/>
  <c r="BG463" i="15"/>
  <c r="BG465" i="15"/>
  <c r="BG469" i="15"/>
  <c r="BG475" i="15"/>
  <c r="BG477" i="15"/>
  <c r="BG479" i="15"/>
  <c r="BG480" i="15"/>
  <c r="BG481" i="15"/>
  <c r="BG487" i="15"/>
  <c r="BG489" i="15"/>
  <c r="BG493" i="15"/>
  <c r="BG499" i="15"/>
  <c r="BG501" i="15"/>
  <c r="BG503" i="15"/>
  <c r="BG504" i="15"/>
  <c r="BG505" i="15"/>
  <c r="BG511" i="15"/>
  <c r="BG513" i="15"/>
  <c r="BG517" i="15"/>
  <c r="BG523" i="15"/>
  <c r="BG525" i="15"/>
  <c r="BG527" i="15"/>
  <c r="BG528" i="15"/>
  <c r="BG529" i="15"/>
  <c r="BG535" i="15"/>
  <c r="BG537" i="15"/>
  <c r="BG541" i="15"/>
  <c r="BG547" i="15"/>
  <c r="BG549" i="15"/>
  <c r="BG551" i="15"/>
  <c r="BG552" i="15"/>
  <c r="BG553" i="15"/>
  <c r="BG559" i="15"/>
  <c r="BG561" i="15"/>
  <c r="BG565" i="15"/>
  <c r="BG571" i="15"/>
  <c r="BG573" i="15"/>
  <c r="BG575" i="15"/>
  <c r="BG576" i="15"/>
  <c r="BG577" i="15"/>
  <c r="BG583" i="15"/>
  <c r="BG585" i="15"/>
  <c r="BG589" i="15"/>
  <c r="BG595" i="15"/>
  <c r="BG597" i="15"/>
  <c r="BG599" i="15"/>
  <c r="BG600" i="15"/>
  <c r="BG601" i="15"/>
  <c r="BG607" i="15"/>
  <c r="BG609" i="15"/>
  <c r="BG613" i="15"/>
  <c r="BG619" i="15"/>
  <c r="BG621" i="15"/>
  <c r="BG623" i="15"/>
  <c r="BG624" i="15"/>
  <c r="BG625" i="15"/>
  <c r="BG631" i="15"/>
  <c r="BG633" i="15"/>
  <c r="BG637" i="15"/>
  <c r="BG643" i="15"/>
  <c r="BG645" i="15"/>
  <c r="BG647" i="15"/>
  <c r="BG648" i="15"/>
  <c r="BG649" i="15"/>
  <c r="BG655" i="15"/>
  <c r="BG657" i="15"/>
  <c r="BG661" i="15"/>
  <c r="BG667" i="15"/>
  <c r="BG668" i="15"/>
  <c r="BG666" i="15"/>
  <c r="BG665" i="15"/>
  <c r="BG662" i="15"/>
  <c r="BG656" i="15"/>
  <c r="BG654" i="15"/>
  <c r="BG653" i="15"/>
  <c r="BG650" i="15"/>
  <c r="BG644" i="15"/>
  <c r="BG642" i="15"/>
  <c r="BG641" i="15"/>
  <c r="BG638" i="15"/>
  <c r="BG632" i="15"/>
  <c r="BG630" i="15"/>
  <c r="BG629" i="15"/>
  <c r="BG626" i="15"/>
  <c r="BG620" i="15"/>
  <c r="BG618" i="15"/>
  <c r="BG617" i="15"/>
  <c r="BG614" i="15"/>
  <c r="BG608" i="15"/>
  <c r="BG606" i="15"/>
  <c r="BG605" i="15"/>
  <c r="BG602" i="15"/>
  <c r="BG596" i="15"/>
  <c r="BG594" i="15"/>
  <c r="BG593" i="15"/>
  <c r="BG590" i="15"/>
  <c r="BG584" i="15"/>
  <c r="BG582" i="15"/>
  <c r="BG581" i="15"/>
  <c r="BG578" i="15"/>
  <c r="BG572" i="15"/>
  <c r="BG570" i="15"/>
  <c r="BG569" i="15"/>
  <c r="BG566" i="15"/>
  <c r="BG560" i="15"/>
  <c r="BG558" i="15"/>
  <c r="BG557" i="15"/>
  <c r="BG554" i="15"/>
  <c r="BG548" i="15"/>
  <c r="BG546" i="15"/>
  <c r="BG545" i="15"/>
  <c r="BG542" i="15"/>
  <c r="BG536" i="15"/>
  <c r="BG534" i="15"/>
  <c r="BG533" i="15"/>
  <c r="BG530" i="15"/>
  <c r="BG524" i="15"/>
  <c r="BG522" i="15"/>
  <c r="BG521" i="15"/>
  <c r="BG518" i="15"/>
  <c r="BG512" i="15"/>
  <c r="BG510" i="15"/>
  <c r="BG509" i="15"/>
  <c r="BG506" i="15"/>
  <c r="BG500" i="15"/>
  <c r="BG498" i="15"/>
  <c r="BG497" i="15"/>
  <c r="BG494" i="15"/>
  <c r="BG488" i="15"/>
  <c r="BG486" i="15"/>
  <c r="BG485" i="15"/>
  <c r="BG482" i="15"/>
  <c r="BG476" i="15"/>
  <c r="BG474" i="15"/>
  <c r="BG473" i="15"/>
  <c r="BG470" i="15"/>
  <c r="BG464" i="15"/>
  <c r="BG462" i="15"/>
  <c r="BG461" i="15"/>
  <c r="BG458" i="15"/>
  <c r="BG452" i="15"/>
  <c r="BG450" i="15"/>
  <c r="BG449" i="15"/>
  <c r="BG446" i="15"/>
  <c r="BG440" i="15"/>
  <c r="BG438" i="15"/>
  <c r="BG437" i="15"/>
  <c r="BG434" i="15"/>
  <c r="BG428" i="15"/>
  <c r="BG426" i="15"/>
  <c r="BG425" i="15"/>
  <c r="BG422" i="15"/>
  <c r="BG416" i="15"/>
  <c r="BG414" i="15"/>
  <c r="BG413" i="15"/>
  <c r="BG410" i="15"/>
  <c r="BG404" i="15"/>
  <c r="BG402" i="15"/>
  <c r="BG401" i="15"/>
  <c r="BG398" i="15"/>
  <c r="BG392" i="15"/>
  <c r="BG390" i="15"/>
  <c r="BG389" i="15"/>
  <c r="BG386" i="15"/>
  <c r="BG380" i="15"/>
  <c r="BG378" i="15"/>
  <c r="BG377" i="15"/>
  <c r="BG374" i="15"/>
  <c r="BG368" i="15"/>
  <c r="BG366" i="15"/>
  <c r="BG365" i="15"/>
  <c r="BG362" i="15"/>
  <c r="BG356" i="15"/>
  <c r="BG354" i="15"/>
  <c r="BG353" i="15"/>
  <c r="BG350" i="15"/>
  <c r="BG344" i="15"/>
  <c r="BG342" i="15"/>
  <c r="BG341" i="15"/>
  <c r="BG338" i="15"/>
  <c r="BG332" i="15"/>
  <c r="BG330" i="15"/>
  <c r="BG329" i="15"/>
  <c r="BG326" i="15"/>
  <c r="BG322" i="15"/>
  <c r="BG320" i="15"/>
  <c r="BG318" i="15"/>
  <c r="BG317" i="15"/>
  <c r="BG314" i="15"/>
  <c r="BG308" i="15"/>
  <c r="BG306" i="15"/>
  <c r="BG305" i="15"/>
  <c r="BG302" i="15"/>
  <c r="BG298" i="15"/>
  <c r="BG296" i="15"/>
  <c r="BG294" i="15"/>
  <c r="BG293" i="15"/>
  <c r="BG290" i="15"/>
  <c r="BG284" i="15"/>
  <c r="BG283" i="15"/>
  <c r="BG282" i="15"/>
  <c r="BG281" i="15"/>
  <c r="BG278" i="15"/>
  <c r="BG274" i="15"/>
  <c r="BG270" i="15"/>
  <c r="BG269" i="15"/>
  <c r="BG266" i="15"/>
  <c r="BG260" i="15"/>
  <c r="BG258" i="15"/>
  <c r="BG257" i="15"/>
  <c r="BG256" i="15"/>
  <c r="BG254" i="15"/>
  <c r="BG248" i="15"/>
  <c r="BG247" i="15"/>
  <c r="BG246" i="15"/>
  <c r="BG245" i="15"/>
  <c r="BG242" i="15"/>
  <c r="BG235" i="15"/>
  <c r="BG234" i="15"/>
  <c r="BG233" i="15"/>
  <c r="BG230" i="15"/>
  <c r="BG224" i="15"/>
  <c r="BG223" i="15"/>
  <c r="BG222" i="15"/>
  <c r="BG221" i="15"/>
  <c r="BG218" i="15"/>
  <c r="BG214" i="15"/>
  <c r="BG212" i="15"/>
  <c r="BG211" i="15"/>
  <c r="BG210" i="15"/>
  <c r="BG209" i="15"/>
  <c r="BG206" i="15"/>
  <c r="BG202" i="15"/>
  <c r="BG200" i="15"/>
  <c r="BG199" i="15"/>
  <c r="BG198" i="15"/>
  <c r="BG197" i="15"/>
  <c r="BG194" i="15"/>
  <c r="BG187" i="15"/>
  <c r="BG186" i="15"/>
  <c r="BG185" i="15"/>
  <c r="BG184" i="15"/>
  <c r="BG182" i="15"/>
  <c r="BG179" i="15"/>
  <c r="BG178" i="15"/>
  <c r="BG177" i="15"/>
  <c r="BG176" i="15"/>
  <c r="BG175" i="15"/>
  <c r="BG174" i="15"/>
  <c r="BG173" i="15"/>
  <c r="BG172" i="15"/>
  <c r="BG171" i="15"/>
  <c r="BG170" i="15"/>
  <c r="BG167" i="15"/>
  <c r="BG166" i="15"/>
  <c r="BG165" i="15"/>
  <c r="BG164" i="15"/>
  <c r="BG163" i="15"/>
  <c r="BG162" i="15"/>
  <c r="BG161" i="15"/>
  <c r="BG160" i="15"/>
  <c r="BG159" i="15"/>
  <c r="BG158" i="15"/>
  <c r="BG155" i="15"/>
  <c r="BG154" i="15"/>
  <c r="BG153" i="15"/>
  <c r="BG152" i="15"/>
  <c r="BG151" i="15"/>
  <c r="BG150" i="15"/>
  <c r="BG149" i="15"/>
  <c r="BG148" i="15"/>
  <c r="BG147" i="15"/>
  <c r="BG146" i="15"/>
  <c r="BG143" i="15"/>
  <c r="BG142" i="15"/>
  <c r="BG141" i="15"/>
  <c r="BG140" i="15"/>
  <c r="BG139" i="15"/>
  <c r="BG138" i="15"/>
  <c r="BG137" i="15"/>
  <c r="BG136" i="15"/>
  <c r="BG135" i="15"/>
  <c r="BG134" i="15"/>
  <c r="BG131" i="15"/>
  <c r="BG130" i="15"/>
  <c r="BG129" i="15"/>
  <c r="BG128" i="15"/>
  <c r="BG127" i="15"/>
  <c r="BG126" i="15"/>
  <c r="BG125" i="15"/>
  <c r="BG124" i="15"/>
  <c r="BG123" i="15"/>
  <c r="BG122" i="15"/>
  <c r="BG119" i="15"/>
  <c r="BG118" i="15"/>
  <c r="BG117" i="15"/>
  <c r="BG116" i="15"/>
  <c r="BG115" i="15"/>
  <c r="BG114" i="15"/>
  <c r="BG113" i="15"/>
  <c r="BG112" i="15"/>
  <c r="BG111" i="15"/>
  <c r="BG110" i="15"/>
  <c r="BG107" i="15"/>
  <c r="BG106" i="15"/>
  <c r="BG105" i="15"/>
  <c r="BG104" i="15"/>
  <c r="BG103" i="15"/>
  <c r="BG102" i="15"/>
  <c r="BG101" i="15"/>
  <c r="BG100" i="15"/>
  <c r="BG99" i="15"/>
  <c r="BG98" i="15"/>
  <c r="BG95" i="15"/>
  <c r="BG94" i="15"/>
  <c r="BG93" i="15"/>
  <c r="BG92" i="15"/>
  <c r="BG91" i="15"/>
  <c r="BG90" i="15"/>
  <c r="BG89" i="15"/>
  <c r="BG88" i="15"/>
  <c r="BG87" i="15"/>
  <c r="BG86" i="15"/>
  <c r="BG83" i="15"/>
  <c r="BG82" i="15"/>
  <c r="BG81" i="15"/>
  <c r="BG80" i="15"/>
  <c r="BG79" i="15"/>
  <c r="BG78" i="15"/>
  <c r="BG77" i="15"/>
  <c r="BG76" i="15"/>
  <c r="BG75" i="15"/>
  <c r="BG74" i="15"/>
  <c r="BG71" i="15"/>
  <c r="BG70" i="15"/>
  <c r="BG69" i="15"/>
  <c r="BG68" i="15"/>
  <c r="BG67" i="15"/>
  <c r="BG66" i="15"/>
  <c r="BG65" i="15"/>
  <c r="BG64" i="15"/>
  <c r="BG63" i="15"/>
  <c r="BG62" i="15"/>
  <c r="BG59" i="15"/>
  <c r="BG58" i="15"/>
  <c r="BG57" i="15"/>
  <c r="BG56" i="15"/>
  <c r="BG55" i="15"/>
  <c r="BG54" i="15"/>
  <c r="BG53" i="15"/>
  <c r="BG52" i="15"/>
  <c r="BG51" i="15"/>
  <c r="BG50" i="15"/>
  <c r="BG47" i="15"/>
  <c r="BG46" i="15"/>
  <c r="BG45" i="15"/>
  <c r="BG44" i="15"/>
  <c r="BG43" i="15"/>
  <c r="BG42" i="15"/>
  <c r="BG41" i="15"/>
  <c r="BG40" i="15"/>
  <c r="BG39" i="15"/>
  <c r="BG38" i="15"/>
  <c r="BG35" i="15"/>
  <c r="BG34" i="15"/>
  <c r="BG33" i="15"/>
  <c r="BG32" i="15"/>
  <c r="BG31" i="15"/>
  <c r="BG30" i="15"/>
  <c r="BG29" i="15"/>
  <c r="BG28" i="15"/>
  <c r="BG27" i="15"/>
  <c r="BG26" i="15"/>
  <c r="BG23" i="15"/>
  <c r="BG22" i="15"/>
  <c r="BG21" i="15"/>
  <c r="BG20" i="15"/>
  <c r="BG19" i="15"/>
  <c r="BG18" i="15"/>
  <c r="BG17" i="15"/>
  <c r="BG16" i="15"/>
  <c r="BG15" i="15"/>
  <c r="BG14" i="15"/>
  <c r="BG11" i="15"/>
  <c r="BG10" i="15"/>
  <c r="BG9" i="15"/>
  <c r="BG8" i="15"/>
  <c r="BG7" i="15"/>
  <c r="BG6" i="15"/>
  <c r="BG5" i="15"/>
  <c r="BG4" i="15"/>
  <c r="BG3" i="15"/>
  <c r="BB3" i="15"/>
  <c r="BB4" i="15"/>
  <c r="BB5" i="15"/>
  <c r="BB6" i="15"/>
  <c r="BB7" i="15"/>
  <c r="BB8" i="15"/>
  <c r="BB9" i="15"/>
  <c r="BB10" i="15"/>
  <c r="BB11" i="15"/>
  <c r="BB12" i="15"/>
  <c r="BB13" i="15"/>
  <c r="BB14" i="15"/>
  <c r="BB15" i="15"/>
  <c r="BB16" i="15"/>
  <c r="BB17" i="15"/>
  <c r="BB18" i="15"/>
  <c r="BB19" i="15"/>
  <c r="BB20" i="15"/>
  <c r="BB21" i="15"/>
  <c r="BB22" i="15"/>
  <c r="BB23" i="15"/>
  <c r="BB24" i="15"/>
  <c r="BB25" i="15"/>
  <c r="BB26" i="15"/>
  <c r="BB27" i="15"/>
  <c r="BB28" i="15"/>
  <c r="BB29" i="15"/>
  <c r="BB30" i="15"/>
  <c r="BB31" i="15"/>
  <c r="BB32" i="15"/>
  <c r="BB33" i="15"/>
  <c r="BB34" i="15"/>
  <c r="BB35" i="15"/>
  <c r="BB36" i="15"/>
  <c r="BB37" i="15"/>
  <c r="BB38" i="15"/>
  <c r="BB39" i="15"/>
  <c r="BB40" i="15"/>
  <c r="BB41" i="15"/>
  <c r="BB42" i="15"/>
  <c r="BB43" i="15"/>
  <c r="BB44" i="15"/>
  <c r="BB45" i="15"/>
  <c r="BB46" i="15"/>
  <c r="BB47" i="15"/>
  <c r="BB48" i="15"/>
  <c r="BB49" i="15"/>
  <c r="BB50" i="15"/>
  <c r="BB51" i="15"/>
  <c r="BB52" i="15"/>
  <c r="BB53" i="15"/>
  <c r="BB54" i="15"/>
  <c r="BB55" i="15"/>
  <c r="BB56" i="15"/>
  <c r="BB57" i="15"/>
  <c r="BB58" i="15"/>
  <c r="BB59" i="15"/>
  <c r="BB60" i="15"/>
  <c r="BB61" i="15"/>
  <c r="BB62" i="15"/>
  <c r="BB63" i="15"/>
  <c r="BB64" i="15"/>
  <c r="BB65" i="15"/>
  <c r="BB66" i="15"/>
  <c r="BB67" i="15"/>
  <c r="BB68" i="15"/>
  <c r="BB69" i="15"/>
  <c r="BB70" i="15"/>
  <c r="BB71" i="15"/>
  <c r="BB72" i="15"/>
  <c r="BB73" i="15"/>
  <c r="BB74" i="15"/>
  <c r="BB75" i="15"/>
  <c r="BB76" i="15"/>
  <c r="BB77" i="15"/>
  <c r="BB78" i="15"/>
  <c r="BB79" i="15"/>
  <c r="BB80" i="15"/>
  <c r="BB81" i="15"/>
  <c r="BB82" i="15"/>
  <c r="BB83" i="15"/>
  <c r="BB84" i="15"/>
  <c r="BB85" i="15"/>
  <c r="BB86" i="15"/>
  <c r="BB87" i="15"/>
  <c r="BB88" i="15"/>
  <c r="BB89" i="15"/>
  <c r="BB90" i="15"/>
  <c r="BB91" i="15"/>
  <c r="BB92" i="15"/>
  <c r="BB93" i="15"/>
  <c r="BB94" i="15"/>
  <c r="BB95" i="15"/>
  <c r="BB96" i="15"/>
  <c r="BB97" i="15"/>
  <c r="BB98" i="15"/>
  <c r="BB99" i="15"/>
  <c r="BB100" i="15"/>
  <c r="BB101" i="15"/>
  <c r="BB102" i="15"/>
  <c r="BB103" i="15"/>
  <c r="BB104" i="15"/>
  <c r="BB105" i="15"/>
  <c r="BB106" i="15"/>
  <c r="BB107" i="15"/>
  <c r="BB108" i="15"/>
  <c r="BB109" i="15"/>
  <c r="BB110" i="15"/>
  <c r="BB111" i="15"/>
  <c r="BB112" i="15"/>
  <c r="BB113" i="15"/>
  <c r="BB114" i="15"/>
  <c r="BB115" i="15"/>
  <c r="BB116" i="15"/>
  <c r="BB117" i="15"/>
  <c r="BB118" i="15"/>
  <c r="BB119" i="15"/>
  <c r="BB120" i="15"/>
  <c r="BB121" i="15"/>
  <c r="BB122" i="15"/>
  <c r="BB123" i="15"/>
  <c r="BB124" i="15"/>
  <c r="BB125" i="15"/>
  <c r="BB126" i="15"/>
  <c r="BB127" i="15"/>
  <c r="BB128" i="15"/>
  <c r="BB129" i="15"/>
  <c r="BB130" i="15"/>
  <c r="BB131" i="15"/>
  <c r="BB132" i="15"/>
  <c r="BB133" i="15"/>
  <c r="BB134" i="15"/>
  <c r="BB135" i="15"/>
  <c r="BB136" i="15"/>
  <c r="BB137" i="15"/>
  <c r="BB138" i="15"/>
  <c r="BB139" i="15"/>
  <c r="BB140" i="15"/>
  <c r="BB141" i="15"/>
  <c r="BB142" i="15"/>
  <c r="BB143" i="15"/>
  <c r="BB144" i="15"/>
  <c r="BB145" i="15"/>
  <c r="BB146" i="15"/>
  <c r="BB147" i="15"/>
  <c r="BB148" i="15"/>
  <c r="BB149" i="15"/>
  <c r="BB150" i="15"/>
  <c r="BB151" i="15"/>
  <c r="BB152" i="15"/>
  <c r="BB153" i="15"/>
  <c r="BB154" i="15"/>
  <c r="BB155" i="15"/>
  <c r="BB156" i="15"/>
  <c r="BB157" i="15"/>
  <c r="BB158" i="15"/>
  <c r="BB159" i="15"/>
  <c r="BB160" i="15"/>
  <c r="BB161" i="15"/>
  <c r="BB162" i="15"/>
  <c r="BB163" i="15"/>
  <c r="BB164" i="15"/>
  <c r="BB165" i="15"/>
  <c r="BB166" i="15"/>
  <c r="BB167" i="15"/>
  <c r="BB168" i="15"/>
  <c r="BB169" i="15"/>
  <c r="BB170" i="15"/>
  <c r="BB171" i="15"/>
  <c r="BB172" i="15"/>
  <c r="BB173" i="15"/>
  <c r="BB174" i="15"/>
  <c r="BB175" i="15"/>
  <c r="BB176" i="15"/>
  <c r="BB177" i="15"/>
  <c r="BB178" i="15"/>
  <c r="BB179" i="15"/>
  <c r="BB180" i="15"/>
  <c r="BB181" i="15"/>
  <c r="BB182" i="15"/>
  <c r="BB183" i="15"/>
  <c r="BB184" i="15"/>
  <c r="BB185" i="15"/>
  <c r="BB186" i="15"/>
  <c r="BB187" i="15"/>
  <c r="BB188" i="15"/>
  <c r="BB189" i="15"/>
  <c r="BB190" i="15"/>
  <c r="BB191" i="15"/>
  <c r="BB192" i="15"/>
  <c r="BB193" i="15"/>
  <c r="BB194" i="15"/>
  <c r="BB195" i="15"/>
  <c r="BB196" i="15"/>
  <c r="BB197" i="15"/>
  <c r="BB198" i="15"/>
  <c r="BB199" i="15"/>
  <c r="BB200" i="15"/>
  <c r="BB201" i="15"/>
  <c r="BB202" i="15"/>
  <c r="BB203" i="15"/>
  <c r="BB204" i="15"/>
  <c r="BB205" i="15"/>
  <c r="BB206" i="15"/>
  <c r="BB207" i="15"/>
  <c r="BB208" i="15"/>
  <c r="BB209" i="15"/>
  <c r="BB210" i="15"/>
  <c r="BB211" i="15"/>
  <c r="BB212" i="15"/>
  <c r="BB213" i="15"/>
  <c r="BB214" i="15"/>
  <c r="BB215" i="15"/>
  <c r="BB216" i="15"/>
  <c r="BB217" i="15"/>
  <c r="BB218" i="15"/>
  <c r="BB219" i="15"/>
  <c r="BB220" i="15"/>
  <c r="BB221" i="15"/>
  <c r="BB222" i="15"/>
  <c r="BB223" i="15"/>
  <c r="BB224" i="15"/>
  <c r="BB225" i="15"/>
  <c r="BB226" i="15"/>
  <c r="BB227" i="15"/>
  <c r="BB228" i="15"/>
  <c r="BB229" i="15"/>
  <c r="BB230" i="15"/>
  <c r="BB231" i="15"/>
  <c r="BB232" i="15"/>
  <c r="BB233" i="15"/>
  <c r="BB234" i="15"/>
  <c r="BB235" i="15"/>
  <c r="BB236" i="15"/>
  <c r="BB237" i="15"/>
  <c r="BB238" i="15"/>
  <c r="BB239" i="15"/>
  <c r="BB240" i="15"/>
  <c r="BB241" i="15"/>
  <c r="BB242" i="15"/>
  <c r="BB243" i="15"/>
  <c r="BB244" i="15"/>
  <c r="BB245" i="15"/>
  <c r="BB246" i="15"/>
  <c r="BB247" i="15"/>
  <c r="BB248" i="15"/>
  <c r="BB249" i="15"/>
  <c r="BB250" i="15"/>
  <c r="BB251" i="15"/>
  <c r="BB252" i="15"/>
  <c r="BB253" i="15"/>
  <c r="BB254" i="15"/>
  <c r="BB255" i="15"/>
  <c r="BB256" i="15"/>
  <c r="BB257" i="15"/>
  <c r="BB258" i="15"/>
  <c r="BB259" i="15"/>
  <c r="BB260" i="15"/>
  <c r="BB261" i="15"/>
  <c r="BB262" i="15"/>
  <c r="BB263" i="15"/>
  <c r="BB264" i="15"/>
  <c r="BB265" i="15"/>
  <c r="BB266" i="15"/>
  <c r="BB267" i="15"/>
  <c r="BB268" i="15"/>
  <c r="BB269" i="15"/>
  <c r="BB270" i="15"/>
  <c r="BB271" i="15"/>
  <c r="BB272" i="15"/>
  <c r="BB273" i="15"/>
  <c r="BB274" i="15"/>
  <c r="BB275" i="15"/>
  <c r="BB276" i="15"/>
  <c r="BB277" i="15"/>
  <c r="BB278" i="15"/>
  <c r="BB279" i="15"/>
  <c r="BB280" i="15"/>
  <c r="BB281" i="15"/>
  <c r="BB282" i="15"/>
  <c r="BB283" i="15"/>
  <c r="BB284" i="15"/>
  <c r="BB285" i="15"/>
  <c r="BB286" i="15"/>
  <c r="BB287" i="15"/>
  <c r="BB288" i="15"/>
  <c r="BB289" i="15"/>
  <c r="BB290" i="15"/>
  <c r="BB291" i="15"/>
  <c r="BB292" i="15"/>
  <c r="BB293" i="15"/>
  <c r="BB294" i="15"/>
  <c r="BB295" i="15"/>
  <c r="BB296" i="15"/>
  <c r="BB297" i="15"/>
  <c r="BB298" i="15"/>
  <c r="BB299" i="15"/>
  <c r="BB300" i="15"/>
  <c r="BB301" i="15"/>
  <c r="BB302" i="15"/>
  <c r="BB303" i="15"/>
  <c r="BB304" i="15"/>
  <c r="BB305" i="15"/>
  <c r="BB306" i="15"/>
  <c r="BB307" i="15"/>
  <c r="BB308" i="15"/>
  <c r="BB309" i="15"/>
  <c r="BB310" i="15"/>
  <c r="BB311" i="15"/>
  <c r="BB312" i="15"/>
  <c r="BB313" i="15"/>
  <c r="BB314" i="15"/>
  <c r="BB315" i="15"/>
  <c r="BB316" i="15"/>
  <c r="BB317" i="15"/>
  <c r="BB318" i="15"/>
  <c r="BB319" i="15"/>
  <c r="BB320" i="15"/>
  <c r="BB321" i="15"/>
  <c r="BB322" i="15"/>
  <c r="BB323" i="15"/>
  <c r="BB324" i="15"/>
  <c r="BB325" i="15"/>
  <c r="BB326" i="15"/>
  <c r="BB327" i="15"/>
  <c r="BB328" i="15"/>
  <c r="BB329" i="15"/>
  <c r="BB330" i="15"/>
  <c r="BB331" i="15"/>
  <c r="BB332" i="15"/>
  <c r="BB333" i="15"/>
  <c r="BB334" i="15"/>
  <c r="BB335" i="15"/>
  <c r="BB336" i="15"/>
  <c r="BB337" i="15"/>
  <c r="BB338" i="15"/>
  <c r="BB339" i="15"/>
  <c r="BB340" i="15"/>
  <c r="BB341" i="15"/>
  <c r="BB342" i="15"/>
  <c r="BB343" i="15"/>
  <c r="BB344" i="15"/>
  <c r="BB345" i="15"/>
  <c r="BB346" i="15"/>
  <c r="BB347" i="15"/>
  <c r="BB348" i="15"/>
  <c r="BB349" i="15"/>
  <c r="BB350" i="15"/>
  <c r="BB351" i="15"/>
  <c r="BB352" i="15"/>
  <c r="BB353" i="15"/>
  <c r="BB354" i="15"/>
  <c r="BB355" i="15"/>
  <c r="BB356" i="15"/>
  <c r="BB357" i="15"/>
  <c r="BB358" i="15"/>
  <c r="BB359" i="15"/>
  <c r="BB360" i="15"/>
  <c r="BB361" i="15"/>
  <c r="BB362" i="15"/>
  <c r="BB363" i="15"/>
  <c r="BB364" i="15"/>
  <c r="BB365" i="15"/>
  <c r="BB366" i="15"/>
  <c r="BB367" i="15"/>
  <c r="BB368" i="15"/>
  <c r="BB369" i="15"/>
  <c r="BB370" i="15"/>
  <c r="BB371" i="15"/>
  <c r="BB372" i="15"/>
  <c r="BB373" i="15"/>
  <c r="BB374" i="15"/>
  <c r="BB375" i="15"/>
  <c r="BB376" i="15"/>
  <c r="BB377" i="15"/>
  <c r="BB378" i="15"/>
  <c r="BB379" i="15"/>
  <c r="BB380" i="15"/>
  <c r="BB381" i="15"/>
  <c r="BB382" i="15"/>
  <c r="BB383" i="15"/>
  <c r="BB384" i="15"/>
  <c r="BB385" i="15"/>
  <c r="BB386" i="15"/>
  <c r="BB387" i="15"/>
  <c r="BB388" i="15"/>
  <c r="BB389" i="15"/>
  <c r="BB390" i="15"/>
  <c r="BB391" i="15"/>
  <c r="BB392" i="15"/>
  <c r="BB393" i="15"/>
  <c r="BB394" i="15"/>
  <c r="BB395" i="15"/>
  <c r="BB396" i="15"/>
  <c r="BB397" i="15"/>
  <c r="BB398" i="15"/>
  <c r="BB399" i="15"/>
  <c r="BB400" i="15"/>
  <c r="BB401" i="15"/>
  <c r="BB402" i="15"/>
  <c r="BB403" i="15"/>
  <c r="BB404" i="15"/>
  <c r="BB405" i="15"/>
  <c r="BB406" i="15"/>
  <c r="BB407" i="15"/>
  <c r="BB408" i="15"/>
  <c r="BB409" i="15"/>
  <c r="BB410" i="15"/>
  <c r="BB411" i="15"/>
  <c r="BB412" i="15"/>
  <c r="BB413" i="15"/>
  <c r="BB414" i="15"/>
  <c r="BB415" i="15"/>
  <c r="BB416" i="15"/>
  <c r="BB417" i="15"/>
  <c r="BB418" i="15"/>
  <c r="BB419" i="15"/>
  <c r="BB420" i="15"/>
  <c r="BB421" i="15"/>
  <c r="BB422" i="15"/>
  <c r="BB423" i="15"/>
  <c r="BB424" i="15"/>
  <c r="BB425" i="15"/>
  <c r="BB426" i="15"/>
  <c r="BB427" i="15"/>
  <c r="BB428" i="15"/>
  <c r="BB429" i="15"/>
  <c r="BB430" i="15"/>
  <c r="BB431" i="15"/>
  <c r="BB432" i="15"/>
  <c r="BB433" i="15"/>
  <c r="BB434" i="15"/>
  <c r="BB435" i="15"/>
  <c r="BB436" i="15"/>
  <c r="BB437" i="15"/>
  <c r="BB438" i="15"/>
  <c r="BB439" i="15"/>
  <c r="BB440" i="15"/>
  <c r="BB441" i="15"/>
  <c r="BB442" i="15"/>
  <c r="BB443" i="15"/>
  <c r="BB444" i="15"/>
  <c r="BB445" i="15"/>
  <c r="BB446" i="15"/>
  <c r="BB447" i="15"/>
  <c r="BB448" i="15"/>
  <c r="BB449" i="15"/>
  <c r="BB450" i="15"/>
  <c r="BB451" i="15"/>
  <c r="BB452" i="15"/>
  <c r="BB453" i="15"/>
  <c r="BB454" i="15"/>
  <c r="BB455" i="15"/>
  <c r="BB456" i="15"/>
  <c r="BB457" i="15"/>
  <c r="BB458" i="15"/>
  <c r="BB459" i="15"/>
  <c r="BB460" i="15"/>
  <c r="BB461" i="15"/>
  <c r="BB462" i="15"/>
  <c r="BB463" i="15"/>
  <c r="BB464" i="15"/>
  <c r="BB465" i="15"/>
  <c r="BB466" i="15"/>
  <c r="BB467" i="15"/>
  <c r="BB468" i="15"/>
  <c r="BB469" i="15"/>
  <c r="BB470" i="15"/>
  <c r="BB471" i="15"/>
  <c r="BB472" i="15"/>
  <c r="BB473" i="15"/>
  <c r="BB474" i="15"/>
  <c r="BB475" i="15"/>
  <c r="BB476" i="15"/>
  <c r="BB477" i="15"/>
  <c r="BB478" i="15"/>
  <c r="BB479" i="15"/>
  <c r="BB480" i="15"/>
  <c r="BB481" i="15"/>
  <c r="BB482" i="15"/>
  <c r="BB483" i="15"/>
  <c r="BB484" i="15"/>
  <c r="BB485" i="15"/>
  <c r="BB486" i="15"/>
  <c r="BB487" i="15"/>
  <c r="BB488" i="15"/>
  <c r="BB489" i="15"/>
  <c r="BB490" i="15"/>
  <c r="BB491" i="15"/>
  <c r="BB492" i="15"/>
  <c r="BB493" i="15"/>
  <c r="BB494" i="15"/>
  <c r="BB495" i="15"/>
  <c r="BB496" i="15"/>
  <c r="BB497" i="15"/>
  <c r="BB498" i="15"/>
  <c r="BB499" i="15"/>
  <c r="BB500" i="15"/>
  <c r="BB501" i="15"/>
  <c r="BB502" i="15"/>
  <c r="BB503" i="15"/>
  <c r="BB504" i="15"/>
  <c r="BB505" i="15"/>
  <c r="BB506" i="15"/>
  <c r="BB507" i="15"/>
  <c r="BB508" i="15"/>
  <c r="BB509" i="15"/>
  <c r="BB510" i="15"/>
  <c r="BB511" i="15"/>
  <c r="BB512" i="15"/>
  <c r="BB513" i="15"/>
  <c r="BB514" i="15"/>
  <c r="BB515" i="15"/>
  <c r="BB516" i="15"/>
  <c r="BB517" i="15"/>
  <c r="BB518" i="15"/>
  <c r="BB519" i="15"/>
  <c r="BB520" i="15"/>
  <c r="BB521" i="15"/>
  <c r="BB522" i="15"/>
  <c r="BB523" i="15"/>
  <c r="BB524" i="15"/>
  <c r="BB525" i="15"/>
  <c r="BB526" i="15"/>
  <c r="BB527" i="15"/>
  <c r="BB528" i="15"/>
  <c r="BB529" i="15"/>
  <c r="BB530" i="15"/>
  <c r="BB531" i="15"/>
  <c r="BB532" i="15"/>
  <c r="BB533" i="15"/>
  <c r="BB534" i="15"/>
  <c r="BB535" i="15"/>
  <c r="BB536" i="15"/>
  <c r="BB537" i="15"/>
  <c r="BB538" i="15"/>
  <c r="BB539" i="15"/>
  <c r="BB540" i="15"/>
  <c r="BB541" i="15"/>
  <c r="BB542" i="15"/>
  <c r="BB543" i="15"/>
  <c r="BB544" i="15"/>
  <c r="BB545" i="15"/>
  <c r="BB546" i="15"/>
  <c r="BB547" i="15"/>
  <c r="BB548" i="15"/>
  <c r="BB549" i="15"/>
  <c r="BB550" i="15"/>
  <c r="BB551" i="15"/>
  <c r="BB552" i="15"/>
  <c r="BB553" i="15"/>
  <c r="BB554" i="15"/>
  <c r="BB555" i="15"/>
  <c r="BB556" i="15"/>
  <c r="BB557" i="15"/>
  <c r="BB558" i="15"/>
  <c r="BB559" i="15"/>
  <c r="BB560" i="15"/>
  <c r="BB561" i="15"/>
  <c r="BB562" i="15"/>
  <c r="BB563" i="15"/>
  <c r="BB564" i="15"/>
  <c r="BB565" i="15"/>
  <c r="BB566" i="15"/>
  <c r="BB567" i="15"/>
  <c r="BB568" i="15"/>
  <c r="BB569" i="15"/>
  <c r="BB570" i="15"/>
  <c r="BB571" i="15"/>
  <c r="BB572" i="15"/>
  <c r="BB573" i="15"/>
  <c r="BB574" i="15"/>
  <c r="BB575" i="15"/>
  <c r="BB576" i="15"/>
  <c r="BB577" i="15"/>
  <c r="BB578" i="15"/>
  <c r="BB579" i="15"/>
  <c r="BB580" i="15"/>
  <c r="BB581" i="15"/>
  <c r="BB582" i="15"/>
  <c r="BB583" i="15"/>
  <c r="BB584" i="15"/>
  <c r="BB585" i="15"/>
  <c r="BB586" i="15"/>
  <c r="BB587" i="15"/>
  <c r="BB588" i="15"/>
  <c r="BB589" i="15"/>
  <c r="BB590" i="15"/>
  <c r="BB591" i="15"/>
  <c r="BB592" i="15"/>
  <c r="BB593" i="15"/>
  <c r="BB594" i="15"/>
  <c r="BB595" i="15"/>
  <c r="BB596" i="15"/>
  <c r="BB597" i="15"/>
  <c r="BB598" i="15"/>
  <c r="BB599" i="15"/>
  <c r="BB600" i="15"/>
  <c r="BB601" i="15"/>
  <c r="BB602" i="15"/>
  <c r="BB603" i="15"/>
  <c r="BB604" i="15"/>
  <c r="BB605" i="15"/>
  <c r="BB606" i="15"/>
  <c r="BB607" i="15"/>
  <c r="BB608" i="15"/>
  <c r="BB609" i="15"/>
  <c r="BB610" i="15"/>
  <c r="BB611" i="15"/>
  <c r="BB612" i="15"/>
  <c r="BB613" i="15"/>
  <c r="BB614" i="15"/>
  <c r="BB615" i="15"/>
  <c r="BB616" i="15"/>
  <c r="BB617" i="15"/>
  <c r="BB618" i="15"/>
  <c r="BB619" i="15"/>
  <c r="BB620" i="15"/>
  <c r="BB621" i="15"/>
  <c r="BB622" i="15"/>
  <c r="BB623" i="15"/>
  <c r="BB624" i="15"/>
  <c r="BB625" i="15"/>
  <c r="BB626" i="15"/>
  <c r="BB627" i="15"/>
  <c r="BB628" i="15"/>
  <c r="BB629" i="15"/>
  <c r="BB630" i="15"/>
  <c r="BB631" i="15"/>
  <c r="BB632" i="15"/>
  <c r="BB633" i="15"/>
  <c r="BB634" i="15"/>
  <c r="BB635" i="15"/>
  <c r="BB636" i="15"/>
  <c r="BB637" i="15"/>
  <c r="BB638" i="15"/>
  <c r="BB639" i="15"/>
  <c r="BB640" i="15"/>
  <c r="BB641" i="15"/>
  <c r="BB642" i="15"/>
  <c r="BB643" i="15"/>
  <c r="BB644" i="15"/>
  <c r="BB645" i="15"/>
  <c r="BB646" i="15"/>
  <c r="BB647" i="15"/>
  <c r="BB648" i="15"/>
  <c r="BB649" i="15"/>
  <c r="BB650" i="15"/>
  <c r="BB651" i="15"/>
  <c r="BB652" i="15"/>
  <c r="BB653" i="15"/>
  <c r="BB654" i="15"/>
  <c r="BB655" i="15"/>
  <c r="BB656" i="15"/>
  <c r="BB657" i="15"/>
  <c r="BB658" i="15"/>
  <c r="BB659" i="15"/>
  <c r="BB660" i="15"/>
  <c r="BB661" i="15"/>
  <c r="BB662" i="15"/>
  <c r="BB663" i="15"/>
  <c r="BB664" i="15"/>
  <c r="BB665" i="15"/>
  <c r="BB666" i="15"/>
  <c r="BB667" i="15"/>
  <c r="BB668" i="15"/>
  <c r="BB2" i="15"/>
  <c r="AQ3" i="15"/>
  <c r="AQ4" i="15"/>
  <c r="AQ5" i="15"/>
  <c r="AQ6" i="15"/>
  <c r="AQ7" i="15"/>
  <c r="AQ8" i="15"/>
  <c r="AQ9" i="15"/>
  <c r="AQ10" i="15"/>
  <c r="AQ11" i="15"/>
  <c r="AQ12" i="15"/>
  <c r="AQ13" i="15"/>
  <c r="AQ14" i="15"/>
  <c r="AQ15" i="15"/>
  <c r="AQ16" i="15"/>
  <c r="AQ17" i="15"/>
  <c r="AQ18" i="15"/>
  <c r="AQ19" i="15"/>
  <c r="AQ20" i="15"/>
  <c r="AQ21" i="15"/>
  <c r="AQ22" i="15"/>
  <c r="AQ23" i="15"/>
  <c r="AQ24" i="15"/>
  <c r="AQ25" i="15"/>
  <c r="AQ26" i="15"/>
  <c r="AQ27" i="15"/>
  <c r="AQ28" i="15"/>
  <c r="AQ29" i="15"/>
  <c r="AQ30" i="15"/>
  <c r="AQ31" i="15"/>
  <c r="AQ32" i="15"/>
  <c r="AQ33" i="15"/>
  <c r="AQ34" i="15"/>
  <c r="AQ35" i="15"/>
  <c r="AQ36" i="15"/>
  <c r="AQ37" i="15"/>
  <c r="AQ38" i="15"/>
  <c r="AQ39" i="15"/>
  <c r="AQ40" i="15"/>
  <c r="AQ41" i="15"/>
  <c r="AQ42" i="15"/>
  <c r="AQ43" i="15"/>
  <c r="AQ44" i="15"/>
  <c r="AQ45" i="15"/>
  <c r="AQ46" i="15"/>
  <c r="AQ47" i="15"/>
  <c r="AQ48" i="15"/>
  <c r="AQ49" i="15"/>
  <c r="AQ50" i="15"/>
  <c r="AQ51" i="15"/>
  <c r="AQ52" i="15"/>
  <c r="AQ53" i="15"/>
  <c r="AQ54" i="15"/>
  <c r="AQ55" i="15"/>
  <c r="AQ56" i="15"/>
  <c r="AQ57" i="15"/>
  <c r="AQ58" i="15"/>
  <c r="AQ59" i="15"/>
  <c r="AQ60" i="15"/>
  <c r="AQ61" i="15"/>
  <c r="AQ62" i="15"/>
  <c r="AQ63" i="15"/>
  <c r="AQ64" i="15"/>
  <c r="AQ65" i="15"/>
  <c r="AQ66" i="15"/>
  <c r="AQ67" i="15"/>
  <c r="AQ68" i="15"/>
  <c r="AQ69" i="15"/>
  <c r="AQ70" i="15"/>
  <c r="AQ71" i="15"/>
  <c r="AQ72" i="15"/>
  <c r="AQ73" i="15"/>
  <c r="AQ74" i="15"/>
  <c r="AQ75" i="15"/>
  <c r="AQ76" i="15"/>
  <c r="AQ77" i="15"/>
  <c r="AQ78" i="15"/>
  <c r="AQ79" i="15"/>
  <c r="AQ80" i="15"/>
  <c r="AQ81" i="15"/>
  <c r="AQ82" i="15"/>
  <c r="AQ83" i="15"/>
  <c r="AQ84" i="15"/>
  <c r="AQ85" i="15"/>
  <c r="AQ86" i="15"/>
  <c r="AQ87" i="15"/>
  <c r="AQ88" i="15"/>
  <c r="AQ89" i="15"/>
  <c r="AQ90" i="15"/>
  <c r="AQ91" i="15"/>
  <c r="AQ92" i="15"/>
  <c r="AQ93" i="15"/>
  <c r="AQ94" i="15"/>
  <c r="AQ95" i="15"/>
  <c r="AQ96" i="15"/>
  <c r="AQ97" i="15"/>
  <c r="AQ98" i="15"/>
  <c r="AQ99" i="15"/>
  <c r="AQ100" i="15"/>
  <c r="AQ101" i="15"/>
  <c r="AQ102" i="15"/>
  <c r="AQ103" i="15"/>
  <c r="AQ104" i="15"/>
  <c r="AQ105" i="15"/>
  <c r="AQ106" i="15"/>
  <c r="AQ107" i="15"/>
  <c r="AQ108" i="15"/>
  <c r="AQ109" i="15"/>
  <c r="AQ110" i="15"/>
  <c r="AQ111" i="15"/>
  <c r="AQ112" i="15"/>
  <c r="AQ113" i="15"/>
  <c r="AQ114" i="15"/>
  <c r="AQ115" i="15"/>
  <c r="AQ116" i="15"/>
  <c r="AQ117" i="15"/>
  <c r="AQ118" i="15"/>
  <c r="AQ119" i="15"/>
  <c r="AQ120" i="15"/>
  <c r="AQ121" i="15"/>
  <c r="AQ122" i="15"/>
  <c r="AQ123" i="15"/>
  <c r="AQ124" i="15"/>
  <c r="AQ125" i="15"/>
  <c r="AQ126" i="15"/>
  <c r="AQ127" i="15"/>
  <c r="AQ128" i="15"/>
  <c r="AQ129" i="15"/>
  <c r="AQ130" i="15"/>
  <c r="AQ131" i="15"/>
  <c r="AQ132" i="15"/>
  <c r="AQ133" i="15"/>
  <c r="AQ134" i="15"/>
  <c r="AQ135" i="15"/>
  <c r="AQ136" i="15"/>
  <c r="AQ137" i="15"/>
  <c r="AQ138" i="15"/>
  <c r="AQ139" i="15"/>
  <c r="AQ140" i="15"/>
  <c r="AQ141" i="15"/>
  <c r="AQ142" i="15"/>
  <c r="AQ143" i="15"/>
  <c r="AQ144" i="15"/>
  <c r="AQ145" i="15"/>
  <c r="AQ146" i="15"/>
  <c r="AQ147" i="15"/>
  <c r="AQ148" i="15"/>
  <c r="AQ149" i="15"/>
  <c r="AQ150" i="15"/>
  <c r="AQ151" i="15"/>
  <c r="AQ152" i="15"/>
  <c r="AQ153" i="15"/>
  <c r="AQ154" i="15"/>
  <c r="AQ155" i="15"/>
  <c r="AQ156" i="15"/>
  <c r="AQ157" i="15"/>
  <c r="AQ158" i="15"/>
  <c r="AQ159" i="15"/>
  <c r="AQ160" i="15"/>
  <c r="AQ161" i="15"/>
  <c r="AQ162" i="15"/>
  <c r="AQ163" i="15"/>
  <c r="AQ164" i="15"/>
  <c r="AQ165" i="15"/>
  <c r="AQ166" i="15"/>
  <c r="AQ167" i="15"/>
  <c r="AQ168" i="15"/>
  <c r="AQ169" i="15"/>
  <c r="AQ170" i="15"/>
  <c r="AQ171" i="15"/>
  <c r="AQ172" i="15"/>
  <c r="AQ173" i="15"/>
  <c r="AQ174" i="15"/>
  <c r="AQ175" i="15"/>
  <c r="AQ176" i="15"/>
  <c r="AQ177" i="15"/>
  <c r="AQ178" i="15"/>
  <c r="AQ179" i="15"/>
  <c r="AQ180" i="15"/>
  <c r="AQ181" i="15"/>
  <c r="AQ182" i="15"/>
  <c r="AQ183" i="15"/>
  <c r="AQ184" i="15"/>
  <c r="AQ185" i="15"/>
  <c r="AQ186" i="15"/>
  <c r="AQ187" i="15"/>
  <c r="AQ188" i="15"/>
  <c r="AQ189" i="15"/>
  <c r="AQ190" i="15"/>
  <c r="AQ191" i="15"/>
  <c r="AQ192" i="15"/>
  <c r="AQ193" i="15"/>
  <c r="AQ194" i="15"/>
  <c r="AQ195" i="15"/>
  <c r="AQ196" i="15"/>
  <c r="AQ197" i="15"/>
  <c r="AQ198" i="15"/>
  <c r="AQ199" i="15"/>
  <c r="AQ200" i="15"/>
  <c r="AQ201" i="15"/>
  <c r="AQ202" i="15"/>
  <c r="AQ203" i="15"/>
  <c r="AQ204" i="15"/>
  <c r="AQ205" i="15"/>
  <c r="AQ206" i="15"/>
  <c r="AQ207" i="15"/>
  <c r="AQ208" i="15"/>
  <c r="AQ209" i="15"/>
  <c r="AQ210" i="15"/>
  <c r="AQ211" i="15"/>
  <c r="AQ212" i="15"/>
  <c r="AQ213" i="15"/>
  <c r="AQ214" i="15"/>
  <c r="AQ215" i="15"/>
  <c r="AQ216" i="15"/>
  <c r="AQ217" i="15"/>
  <c r="AQ218" i="15"/>
  <c r="AQ219" i="15"/>
  <c r="AQ220" i="15"/>
  <c r="AQ221" i="15"/>
  <c r="AQ222" i="15"/>
  <c r="AQ223" i="15"/>
  <c r="AQ224" i="15"/>
  <c r="AQ225" i="15"/>
  <c r="AQ226" i="15"/>
  <c r="AQ227" i="15"/>
  <c r="AQ228" i="15"/>
  <c r="AQ229" i="15"/>
  <c r="AQ230" i="15"/>
  <c r="AQ231" i="15"/>
  <c r="AQ232" i="15"/>
  <c r="AQ233" i="15"/>
  <c r="AQ234" i="15"/>
  <c r="AQ235" i="15"/>
  <c r="AQ236" i="15"/>
  <c r="AQ237" i="15"/>
  <c r="AQ238" i="15"/>
  <c r="AQ239" i="15"/>
  <c r="AQ240" i="15"/>
  <c r="AQ241" i="15"/>
  <c r="AQ242" i="15"/>
  <c r="AQ243" i="15"/>
  <c r="AQ244" i="15"/>
  <c r="AQ245" i="15"/>
  <c r="AQ246" i="15"/>
  <c r="AQ247" i="15"/>
  <c r="AQ248" i="15"/>
  <c r="AQ249" i="15"/>
  <c r="AQ250" i="15"/>
  <c r="AQ251" i="15"/>
  <c r="AQ252" i="15"/>
  <c r="AQ253" i="15"/>
  <c r="AQ254" i="15"/>
  <c r="AQ255" i="15"/>
  <c r="AQ256" i="15"/>
  <c r="AQ257" i="15"/>
  <c r="AQ258" i="15"/>
  <c r="AQ259" i="15"/>
  <c r="AQ260" i="15"/>
  <c r="AQ261" i="15"/>
  <c r="AQ262" i="15"/>
  <c r="AQ263" i="15"/>
  <c r="AQ264" i="15"/>
  <c r="AQ265" i="15"/>
  <c r="AQ266" i="15"/>
  <c r="AQ267" i="15"/>
  <c r="AQ268" i="15"/>
  <c r="AQ269" i="15"/>
  <c r="AQ270" i="15"/>
  <c r="AQ271" i="15"/>
  <c r="AQ272" i="15"/>
  <c r="AQ273" i="15"/>
  <c r="AQ274" i="15"/>
  <c r="AQ275" i="15"/>
  <c r="AQ276" i="15"/>
  <c r="AQ277" i="15"/>
  <c r="AQ278" i="15"/>
  <c r="AQ279" i="15"/>
  <c r="AQ280" i="15"/>
  <c r="AQ281" i="15"/>
  <c r="AQ282" i="15"/>
  <c r="AQ283" i="15"/>
  <c r="AQ284" i="15"/>
  <c r="AQ285" i="15"/>
  <c r="AQ286" i="15"/>
  <c r="AQ287" i="15"/>
  <c r="AQ288" i="15"/>
  <c r="AQ289" i="15"/>
  <c r="AQ290" i="15"/>
  <c r="AQ291" i="15"/>
  <c r="AQ292" i="15"/>
  <c r="AQ293" i="15"/>
  <c r="AQ294" i="15"/>
  <c r="AQ295" i="15"/>
  <c r="AQ296" i="15"/>
  <c r="AQ297" i="15"/>
  <c r="AQ298" i="15"/>
  <c r="AQ299" i="15"/>
  <c r="AQ300" i="15"/>
  <c r="AQ301" i="15"/>
  <c r="AQ302" i="15"/>
  <c r="AQ303" i="15"/>
  <c r="AQ304" i="15"/>
  <c r="AQ305" i="15"/>
  <c r="AQ306" i="15"/>
  <c r="AQ307" i="15"/>
  <c r="AQ308" i="15"/>
  <c r="AQ309" i="15"/>
  <c r="AQ310" i="15"/>
  <c r="AQ311" i="15"/>
  <c r="AQ312" i="15"/>
  <c r="AQ313" i="15"/>
  <c r="AQ314" i="15"/>
  <c r="AQ315" i="15"/>
  <c r="AQ316" i="15"/>
  <c r="AQ317" i="15"/>
  <c r="AQ318" i="15"/>
  <c r="AQ319" i="15"/>
  <c r="AQ320" i="15"/>
  <c r="AQ321" i="15"/>
  <c r="AQ322" i="15"/>
  <c r="AQ323" i="15"/>
  <c r="AQ324" i="15"/>
  <c r="AQ325" i="15"/>
  <c r="AQ326" i="15"/>
  <c r="AQ327" i="15"/>
  <c r="AQ328" i="15"/>
  <c r="AQ329" i="15"/>
  <c r="AQ330" i="15"/>
  <c r="AQ331" i="15"/>
  <c r="AQ332" i="15"/>
  <c r="AQ333" i="15"/>
  <c r="AQ334" i="15"/>
  <c r="AQ335" i="15"/>
  <c r="AQ336" i="15"/>
  <c r="AQ337" i="15"/>
  <c r="AQ338" i="15"/>
  <c r="AQ339" i="15"/>
  <c r="AQ340" i="15"/>
  <c r="AQ341" i="15"/>
  <c r="AQ342" i="15"/>
  <c r="AQ343" i="15"/>
  <c r="AQ344" i="15"/>
  <c r="AQ345" i="15"/>
  <c r="AQ346" i="15"/>
  <c r="AQ347" i="15"/>
  <c r="AQ348" i="15"/>
  <c r="AQ349" i="15"/>
  <c r="AQ350" i="15"/>
  <c r="AQ351" i="15"/>
  <c r="AQ352" i="15"/>
  <c r="AQ353" i="15"/>
  <c r="AQ354" i="15"/>
  <c r="AQ355" i="15"/>
  <c r="AQ356" i="15"/>
  <c r="AQ357" i="15"/>
  <c r="AQ358" i="15"/>
  <c r="AQ359" i="15"/>
  <c r="AQ360" i="15"/>
  <c r="AQ361" i="15"/>
  <c r="AQ362" i="15"/>
  <c r="AQ363" i="15"/>
  <c r="AQ364" i="15"/>
  <c r="AQ365" i="15"/>
  <c r="AQ366" i="15"/>
  <c r="AQ367" i="15"/>
  <c r="AQ368" i="15"/>
  <c r="AQ369" i="15"/>
  <c r="AQ370" i="15"/>
  <c r="AQ371" i="15"/>
  <c r="AQ372" i="15"/>
  <c r="AQ373" i="15"/>
  <c r="AQ374" i="15"/>
  <c r="AQ375" i="15"/>
  <c r="AQ376" i="15"/>
  <c r="AQ377" i="15"/>
  <c r="AQ378" i="15"/>
  <c r="AQ379" i="15"/>
  <c r="AQ380" i="15"/>
  <c r="AQ381" i="15"/>
  <c r="AQ382" i="15"/>
  <c r="AQ383" i="15"/>
  <c r="AQ384" i="15"/>
  <c r="AQ385" i="15"/>
  <c r="AQ386" i="15"/>
  <c r="AQ387" i="15"/>
  <c r="AQ388" i="15"/>
  <c r="AQ389" i="15"/>
  <c r="AQ390" i="15"/>
  <c r="AQ391" i="15"/>
  <c r="AQ392" i="15"/>
  <c r="AQ393" i="15"/>
  <c r="AQ394" i="15"/>
  <c r="AQ395" i="15"/>
  <c r="AQ396" i="15"/>
  <c r="AQ397" i="15"/>
  <c r="AQ398" i="15"/>
  <c r="AQ399" i="15"/>
  <c r="AQ400" i="15"/>
  <c r="AQ401" i="15"/>
  <c r="AQ402" i="15"/>
  <c r="AQ403" i="15"/>
  <c r="AQ404" i="15"/>
  <c r="AQ405" i="15"/>
  <c r="AQ406" i="15"/>
  <c r="AQ407" i="15"/>
  <c r="AQ408" i="15"/>
  <c r="AQ409" i="15"/>
  <c r="AQ410" i="15"/>
  <c r="AQ411" i="15"/>
  <c r="AQ412" i="15"/>
  <c r="AQ413" i="15"/>
  <c r="AQ414" i="15"/>
  <c r="AQ415" i="15"/>
  <c r="AQ416" i="15"/>
  <c r="AQ417" i="15"/>
  <c r="AQ418" i="15"/>
  <c r="AQ419" i="15"/>
  <c r="AQ420" i="15"/>
  <c r="AQ421" i="15"/>
  <c r="AQ422" i="15"/>
  <c r="AQ423" i="15"/>
  <c r="AQ424" i="15"/>
  <c r="AQ425" i="15"/>
  <c r="AQ426" i="15"/>
  <c r="AQ427" i="15"/>
  <c r="AQ428" i="15"/>
  <c r="AQ429" i="15"/>
  <c r="AQ430" i="15"/>
  <c r="AQ431" i="15"/>
  <c r="AQ432" i="15"/>
  <c r="AQ433" i="15"/>
  <c r="AQ434" i="15"/>
  <c r="AQ435" i="15"/>
  <c r="AQ436" i="15"/>
  <c r="AQ437" i="15"/>
  <c r="AQ438" i="15"/>
  <c r="AQ439" i="15"/>
  <c r="AQ440" i="15"/>
  <c r="AQ441" i="15"/>
  <c r="AQ442" i="15"/>
  <c r="AQ443" i="15"/>
  <c r="AQ444" i="15"/>
  <c r="AQ445" i="15"/>
  <c r="AQ446" i="15"/>
  <c r="AQ447" i="15"/>
  <c r="AQ448" i="15"/>
  <c r="AQ449" i="15"/>
  <c r="AQ450" i="15"/>
  <c r="AQ451" i="15"/>
  <c r="AQ452" i="15"/>
  <c r="AQ453" i="15"/>
  <c r="AQ454" i="15"/>
  <c r="AQ455" i="15"/>
  <c r="AQ456" i="15"/>
  <c r="AQ457" i="15"/>
  <c r="AQ458" i="15"/>
  <c r="AQ459" i="15"/>
  <c r="AQ460" i="15"/>
  <c r="AQ461" i="15"/>
  <c r="AQ462" i="15"/>
  <c r="AQ463" i="15"/>
  <c r="AQ464" i="15"/>
  <c r="AQ465" i="15"/>
  <c r="AQ466" i="15"/>
  <c r="AQ467" i="15"/>
  <c r="AQ468" i="15"/>
  <c r="AQ469" i="15"/>
  <c r="AQ470" i="15"/>
  <c r="AQ471" i="15"/>
  <c r="AQ472" i="15"/>
  <c r="AQ473" i="15"/>
  <c r="AQ474" i="15"/>
  <c r="AQ475" i="15"/>
  <c r="AQ476" i="15"/>
  <c r="AQ477" i="15"/>
  <c r="AQ478" i="15"/>
  <c r="AQ479" i="15"/>
  <c r="AQ480" i="15"/>
  <c r="AQ481" i="15"/>
  <c r="AQ482" i="15"/>
  <c r="AQ483" i="15"/>
  <c r="AQ484" i="15"/>
  <c r="AQ485" i="15"/>
  <c r="AQ486" i="15"/>
  <c r="AQ487" i="15"/>
  <c r="AQ488" i="15"/>
  <c r="AQ489" i="15"/>
  <c r="AQ490" i="15"/>
  <c r="AQ491" i="15"/>
  <c r="AQ492" i="15"/>
  <c r="AQ493" i="15"/>
  <c r="AQ494" i="15"/>
  <c r="AQ495" i="15"/>
  <c r="AQ496" i="15"/>
  <c r="AQ497" i="15"/>
  <c r="AQ498" i="15"/>
  <c r="AQ499" i="15"/>
  <c r="AQ500" i="15"/>
  <c r="AQ501" i="15"/>
  <c r="AQ502" i="15"/>
  <c r="AQ503" i="15"/>
  <c r="AQ504" i="15"/>
  <c r="AQ505" i="15"/>
  <c r="AQ506" i="15"/>
  <c r="AQ507" i="15"/>
  <c r="AQ508" i="15"/>
  <c r="AQ509" i="15"/>
  <c r="AQ510" i="15"/>
  <c r="AQ511" i="15"/>
  <c r="AQ512" i="15"/>
  <c r="AQ513" i="15"/>
  <c r="AQ514" i="15"/>
  <c r="AQ515" i="15"/>
  <c r="AQ516" i="15"/>
  <c r="AQ517" i="15"/>
  <c r="AQ518" i="15"/>
  <c r="AQ519" i="15"/>
  <c r="AQ520" i="15"/>
  <c r="AQ521" i="15"/>
  <c r="AQ522" i="15"/>
  <c r="AQ523" i="15"/>
  <c r="AQ524" i="15"/>
  <c r="AQ525" i="15"/>
  <c r="AQ526" i="15"/>
  <c r="AQ527" i="15"/>
  <c r="AQ528" i="15"/>
  <c r="AQ529" i="15"/>
  <c r="AQ530" i="15"/>
  <c r="AQ531" i="15"/>
  <c r="AQ532" i="15"/>
  <c r="AQ533" i="15"/>
  <c r="AQ534" i="15"/>
  <c r="AQ535" i="15"/>
  <c r="AQ536" i="15"/>
  <c r="AQ537" i="15"/>
  <c r="AQ538" i="15"/>
  <c r="AQ539" i="15"/>
  <c r="AQ540" i="15"/>
  <c r="AQ541" i="15"/>
  <c r="AQ542" i="15"/>
  <c r="AQ543" i="15"/>
  <c r="AQ544" i="15"/>
  <c r="AQ545" i="15"/>
  <c r="AQ546" i="15"/>
  <c r="AQ547" i="15"/>
  <c r="AQ548" i="15"/>
  <c r="AQ549" i="15"/>
  <c r="AQ550" i="15"/>
  <c r="AQ551" i="15"/>
  <c r="AQ552" i="15"/>
  <c r="AQ553" i="15"/>
  <c r="AQ554" i="15"/>
  <c r="AQ555" i="15"/>
  <c r="AQ556" i="15"/>
  <c r="AQ557" i="15"/>
  <c r="AQ558" i="15"/>
  <c r="AQ559" i="15"/>
  <c r="AQ560" i="15"/>
  <c r="AQ561" i="15"/>
  <c r="AQ562" i="15"/>
  <c r="AQ563" i="15"/>
  <c r="AQ564" i="15"/>
  <c r="AQ565" i="15"/>
  <c r="AQ566" i="15"/>
  <c r="AQ567" i="15"/>
  <c r="AQ568" i="15"/>
  <c r="AQ569" i="15"/>
  <c r="AQ570" i="15"/>
  <c r="AQ571" i="15"/>
  <c r="AQ572" i="15"/>
  <c r="AQ573" i="15"/>
  <c r="AQ574" i="15"/>
  <c r="AQ575" i="15"/>
  <c r="AQ576" i="15"/>
  <c r="AQ577" i="15"/>
  <c r="AQ578" i="15"/>
  <c r="AQ579" i="15"/>
  <c r="AQ580" i="15"/>
  <c r="AQ581" i="15"/>
  <c r="AQ582" i="15"/>
  <c r="AQ583" i="15"/>
  <c r="AQ584" i="15"/>
  <c r="AQ585" i="15"/>
  <c r="AQ586" i="15"/>
  <c r="AQ587" i="15"/>
  <c r="AQ588" i="15"/>
  <c r="AQ589" i="15"/>
  <c r="AQ590" i="15"/>
  <c r="AQ591" i="15"/>
  <c r="AQ592" i="15"/>
  <c r="AQ593" i="15"/>
  <c r="AQ594" i="15"/>
  <c r="AQ595" i="15"/>
  <c r="AQ596" i="15"/>
  <c r="AQ597" i="15"/>
  <c r="AQ598" i="15"/>
  <c r="AQ599" i="15"/>
  <c r="AQ600" i="15"/>
  <c r="AQ601" i="15"/>
  <c r="AQ602" i="15"/>
  <c r="AQ603" i="15"/>
  <c r="AQ604" i="15"/>
  <c r="AQ605" i="15"/>
  <c r="AQ606" i="15"/>
  <c r="AQ607" i="15"/>
  <c r="AQ608" i="15"/>
  <c r="AQ609" i="15"/>
  <c r="AQ610" i="15"/>
  <c r="AQ611" i="15"/>
  <c r="AQ612" i="15"/>
  <c r="AQ613" i="15"/>
  <c r="AQ614" i="15"/>
  <c r="AQ615" i="15"/>
  <c r="AQ616" i="15"/>
  <c r="AQ617" i="15"/>
  <c r="AQ618" i="15"/>
  <c r="AQ619" i="15"/>
  <c r="AQ620" i="15"/>
  <c r="AQ621" i="15"/>
  <c r="AQ622" i="15"/>
  <c r="AQ623" i="15"/>
  <c r="AQ624" i="15"/>
  <c r="AQ625" i="15"/>
  <c r="AQ626" i="15"/>
  <c r="AQ627" i="15"/>
  <c r="AQ628" i="15"/>
  <c r="AQ629" i="15"/>
  <c r="AQ630" i="15"/>
  <c r="AQ631" i="15"/>
  <c r="AQ632" i="15"/>
  <c r="AQ633" i="15"/>
  <c r="AQ634" i="15"/>
  <c r="AQ635" i="15"/>
  <c r="AQ636" i="15"/>
  <c r="AQ637" i="15"/>
  <c r="AQ638" i="15"/>
  <c r="AQ639" i="15"/>
  <c r="AQ640" i="15"/>
  <c r="AQ641" i="15"/>
  <c r="AQ642" i="15"/>
  <c r="AQ643" i="15"/>
  <c r="AQ644" i="15"/>
  <c r="AQ645" i="15"/>
  <c r="AQ646" i="15"/>
  <c r="AQ647" i="15"/>
  <c r="AQ648" i="15"/>
  <c r="AQ649" i="15"/>
  <c r="AQ650" i="15"/>
  <c r="AQ651" i="15"/>
  <c r="AQ652" i="15"/>
  <c r="AQ653" i="15"/>
  <c r="AQ654" i="15"/>
  <c r="AQ655" i="15"/>
  <c r="AQ656" i="15"/>
  <c r="AQ657" i="15"/>
  <c r="AQ658" i="15"/>
  <c r="AQ659" i="15"/>
  <c r="AQ660" i="15"/>
  <c r="AQ661" i="15"/>
  <c r="AQ662" i="15"/>
  <c r="AQ663" i="15"/>
  <c r="AQ664" i="15"/>
  <c r="AQ665" i="15"/>
  <c r="AQ666" i="15"/>
  <c r="AQ667" i="15"/>
  <c r="AQ668" i="15"/>
  <c r="I5" i="19"/>
  <c r="I6" i="19"/>
  <c r="I7" i="19"/>
  <c r="I8" i="19"/>
  <c r="I9" i="19"/>
  <c r="I10" i="19"/>
  <c r="I11" i="19"/>
  <c r="I12" i="19"/>
  <c r="I13" i="19"/>
  <c r="I14" i="19"/>
  <c r="I15" i="19"/>
  <c r="I16" i="19"/>
  <c r="I17"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34" i="19"/>
  <c r="I135" i="19"/>
  <c r="I136" i="19"/>
  <c r="I137" i="19"/>
  <c r="I138" i="19"/>
  <c r="I139" i="19"/>
  <c r="I140" i="19"/>
  <c r="I141" i="19"/>
  <c r="I142" i="19"/>
  <c r="I143" i="19"/>
  <c r="I144" i="19"/>
  <c r="I145" i="19"/>
  <c r="I146" i="19"/>
  <c r="I147" i="19"/>
  <c r="I148" i="19"/>
  <c r="I149" i="19"/>
  <c r="I150" i="19"/>
  <c r="I151" i="19"/>
  <c r="I152" i="19"/>
  <c r="I153" i="19"/>
  <c r="I154" i="19"/>
  <c r="I155" i="19"/>
  <c r="I156" i="19"/>
  <c r="I157" i="19"/>
  <c r="I158" i="19"/>
  <c r="I159" i="19"/>
  <c r="I160" i="19"/>
  <c r="I161" i="19"/>
  <c r="I162" i="19"/>
  <c r="I163" i="19"/>
  <c r="I164" i="19"/>
  <c r="I165" i="19"/>
  <c r="I166" i="19"/>
  <c r="I167" i="19"/>
  <c r="I168" i="19"/>
  <c r="I169" i="19"/>
  <c r="I170" i="19"/>
  <c r="I171" i="19"/>
  <c r="I172" i="19"/>
  <c r="I173" i="19"/>
  <c r="I174" i="19"/>
  <c r="I175" i="19"/>
  <c r="I176" i="19"/>
  <c r="I177" i="19"/>
  <c r="I178" i="19"/>
  <c r="I179" i="19"/>
  <c r="I180" i="19"/>
  <c r="I181" i="19"/>
  <c r="I182" i="19"/>
  <c r="I183" i="19"/>
  <c r="I184" i="19"/>
  <c r="I185" i="19"/>
  <c r="I186" i="19"/>
  <c r="I187" i="19"/>
  <c r="I188" i="19"/>
  <c r="I189" i="19"/>
  <c r="I190" i="19"/>
  <c r="I191" i="19"/>
  <c r="I192" i="19"/>
  <c r="I193" i="19"/>
  <c r="I194" i="19"/>
  <c r="I195" i="19"/>
  <c r="I196" i="19"/>
  <c r="I197" i="19"/>
  <c r="I198" i="19"/>
  <c r="I199" i="19"/>
  <c r="I223" i="19"/>
  <c r="I224" i="19"/>
  <c r="I225" i="19"/>
  <c r="I226" i="19"/>
  <c r="I227" i="19"/>
  <c r="I228" i="19"/>
  <c r="I229" i="19"/>
  <c r="I230" i="19"/>
  <c r="I231" i="19"/>
  <c r="I232" i="19"/>
  <c r="I233" i="19"/>
  <c r="I234" i="19"/>
  <c r="I235" i="19"/>
  <c r="I236" i="19"/>
  <c r="I237" i="19"/>
  <c r="I238" i="19"/>
  <c r="I239" i="19"/>
  <c r="I240" i="19"/>
  <c r="I241" i="19"/>
  <c r="I242" i="19"/>
  <c r="I243" i="19"/>
  <c r="I244" i="19"/>
  <c r="I245" i="19"/>
  <c r="I246" i="19"/>
  <c r="I247" i="19"/>
  <c r="I248" i="19"/>
  <c r="I249" i="19"/>
  <c r="I250" i="19"/>
  <c r="I251" i="19"/>
  <c r="I252" i="19"/>
  <c r="I253" i="19"/>
  <c r="I254" i="19"/>
  <c r="I255" i="19"/>
  <c r="I256" i="19"/>
  <c r="I257" i="19"/>
  <c r="I258" i="19"/>
  <c r="I259" i="19"/>
  <c r="I260" i="19"/>
  <c r="I261" i="19"/>
  <c r="I262" i="19"/>
  <c r="I263" i="19"/>
  <c r="I264" i="19"/>
  <c r="I265" i="19"/>
  <c r="I266" i="19"/>
  <c r="I267" i="19"/>
  <c r="I268" i="19"/>
  <c r="I269" i="19"/>
  <c r="I270" i="19"/>
  <c r="I271" i="19"/>
  <c r="I272" i="19"/>
  <c r="I273" i="19"/>
  <c r="I274" i="19"/>
  <c r="I275" i="19"/>
  <c r="I276" i="19"/>
  <c r="I277" i="19"/>
  <c r="I278" i="19"/>
  <c r="I279" i="19"/>
  <c r="I280" i="19"/>
  <c r="I281" i="19"/>
  <c r="I282" i="19"/>
  <c r="I283" i="19"/>
  <c r="I284" i="19"/>
  <c r="I285" i="19"/>
  <c r="I286" i="19"/>
  <c r="I287" i="19"/>
  <c r="I288" i="19"/>
  <c r="I289" i="19"/>
  <c r="I291" i="19"/>
  <c r="I292" i="19"/>
  <c r="I293" i="19"/>
  <c r="I294" i="19"/>
  <c r="I295" i="19"/>
  <c r="I296" i="19"/>
  <c r="I297" i="19"/>
  <c r="I298" i="19"/>
  <c r="I299" i="19"/>
  <c r="I300" i="19"/>
  <c r="I301" i="19"/>
  <c r="I302" i="19"/>
  <c r="I303" i="19"/>
  <c r="I304" i="19"/>
  <c r="I305" i="19"/>
  <c r="I306" i="19"/>
  <c r="I307" i="19"/>
  <c r="I308" i="19"/>
  <c r="I309" i="19"/>
  <c r="I310" i="19"/>
  <c r="I311" i="19"/>
  <c r="I312" i="19"/>
  <c r="I313" i="19"/>
  <c r="I314" i="19"/>
  <c r="I315" i="19"/>
  <c r="I316" i="19"/>
  <c r="I317" i="19"/>
  <c r="I318" i="19"/>
  <c r="I319" i="19"/>
  <c r="I320" i="19"/>
  <c r="I321" i="19"/>
  <c r="I322" i="19"/>
  <c r="I323" i="19"/>
  <c r="I324" i="19"/>
  <c r="I325" i="19"/>
  <c r="I326" i="19"/>
  <c r="I327" i="19"/>
  <c r="I328" i="19"/>
  <c r="I329" i="19"/>
  <c r="I330" i="19"/>
  <c r="I331" i="19"/>
  <c r="I332" i="19"/>
  <c r="I333" i="19"/>
  <c r="I334" i="19"/>
  <c r="I335" i="19"/>
  <c r="I336" i="19"/>
  <c r="I337" i="19"/>
  <c r="I338" i="19"/>
  <c r="I339" i="19"/>
  <c r="I340" i="19"/>
  <c r="I341" i="19"/>
  <c r="I342" i="19"/>
  <c r="I343" i="19"/>
  <c r="I344" i="19"/>
  <c r="I345" i="19"/>
  <c r="I346" i="19"/>
  <c r="I347" i="19"/>
  <c r="I348" i="19"/>
  <c r="I349" i="19"/>
  <c r="I350" i="19"/>
  <c r="I351" i="19"/>
  <c r="I352" i="19"/>
  <c r="I353" i="19"/>
  <c r="I354" i="19"/>
  <c r="I355" i="19"/>
  <c r="I356" i="19"/>
  <c r="I357" i="19"/>
  <c r="I358" i="19"/>
  <c r="I359" i="19"/>
  <c r="I360" i="19"/>
  <c r="I361" i="19"/>
  <c r="I362" i="19"/>
  <c r="I363" i="19"/>
  <c r="I364" i="19"/>
  <c r="I365" i="19"/>
  <c r="I366" i="19"/>
  <c r="I367" i="19"/>
  <c r="I368" i="19"/>
  <c r="I369" i="19"/>
  <c r="I370" i="19"/>
  <c r="I371" i="19"/>
  <c r="I372" i="19"/>
  <c r="I373" i="19"/>
  <c r="I374" i="19"/>
  <c r="I375" i="19"/>
  <c r="I376" i="19"/>
  <c r="I377" i="19"/>
  <c r="I378" i="19"/>
  <c r="I379" i="19"/>
  <c r="I380" i="19"/>
  <c r="I381" i="19"/>
  <c r="I382" i="19"/>
  <c r="I383" i="19"/>
  <c r="I384" i="19"/>
  <c r="I385" i="19"/>
  <c r="I386" i="19"/>
  <c r="I387" i="19"/>
  <c r="I388" i="19"/>
  <c r="I389" i="19"/>
  <c r="I390" i="19"/>
  <c r="I391" i="19"/>
  <c r="I392" i="19"/>
  <c r="I393" i="19"/>
  <c r="I394" i="19"/>
  <c r="I395" i="19"/>
  <c r="I396" i="19"/>
  <c r="I397" i="19"/>
  <c r="I452" i="19"/>
  <c r="I453" i="19"/>
  <c r="I454" i="19"/>
  <c r="I455" i="19"/>
  <c r="I456" i="19"/>
  <c r="I457" i="19"/>
  <c r="I458" i="19"/>
  <c r="I459" i="19"/>
  <c r="I460" i="19"/>
  <c r="I461" i="19"/>
  <c r="I462" i="19"/>
  <c r="I463" i="19"/>
  <c r="I464" i="19"/>
  <c r="I465" i="19"/>
  <c r="I466" i="19"/>
  <c r="I467" i="19"/>
  <c r="I468" i="19"/>
  <c r="I469" i="19"/>
  <c r="I470" i="19"/>
  <c r="I471" i="19"/>
  <c r="I472" i="19"/>
  <c r="I473" i="19"/>
  <c r="I474" i="19"/>
  <c r="I475" i="19"/>
  <c r="I476" i="19"/>
  <c r="I477" i="19"/>
  <c r="I478" i="19"/>
  <c r="I479" i="19"/>
  <c r="I480" i="19"/>
  <c r="I482" i="19"/>
  <c r="I483" i="19"/>
  <c r="I484" i="19"/>
  <c r="I485" i="19"/>
  <c r="I486" i="19"/>
  <c r="I487" i="19"/>
  <c r="I488" i="19"/>
  <c r="I489" i="19"/>
  <c r="I490" i="19"/>
  <c r="I491" i="19"/>
  <c r="I492" i="19"/>
  <c r="I493" i="19"/>
  <c r="I494" i="19"/>
  <c r="I495" i="19"/>
  <c r="I496" i="19"/>
  <c r="I497" i="19"/>
  <c r="I498" i="19"/>
  <c r="I499" i="19"/>
  <c r="I500" i="19"/>
  <c r="I501" i="19"/>
  <c r="I502" i="19"/>
  <c r="I503" i="19"/>
  <c r="I504" i="19"/>
  <c r="I505" i="19"/>
  <c r="I506" i="19"/>
  <c r="I511" i="19"/>
  <c r="I512" i="19"/>
  <c r="I513" i="19"/>
  <c r="I514" i="19"/>
  <c r="I515" i="19"/>
  <c r="I516" i="19"/>
  <c r="I517" i="19"/>
  <c r="I518" i="19"/>
  <c r="I519" i="19"/>
  <c r="I520" i="19"/>
  <c r="I521" i="19"/>
  <c r="I522" i="19"/>
  <c r="I523" i="19"/>
  <c r="I524" i="19"/>
  <c r="I525" i="19"/>
  <c r="I526" i="19"/>
  <c r="I527" i="19"/>
  <c r="I528" i="19"/>
  <c r="I529" i="19"/>
  <c r="I530" i="19"/>
  <c r="I531" i="19"/>
  <c r="I532" i="19"/>
  <c r="I533" i="19"/>
  <c r="I534" i="19"/>
  <c r="I535" i="19"/>
  <c r="I536" i="19"/>
  <c r="I537" i="19"/>
  <c r="I538" i="19"/>
  <c r="I539" i="19"/>
  <c r="I540" i="19"/>
  <c r="I541" i="19"/>
  <c r="I542" i="19"/>
  <c r="I543" i="19"/>
  <c r="I544" i="19"/>
  <c r="I545" i="19"/>
  <c r="I546" i="19"/>
  <c r="I547" i="19"/>
  <c r="I548" i="19"/>
  <c r="I549" i="19"/>
  <c r="I550" i="19"/>
  <c r="I551" i="19"/>
  <c r="I552" i="19"/>
  <c r="I553" i="19"/>
  <c r="I554" i="19"/>
  <c r="I555" i="19"/>
  <c r="I556" i="19"/>
  <c r="I557" i="19"/>
  <c r="I558" i="19"/>
  <c r="I559" i="19"/>
  <c r="I560" i="19"/>
  <c r="I561" i="19"/>
  <c r="I562" i="19"/>
  <c r="I563" i="19"/>
  <c r="I564" i="19"/>
  <c r="I565" i="19"/>
  <c r="I566" i="19"/>
  <c r="I567" i="19"/>
  <c r="I568" i="19"/>
  <c r="I569" i="19"/>
  <c r="I570" i="19"/>
  <c r="I571" i="19"/>
  <c r="I572" i="19"/>
  <c r="I573" i="19"/>
  <c r="I574" i="19"/>
  <c r="I575" i="19"/>
  <c r="I576" i="19"/>
  <c r="I577" i="19"/>
  <c r="I578" i="19"/>
  <c r="I579" i="19"/>
  <c r="I580" i="19"/>
  <c r="I581" i="19"/>
  <c r="I582" i="19"/>
  <c r="I583" i="19"/>
  <c r="I584" i="19"/>
  <c r="I585" i="19"/>
  <c r="I586" i="19"/>
  <c r="I587" i="19"/>
  <c r="I588" i="19"/>
  <c r="I589" i="19"/>
  <c r="I590" i="19"/>
  <c r="I591" i="19"/>
  <c r="I592" i="19"/>
  <c r="I593" i="19"/>
  <c r="I594" i="19"/>
  <c r="I595" i="19"/>
  <c r="I596" i="19"/>
  <c r="I597" i="19"/>
  <c r="I598" i="19"/>
  <c r="I599" i="19"/>
  <c r="I600" i="19"/>
  <c r="I601" i="19"/>
  <c r="I602" i="19"/>
  <c r="I603" i="19"/>
  <c r="I604" i="19"/>
  <c r="I605" i="19"/>
  <c r="I606" i="19"/>
  <c r="I607" i="19"/>
  <c r="I608" i="19"/>
  <c r="I609" i="19"/>
  <c r="I610" i="19"/>
  <c r="I611" i="19"/>
  <c r="I612" i="19"/>
  <c r="I613" i="19"/>
  <c r="I614" i="19"/>
  <c r="I615" i="19"/>
  <c r="I616" i="19"/>
  <c r="I617" i="19"/>
  <c r="I618" i="19"/>
  <c r="I619" i="19"/>
  <c r="I620" i="19"/>
  <c r="I621" i="19"/>
  <c r="I622" i="19"/>
  <c r="I623" i="19"/>
  <c r="I624" i="19"/>
  <c r="I625" i="19"/>
  <c r="I626" i="19"/>
  <c r="I627" i="19"/>
  <c r="I628" i="19"/>
  <c r="I629" i="19"/>
  <c r="I630" i="19"/>
  <c r="I631" i="19"/>
  <c r="I632" i="19"/>
  <c r="I633" i="19"/>
  <c r="I634" i="19"/>
  <c r="I635" i="19"/>
  <c r="I636" i="19"/>
  <c r="I637" i="19"/>
  <c r="I638" i="19"/>
  <c r="I639" i="19"/>
  <c r="I640" i="19"/>
  <c r="I641" i="19"/>
  <c r="I642" i="19"/>
  <c r="I643" i="19"/>
  <c r="I644" i="19"/>
  <c r="I645" i="19"/>
  <c r="I646" i="19"/>
  <c r="I647" i="19"/>
  <c r="I648" i="19"/>
  <c r="I649" i="19"/>
  <c r="I650" i="19"/>
  <c r="I651" i="19"/>
  <c r="I652" i="19"/>
  <c r="I653" i="19"/>
  <c r="I654" i="19"/>
  <c r="I655" i="19"/>
  <c r="I657" i="19"/>
  <c r="I658" i="19"/>
  <c r="I660" i="19"/>
  <c r="I661" i="19"/>
  <c r="I662" i="19"/>
  <c r="I663" i="19"/>
  <c r="I664" i="19"/>
  <c r="I665" i="19"/>
  <c r="I666" i="19"/>
  <c r="I667" i="19"/>
  <c r="I668" i="19"/>
  <c r="AX4" i="15"/>
  <c r="AX5" i="15"/>
  <c r="AX6" i="15"/>
  <c r="AX7" i="15"/>
  <c r="AX8" i="15"/>
  <c r="AX9" i="15"/>
  <c r="AX10" i="15"/>
  <c r="AX11" i="15"/>
  <c r="AX12" i="15"/>
  <c r="AX13" i="15"/>
  <c r="AX14" i="15"/>
  <c r="AX15" i="15"/>
  <c r="AX16" i="15"/>
  <c r="AX17" i="15"/>
  <c r="AX18" i="15"/>
  <c r="AX19" i="15"/>
  <c r="AX20" i="15"/>
  <c r="AX21" i="15"/>
  <c r="AX22" i="15"/>
  <c r="AX23" i="15"/>
  <c r="AX24" i="15"/>
  <c r="AX25" i="15"/>
  <c r="AX26" i="15"/>
  <c r="AX27" i="15"/>
  <c r="AX28" i="15"/>
  <c r="AX29" i="15"/>
  <c r="AX30" i="15"/>
  <c r="AX31" i="15"/>
  <c r="AX32" i="15"/>
  <c r="AX33" i="15"/>
  <c r="AX34" i="15"/>
  <c r="AX35" i="15"/>
  <c r="AX36" i="15"/>
  <c r="AX37" i="15"/>
  <c r="AX38" i="15"/>
  <c r="AX39" i="15"/>
  <c r="AX40" i="15"/>
  <c r="AX41" i="15"/>
  <c r="AX42" i="15"/>
  <c r="AX43" i="15"/>
  <c r="AX44" i="15"/>
  <c r="AX45" i="15"/>
  <c r="AX46" i="15"/>
  <c r="AX47" i="15"/>
  <c r="AX48" i="15"/>
  <c r="AX49" i="15"/>
  <c r="AX50" i="15"/>
  <c r="AX51" i="15"/>
  <c r="AX52" i="15"/>
  <c r="AX53" i="15"/>
  <c r="AX54" i="15"/>
  <c r="AX55" i="15"/>
  <c r="AX56" i="15"/>
  <c r="AX57" i="15"/>
  <c r="AX58" i="15"/>
  <c r="AX59" i="15"/>
  <c r="AX60" i="15"/>
  <c r="AX61" i="15"/>
  <c r="AX62" i="15"/>
  <c r="AX63" i="15"/>
  <c r="AX64" i="15"/>
  <c r="AX65" i="15"/>
  <c r="AX66" i="15"/>
  <c r="AX67" i="15"/>
  <c r="AX68" i="15"/>
  <c r="AX69" i="15"/>
  <c r="AX70" i="15"/>
  <c r="AX71" i="15"/>
  <c r="AX72" i="15"/>
  <c r="AX73" i="15"/>
  <c r="AX74" i="15"/>
  <c r="AX75" i="15"/>
  <c r="AX76" i="15"/>
  <c r="AX77" i="15"/>
  <c r="AX78" i="15"/>
  <c r="AX79" i="15"/>
  <c r="AX80" i="15"/>
  <c r="AX81" i="15"/>
  <c r="AX82" i="15"/>
  <c r="AX83" i="15"/>
  <c r="AX84" i="15"/>
  <c r="AX85" i="15"/>
  <c r="AX86" i="15"/>
  <c r="AX87" i="15"/>
  <c r="AX88" i="15"/>
  <c r="AX89" i="15"/>
  <c r="AX90" i="15"/>
  <c r="AX91" i="15"/>
  <c r="AX92" i="15"/>
  <c r="AX93" i="15"/>
  <c r="AX94" i="15"/>
  <c r="AX95" i="15"/>
  <c r="AX96" i="15"/>
  <c r="AX97" i="15"/>
  <c r="AX98" i="15"/>
  <c r="AX99" i="15"/>
  <c r="AX100" i="15"/>
  <c r="AX101" i="15"/>
  <c r="AX102" i="15"/>
  <c r="AX103" i="15"/>
  <c r="AX104" i="15"/>
  <c r="AX105" i="15"/>
  <c r="AX106" i="15"/>
  <c r="AX107" i="15"/>
  <c r="AX108" i="15"/>
  <c r="AX109" i="15"/>
  <c r="AX110" i="15"/>
  <c r="AX111" i="15"/>
  <c r="AX112" i="15"/>
  <c r="AX113" i="15"/>
  <c r="AX114" i="15"/>
  <c r="AX115" i="15"/>
  <c r="AX116" i="15"/>
  <c r="AX117" i="15"/>
  <c r="AX118" i="15"/>
  <c r="AX119" i="15"/>
  <c r="AX120" i="15"/>
  <c r="AX121" i="15"/>
  <c r="AX122" i="15"/>
  <c r="AX123" i="15"/>
  <c r="AX124" i="15"/>
  <c r="AX125" i="15"/>
  <c r="AX126" i="15"/>
  <c r="AX127" i="15"/>
  <c r="AX128" i="15"/>
  <c r="AX129" i="15"/>
  <c r="AX130" i="15"/>
  <c r="AX131" i="15"/>
  <c r="AX132" i="15"/>
  <c r="AX133" i="15"/>
  <c r="AX134" i="15"/>
  <c r="AX135" i="15"/>
  <c r="AX136" i="15"/>
  <c r="AX137" i="15"/>
  <c r="AX138" i="15"/>
  <c r="AX139" i="15"/>
  <c r="AX140" i="15"/>
  <c r="AX141" i="15"/>
  <c r="AX142" i="15"/>
  <c r="AX143" i="15"/>
  <c r="AX144" i="15"/>
  <c r="AX145" i="15"/>
  <c r="AX146" i="15"/>
  <c r="AX147" i="15"/>
  <c r="AX148" i="15"/>
  <c r="AX149" i="15"/>
  <c r="AX150" i="15"/>
  <c r="AX151" i="15"/>
  <c r="AX152" i="15"/>
  <c r="AX153" i="15"/>
  <c r="AX154" i="15"/>
  <c r="AX155" i="15"/>
  <c r="AX156" i="15"/>
  <c r="AX157" i="15"/>
  <c r="AX158" i="15"/>
  <c r="AX159" i="15"/>
  <c r="AX160" i="15"/>
  <c r="AX161" i="15"/>
  <c r="AX162" i="15"/>
  <c r="AX163" i="15"/>
  <c r="AX164" i="15"/>
  <c r="AX165" i="15"/>
  <c r="AX166" i="15"/>
  <c r="AX167" i="15"/>
  <c r="AX168" i="15"/>
  <c r="AX169" i="15"/>
  <c r="AX170" i="15"/>
  <c r="AX171" i="15"/>
  <c r="AX172" i="15"/>
  <c r="AX173" i="15"/>
  <c r="AX174" i="15"/>
  <c r="AX175" i="15"/>
  <c r="AX176" i="15"/>
  <c r="AX177" i="15"/>
  <c r="AX178" i="15"/>
  <c r="AX179" i="15"/>
  <c r="AX180" i="15"/>
  <c r="AX181" i="15"/>
  <c r="AX182" i="15"/>
  <c r="AX183" i="15"/>
  <c r="AX184" i="15"/>
  <c r="AX185" i="15"/>
  <c r="AX186" i="15"/>
  <c r="AX187" i="15"/>
  <c r="AX188" i="15"/>
  <c r="AX189" i="15"/>
  <c r="AX190" i="15"/>
  <c r="AX191" i="15"/>
  <c r="AX192" i="15"/>
  <c r="AX193" i="15"/>
  <c r="AX194" i="15"/>
  <c r="AX195" i="15"/>
  <c r="AX196" i="15"/>
  <c r="AX197" i="15"/>
  <c r="AX198" i="15"/>
  <c r="AX199" i="15"/>
  <c r="AX200" i="15"/>
  <c r="AX201" i="15"/>
  <c r="AX202" i="15"/>
  <c r="AX203" i="15"/>
  <c r="AX204" i="15"/>
  <c r="AX205" i="15"/>
  <c r="AX206" i="15"/>
  <c r="AX207" i="15"/>
  <c r="AX208" i="15"/>
  <c r="AX209" i="15"/>
  <c r="AX210" i="15"/>
  <c r="AX211" i="15"/>
  <c r="AX212" i="15"/>
  <c r="AX213" i="15"/>
  <c r="AX214" i="15"/>
  <c r="AX215" i="15"/>
  <c r="AX216" i="15"/>
  <c r="AX217" i="15"/>
  <c r="AX218" i="15"/>
  <c r="AX219" i="15"/>
  <c r="AX220" i="15"/>
  <c r="AX221" i="15"/>
  <c r="AX222" i="15"/>
  <c r="AX223" i="15"/>
  <c r="AX224" i="15"/>
  <c r="AX225" i="15"/>
  <c r="AX226" i="15"/>
  <c r="AX227" i="15"/>
  <c r="AX228" i="15"/>
  <c r="AX229" i="15"/>
  <c r="AX230" i="15"/>
  <c r="AX231" i="15"/>
  <c r="AX232" i="15"/>
  <c r="AX233" i="15"/>
  <c r="AX234" i="15"/>
  <c r="AX235" i="15"/>
  <c r="AX236" i="15"/>
  <c r="AX237" i="15"/>
  <c r="AX238" i="15"/>
  <c r="AX239" i="15"/>
  <c r="AX240" i="15"/>
  <c r="AX241" i="15"/>
  <c r="AX242" i="15"/>
  <c r="AX243" i="15"/>
  <c r="AX244" i="15"/>
  <c r="AX245" i="15"/>
  <c r="AX246" i="15"/>
  <c r="AX247" i="15"/>
  <c r="AX248" i="15"/>
  <c r="AX249" i="15"/>
  <c r="AX250" i="15"/>
  <c r="AX251" i="15"/>
  <c r="AX252" i="15"/>
  <c r="AX253" i="15"/>
  <c r="AX254" i="15"/>
  <c r="AX255" i="15"/>
  <c r="AX256" i="15"/>
  <c r="AX257" i="15"/>
  <c r="AX258" i="15"/>
  <c r="AX259" i="15"/>
  <c r="AX260" i="15"/>
  <c r="AX261" i="15"/>
  <c r="AX262" i="15"/>
  <c r="AX263" i="15"/>
  <c r="AX264" i="15"/>
  <c r="AX265" i="15"/>
  <c r="AX266" i="15"/>
  <c r="AX267" i="15"/>
  <c r="AX268" i="15"/>
  <c r="AX269" i="15"/>
  <c r="AX270" i="15"/>
  <c r="AX271" i="15"/>
  <c r="AX272" i="15"/>
  <c r="AX273" i="15"/>
  <c r="AX274" i="15"/>
  <c r="AX275" i="15"/>
  <c r="AX276" i="15"/>
  <c r="AX277" i="15"/>
  <c r="AX278" i="15"/>
  <c r="AX279" i="15"/>
  <c r="AX280" i="15"/>
  <c r="AX281" i="15"/>
  <c r="AX282" i="15"/>
  <c r="AX283" i="15"/>
  <c r="AX284" i="15"/>
  <c r="AX285" i="15"/>
  <c r="AX286" i="15"/>
  <c r="AX287" i="15"/>
  <c r="AX288" i="15"/>
  <c r="AX289" i="15"/>
  <c r="AX290" i="15"/>
  <c r="AX291" i="15"/>
  <c r="AX292" i="15"/>
  <c r="AX293" i="15"/>
  <c r="AX294" i="15"/>
  <c r="AX295" i="15"/>
  <c r="AX296" i="15"/>
  <c r="AX297" i="15"/>
  <c r="AX298" i="15"/>
  <c r="AX299" i="15"/>
  <c r="AX300" i="15"/>
  <c r="AX301" i="15"/>
  <c r="AX302" i="15"/>
  <c r="AX303" i="15"/>
  <c r="AX304" i="15"/>
  <c r="AX305" i="15"/>
  <c r="AX306" i="15"/>
  <c r="AX307" i="15"/>
  <c r="AX308" i="15"/>
  <c r="AX309" i="15"/>
  <c r="AX310" i="15"/>
  <c r="AX311" i="15"/>
  <c r="AX312" i="15"/>
  <c r="AX313" i="15"/>
  <c r="AX314" i="15"/>
  <c r="AX315" i="15"/>
  <c r="AX316" i="15"/>
  <c r="AX317" i="15"/>
  <c r="AX318" i="15"/>
  <c r="AX319" i="15"/>
  <c r="AX320" i="15"/>
  <c r="AX321" i="15"/>
  <c r="AX322" i="15"/>
  <c r="AX323" i="15"/>
  <c r="AX324" i="15"/>
  <c r="AX325" i="15"/>
  <c r="AX326" i="15"/>
  <c r="AX327" i="15"/>
  <c r="AX328" i="15"/>
  <c r="AX329" i="15"/>
  <c r="AX330" i="15"/>
  <c r="AX331" i="15"/>
  <c r="AX332" i="15"/>
  <c r="AX333" i="15"/>
  <c r="AX334" i="15"/>
  <c r="AX335" i="15"/>
  <c r="AX336" i="15"/>
  <c r="AX337" i="15"/>
  <c r="AX338" i="15"/>
  <c r="AX339" i="15"/>
  <c r="AX340" i="15"/>
  <c r="AX341" i="15"/>
  <c r="AX342" i="15"/>
  <c r="AX343" i="15"/>
  <c r="AX344" i="15"/>
  <c r="AX345" i="15"/>
  <c r="AX346" i="15"/>
  <c r="AX347" i="15"/>
  <c r="AX348" i="15"/>
  <c r="AX349" i="15"/>
  <c r="AX350" i="15"/>
  <c r="AX351" i="15"/>
  <c r="AX352" i="15"/>
  <c r="AX353" i="15"/>
  <c r="AX354" i="15"/>
  <c r="AX355" i="15"/>
  <c r="AX356" i="15"/>
  <c r="AX357" i="15"/>
  <c r="AX358" i="15"/>
  <c r="AX359" i="15"/>
  <c r="AX360" i="15"/>
  <c r="AX361" i="15"/>
  <c r="AX362" i="15"/>
  <c r="AX363" i="15"/>
  <c r="AX364" i="15"/>
  <c r="AX365" i="15"/>
  <c r="AX366" i="15"/>
  <c r="AX367" i="15"/>
  <c r="AX368" i="15"/>
  <c r="AX369" i="15"/>
  <c r="AX370" i="15"/>
  <c r="AX371" i="15"/>
  <c r="AX372" i="15"/>
  <c r="AX373" i="15"/>
  <c r="AX374" i="15"/>
  <c r="AX375" i="15"/>
  <c r="AX376" i="15"/>
  <c r="AX377" i="15"/>
  <c r="AX378" i="15"/>
  <c r="AX379" i="15"/>
  <c r="AX380" i="15"/>
  <c r="AX381" i="15"/>
  <c r="AX382" i="15"/>
  <c r="AX383" i="15"/>
  <c r="AX384" i="15"/>
  <c r="AX385" i="15"/>
  <c r="AX386" i="15"/>
  <c r="AX387" i="15"/>
  <c r="AX388" i="15"/>
  <c r="AX389" i="15"/>
  <c r="AX390" i="15"/>
  <c r="AX391" i="15"/>
  <c r="AX392" i="15"/>
  <c r="AX393" i="15"/>
  <c r="AX394" i="15"/>
  <c r="AX395" i="15"/>
  <c r="AX396" i="15"/>
  <c r="AX397" i="15"/>
  <c r="AX398" i="15"/>
  <c r="AX399" i="15"/>
  <c r="AX400" i="15"/>
  <c r="AX401" i="15"/>
  <c r="AX402" i="15"/>
  <c r="AX403" i="15"/>
  <c r="AX404" i="15"/>
  <c r="AX405" i="15"/>
  <c r="AX406" i="15"/>
  <c r="AX407" i="15"/>
  <c r="AX408" i="15"/>
  <c r="AX409" i="15"/>
  <c r="AX410" i="15"/>
  <c r="AX411" i="15"/>
  <c r="AX412" i="15"/>
  <c r="AX413" i="15"/>
  <c r="AX414" i="15"/>
  <c r="AX415" i="15"/>
  <c r="AX416" i="15"/>
  <c r="AX417" i="15"/>
  <c r="AX418" i="15"/>
  <c r="AX419" i="15"/>
  <c r="AX420" i="15"/>
  <c r="AX421" i="15"/>
  <c r="AX422" i="15"/>
  <c r="AX423" i="15"/>
  <c r="AX424" i="15"/>
  <c r="AX425" i="15"/>
  <c r="AX426" i="15"/>
  <c r="AX427" i="15"/>
  <c r="AX428" i="15"/>
  <c r="AX429" i="15"/>
  <c r="AX430" i="15"/>
  <c r="AX431" i="15"/>
  <c r="AX432" i="15"/>
  <c r="AX433" i="15"/>
  <c r="AX434" i="15"/>
  <c r="AX435" i="15"/>
  <c r="AX436" i="15"/>
  <c r="AX437" i="15"/>
  <c r="AX438" i="15"/>
  <c r="AX439" i="15"/>
  <c r="AX440" i="15"/>
  <c r="AX441" i="15"/>
  <c r="AX442" i="15"/>
  <c r="AX443" i="15"/>
  <c r="AX444" i="15"/>
  <c r="AX445" i="15"/>
  <c r="AX446" i="15"/>
  <c r="AX447" i="15"/>
  <c r="AX448" i="15"/>
  <c r="AX449" i="15"/>
  <c r="AX450" i="15"/>
  <c r="AX451" i="15"/>
  <c r="AX452" i="15"/>
  <c r="AX453" i="15"/>
  <c r="AX454" i="15"/>
  <c r="AX455" i="15"/>
  <c r="AX456" i="15"/>
  <c r="AX457" i="15"/>
  <c r="AX458" i="15"/>
  <c r="AX459" i="15"/>
  <c r="AX460" i="15"/>
  <c r="AX461" i="15"/>
  <c r="AX462" i="15"/>
  <c r="AX463" i="15"/>
  <c r="AX464" i="15"/>
  <c r="AX465" i="15"/>
  <c r="AX466" i="15"/>
  <c r="AX467" i="15"/>
  <c r="AX468" i="15"/>
  <c r="AX469" i="15"/>
  <c r="AX470" i="15"/>
  <c r="AX471" i="15"/>
  <c r="AX472" i="15"/>
  <c r="AX473" i="15"/>
  <c r="AX474" i="15"/>
  <c r="AX475" i="15"/>
  <c r="AX476" i="15"/>
  <c r="AX477" i="15"/>
  <c r="AX478" i="15"/>
  <c r="AX479" i="15"/>
  <c r="AX480" i="15"/>
  <c r="AX481" i="15"/>
  <c r="AX482" i="15"/>
  <c r="AX483" i="15"/>
  <c r="AX484" i="15"/>
  <c r="AX485" i="15"/>
  <c r="AX486" i="15"/>
  <c r="AX487" i="15"/>
  <c r="AX488" i="15"/>
  <c r="AX489" i="15"/>
  <c r="AX490" i="15"/>
  <c r="AX491" i="15"/>
  <c r="AX492" i="15"/>
  <c r="AX493" i="15"/>
  <c r="AX494" i="15"/>
  <c r="AX495" i="15"/>
  <c r="AX496" i="15"/>
  <c r="AX497" i="15"/>
  <c r="AX498" i="15"/>
  <c r="AX499" i="15"/>
  <c r="AX500" i="15"/>
  <c r="AX501" i="15"/>
  <c r="AX502" i="15"/>
  <c r="AX503" i="15"/>
  <c r="AX504" i="15"/>
  <c r="AX505" i="15"/>
  <c r="AX506" i="15"/>
  <c r="AX507" i="15"/>
  <c r="AX508" i="15"/>
  <c r="AX509" i="15"/>
  <c r="AX510" i="15"/>
  <c r="AX511" i="15"/>
  <c r="AX512" i="15"/>
  <c r="AX513" i="15"/>
  <c r="AX514" i="15"/>
  <c r="AX515" i="15"/>
  <c r="AX516" i="15"/>
  <c r="AX517" i="15"/>
  <c r="AX518" i="15"/>
  <c r="AX519" i="15"/>
  <c r="AX520" i="15"/>
  <c r="AX521" i="15"/>
  <c r="AX522" i="15"/>
  <c r="AX523" i="15"/>
  <c r="AX524" i="15"/>
  <c r="AX525" i="15"/>
  <c r="AX526" i="15"/>
  <c r="AX527" i="15"/>
  <c r="AX528" i="15"/>
  <c r="AX529" i="15"/>
  <c r="AX530" i="15"/>
  <c r="AX531" i="15"/>
  <c r="AX532" i="15"/>
  <c r="AX533" i="15"/>
  <c r="AX534" i="15"/>
  <c r="AX535" i="15"/>
  <c r="AX536" i="15"/>
  <c r="AX537" i="15"/>
  <c r="AX538" i="15"/>
  <c r="AX539" i="15"/>
  <c r="AX540" i="15"/>
  <c r="AX541" i="15"/>
  <c r="AX542" i="15"/>
  <c r="AX543" i="15"/>
  <c r="AX544" i="15"/>
  <c r="AX545" i="15"/>
  <c r="AX546" i="15"/>
  <c r="AX547" i="15"/>
  <c r="AX548" i="15"/>
  <c r="AX549" i="15"/>
  <c r="AX550" i="15"/>
  <c r="AX551" i="15"/>
  <c r="AX552" i="15"/>
  <c r="AX553" i="15"/>
  <c r="AX554" i="15"/>
  <c r="AX555" i="15"/>
  <c r="AX556" i="15"/>
  <c r="AX557" i="15"/>
  <c r="AX558" i="15"/>
  <c r="AX559" i="15"/>
  <c r="AX560" i="15"/>
  <c r="AX561" i="15"/>
  <c r="AX562" i="15"/>
  <c r="AX563" i="15"/>
  <c r="AX564" i="15"/>
  <c r="AX565" i="15"/>
  <c r="AX566" i="15"/>
  <c r="AX567" i="15"/>
  <c r="AX568" i="15"/>
  <c r="AX569" i="15"/>
  <c r="AX570" i="15"/>
  <c r="AX571" i="15"/>
  <c r="AX572" i="15"/>
  <c r="AX573" i="15"/>
  <c r="AX574" i="15"/>
  <c r="AX575" i="15"/>
  <c r="AX576" i="15"/>
  <c r="AX577" i="15"/>
  <c r="AX578" i="15"/>
  <c r="AX579" i="15"/>
  <c r="AX580" i="15"/>
  <c r="AX581" i="15"/>
  <c r="AX582" i="15"/>
  <c r="AX583" i="15"/>
  <c r="AX584" i="15"/>
  <c r="AX585" i="15"/>
  <c r="AX586" i="15"/>
  <c r="AX587" i="15"/>
  <c r="AX588" i="15"/>
  <c r="AX589" i="15"/>
  <c r="AX590" i="15"/>
  <c r="AX591" i="15"/>
  <c r="AX592" i="15"/>
  <c r="AX593" i="15"/>
  <c r="AX594" i="15"/>
  <c r="AX595" i="15"/>
  <c r="AX596" i="15"/>
  <c r="AX597" i="15"/>
  <c r="AX598" i="15"/>
  <c r="AX599" i="15"/>
  <c r="AX600" i="15"/>
  <c r="AX601" i="15"/>
  <c r="AX602" i="15"/>
  <c r="AX603" i="15"/>
  <c r="AX604" i="15"/>
  <c r="AX605" i="15"/>
  <c r="AX606" i="15"/>
  <c r="AX607" i="15"/>
  <c r="AX608" i="15"/>
  <c r="AX609" i="15"/>
  <c r="AX610" i="15"/>
  <c r="AX611" i="15"/>
  <c r="AX612" i="15"/>
  <c r="AX613" i="15"/>
  <c r="AX614" i="15"/>
  <c r="AX615" i="15"/>
  <c r="AX616" i="15"/>
  <c r="AX617" i="15"/>
  <c r="AX618" i="15"/>
  <c r="AX619" i="15"/>
  <c r="AX620" i="15"/>
  <c r="AX621" i="15"/>
  <c r="AX622" i="15"/>
  <c r="AX623" i="15"/>
  <c r="AX624" i="15"/>
  <c r="AX625" i="15"/>
  <c r="AX626" i="15"/>
  <c r="AX627" i="15"/>
  <c r="AX628" i="15"/>
  <c r="AX629" i="15"/>
  <c r="AX630" i="15"/>
  <c r="AX631" i="15"/>
  <c r="AX632" i="15"/>
  <c r="AX633" i="15"/>
  <c r="AX634" i="15"/>
  <c r="AX635" i="15"/>
  <c r="AX636" i="15"/>
  <c r="AX637" i="15"/>
  <c r="AX638" i="15"/>
  <c r="AX639" i="15"/>
  <c r="AX640" i="15"/>
  <c r="AX641" i="15"/>
  <c r="AX642" i="15"/>
  <c r="AX643" i="15"/>
  <c r="AX644" i="15"/>
  <c r="AX645" i="15"/>
  <c r="AX646" i="15"/>
  <c r="AX647" i="15"/>
  <c r="AX648" i="15"/>
  <c r="AX649" i="15"/>
  <c r="AX650" i="15"/>
  <c r="AX651" i="15"/>
  <c r="AX652" i="15"/>
  <c r="AX653" i="15"/>
  <c r="AX654" i="15"/>
  <c r="AX655" i="15"/>
  <c r="AX656" i="15"/>
  <c r="AX657" i="15"/>
  <c r="AX658" i="15"/>
  <c r="AX659" i="15"/>
  <c r="AX660" i="15"/>
  <c r="AX661" i="15"/>
  <c r="AX662" i="15"/>
  <c r="AX663" i="15"/>
  <c r="AX664" i="15"/>
  <c r="AX665" i="15"/>
  <c r="AX666" i="15"/>
  <c r="AX667" i="15"/>
  <c r="AX668" i="15"/>
  <c r="AX3" i="15"/>
  <c r="AX2" i="15"/>
  <c r="G3"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 i="14"/>
  <c r="AZ3" i="15"/>
  <c r="AZ4" i="15"/>
  <c r="AZ5" i="15"/>
  <c r="AZ6" i="15"/>
  <c r="AZ7" i="15"/>
  <c r="AZ8" i="15"/>
  <c r="AZ9" i="15"/>
  <c r="AZ10" i="15"/>
  <c r="AZ11" i="15"/>
  <c r="AZ12" i="15"/>
  <c r="AZ13" i="15"/>
  <c r="AZ14" i="15"/>
  <c r="AZ15" i="15"/>
  <c r="AZ16" i="15"/>
  <c r="AZ17" i="15"/>
  <c r="AZ18" i="15"/>
  <c r="AZ19" i="15"/>
  <c r="AZ20" i="15"/>
  <c r="AZ21" i="15"/>
  <c r="AZ22" i="15"/>
  <c r="AZ23" i="15"/>
  <c r="AZ24" i="15"/>
  <c r="AZ25" i="15"/>
  <c r="AZ26" i="15"/>
  <c r="AZ27" i="15"/>
  <c r="AZ28" i="15"/>
  <c r="AZ29" i="15"/>
  <c r="AZ30" i="15"/>
  <c r="AZ31" i="15"/>
  <c r="AZ32" i="15"/>
  <c r="AZ33" i="15"/>
  <c r="AZ34" i="15"/>
  <c r="AZ35" i="15"/>
  <c r="AZ36" i="15"/>
  <c r="AZ37" i="15"/>
  <c r="AZ38" i="15"/>
  <c r="AZ39" i="15"/>
  <c r="AZ40" i="15"/>
  <c r="AZ41" i="15"/>
  <c r="AZ42" i="15"/>
  <c r="AZ43" i="15"/>
  <c r="AZ44" i="15"/>
  <c r="AZ45" i="15"/>
  <c r="AZ46" i="15"/>
  <c r="AZ47" i="15"/>
  <c r="AZ48" i="15"/>
  <c r="AZ49" i="15"/>
  <c r="AZ50" i="15"/>
  <c r="AZ51" i="15"/>
  <c r="AZ52" i="15"/>
  <c r="AZ53" i="15"/>
  <c r="AZ54" i="15"/>
  <c r="AZ55" i="15"/>
  <c r="AZ56" i="15"/>
  <c r="AZ57" i="15"/>
  <c r="AZ58" i="15"/>
  <c r="AZ59" i="15"/>
  <c r="AZ60" i="15"/>
  <c r="AZ61" i="15"/>
  <c r="AZ62" i="15"/>
  <c r="AZ63" i="15"/>
  <c r="AZ64" i="15"/>
  <c r="AZ65" i="15"/>
  <c r="AZ66" i="15"/>
  <c r="AZ67" i="15"/>
  <c r="AZ68" i="15"/>
  <c r="AZ69" i="15"/>
  <c r="AZ70" i="15"/>
  <c r="AZ71" i="15"/>
  <c r="AZ72" i="15"/>
  <c r="AZ73" i="15"/>
  <c r="AZ74" i="15"/>
  <c r="AZ75" i="15"/>
  <c r="AZ76" i="15"/>
  <c r="AZ77" i="15"/>
  <c r="AZ78" i="15"/>
  <c r="AZ79" i="15"/>
  <c r="AZ80" i="15"/>
  <c r="AZ81" i="15"/>
  <c r="AZ82" i="15"/>
  <c r="AZ83" i="15"/>
  <c r="AZ84" i="15"/>
  <c r="AZ85" i="15"/>
  <c r="AZ86" i="15"/>
  <c r="AZ87" i="15"/>
  <c r="AZ88" i="15"/>
  <c r="AZ89" i="15"/>
  <c r="AZ90" i="15"/>
  <c r="AZ91" i="15"/>
  <c r="AZ92" i="15"/>
  <c r="AZ93" i="15"/>
  <c r="AZ94" i="15"/>
  <c r="AZ95" i="15"/>
  <c r="AZ96" i="15"/>
  <c r="AZ97" i="15"/>
  <c r="AZ98" i="15"/>
  <c r="AZ99" i="15"/>
  <c r="AZ100" i="15"/>
  <c r="AZ101" i="15"/>
  <c r="AZ102" i="15"/>
  <c r="AZ103" i="15"/>
  <c r="AZ104" i="15"/>
  <c r="AZ105" i="15"/>
  <c r="AZ106" i="15"/>
  <c r="AZ107" i="15"/>
  <c r="AZ108" i="15"/>
  <c r="AZ109" i="15"/>
  <c r="AZ110" i="15"/>
  <c r="AZ111" i="15"/>
  <c r="AZ112" i="15"/>
  <c r="AZ113" i="15"/>
  <c r="AZ114" i="15"/>
  <c r="AZ115" i="15"/>
  <c r="AZ116" i="15"/>
  <c r="AZ117" i="15"/>
  <c r="AZ118" i="15"/>
  <c r="AZ119" i="15"/>
  <c r="AZ120" i="15"/>
  <c r="AZ121" i="15"/>
  <c r="AZ122" i="15"/>
  <c r="AZ123" i="15"/>
  <c r="AZ124" i="15"/>
  <c r="AZ125" i="15"/>
  <c r="AZ126" i="15"/>
  <c r="AZ127" i="15"/>
  <c r="AZ128" i="15"/>
  <c r="AZ129" i="15"/>
  <c r="AZ130" i="15"/>
  <c r="AZ131" i="15"/>
  <c r="AZ132" i="15"/>
  <c r="AZ133" i="15"/>
  <c r="AZ134" i="15"/>
  <c r="AZ135" i="15"/>
  <c r="AZ136" i="15"/>
  <c r="AZ137" i="15"/>
  <c r="AZ138" i="15"/>
  <c r="AZ139" i="15"/>
  <c r="AZ140" i="15"/>
  <c r="AZ141" i="15"/>
  <c r="AZ142" i="15"/>
  <c r="AZ143" i="15"/>
  <c r="AZ144" i="15"/>
  <c r="AZ145" i="15"/>
  <c r="AZ146" i="15"/>
  <c r="AZ147" i="15"/>
  <c r="AZ148" i="15"/>
  <c r="AZ149" i="15"/>
  <c r="AZ150" i="15"/>
  <c r="AZ151" i="15"/>
  <c r="AZ152" i="15"/>
  <c r="AZ153" i="15"/>
  <c r="AZ154" i="15"/>
  <c r="AZ155" i="15"/>
  <c r="AZ156" i="15"/>
  <c r="AZ157" i="15"/>
  <c r="AZ158" i="15"/>
  <c r="AZ159" i="15"/>
  <c r="AZ160" i="15"/>
  <c r="AZ161" i="15"/>
  <c r="AZ162" i="15"/>
  <c r="AZ163" i="15"/>
  <c r="AZ164" i="15"/>
  <c r="AZ165" i="15"/>
  <c r="AZ166" i="15"/>
  <c r="AZ167" i="15"/>
  <c r="AZ168" i="15"/>
  <c r="AZ169" i="15"/>
  <c r="AZ170" i="15"/>
  <c r="AZ171" i="15"/>
  <c r="AZ172" i="15"/>
  <c r="AZ173" i="15"/>
  <c r="AZ174" i="15"/>
  <c r="AZ175" i="15"/>
  <c r="AZ176" i="15"/>
  <c r="AZ177" i="15"/>
  <c r="AZ178" i="15"/>
  <c r="AZ179" i="15"/>
  <c r="AZ180" i="15"/>
  <c r="AZ181" i="15"/>
  <c r="AZ182" i="15"/>
  <c r="AZ183" i="15"/>
  <c r="AZ184" i="15"/>
  <c r="AZ185" i="15"/>
  <c r="AZ186" i="15"/>
  <c r="AZ187" i="15"/>
  <c r="AZ188" i="15"/>
  <c r="AZ189" i="15"/>
  <c r="AZ190" i="15"/>
  <c r="AZ191" i="15"/>
  <c r="AZ192" i="15"/>
  <c r="AZ193" i="15"/>
  <c r="AZ194" i="15"/>
  <c r="AZ195" i="15"/>
  <c r="AZ196" i="15"/>
  <c r="AZ197" i="15"/>
  <c r="AZ198" i="15"/>
  <c r="AZ199" i="15"/>
  <c r="AZ200" i="15"/>
  <c r="AZ201" i="15"/>
  <c r="AZ202" i="15"/>
  <c r="AZ203" i="15"/>
  <c r="AZ204" i="15"/>
  <c r="AZ205" i="15"/>
  <c r="AZ206" i="15"/>
  <c r="AZ207" i="15"/>
  <c r="AZ208" i="15"/>
  <c r="AZ209" i="15"/>
  <c r="AZ210" i="15"/>
  <c r="AZ211" i="15"/>
  <c r="AZ212" i="15"/>
  <c r="AZ213" i="15"/>
  <c r="AZ214" i="15"/>
  <c r="AZ215" i="15"/>
  <c r="AZ216" i="15"/>
  <c r="AZ217" i="15"/>
  <c r="AZ218" i="15"/>
  <c r="AZ219" i="15"/>
  <c r="AZ220" i="15"/>
  <c r="AZ221" i="15"/>
  <c r="AZ222" i="15"/>
  <c r="AZ223" i="15"/>
  <c r="AZ224" i="15"/>
  <c r="AZ225" i="15"/>
  <c r="AZ226" i="15"/>
  <c r="AZ227" i="15"/>
  <c r="AZ228" i="15"/>
  <c r="AZ229" i="15"/>
  <c r="AZ230" i="15"/>
  <c r="AZ231" i="15"/>
  <c r="AZ232" i="15"/>
  <c r="AZ233" i="15"/>
  <c r="AZ234" i="15"/>
  <c r="AZ235" i="15"/>
  <c r="AZ236" i="15"/>
  <c r="AZ237" i="15"/>
  <c r="AZ238" i="15"/>
  <c r="AZ239" i="15"/>
  <c r="AZ240" i="15"/>
  <c r="AZ241" i="15"/>
  <c r="AZ242" i="15"/>
  <c r="AZ243" i="15"/>
  <c r="AZ244" i="15"/>
  <c r="AZ245" i="15"/>
  <c r="AZ246" i="15"/>
  <c r="AZ247" i="15"/>
  <c r="AZ248" i="15"/>
  <c r="AZ249" i="15"/>
  <c r="AZ250" i="15"/>
  <c r="AZ251" i="15"/>
  <c r="AZ252" i="15"/>
  <c r="AZ253" i="15"/>
  <c r="AZ254" i="15"/>
  <c r="AZ255" i="15"/>
  <c r="AZ256" i="15"/>
  <c r="AZ257" i="15"/>
  <c r="AZ258" i="15"/>
  <c r="AZ259" i="15"/>
  <c r="AZ260" i="15"/>
  <c r="AZ261" i="15"/>
  <c r="AZ262" i="15"/>
  <c r="AZ263" i="15"/>
  <c r="AZ264" i="15"/>
  <c r="AZ265" i="15"/>
  <c r="AZ266" i="15"/>
  <c r="AZ267" i="15"/>
  <c r="AZ268" i="15"/>
  <c r="AZ269" i="15"/>
  <c r="AZ270" i="15"/>
  <c r="AZ271" i="15"/>
  <c r="AZ272" i="15"/>
  <c r="AZ273" i="15"/>
  <c r="AZ274" i="15"/>
  <c r="AZ275" i="15"/>
  <c r="AZ276" i="15"/>
  <c r="AZ277" i="15"/>
  <c r="AZ278" i="15"/>
  <c r="AZ279" i="15"/>
  <c r="AZ280" i="15"/>
  <c r="AZ281" i="15"/>
  <c r="AZ282" i="15"/>
  <c r="AZ283" i="15"/>
  <c r="AZ284" i="15"/>
  <c r="AZ285" i="15"/>
  <c r="AZ286" i="15"/>
  <c r="AZ287" i="15"/>
  <c r="AZ288" i="15"/>
  <c r="AZ289" i="15"/>
  <c r="AZ290" i="15"/>
  <c r="AZ291" i="15"/>
  <c r="AZ292" i="15"/>
  <c r="AZ293" i="15"/>
  <c r="AZ294" i="15"/>
  <c r="AZ295" i="15"/>
  <c r="AZ296" i="15"/>
  <c r="AZ297" i="15"/>
  <c r="AZ298" i="15"/>
  <c r="AZ299" i="15"/>
  <c r="AZ300" i="15"/>
  <c r="AZ301" i="15"/>
  <c r="AZ302" i="15"/>
  <c r="AZ303" i="15"/>
  <c r="AZ304" i="15"/>
  <c r="AZ305" i="15"/>
  <c r="AZ306" i="15"/>
  <c r="AZ307" i="15"/>
  <c r="AZ308" i="15"/>
  <c r="AZ309" i="15"/>
  <c r="AZ310" i="15"/>
  <c r="AZ311" i="15"/>
  <c r="AZ312" i="15"/>
  <c r="AZ313" i="15"/>
  <c r="AZ314" i="15"/>
  <c r="AZ315" i="15"/>
  <c r="AZ316" i="15"/>
  <c r="AZ317" i="15"/>
  <c r="AZ318" i="15"/>
  <c r="AZ319" i="15"/>
  <c r="AZ320" i="15"/>
  <c r="AZ321" i="15"/>
  <c r="AZ322" i="15"/>
  <c r="AZ323" i="15"/>
  <c r="AZ324" i="15"/>
  <c r="AZ325" i="15"/>
  <c r="AZ326" i="15"/>
  <c r="AZ327" i="15"/>
  <c r="AZ328" i="15"/>
  <c r="AZ329" i="15"/>
  <c r="AZ330" i="15"/>
  <c r="AZ331" i="15"/>
  <c r="AZ332" i="15"/>
  <c r="AZ333" i="15"/>
  <c r="AZ334" i="15"/>
  <c r="AZ335" i="15"/>
  <c r="AZ336" i="15"/>
  <c r="AZ337" i="15"/>
  <c r="AZ338" i="15"/>
  <c r="AZ339" i="15"/>
  <c r="AZ340" i="15"/>
  <c r="AZ341" i="15"/>
  <c r="AZ342" i="15"/>
  <c r="AZ343" i="15"/>
  <c r="AZ344" i="15"/>
  <c r="AZ345" i="15"/>
  <c r="AZ346" i="15"/>
  <c r="AZ347" i="15"/>
  <c r="AZ348" i="15"/>
  <c r="AZ349" i="15"/>
  <c r="AZ350" i="15"/>
  <c r="AZ351" i="15"/>
  <c r="AZ352" i="15"/>
  <c r="AZ353" i="15"/>
  <c r="AZ354" i="15"/>
  <c r="AZ355" i="15"/>
  <c r="AZ356" i="15"/>
  <c r="AZ357" i="15"/>
  <c r="AZ358" i="15"/>
  <c r="AZ359" i="15"/>
  <c r="AZ360" i="15"/>
  <c r="AZ361" i="15"/>
  <c r="AZ362" i="15"/>
  <c r="AZ363" i="15"/>
  <c r="AZ364" i="15"/>
  <c r="AZ365" i="15"/>
  <c r="AZ366" i="15"/>
  <c r="AZ367" i="15"/>
  <c r="AZ368" i="15"/>
  <c r="AZ369" i="15"/>
  <c r="AZ370" i="15"/>
  <c r="AZ371" i="15"/>
  <c r="AZ372" i="15"/>
  <c r="AZ373" i="15"/>
  <c r="AZ374" i="15"/>
  <c r="AZ375" i="15"/>
  <c r="AZ376" i="15"/>
  <c r="AZ377" i="15"/>
  <c r="AZ378" i="15"/>
  <c r="AZ379" i="15"/>
  <c r="AZ380" i="15"/>
  <c r="AZ381" i="15"/>
  <c r="AZ382" i="15"/>
  <c r="AZ383" i="15"/>
  <c r="AZ384" i="15"/>
  <c r="AZ385" i="15"/>
  <c r="AZ386" i="15"/>
  <c r="AZ387" i="15"/>
  <c r="AZ388" i="15"/>
  <c r="AZ389" i="15"/>
  <c r="AZ390" i="15"/>
  <c r="AZ391" i="15"/>
  <c r="AZ392" i="15"/>
  <c r="AZ393" i="15"/>
  <c r="AZ394" i="15"/>
  <c r="AZ395" i="15"/>
  <c r="AZ396" i="15"/>
  <c r="AZ397" i="15"/>
  <c r="AZ398" i="15"/>
  <c r="AZ399" i="15"/>
  <c r="AZ400" i="15"/>
  <c r="AZ401" i="15"/>
  <c r="AZ402" i="15"/>
  <c r="AZ403" i="15"/>
  <c r="AZ404" i="15"/>
  <c r="AZ405" i="15"/>
  <c r="AZ406" i="15"/>
  <c r="AZ407" i="15"/>
  <c r="AZ408" i="15"/>
  <c r="AZ409" i="15"/>
  <c r="AZ410" i="15"/>
  <c r="AZ411" i="15"/>
  <c r="AZ412" i="15"/>
  <c r="AZ413" i="15"/>
  <c r="AZ414" i="15"/>
  <c r="AZ415" i="15"/>
  <c r="AZ416" i="15"/>
  <c r="AZ417" i="15"/>
  <c r="AZ418" i="15"/>
  <c r="AZ419" i="15"/>
  <c r="AZ420" i="15"/>
  <c r="AZ421" i="15"/>
  <c r="AZ422" i="15"/>
  <c r="AZ423" i="15"/>
  <c r="AZ424" i="15"/>
  <c r="AZ425" i="15"/>
  <c r="AZ426" i="15"/>
  <c r="AZ427" i="15"/>
  <c r="AZ428" i="15"/>
  <c r="AZ429" i="15"/>
  <c r="AZ430" i="15"/>
  <c r="AZ431" i="15"/>
  <c r="AZ432" i="15"/>
  <c r="AZ433" i="15"/>
  <c r="AZ434" i="15"/>
  <c r="AZ435" i="15"/>
  <c r="AZ436" i="15"/>
  <c r="AZ437" i="15"/>
  <c r="AZ438" i="15"/>
  <c r="AZ439" i="15"/>
  <c r="AZ440" i="15"/>
  <c r="AZ441" i="15"/>
  <c r="AZ442" i="15"/>
  <c r="AZ443" i="15"/>
  <c r="AZ444" i="15"/>
  <c r="AZ445" i="15"/>
  <c r="AZ446" i="15"/>
  <c r="AZ447" i="15"/>
  <c r="AZ448" i="15"/>
  <c r="AZ449" i="15"/>
  <c r="AZ450" i="15"/>
  <c r="AZ451" i="15"/>
  <c r="AZ452" i="15"/>
  <c r="AZ453" i="15"/>
  <c r="AZ454" i="15"/>
  <c r="AZ455" i="15"/>
  <c r="AZ456" i="15"/>
  <c r="AZ457" i="15"/>
  <c r="AZ458" i="15"/>
  <c r="AZ459" i="15"/>
  <c r="AZ460" i="15"/>
  <c r="AZ461" i="15"/>
  <c r="AZ462" i="15"/>
  <c r="AZ463" i="15"/>
  <c r="AZ464" i="15"/>
  <c r="AZ465" i="15"/>
  <c r="AZ466" i="15"/>
  <c r="AZ467" i="15"/>
  <c r="AZ468" i="15"/>
  <c r="AZ469" i="15"/>
  <c r="AZ470" i="15"/>
  <c r="AZ471" i="15"/>
  <c r="AZ472" i="15"/>
  <c r="AZ473" i="15"/>
  <c r="AZ474" i="15"/>
  <c r="AZ475" i="15"/>
  <c r="AZ476" i="15"/>
  <c r="AZ477" i="15"/>
  <c r="AZ478" i="15"/>
  <c r="AZ479" i="15"/>
  <c r="AZ480" i="15"/>
  <c r="AZ481" i="15"/>
  <c r="AZ482" i="15"/>
  <c r="AZ483" i="15"/>
  <c r="AZ484" i="15"/>
  <c r="AZ485" i="15"/>
  <c r="AZ486" i="15"/>
  <c r="AZ487" i="15"/>
  <c r="AZ488" i="15"/>
  <c r="AZ489" i="15"/>
  <c r="AZ490" i="15"/>
  <c r="AZ491" i="15"/>
  <c r="AZ492" i="15"/>
  <c r="AZ493" i="15"/>
  <c r="AZ494" i="15"/>
  <c r="AZ495" i="15"/>
  <c r="AZ496" i="15"/>
  <c r="AZ497" i="15"/>
  <c r="AZ498" i="15"/>
  <c r="AZ499" i="15"/>
  <c r="AZ500" i="15"/>
  <c r="AZ501" i="15"/>
  <c r="AZ502" i="15"/>
  <c r="AZ503" i="15"/>
  <c r="AZ504" i="15"/>
  <c r="AZ505" i="15"/>
  <c r="AZ506" i="15"/>
  <c r="AZ507" i="15"/>
  <c r="AZ508" i="15"/>
  <c r="AZ509" i="15"/>
  <c r="AZ510" i="15"/>
  <c r="AZ511" i="15"/>
  <c r="AZ512" i="15"/>
  <c r="AZ513" i="15"/>
  <c r="AZ514" i="15"/>
  <c r="AZ515" i="15"/>
  <c r="AZ516" i="15"/>
  <c r="AZ517" i="15"/>
  <c r="AZ518" i="15"/>
  <c r="AZ519" i="15"/>
  <c r="AZ520" i="15"/>
  <c r="AZ521" i="15"/>
  <c r="AZ522" i="15"/>
  <c r="AZ523" i="15"/>
  <c r="AZ524" i="15"/>
  <c r="AZ525" i="15"/>
  <c r="AZ526" i="15"/>
  <c r="AZ527" i="15"/>
  <c r="AZ528" i="15"/>
  <c r="AZ529" i="15"/>
  <c r="AZ530" i="15"/>
  <c r="AZ531" i="15"/>
  <c r="AZ532" i="15"/>
  <c r="AZ533" i="15"/>
  <c r="AZ534" i="15"/>
  <c r="AZ535" i="15"/>
  <c r="AZ536" i="15"/>
  <c r="AZ537" i="15"/>
  <c r="AZ538" i="15"/>
  <c r="AZ539" i="15"/>
  <c r="AZ540" i="15"/>
  <c r="AZ541" i="15"/>
  <c r="AZ542" i="15"/>
  <c r="AZ543" i="15"/>
  <c r="AZ544" i="15"/>
  <c r="AZ545" i="15"/>
  <c r="AZ546" i="15"/>
  <c r="AZ547" i="15"/>
  <c r="AZ548" i="15"/>
  <c r="AZ549" i="15"/>
  <c r="AZ550" i="15"/>
  <c r="AZ551" i="15"/>
  <c r="AZ552" i="15"/>
  <c r="AZ553" i="15"/>
  <c r="AZ554" i="15"/>
  <c r="AZ555" i="15"/>
  <c r="AZ556" i="15"/>
  <c r="AZ557" i="15"/>
  <c r="AZ558" i="15"/>
  <c r="AZ559" i="15"/>
  <c r="AZ560" i="15"/>
  <c r="AZ561" i="15"/>
  <c r="AZ562" i="15"/>
  <c r="AZ563" i="15"/>
  <c r="AZ564" i="15"/>
  <c r="AZ565" i="15"/>
  <c r="AZ566" i="15"/>
  <c r="AZ567" i="15"/>
  <c r="AZ568" i="15"/>
  <c r="AZ569" i="15"/>
  <c r="AZ570" i="15"/>
  <c r="AZ571" i="15"/>
  <c r="AZ572" i="15"/>
  <c r="AZ573" i="15"/>
  <c r="AZ574" i="15"/>
  <c r="AZ575" i="15"/>
  <c r="AZ576" i="15"/>
  <c r="AZ577" i="15"/>
  <c r="AZ578" i="15"/>
  <c r="AZ579" i="15"/>
  <c r="AZ580" i="15"/>
  <c r="AZ581" i="15"/>
  <c r="AZ582" i="15"/>
  <c r="AZ583" i="15"/>
  <c r="AZ584" i="15"/>
  <c r="AZ585" i="15"/>
  <c r="AZ586" i="15"/>
  <c r="AZ587" i="15"/>
  <c r="AZ588" i="15"/>
  <c r="AZ589" i="15"/>
  <c r="AZ590" i="15"/>
  <c r="AZ591" i="15"/>
  <c r="AZ592" i="15"/>
  <c r="AZ593" i="15"/>
  <c r="AZ594" i="15"/>
  <c r="AZ595" i="15"/>
  <c r="AZ596" i="15"/>
  <c r="AZ597" i="15"/>
  <c r="AZ598" i="15"/>
  <c r="AZ599" i="15"/>
  <c r="AZ600" i="15"/>
  <c r="AZ601" i="15"/>
  <c r="AZ602" i="15"/>
  <c r="AZ603" i="15"/>
  <c r="AZ604" i="15"/>
  <c r="AZ605" i="15"/>
  <c r="AZ606" i="15"/>
  <c r="AZ607" i="15"/>
  <c r="AZ608" i="15"/>
  <c r="AZ609" i="15"/>
  <c r="AZ610" i="15"/>
  <c r="AZ611" i="15"/>
  <c r="AZ612" i="15"/>
  <c r="AZ613" i="15"/>
  <c r="AZ614" i="15"/>
  <c r="AZ615" i="15"/>
  <c r="AZ616" i="15"/>
  <c r="AZ617" i="15"/>
  <c r="AZ618" i="15"/>
  <c r="AZ619" i="15"/>
  <c r="AZ620" i="15"/>
  <c r="AZ621" i="15"/>
  <c r="AZ622" i="15"/>
  <c r="AZ623" i="15"/>
  <c r="AZ624" i="15"/>
  <c r="AZ625" i="15"/>
  <c r="AZ626" i="15"/>
  <c r="AZ627" i="15"/>
  <c r="AZ628" i="15"/>
  <c r="AZ629" i="15"/>
  <c r="AZ630" i="15"/>
  <c r="AZ631" i="15"/>
  <c r="AZ632" i="15"/>
  <c r="AZ633" i="15"/>
  <c r="AZ634" i="15"/>
  <c r="AZ635" i="15"/>
  <c r="AZ636" i="15"/>
  <c r="AZ637" i="15"/>
  <c r="AZ638" i="15"/>
  <c r="AZ639" i="15"/>
  <c r="AZ640" i="15"/>
  <c r="AZ641" i="15"/>
  <c r="AZ642" i="15"/>
  <c r="AZ643" i="15"/>
  <c r="AZ644" i="15"/>
  <c r="AZ645" i="15"/>
  <c r="AZ646" i="15"/>
  <c r="AZ647" i="15"/>
  <c r="AZ648" i="15"/>
  <c r="AZ649" i="15"/>
  <c r="AZ650" i="15"/>
  <c r="AZ651" i="15"/>
  <c r="AZ652" i="15"/>
  <c r="AZ653" i="15"/>
  <c r="AZ654" i="15"/>
  <c r="AZ655" i="15"/>
  <c r="AZ656" i="15"/>
  <c r="AZ657" i="15"/>
  <c r="AZ658" i="15"/>
  <c r="AZ659" i="15"/>
  <c r="AZ660" i="15"/>
  <c r="AZ661" i="15"/>
  <c r="AZ662" i="15"/>
  <c r="AZ663" i="15"/>
  <c r="AZ664" i="15"/>
  <c r="AZ665" i="15"/>
  <c r="AZ666" i="15"/>
  <c r="AZ667" i="15"/>
  <c r="AZ668" i="15"/>
  <c r="AZ2" i="15"/>
  <c r="H13" i="14"/>
  <c r="H18" i="14"/>
  <c r="H19" i="14"/>
  <c r="H34" i="14"/>
  <c r="H40" i="14"/>
  <c r="H42" i="14"/>
  <c r="H47" i="14"/>
  <c r="H52" i="14"/>
  <c r="H56" i="14"/>
  <c r="H63" i="14"/>
  <c r="H67" i="14"/>
  <c r="H70" i="14"/>
  <c r="H75" i="14"/>
  <c r="H79" i="14"/>
  <c r="H80" i="14"/>
  <c r="H87" i="14"/>
  <c r="H88" i="14"/>
  <c r="H95" i="14"/>
  <c r="H96" i="14"/>
  <c r="H102" i="14"/>
  <c r="H103" i="14"/>
  <c r="H108" i="14"/>
  <c r="H117" i="14"/>
  <c r="H124" i="14"/>
  <c r="H125" i="14"/>
  <c r="H126" i="14"/>
  <c r="H129" i="14"/>
  <c r="H130" i="14"/>
  <c r="H132" i="14"/>
  <c r="H135" i="14"/>
  <c r="H138" i="14"/>
  <c r="H139" i="14"/>
  <c r="H140" i="14"/>
  <c r="H141" i="14"/>
  <c r="H142" i="14"/>
  <c r="H143" i="14"/>
  <c r="H144" i="14"/>
  <c r="H147" i="14"/>
  <c r="H148" i="14"/>
  <c r="H149" i="14"/>
  <c r="H151" i="14"/>
  <c r="H153" i="14"/>
  <c r="H154" i="14"/>
  <c r="H155" i="14"/>
  <c r="H156" i="14"/>
  <c r="H157" i="14"/>
  <c r="H159" i="14"/>
  <c r="H160" i="14"/>
  <c r="H161" i="14"/>
  <c r="H162" i="14"/>
  <c r="H163" i="14"/>
  <c r="H164" i="14"/>
  <c r="H167" i="14"/>
  <c r="H169" i="14"/>
  <c r="H171" i="14"/>
  <c r="H175" i="14"/>
  <c r="H176" i="14"/>
  <c r="H179" i="14"/>
  <c r="H180" i="14"/>
  <c r="H181" i="14"/>
  <c r="H182" i="14"/>
  <c r="H184" i="14"/>
  <c r="H186" i="14"/>
  <c r="H187" i="14"/>
  <c r="H188" i="14"/>
  <c r="H190" i="14"/>
  <c r="H192" i="14"/>
  <c r="H193" i="14"/>
  <c r="H194" i="14"/>
  <c r="H195" i="14"/>
  <c r="H196" i="14"/>
  <c r="H197" i="14"/>
  <c r="H200" i="14"/>
  <c r="H201" i="14"/>
  <c r="H202" i="14"/>
  <c r="H203" i="14"/>
  <c r="H211" i="14"/>
  <c r="H213" i="14"/>
  <c r="H214" i="14"/>
  <c r="H215" i="14"/>
  <c r="H216" i="14"/>
  <c r="H217" i="14"/>
  <c r="H218" i="14"/>
  <c r="H219" i="14"/>
  <c r="H220" i="14"/>
  <c r="H221" i="14"/>
  <c r="H222" i="14"/>
  <c r="H223" i="14"/>
  <c r="H224" i="14"/>
  <c r="H225" i="14"/>
  <c r="H226" i="14"/>
  <c r="H227" i="14"/>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6" i="15"/>
  <c r="D447" i="15"/>
  <c r="D448" i="15"/>
  <c r="D449" i="15"/>
  <c r="D450" i="15"/>
  <c r="D451"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1" i="15"/>
  <c r="D662" i="15"/>
  <c r="D663" i="15"/>
  <c r="D664" i="15"/>
  <c r="D665" i="15"/>
  <c r="D666" i="15"/>
  <c r="D667" i="15"/>
  <c r="D668" i="15"/>
  <c r="D2" i="15"/>
  <c r="J2" i="3"/>
  <c r="AV3" i="15"/>
  <c r="AW3" i="15" s="1"/>
  <c r="AV4" i="15"/>
  <c r="AW4" i="15" s="1"/>
  <c r="AV5" i="15"/>
  <c r="AW5" i="15" s="1"/>
  <c r="AV6" i="15"/>
  <c r="AW6" i="15" s="1"/>
  <c r="AV7" i="15"/>
  <c r="AW7" i="15" s="1"/>
  <c r="AV8" i="15"/>
  <c r="AW8" i="15" s="1"/>
  <c r="AV9" i="15"/>
  <c r="AW9" i="15" s="1"/>
  <c r="AV10" i="15"/>
  <c r="AW10" i="15" s="1"/>
  <c r="AV11" i="15"/>
  <c r="AW11" i="15" s="1"/>
  <c r="AV12" i="15"/>
  <c r="AW12" i="15" s="1"/>
  <c r="AV13" i="15"/>
  <c r="AW13" i="15" s="1"/>
  <c r="AV14" i="15"/>
  <c r="AW14" i="15" s="1"/>
  <c r="AV15" i="15"/>
  <c r="AW15" i="15" s="1"/>
  <c r="AV16" i="15"/>
  <c r="AW16" i="15" s="1"/>
  <c r="AV17" i="15"/>
  <c r="AW17" i="15" s="1"/>
  <c r="AV18" i="15"/>
  <c r="AW18" i="15" s="1"/>
  <c r="AV19" i="15"/>
  <c r="AW19" i="15" s="1"/>
  <c r="AV20" i="15"/>
  <c r="AW20" i="15" s="1"/>
  <c r="AV21" i="15"/>
  <c r="AW21" i="15" s="1"/>
  <c r="AV22" i="15"/>
  <c r="AW22" i="15" s="1"/>
  <c r="AV23" i="15"/>
  <c r="AW23" i="15" s="1"/>
  <c r="AV24" i="15"/>
  <c r="AW24" i="15" s="1"/>
  <c r="AV25" i="15"/>
  <c r="AW25" i="15" s="1"/>
  <c r="AV26" i="15"/>
  <c r="AW26" i="15" s="1"/>
  <c r="AV27" i="15"/>
  <c r="AW27" i="15" s="1"/>
  <c r="AV28" i="15"/>
  <c r="AW28" i="15" s="1"/>
  <c r="AV29" i="15"/>
  <c r="AW29" i="15" s="1"/>
  <c r="AV30" i="15"/>
  <c r="AW30" i="15" s="1"/>
  <c r="AV31" i="15"/>
  <c r="AW31" i="15" s="1"/>
  <c r="AV32" i="15"/>
  <c r="AW32" i="15" s="1"/>
  <c r="AV33" i="15"/>
  <c r="AW33" i="15" s="1"/>
  <c r="AV34" i="15"/>
  <c r="AW34" i="15" s="1"/>
  <c r="AV35" i="15"/>
  <c r="AW35" i="15" s="1"/>
  <c r="AV36" i="15"/>
  <c r="AW36" i="15" s="1"/>
  <c r="AV37" i="15"/>
  <c r="AW37" i="15" s="1"/>
  <c r="AV38" i="15"/>
  <c r="AW38" i="15" s="1"/>
  <c r="AV39" i="15"/>
  <c r="AW39" i="15" s="1"/>
  <c r="AV40" i="15"/>
  <c r="AW40" i="15" s="1"/>
  <c r="AV41" i="15"/>
  <c r="AW41" i="15" s="1"/>
  <c r="AV42" i="15"/>
  <c r="AW42" i="15" s="1"/>
  <c r="AV43" i="15"/>
  <c r="AW43" i="15" s="1"/>
  <c r="AV44" i="15"/>
  <c r="AW44" i="15" s="1"/>
  <c r="AV45" i="15"/>
  <c r="AW45" i="15" s="1"/>
  <c r="AV46" i="15"/>
  <c r="AW46" i="15" s="1"/>
  <c r="AV47" i="15"/>
  <c r="AW47" i="15" s="1"/>
  <c r="AV48" i="15"/>
  <c r="AW48" i="15" s="1"/>
  <c r="AV49" i="15"/>
  <c r="AW49" i="15" s="1"/>
  <c r="AV50" i="15"/>
  <c r="AW50" i="15" s="1"/>
  <c r="AV51" i="15"/>
  <c r="AW51" i="15" s="1"/>
  <c r="AV52" i="15"/>
  <c r="AW52" i="15" s="1"/>
  <c r="AV53" i="15"/>
  <c r="AW53" i="15" s="1"/>
  <c r="AV54" i="15"/>
  <c r="AW54" i="15" s="1"/>
  <c r="AV55" i="15"/>
  <c r="AW55" i="15" s="1"/>
  <c r="AV56" i="15"/>
  <c r="AW56" i="15" s="1"/>
  <c r="AV57" i="15"/>
  <c r="AW57" i="15" s="1"/>
  <c r="AV58" i="15"/>
  <c r="AW58" i="15" s="1"/>
  <c r="AV59" i="15"/>
  <c r="AW59" i="15" s="1"/>
  <c r="AV60" i="15"/>
  <c r="AW60" i="15" s="1"/>
  <c r="AV61" i="15"/>
  <c r="AW61" i="15" s="1"/>
  <c r="AV62" i="15"/>
  <c r="AW62" i="15" s="1"/>
  <c r="AV63" i="15"/>
  <c r="AW63" i="15" s="1"/>
  <c r="AV64" i="15"/>
  <c r="AW64" i="15" s="1"/>
  <c r="AV65" i="15"/>
  <c r="AW65" i="15" s="1"/>
  <c r="AV66" i="15"/>
  <c r="AW66" i="15" s="1"/>
  <c r="AV67" i="15"/>
  <c r="AW67" i="15" s="1"/>
  <c r="AV68" i="15"/>
  <c r="AW68" i="15" s="1"/>
  <c r="AV69" i="15"/>
  <c r="AW69" i="15" s="1"/>
  <c r="AV70" i="15"/>
  <c r="AW70" i="15" s="1"/>
  <c r="AV71" i="15"/>
  <c r="AW71" i="15" s="1"/>
  <c r="AV72" i="15"/>
  <c r="AW72" i="15" s="1"/>
  <c r="AV73" i="15"/>
  <c r="AW73" i="15" s="1"/>
  <c r="AV74" i="15"/>
  <c r="AW74" i="15" s="1"/>
  <c r="AV75" i="15"/>
  <c r="AW75" i="15" s="1"/>
  <c r="AV76" i="15"/>
  <c r="AW76" i="15" s="1"/>
  <c r="AV77" i="15"/>
  <c r="AW77" i="15" s="1"/>
  <c r="AV78" i="15"/>
  <c r="AW78" i="15" s="1"/>
  <c r="AV79" i="15"/>
  <c r="AW79" i="15" s="1"/>
  <c r="AV80" i="15"/>
  <c r="AW80" i="15" s="1"/>
  <c r="AV81" i="15"/>
  <c r="AW81" i="15" s="1"/>
  <c r="AV82" i="15"/>
  <c r="AW82" i="15" s="1"/>
  <c r="AV83" i="15"/>
  <c r="AW83" i="15" s="1"/>
  <c r="AV84" i="15"/>
  <c r="AW84" i="15" s="1"/>
  <c r="AV85" i="15"/>
  <c r="AW85" i="15" s="1"/>
  <c r="AV86" i="15"/>
  <c r="AW86" i="15" s="1"/>
  <c r="AV87" i="15"/>
  <c r="AW87" i="15" s="1"/>
  <c r="AV88" i="15"/>
  <c r="AW88" i="15" s="1"/>
  <c r="AV89" i="15"/>
  <c r="AW89" i="15" s="1"/>
  <c r="AV90" i="15"/>
  <c r="AW90" i="15" s="1"/>
  <c r="AV91" i="15"/>
  <c r="AW91" i="15" s="1"/>
  <c r="AV92" i="15"/>
  <c r="AW92" i="15" s="1"/>
  <c r="AV93" i="15"/>
  <c r="AW93" i="15" s="1"/>
  <c r="AV94" i="15"/>
  <c r="AW94" i="15" s="1"/>
  <c r="AV95" i="15"/>
  <c r="AW95" i="15" s="1"/>
  <c r="AV96" i="15"/>
  <c r="AW96" i="15" s="1"/>
  <c r="AV97" i="15"/>
  <c r="AW97" i="15" s="1"/>
  <c r="AV98" i="15"/>
  <c r="AW98" i="15" s="1"/>
  <c r="AV99" i="15"/>
  <c r="AW99" i="15" s="1"/>
  <c r="AV100" i="15"/>
  <c r="AW100" i="15" s="1"/>
  <c r="AV101" i="15"/>
  <c r="AW101" i="15" s="1"/>
  <c r="AV102" i="15"/>
  <c r="AW102" i="15" s="1"/>
  <c r="AV103" i="15"/>
  <c r="AW103" i="15" s="1"/>
  <c r="AV104" i="15"/>
  <c r="AW104" i="15" s="1"/>
  <c r="AV105" i="15"/>
  <c r="AW105" i="15" s="1"/>
  <c r="AV106" i="15"/>
  <c r="AW106" i="15" s="1"/>
  <c r="AV107" i="15"/>
  <c r="AW107" i="15" s="1"/>
  <c r="AV108" i="15"/>
  <c r="AW108" i="15" s="1"/>
  <c r="AV109" i="15"/>
  <c r="AW109" i="15" s="1"/>
  <c r="AV110" i="15"/>
  <c r="AW110" i="15" s="1"/>
  <c r="AV111" i="15"/>
  <c r="AW111" i="15" s="1"/>
  <c r="AV112" i="15"/>
  <c r="AW112" i="15" s="1"/>
  <c r="AV113" i="15"/>
  <c r="AW113" i="15" s="1"/>
  <c r="AV114" i="15"/>
  <c r="AW114" i="15" s="1"/>
  <c r="AV115" i="15"/>
  <c r="AW115" i="15" s="1"/>
  <c r="AV116" i="15"/>
  <c r="AW116" i="15" s="1"/>
  <c r="AV117" i="15"/>
  <c r="AW117" i="15" s="1"/>
  <c r="AV118" i="15"/>
  <c r="AW118" i="15" s="1"/>
  <c r="AV119" i="15"/>
  <c r="AW119" i="15" s="1"/>
  <c r="AV120" i="15"/>
  <c r="AW120" i="15" s="1"/>
  <c r="AV121" i="15"/>
  <c r="AW121" i="15" s="1"/>
  <c r="AV122" i="15"/>
  <c r="AW122" i="15" s="1"/>
  <c r="AV123" i="15"/>
  <c r="AW123" i="15" s="1"/>
  <c r="AV124" i="15"/>
  <c r="AW124" i="15" s="1"/>
  <c r="AV125" i="15"/>
  <c r="AW125" i="15" s="1"/>
  <c r="AV126" i="15"/>
  <c r="AW126" i="15" s="1"/>
  <c r="AV127" i="15"/>
  <c r="AW127" i="15" s="1"/>
  <c r="AV128" i="15"/>
  <c r="AW128" i="15" s="1"/>
  <c r="AV129" i="15"/>
  <c r="AW129" i="15" s="1"/>
  <c r="AV130" i="15"/>
  <c r="AW130" i="15" s="1"/>
  <c r="AV131" i="15"/>
  <c r="AW131" i="15" s="1"/>
  <c r="AV132" i="15"/>
  <c r="AW132" i="15" s="1"/>
  <c r="AV133" i="15"/>
  <c r="AW133" i="15" s="1"/>
  <c r="AV134" i="15"/>
  <c r="AW134" i="15" s="1"/>
  <c r="AV135" i="15"/>
  <c r="AW135" i="15" s="1"/>
  <c r="AV136" i="15"/>
  <c r="AW136" i="15" s="1"/>
  <c r="AV137" i="15"/>
  <c r="AW137" i="15" s="1"/>
  <c r="AV138" i="15"/>
  <c r="AW138" i="15" s="1"/>
  <c r="AV139" i="15"/>
  <c r="AW139" i="15" s="1"/>
  <c r="AV140" i="15"/>
  <c r="AW140" i="15" s="1"/>
  <c r="AV141" i="15"/>
  <c r="AW141" i="15" s="1"/>
  <c r="AV142" i="15"/>
  <c r="AW142" i="15" s="1"/>
  <c r="AV143" i="15"/>
  <c r="AW143" i="15" s="1"/>
  <c r="AV144" i="15"/>
  <c r="AW144" i="15" s="1"/>
  <c r="AV145" i="15"/>
  <c r="AW145" i="15" s="1"/>
  <c r="AV146" i="15"/>
  <c r="AW146" i="15" s="1"/>
  <c r="AV147" i="15"/>
  <c r="AW147" i="15" s="1"/>
  <c r="AV148" i="15"/>
  <c r="AW148" i="15" s="1"/>
  <c r="AV149" i="15"/>
  <c r="AW149" i="15" s="1"/>
  <c r="AV150" i="15"/>
  <c r="AW150" i="15" s="1"/>
  <c r="AV151" i="15"/>
  <c r="AW151" i="15" s="1"/>
  <c r="AV152" i="15"/>
  <c r="AW152" i="15" s="1"/>
  <c r="AV153" i="15"/>
  <c r="AW153" i="15" s="1"/>
  <c r="AV154" i="15"/>
  <c r="AW154" i="15" s="1"/>
  <c r="AV155" i="15"/>
  <c r="AW155" i="15" s="1"/>
  <c r="AV156" i="15"/>
  <c r="AW156" i="15" s="1"/>
  <c r="AV157" i="15"/>
  <c r="AW157" i="15" s="1"/>
  <c r="AV158" i="15"/>
  <c r="AW158" i="15" s="1"/>
  <c r="AV159" i="15"/>
  <c r="AW159" i="15" s="1"/>
  <c r="AV160" i="15"/>
  <c r="AW160" i="15" s="1"/>
  <c r="AV161" i="15"/>
  <c r="AW161" i="15" s="1"/>
  <c r="AV162" i="15"/>
  <c r="AW162" i="15" s="1"/>
  <c r="AV163" i="15"/>
  <c r="AW163" i="15" s="1"/>
  <c r="AV164" i="15"/>
  <c r="AW164" i="15" s="1"/>
  <c r="AV165" i="15"/>
  <c r="AW165" i="15" s="1"/>
  <c r="AV166" i="15"/>
  <c r="AW166" i="15" s="1"/>
  <c r="AV167" i="15"/>
  <c r="AW167" i="15" s="1"/>
  <c r="AV168" i="15"/>
  <c r="AW168" i="15" s="1"/>
  <c r="AV169" i="15"/>
  <c r="AW169" i="15" s="1"/>
  <c r="AV170" i="15"/>
  <c r="AW170" i="15" s="1"/>
  <c r="AV171" i="15"/>
  <c r="AW171" i="15" s="1"/>
  <c r="AV172" i="15"/>
  <c r="AW172" i="15" s="1"/>
  <c r="AV173" i="15"/>
  <c r="AW173" i="15" s="1"/>
  <c r="AV174" i="15"/>
  <c r="AW174" i="15" s="1"/>
  <c r="AV175" i="15"/>
  <c r="AW175" i="15" s="1"/>
  <c r="AV176" i="15"/>
  <c r="AW176" i="15" s="1"/>
  <c r="AV177" i="15"/>
  <c r="AW177" i="15" s="1"/>
  <c r="AV178" i="15"/>
  <c r="AW178" i="15" s="1"/>
  <c r="AV179" i="15"/>
  <c r="AW179" i="15" s="1"/>
  <c r="AV180" i="15"/>
  <c r="AW180" i="15" s="1"/>
  <c r="AV181" i="15"/>
  <c r="AW181" i="15" s="1"/>
  <c r="AV182" i="15"/>
  <c r="AW182" i="15" s="1"/>
  <c r="AV183" i="15"/>
  <c r="AW183" i="15" s="1"/>
  <c r="AV184" i="15"/>
  <c r="AW184" i="15" s="1"/>
  <c r="AV185" i="15"/>
  <c r="AW185" i="15" s="1"/>
  <c r="AV186" i="15"/>
  <c r="AW186" i="15" s="1"/>
  <c r="AV187" i="15"/>
  <c r="AW187" i="15" s="1"/>
  <c r="AV188" i="15"/>
  <c r="AW188" i="15" s="1"/>
  <c r="AV189" i="15"/>
  <c r="AW189" i="15" s="1"/>
  <c r="AV190" i="15"/>
  <c r="AW190" i="15" s="1"/>
  <c r="AV191" i="15"/>
  <c r="AW191" i="15" s="1"/>
  <c r="AV192" i="15"/>
  <c r="AW192" i="15" s="1"/>
  <c r="AV193" i="15"/>
  <c r="AW193" i="15" s="1"/>
  <c r="AV194" i="15"/>
  <c r="AW194" i="15" s="1"/>
  <c r="AV195" i="15"/>
  <c r="AW195" i="15" s="1"/>
  <c r="AV196" i="15"/>
  <c r="AW196" i="15" s="1"/>
  <c r="AV197" i="15"/>
  <c r="AW197" i="15" s="1"/>
  <c r="AV198" i="15"/>
  <c r="AW198" i="15" s="1"/>
  <c r="AV199" i="15"/>
  <c r="AW199" i="15" s="1"/>
  <c r="AV200" i="15"/>
  <c r="AW200" i="15" s="1"/>
  <c r="AV201" i="15"/>
  <c r="AW201" i="15" s="1"/>
  <c r="AV202" i="15"/>
  <c r="AW202" i="15" s="1"/>
  <c r="AV203" i="15"/>
  <c r="AW203" i="15" s="1"/>
  <c r="AV204" i="15"/>
  <c r="AW204" i="15" s="1"/>
  <c r="AV205" i="15"/>
  <c r="AW205" i="15" s="1"/>
  <c r="AV206" i="15"/>
  <c r="AW206" i="15" s="1"/>
  <c r="AV207" i="15"/>
  <c r="AW207" i="15" s="1"/>
  <c r="AV208" i="15"/>
  <c r="AW208" i="15" s="1"/>
  <c r="AV209" i="15"/>
  <c r="AW209" i="15" s="1"/>
  <c r="AV210" i="15"/>
  <c r="AW210" i="15" s="1"/>
  <c r="AV211" i="15"/>
  <c r="AW211" i="15" s="1"/>
  <c r="AV212" i="15"/>
  <c r="AW212" i="15" s="1"/>
  <c r="AV213" i="15"/>
  <c r="AW213" i="15" s="1"/>
  <c r="AV214" i="15"/>
  <c r="AW214" i="15" s="1"/>
  <c r="AV215" i="15"/>
  <c r="AW215" i="15" s="1"/>
  <c r="AV216" i="15"/>
  <c r="AW216" i="15" s="1"/>
  <c r="AV217" i="15"/>
  <c r="AW217" i="15" s="1"/>
  <c r="AV218" i="15"/>
  <c r="AW218" i="15" s="1"/>
  <c r="AV219" i="15"/>
  <c r="AW219" i="15" s="1"/>
  <c r="AV220" i="15"/>
  <c r="AW220" i="15" s="1"/>
  <c r="AV221" i="15"/>
  <c r="AW221" i="15" s="1"/>
  <c r="AV222" i="15"/>
  <c r="AW222" i="15" s="1"/>
  <c r="AV223" i="15"/>
  <c r="AW223" i="15" s="1"/>
  <c r="AV224" i="15"/>
  <c r="AW224" i="15" s="1"/>
  <c r="AV225" i="15"/>
  <c r="AW225" i="15" s="1"/>
  <c r="AV226" i="15"/>
  <c r="AW226" i="15" s="1"/>
  <c r="AV227" i="15"/>
  <c r="AW227" i="15" s="1"/>
  <c r="AV228" i="15"/>
  <c r="AW228" i="15" s="1"/>
  <c r="AV229" i="15"/>
  <c r="AW229" i="15" s="1"/>
  <c r="AV230" i="15"/>
  <c r="AW230" i="15" s="1"/>
  <c r="AV231" i="15"/>
  <c r="AW231" i="15" s="1"/>
  <c r="AV232" i="15"/>
  <c r="AW232" i="15" s="1"/>
  <c r="AV233" i="15"/>
  <c r="AW233" i="15" s="1"/>
  <c r="AV234" i="15"/>
  <c r="AW234" i="15" s="1"/>
  <c r="AV235" i="15"/>
  <c r="AW235" i="15" s="1"/>
  <c r="AV236" i="15"/>
  <c r="AW236" i="15" s="1"/>
  <c r="AV237" i="15"/>
  <c r="AW237" i="15" s="1"/>
  <c r="AV238" i="15"/>
  <c r="AW238" i="15" s="1"/>
  <c r="AV239" i="15"/>
  <c r="AW239" i="15" s="1"/>
  <c r="AV240" i="15"/>
  <c r="AW240" i="15" s="1"/>
  <c r="AV241" i="15"/>
  <c r="AW241" i="15" s="1"/>
  <c r="AV242" i="15"/>
  <c r="AW242" i="15" s="1"/>
  <c r="AV243" i="15"/>
  <c r="AW243" i="15" s="1"/>
  <c r="AV244" i="15"/>
  <c r="AW244" i="15" s="1"/>
  <c r="AV245" i="15"/>
  <c r="AW245" i="15" s="1"/>
  <c r="AV246" i="15"/>
  <c r="AW246" i="15" s="1"/>
  <c r="AV247" i="15"/>
  <c r="AW247" i="15" s="1"/>
  <c r="AV248" i="15"/>
  <c r="AW248" i="15" s="1"/>
  <c r="AV249" i="15"/>
  <c r="AW249" i="15" s="1"/>
  <c r="AV250" i="15"/>
  <c r="AW250" i="15" s="1"/>
  <c r="AV251" i="15"/>
  <c r="AW251" i="15" s="1"/>
  <c r="AV252" i="15"/>
  <c r="AW252" i="15" s="1"/>
  <c r="AV253" i="15"/>
  <c r="AW253" i="15" s="1"/>
  <c r="AV254" i="15"/>
  <c r="AW254" i="15" s="1"/>
  <c r="AV255" i="15"/>
  <c r="AW255" i="15" s="1"/>
  <c r="AV256" i="15"/>
  <c r="AW256" i="15" s="1"/>
  <c r="AV257" i="15"/>
  <c r="AW257" i="15" s="1"/>
  <c r="AV258" i="15"/>
  <c r="AW258" i="15" s="1"/>
  <c r="AV259" i="15"/>
  <c r="AW259" i="15" s="1"/>
  <c r="AV260" i="15"/>
  <c r="AW260" i="15" s="1"/>
  <c r="AV261" i="15"/>
  <c r="AW261" i="15" s="1"/>
  <c r="AV262" i="15"/>
  <c r="AW262" i="15" s="1"/>
  <c r="AV263" i="15"/>
  <c r="AW263" i="15" s="1"/>
  <c r="AV264" i="15"/>
  <c r="AW264" i="15" s="1"/>
  <c r="AV265" i="15"/>
  <c r="AW265" i="15" s="1"/>
  <c r="AV266" i="15"/>
  <c r="AW266" i="15" s="1"/>
  <c r="AV267" i="15"/>
  <c r="AW267" i="15" s="1"/>
  <c r="AV268" i="15"/>
  <c r="AW268" i="15" s="1"/>
  <c r="AV269" i="15"/>
  <c r="AW269" i="15" s="1"/>
  <c r="AV270" i="15"/>
  <c r="AW270" i="15" s="1"/>
  <c r="AV271" i="15"/>
  <c r="AW271" i="15" s="1"/>
  <c r="AV272" i="15"/>
  <c r="AW272" i="15" s="1"/>
  <c r="AV273" i="15"/>
  <c r="AW273" i="15" s="1"/>
  <c r="AV274" i="15"/>
  <c r="AW274" i="15" s="1"/>
  <c r="AV275" i="15"/>
  <c r="AW275" i="15" s="1"/>
  <c r="AV276" i="15"/>
  <c r="AW276" i="15" s="1"/>
  <c r="AV277" i="15"/>
  <c r="AW277" i="15" s="1"/>
  <c r="AV278" i="15"/>
  <c r="AW278" i="15" s="1"/>
  <c r="AV279" i="15"/>
  <c r="AW279" i="15" s="1"/>
  <c r="AV280" i="15"/>
  <c r="AW280" i="15" s="1"/>
  <c r="AV281" i="15"/>
  <c r="AW281" i="15" s="1"/>
  <c r="AV282" i="15"/>
  <c r="AW282" i="15" s="1"/>
  <c r="AV283" i="15"/>
  <c r="AW283" i="15" s="1"/>
  <c r="AV284" i="15"/>
  <c r="AW284" i="15" s="1"/>
  <c r="AV285" i="15"/>
  <c r="AW285" i="15" s="1"/>
  <c r="AV286" i="15"/>
  <c r="AW286" i="15" s="1"/>
  <c r="AV287" i="15"/>
  <c r="AW287" i="15" s="1"/>
  <c r="AV288" i="15"/>
  <c r="AW288" i="15" s="1"/>
  <c r="AV289" i="15"/>
  <c r="AW289" i="15" s="1"/>
  <c r="AV290" i="15"/>
  <c r="AW290" i="15" s="1"/>
  <c r="AV291" i="15"/>
  <c r="AW291" i="15" s="1"/>
  <c r="AV292" i="15"/>
  <c r="AW292" i="15" s="1"/>
  <c r="AV293" i="15"/>
  <c r="AW293" i="15" s="1"/>
  <c r="AV294" i="15"/>
  <c r="AW294" i="15" s="1"/>
  <c r="AV295" i="15"/>
  <c r="AW295" i="15" s="1"/>
  <c r="AV296" i="15"/>
  <c r="AW296" i="15" s="1"/>
  <c r="AV297" i="15"/>
  <c r="AW297" i="15" s="1"/>
  <c r="AV298" i="15"/>
  <c r="AW298" i="15" s="1"/>
  <c r="AV299" i="15"/>
  <c r="AW299" i="15" s="1"/>
  <c r="AV300" i="15"/>
  <c r="AW300" i="15" s="1"/>
  <c r="AV301" i="15"/>
  <c r="AW301" i="15" s="1"/>
  <c r="AV302" i="15"/>
  <c r="AW302" i="15" s="1"/>
  <c r="AV303" i="15"/>
  <c r="AW303" i="15" s="1"/>
  <c r="AV304" i="15"/>
  <c r="AW304" i="15" s="1"/>
  <c r="AV305" i="15"/>
  <c r="AW305" i="15" s="1"/>
  <c r="AV306" i="15"/>
  <c r="AW306" i="15" s="1"/>
  <c r="AV307" i="15"/>
  <c r="AW307" i="15" s="1"/>
  <c r="AV308" i="15"/>
  <c r="AW308" i="15" s="1"/>
  <c r="AV309" i="15"/>
  <c r="AW309" i="15" s="1"/>
  <c r="AV310" i="15"/>
  <c r="AW310" i="15" s="1"/>
  <c r="AV311" i="15"/>
  <c r="AW311" i="15" s="1"/>
  <c r="AV312" i="15"/>
  <c r="AW312" i="15" s="1"/>
  <c r="AV313" i="15"/>
  <c r="AW313" i="15" s="1"/>
  <c r="AV314" i="15"/>
  <c r="AW314" i="15" s="1"/>
  <c r="AV315" i="15"/>
  <c r="AW315" i="15" s="1"/>
  <c r="AV316" i="15"/>
  <c r="AW316" i="15" s="1"/>
  <c r="AV317" i="15"/>
  <c r="AW317" i="15" s="1"/>
  <c r="AV318" i="15"/>
  <c r="AW318" i="15" s="1"/>
  <c r="AV319" i="15"/>
  <c r="AW319" i="15" s="1"/>
  <c r="AV320" i="15"/>
  <c r="AW320" i="15" s="1"/>
  <c r="AV321" i="15"/>
  <c r="AW321" i="15" s="1"/>
  <c r="AV322" i="15"/>
  <c r="AW322" i="15" s="1"/>
  <c r="AV323" i="15"/>
  <c r="AW323" i="15" s="1"/>
  <c r="AV324" i="15"/>
  <c r="AW324" i="15" s="1"/>
  <c r="AV325" i="15"/>
  <c r="AW325" i="15" s="1"/>
  <c r="AV326" i="15"/>
  <c r="AW326" i="15" s="1"/>
  <c r="AV327" i="15"/>
  <c r="AW327" i="15" s="1"/>
  <c r="AV328" i="15"/>
  <c r="AW328" i="15" s="1"/>
  <c r="AV329" i="15"/>
  <c r="AW329" i="15" s="1"/>
  <c r="AV330" i="15"/>
  <c r="AW330" i="15" s="1"/>
  <c r="AV331" i="15"/>
  <c r="AW331" i="15" s="1"/>
  <c r="AV332" i="15"/>
  <c r="AW332" i="15" s="1"/>
  <c r="AV333" i="15"/>
  <c r="AW333" i="15" s="1"/>
  <c r="AV334" i="15"/>
  <c r="AW334" i="15" s="1"/>
  <c r="AV335" i="15"/>
  <c r="AW335" i="15" s="1"/>
  <c r="AV336" i="15"/>
  <c r="AW336" i="15" s="1"/>
  <c r="AV337" i="15"/>
  <c r="AW337" i="15" s="1"/>
  <c r="AV338" i="15"/>
  <c r="AW338" i="15" s="1"/>
  <c r="AV339" i="15"/>
  <c r="AW339" i="15" s="1"/>
  <c r="AV340" i="15"/>
  <c r="AW340" i="15" s="1"/>
  <c r="AV341" i="15"/>
  <c r="AW341" i="15" s="1"/>
  <c r="AV342" i="15"/>
  <c r="AW342" i="15" s="1"/>
  <c r="AV343" i="15"/>
  <c r="AW343" i="15" s="1"/>
  <c r="AV344" i="15"/>
  <c r="AW344" i="15" s="1"/>
  <c r="AV345" i="15"/>
  <c r="AW345" i="15" s="1"/>
  <c r="AV346" i="15"/>
  <c r="AW346" i="15" s="1"/>
  <c r="AV347" i="15"/>
  <c r="AW347" i="15" s="1"/>
  <c r="AV348" i="15"/>
  <c r="AW348" i="15" s="1"/>
  <c r="AV349" i="15"/>
  <c r="AW349" i="15" s="1"/>
  <c r="AV350" i="15"/>
  <c r="AW350" i="15" s="1"/>
  <c r="AV351" i="15"/>
  <c r="AW351" i="15" s="1"/>
  <c r="AV352" i="15"/>
  <c r="AW352" i="15" s="1"/>
  <c r="AV353" i="15"/>
  <c r="AW353" i="15" s="1"/>
  <c r="AV354" i="15"/>
  <c r="AW354" i="15" s="1"/>
  <c r="AV355" i="15"/>
  <c r="AW355" i="15" s="1"/>
  <c r="AV356" i="15"/>
  <c r="AW356" i="15" s="1"/>
  <c r="AV357" i="15"/>
  <c r="AW357" i="15" s="1"/>
  <c r="AV358" i="15"/>
  <c r="AW358" i="15" s="1"/>
  <c r="AV359" i="15"/>
  <c r="AW359" i="15" s="1"/>
  <c r="AV360" i="15"/>
  <c r="AW360" i="15" s="1"/>
  <c r="AV361" i="15"/>
  <c r="AW361" i="15" s="1"/>
  <c r="AV362" i="15"/>
  <c r="AW362" i="15" s="1"/>
  <c r="AV363" i="15"/>
  <c r="AW363" i="15" s="1"/>
  <c r="AV364" i="15"/>
  <c r="AW364" i="15" s="1"/>
  <c r="AV365" i="15"/>
  <c r="AW365" i="15" s="1"/>
  <c r="AV366" i="15"/>
  <c r="AW366" i="15" s="1"/>
  <c r="AV367" i="15"/>
  <c r="AW367" i="15" s="1"/>
  <c r="AV368" i="15"/>
  <c r="AW368" i="15" s="1"/>
  <c r="AV369" i="15"/>
  <c r="AW369" i="15" s="1"/>
  <c r="AV370" i="15"/>
  <c r="AW370" i="15" s="1"/>
  <c r="AV371" i="15"/>
  <c r="AW371" i="15" s="1"/>
  <c r="AV372" i="15"/>
  <c r="AW372" i="15" s="1"/>
  <c r="AV373" i="15"/>
  <c r="AW373" i="15" s="1"/>
  <c r="AV374" i="15"/>
  <c r="AW374" i="15" s="1"/>
  <c r="AV375" i="15"/>
  <c r="AW375" i="15" s="1"/>
  <c r="AV376" i="15"/>
  <c r="AW376" i="15" s="1"/>
  <c r="AV377" i="15"/>
  <c r="AW377" i="15" s="1"/>
  <c r="AV378" i="15"/>
  <c r="AW378" i="15" s="1"/>
  <c r="AV379" i="15"/>
  <c r="AW379" i="15" s="1"/>
  <c r="AV380" i="15"/>
  <c r="AW380" i="15" s="1"/>
  <c r="AV381" i="15"/>
  <c r="AW381" i="15" s="1"/>
  <c r="AV382" i="15"/>
  <c r="AW382" i="15" s="1"/>
  <c r="AV383" i="15"/>
  <c r="AW383" i="15" s="1"/>
  <c r="AV384" i="15"/>
  <c r="AW384" i="15" s="1"/>
  <c r="AV385" i="15"/>
  <c r="AW385" i="15" s="1"/>
  <c r="AV386" i="15"/>
  <c r="AW386" i="15" s="1"/>
  <c r="AV387" i="15"/>
  <c r="AW387" i="15" s="1"/>
  <c r="AV388" i="15"/>
  <c r="AW388" i="15" s="1"/>
  <c r="AV389" i="15"/>
  <c r="AW389" i="15" s="1"/>
  <c r="AV390" i="15"/>
  <c r="AW390" i="15" s="1"/>
  <c r="AV391" i="15"/>
  <c r="AW391" i="15" s="1"/>
  <c r="AV392" i="15"/>
  <c r="AW392" i="15" s="1"/>
  <c r="AV393" i="15"/>
  <c r="AW393" i="15" s="1"/>
  <c r="AV394" i="15"/>
  <c r="AW394" i="15" s="1"/>
  <c r="AV395" i="15"/>
  <c r="AW395" i="15" s="1"/>
  <c r="AV396" i="15"/>
  <c r="AW396" i="15" s="1"/>
  <c r="AV397" i="15"/>
  <c r="AW397" i="15" s="1"/>
  <c r="AV398" i="15"/>
  <c r="AW398" i="15" s="1"/>
  <c r="AV399" i="15"/>
  <c r="AW399" i="15" s="1"/>
  <c r="AV400" i="15"/>
  <c r="AW400" i="15" s="1"/>
  <c r="AV401" i="15"/>
  <c r="AW401" i="15" s="1"/>
  <c r="AV402" i="15"/>
  <c r="AW402" i="15" s="1"/>
  <c r="AV403" i="15"/>
  <c r="AW403" i="15" s="1"/>
  <c r="AV404" i="15"/>
  <c r="AW404" i="15" s="1"/>
  <c r="AV405" i="15"/>
  <c r="AW405" i="15" s="1"/>
  <c r="AV406" i="15"/>
  <c r="AW406" i="15" s="1"/>
  <c r="AV407" i="15"/>
  <c r="AW407" i="15" s="1"/>
  <c r="AV408" i="15"/>
  <c r="AW408" i="15" s="1"/>
  <c r="AV409" i="15"/>
  <c r="AW409" i="15" s="1"/>
  <c r="AV410" i="15"/>
  <c r="AW410" i="15" s="1"/>
  <c r="AV411" i="15"/>
  <c r="AW411" i="15" s="1"/>
  <c r="AV412" i="15"/>
  <c r="AW412" i="15" s="1"/>
  <c r="AV413" i="15"/>
  <c r="AW413" i="15" s="1"/>
  <c r="AV414" i="15"/>
  <c r="AW414" i="15" s="1"/>
  <c r="AV415" i="15"/>
  <c r="AW415" i="15" s="1"/>
  <c r="AV416" i="15"/>
  <c r="AW416" i="15" s="1"/>
  <c r="AV417" i="15"/>
  <c r="AW417" i="15" s="1"/>
  <c r="AV418" i="15"/>
  <c r="AW418" i="15" s="1"/>
  <c r="AV419" i="15"/>
  <c r="AW419" i="15" s="1"/>
  <c r="AV420" i="15"/>
  <c r="AW420" i="15" s="1"/>
  <c r="AV421" i="15"/>
  <c r="AW421" i="15" s="1"/>
  <c r="AV422" i="15"/>
  <c r="AW422" i="15" s="1"/>
  <c r="AV423" i="15"/>
  <c r="AW423" i="15" s="1"/>
  <c r="AV424" i="15"/>
  <c r="AW424" i="15" s="1"/>
  <c r="AV425" i="15"/>
  <c r="AW425" i="15" s="1"/>
  <c r="AV426" i="15"/>
  <c r="AW426" i="15" s="1"/>
  <c r="AV427" i="15"/>
  <c r="AW427" i="15" s="1"/>
  <c r="AV428" i="15"/>
  <c r="AW428" i="15" s="1"/>
  <c r="AV429" i="15"/>
  <c r="AW429" i="15" s="1"/>
  <c r="AV430" i="15"/>
  <c r="AW430" i="15" s="1"/>
  <c r="AV431" i="15"/>
  <c r="AW431" i="15" s="1"/>
  <c r="AV432" i="15"/>
  <c r="AW432" i="15" s="1"/>
  <c r="AV433" i="15"/>
  <c r="AW433" i="15" s="1"/>
  <c r="AV434" i="15"/>
  <c r="AW434" i="15" s="1"/>
  <c r="AV435" i="15"/>
  <c r="AW435" i="15" s="1"/>
  <c r="AV436" i="15"/>
  <c r="AW436" i="15" s="1"/>
  <c r="AV437" i="15"/>
  <c r="AW437" i="15" s="1"/>
  <c r="AV438" i="15"/>
  <c r="AW438" i="15" s="1"/>
  <c r="AV439" i="15"/>
  <c r="AW439" i="15" s="1"/>
  <c r="AV440" i="15"/>
  <c r="AW440" i="15" s="1"/>
  <c r="AV441" i="15"/>
  <c r="AW441" i="15" s="1"/>
  <c r="AV442" i="15"/>
  <c r="AW442" i="15" s="1"/>
  <c r="AV443" i="15"/>
  <c r="AW443" i="15" s="1"/>
  <c r="AV444" i="15"/>
  <c r="AW444" i="15" s="1"/>
  <c r="AV445" i="15"/>
  <c r="AW445" i="15" s="1"/>
  <c r="AV446" i="15"/>
  <c r="AW446" i="15" s="1"/>
  <c r="AV447" i="15"/>
  <c r="AW447" i="15" s="1"/>
  <c r="AV448" i="15"/>
  <c r="AW448" i="15" s="1"/>
  <c r="AV449" i="15"/>
  <c r="AW449" i="15" s="1"/>
  <c r="AV450" i="15"/>
  <c r="AW450" i="15" s="1"/>
  <c r="AV451" i="15"/>
  <c r="AW451" i="15" s="1"/>
  <c r="AV452" i="15"/>
  <c r="AW452" i="15" s="1"/>
  <c r="AV453" i="15"/>
  <c r="AW453" i="15" s="1"/>
  <c r="AV454" i="15"/>
  <c r="AW454" i="15" s="1"/>
  <c r="AV455" i="15"/>
  <c r="AW455" i="15" s="1"/>
  <c r="AV456" i="15"/>
  <c r="AW456" i="15" s="1"/>
  <c r="AV457" i="15"/>
  <c r="AW457" i="15" s="1"/>
  <c r="AV458" i="15"/>
  <c r="AW458" i="15" s="1"/>
  <c r="AV459" i="15"/>
  <c r="AW459" i="15" s="1"/>
  <c r="AV460" i="15"/>
  <c r="AW460" i="15" s="1"/>
  <c r="AV461" i="15"/>
  <c r="AW461" i="15" s="1"/>
  <c r="AV462" i="15"/>
  <c r="AW462" i="15" s="1"/>
  <c r="AV463" i="15"/>
  <c r="AW463" i="15" s="1"/>
  <c r="AV464" i="15"/>
  <c r="AW464" i="15" s="1"/>
  <c r="AV465" i="15"/>
  <c r="AW465" i="15" s="1"/>
  <c r="AV466" i="15"/>
  <c r="AW466" i="15" s="1"/>
  <c r="AV467" i="15"/>
  <c r="AW467" i="15" s="1"/>
  <c r="AV468" i="15"/>
  <c r="AW468" i="15" s="1"/>
  <c r="AV469" i="15"/>
  <c r="AW469" i="15" s="1"/>
  <c r="AV470" i="15"/>
  <c r="AW470" i="15" s="1"/>
  <c r="AV471" i="15"/>
  <c r="AW471" i="15" s="1"/>
  <c r="AV472" i="15"/>
  <c r="AW472" i="15" s="1"/>
  <c r="AV473" i="15"/>
  <c r="AW473" i="15" s="1"/>
  <c r="AV474" i="15"/>
  <c r="AW474" i="15" s="1"/>
  <c r="AV475" i="15"/>
  <c r="AW475" i="15" s="1"/>
  <c r="AV476" i="15"/>
  <c r="AW476" i="15" s="1"/>
  <c r="AV477" i="15"/>
  <c r="AW477" i="15" s="1"/>
  <c r="AV478" i="15"/>
  <c r="AW478" i="15" s="1"/>
  <c r="AV479" i="15"/>
  <c r="AW479" i="15" s="1"/>
  <c r="AV480" i="15"/>
  <c r="AW480" i="15" s="1"/>
  <c r="AV481" i="15"/>
  <c r="AW481" i="15" s="1"/>
  <c r="AV482" i="15"/>
  <c r="AW482" i="15" s="1"/>
  <c r="AV483" i="15"/>
  <c r="AW483" i="15" s="1"/>
  <c r="AV484" i="15"/>
  <c r="AW484" i="15" s="1"/>
  <c r="AV485" i="15"/>
  <c r="AW485" i="15" s="1"/>
  <c r="AV486" i="15"/>
  <c r="AW486" i="15" s="1"/>
  <c r="AV487" i="15"/>
  <c r="AW487" i="15" s="1"/>
  <c r="AV488" i="15"/>
  <c r="AW488" i="15" s="1"/>
  <c r="AV489" i="15"/>
  <c r="AW489" i="15" s="1"/>
  <c r="AV490" i="15"/>
  <c r="AW490" i="15" s="1"/>
  <c r="AV491" i="15"/>
  <c r="AW491" i="15" s="1"/>
  <c r="AV492" i="15"/>
  <c r="AW492" i="15" s="1"/>
  <c r="AV493" i="15"/>
  <c r="AW493" i="15" s="1"/>
  <c r="AV494" i="15"/>
  <c r="AW494" i="15" s="1"/>
  <c r="AV495" i="15"/>
  <c r="AW495" i="15" s="1"/>
  <c r="AV496" i="15"/>
  <c r="AW496" i="15" s="1"/>
  <c r="AV497" i="15"/>
  <c r="AW497" i="15" s="1"/>
  <c r="AV498" i="15"/>
  <c r="AW498" i="15" s="1"/>
  <c r="AV499" i="15"/>
  <c r="AW499" i="15" s="1"/>
  <c r="AV500" i="15"/>
  <c r="AW500" i="15" s="1"/>
  <c r="AV501" i="15"/>
  <c r="AW501" i="15" s="1"/>
  <c r="AV502" i="15"/>
  <c r="AW502" i="15" s="1"/>
  <c r="AV503" i="15"/>
  <c r="AW503" i="15" s="1"/>
  <c r="AV504" i="15"/>
  <c r="AW504" i="15" s="1"/>
  <c r="AV505" i="15"/>
  <c r="AW505" i="15" s="1"/>
  <c r="AV506" i="15"/>
  <c r="AW506" i="15" s="1"/>
  <c r="AV507" i="15"/>
  <c r="AW507" i="15" s="1"/>
  <c r="AV508" i="15"/>
  <c r="AW508" i="15" s="1"/>
  <c r="AV509" i="15"/>
  <c r="AW509" i="15" s="1"/>
  <c r="AV510" i="15"/>
  <c r="AW510" i="15" s="1"/>
  <c r="AV511" i="15"/>
  <c r="AW511" i="15" s="1"/>
  <c r="AV512" i="15"/>
  <c r="AW512" i="15" s="1"/>
  <c r="AV513" i="15"/>
  <c r="AW513" i="15" s="1"/>
  <c r="AV514" i="15"/>
  <c r="AW514" i="15" s="1"/>
  <c r="AV515" i="15"/>
  <c r="AW515" i="15" s="1"/>
  <c r="AV516" i="15"/>
  <c r="AW516" i="15" s="1"/>
  <c r="AV517" i="15"/>
  <c r="AW517" i="15" s="1"/>
  <c r="AV518" i="15"/>
  <c r="AW518" i="15" s="1"/>
  <c r="AV519" i="15"/>
  <c r="AW519" i="15" s="1"/>
  <c r="AV520" i="15"/>
  <c r="AW520" i="15" s="1"/>
  <c r="AV521" i="15"/>
  <c r="AW521" i="15" s="1"/>
  <c r="AV522" i="15"/>
  <c r="AW522" i="15" s="1"/>
  <c r="AV523" i="15"/>
  <c r="AW523" i="15" s="1"/>
  <c r="AV524" i="15"/>
  <c r="AW524" i="15" s="1"/>
  <c r="AV525" i="15"/>
  <c r="AW525" i="15" s="1"/>
  <c r="AV526" i="15"/>
  <c r="AW526" i="15" s="1"/>
  <c r="AV527" i="15"/>
  <c r="AW527" i="15" s="1"/>
  <c r="AV528" i="15"/>
  <c r="AW528" i="15" s="1"/>
  <c r="AV529" i="15"/>
  <c r="AW529" i="15" s="1"/>
  <c r="AV530" i="15"/>
  <c r="AW530" i="15" s="1"/>
  <c r="AV531" i="15"/>
  <c r="AW531" i="15" s="1"/>
  <c r="AV532" i="15"/>
  <c r="AW532" i="15" s="1"/>
  <c r="AV533" i="15"/>
  <c r="AW533" i="15" s="1"/>
  <c r="AV534" i="15"/>
  <c r="AW534" i="15" s="1"/>
  <c r="AV535" i="15"/>
  <c r="AW535" i="15" s="1"/>
  <c r="AV536" i="15"/>
  <c r="AW536" i="15" s="1"/>
  <c r="AV537" i="15"/>
  <c r="AW537" i="15" s="1"/>
  <c r="AV538" i="15"/>
  <c r="AW538" i="15" s="1"/>
  <c r="AV539" i="15"/>
  <c r="AW539" i="15" s="1"/>
  <c r="AV540" i="15"/>
  <c r="AW540" i="15" s="1"/>
  <c r="AV541" i="15"/>
  <c r="AW541" i="15" s="1"/>
  <c r="AV542" i="15"/>
  <c r="AW542" i="15" s="1"/>
  <c r="AV543" i="15"/>
  <c r="AW543" i="15" s="1"/>
  <c r="AV544" i="15"/>
  <c r="AW544" i="15" s="1"/>
  <c r="AV545" i="15"/>
  <c r="AW545" i="15" s="1"/>
  <c r="AV546" i="15"/>
  <c r="AW546" i="15" s="1"/>
  <c r="AV547" i="15"/>
  <c r="AW547" i="15" s="1"/>
  <c r="AV548" i="15"/>
  <c r="AW548" i="15" s="1"/>
  <c r="AV549" i="15"/>
  <c r="AW549" i="15" s="1"/>
  <c r="AV550" i="15"/>
  <c r="AW550" i="15" s="1"/>
  <c r="AV551" i="15"/>
  <c r="AW551" i="15" s="1"/>
  <c r="AV552" i="15"/>
  <c r="AW552" i="15" s="1"/>
  <c r="AV553" i="15"/>
  <c r="AW553" i="15" s="1"/>
  <c r="AV554" i="15"/>
  <c r="AW554" i="15" s="1"/>
  <c r="AV555" i="15"/>
  <c r="AW555" i="15" s="1"/>
  <c r="AV556" i="15"/>
  <c r="AW556" i="15" s="1"/>
  <c r="AV557" i="15"/>
  <c r="AW557" i="15" s="1"/>
  <c r="AV558" i="15"/>
  <c r="AW558" i="15" s="1"/>
  <c r="AV559" i="15"/>
  <c r="AW559" i="15" s="1"/>
  <c r="AV560" i="15"/>
  <c r="AW560" i="15" s="1"/>
  <c r="AV561" i="15"/>
  <c r="AW561" i="15" s="1"/>
  <c r="AV562" i="15"/>
  <c r="AW562" i="15" s="1"/>
  <c r="AV563" i="15"/>
  <c r="AW563" i="15" s="1"/>
  <c r="AV564" i="15"/>
  <c r="AW564" i="15" s="1"/>
  <c r="AV565" i="15"/>
  <c r="AW565" i="15" s="1"/>
  <c r="AV566" i="15"/>
  <c r="AW566" i="15" s="1"/>
  <c r="AV567" i="15"/>
  <c r="AW567" i="15" s="1"/>
  <c r="AV568" i="15"/>
  <c r="AW568" i="15" s="1"/>
  <c r="AV569" i="15"/>
  <c r="AW569" i="15" s="1"/>
  <c r="AV570" i="15"/>
  <c r="AW570" i="15" s="1"/>
  <c r="AV571" i="15"/>
  <c r="AW571" i="15" s="1"/>
  <c r="AV572" i="15"/>
  <c r="AW572" i="15" s="1"/>
  <c r="AV573" i="15"/>
  <c r="AW573" i="15" s="1"/>
  <c r="AV574" i="15"/>
  <c r="AW574" i="15" s="1"/>
  <c r="AV575" i="15"/>
  <c r="AW575" i="15" s="1"/>
  <c r="AV576" i="15"/>
  <c r="AW576" i="15" s="1"/>
  <c r="AV577" i="15"/>
  <c r="AW577" i="15" s="1"/>
  <c r="AV578" i="15"/>
  <c r="AW578" i="15" s="1"/>
  <c r="AV579" i="15"/>
  <c r="AW579" i="15" s="1"/>
  <c r="AV580" i="15"/>
  <c r="AW580" i="15" s="1"/>
  <c r="AV581" i="15"/>
  <c r="AW581" i="15" s="1"/>
  <c r="AV582" i="15"/>
  <c r="AW582" i="15" s="1"/>
  <c r="AV583" i="15"/>
  <c r="AW583" i="15" s="1"/>
  <c r="AV584" i="15"/>
  <c r="AW584" i="15" s="1"/>
  <c r="AV585" i="15"/>
  <c r="AW585" i="15" s="1"/>
  <c r="AV586" i="15"/>
  <c r="AW586" i="15" s="1"/>
  <c r="AV587" i="15"/>
  <c r="AW587" i="15" s="1"/>
  <c r="AV588" i="15"/>
  <c r="AW588" i="15" s="1"/>
  <c r="AV589" i="15"/>
  <c r="AW589" i="15" s="1"/>
  <c r="AV590" i="15"/>
  <c r="AW590" i="15" s="1"/>
  <c r="AV591" i="15"/>
  <c r="AW591" i="15" s="1"/>
  <c r="AV592" i="15"/>
  <c r="AW592" i="15" s="1"/>
  <c r="AV593" i="15"/>
  <c r="AW593" i="15" s="1"/>
  <c r="AV594" i="15"/>
  <c r="AW594" i="15" s="1"/>
  <c r="AV595" i="15"/>
  <c r="AW595" i="15" s="1"/>
  <c r="AV596" i="15"/>
  <c r="AW596" i="15" s="1"/>
  <c r="AV597" i="15"/>
  <c r="AW597" i="15" s="1"/>
  <c r="AV598" i="15"/>
  <c r="AW598" i="15" s="1"/>
  <c r="AV599" i="15"/>
  <c r="AW599" i="15" s="1"/>
  <c r="AV600" i="15"/>
  <c r="AW600" i="15" s="1"/>
  <c r="AV601" i="15"/>
  <c r="AW601" i="15" s="1"/>
  <c r="AV602" i="15"/>
  <c r="AW602" i="15" s="1"/>
  <c r="AV603" i="15"/>
  <c r="AW603" i="15" s="1"/>
  <c r="AV604" i="15"/>
  <c r="AW604" i="15" s="1"/>
  <c r="AV605" i="15"/>
  <c r="AW605" i="15" s="1"/>
  <c r="AV606" i="15"/>
  <c r="AW606" i="15" s="1"/>
  <c r="AV607" i="15"/>
  <c r="AW607" i="15" s="1"/>
  <c r="AV608" i="15"/>
  <c r="AW608" i="15" s="1"/>
  <c r="AV609" i="15"/>
  <c r="AW609" i="15" s="1"/>
  <c r="AV610" i="15"/>
  <c r="AW610" i="15" s="1"/>
  <c r="AV611" i="15"/>
  <c r="AW611" i="15" s="1"/>
  <c r="AV612" i="15"/>
  <c r="AW612" i="15" s="1"/>
  <c r="AV613" i="15"/>
  <c r="AW613" i="15" s="1"/>
  <c r="AV614" i="15"/>
  <c r="AW614" i="15" s="1"/>
  <c r="AV615" i="15"/>
  <c r="AW615" i="15" s="1"/>
  <c r="AV616" i="15"/>
  <c r="AW616" i="15" s="1"/>
  <c r="AV617" i="15"/>
  <c r="AW617" i="15" s="1"/>
  <c r="AV618" i="15"/>
  <c r="AW618" i="15" s="1"/>
  <c r="AV619" i="15"/>
  <c r="AW619" i="15" s="1"/>
  <c r="AV620" i="15"/>
  <c r="AW620" i="15" s="1"/>
  <c r="AV621" i="15"/>
  <c r="AW621" i="15" s="1"/>
  <c r="AV622" i="15"/>
  <c r="AW622" i="15" s="1"/>
  <c r="AV623" i="15"/>
  <c r="AW623" i="15" s="1"/>
  <c r="AV624" i="15"/>
  <c r="AW624" i="15" s="1"/>
  <c r="AV625" i="15"/>
  <c r="AW625" i="15" s="1"/>
  <c r="AV626" i="15"/>
  <c r="AW626" i="15" s="1"/>
  <c r="AV627" i="15"/>
  <c r="AW627" i="15" s="1"/>
  <c r="AV628" i="15"/>
  <c r="AW628" i="15" s="1"/>
  <c r="AV629" i="15"/>
  <c r="AW629" i="15" s="1"/>
  <c r="AV630" i="15"/>
  <c r="AW630" i="15" s="1"/>
  <c r="AV631" i="15"/>
  <c r="AW631" i="15" s="1"/>
  <c r="AV632" i="15"/>
  <c r="AW632" i="15" s="1"/>
  <c r="AV633" i="15"/>
  <c r="AW633" i="15" s="1"/>
  <c r="AV634" i="15"/>
  <c r="AW634" i="15" s="1"/>
  <c r="AV635" i="15"/>
  <c r="AW635" i="15" s="1"/>
  <c r="AV636" i="15"/>
  <c r="AW636" i="15" s="1"/>
  <c r="AV637" i="15"/>
  <c r="AW637" i="15" s="1"/>
  <c r="AV638" i="15"/>
  <c r="AW638" i="15" s="1"/>
  <c r="AV639" i="15"/>
  <c r="AW639" i="15" s="1"/>
  <c r="AV640" i="15"/>
  <c r="AW640" i="15" s="1"/>
  <c r="AV641" i="15"/>
  <c r="AW641" i="15" s="1"/>
  <c r="AV642" i="15"/>
  <c r="AW642" i="15" s="1"/>
  <c r="AV643" i="15"/>
  <c r="AW643" i="15" s="1"/>
  <c r="AV644" i="15"/>
  <c r="AW644" i="15" s="1"/>
  <c r="AV645" i="15"/>
  <c r="AW645" i="15" s="1"/>
  <c r="AV646" i="15"/>
  <c r="AW646" i="15" s="1"/>
  <c r="AV647" i="15"/>
  <c r="AW647" i="15" s="1"/>
  <c r="AV648" i="15"/>
  <c r="AW648" i="15" s="1"/>
  <c r="AV649" i="15"/>
  <c r="AW649" i="15" s="1"/>
  <c r="AV650" i="15"/>
  <c r="AW650" i="15" s="1"/>
  <c r="AV651" i="15"/>
  <c r="AW651" i="15" s="1"/>
  <c r="AV652" i="15"/>
  <c r="AW652" i="15" s="1"/>
  <c r="AV653" i="15"/>
  <c r="AW653" i="15" s="1"/>
  <c r="AV654" i="15"/>
  <c r="AW654" i="15" s="1"/>
  <c r="AV655" i="15"/>
  <c r="AW655" i="15" s="1"/>
  <c r="AV656" i="15"/>
  <c r="AW656" i="15" s="1"/>
  <c r="AV657" i="15"/>
  <c r="AW657" i="15" s="1"/>
  <c r="AV658" i="15"/>
  <c r="AW658" i="15" s="1"/>
  <c r="AV659" i="15"/>
  <c r="AW659" i="15" s="1"/>
  <c r="AV660" i="15"/>
  <c r="AW660" i="15" s="1"/>
  <c r="AV661" i="15"/>
  <c r="AW661" i="15" s="1"/>
  <c r="AV662" i="15"/>
  <c r="AW662" i="15" s="1"/>
  <c r="AV663" i="15"/>
  <c r="AW663" i="15" s="1"/>
  <c r="AV664" i="15"/>
  <c r="AW664" i="15" s="1"/>
  <c r="AV665" i="15"/>
  <c r="AW665" i="15" s="1"/>
  <c r="AV666" i="15"/>
  <c r="AW666" i="15" s="1"/>
  <c r="AV667" i="15"/>
  <c r="AW667" i="15" s="1"/>
  <c r="AV668" i="15"/>
  <c r="AW668" i="15" s="1"/>
  <c r="AV2" i="15"/>
  <c r="AW2" i="15" s="1"/>
  <c r="F229" i="14"/>
  <c r="F230" i="14"/>
  <c r="F231" i="14"/>
  <c r="F232" i="14"/>
  <c r="F233" i="14"/>
  <c r="F234" i="14"/>
  <c r="F2" i="14"/>
  <c r="F3" i="14"/>
  <c r="F235" i="14"/>
  <c r="F4" i="14"/>
  <c r="F5" i="14"/>
  <c r="F236" i="14"/>
  <c r="F6" i="14"/>
  <c r="F7" i="14"/>
  <c r="F237" i="14"/>
  <c r="F238" i="14"/>
  <c r="F239" i="14"/>
  <c r="F8" i="14"/>
  <c r="F240" i="14"/>
  <c r="F241" i="14"/>
  <c r="F9" i="14"/>
  <c r="F242" i="14"/>
  <c r="F243" i="14"/>
  <c r="F244" i="14"/>
  <c r="F245" i="14"/>
  <c r="F246" i="14"/>
  <c r="F10" i="14"/>
  <c r="F11" i="14"/>
  <c r="F12" i="14"/>
  <c r="F247" i="14"/>
  <c r="F248" i="14"/>
  <c r="F249" i="14"/>
  <c r="F250" i="14"/>
  <c r="F13" i="14"/>
  <c r="F14" i="14"/>
  <c r="F251" i="14"/>
  <c r="F252" i="14"/>
  <c r="F15" i="14"/>
  <c r="F16" i="14"/>
  <c r="F253" i="14"/>
  <c r="F254" i="14"/>
  <c r="F255" i="14"/>
  <c r="F17" i="14"/>
  <c r="F18" i="14"/>
  <c r="F256" i="14"/>
  <c r="F19" i="14"/>
  <c r="F257" i="14"/>
  <c r="F20" i="14"/>
  <c r="F258" i="14"/>
  <c r="F21" i="14"/>
  <c r="F22" i="14"/>
  <c r="F23" i="14"/>
  <c r="F259" i="14"/>
  <c r="F260" i="14"/>
  <c r="F261" i="14"/>
  <c r="F262" i="14"/>
  <c r="F263" i="14"/>
  <c r="F264" i="14"/>
  <c r="F265" i="14"/>
  <c r="F266" i="14"/>
  <c r="F267" i="14"/>
  <c r="F268" i="14"/>
  <c r="F269" i="14"/>
  <c r="F270" i="14"/>
  <c r="F271" i="14"/>
  <c r="F272" i="14"/>
  <c r="F273" i="14"/>
  <c r="F274" i="14"/>
  <c r="F275" i="14"/>
  <c r="F276" i="14"/>
  <c r="F277" i="14"/>
  <c r="F278" i="14"/>
  <c r="F279" i="14"/>
  <c r="F24" i="14"/>
  <c r="F280" i="14"/>
  <c r="F281" i="14"/>
  <c r="F282" i="14"/>
  <c r="F283" i="14"/>
  <c r="F284" i="14"/>
  <c r="F285" i="14"/>
  <c r="F25" i="14"/>
  <c r="F286" i="14"/>
  <c r="F287" i="14"/>
  <c r="F26" i="14"/>
  <c r="F288" i="14"/>
  <c r="F289" i="14"/>
  <c r="F290" i="14"/>
  <c r="F291" i="14"/>
  <c r="F292" i="14"/>
  <c r="F293" i="14"/>
  <c r="F294" i="14"/>
  <c r="F295" i="14"/>
  <c r="F296" i="14"/>
  <c r="F27" i="14"/>
  <c r="F297" i="14"/>
  <c r="F298" i="14"/>
  <c r="F299" i="14"/>
  <c r="F300" i="14"/>
  <c r="F301" i="14"/>
  <c r="F302" i="14"/>
  <c r="F28" i="14"/>
  <c r="F303" i="14"/>
  <c r="F304" i="14"/>
  <c r="F305" i="14"/>
  <c r="F29" i="14"/>
  <c r="F306" i="14"/>
  <c r="F30" i="14"/>
  <c r="F307" i="14"/>
  <c r="F31" i="14"/>
  <c r="F308" i="14"/>
  <c r="F32" i="14"/>
  <c r="F309" i="14"/>
  <c r="F33" i="14"/>
  <c r="F34" i="14"/>
  <c r="F310" i="14"/>
  <c r="F311" i="14"/>
  <c r="F312" i="14"/>
  <c r="F313" i="14"/>
  <c r="F314" i="14"/>
  <c r="F315" i="14"/>
  <c r="F316" i="14"/>
  <c r="F317" i="14"/>
  <c r="F35" i="14"/>
  <c r="F318" i="14"/>
  <c r="F319" i="14"/>
  <c r="F36" i="14"/>
  <c r="F320" i="14"/>
  <c r="F321" i="14"/>
  <c r="F37" i="14"/>
  <c r="F322" i="14"/>
  <c r="F38" i="14"/>
  <c r="F323" i="14"/>
  <c r="F324" i="14"/>
  <c r="F325" i="14"/>
  <c r="F326" i="14"/>
  <c r="F327" i="14"/>
  <c r="F328" i="14"/>
  <c r="F329" i="14"/>
  <c r="F330" i="14"/>
  <c r="F331" i="14"/>
  <c r="F332" i="14"/>
  <c r="F333" i="14"/>
  <c r="F334" i="14"/>
  <c r="F335" i="14"/>
  <c r="F336" i="14"/>
  <c r="F337" i="14"/>
  <c r="F39" i="14"/>
  <c r="F338" i="14"/>
  <c r="F339" i="14"/>
  <c r="F40" i="14"/>
  <c r="F340" i="14"/>
  <c r="F41" i="14"/>
  <c r="F341" i="14"/>
  <c r="F42" i="14"/>
  <c r="F342" i="14"/>
  <c r="F343" i="14"/>
  <c r="F344" i="14"/>
  <c r="F43" i="14"/>
  <c r="F44" i="14"/>
  <c r="F345" i="14"/>
  <c r="F346" i="14"/>
  <c r="F347" i="14"/>
  <c r="F348" i="14"/>
  <c r="F45" i="14"/>
  <c r="F349" i="14"/>
  <c r="F350" i="14"/>
  <c r="F46" i="14"/>
  <c r="F47" i="14"/>
  <c r="F48" i="14"/>
  <c r="F49" i="14"/>
  <c r="F351" i="14"/>
  <c r="F352" i="14"/>
  <c r="F50" i="14"/>
  <c r="F353" i="14"/>
  <c r="F51" i="14"/>
  <c r="F354" i="14"/>
  <c r="F355" i="14"/>
  <c r="F356" i="14"/>
  <c r="F357" i="14"/>
  <c r="F52" i="14"/>
  <c r="F53" i="14"/>
  <c r="F358" i="14"/>
  <c r="F54" i="14"/>
  <c r="F359" i="14"/>
  <c r="F360" i="14"/>
  <c r="F361" i="14"/>
  <c r="F55" i="14"/>
  <c r="F56" i="14"/>
  <c r="F362" i="14"/>
  <c r="F363" i="14"/>
  <c r="F57" i="14"/>
  <c r="F364" i="14"/>
  <c r="F365" i="14"/>
  <c r="F366" i="14"/>
  <c r="F58" i="14"/>
  <c r="F367" i="14"/>
  <c r="F368" i="14"/>
  <c r="F369" i="14"/>
  <c r="F370" i="14"/>
  <c r="F59" i="14"/>
  <c r="F371" i="14"/>
  <c r="F60" i="14"/>
  <c r="F372" i="14"/>
  <c r="F61" i="14"/>
  <c r="F373" i="14"/>
  <c r="F374" i="14"/>
  <c r="F375" i="14"/>
  <c r="F376" i="14"/>
  <c r="F62" i="14"/>
  <c r="F63" i="14"/>
  <c r="F64" i="14"/>
  <c r="F377" i="14"/>
  <c r="F65" i="14"/>
  <c r="F66" i="14"/>
  <c r="F378" i="14"/>
  <c r="F379" i="14"/>
  <c r="F380" i="14"/>
  <c r="F381" i="14"/>
  <c r="F67" i="14"/>
  <c r="F382" i="14"/>
  <c r="F68" i="14"/>
  <c r="F383" i="14"/>
  <c r="F384" i="14"/>
  <c r="F385" i="14"/>
  <c r="F386" i="14"/>
  <c r="F69" i="14"/>
  <c r="F70" i="14"/>
  <c r="F387" i="14"/>
  <c r="F388" i="14"/>
  <c r="F389" i="14"/>
  <c r="F390" i="14"/>
  <c r="F391" i="14"/>
  <c r="F392" i="14"/>
  <c r="F393" i="14"/>
  <c r="F394" i="14"/>
  <c r="F71" i="14"/>
  <c r="F72" i="14"/>
  <c r="F395" i="14"/>
  <c r="F396" i="14"/>
  <c r="F397" i="14"/>
  <c r="F73" i="14"/>
  <c r="F398" i="14"/>
  <c r="F399" i="14"/>
  <c r="F400" i="14"/>
  <c r="F401" i="14"/>
  <c r="F74" i="14"/>
  <c r="F75" i="14"/>
  <c r="F402" i="14"/>
  <c r="F403" i="14"/>
  <c r="F404" i="14"/>
  <c r="F405" i="14"/>
  <c r="F406" i="14"/>
  <c r="F76" i="14"/>
  <c r="F407" i="14"/>
  <c r="F408" i="14"/>
  <c r="F77" i="14"/>
  <c r="F409" i="14"/>
  <c r="F410" i="14"/>
  <c r="F411" i="14"/>
  <c r="F412" i="14"/>
  <c r="F413" i="14"/>
  <c r="F414" i="14"/>
  <c r="F415" i="14"/>
  <c r="F416" i="14"/>
  <c r="F417" i="14"/>
  <c r="F418" i="14"/>
  <c r="F78" i="14"/>
  <c r="F419" i="14"/>
  <c r="F79" i="14"/>
  <c r="F80" i="14"/>
  <c r="F420" i="14"/>
  <c r="F421" i="14"/>
  <c r="F422" i="14"/>
  <c r="F423" i="14"/>
  <c r="F424" i="14"/>
  <c r="F425" i="14"/>
  <c r="F426" i="14"/>
  <c r="F427" i="14"/>
  <c r="F428" i="14"/>
  <c r="F429" i="14"/>
  <c r="F81" i="14"/>
  <c r="F430" i="14"/>
  <c r="F431" i="14"/>
  <c r="F432" i="14"/>
  <c r="F433" i="14"/>
  <c r="F434" i="14"/>
  <c r="F435" i="14"/>
  <c r="F436" i="14"/>
  <c r="F437" i="14"/>
  <c r="F438" i="14"/>
  <c r="F439" i="14"/>
  <c r="F440" i="14"/>
  <c r="F441" i="14"/>
  <c r="F82" i="14"/>
  <c r="F442" i="14"/>
  <c r="F443" i="14"/>
  <c r="F83" i="14"/>
  <c r="F444" i="14"/>
  <c r="F445" i="14"/>
  <c r="F446" i="14"/>
  <c r="F447" i="14"/>
  <c r="F448" i="14"/>
  <c r="F449" i="14"/>
  <c r="F84" i="14"/>
  <c r="F450" i="14"/>
  <c r="F451" i="14"/>
  <c r="F452" i="14"/>
  <c r="F453" i="14"/>
  <c r="F454" i="14"/>
  <c r="F455" i="14"/>
  <c r="F456" i="14"/>
  <c r="F85" i="14"/>
  <c r="F457" i="14"/>
  <c r="F86" i="14"/>
  <c r="F87" i="14"/>
  <c r="F458" i="14"/>
  <c r="F459" i="14"/>
  <c r="F460" i="14"/>
  <c r="F88" i="14"/>
  <c r="F461" i="14"/>
  <c r="F462" i="14"/>
  <c r="F463" i="14"/>
  <c r="F464" i="14"/>
  <c r="F465" i="14"/>
  <c r="F466" i="14"/>
  <c r="F467" i="14"/>
  <c r="F468" i="14"/>
  <c r="F89" i="14"/>
  <c r="F469" i="14"/>
  <c r="F90" i="14"/>
  <c r="F91" i="14"/>
  <c r="F470" i="14"/>
  <c r="F471" i="14"/>
  <c r="F472" i="14"/>
  <c r="F473" i="14"/>
  <c r="F92" i="14"/>
  <c r="F93" i="14"/>
  <c r="F94" i="14"/>
  <c r="F474" i="14"/>
  <c r="F475" i="14"/>
  <c r="F95" i="14"/>
  <c r="F96" i="14"/>
  <c r="F476" i="14"/>
  <c r="F97" i="14"/>
  <c r="F477" i="14"/>
  <c r="F478" i="14"/>
  <c r="F479" i="14"/>
  <c r="F480" i="14"/>
  <c r="F481" i="14"/>
  <c r="F98" i="14"/>
  <c r="F99" i="14"/>
  <c r="F100" i="14"/>
  <c r="F101" i="14"/>
  <c r="F102" i="14"/>
  <c r="F103" i="14"/>
  <c r="F104" i="14"/>
  <c r="F105" i="14"/>
  <c r="F482" i="14"/>
  <c r="F483" i="14"/>
  <c r="F106" i="14"/>
  <c r="F484" i="14"/>
  <c r="F485" i="14"/>
  <c r="F486" i="14"/>
  <c r="F487" i="14"/>
  <c r="F107" i="14"/>
  <c r="F108" i="14"/>
  <c r="F109" i="14"/>
  <c r="F110" i="14"/>
  <c r="F488" i="14"/>
  <c r="F111" i="14"/>
  <c r="F112" i="14"/>
  <c r="F489" i="14"/>
  <c r="F113" i="14"/>
  <c r="F114" i="14"/>
  <c r="F490" i="14"/>
  <c r="F491" i="14"/>
  <c r="F115" i="14"/>
  <c r="F492" i="14"/>
  <c r="F493" i="14"/>
  <c r="F494" i="14"/>
  <c r="F116" i="14"/>
  <c r="F495" i="14"/>
  <c r="F496" i="14"/>
  <c r="F117" i="14"/>
  <c r="F497" i="14"/>
  <c r="F498" i="14"/>
  <c r="F118" i="14"/>
  <c r="F499" i="14"/>
  <c r="F500" i="14"/>
  <c r="F501" i="14"/>
  <c r="F502" i="14"/>
  <c r="F503" i="14"/>
  <c r="F504" i="14"/>
  <c r="F119" i="14"/>
  <c r="F505" i="14"/>
  <c r="F506" i="14"/>
  <c r="F507" i="14"/>
  <c r="F508" i="14"/>
  <c r="F120" i="14"/>
  <c r="F509" i="14"/>
  <c r="F121" i="14"/>
  <c r="F510" i="14"/>
  <c r="F511" i="14"/>
  <c r="F122" i="14"/>
  <c r="F512" i="14"/>
  <c r="F513" i="14"/>
  <c r="F514" i="14"/>
  <c r="F123" i="14"/>
  <c r="F515" i="14"/>
  <c r="F516" i="14"/>
  <c r="F517" i="14"/>
  <c r="F518" i="14"/>
  <c r="F519" i="14"/>
  <c r="F520" i="14"/>
  <c r="F521" i="14"/>
  <c r="F124" i="14"/>
  <c r="F522" i="14"/>
  <c r="F523" i="14"/>
  <c r="F524" i="14"/>
  <c r="F125" i="14"/>
  <c r="F126" i="14"/>
  <c r="F525" i="14"/>
  <c r="F127" i="14"/>
  <c r="F526" i="14"/>
  <c r="F128" i="14"/>
  <c r="F527" i="14"/>
  <c r="F528" i="14"/>
  <c r="F129" i="14"/>
  <c r="F130" i="14"/>
  <c r="F131" i="14"/>
  <c r="F132" i="14"/>
  <c r="F529" i="14"/>
  <c r="F530" i="14"/>
  <c r="F531" i="14"/>
  <c r="F133" i="14"/>
  <c r="F134" i="14"/>
  <c r="F135" i="14"/>
  <c r="F532" i="14"/>
  <c r="F533" i="14"/>
  <c r="F534" i="14"/>
  <c r="F535" i="14"/>
  <c r="F536" i="14"/>
  <c r="F537" i="14"/>
  <c r="F538" i="14"/>
  <c r="F539" i="14"/>
  <c r="F540" i="14"/>
  <c r="F541" i="14"/>
  <c r="F542" i="14"/>
  <c r="F543" i="14"/>
  <c r="F544" i="14"/>
  <c r="F545" i="14"/>
  <c r="F546" i="14"/>
  <c r="F136" i="14"/>
  <c r="F137" i="14"/>
  <c r="F547" i="14"/>
  <c r="F138" i="14"/>
  <c r="F139" i="14"/>
  <c r="F548" i="14"/>
  <c r="F549" i="14"/>
  <c r="F140" i="14"/>
  <c r="F141" i="14"/>
  <c r="F142" i="14"/>
  <c r="F550" i="14"/>
  <c r="F551" i="14"/>
  <c r="F143" i="14"/>
  <c r="F144" i="14"/>
  <c r="F552" i="14"/>
  <c r="F553" i="14"/>
  <c r="F554" i="14"/>
  <c r="F555" i="14"/>
  <c r="F145" i="14"/>
  <c r="F556" i="14"/>
  <c r="F557" i="14"/>
  <c r="F558" i="14"/>
  <c r="F559" i="14"/>
  <c r="F560" i="14"/>
  <c r="F561" i="14"/>
  <c r="F562" i="14"/>
  <c r="F563" i="14"/>
  <c r="F146" i="14"/>
  <c r="F564" i="14"/>
  <c r="F565" i="14"/>
  <c r="F566" i="14"/>
  <c r="F567" i="14"/>
  <c r="F568" i="14"/>
  <c r="F569" i="14"/>
  <c r="F147" i="14"/>
  <c r="F570" i="14"/>
  <c r="F571" i="14"/>
  <c r="F572" i="14"/>
  <c r="F148" i="14"/>
  <c r="F573" i="14"/>
  <c r="F149" i="14"/>
  <c r="F574" i="14"/>
  <c r="F575" i="14"/>
  <c r="F576" i="14"/>
  <c r="F577" i="14"/>
  <c r="F578" i="14"/>
  <c r="F579" i="14"/>
  <c r="F580" i="14"/>
  <c r="F581" i="14"/>
  <c r="F582" i="14"/>
  <c r="F583" i="14"/>
  <c r="F584" i="14"/>
  <c r="F585" i="14"/>
  <c r="F586" i="14"/>
  <c r="F587" i="14"/>
  <c r="F588" i="14"/>
  <c r="F589" i="14"/>
  <c r="F590" i="14"/>
  <c r="F591" i="14"/>
  <c r="F150" i="14"/>
  <c r="F592" i="14"/>
  <c r="F593" i="14"/>
  <c r="F594" i="14"/>
  <c r="F595" i="14"/>
  <c r="F596" i="14"/>
  <c r="F597" i="14"/>
  <c r="F151" i="14"/>
  <c r="F598" i="14"/>
  <c r="F599" i="14"/>
  <c r="F600" i="14"/>
  <c r="F601" i="14"/>
  <c r="F602" i="14"/>
  <c r="F603" i="14"/>
  <c r="F604" i="14"/>
  <c r="F605" i="14"/>
  <c r="F606" i="14"/>
  <c r="F607" i="14"/>
  <c r="F608" i="14"/>
  <c r="F609" i="14"/>
  <c r="F610" i="14"/>
  <c r="F152" i="14"/>
  <c r="F611" i="14"/>
  <c r="F612" i="14"/>
  <c r="F613" i="14"/>
  <c r="F614" i="14"/>
  <c r="F615" i="14"/>
  <c r="F616" i="14"/>
  <c r="F617" i="14"/>
  <c r="F618" i="14"/>
  <c r="F619" i="14"/>
  <c r="F620" i="14"/>
  <c r="F621" i="14"/>
  <c r="F622" i="14"/>
  <c r="F153" i="14"/>
  <c r="F154" i="14"/>
  <c r="F623" i="14"/>
  <c r="F624" i="14"/>
  <c r="F155" i="14"/>
  <c r="F156" i="14"/>
  <c r="F157" i="14"/>
  <c r="F158" i="14"/>
  <c r="F159" i="14"/>
  <c r="F625" i="14"/>
  <c r="F626" i="14"/>
  <c r="F160" i="14"/>
  <c r="F161" i="14"/>
  <c r="F162" i="14"/>
  <c r="F163" i="14"/>
  <c r="F627" i="14"/>
  <c r="F164" i="14"/>
  <c r="F165" i="14"/>
  <c r="F166" i="14"/>
  <c r="F167" i="14"/>
  <c r="F628" i="14"/>
  <c r="F629" i="14"/>
  <c r="F630" i="14"/>
  <c r="F168" i="14"/>
  <c r="F631" i="14"/>
  <c r="F632" i="14"/>
  <c r="F169" i="14"/>
  <c r="F633" i="14"/>
  <c r="F170" i="14"/>
  <c r="F634" i="14"/>
  <c r="F635" i="14"/>
  <c r="F171" i="14"/>
  <c r="F636" i="14"/>
  <c r="F172" i="14"/>
  <c r="F637" i="14"/>
  <c r="F638" i="14"/>
  <c r="F639" i="14"/>
  <c r="F640" i="14"/>
  <c r="F173" i="14"/>
  <c r="F641" i="14"/>
  <c r="F642" i="14"/>
  <c r="F643" i="14"/>
  <c r="F644" i="14"/>
  <c r="F174" i="14"/>
  <c r="F645" i="14"/>
  <c r="F175" i="14"/>
  <c r="F176" i="14"/>
  <c r="F177" i="14"/>
  <c r="F646" i="14"/>
  <c r="F647" i="14"/>
  <c r="F648" i="14"/>
  <c r="F178" i="14"/>
  <c r="F179" i="14"/>
  <c r="F180" i="14"/>
  <c r="F181" i="14"/>
  <c r="F182" i="14"/>
  <c r="F183" i="14"/>
  <c r="F649" i="14"/>
  <c r="F184" i="14"/>
  <c r="F650" i="14"/>
  <c r="F185" i="14"/>
  <c r="F186" i="14"/>
  <c r="F651" i="14"/>
  <c r="F652" i="14"/>
  <c r="F653" i="14"/>
  <c r="F654" i="14"/>
  <c r="F655" i="14"/>
  <c r="F187" i="14"/>
  <c r="F188" i="14"/>
  <c r="F656" i="14"/>
  <c r="F189" i="14"/>
  <c r="F657" i="14"/>
  <c r="F658" i="14"/>
  <c r="F659" i="14"/>
  <c r="F660" i="14"/>
  <c r="F190" i="14"/>
  <c r="F191" i="14"/>
  <c r="F661" i="14"/>
  <c r="F192" i="14"/>
  <c r="F662" i="14"/>
  <c r="F193" i="14"/>
  <c r="F194" i="14"/>
  <c r="F195" i="14"/>
  <c r="F196" i="14"/>
  <c r="F197" i="14"/>
  <c r="F663" i="14"/>
  <c r="F198" i="14"/>
  <c r="F664" i="14"/>
  <c r="F665" i="14"/>
  <c r="F199" i="14"/>
  <c r="F200" i="14"/>
  <c r="F201" i="14"/>
  <c r="F202" i="14"/>
  <c r="F203" i="14"/>
  <c r="F204" i="14"/>
  <c r="F666" i="14"/>
  <c r="F205" i="14"/>
  <c r="F206" i="14"/>
  <c r="F207" i="14"/>
  <c r="F208" i="14"/>
  <c r="F209" i="14"/>
  <c r="F210" i="14"/>
  <c r="F211" i="14"/>
  <c r="F212" i="14"/>
  <c r="F213" i="14"/>
  <c r="F214" i="14"/>
  <c r="F215" i="14"/>
  <c r="F216" i="14"/>
  <c r="F217" i="14"/>
  <c r="F218" i="14"/>
  <c r="F219" i="14"/>
  <c r="F220" i="14"/>
  <c r="F221" i="14"/>
  <c r="F222" i="14"/>
  <c r="F223" i="14"/>
  <c r="F224" i="14"/>
  <c r="F225" i="14"/>
  <c r="F226" i="14"/>
  <c r="F667" i="14"/>
  <c r="F668" i="14"/>
  <c r="F227" i="14"/>
  <c r="F228" i="14"/>
  <c r="Q3" i="3"/>
  <c r="S3" i="3"/>
  <c r="T3" i="3"/>
  <c r="U3" i="3"/>
  <c r="Z3" i="3"/>
  <c r="AA3" i="3"/>
  <c r="AB3" i="3"/>
  <c r="Q4" i="3"/>
  <c r="S4" i="3"/>
  <c r="T4" i="3"/>
  <c r="U4" i="3"/>
  <c r="Z4" i="3"/>
  <c r="AA4" i="3"/>
  <c r="AB4" i="3"/>
  <c r="Q5" i="3"/>
  <c r="S5" i="3"/>
  <c r="T5" i="3"/>
  <c r="U5" i="3"/>
  <c r="Z5" i="3"/>
  <c r="AA5" i="3"/>
  <c r="AB5" i="3"/>
  <c r="Q6" i="3"/>
  <c r="S6" i="3"/>
  <c r="T6" i="3"/>
  <c r="U6" i="3"/>
  <c r="Z6" i="3"/>
  <c r="AA6" i="3"/>
  <c r="AB6" i="3"/>
  <c r="Q7" i="3"/>
  <c r="S7" i="3"/>
  <c r="T7" i="3"/>
  <c r="U7" i="3"/>
  <c r="Z7" i="3"/>
  <c r="AA7" i="3"/>
  <c r="AB7" i="3"/>
  <c r="Q8" i="3"/>
  <c r="S8" i="3"/>
  <c r="T8" i="3"/>
  <c r="U8" i="3"/>
  <c r="Z8" i="3"/>
  <c r="AA8" i="3"/>
  <c r="AB8" i="3"/>
  <c r="Q9" i="3"/>
  <c r="S9" i="3"/>
  <c r="T9" i="3"/>
  <c r="U9" i="3"/>
  <c r="Z9" i="3"/>
  <c r="AA9" i="3"/>
  <c r="AB9" i="3"/>
  <c r="Q10" i="3"/>
  <c r="S10" i="3"/>
  <c r="T10" i="3"/>
  <c r="U10" i="3"/>
  <c r="Z10" i="3"/>
  <c r="AA10" i="3"/>
  <c r="AB10" i="3"/>
  <c r="Q11" i="3"/>
  <c r="S11" i="3"/>
  <c r="T11" i="3"/>
  <c r="U11" i="3"/>
  <c r="Z11" i="3"/>
  <c r="AA11" i="3"/>
  <c r="AB11" i="3"/>
  <c r="Q12" i="3"/>
  <c r="S12" i="3"/>
  <c r="T12" i="3"/>
  <c r="U12" i="3"/>
  <c r="Z12" i="3"/>
  <c r="AA12" i="3"/>
  <c r="AB12" i="3"/>
  <c r="Q13" i="3"/>
  <c r="S13" i="3"/>
  <c r="T13" i="3"/>
  <c r="U13" i="3"/>
  <c r="Z13" i="3"/>
  <c r="AA13" i="3"/>
  <c r="AB13" i="3"/>
  <c r="Q14" i="3"/>
  <c r="S14" i="3"/>
  <c r="T14" i="3"/>
  <c r="U14" i="3"/>
  <c r="Z14" i="3"/>
  <c r="AA14" i="3"/>
  <c r="AB14" i="3"/>
  <c r="Q15" i="3"/>
  <c r="S15" i="3"/>
  <c r="T15" i="3"/>
  <c r="U15" i="3"/>
  <c r="Z15" i="3"/>
  <c r="AA15" i="3"/>
  <c r="AB15" i="3"/>
  <c r="Q16" i="3"/>
  <c r="S16" i="3"/>
  <c r="T16" i="3"/>
  <c r="U16" i="3"/>
  <c r="Z16" i="3"/>
  <c r="AA16" i="3"/>
  <c r="AB16" i="3"/>
  <c r="Q17" i="3"/>
  <c r="S17" i="3"/>
  <c r="T17" i="3"/>
  <c r="U17" i="3"/>
  <c r="Z17" i="3"/>
  <c r="AA17" i="3"/>
  <c r="AB17" i="3"/>
  <c r="Q18" i="3"/>
  <c r="S18" i="3"/>
  <c r="T18" i="3"/>
  <c r="U18" i="3"/>
  <c r="Z18" i="3"/>
  <c r="AA18" i="3"/>
  <c r="AB18" i="3"/>
  <c r="Q19" i="3"/>
  <c r="S19" i="3"/>
  <c r="T19" i="3"/>
  <c r="U19" i="3"/>
  <c r="Z19" i="3"/>
  <c r="AA19" i="3"/>
  <c r="AB19" i="3"/>
  <c r="Q20" i="3"/>
  <c r="S20" i="3"/>
  <c r="T20" i="3"/>
  <c r="U20" i="3"/>
  <c r="Z20" i="3"/>
  <c r="AA20" i="3"/>
  <c r="AB20" i="3"/>
  <c r="Q21" i="3"/>
  <c r="S21" i="3"/>
  <c r="T21" i="3"/>
  <c r="U21" i="3"/>
  <c r="Z21" i="3"/>
  <c r="AA21" i="3"/>
  <c r="AB21" i="3"/>
  <c r="Q22" i="3"/>
  <c r="S22" i="3"/>
  <c r="T22" i="3"/>
  <c r="U22" i="3"/>
  <c r="Z22" i="3"/>
  <c r="AA22" i="3"/>
  <c r="AB22" i="3"/>
  <c r="Q23" i="3"/>
  <c r="S23" i="3"/>
  <c r="T23" i="3"/>
  <c r="U23" i="3"/>
  <c r="Z23" i="3"/>
  <c r="AA23" i="3"/>
  <c r="AB23" i="3"/>
  <c r="Q24" i="3"/>
  <c r="S24" i="3"/>
  <c r="T24" i="3"/>
  <c r="U24" i="3"/>
  <c r="Z24" i="3"/>
  <c r="AA24" i="3"/>
  <c r="AB24" i="3"/>
  <c r="Q25" i="3"/>
  <c r="S25" i="3"/>
  <c r="T25" i="3"/>
  <c r="U25" i="3"/>
  <c r="Z25" i="3"/>
  <c r="AA25" i="3"/>
  <c r="AB25" i="3"/>
  <c r="Q26" i="3"/>
  <c r="S26" i="3"/>
  <c r="T26" i="3"/>
  <c r="U26" i="3"/>
  <c r="Z26" i="3"/>
  <c r="AA26" i="3"/>
  <c r="AB26" i="3"/>
  <c r="Q27" i="3"/>
  <c r="S27" i="3"/>
  <c r="T27" i="3"/>
  <c r="U27" i="3"/>
  <c r="Z27" i="3"/>
  <c r="AA27" i="3"/>
  <c r="AB27" i="3"/>
  <c r="Q28" i="3"/>
  <c r="S28" i="3"/>
  <c r="T28" i="3"/>
  <c r="U28" i="3"/>
  <c r="Z28" i="3"/>
  <c r="AA28" i="3"/>
  <c r="AB28" i="3"/>
  <c r="Q29" i="3"/>
  <c r="S29" i="3"/>
  <c r="T29" i="3"/>
  <c r="U29" i="3"/>
  <c r="Z29" i="3"/>
  <c r="AA29" i="3"/>
  <c r="AB29" i="3"/>
  <c r="Q30" i="3"/>
  <c r="S30" i="3"/>
  <c r="T30" i="3"/>
  <c r="U30" i="3"/>
  <c r="Z30" i="3"/>
  <c r="AA30" i="3"/>
  <c r="AB30" i="3"/>
  <c r="Q31" i="3"/>
  <c r="S31" i="3"/>
  <c r="T31" i="3"/>
  <c r="U31" i="3"/>
  <c r="Z31" i="3"/>
  <c r="AA31" i="3"/>
  <c r="AB31" i="3"/>
  <c r="Q32" i="3"/>
  <c r="S32" i="3"/>
  <c r="T32" i="3"/>
  <c r="U32" i="3"/>
  <c r="Z32" i="3"/>
  <c r="AA32" i="3"/>
  <c r="AB32" i="3"/>
  <c r="Q33" i="3"/>
  <c r="S33" i="3"/>
  <c r="T33" i="3"/>
  <c r="U33" i="3"/>
  <c r="Z33" i="3"/>
  <c r="AA33" i="3"/>
  <c r="AB33" i="3"/>
  <c r="Q34" i="3"/>
  <c r="S34" i="3"/>
  <c r="T34" i="3"/>
  <c r="U34" i="3"/>
  <c r="Z34" i="3"/>
  <c r="AA34" i="3"/>
  <c r="AB34" i="3"/>
  <c r="Q35" i="3"/>
  <c r="S35" i="3"/>
  <c r="T35" i="3"/>
  <c r="U35" i="3"/>
  <c r="Z35" i="3"/>
  <c r="AA35" i="3"/>
  <c r="AB35" i="3"/>
  <c r="Q36" i="3"/>
  <c r="S36" i="3"/>
  <c r="T36" i="3"/>
  <c r="U36" i="3"/>
  <c r="Z36" i="3"/>
  <c r="AA36" i="3"/>
  <c r="AB36" i="3"/>
  <c r="Q37" i="3"/>
  <c r="S37" i="3"/>
  <c r="T37" i="3"/>
  <c r="U37" i="3"/>
  <c r="Z37" i="3"/>
  <c r="AA37" i="3"/>
  <c r="AB37" i="3"/>
  <c r="Q38" i="3"/>
  <c r="S38" i="3"/>
  <c r="T38" i="3"/>
  <c r="U38" i="3"/>
  <c r="Z38" i="3"/>
  <c r="AA38" i="3"/>
  <c r="AB38" i="3"/>
  <c r="Q39" i="3"/>
  <c r="S39" i="3"/>
  <c r="T39" i="3"/>
  <c r="U39" i="3"/>
  <c r="Z39" i="3"/>
  <c r="AA39" i="3"/>
  <c r="AB39" i="3"/>
  <c r="Q40" i="3"/>
  <c r="S40" i="3"/>
  <c r="T40" i="3"/>
  <c r="U40" i="3"/>
  <c r="Z40" i="3"/>
  <c r="AA40" i="3"/>
  <c r="AB40" i="3"/>
  <c r="Q41" i="3"/>
  <c r="S41" i="3"/>
  <c r="T41" i="3"/>
  <c r="U41" i="3"/>
  <c r="Z41" i="3"/>
  <c r="AA41" i="3"/>
  <c r="AB41" i="3"/>
  <c r="Q42" i="3"/>
  <c r="S42" i="3"/>
  <c r="T42" i="3"/>
  <c r="U42" i="3"/>
  <c r="Z42" i="3"/>
  <c r="AA42" i="3"/>
  <c r="AB42" i="3"/>
  <c r="Q43" i="3"/>
  <c r="S43" i="3"/>
  <c r="T43" i="3"/>
  <c r="U43" i="3"/>
  <c r="Z43" i="3"/>
  <c r="AA43" i="3"/>
  <c r="AB43" i="3"/>
  <c r="Q44" i="3"/>
  <c r="S44" i="3"/>
  <c r="T44" i="3"/>
  <c r="U44" i="3"/>
  <c r="Z44" i="3"/>
  <c r="AA44" i="3"/>
  <c r="AB44" i="3"/>
  <c r="Q45" i="3"/>
  <c r="S45" i="3"/>
  <c r="T45" i="3"/>
  <c r="U45" i="3"/>
  <c r="Z45" i="3"/>
  <c r="AA45" i="3"/>
  <c r="AB45" i="3"/>
  <c r="Q46" i="3"/>
  <c r="S46" i="3"/>
  <c r="T46" i="3"/>
  <c r="U46" i="3"/>
  <c r="Z46" i="3"/>
  <c r="AA46" i="3"/>
  <c r="AB46" i="3"/>
  <c r="Q47" i="3"/>
  <c r="S47" i="3"/>
  <c r="T47" i="3"/>
  <c r="U47" i="3"/>
  <c r="Z47" i="3"/>
  <c r="AA47" i="3"/>
  <c r="AB47" i="3"/>
  <c r="Q48" i="3"/>
  <c r="S48" i="3"/>
  <c r="T48" i="3"/>
  <c r="U48" i="3"/>
  <c r="Z48" i="3"/>
  <c r="AA48" i="3"/>
  <c r="AB48" i="3"/>
  <c r="Q49" i="3"/>
  <c r="S49" i="3"/>
  <c r="T49" i="3"/>
  <c r="U49" i="3"/>
  <c r="Z49" i="3"/>
  <c r="AA49" i="3"/>
  <c r="AB49" i="3"/>
  <c r="Q50" i="3"/>
  <c r="S50" i="3"/>
  <c r="T50" i="3"/>
  <c r="U50" i="3"/>
  <c r="Z50" i="3"/>
  <c r="AA50" i="3"/>
  <c r="AB50" i="3"/>
  <c r="Q51" i="3"/>
  <c r="S51" i="3"/>
  <c r="T51" i="3"/>
  <c r="U51" i="3"/>
  <c r="Z51" i="3"/>
  <c r="AA51" i="3"/>
  <c r="AB51" i="3"/>
  <c r="Q52" i="3"/>
  <c r="S52" i="3"/>
  <c r="T52" i="3"/>
  <c r="U52" i="3"/>
  <c r="Z52" i="3"/>
  <c r="AA52" i="3"/>
  <c r="AB52" i="3"/>
  <c r="Q53" i="3"/>
  <c r="S53" i="3"/>
  <c r="T53" i="3"/>
  <c r="U53" i="3"/>
  <c r="Z53" i="3"/>
  <c r="AA53" i="3"/>
  <c r="AB53" i="3"/>
  <c r="Q54" i="3"/>
  <c r="S54" i="3"/>
  <c r="T54" i="3"/>
  <c r="U54" i="3"/>
  <c r="Z54" i="3"/>
  <c r="AA54" i="3"/>
  <c r="AB54" i="3"/>
  <c r="Q55" i="3"/>
  <c r="S55" i="3"/>
  <c r="T55" i="3"/>
  <c r="U55" i="3"/>
  <c r="Z55" i="3"/>
  <c r="AA55" i="3"/>
  <c r="AB55" i="3"/>
  <c r="Q56" i="3"/>
  <c r="S56" i="3"/>
  <c r="T56" i="3"/>
  <c r="U56" i="3"/>
  <c r="Z56" i="3"/>
  <c r="AA56" i="3"/>
  <c r="AB56" i="3"/>
  <c r="Q57" i="3"/>
  <c r="S57" i="3"/>
  <c r="T57" i="3"/>
  <c r="U57" i="3"/>
  <c r="Z57" i="3"/>
  <c r="AA57" i="3"/>
  <c r="AB57" i="3"/>
  <c r="Q58" i="3"/>
  <c r="S58" i="3"/>
  <c r="T58" i="3"/>
  <c r="U58" i="3"/>
  <c r="Z58" i="3"/>
  <c r="AA58" i="3"/>
  <c r="AB58" i="3"/>
  <c r="Q59" i="3"/>
  <c r="S59" i="3"/>
  <c r="T59" i="3"/>
  <c r="U59" i="3"/>
  <c r="Z59" i="3"/>
  <c r="AA59" i="3"/>
  <c r="AB59" i="3"/>
  <c r="Q60" i="3"/>
  <c r="S60" i="3"/>
  <c r="T60" i="3"/>
  <c r="U60" i="3"/>
  <c r="Z60" i="3"/>
  <c r="AA60" i="3"/>
  <c r="AB60" i="3"/>
  <c r="Q61" i="3"/>
  <c r="S61" i="3"/>
  <c r="T61" i="3"/>
  <c r="U61" i="3"/>
  <c r="Z61" i="3"/>
  <c r="AA61" i="3"/>
  <c r="AB61" i="3"/>
  <c r="Q62" i="3"/>
  <c r="S62" i="3"/>
  <c r="T62" i="3"/>
  <c r="U62" i="3"/>
  <c r="Z62" i="3"/>
  <c r="AA62" i="3"/>
  <c r="AB62" i="3"/>
  <c r="Q63" i="3"/>
  <c r="S63" i="3"/>
  <c r="T63" i="3"/>
  <c r="U63" i="3"/>
  <c r="Z63" i="3"/>
  <c r="AA63" i="3"/>
  <c r="AB63" i="3"/>
  <c r="Q64" i="3"/>
  <c r="S64" i="3"/>
  <c r="T64" i="3"/>
  <c r="U64" i="3"/>
  <c r="Z64" i="3"/>
  <c r="AA64" i="3"/>
  <c r="AB64" i="3"/>
  <c r="Q65" i="3"/>
  <c r="S65" i="3"/>
  <c r="T65" i="3"/>
  <c r="U65" i="3"/>
  <c r="Z65" i="3"/>
  <c r="AA65" i="3"/>
  <c r="AB65" i="3"/>
  <c r="Q66" i="3"/>
  <c r="S66" i="3"/>
  <c r="T66" i="3"/>
  <c r="U66" i="3"/>
  <c r="Z66" i="3"/>
  <c r="AA66" i="3"/>
  <c r="AB66" i="3"/>
  <c r="Q67" i="3"/>
  <c r="S67" i="3"/>
  <c r="T67" i="3"/>
  <c r="U67" i="3"/>
  <c r="Z67" i="3"/>
  <c r="AA67" i="3"/>
  <c r="AB67" i="3"/>
  <c r="Q68" i="3"/>
  <c r="S68" i="3"/>
  <c r="T68" i="3"/>
  <c r="U68" i="3"/>
  <c r="Z68" i="3"/>
  <c r="AA68" i="3"/>
  <c r="AB68" i="3"/>
  <c r="Q69" i="3"/>
  <c r="S69" i="3"/>
  <c r="T69" i="3"/>
  <c r="U69" i="3"/>
  <c r="Z69" i="3"/>
  <c r="AA69" i="3"/>
  <c r="AB69" i="3"/>
  <c r="Q70" i="3"/>
  <c r="S70" i="3"/>
  <c r="T70" i="3"/>
  <c r="U70" i="3"/>
  <c r="Z70" i="3"/>
  <c r="AA70" i="3"/>
  <c r="AB70" i="3"/>
  <c r="Q71" i="3"/>
  <c r="S71" i="3"/>
  <c r="T71" i="3"/>
  <c r="U71" i="3"/>
  <c r="Z71" i="3"/>
  <c r="AA71" i="3"/>
  <c r="AB71" i="3"/>
  <c r="Q72" i="3"/>
  <c r="S72" i="3"/>
  <c r="T72" i="3"/>
  <c r="U72" i="3"/>
  <c r="Z72" i="3"/>
  <c r="AA72" i="3"/>
  <c r="AB72" i="3"/>
  <c r="Q73" i="3"/>
  <c r="S73" i="3"/>
  <c r="T73" i="3"/>
  <c r="U73" i="3"/>
  <c r="Z73" i="3"/>
  <c r="AA73" i="3"/>
  <c r="AB73" i="3"/>
  <c r="Q74" i="3"/>
  <c r="S74" i="3"/>
  <c r="T74" i="3"/>
  <c r="U74" i="3"/>
  <c r="Z74" i="3"/>
  <c r="AA74" i="3"/>
  <c r="AB74" i="3"/>
  <c r="Q75" i="3"/>
  <c r="S75" i="3"/>
  <c r="T75" i="3"/>
  <c r="U75" i="3"/>
  <c r="Z75" i="3"/>
  <c r="AA75" i="3"/>
  <c r="AB75" i="3"/>
  <c r="Q76" i="3"/>
  <c r="S76" i="3"/>
  <c r="T76" i="3"/>
  <c r="U76" i="3"/>
  <c r="Z76" i="3"/>
  <c r="AA76" i="3"/>
  <c r="AB76" i="3"/>
  <c r="Q77" i="3"/>
  <c r="S77" i="3"/>
  <c r="T77" i="3"/>
  <c r="U77" i="3"/>
  <c r="Z77" i="3"/>
  <c r="AA77" i="3"/>
  <c r="AB77" i="3"/>
  <c r="Q78" i="3"/>
  <c r="S78" i="3"/>
  <c r="T78" i="3"/>
  <c r="U78" i="3"/>
  <c r="Z78" i="3"/>
  <c r="AA78" i="3"/>
  <c r="AB78" i="3"/>
  <c r="Q79" i="3"/>
  <c r="S79" i="3"/>
  <c r="T79" i="3"/>
  <c r="U79" i="3"/>
  <c r="Z79" i="3"/>
  <c r="AA79" i="3"/>
  <c r="AB79" i="3"/>
  <c r="Q80" i="3"/>
  <c r="S80" i="3"/>
  <c r="T80" i="3"/>
  <c r="U80" i="3"/>
  <c r="Z80" i="3"/>
  <c r="AA80" i="3"/>
  <c r="AB80" i="3"/>
  <c r="Q81" i="3"/>
  <c r="S81" i="3"/>
  <c r="T81" i="3"/>
  <c r="U81" i="3"/>
  <c r="Z81" i="3"/>
  <c r="AA81" i="3"/>
  <c r="AB81" i="3"/>
  <c r="Q82" i="3"/>
  <c r="S82" i="3"/>
  <c r="T82" i="3"/>
  <c r="U82" i="3"/>
  <c r="Z82" i="3"/>
  <c r="AA82" i="3"/>
  <c r="AB82" i="3"/>
  <c r="Q83" i="3"/>
  <c r="S83" i="3"/>
  <c r="T83" i="3"/>
  <c r="U83" i="3"/>
  <c r="Z83" i="3"/>
  <c r="AA83" i="3"/>
  <c r="AB83" i="3"/>
  <c r="Q84" i="3"/>
  <c r="S84" i="3"/>
  <c r="T84" i="3"/>
  <c r="U84" i="3"/>
  <c r="Z84" i="3"/>
  <c r="AA84" i="3"/>
  <c r="AB84" i="3"/>
  <c r="Q85" i="3"/>
  <c r="S85" i="3"/>
  <c r="T85" i="3"/>
  <c r="U85" i="3"/>
  <c r="Z85" i="3"/>
  <c r="AA85" i="3"/>
  <c r="AB85" i="3"/>
  <c r="Q86" i="3"/>
  <c r="S86" i="3"/>
  <c r="T86" i="3"/>
  <c r="U86" i="3"/>
  <c r="Z86" i="3"/>
  <c r="AA86" i="3"/>
  <c r="AB86" i="3"/>
  <c r="Q87" i="3"/>
  <c r="S87" i="3"/>
  <c r="T87" i="3"/>
  <c r="U87" i="3"/>
  <c r="Z87" i="3"/>
  <c r="AA87" i="3"/>
  <c r="AB87" i="3"/>
  <c r="Q88" i="3"/>
  <c r="S88" i="3"/>
  <c r="T88" i="3"/>
  <c r="U88" i="3"/>
  <c r="Z88" i="3"/>
  <c r="AA88" i="3"/>
  <c r="AB88" i="3"/>
  <c r="Q89" i="3"/>
  <c r="S89" i="3"/>
  <c r="T89" i="3"/>
  <c r="U89" i="3"/>
  <c r="Z89" i="3"/>
  <c r="AA89" i="3"/>
  <c r="AB89" i="3"/>
  <c r="Q90" i="3"/>
  <c r="S90" i="3"/>
  <c r="T90" i="3"/>
  <c r="U90" i="3"/>
  <c r="Z90" i="3"/>
  <c r="AA90" i="3"/>
  <c r="AB90" i="3"/>
  <c r="Q91" i="3"/>
  <c r="S91" i="3"/>
  <c r="T91" i="3"/>
  <c r="U91" i="3"/>
  <c r="Z91" i="3"/>
  <c r="AA91" i="3"/>
  <c r="AB91" i="3"/>
  <c r="Q92" i="3"/>
  <c r="S92" i="3"/>
  <c r="T92" i="3"/>
  <c r="U92" i="3"/>
  <c r="Z92" i="3"/>
  <c r="AA92" i="3"/>
  <c r="AB92" i="3"/>
  <c r="Q93" i="3"/>
  <c r="S93" i="3"/>
  <c r="T93" i="3"/>
  <c r="U93" i="3"/>
  <c r="Z93" i="3"/>
  <c r="AA93" i="3"/>
  <c r="AB93" i="3"/>
  <c r="Q94" i="3"/>
  <c r="S94" i="3"/>
  <c r="T94" i="3"/>
  <c r="U94" i="3"/>
  <c r="Z94" i="3"/>
  <c r="AA94" i="3"/>
  <c r="AB94" i="3"/>
  <c r="Q95" i="3"/>
  <c r="S95" i="3"/>
  <c r="T95" i="3"/>
  <c r="U95" i="3"/>
  <c r="Z95" i="3"/>
  <c r="AA95" i="3"/>
  <c r="AB95" i="3"/>
  <c r="Q96" i="3"/>
  <c r="S96" i="3"/>
  <c r="T96" i="3"/>
  <c r="U96" i="3"/>
  <c r="Z96" i="3"/>
  <c r="AA96" i="3"/>
  <c r="AB96" i="3"/>
  <c r="Q97" i="3"/>
  <c r="S97" i="3"/>
  <c r="T97" i="3"/>
  <c r="U97" i="3"/>
  <c r="Z97" i="3"/>
  <c r="AA97" i="3"/>
  <c r="AB97" i="3"/>
  <c r="Q98" i="3"/>
  <c r="S98" i="3"/>
  <c r="T98" i="3"/>
  <c r="U98" i="3"/>
  <c r="Z98" i="3"/>
  <c r="AA98" i="3"/>
  <c r="AB98" i="3"/>
  <c r="Q99" i="3"/>
  <c r="S99" i="3"/>
  <c r="T99" i="3"/>
  <c r="U99" i="3"/>
  <c r="Z99" i="3"/>
  <c r="AA99" i="3"/>
  <c r="AB99" i="3"/>
  <c r="Q100" i="3"/>
  <c r="S100" i="3"/>
  <c r="T100" i="3"/>
  <c r="U100" i="3"/>
  <c r="Z100" i="3"/>
  <c r="AA100" i="3"/>
  <c r="AB100" i="3"/>
  <c r="Q101" i="3"/>
  <c r="S101" i="3"/>
  <c r="T101" i="3"/>
  <c r="U101" i="3"/>
  <c r="Z101" i="3"/>
  <c r="AA101" i="3"/>
  <c r="AB101" i="3"/>
  <c r="Q102" i="3"/>
  <c r="S102" i="3"/>
  <c r="T102" i="3"/>
  <c r="U102" i="3"/>
  <c r="Z102" i="3"/>
  <c r="AA102" i="3"/>
  <c r="AB102" i="3"/>
  <c r="Q103" i="3"/>
  <c r="S103" i="3"/>
  <c r="T103" i="3"/>
  <c r="U103" i="3"/>
  <c r="Z103" i="3"/>
  <c r="AA103" i="3"/>
  <c r="AB103" i="3"/>
  <c r="Q104" i="3"/>
  <c r="S104" i="3"/>
  <c r="T104" i="3"/>
  <c r="U104" i="3"/>
  <c r="Z104" i="3"/>
  <c r="AA104" i="3"/>
  <c r="AB104" i="3"/>
  <c r="Q105" i="3"/>
  <c r="S105" i="3"/>
  <c r="T105" i="3"/>
  <c r="U105" i="3"/>
  <c r="Z105" i="3"/>
  <c r="AA105" i="3"/>
  <c r="AB105" i="3"/>
  <c r="Q106" i="3"/>
  <c r="S106" i="3"/>
  <c r="T106" i="3"/>
  <c r="U106" i="3"/>
  <c r="Z106" i="3"/>
  <c r="AA106" i="3"/>
  <c r="AB106" i="3"/>
  <c r="Q107" i="3"/>
  <c r="S107" i="3"/>
  <c r="T107" i="3"/>
  <c r="U107" i="3"/>
  <c r="Z107" i="3"/>
  <c r="AA107" i="3"/>
  <c r="AB107" i="3"/>
  <c r="Q108" i="3"/>
  <c r="S108" i="3"/>
  <c r="T108" i="3"/>
  <c r="U108" i="3"/>
  <c r="Z108" i="3"/>
  <c r="AA108" i="3"/>
  <c r="AB108" i="3"/>
  <c r="Q109" i="3"/>
  <c r="S109" i="3"/>
  <c r="T109" i="3"/>
  <c r="U109" i="3"/>
  <c r="Z109" i="3"/>
  <c r="AA109" i="3"/>
  <c r="AB109" i="3"/>
  <c r="Q110" i="3"/>
  <c r="S110" i="3"/>
  <c r="T110" i="3"/>
  <c r="U110" i="3"/>
  <c r="Z110" i="3"/>
  <c r="AA110" i="3"/>
  <c r="AB110" i="3"/>
  <c r="Q111" i="3"/>
  <c r="S111" i="3"/>
  <c r="T111" i="3"/>
  <c r="U111" i="3"/>
  <c r="Z111" i="3"/>
  <c r="AA111" i="3"/>
  <c r="AB111" i="3"/>
  <c r="Q112" i="3"/>
  <c r="S112" i="3"/>
  <c r="T112" i="3"/>
  <c r="U112" i="3"/>
  <c r="Z112" i="3"/>
  <c r="AA112" i="3"/>
  <c r="AB112" i="3"/>
  <c r="Q113" i="3"/>
  <c r="S113" i="3"/>
  <c r="T113" i="3"/>
  <c r="U113" i="3"/>
  <c r="Z113" i="3"/>
  <c r="AA113" i="3"/>
  <c r="AB113" i="3"/>
  <c r="Q114" i="3"/>
  <c r="S114" i="3"/>
  <c r="T114" i="3"/>
  <c r="U114" i="3"/>
  <c r="Z114" i="3"/>
  <c r="AA114" i="3"/>
  <c r="AB114" i="3"/>
  <c r="Q115" i="3"/>
  <c r="S115" i="3"/>
  <c r="T115" i="3"/>
  <c r="U115" i="3"/>
  <c r="Z115" i="3"/>
  <c r="AA115" i="3"/>
  <c r="AB115" i="3"/>
  <c r="Q116" i="3"/>
  <c r="S116" i="3"/>
  <c r="T116" i="3"/>
  <c r="U116" i="3"/>
  <c r="Z116" i="3"/>
  <c r="AA116" i="3"/>
  <c r="AB116" i="3"/>
  <c r="Q117" i="3"/>
  <c r="S117" i="3"/>
  <c r="T117" i="3"/>
  <c r="U117" i="3"/>
  <c r="Z117" i="3"/>
  <c r="AA117" i="3"/>
  <c r="AB117" i="3"/>
  <c r="Q118" i="3"/>
  <c r="S118" i="3"/>
  <c r="T118" i="3"/>
  <c r="U118" i="3"/>
  <c r="Z118" i="3"/>
  <c r="AA118" i="3"/>
  <c r="AB118" i="3"/>
  <c r="Q119" i="3"/>
  <c r="S119" i="3"/>
  <c r="T119" i="3"/>
  <c r="U119" i="3"/>
  <c r="Z119" i="3"/>
  <c r="AA119" i="3"/>
  <c r="AB119" i="3"/>
  <c r="Q120" i="3"/>
  <c r="S120" i="3"/>
  <c r="T120" i="3"/>
  <c r="U120" i="3"/>
  <c r="Z120" i="3"/>
  <c r="AA120" i="3"/>
  <c r="AB120" i="3"/>
  <c r="Q121" i="3"/>
  <c r="S121" i="3"/>
  <c r="T121" i="3"/>
  <c r="U121" i="3"/>
  <c r="Z121" i="3"/>
  <c r="AA121" i="3"/>
  <c r="AB121" i="3"/>
  <c r="Q122" i="3"/>
  <c r="S122" i="3"/>
  <c r="T122" i="3"/>
  <c r="U122" i="3"/>
  <c r="Z122" i="3"/>
  <c r="AA122" i="3"/>
  <c r="AB122" i="3"/>
  <c r="Q123" i="3"/>
  <c r="S123" i="3"/>
  <c r="T123" i="3"/>
  <c r="U123" i="3"/>
  <c r="Z123" i="3"/>
  <c r="AA123" i="3"/>
  <c r="AB123" i="3"/>
  <c r="Q124" i="3"/>
  <c r="S124" i="3"/>
  <c r="T124" i="3"/>
  <c r="U124" i="3"/>
  <c r="Z124" i="3"/>
  <c r="AA124" i="3"/>
  <c r="AB124" i="3"/>
  <c r="Q125" i="3"/>
  <c r="S125" i="3"/>
  <c r="T125" i="3"/>
  <c r="U125" i="3"/>
  <c r="Z125" i="3"/>
  <c r="AA125" i="3"/>
  <c r="AB125" i="3"/>
  <c r="Q126" i="3"/>
  <c r="S126" i="3"/>
  <c r="T126" i="3"/>
  <c r="U126" i="3"/>
  <c r="Z126" i="3"/>
  <c r="AA126" i="3"/>
  <c r="AB126" i="3"/>
  <c r="Q127" i="3"/>
  <c r="S127" i="3"/>
  <c r="T127" i="3"/>
  <c r="U127" i="3"/>
  <c r="Z127" i="3"/>
  <c r="AA127" i="3"/>
  <c r="AB127" i="3"/>
  <c r="Q128" i="3"/>
  <c r="S128" i="3"/>
  <c r="T128" i="3"/>
  <c r="U128" i="3"/>
  <c r="Z128" i="3"/>
  <c r="AA128" i="3"/>
  <c r="AB128" i="3"/>
  <c r="Q129" i="3"/>
  <c r="S129" i="3"/>
  <c r="T129" i="3"/>
  <c r="U129" i="3"/>
  <c r="Z129" i="3"/>
  <c r="AA129" i="3"/>
  <c r="AB129" i="3"/>
  <c r="Q130" i="3"/>
  <c r="S130" i="3"/>
  <c r="T130" i="3"/>
  <c r="U130" i="3"/>
  <c r="Z130" i="3"/>
  <c r="AA130" i="3"/>
  <c r="AB130" i="3"/>
  <c r="Q131" i="3"/>
  <c r="S131" i="3"/>
  <c r="T131" i="3"/>
  <c r="U131" i="3"/>
  <c r="Z131" i="3"/>
  <c r="AA131" i="3"/>
  <c r="AB131" i="3"/>
  <c r="Q132" i="3"/>
  <c r="S132" i="3"/>
  <c r="T132" i="3"/>
  <c r="U132" i="3"/>
  <c r="Z132" i="3"/>
  <c r="AA132" i="3"/>
  <c r="AB132" i="3"/>
  <c r="Q133" i="3"/>
  <c r="S133" i="3"/>
  <c r="T133" i="3"/>
  <c r="U133" i="3"/>
  <c r="Z133" i="3"/>
  <c r="AA133" i="3"/>
  <c r="AB133" i="3"/>
  <c r="Q134" i="3"/>
  <c r="S134" i="3"/>
  <c r="T134" i="3"/>
  <c r="U134" i="3"/>
  <c r="Z134" i="3"/>
  <c r="AA134" i="3"/>
  <c r="AB134" i="3"/>
  <c r="Q135" i="3"/>
  <c r="S135" i="3"/>
  <c r="T135" i="3"/>
  <c r="U135" i="3"/>
  <c r="Z135" i="3"/>
  <c r="AA135" i="3"/>
  <c r="AB135" i="3"/>
  <c r="Q136" i="3"/>
  <c r="S136" i="3"/>
  <c r="T136" i="3"/>
  <c r="U136" i="3"/>
  <c r="Z136" i="3"/>
  <c r="AA136" i="3"/>
  <c r="AB136" i="3"/>
  <c r="Q137" i="3"/>
  <c r="S137" i="3"/>
  <c r="T137" i="3"/>
  <c r="U137" i="3"/>
  <c r="Z137" i="3"/>
  <c r="AA137" i="3"/>
  <c r="AB137" i="3"/>
  <c r="Q138" i="3"/>
  <c r="S138" i="3"/>
  <c r="T138" i="3"/>
  <c r="U138" i="3"/>
  <c r="Z138" i="3"/>
  <c r="AA138" i="3"/>
  <c r="AB138" i="3"/>
  <c r="Q139" i="3"/>
  <c r="S139" i="3"/>
  <c r="T139" i="3"/>
  <c r="U139" i="3"/>
  <c r="Z139" i="3"/>
  <c r="AA139" i="3"/>
  <c r="AB139" i="3"/>
  <c r="Q140" i="3"/>
  <c r="S140" i="3"/>
  <c r="T140" i="3"/>
  <c r="U140" i="3"/>
  <c r="Z140" i="3"/>
  <c r="AA140" i="3"/>
  <c r="AB140" i="3"/>
  <c r="Q141" i="3"/>
  <c r="S141" i="3"/>
  <c r="T141" i="3"/>
  <c r="U141" i="3"/>
  <c r="Z141" i="3"/>
  <c r="AA141" i="3"/>
  <c r="AB141" i="3"/>
  <c r="Q142" i="3"/>
  <c r="S142" i="3"/>
  <c r="T142" i="3"/>
  <c r="U142" i="3"/>
  <c r="Z142" i="3"/>
  <c r="AA142" i="3"/>
  <c r="AB142" i="3"/>
  <c r="Q143" i="3"/>
  <c r="S143" i="3"/>
  <c r="T143" i="3"/>
  <c r="U143" i="3"/>
  <c r="Z143" i="3"/>
  <c r="AA143" i="3"/>
  <c r="AB143" i="3"/>
  <c r="Q144" i="3"/>
  <c r="S144" i="3"/>
  <c r="T144" i="3"/>
  <c r="U144" i="3"/>
  <c r="Z144" i="3"/>
  <c r="AA144" i="3"/>
  <c r="AB144" i="3"/>
  <c r="Q145" i="3"/>
  <c r="S145" i="3"/>
  <c r="T145" i="3"/>
  <c r="U145" i="3"/>
  <c r="Z145" i="3"/>
  <c r="AA145" i="3"/>
  <c r="AB145" i="3"/>
  <c r="Q146" i="3"/>
  <c r="S146" i="3"/>
  <c r="T146" i="3"/>
  <c r="U146" i="3"/>
  <c r="Z146" i="3"/>
  <c r="AA146" i="3"/>
  <c r="AB146" i="3"/>
  <c r="Q147" i="3"/>
  <c r="S147" i="3"/>
  <c r="T147" i="3"/>
  <c r="U147" i="3"/>
  <c r="Z147" i="3"/>
  <c r="AA147" i="3"/>
  <c r="AB147" i="3"/>
  <c r="Q148" i="3"/>
  <c r="S148" i="3"/>
  <c r="T148" i="3"/>
  <c r="U148" i="3"/>
  <c r="Z148" i="3"/>
  <c r="AA148" i="3"/>
  <c r="AB148" i="3"/>
  <c r="Q149" i="3"/>
  <c r="S149" i="3"/>
  <c r="T149" i="3"/>
  <c r="U149" i="3"/>
  <c r="Z149" i="3"/>
  <c r="AA149" i="3"/>
  <c r="AB149" i="3"/>
  <c r="Q150" i="3"/>
  <c r="S150" i="3"/>
  <c r="T150" i="3"/>
  <c r="U150" i="3"/>
  <c r="Z150" i="3"/>
  <c r="AA150" i="3"/>
  <c r="AB150" i="3"/>
  <c r="Q151" i="3"/>
  <c r="S151" i="3"/>
  <c r="T151" i="3"/>
  <c r="U151" i="3"/>
  <c r="Z151" i="3"/>
  <c r="AA151" i="3"/>
  <c r="AB151" i="3"/>
  <c r="Q152" i="3"/>
  <c r="S152" i="3"/>
  <c r="T152" i="3"/>
  <c r="U152" i="3"/>
  <c r="Z152" i="3"/>
  <c r="AA152" i="3"/>
  <c r="AB152" i="3"/>
  <c r="Q153" i="3"/>
  <c r="S153" i="3"/>
  <c r="T153" i="3"/>
  <c r="U153" i="3"/>
  <c r="Z153" i="3"/>
  <c r="AA153" i="3"/>
  <c r="AB153" i="3"/>
  <c r="Q154" i="3"/>
  <c r="S154" i="3"/>
  <c r="T154" i="3"/>
  <c r="U154" i="3"/>
  <c r="Z154" i="3"/>
  <c r="AA154" i="3"/>
  <c r="AB154" i="3"/>
  <c r="Q155" i="3"/>
  <c r="S155" i="3"/>
  <c r="T155" i="3"/>
  <c r="U155" i="3"/>
  <c r="Z155" i="3"/>
  <c r="AA155" i="3"/>
  <c r="AB155" i="3"/>
  <c r="Q156" i="3"/>
  <c r="S156" i="3"/>
  <c r="T156" i="3"/>
  <c r="U156" i="3"/>
  <c r="Z156" i="3"/>
  <c r="AA156" i="3"/>
  <c r="AB156" i="3"/>
  <c r="Q157" i="3"/>
  <c r="S157" i="3"/>
  <c r="T157" i="3"/>
  <c r="U157" i="3"/>
  <c r="Z157" i="3"/>
  <c r="AA157" i="3"/>
  <c r="AB157" i="3"/>
  <c r="Q158" i="3"/>
  <c r="S158" i="3"/>
  <c r="T158" i="3"/>
  <c r="U158" i="3"/>
  <c r="Z158" i="3"/>
  <c r="AA158" i="3"/>
  <c r="AB158" i="3"/>
  <c r="Q159" i="3"/>
  <c r="S159" i="3"/>
  <c r="T159" i="3"/>
  <c r="U159" i="3"/>
  <c r="Z159" i="3"/>
  <c r="AA159" i="3"/>
  <c r="AB159" i="3"/>
  <c r="Q160" i="3"/>
  <c r="S160" i="3"/>
  <c r="T160" i="3"/>
  <c r="U160" i="3"/>
  <c r="Z160" i="3"/>
  <c r="AA160" i="3"/>
  <c r="AB160" i="3"/>
  <c r="Q161" i="3"/>
  <c r="S161" i="3"/>
  <c r="T161" i="3"/>
  <c r="U161" i="3"/>
  <c r="Z161" i="3"/>
  <c r="AA161" i="3"/>
  <c r="AB161" i="3"/>
  <c r="Q162" i="3"/>
  <c r="S162" i="3"/>
  <c r="T162" i="3"/>
  <c r="U162" i="3"/>
  <c r="Z162" i="3"/>
  <c r="AA162" i="3"/>
  <c r="AB162" i="3"/>
  <c r="Q163" i="3"/>
  <c r="S163" i="3"/>
  <c r="T163" i="3"/>
  <c r="U163" i="3"/>
  <c r="Z163" i="3"/>
  <c r="AA163" i="3"/>
  <c r="AB163" i="3"/>
  <c r="Q164" i="3"/>
  <c r="S164" i="3"/>
  <c r="T164" i="3"/>
  <c r="U164" i="3"/>
  <c r="Z164" i="3"/>
  <c r="AA164" i="3"/>
  <c r="AB164" i="3"/>
  <c r="Q165" i="3"/>
  <c r="S165" i="3"/>
  <c r="T165" i="3"/>
  <c r="U165" i="3"/>
  <c r="Z165" i="3"/>
  <c r="AA165" i="3"/>
  <c r="AB165" i="3"/>
  <c r="Q166" i="3"/>
  <c r="S166" i="3"/>
  <c r="T166" i="3"/>
  <c r="U166" i="3"/>
  <c r="Z166" i="3"/>
  <c r="AA166" i="3"/>
  <c r="AB166" i="3"/>
  <c r="Q167" i="3"/>
  <c r="S167" i="3"/>
  <c r="T167" i="3"/>
  <c r="U167" i="3"/>
  <c r="Z167" i="3"/>
  <c r="AA167" i="3"/>
  <c r="AB167" i="3"/>
  <c r="Q168" i="3"/>
  <c r="S168" i="3"/>
  <c r="T168" i="3"/>
  <c r="U168" i="3"/>
  <c r="Z168" i="3"/>
  <c r="AA168" i="3"/>
  <c r="AB168" i="3"/>
  <c r="Q169" i="3"/>
  <c r="S169" i="3"/>
  <c r="T169" i="3"/>
  <c r="U169" i="3"/>
  <c r="Z169" i="3"/>
  <c r="AA169" i="3"/>
  <c r="AB169" i="3"/>
  <c r="Q170" i="3"/>
  <c r="S170" i="3"/>
  <c r="T170" i="3"/>
  <c r="U170" i="3"/>
  <c r="Z170" i="3"/>
  <c r="AA170" i="3"/>
  <c r="AB170" i="3"/>
  <c r="Q171" i="3"/>
  <c r="S171" i="3"/>
  <c r="T171" i="3"/>
  <c r="U171" i="3"/>
  <c r="Z171" i="3"/>
  <c r="AA171" i="3"/>
  <c r="AB171" i="3"/>
  <c r="Q172" i="3"/>
  <c r="S172" i="3"/>
  <c r="T172" i="3"/>
  <c r="U172" i="3"/>
  <c r="Z172" i="3"/>
  <c r="AA172" i="3"/>
  <c r="AB172" i="3"/>
  <c r="Q173" i="3"/>
  <c r="S173" i="3"/>
  <c r="T173" i="3"/>
  <c r="U173" i="3"/>
  <c r="Z173" i="3"/>
  <c r="AA173" i="3"/>
  <c r="AB173" i="3"/>
  <c r="Q174" i="3"/>
  <c r="S174" i="3"/>
  <c r="T174" i="3"/>
  <c r="U174" i="3"/>
  <c r="Z174" i="3"/>
  <c r="AA174" i="3"/>
  <c r="AB174" i="3"/>
  <c r="Q175" i="3"/>
  <c r="S175" i="3"/>
  <c r="T175" i="3"/>
  <c r="U175" i="3"/>
  <c r="Z175" i="3"/>
  <c r="AA175" i="3"/>
  <c r="AB175" i="3"/>
  <c r="Q176" i="3"/>
  <c r="S176" i="3"/>
  <c r="T176" i="3"/>
  <c r="U176" i="3"/>
  <c r="Z176" i="3"/>
  <c r="AA176" i="3"/>
  <c r="AB176" i="3"/>
  <c r="Q177" i="3"/>
  <c r="S177" i="3"/>
  <c r="T177" i="3"/>
  <c r="U177" i="3"/>
  <c r="Z177" i="3"/>
  <c r="AA177" i="3"/>
  <c r="AB177" i="3"/>
  <c r="Q178" i="3"/>
  <c r="S178" i="3"/>
  <c r="T178" i="3"/>
  <c r="U178" i="3"/>
  <c r="Z178" i="3"/>
  <c r="AA178" i="3"/>
  <c r="AB178" i="3"/>
  <c r="Q179" i="3"/>
  <c r="S179" i="3"/>
  <c r="T179" i="3"/>
  <c r="U179" i="3"/>
  <c r="Z179" i="3"/>
  <c r="AA179" i="3"/>
  <c r="AB179" i="3"/>
  <c r="Q180" i="3"/>
  <c r="S180" i="3"/>
  <c r="T180" i="3"/>
  <c r="U180" i="3"/>
  <c r="Z180" i="3"/>
  <c r="AA180" i="3"/>
  <c r="AB180" i="3"/>
  <c r="Q181" i="3"/>
  <c r="S181" i="3"/>
  <c r="T181" i="3"/>
  <c r="U181" i="3"/>
  <c r="Z181" i="3"/>
  <c r="AA181" i="3"/>
  <c r="AB181" i="3"/>
  <c r="Q182" i="3"/>
  <c r="S182" i="3"/>
  <c r="T182" i="3"/>
  <c r="U182" i="3"/>
  <c r="Z182" i="3"/>
  <c r="AA182" i="3"/>
  <c r="AB182" i="3"/>
  <c r="Q183" i="3"/>
  <c r="S183" i="3"/>
  <c r="T183" i="3"/>
  <c r="U183" i="3"/>
  <c r="Z183" i="3"/>
  <c r="AA183" i="3"/>
  <c r="AB183" i="3"/>
  <c r="Q184" i="3"/>
  <c r="S184" i="3"/>
  <c r="T184" i="3"/>
  <c r="U184" i="3"/>
  <c r="Z184" i="3"/>
  <c r="AA184" i="3"/>
  <c r="AB184" i="3"/>
  <c r="Q185" i="3"/>
  <c r="S185" i="3"/>
  <c r="T185" i="3"/>
  <c r="U185" i="3"/>
  <c r="Z185" i="3"/>
  <c r="AA185" i="3"/>
  <c r="AB185" i="3"/>
  <c r="Q186" i="3"/>
  <c r="S186" i="3"/>
  <c r="T186" i="3"/>
  <c r="U186" i="3"/>
  <c r="Z186" i="3"/>
  <c r="AA186" i="3"/>
  <c r="AB186" i="3"/>
  <c r="Q187" i="3"/>
  <c r="S187" i="3"/>
  <c r="T187" i="3"/>
  <c r="U187" i="3"/>
  <c r="Z187" i="3"/>
  <c r="AA187" i="3"/>
  <c r="AB187" i="3"/>
  <c r="Q188" i="3"/>
  <c r="S188" i="3"/>
  <c r="T188" i="3"/>
  <c r="U188" i="3"/>
  <c r="Z188" i="3"/>
  <c r="AA188" i="3"/>
  <c r="AB188" i="3"/>
  <c r="Q189" i="3"/>
  <c r="S189" i="3"/>
  <c r="T189" i="3"/>
  <c r="U189" i="3"/>
  <c r="Z189" i="3"/>
  <c r="AA189" i="3"/>
  <c r="AB189" i="3"/>
  <c r="Q190" i="3"/>
  <c r="S190" i="3"/>
  <c r="T190" i="3"/>
  <c r="U190" i="3"/>
  <c r="Z190" i="3"/>
  <c r="AA190" i="3"/>
  <c r="AB190" i="3"/>
  <c r="Q191" i="3"/>
  <c r="S191" i="3"/>
  <c r="T191" i="3"/>
  <c r="U191" i="3"/>
  <c r="Z191" i="3"/>
  <c r="AA191" i="3"/>
  <c r="AB191" i="3"/>
  <c r="Q192" i="3"/>
  <c r="S192" i="3"/>
  <c r="T192" i="3"/>
  <c r="U192" i="3"/>
  <c r="Z192" i="3"/>
  <c r="AA192" i="3"/>
  <c r="AB192" i="3"/>
  <c r="Q193" i="3"/>
  <c r="S193" i="3"/>
  <c r="T193" i="3"/>
  <c r="U193" i="3"/>
  <c r="Z193" i="3"/>
  <c r="AA193" i="3"/>
  <c r="AB193" i="3"/>
  <c r="Q194" i="3"/>
  <c r="S194" i="3"/>
  <c r="T194" i="3"/>
  <c r="U194" i="3"/>
  <c r="Z194" i="3"/>
  <c r="AA194" i="3"/>
  <c r="AB194" i="3"/>
  <c r="Q195" i="3"/>
  <c r="S195" i="3"/>
  <c r="T195" i="3"/>
  <c r="U195" i="3"/>
  <c r="Z195" i="3"/>
  <c r="AA195" i="3"/>
  <c r="AB195" i="3"/>
  <c r="Q196" i="3"/>
  <c r="S196" i="3"/>
  <c r="T196" i="3"/>
  <c r="U196" i="3"/>
  <c r="Z196" i="3"/>
  <c r="AA196" i="3"/>
  <c r="AB196" i="3"/>
  <c r="Q197" i="3"/>
  <c r="S197" i="3"/>
  <c r="T197" i="3"/>
  <c r="U197" i="3"/>
  <c r="Z197" i="3"/>
  <c r="AA197" i="3"/>
  <c r="AB197" i="3"/>
  <c r="Q198" i="3"/>
  <c r="S198" i="3"/>
  <c r="T198" i="3"/>
  <c r="U198" i="3"/>
  <c r="Z198" i="3"/>
  <c r="AA198" i="3"/>
  <c r="AB198" i="3"/>
  <c r="Q199" i="3"/>
  <c r="S199" i="3"/>
  <c r="T199" i="3"/>
  <c r="U199" i="3"/>
  <c r="Z199" i="3"/>
  <c r="AA199" i="3"/>
  <c r="AB199" i="3"/>
  <c r="Q200" i="3"/>
  <c r="S200" i="3"/>
  <c r="T200" i="3"/>
  <c r="U200" i="3"/>
  <c r="Z200" i="3"/>
  <c r="AA200" i="3"/>
  <c r="AB200" i="3"/>
  <c r="Q201" i="3"/>
  <c r="S201" i="3"/>
  <c r="T201" i="3"/>
  <c r="U201" i="3"/>
  <c r="Z201" i="3"/>
  <c r="AA201" i="3"/>
  <c r="AB201" i="3"/>
  <c r="Q202" i="3"/>
  <c r="S202" i="3"/>
  <c r="T202" i="3"/>
  <c r="U202" i="3"/>
  <c r="Z202" i="3"/>
  <c r="AA202" i="3"/>
  <c r="AB202" i="3"/>
  <c r="Q203" i="3"/>
  <c r="S203" i="3"/>
  <c r="T203" i="3"/>
  <c r="U203" i="3"/>
  <c r="Z203" i="3"/>
  <c r="AA203" i="3"/>
  <c r="AB203" i="3"/>
  <c r="Q204" i="3"/>
  <c r="S204" i="3"/>
  <c r="T204" i="3"/>
  <c r="U204" i="3"/>
  <c r="Z204" i="3"/>
  <c r="AA204" i="3"/>
  <c r="AB204" i="3"/>
  <c r="Q205" i="3"/>
  <c r="S205" i="3"/>
  <c r="T205" i="3"/>
  <c r="U205" i="3"/>
  <c r="Z205" i="3"/>
  <c r="AA205" i="3"/>
  <c r="AB205" i="3"/>
  <c r="Q206" i="3"/>
  <c r="S206" i="3"/>
  <c r="T206" i="3"/>
  <c r="U206" i="3"/>
  <c r="Z206" i="3"/>
  <c r="AA206" i="3"/>
  <c r="AB206" i="3"/>
  <c r="Q207" i="3"/>
  <c r="S207" i="3"/>
  <c r="T207" i="3"/>
  <c r="U207" i="3"/>
  <c r="Z207" i="3"/>
  <c r="AA207" i="3"/>
  <c r="AB207" i="3"/>
  <c r="Q208" i="3"/>
  <c r="S208" i="3"/>
  <c r="T208" i="3"/>
  <c r="U208" i="3"/>
  <c r="Z208" i="3"/>
  <c r="AA208" i="3"/>
  <c r="AB208" i="3"/>
  <c r="Q209" i="3"/>
  <c r="S209" i="3"/>
  <c r="T209" i="3"/>
  <c r="U209" i="3"/>
  <c r="Z209" i="3"/>
  <c r="AA209" i="3"/>
  <c r="AB209" i="3"/>
  <c r="Q210" i="3"/>
  <c r="S210" i="3"/>
  <c r="T210" i="3"/>
  <c r="U210" i="3"/>
  <c r="Z210" i="3"/>
  <c r="AA210" i="3"/>
  <c r="AB210" i="3"/>
  <c r="Q211" i="3"/>
  <c r="S211" i="3"/>
  <c r="T211" i="3"/>
  <c r="U211" i="3"/>
  <c r="Z211" i="3"/>
  <c r="AA211" i="3"/>
  <c r="AB211" i="3"/>
  <c r="Q212" i="3"/>
  <c r="S212" i="3"/>
  <c r="T212" i="3"/>
  <c r="U212" i="3"/>
  <c r="Z212" i="3"/>
  <c r="AA212" i="3"/>
  <c r="AB212" i="3"/>
  <c r="Q213" i="3"/>
  <c r="S213" i="3"/>
  <c r="T213" i="3"/>
  <c r="U213" i="3"/>
  <c r="Z213" i="3"/>
  <c r="AA213" i="3"/>
  <c r="AB213" i="3"/>
  <c r="Q214" i="3"/>
  <c r="S214" i="3"/>
  <c r="T214" i="3"/>
  <c r="U214" i="3"/>
  <c r="Z214" i="3"/>
  <c r="AA214" i="3"/>
  <c r="AB214" i="3"/>
  <c r="Q215" i="3"/>
  <c r="S215" i="3"/>
  <c r="T215" i="3"/>
  <c r="U215" i="3"/>
  <c r="Z215" i="3"/>
  <c r="AA215" i="3"/>
  <c r="AB215" i="3"/>
  <c r="Q216" i="3"/>
  <c r="S216" i="3"/>
  <c r="T216" i="3"/>
  <c r="U216" i="3"/>
  <c r="Z216" i="3"/>
  <c r="AA216" i="3"/>
  <c r="AB216" i="3"/>
  <c r="Q217" i="3"/>
  <c r="S217" i="3"/>
  <c r="T217" i="3"/>
  <c r="U217" i="3"/>
  <c r="Z217" i="3"/>
  <c r="AA217" i="3"/>
  <c r="AB217" i="3"/>
  <c r="Q218" i="3"/>
  <c r="S218" i="3"/>
  <c r="T218" i="3"/>
  <c r="U218" i="3"/>
  <c r="Z218" i="3"/>
  <c r="AA218" i="3"/>
  <c r="AB218" i="3"/>
  <c r="Q219" i="3"/>
  <c r="S219" i="3"/>
  <c r="T219" i="3"/>
  <c r="U219" i="3"/>
  <c r="Z219" i="3"/>
  <c r="AA219" i="3"/>
  <c r="AB219" i="3"/>
  <c r="Q220" i="3"/>
  <c r="S220" i="3"/>
  <c r="T220" i="3"/>
  <c r="U220" i="3"/>
  <c r="Z220" i="3"/>
  <c r="AA220" i="3"/>
  <c r="AB220" i="3"/>
  <c r="Q221" i="3"/>
  <c r="S221" i="3"/>
  <c r="T221" i="3"/>
  <c r="U221" i="3"/>
  <c r="Z221" i="3"/>
  <c r="AA221" i="3"/>
  <c r="AB221" i="3"/>
  <c r="Q222" i="3"/>
  <c r="S222" i="3"/>
  <c r="T222" i="3"/>
  <c r="U222" i="3"/>
  <c r="Z222" i="3"/>
  <c r="AA222" i="3"/>
  <c r="AB222" i="3"/>
  <c r="Q223" i="3"/>
  <c r="S223" i="3"/>
  <c r="T223" i="3"/>
  <c r="U223" i="3"/>
  <c r="Z223" i="3"/>
  <c r="AA223" i="3"/>
  <c r="AB223" i="3"/>
  <c r="Q224" i="3"/>
  <c r="S224" i="3"/>
  <c r="T224" i="3"/>
  <c r="U224" i="3"/>
  <c r="Z224" i="3"/>
  <c r="AA224" i="3"/>
  <c r="AB224" i="3"/>
  <c r="Q225" i="3"/>
  <c r="S225" i="3"/>
  <c r="T225" i="3"/>
  <c r="U225" i="3"/>
  <c r="Z225" i="3"/>
  <c r="AA225" i="3"/>
  <c r="AB225" i="3"/>
  <c r="Q226" i="3"/>
  <c r="S226" i="3"/>
  <c r="T226" i="3"/>
  <c r="U226" i="3"/>
  <c r="Z226" i="3"/>
  <c r="AA226" i="3"/>
  <c r="AB226" i="3"/>
  <c r="Q227" i="3"/>
  <c r="S227" i="3"/>
  <c r="T227" i="3"/>
  <c r="U227" i="3"/>
  <c r="Z227" i="3"/>
  <c r="AA227" i="3"/>
  <c r="AB227" i="3"/>
  <c r="Q228" i="3"/>
  <c r="S228" i="3"/>
  <c r="T228" i="3"/>
  <c r="U228" i="3"/>
  <c r="Z228" i="3"/>
  <c r="AA228" i="3"/>
  <c r="AB228" i="3"/>
  <c r="Q229" i="3"/>
  <c r="S229" i="3"/>
  <c r="T229" i="3"/>
  <c r="U229" i="3"/>
  <c r="Z229" i="3"/>
  <c r="AA229" i="3"/>
  <c r="AB229" i="3"/>
  <c r="Q230" i="3"/>
  <c r="S230" i="3"/>
  <c r="T230" i="3"/>
  <c r="U230" i="3"/>
  <c r="Z230" i="3"/>
  <c r="AA230" i="3"/>
  <c r="AB230" i="3"/>
  <c r="Q231" i="3"/>
  <c r="S231" i="3"/>
  <c r="T231" i="3"/>
  <c r="U231" i="3"/>
  <c r="Z231" i="3"/>
  <c r="AA231" i="3"/>
  <c r="AB231" i="3"/>
  <c r="Q232" i="3"/>
  <c r="S232" i="3"/>
  <c r="T232" i="3"/>
  <c r="U232" i="3"/>
  <c r="Z232" i="3"/>
  <c r="AA232" i="3"/>
  <c r="AB232" i="3"/>
  <c r="Q233" i="3"/>
  <c r="S233" i="3"/>
  <c r="T233" i="3"/>
  <c r="U233" i="3"/>
  <c r="Z233" i="3"/>
  <c r="AA233" i="3"/>
  <c r="AB233" i="3"/>
  <c r="Q234" i="3"/>
  <c r="S234" i="3"/>
  <c r="T234" i="3"/>
  <c r="U234" i="3"/>
  <c r="Z234" i="3"/>
  <c r="AA234" i="3"/>
  <c r="AB234" i="3"/>
  <c r="Q235" i="3"/>
  <c r="S235" i="3"/>
  <c r="T235" i="3"/>
  <c r="U235" i="3"/>
  <c r="Z235" i="3"/>
  <c r="AA235" i="3"/>
  <c r="AB235" i="3"/>
  <c r="Q236" i="3"/>
  <c r="S236" i="3"/>
  <c r="T236" i="3"/>
  <c r="U236" i="3"/>
  <c r="Z236" i="3"/>
  <c r="AA236" i="3"/>
  <c r="AB236" i="3"/>
  <c r="Q237" i="3"/>
  <c r="S237" i="3"/>
  <c r="T237" i="3"/>
  <c r="U237" i="3"/>
  <c r="Z237" i="3"/>
  <c r="AA237" i="3"/>
  <c r="AB237" i="3"/>
  <c r="Q238" i="3"/>
  <c r="S238" i="3"/>
  <c r="T238" i="3"/>
  <c r="U238" i="3"/>
  <c r="Z238" i="3"/>
  <c r="AA238" i="3"/>
  <c r="AB238" i="3"/>
  <c r="Q239" i="3"/>
  <c r="S239" i="3"/>
  <c r="T239" i="3"/>
  <c r="U239" i="3"/>
  <c r="Z239" i="3"/>
  <c r="AA239" i="3"/>
  <c r="AB239" i="3"/>
  <c r="Q240" i="3"/>
  <c r="S240" i="3"/>
  <c r="T240" i="3"/>
  <c r="U240" i="3"/>
  <c r="Z240" i="3"/>
  <c r="AA240" i="3"/>
  <c r="AB240" i="3"/>
  <c r="Q241" i="3"/>
  <c r="S241" i="3"/>
  <c r="T241" i="3"/>
  <c r="U241" i="3"/>
  <c r="Z241" i="3"/>
  <c r="AA241" i="3"/>
  <c r="AB241" i="3"/>
  <c r="Q242" i="3"/>
  <c r="S242" i="3"/>
  <c r="T242" i="3"/>
  <c r="U242" i="3"/>
  <c r="Z242" i="3"/>
  <c r="AA242" i="3"/>
  <c r="AB242" i="3"/>
  <c r="Q243" i="3"/>
  <c r="S243" i="3"/>
  <c r="T243" i="3"/>
  <c r="U243" i="3"/>
  <c r="Z243" i="3"/>
  <c r="AA243" i="3"/>
  <c r="AB243" i="3"/>
  <c r="Q244" i="3"/>
  <c r="S244" i="3"/>
  <c r="T244" i="3"/>
  <c r="U244" i="3"/>
  <c r="Z244" i="3"/>
  <c r="AA244" i="3"/>
  <c r="AB244" i="3"/>
  <c r="Q245" i="3"/>
  <c r="S245" i="3"/>
  <c r="T245" i="3"/>
  <c r="U245" i="3"/>
  <c r="Z245" i="3"/>
  <c r="AA245" i="3"/>
  <c r="AB245" i="3"/>
  <c r="Q246" i="3"/>
  <c r="S246" i="3"/>
  <c r="T246" i="3"/>
  <c r="U246" i="3"/>
  <c r="Z246" i="3"/>
  <c r="AA246" i="3"/>
  <c r="AB246" i="3"/>
  <c r="Q247" i="3"/>
  <c r="S247" i="3"/>
  <c r="T247" i="3"/>
  <c r="U247" i="3"/>
  <c r="Z247" i="3"/>
  <c r="AA247" i="3"/>
  <c r="AB247" i="3"/>
  <c r="Q248" i="3"/>
  <c r="S248" i="3"/>
  <c r="T248" i="3"/>
  <c r="U248" i="3"/>
  <c r="Z248" i="3"/>
  <c r="AA248" i="3"/>
  <c r="AB248" i="3"/>
  <c r="Q249" i="3"/>
  <c r="S249" i="3"/>
  <c r="T249" i="3"/>
  <c r="U249" i="3"/>
  <c r="Z249" i="3"/>
  <c r="AA249" i="3"/>
  <c r="AB249" i="3"/>
  <c r="Q250" i="3"/>
  <c r="S250" i="3"/>
  <c r="T250" i="3"/>
  <c r="U250" i="3"/>
  <c r="Z250" i="3"/>
  <c r="AA250" i="3"/>
  <c r="AB250" i="3"/>
  <c r="Q251" i="3"/>
  <c r="S251" i="3"/>
  <c r="T251" i="3"/>
  <c r="U251" i="3"/>
  <c r="Z251" i="3"/>
  <c r="AA251" i="3"/>
  <c r="AB251" i="3"/>
  <c r="Q252" i="3"/>
  <c r="S252" i="3"/>
  <c r="T252" i="3"/>
  <c r="U252" i="3"/>
  <c r="Z252" i="3"/>
  <c r="AA252" i="3"/>
  <c r="AB252" i="3"/>
  <c r="Q253" i="3"/>
  <c r="S253" i="3"/>
  <c r="T253" i="3"/>
  <c r="U253" i="3"/>
  <c r="Z253" i="3"/>
  <c r="AA253" i="3"/>
  <c r="AB253" i="3"/>
  <c r="Q254" i="3"/>
  <c r="S254" i="3"/>
  <c r="T254" i="3"/>
  <c r="U254" i="3"/>
  <c r="Z254" i="3"/>
  <c r="AA254" i="3"/>
  <c r="AB254" i="3"/>
  <c r="Q255" i="3"/>
  <c r="S255" i="3"/>
  <c r="T255" i="3"/>
  <c r="U255" i="3"/>
  <c r="Z255" i="3"/>
  <c r="AA255" i="3"/>
  <c r="AB255" i="3"/>
  <c r="Q256" i="3"/>
  <c r="S256" i="3"/>
  <c r="T256" i="3"/>
  <c r="U256" i="3"/>
  <c r="Z256" i="3"/>
  <c r="AA256" i="3"/>
  <c r="AB256" i="3"/>
  <c r="Q257" i="3"/>
  <c r="S257" i="3"/>
  <c r="T257" i="3"/>
  <c r="U257" i="3"/>
  <c r="Z257" i="3"/>
  <c r="AA257" i="3"/>
  <c r="AB257" i="3"/>
  <c r="Q258" i="3"/>
  <c r="S258" i="3"/>
  <c r="T258" i="3"/>
  <c r="U258" i="3"/>
  <c r="Z258" i="3"/>
  <c r="AA258" i="3"/>
  <c r="AB258" i="3"/>
  <c r="Q259" i="3"/>
  <c r="S259" i="3"/>
  <c r="T259" i="3"/>
  <c r="U259" i="3"/>
  <c r="Z259" i="3"/>
  <c r="AA259" i="3"/>
  <c r="AB259" i="3"/>
  <c r="Q260" i="3"/>
  <c r="S260" i="3"/>
  <c r="T260" i="3"/>
  <c r="U260" i="3"/>
  <c r="Z260" i="3"/>
  <c r="AA260" i="3"/>
  <c r="AB260" i="3"/>
  <c r="Q261" i="3"/>
  <c r="S261" i="3"/>
  <c r="T261" i="3"/>
  <c r="U261" i="3"/>
  <c r="Z261" i="3"/>
  <c r="AA261" i="3"/>
  <c r="AB261" i="3"/>
  <c r="Q262" i="3"/>
  <c r="S262" i="3"/>
  <c r="T262" i="3"/>
  <c r="U262" i="3"/>
  <c r="Z262" i="3"/>
  <c r="AA262" i="3"/>
  <c r="AB262" i="3"/>
  <c r="Q263" i="3"/>
  <c r="S263" i="3"/>
  <c r="T263" i="3"/>
  <c r="U263" i="3"/>
  <c r="Z263" i="3"/>
  <c r="AA263" i="3"/>
  <c r="AB263" i="3"/>
  <c r="Q264" i="3"/>
  <c r="S264" i="3"/>
  <c r="T264" i="3"/>
  <c r="U264" i="3"/>
  <c r="Z264" i="3"/>
  <c r="AA264" i="3"/>
  <c r="AB264" i="3"/>
  <c r="Q265" i="3"/>
  <c r="S265" i="3"/>
  <c r="T265" i="3"/>
  <c r="U265" i="3"/>
  <c r="Z265" i="3"/>
  <c r="AA265" i="3"/>
  <c r="AB265" i="3"/>
  <c r="Q266" i="3"/>
  <c r="S266" i="3"/>
  <c r="T266" i="3"/>
  <c r="U266" i="3"/>
  <c r="Z266" i="3"/>
  <c r="AA266" i="3"/>
  <c r="AB266" i="3"/>
  <c r="Q267" i="3"/>
  <c r="S267" i="3"/>
  <c r="T267" i="3"/>
  <c r="U267" i="3"/>
  <c r="Z267" i="3"/>
  <c r="AA267" i="3"/>
  <c r="AB267" i="3"/>
  <c r="Q268" i="3"/>
  <c r="S268" i="3"/>
  <c r="T268" i="3"/>
  <c r="U268" i="3"/>
  <c r="Z268" i="3"/>
  <c r="AA268" i="3"/>
  <c r="AB268" i="3"/>
  <c r="Q269" i="3"/>
  <c r="S269" i="3"/>
  <c r="T269" i="3"/>
  <c r="U269" i="3"/>
  <c r="Z269" i="3"/>
  <c r="AA269" i="3"/>
  <c r="AB269" i="3"/>
  <c r="Q270" i="3"/>
  <c r="S270" i="3"/>
  <c r="T270" i="3"/>
  <c r="U270" i="3"/>
  <c r="Z270" i="3"/>
  <c r="AA270" i="3"/>
  <c r="AB270" i="3"/>
  <c r="Q271" i="3"/>
  <c r="S271" i="3"/>
  <c r="T271" i="3"/>
  <c r="U271" i="3"/>
  <c r="Z271" i="3"/>
  <c r="AA271" i="3"/>
  <c r="AB271" i="3"/>
  <c r="Q272" i="3"/>
  <c r="S272" i="3"/>
  <c r="T272" i="3"/>
  <c r="U272" i="3"/>
  <c r="Z272" i="3"/>
  <c r="AA272" i="3"/>
  <c r="AB272" i="3"/>
  <c r="Q273" i="3"/>
  <c r="S273" i="3"/>
  <c r="T273" i="3"/>
  <c r="U273" i="3"/>
  <c r="Z273" i="3"/>
  <c r="AA273" i="3"/>
  <c r="AB273" i="3"/>
  <c r="Q274" i="3"/>
  <c r="S274" i="3"/>
  <c r="T274" i="3"/>
  <c r="U274" i="3"/>
  <c r="Z274" i="3"/>
  <c r="AA274" i="3"/>
  <c r="AB274" i="3"/>
  <c r="Q275" i="3"/>
  <c r="S275" i="3"/>
  <c r="T275" i="3"/>
  <c r="U275" i="3"/>
  <c r="Z275" i="3"/>
  <c r="AA275" i="3"/>
  <c r="AB275" i="3"/>
  <c r="Q276" i="3"/>
  <c r="S276" i="3"/>
  <c r="T276" i="3"/>
  <c r="U276" i="3"/>
  <c r="Z276" i="3"/>
  <c r="AA276" i="3"/>
  <c r="AB276" i="3"/>
  <c r="Q277" i="3"/>
  <c r="S277" i="3"/>
  <c r="T277" i="3"/>
  <c r="U277" i="3"/>
  <c r="Z277" i="3"/>
  <c r="AA277" i="3"/>
  <c r="AB277" i="3"/>
  <c r="Q278" i="3"/>
  <c r="S278" i="3"/>
  <c r="T278" i="3"/>
  <c r="U278" i="3"/>
  <c r="Z278" i="3"/>
  <c r="AA278" i="3"/>
  <c r="AB278" i="3"/>
  <c r="Q279" i="3"/>
  <c r="S279" i="3"/>
  <c r="T279" i="3"/>
  <c r="U279" i="3"/>
  <c r="Z279" i="3"/>
  <c r="AA279" i="3"/>
  <c r="AB279" i="3"/>
  <c r="Q280" i="3"/>
  <c r="S280" i="3"/>
  <c r="T280" i="3"/>
  <c r="U280" i="3"/>
  <c r="Z280" i="3"/>
  <c r="AA280" i="3"/>
  <c r="AB280" i="3"/>
  <c r="Q281" i="3"/>
  <c r="S281" i="3"/>
  <c r="T281" i="3"/>
  <c r="U281" i="3"/>
  <c r="Z281" i="3"/>
  <c r="AA281" i="3"/>
  <c r="AB281" i="3"/>
  <c r="Q282" i="3"/>
  <c r="S282" i="3"/>
  <c r="T282" i="3"/>
  <c r="U282" i="3"/>
  <c r="Z282" i="3"/>
  <c r="AA282" i="3"/>
  <c r="AB282" i="3"/>
  <c r="Q283" i="3"/>
  <c r="S283" i="3"/>
  <c r="T283" i="3"/>
  <c r="U283" i="3"/>
  <c r="Z283" i="3"/>
  <c r="AA283" i="3"/>
  <c r="AB283" i="3"/>
  <c r="Q284" i="3"/>
  <c r="S284" i="3"/>
  <c r="T284" i="3"/>
  <c r="U284" i="3"/>
  <c r="Z284" i="3"/>
  <c r="AA284" i="3"/>
  <c r="AB284" i="3"/>
  <c r="Q285" i="3"/>
  <c r="S285" i="3"/>
  <c r="T285" i="3"/>
  <c r="U285" i="3"/>
  <c r="Z285" i="3"/>
  <c r="AA285" i="3"/>
  <c r="AB285" i="3"/>
  <c r="Q286" i="3"/>
  <c r="S286" i="3"/>
  <c r="T286" i="3"/>
  <c r="U286" i="3"/>
  <c r="Z286" i="3"/>
  <c r="AA286" i="3"/>
  <c r="AB286" i="3"/>
  <c r="Q287" i="3"/>
  <c r="S287" i="3"/>
  <c r="T287" i="3"/>
  <c r="U287" i="3"/>
  <c r="Z287" i="3"/>
  <c r="AA287" i="3"/>
  <c r="AB287" i="3"/>
  <c r="Q288" i="3"/>
  <c r="S288" i="3"/>
  <c r="T288" i="3"/>
  <c r="U288" i="3"/>
  <c r="Z288" i="3"/>
  <c r="AA288" i="3"/>
  <c r="AB288" i="3"/>
  <c r="Q289" i="3"/>
  <c r="S289" i="3"/>
  <c r="T289" i="3"/>
  <c r="U289" i="3"/>
  <c r="Z289" i="3"/>
  <c r="AA289" i="3"/>
  <c r="AB289" i="3"/>
  <c r="Q290" i="3"/>
  <c r="S290" i="3"/>
  <c r="T290" i="3"/>
  <c r="U290" i="3"/>
  <c r="Z290" i="3"/>
  <c r="AA290" i="3"/>
  <c r="AB290" i="3"/>
  <c r="Q291" i="3"/>
  <c r="S291" i="3"/>
  <c r="T291" i="3"/>
  <c r="U291" i="3"/>
  <c r="Z291" i="3"/>
  <c r="AA291" i="3"/>
  <c r="AB291" i="3"/>
  <c r="Q292" i="3"/>
  <c r="S292" i="3"/>
  <c r="T292" i="3"/>
  <c r="U292" i="3"/>
  <c r="Z292" i="3"/>
  <c r="AA292" i="3"/>
  <c r="AB292" i="3"/>
  <c r="Q293" i="3"/>
  <c r="S293" i="3"/>
  <c r="T293" i="3"/>
  <c r="U293" i="3"/>
  <c r="Z293" i="3"/>
  <c r="AA293" i="3"/>
  <c r="AB293" i="3"/>
  <c r="Q294" i="3"/>
  <c r="S294" i="3"/>
  <c r="T294" i="3"/>
  <c r="U294" i="3"/>
  <c r="Z294" i="3"/>
  <c r="AA294" i="3"/>
  <c r="AB294" i="3"/>
  <c r="Q295" i="3"/>
  <c r="S295" i="3"/>
  <c r="T295" i="3"/>
  <c r="U295" i="3"/>
  <c r="Z295" i="3"/>
  <c r="AA295" i="3"/>
  <c r="AB295" i="3"/>
  <c r="Q296" i="3"/>
  <c r="S296" i="3"/>
  <c r="T296" i="3"/>
  <c r="U296" i="3"/>
  <c r="Z296" i="3"/>
  <c r="AA296" i="3"/>
  <c r="AB296" i="3"/>
  <c r="Q297" i="3"/>
  <c r="S297" i="3"/>
  <c r="T297" i="3"/>
  <c r="U297" i="3"/>
  <c r="Z297" i="3"/>
  <c r="AA297" i="3"/>
  <c r="AB297" i="3"/>
  <c r="Q298" i="3"/>
  <c r="S298" i="3"/>
  <c r="T298" i="3"/>
  <c r="U298" i="3"/>
  <c r="Z298" i="3"/>
  <c r="AA298" i="3"/>
  <c r="AB298" i="3"/>
  <c r="Q299" i="3"/>
  <c r="S299" i="3"/>
  <c r="T299" i="3"/>
  <c r="U299" i="3"/>
  <c r="Z299" i="3"/>
  <c r="AA299" i="3"/>
  <c r="AB299" i="3"/>
  <c r="Q300" i="3"/>
  <c r="S300" i="3"/>
  <c r="T300" i="3"/>
  <c r="U300" i="3"/>
  <c r="Z300" i="3"/>
  <c r="AA300" i="3"/>
  <c r="AB300" i="3"/>
  <c r="Q301" i="3"/>
  <c r="S301" i="3"/>
  <c r="T301" i="3"/>
  <c r="U301" i="3"/>
  <c r="Z301" i="3"/>
  <c r="AA301" i="3"/>
  <c r="AB301" i="3"/>
  <c r="Q302" i="3"/>
  <c r="S302" i="3"/>
  <c r="T302" i="3"/>
  <c r="U302" i="3"/>
  <c r="Z302" i="3"/>
  <c r="AA302" i="3"/>
  <c r="AB302" i="3"/>
  <c r="Q303" i="3"/>
  <c r="S303" i="3"/>
  <c r="T303" i="3"/>
  <c r="U303" i="3"/>
  <c r="Z303" i="3"/>
  <c r="AA303" i="3"/>
  <c r="AB303" i="3"/>
  <c r="Q304" i="3"/>
  <c r="S304" i="3"/>
  <c r="T304" i="3"/>
  <c r="U304" i="3"/>
  <c r="Z304" i="3"/>
  <c r="AA304" i="3"/>
  <c r="AB304" i="3"/>
  <c r="Q305" i="3"/>
  <c r="S305" i="3"/>
  <c r="T305" i="3"/>
  <c r="U305" i="3"/>
  <c r="Z305" i="3"/>
  <c r="AA305" i="3"/>
  <c r="AB305" i="3"/>
  <c r="Q306" i="3"/>
  <c r="S306" i="3"/>
  <c r="T306" i="3"/>
  <c r="U306" i="3"/>
  <c r="Z306" i="3"/>
  <c r="AA306" i="3"/>
  <c r="AB306" i="3"/>
  <c r="Q307" i="3"/>
  <c r="S307" i="3"/>
  <c r="T307" i="3"/>
  <c r="U307" i="3"/>
  <c r="Z307" i="3"/>
  <c r="AA307" i="3"/>
  <c r="AB307" i="3"/>
  <c r="Q308" i="3"/>
  <c r="S308" i="3"/>
  <c r="T308" i="3"/>
  <c r="U308" i="3"/>
  <c r="Z308" i="3"/>
  <c r="AA308" i="3"/>
  <c r="AB308" i="3"/>
  <c r="Q309" i="3"/>
  <c r="S309" i="3"/>
  <c r="T309" i="3"/>
  <c r="U309" i="3"/>
  <c r="Z309" i="3"/>
  <c r="AA309" i="3"/>
  <c r="AB309" i="3"/>
  <c r="Q310" i="3"/>
  <c r="S310" i="3"/>
  <c r="T310" i="3"/>
  <c r="U310" i="3"/>
  <c r="Z310" i="3"/>
  <c r="AA310" i="3"/>
  <c r="AB310" i="3"/>
  <c r="Q311" i="3"/>
  <c r="S311" i="3"/>
  <c r="T311" i="3"/>
  <c r="U311" i="3"/>
  <c r="Z311" i="3"/>
  <c r="AA311" i="3"/>
  <c r="AB311" i="3"/>
  <c r="Q312" i="3"/>
  <c r="S312" i="3"/>
  <c r="T312" i="3"/>
  <c r="U312" i="3"/>
  <c r="Z312" i="3"/>
  <c r="AA312" i="3"/>
  <c r="AB312" i="3"/>
  <c r="Q313" i="3"/>
  <c r="S313" i="3"/>
  <c r="T313" i="3"/>
  <c r="U313" i="3"/>
  <c r="Z313" i="3"/>
  <c r="AA313" i="3"/>
  <c r="AB313" i="3"/>
  <c r="Q314" i="3"/>
  <c r="S314" i="3"/>
  <c r="T314" i="3"/>
  <c r="U314" i="3"/>
  <c r="Z314" i="3"/>
  <c r="AA314" i="3"/>
  <c r="AB314" i="3"/>
  <c r="Q315" i="3"/>
  <c r="S315" i="3"/>
  <c r="T315" i="3"/>
  <c r="U315" i="3"/>
  <c r="Z315" i="3"/>
  <c r="AA315" i="3"/>
  <c r="AB315" i="3"/>
  <c r="Q316" i="3"/>
  <c r="S316" i="3"/>
  <c r="T316" i="3"/>
  <c r="U316" i="3"/>
  <c r="Z316" i="3"/>
  <c r="AA316" i="3"/>
  <c r="AB316" i="3"/>
  <c r="Q317" i="3"/>
  <c r="S317" i="3"/>
  <c r="T317" i="3"/>
  <c r="U317" i="3"/>
  <c r="Z317" i="3"/>
  <c r="AA317" i="3"/>
  <c r="AB317" i="3"/>
  <c r="Q318" i="3"/>
  <c r="S318" i="3"/>
  <c r="T318" i="3"/>
  <c r="U318" i="3"/>
  <c r="Z318" i="3"/>
  <c r="AA318" i="3"/>
  <c r="AB318" i="3"/>
  <c r="Q319" i="3"/>
  <c r="S319" i="3"/>
  <c r="T319" i="3"/>
  <c r="U319" i="3"/>
  <c r="Z319" i="3"/>
  <c r="AA319" i="3"/>
  <c r="AB319" i="3"/>
  <c r="Q320" i="3"/>
  <c r="S320" i="3"/>
  <c r="T320" i="3"/>
  <c r="U320" i="3"/>
  <c r="Z320" i="3"/>
  <c r="AA320" i="3"/>
  <c r="AB320" i="3"/>
  <c r="Q321" i="3"/>
  <c r="S321" i="3"/>
  <c r="T321" i="3"/>
  <c r="U321" i="3"/>
  <c r="Z321" i="3"/>
  <c r="AA321" i="3"/>
  <c r="AB321" i="3"/>
  <c r="Q322" i="3"/>
  <c r="S322" i="3"/>
  <c r="T322" i="3"/>
  <c r="U322" i="3"/>
  <c r="Z322" i="3"/>
  <c r="AA322" i="3"/>
  <c r="AB322" i="3"/>
  <c r="Q323" i="3"/>
  <c r="S323" i="3"/>
  <c r="T323" i="3"/>
  <c r="U323" i="3"/>
  <c r="Z323" i="3"/>
  <c r="AA323" i="3"/>
  <c r="AB323" i="3"/>
  <c r="Q324" i="3"/>
  <c r="S324" i="3"/>
  <c r="T324" i="3"/>
  <c r="U324" i="3"/>
  <c r="Z324" i="3"/>
  <c r="AA324" i="3"/>
  <c r="AB324" i="3"/>
  <c r="Q325" i="3"/>
  <c r="S325" i="3"/>
  <c r="T325" i="3"/>
  <c r="U325" i="3"/>
  <c r="Z325" i="3"/>
  <c r="AA325" i="3"/>
  <c r="AB325" i="3"/>
  <c r="Q326" i="3"/>
  <c r="S326" i="3"/>
  <c r="T326" i="3"/>
  <c r="U326" i="3"/>
  <c r="Z326" i="3"/>
  <c r="AA326" i="3"/>
  <c r="AB326" i="3"/>
  <c r="Q327" i="3"/>
  <c r="S327" i="3"/>
  <c r="T327" i="3"/>
  <c r="U327" i="3"/>
  <c r="Z327" i="3"/>
  <c r="AA327" i="3"/>
  <c r="AB327" i="3"/>
  <c r="Q328" i="3"/>
  <c r="S328" i="3"/>
  <c r="T328" i="3"/>
  <c r="U328" i="3"/>
  <c r="Z328" i="3"/>
  <c r="AA328" i="3"/>
  <c r="AB328" i="3"/>
  <c r="Q329" i="3"/>
  <c r="S329" i="3"/>
  <c r="T329" i="3"/>
  <c r="U329" i="3"/>
  <c r="Z329" i="3"/>
  <c r="AA329" i="3"/>
  <c r="AB329" i="3"/>
  <c r="Q330" i="3"/>
  <c r="S330" i="3"/>
  <c r="T330" i="3"/>
  <c r="U330" i="3"/>
  <c r="Z330" i="3"/>
  <c r="AA330" i="3"/>
  <c r="AB330" i="3"/>
  <c r="Q331" i="3"/>
  <c r="S331" i="3"/>
  <c r="T331" i="3"/>
  <c r="U331" i="3"/>
  <c r="Z331" i="3"/>
  <c r="AA331" i="3"/>
  <c r="AB331" i="3"/>
  <c r="Q332" i="3"/>
  <c r="S332" i="3"/>
  <c r="T332" i="3"/>
  <c r="U332" i="3"/>
  <c r="Z332" i="3"/>
  <c r="AA332" i="3"/>
  <c r="AB332" i="3"/>
  <c r="Q333" i="3"/>
  <c r="S333" i="3"/>
  <c r="T333" i="3"/>
  <c r="U333" i="3"/>
  <c r="Z333" i="3"/>
  <c r="AA333" i="3"/>
  <c r="AB333" i="3"/>
  <c r="Q334" i="3"/>
  <c r="S334" i="3"/>
  <c r="T334" i="3"/>
  <c r="U334" i="3"/>
  <c r="Z334" i="3"/>
  <c r="AA334" i="3"/>
  <c r="AB334" i="3"/>
  <c r="Q335" i="3"/>
  <c r="S335" i="3"/>
  <c r="T335" i="3"/>
  <c r="U335" i="3"/>
  <c r="Z335" i="3"/>
  <c r="AA335" i="3"/>
  <c r="AB335" i="3"/>
  <c r="Q336" i="3"/>
  <c r="S336" i="3"/>
  <c r="T336" i="3"/>
  <c r="U336" i="3"/>
  <c r="Z336" i="3"/>
  <c r="AA336" i="3"/>
  <c r="AB336" i="3"/>
  <c r="Q337" i="3"/>
  <c r="S337" i="3"/>
  <c r="T337" i="3"/>
  <c r="U337" i="3"/>
  <c r="Z337" i="3"/>
  <c r="AA337" i="3"/>
  <c r="AB337" i="3"/>
  <c r="Q338" i="3"/>
  <c r="S338" i="3"/>
  <c r="T338" i="3"/>
  <c r="U338" i="3"/>
  <c r="Z338" i="3"/>
  <c r="AA338" i="3"/>
  <c r="AB338" i="3"/>
  <c r="Q339" i="3"/>
  <c r="S339" i="3"/>
  <c r="T339" i="3"/>
  <c r="U339" i="3"/>
  <c r="Z339" i="3"/>
  <c r="AA339" i="3"/>
  <c r="AB339" i="3"/>
  <c r="Q340" i="3"/>
  <c r="S340" i="3"/>
  <c r="T340" i="3"/>
  <c r="U340" i="3"/>
  <c r="Z340" i="3"/>
  <c r="AA340" i="3"/>
  <c r="AB340" i="3"/>
  <c r="Q341" i="3"/>
  <c r="S341" i="3"/>
  <c r="T341" i="3"/>
  <c r="U341" i="3"/>
  <c r="Z341" i="3"/>
  <c r="AA341" i="3"/>
  <c r="AB341" i="3"/>
  <c r="Q342" i="3"/>
  <c r="S342" i="3"/>
  <c r="T342" i="3"/>
  <c r="U342" i="3"/>
  <c r="Z342" i="3"/>
  <c r="AA342" i="3"/>
  <c r="AB342" i="3"/>
  <c r="Q343" i="3"/>
  <c r="S343" i="3"/>
  <c r="T343" i="3"/>
  <c r="U343" i="3"/>
  <c r="Z343" i="3"/>
  <c r="AA343" i="3"/>
  <c r="AB343" i="3"/>
  <c r="Q344" i="3"/>
  <c r="S344" i="3"/>
  <c r="T344" i="3"/>
  <c r="U344" i="3"/>
  <c r="Z344" i="3"/>
  <c r="AA344" i="3"/>
  <c r="AB344" i="3"/>
  <c r="Q345" i="3"/>
  <c r="S345" i="3"/>
  <c r="T345" i="3"/>
  <c r="U345" i="3"/>
  <c r="Z345" i="3"/>
  <c r="AA345" i="3"/>
  <c r="AB345" i="3"/>
  <c r="Q346" i="3"/>
  <c r="S346" i="3"/>
  <c r="T346" i="3"/>
  <c r="U346" i="3"/>
  <c r="Z346" i="3"/>
  <c r="AA346" i="3"/>
  <c r="AB346" i="3"/>
  <c r="Q347" i="3"/>
  <c r="S347" i="3"/>
  <c r="T347" i="3"/>
  <c r="U347" i="3"/>
  <c r="Z347" i="3"/>
  <c r="AA347" i="3"/>
  <c r="AB347" i="3"/>
  <c r="Q348" i="3"/>
  <c r="S348" i="3"/>
  <c r="T348" i="3"/>
  <c r="U348" i="3"/>
  <c r="Z348" i="3"/>
  <c r="AA348" i="3"/>
  <c r="AB348" i="3"/>
  <c r="Q349" i="3"/>
  <c r="S349" i="3"/>
  <c r="T349" i="3"/>
  <c r="U349" i="3"/>
  <c r="Z349" i="3"/>
  <c r="AA349" i="3"/>
  <c r="AB349" i="3"/>
  <c r="Q350" i="3"/>
  <c r="S350" i="3"/>
  <c r="T350" i="3"/>
  <c r="U350" i="3"/>
  <c r="Z350" i="3"/>
  <c r="AA350" i="3"/>
  <c r="AB350" i="3"/>
  <c r="Q351" i="3"/>
  <c r="S351" i="3"/>
  <c r="T351" i="3"/>
  <c r="U351" i="3"/>
  <c r="Z351" i="3"/>
  <c r="AA351" i="3"/>
  <c r="AB351" i="3"/>
  <c r="Q352" i="3"/>
  <c r="S352" i="3"/>
  <c r="T352" i="3"/>
  <c r="U352" i="3"/>
  <c r="Z352" i="3"/>
  <c r="AA352" i="3"/>
  <c r="AB352" i="3"/>
  <c r="Q353" i="3"/>
  <c r="S353" i="3"/>
  <c r="T353" i="3"/>
  <c r="U353" i="3"/>
  <c r="Z353" i="3"/>
  <c r="AA353" i="3"/>
  <c r="AB353" i="3"/>
  <c r="Q354" i="3"/>
  <c r="S354" i="3"/>
  <c r="T354" i="3"/>
  <c r="U354" i="3"/>
  <c r="Z354" i="3"/>
  <c r="AA354" i="3"/>
  <c r="AB354" i="3"/>
  <c r="Q355" i="3"/>
  <c r="S355" i="3"/>
  <c r="T355" i="3"/>
  <c r="U355" i="3"/>
  <c r="Z355" i="3"/>
  <c r="AA355" i="3"/>
  <c r="AB355" i="3"/>
  <c r="Q356" i="3"/>
  <c r="S356" i="3"/>
  <c r="T356" i="3"/>
  <c r="U356" i="3"/>
  <c r="Z356" i="3"/>
  <c r="AA356" i="3"/>
  <c r="AB356" i="3"/>
  <c r="Q357" i="3"/>
  <c r="S357" i="3"/>
  <c r="T357" i="3"/>
  <c r="U357" i="3"/>
  <c r="Z357" i="3"/>
  <c r="AA357" i="3"/>
  <c r="AB357" i="3"/>
  <c r="Q358" i="3"/>
  <c r="S358" i="3"/>
  <c r="T358" i="3"/>
  <c r="U358" i="3"/>
  <c r="Z358" i="3"/>
  <c r="AA358" i="3"/>
  <c r="AB358" i="3"/>
  <c r="Q359" i="3"/>
  <c r="S359" i="3"/>
  <c r="T359" i="3"/>
  <c r="U359" i="3"/>
  <c r="Z359" i="3"/>
  <c r="AA359" i="3"/>
  <c r="AB359" i="3"/>
  <c r="Q360" i="3"/>
  <c r="S360" i="3"/>
  <c r="T360" i="3"/>
  <c r="U360" i="3"/>
  <c r="Z360" i="3"/>
  <c r="AA360" i="3"/>
  <c r="AB360" i="3"/>
  <c r="Q361" i="3"/>
  <c r="S361" i="3"/>
  <c r="T361" i="3"/>
  <c r="U361" i="3"/>
  <c r="Z361" i="3"/>
  <c r="AA361" i="3"/>
  <c r="AB361" i="3"/>
  <c r="Q362" i="3"/>
  <c r="S362" i="3"/>
  <c r="T362" i="3"/>
  <c r="U362" i="3"/>
  <c r="Z362" i="3"/>
  <c r="AA362" i="3"/>
  <c r="AB362" i="3"/>
  <c r="Q363" i="3"/>
  <c r="S363" i="3"/>
  <c r="T363" i="3"/>
  <c r="U363" i="3"/>
  <c r="Z363" i="3"/>
  <c r="AA363" i="3"/>
  <c r="AB363" i="3"/>
  <c r="Q364" i="3"/>
  <c r="S364" i="3"/>
  <c r="T364" i="3"/>
  <c r="U364" i="3"/>
  <c r="Z364" i="3"/>
  <c r="AA364" i="3"/>
  <c r="AB364" i="3"/>
  <c r="Q365" i="3"/>
  <c r="S365" i="3"/>
  <c r="T365" i="3"/>
  <c r="U365" i="3"/>
  <c r="Z365" i="3"/>
  <c r="AA365" i="3"/>
  <c r="AB365" i="3"/>
  <c r="Q366" i="3"/>
  <c r="S366" i="3"/>
  <c r="T366" i="3"/>
  <c r="U366" i="3"/>
  <c r="Z366" i="3"/>
  <c r="AA366" i="3"/>
  <c r="AB366" i="3"/>
  <c r="Q367" i="3"/>
  <c r="S367" i="3"/>
  <c r="T367" i="3"/>
  <c r="U367" i="3"/>
  <c r="Z367" i="3"/>
  <c r="AA367" i="3"/>
  <c r="AB367" i="3"/>
  <c r="Q368" i="3"/>
  <c r="S368" i="3"/>
  <c r="T368" i="3"/>
  <c r="U368" i="3"/>
  <c r="Z368" i="3"/>
  <c r="AA368" i="3"/>
  <c r="AB368" i="3"/>
  <c r="Q369" i="3"/>
  <c r="S369" i="3"/>
  <c r="T369" i="3"/>
  <c r="U369" i="3"/>
  <c r="Z369" i="3"/>
  <c r="AA369" i="3"/>
  <c r="AB369" i="3"/>
  <c r="Q370" i="3"/>
  <c r="S370" i="3"/>
  <c r="T370" i="3"/>
  <c r="U370" i="3"/>
  <c r="Z370" i="3"/>
  <c r="AA370" i="3"/>
  <c r="AB370" i="3"/>
  <c r="Q371" i="3"/>
  <c r="S371" i="3"/>
  <c r="T371" i="3"/>
  <c r="U371" i="3"/>
  <c r="Z371" i="3"/>
  <c r="AA371" i="3"/>
  <c r="AB371" i="3"/>
  <c r="Q372" i="3"/>
  <c r="S372" i="3"/>
  <c r="T372" i="3"/>
  <c r="U372" i="3"/>
  <c r="Z372" i="3"/>
  <c r="AA372" i="3"/>
  <c r="AB372" i="3"/>
  <c r="Q373" i="3"/>
  <c r="S373" i="3"/>
  <c r="T373" i="3"/>
  <c r="U373" i="3"/>
  <c r="Z373" i="3"/>
  <c r="AA373" i="3"/>
  <c r="AB373" i="3"/>
  <c r="Q374" i="3"/>
  <c r="S374" i="3"/>
  <c r="T374" i="3"/>
  <c r="U374" i="3"/>
  <c r="Z374" i="3"/>
  <c r="AA374" i="3"/>
  <c r="AB374" i="3"/>
  <c r="Q375" i="3"/>
  <c r="S375" i="3"/>
  <c r="T375" i="3"/>
  <c r="U375" i="3"/>
  <c r="Z375" i="3"/>
  <c r="AA375" i="3"/>
  <c r="AB375" i="3"/>
  <c r="Q376" i="3"/>
  <c r="S376" i="3"/>
  <c r="T376" i="3"/>
  <c r="U376" i="3"/>
  <c r="Z376" i="3"/>
  <c r="AA376" i="3"/>
  <c r="AB376" i="3"/>
  <c r="Q377" i="3"/>
  <c r="S377" i="3"/>
  <c r="T377" i="3"/>
  <c r="U377" i="3"/>
  <c r="Z377" i="3"/>
  <c r="AA377" i="3"/>
  <c r="AB377" i="3"/>
  <c r="Q378" i="3"/>
  <c r="S378" i="3"/>
  <c r="T378" i="3"/>
  <c r="U378" i="3"/>
  <c r="Z378" i="3"/>
  <c r="AA378" i="3"/>
  <c r="AB378" i="3"/>
  <c r="Q379" i="3"/>
  <c r="S379" i="3"/>
  <c r="T379" i="3"/>
  <c r="U379" i="3"/>
  <c r="Z379" i="3"/>
  <c r="AA379" i="3"/>
  <c r="AB379" i="3"/>
  <c r="Q380" i="3"/>
  <c r="S380" i="3"/>
  <c r="T380" i="3"/>
  <c r="U380" i="3"/>
  <c r="Z380" i="3"/>
  <c r="AA380" i="3"/>
  <c r="AB380" i="3"/>
  <c r="Q381" i="3"/>
  <c r="S381" i="3"/>
  <c r="T381" i="3"/>
  <c r="U381" i="3"/>
  <c r="Z381" i="3"/>
  <c r="AA381" i="3"/>
  <c r="AB381" i="3"/>
  <c r="Q382" i="3"/>
  <c r="S382" i="3"/>
  <c r="T382" i="3"/>
  <c r="U382" i="3"/>
  <c r="Z382" i="3"/>
  <c r="AA382" i="3"/>
  <c r="AB382" i="3"/>
  <c r="Q383" i="3"/>
  <c r="S383" i="3"/>
  <c r="T383" i="3"/>
  <c r="U383" i="3"/>
  <c r="Z383" i="3"/>
  <c r="AA383" i="3"/>
  <c r="AB383" i="3"/>
  <c r="Q384" i="3"/>
  <c r="S384" i="3"/>
  <c r="T384" i="3"/>
  <c r="U384" i="3"/>
  <c r="Z384" i="3"/>
  <c r="AA384" i="3"/>
  <c r="AB384" i="3"/>
  <c r="Q385" i="3"/>
  <c r="S385" i="3"/>
  <c r="T385" i="3"/>
  <c r="U385" i="3"/>
  <c r="Z385" i="3"/>
  <c r="AA385" i="3"/>
  <c r="AB385" i="3"/>
  <c r="Q386" i="3"/>
  <c r="S386" i="3"/>
  <c r="T386" i="3"/>
  <c r="U386" i="3"/>
  <c r="Z386" i="3"/>
  <c r="AA386" i="3"/>
  <c r="AB386" i="3"/>
  <c r="Q387" i="3"/>
  <c r="S387" i="3"/>
  <c r="T387" i="3"/>
  <c r="U387" i="3"/>
  <c r="Z387" i="3"/>
  <c r="AA387" i="3"/>
  <c r="AB387" i="3"/>
  <c r="Q388" i="3"/>
  <c r="S388" i="3"/>
  <c r="T388" i="3"/>
  <c r="U388" i="3"/>
  <c r="Z388" i="3"/>
  <c r="AA388" i="3"/>
  <c r="AB388" i="3"/>
  <c r="Q389" i="3"/>
  <c r="S389" i="3"/>
  <c r="T389" i="3"/>
  <c r="U389" i="3"/>
  <c r="Z389" i="3"/>
  <c r="AA389" i="3"/>
  <c r="AB389" i="3"/>
  <c r="Q390" i="3"/>
  <c r="S390" i="3"/>
  <c r="T390" i="3"/>
  <c r="U390" i="3"/>
  <c r="Z390" i="3"/>
  <c r="AA390" i="3"/>
  <c r="AB390" i="3"/>
  <c r="Q391" i="3"/>
  <c r="S391" i="3"/>
  <c r="T391" i="3"/>
  <c r="U391" i="3"/>
  <c r="Z391" i="3"/>
  <c r="AA391" i="3"/>
  <c r="AB391" i="3"/>
  <c r="Q392" i="3"/>
  <c r="S392" i="3"/>
  <c r="T392" i="3"/>
  <c r="U392" i="3"/>
  <c r="Z392" i="3"/>
  <c r="AA392" i="3"/>
  <c r="AB392" i="3"/>
  <c r="Q393" i="3"/>
  <c r="S393" i="3"/>
  <c r="T393" i="3"/>
  <c r="U393" i="3"/>
  <c r="Z393" i="3"/>
  <c r="AA393" i="3"/>
  <c r="AB393" i="3"/>
  <c r="Q394" i="3"/>
  <c r="S394" i="3"/>
  <c r="T394" i="3"/>
  <c r="U394" i="3"/>
  <c r="Z394" i="3"/>
  <c r="AA394" i="3"/>
  <c r="AB394" i="3"/>
  <c r="Q395" i="3"/>
  <c r="S395" i="3"/>
  <c r="T395" i="3"/>
  <c r="U395" i="3"/>
  <c r="Z395" i="3"/>
  <c r="AA395" i="3"/>
  <c r="AB395" i="3"/>
  <c r="Q396" i="3"/>
  <c r="S396" i="3"/>
  <c r="T396" i="3"/>
  <c r="U396" i="3"/>
  <c r="Z396" i="3"/>
  <c r="AA396" i="3"/>
  <c r="AB396" i="3"/>
  <c r="Q397" i="3"/>
  <c r="S397" i="3"/>
  <c r="T397" i="3"/>
  <c r="U397" i="3"/>
  <c r="Z397" i="3"/>
  <c r="AA397" i="3"/>
  <c r="AB397" i="3"/>
  <c r="Q398" i="3"/>
  <c r="S398" i="3"/>
  <c r="T398" i="3"/>
  <c r="U398" i="3"/>
  <c r="Z398" i="3"/>
  <c r="AA398" i="3"/>
  <c r="AB398" i="3"/>
  <c r="Q399" i="3"/>
  <c r="S399" i="3"/>
  <c r="T399" i="3"/>
  <c r="U399" i="3"/>
  <c r="Z399" i="3"/>
  <c r="AA399" i="3"/>
  <c r="AB399" i="3"/>
  <c r="Q400" i="3"/>
  <c r="S400" i="3"/>
  <c r="T400" i="3"/>
  <c r="U400" i="3"/>
  <c r="Z400" i="3"/>
  <c r="AA400" i="3"/>
  <c r="AB400" i="3"/>
  <c r="Q401" i="3"/>
  <c r="S401" i="3"/>
  <c r="T401" i="3"/>
  <c r="U401" i="3"/>
  <c r="Z401" i="3"/>
  <c r="AA401" i="3"/>
  <c r="AB401" i="3"/>
  <c r="Q402" i="3"/>
  <c r="S402" i="3"/>
  <c r="T402" i="3"/>
  <c r="U402" i="3"/>
  <c r="Z402" i="3"/>
  <c r="AA402" i="3"/>
  <c r="AB402" i="3"/>
  <c r="Q403" i="3"/>
  <c r="S403" i="3"/>
  <c r="T403" i="3"/>
  <c r="U403" i="3"/>
  <c r="Z403" i="3"/>
  <c r="AA403" i="3"/>
  <c r="AB403" i="3"/>
  <c r="Q404" i="3"/>
  <c r="S404" i="3"/>
  <c r="T404" i="3"/>
  <c r="U404" i="3"/>
  <c r="Z404" i="3"/>
  <c r="AA404" i="3"/>
  <c r="AB404" i="3"/>
  <c r="Q405" i="3"/>
  <c r="S405" i="3"/>
  <c r="T405" i="3"/>
  <c r="U405" i="3"/>
  <c r="Z405" i="3"/>
  <c r="AA405" i="3"/>
  <c r="AB405" i="3"/>
  <c r="Q406" i="3"/>
  <c r="S406" i="3"/>
  <c r="T406" i="3"/>
  <c r="U406" i="3"/>
  <c r="Z406" i="3"/>
  <c r="AA406" i="3"/>
  <c r="AB406" i="3"/>
  <c r="Q407" i="3"/>
  <c r="S407" i="3"/>
  <c r="T407" i="3"/>
  <c r="U407" i="3"/>
  <c r="Z407" i="3"/>
  <c r="AA407" i="3"/>
  <c r="AB407" i="3"/>
  <c r="Q408" i="3"/>
  <c r="S408" i="3"/>
  <c r="T408" i="3"/>
  <c r="U408" i="3"/>
  <c r="Z408" i="3"/>
  <c r="AA408" i="3"/>
  <c r="AB408" i="3"/>
  <c r="Q409" i="3"/>
  <c r="S409" i="3"/>
  <c r="T409" i="3"/>
  <c r="U409" i="3"/>
  <c r="Z409" i="3"/>
  <c r="AA409" i="3"/>
  <c r="AB409" i="3"/>
  <c r="Q410" i="3"/>
  <c r="S410" i="3"/>
  <c r="T410" i="3"/>
  <c r="U410" i="3"/>
  <c r="Z410" i="3"/>
  <c r="AA410" i="3"/>
  <c r="AB410" i="3"/>
  <c r="Q411" i="3"/>
  <c r="S411" i="3"/>
  <c r="T411" i="3"/>
  <c r="U411" i="3"/>
  <c r="Z411" i="3"/>
  <c r="AA411" i="3"/>
  <c r="AB411" i="3"/>
  <c r="Q412" i="3"/>
  <c r="S412" i="3"/>
  <c r="T412" i="3"/>
  <c r="U412" i="3"/>
  <c r="Z412" i="3"/>
  <c r="AA412" i="3"/>
  <c r="AB412" i="3"/>
  <c r="Q413" i="3"/>
  <c r="S413" i="3"/>
  <c r="T413" i="3"/>
  <c r="U413" i="3"/>
  <c r="Z413" i="3"/>
  <c r="AA413" i="3"/>
  <c r="AB413" i="3"/>
  <c r="Q414" i="3"/>
  <c r="S414" i="3"/>
  <c r="T414" i="3"/>
  <c r="U414" i="3"/>
  <c r="Z414" i="3"/>
  <c r="AA414" i="3"/>
  <c r="AB414" i="3"/>
  <c r="Q415" i="3"/>
  <c r="S415" i="3"/>
  <c r="T415" i="3"/>
  <c r="U415" i="3"/>
  <c r="Z415" i="3"/>
  <c r="AA415" i="3"/>
  <c r="AB415" i="3"/>
  <c r="Q416" i="3"/>
  <c r="S416" i="3"/>
  <c r="T416" i="3"/>
  <c r="U416" i="3"/>
  <c r="Z416" i="3"/>
  <c r="AA416" i="3"/>
  <c r="AB416" i="3"/>
  <c r="Q417" i="3"/>
  <c r="S417" i="3"/>
  <c r="T417" i="3"/>
  <c r="U417" i="3"/>
  <c r="Z417" i="3"/>
  <c r="AA417" i="3"/>
  <c r="AB417" i="3"/>
  <c r="Q418" i="3"/>
  <c r="S418" i="3"/>
  <c r="T418" i="3"/>
  <c r="U418" i="3"/>
  <c r="Z418" i="3"/>
  <c r="AA418" i="3"/>
  <c r="AB418" i="3"/>
  <c r="Q419" i="3"/>
  <c r="S419" i="3"/>
  <c r="T419" i="3"/>
  <c r="U419" i="3"/>
  <c r="Z419" i="3"/>
  <c r="AA419" i="3"/>
  <c r="AB419" i="3"/>
  <c r="Q420" i="3"/>
  <c r="S420" i="3"/>
  <c r="T420" i="3"/>
  <c r="U420" i="3"/>
  <c r="Z420" i="3"/>
  <c r="AA420" i="3"/>
  <c r="AB420" i="3"/>
  <c r="Q421" i="3"/>
  <c r="S421" i="3"/>
  <c r="T421" i="3"/>
  <c r="U421" i="3"/>
  <c r="Z421" i="3"/>
  <c r="AA421" i="3"/>
  <c r="AB421" i="3"/>
  <c r="Q422" i="3"/>
  <c r="S422" i="3"/>
  <c r="T422" i="3"/>
  <c r="U422" i="3"/>
  <c r="Z422" i="3"/>
  <c r="AA422" i="3"/>
  <c r="AB422" i="3"/>
  <c r="Q423" i="3"/>
  <c r="S423" i="3"/>
  <c r="T423" i="3"/>
  <c r="U423" i="3"/>
  <c r="Z423" i="3"/>
  <c r="AA423" i="3"/>
  <c r="AB423" i="3"/>
  <c r="Q424" i="3"/>
  <c r="S424" i="3"/>
  <c r="T424" i="3"/>
  <c r="U424" i="3"/>
  <c r="Z424" i="3"/>
  <c r="AA424" i="3"/>
  <c r="AB424" i="3"/>
  <c r="Q425" i="3"/>
  <c r="S425" i="3"/>
  <c r="T425" i="3"/>
  <c r="U425" i="3"/>
  <c r="Z425" i="3"/>
  <c r="AA425" i="3"/>
  <c r="AB425" i="3"/>
  <c r="Q426" i="3"/>
  <c r="S426" i="3"/>
  <c r="T426" i="3"/>
  <c r="U426" i="3"/>
  <c r="Z426" i="3"/>
  <c r="AA426" i="3"/>
  <c r="AB426" i="3"/>
  <c r="Q427" i="3"/>
  <c r="S427" i="3"/>
  <c r="T427" i="3"/>
  <c r="U427" i="3"/>
  <c r="Z427" i="3"/>
  <c r="AA427" i="3"/>
  <c r="AB427" i="3"/>
  <c r="Q428" i="3"/>
  <c r="S428" i="3"/>
  <c r="T428" i="3"/>
  <c r="U428" i="3"/>
  <c r="Z428" i="3"/>
  <c r="AA428" i="3"/>
  <c r="AB428" i="3"/>
  <c r="Q429" i="3"/>
  <c r="S429" i="3"/>
  <c r="T429" i="3"/>
  <c r="U429" i="3"/>
  <c r="Z429" i="3"/>
  <c r="AA429" i="3"/>
  <c r="AB429" i="3"/>
  <c r="Q430" i="3"/>
  <c r="S430" i="3"/>
  <c r="T430" i="3"/>
  <c r="U430" i="3"/>
  <c r="Z430" i="3"/>
  <c r="AA430" i="3"/>
  <c r="AB430" i="3"/>
  <c r="Q431" i="3"/>
  <c r="S431" i="3"/>
  <c r="T431" i="3"/>
  <c r="U431" i="3"/>
  <c r="Z431" i="3"/>
  <c r="AA431" i="3"/>
  <c r="AB431" i="3"/>
  <c r="Q432" i="3"/>
  <c r="S432" i="3"/>
  <c r="T432" i="3"/>
  <c r="U432" i="3"/>
  <c r="Z432" i="3"/>
  <c r="AA432" i="3"/>
  <c r="AB432" i="3"/>
  <c r="Q433" i="3"/>
  <c r="S433" i="3"/>
  <c r="T433" i="3"/>
  <c r="U433" i="3"/>
  <c r="Z433" i="3"/>
  <c r="AA433" i="3"/>
  <c r="AB433" i="3"/>
  <c r="Q434" i="3"/>
  <c r="S434" i="3"/>
  <c r="T434" i="3"/>
  <c r="U434" i="3"/>
  <c r="Z434" i="3"/>
  <c r="AA434" i="3"/>
  <c r="AB434" i="3"/>
  <c r="Q435" i="3"/>
  <c r="S435" i="3"/>
  <c r="T435" i="3"/>
  <c r="U435" i="3"/>
  <c r="Z435" i="3"/>
  <c r="AA435" i="3"/>
  <c r="AB435" i="3"/>
  <c r="Q436" i="3"/>
  <c r="S436" i="3"/>
  <c r="T436" i="3"/>
  <c r="U436" i="3"/>
  <c r="Z436" i="3"/>
  <c r="AA436" i="3"/>
  <c r="AB436" i="3"/>
  <c r="Q437" i="3"/>
  <c r="S437" i="3"/>
  <c r="T437" i="3"/>
  <c r="U437" i="3"/>
  <c r="Z437" i="3"/>
  <c r="AA437" i="3"/>
  <c r="AB437" i="3"/>
  <c r="Q438" i="3"/>
  <c r="S438" i="3"/>
  <c r="T438" i="3"/>
  <c r="U438" i="3"/>
  <c r="Z438" i="3"/>
  <c r="AA438" i="3"/>
  <c r="AB438" i="3"/>
  <c r="Q439" i="3"/>
  <c r="S439" i="3"/>
  <c r="T439" i="3"/>
  <c r="U439" i="3"/>
  <c r="Z439" i="3"/>
  <c r="AA439" i="3"/>
  <c r="AB439" i="3"/>
  <c r="Q440" i="3"/>
  <c r="S440" i="3"/>
  <c r="T440" i="3"/>
  <c r="U440" i="3"/>
  <c r="Z440" i="3"/>
  <c r="AA440" i="3"/>
  <c r="AB440" i="3"/>
  <c r="Q441" i="3"/>
  <c r="S441" i="3"/>
  <c r="T441" i="3"/>
  <c r="U441" i="3"/>
  <c r="Z441" i="3"/>
  <c r="AA441" i="3"/>
  <c r="AB441" i="3"/>
  <c r="Q442" i="3"/>
  <c r="S442" i="3"/>
  <c r="T442" i="3"/>
  <c r="U442" i="3"/>
  <c r="Z442" i="3"/>
  <c r="AA442" i="3"/>
  <c r="AB442" i="3"/>
  <c r="Q443" i="3"/>
  <c r="S443" i="3"/>
  <c r="T443" i="3"/>
  <c r="U443" i="3"/>
  <c r="Z443" i="3"/>
  <c r="AA443" i="3"/>
  <c r="AB443" i="3"/>
  <c r="Q444" i="3"/>
  <c r="S444" i="3"/>
  <c r="T444" i="3"/>
  <c r="U444" i="3"/>
  <c r="Z444" i="3"/>
  <c r="AA444" i="3"/>
  <c r="AB444" i="3"/>
  <c r="Q445" i="3"/>
  <c r="S445" i="3"/>
  <c r="T445" i="3"/>
  <c r="U445" i="3"/>
  <c r="Z445" i="3"/>
  <c r="AA445" i="3"/>
  <c r="AB445" i="3"/>
  <c r="Q446" i="3"/>
  <c r="S446" i="3"/>
  <c r="T446" i="3"/>
  <c r="U446" i="3"/>
  <c r="Z446" i="3"/>
  <c r="AA446" i="3"/>
  <c r="AB446" i="3"/>
  <c r="Q447" i="3"/>
  <c r="S447" i="3"/>
  <c r="T447" i="3"/>
  <c r="U447" i="3"/>
  <c r="Z447" i="3"/>
  <c r="AA447" i="3"/>
  <c r="AB447" i="3"/>
  <c r="Q448" i="3"/>
  <c r="S448" i="3"/>
  <c r="T448" i="3"/>
  <c r="U448" i="3"/>
  <c r="Z448" i="3"/>
  <c r="AA448" i="3"/>
  <c r="AB448" i="3"/>
  <c r="Q449" i="3"/>
  <c r="S449" i="3"/>
  <c r="T449" i="3"/>
  <c r="U449" i="3"/>
  <c r="Z449" i="3"/>
  <c r="AA449" i="3"/>
  <c r="AB449" i="3"/>
  <c r="Q450" i="3"/>
  <c r="S450" i="3"/>
  <c r="T450" i="3"/>
  <c r="U450" i="3"/>
  <c r="Z450" i="3"/>
  <c r="AA450" i="3"/>
  <c r="AB450" i="3"/>
  <c r="Q451" i="3"/>
  <c r="S451" i="3"/>
  <c r="T451" i="3"/>
  <c r="U451" i="3"/>
  <c r="Z451" i="3"/>
  <c r="AA451" i="3"/>
  <c r="AB451" i="3"/>
  <c r="Q452" i="3"/>
  <c r="S452" i="3"/>
  <c r="T452" i="3"/>
  <c r="U452" i="3"/>
  <c r="Z452" i="3"/>
  <c r="AA452" i="3"/>
  <c r="AB452" i="3"/>
  <c r="Q453" i="3"/>
  <c r="S453" i="3"/>
  <c r="T453" i="3"/>
  <c r="U453" i="3"/>
  <c r="Z453" i="3"/>
  <c r="AA453" i="3"/>
  <c r="AB453" i="3"/>
  <c r="Q454" i="3"/>
  <c r="S454" i="3"/>
  <c r="T454" i="3"/>
  <c r="U454" i="3"/>
  <c r="Z454" i="3"/>
  <c r="AA454" i="3"/>
  <c r="AB454" i="3"/>
  <c r="Q455" i="3"/>
  <c r="S455" i="3"/>
  <c r="T455" i="3"/>
  <c r="U455" i="3"/>
  <c r="Z455" i="3"/>
  <c r="AA455" i="3"/>
  <c r="AB455" i="3"/>
  <c r="Q456" i="3"/>
  <c r="S456" i="3"/>
  <c r="T456" i="3"/>
  <c r="U456" i="3"/>
  <c r="Z456" i="3"/>
  <c r="AA456" i="3"/>
  <c r="AB456" i="3"/>
  <c r="Q457" i="3"/>
  <c r="S457" i="3"/>
  <c r="T457" i="3"/>
  <c r="U457" i="3"/>
  <c r="Z457" i="3"/>
  <c r="AA457" i="3"/>
  <c r="AB457" i="3"/>
  <c r="Q458" i="3"/>
  <c r="S458" i="3"/>
  <c r="T458" i="3"/>
  <c r="U458" i="3"/>
  <c r="Z458" i="3"/>
  <c r="AA458" i="3"/>
  <c r="AB458" i="3"/>
  <c r="Q459" i="3"/>
  <c r="S459" i="3"/>
  <c r="T459" i="3"/>
  <c r="U459" i="3"/>
  <c r="Z459" i="3"/>
  <c r="AA459" i="3"/>
  <c r="AB459" i="3"/>
  <c r="Q460" i="3"/>
  <c r="S460" i="3"/>
  <c r="T460" i="3"/>
  <c r="U460" i="3"/>
  <c r="Z460" i="3"/>
  <c r="AA460" i="3"/>
  <c r="AB460" i="3"/>
  <c r="Q461" i="3"/>
  <c r="S461" i="3"/>
  <c r="T461" i="3"/>
  <c r="U461" i="3"/>
  <c r="Z461" i="3"/>
  <c r="AA461" i="3"/>
  <c r="AB461" i="3"/>
  <c r="Q462" i="3"/>
  <c r="S462" i="3"/>
  <c r="T462" i="3"/>
  <c r="U462" i="3"/>
  <c r="Z462" i="3"/>
  <c r="AA462" i="3"/>
  <c r="AB462" i="3"/>
  <c r="Q463" i="3"/>
  <c r="S463" i="3"/>
  <c r="T463" i="3"/>
  <c r="U463" i="3"/>
  <c r="Z463" i="3"/>
  <c r="AA463" i="3"/>
  <c r="AB463" i="3"/>
  <c r="Q464" i="3"/>
  <c r="S464" i="3"/>
  <c r="T464" i="3"/>
  <c r="U464" i="3"/>
  <c r="Z464" i="3"/>
  <c r="AA464" i="3"/>
  <c r="AB464" i="3"/>
  <c r="Q465" i="3"/>
  <c r="S465" i="3"/>
  <c r="T465" i="3"/>
  <c r="U465" i="3"/>
  <c r="Z465" i="3"/>
  <c r="AA465" i="3"/>
  <c r="AB465" i="3"/>
  <c r="Q466" i="3"/>
  <c r="S466" i="3"/>
  <c r="T466" i="3"/>
  <c r="U466" i="3"/>
  <c r="Z466" i="3"/>
  <c r="AA466" i="3"/>
  <c r="AB466" i="3"/>
  <c r="Q467" i="3"/>
  <c r="S467" i="3"/>
  <c r="T467" i="3"/>
  <c r="U467" i="3"/>
  <c r="Z467" i="3"/>
  <c r="AA467" i="3"/>
  <c r="AB467" i="3"/>
  <c r="Q468" i="3"/>
  <c r="S468" i="3"/>
  <c r="T468" i="3"/>
  <c r="U468" i="3"/>
  <c r="Z468" i="3"/>
  <c r="AA468" i="3"/>
  <c r="AB468" i="3"/>
  <c r="Q469" i="3"/>
  <c r="S469" i="3"/>
  <c r="T469" i="3"/>
  <c r="U469" i="3"/>
  <c r="Z469" i="3"/>
  <c r="AA469" i="3"/>
  <c r="AB469" i="3"/>
  <c r="Q470" i="3"/>
  <c r="S470" i="3"/>
  <c r="T470" i="3"/>
  <c r="U470" i="3"/>
  <c r="Z470" i="3"/>
  <c r="AA470" i="3"/>
  <c r="AB470" i="3"/>
  <c r="Q471" i="3"/>
  <c r="S471" i="3"/>
  <c r="T471" i="3"/>
  <c r="U471" i="3"/>
  <c r="Z471" i="3"/>
  <c r="AA471" i="3"/>
  <c r="AB471" i="3"/>
  <c r="Q472" i="3"/>
  <c r="S472" i="3"/>
  <c r="T472" i="3"/>
  <c r="U472" i="3"/>
  <c r="Z472" i="3"/>
  <c r="AA472" i="3"/>
  <c r="AB472" i="3"/>
  <c r="Q473" i="3"/>
  <c r="S473" i="3"/>
  <c r="T473" i="3"/>
  <c r="U473" i="3"/>
  <c r="Z473" i="3"/>
  <c r="AA473" i="3"/>
  <c r="AB473" i="3"/>
  <c r="Q474" i="3"/>
  <c r="S474" i="3"/>
  <c r="T474" i="3"/>
  <c r="U474" i="3"/>
  <c r="Z474" i="3"/>
  <c r="AA474" i="3"/>
  <c r="AB474" i="3"/>
  <c r="Q475" i="3"/>
  <c r="S475" i="3"/>
  <c r="T475" i="3"/>
  <c r="U475" i="3"/>
  <c r="Z475" i="3"/>
  <c r="AA475" i="3"/>
  <c r="AB475" i="3"/>
  <c r="Q476" i="3"/>
  <c r="S476" i="3"/>
  <c r="T476" i="3"/>
  <c r="U476" i="3"/>
  <c r="Z476" i="3"/>
  <c r="AA476" i="3"/>
  <c r="AB476" i="3"/>
  <c r="Q477" i="3"/>
  <c r="S477" i="3"/>
  <c r="T477" i="3"/>
  <c r="U477" i="3"/>
  <c r="Z477" i="3"/>
  <c r="AA477" i="3"/>
  <c r="AB477" i="3"/>
  <c r="Q478" i="3"/>
  <c r="S478" i="3"/>
  <c r="T478" i="3"/>
  <c r="U478" i="3"/>
  <c r="Z478" i="3"/>
  <c r="AA478" i="3"/>
  <c r="AB478" i="3"/>
  <c r="Q479" i="3"/>
  <c r="S479" i="3"/>
  <c r="T479" i="3"/>
  <c r="U479" i="3"/>
  <c r="Z479" i="3"/>
  <c r="AA479" i="3"/>
  <c r="AB479" i="3"/>
  <c r="Q480" i="3"/>
  <c r="S480" i="3"/>
  <c r="T480" i="3"/>
  <c r="U480" i="3"/>
  <c r="Z480" i="3"/>
  <c r="AA480" i="3"/>
  <c r="AB480" i="3"/>
  <c r="Q481" i="3"/>
  <c r="S481" i="3"/>
  <c r="T481" i="3"/>
  <c r="U481" i="3"/>
  <c r="Z481" i="3"/>
  <c r="AA481" i="3"/>
  <c r="AB481" i="3"/>
  <c r="Q482" i="3"/>
  <c r="S482" i="3"/>
  <c r="T482" i="3"/>
  <c r="U482" i="3"/>
  <c r="Z482" i="3"/>
  <c r="AA482" i="3"/>
  <c r="AB482" i="3"/>
  <c r="Q483" i="3"/>
  <c r="S483" i="3"/>
  <c r="T483" i="3"/>
  <c r="U483" i="3"/>
  <c r="Z483" i="3"/>
  <c r="AA483" i="3"/>
  <c r="AB483" i="3"/>
  <c r="Q484" i="3"/>
  <c r="S484" i="3"/>
  <c r="T484" i="3"/>
  <c r="U484" i="3"/>
  <c r="Z484" i="3"/>
  <c r="AA484" i="3"/>
  <c r="AB484" i="3"/>
  <c r="Q485" i="3"/>
  <c r="S485" i="3"/>
  <c r="T485" i="3"/>
  <c r="U485" i="3"/>
  <c r="Z485" i="3"/>
  <c r="AA485" i="3"/>
  <c r="AB485" i="3"/>
  <c r="Q486" i="3"/>
  <c r="S486" i="3"/>
  <c r="T486" i="3"/>
  <c r="U486" i="3"/>
  <c r="Z486" i="3"/>
  <c r="AA486" i="3"/>
  <c r="AB486" i="3"/>
  <c r="Q487" i="3"/>
  <c r="S487" i="3"/>
  <c r="T487" i="3"/>
  <c r="U487" i="3"/>
  <c r="Z487" i="3"/>
  <c r="AA487" i="3"/>
  <c r="AB487" i="3"/>
  <c r="Q488" i="3"/>
  <c r="S488" i="3"/>
  <c r="T488" i="3"/>
  <c r="U488" i="3"/>
  <c r="Z488" i="3"/>
  <c r="AA488" i="3"/>
  <c r="AB488" i="3"/>
  <c r="Q489" i="3"/>
  <c r="S489" i="3"/>
  <c r="T489" i="3"/>
  <c r="U489" i="3"/>
  <c r="Z489" i="3"/>
  <c r="AA489" i="3"/>
  <c r="AB489" i="3"/>
  <c r="Q490" i="3"/>
  <c r="S490" i="3"/>
  <c r="T490" i="3"/>
  <c r="U490" i="3"/>
  <c r="Z490" i="3"/>
  <c r="AA490" i="3"/>
  <c r="AB490" i="3"/>
  <c r="Q491" i="3"/>
  <c r="S491" i="3"/>
  <c r="T491" i="3"/>
  <c r="U491" i="3"/>
  <c r="Z491" i="3"/>
  <c r="AA491" i="3"/>
  <c r="AB491" i="3"/>
  <c r="Q492" i="3"/>
  <c r="S492" i="3"/>
  <c r="T492" i="3"/>
  <c r="U492" i="3"/>
  <c r="Z492" i="3"/>
  <c r="AA492" i="3"/>
  <c r="AB492" i="3"/>
  <c r="Q493" i="3"/>
  <c r="S493" i="3"/>
  <c r="T493" i="3"/>
  <c r="U493" i="3"/>
  <c r="Z493" i="3"/>
  <c r="AA493" i="3"/>
  <c r="AB493" i="3"/>
  <c r="Q494" i="3"/>
  <c r="S494" i="3"/>
  <c r="T494" i="3"/>
  <c r="U494" i="3"/>
  <c r="Z494" i="3"/>
  <c r="AA494" i="3"/>
  <c r="AB494" i="3"/>
  <c r="Q495" i="3"/>
  <c r="S495" i="3"/>
  <c r="T495" i="3"/>
  <c r="U495" i="3"/>
  <c r="Z495" i="3"/>
  <c r="AA495" i="3"/>
  <c r="AB495" i="3"/>
  <c r="Q496" i="3"/>
  <c r="S496" i="3"/>
  <c r="T496" i="3"/>
  <c r="U496" i="3"/>
  <c r="Z496" i="3"/>
  <c r="AA496" i="3"/>
  <c r="AB496" i="3"/>
  <c r="Q497" i="3"/>
  <c r="S497" i="3"/>
  <c r="T497" i="3"/>
  <c r="U497" i="3"/>
  <c r="Z497" i="3"/>
  <c r="AA497" i="3"/>
  <c r="AB497" i="3"/>
  <c r="Q498" i="3"/>
  <c r="S498" i="3"/>
  <c r="T498" i="3"/>
  <c r="U498" i="3"/>
  <c r="Z498" i="3"/>
  <c r="AA498" i="3"/>
  <c r="AB498" i="3"/>
  <c r="Q499" i="3"/>
  <c r="S499" i="3"/>
  <c r="T499" i="3"/>
  <c r="U499" i="3"/>
  <c r="Z499" i="3"/>
  <c r="AA499" i="3"/>
  <c r="AB499" i="3"/>
  <c r="Q500" i="3"/>
  <c r="S500" i="3"/>
  <c r="T500" i="3"/>
  <c r="U500" i="3"/>
  <c r="Z500" i="3"/>
  <c r="AA500" i="3"/>
  <c r="AB500" i="3"/>
  <c r="Q501" i="3"/>
  <c r="S501" i="3"/>
  <c r="T501" i="3"/>
  <c r="U501" i="3"/>
  <c r="Z501" i="3"/>
  <c r="AA501" i="3"/>
  <c r="AB501" i="3"/>
  <c r="Q502" i="3"/>
  <c r="S502" i="3"/>
  <c r="T502" i="3"/>
  <c r="U502" i="3"/>
  <c r="Z502" i="3"/>
  <c r="AA502" i="3"/>
  <c r="AB502" i="3"/>
  <c r="Q503" i="3"/>
  <c r="S503" i="3"/>
  <c r="T503" i="3"/>
  <c r="U503" i="3"/>
  <c r="Z503" i="3"/>
  <c r="AA503" i="3"/>
  <c r="AB503" i="3"/>
  <c r="Q504" i="3"/>
  <c r="S504" i="3"/>
  <c r="T504" i="3"/>
  <c r="U504" i="3"/>
  <c r="Z504" i="3"/>
  <c r="AA504" i="3"/>
  <c r="AB504" i="3"/>
  <c r="Q505" i="3"/>
  <c r="S505" i="3"/>
  <c r="T505" i="3"/>
  <c r="U505" i="3"/>
  <c r="Z505" i="3"/>
  <c r="AA505" i="3"/>
  <c r="AB505" i="3"/>
  <c r="Q506" i="3"/>
  <c r="S506" i="3"/>
  <c r="T506" i="3"/>
  <c r="U506" i="3"/>
  <c r="Z506" i="3"/>
  <c r="AA506" i="3"/>
  <c r="AB506" i="3"/>
  <c r="Q507" i="3"/>
  <c r="S507" i="3"/>
  <c r="T507" i="3"/>
  <c r="U507" i="3"/>
  <c r="Z507" i="3"/>
  <c r="AA507" i="3"/>
  <c r="AB507" i="3"/>
  <c r="Q508" i="3"/>
  <c r="S508" i="3"/>
  <c r="T508" i="3"/>
  <c r="U508" i="3"/>
  <c r="Z508" i="3"/>
  <c r="AA508" i="3"/>
  <c r="AB508" i="3"/>
  <c r="Q509" i="3"/>
  <c r="S509" i="3"/>
  <c r="T509" i="3"/>
  <c r="U509" i="3"/>
  <c r="Z509" i="3"/>
  <c r="AA509" i="3"/>
  <c r="AB509" i="3"/>
  <c r="Q510" i="3"/>
  <c r="S510" i="3"/>
  <c r="T510" i="3"/>
  <c r="U510" i="3"/>
  <c r="Z510" i="3"/>
  <c r="AA510" i="3"/>
  <c r="AB510" i="3"/>
  <c r="Q511" i="3"/>
  <c r="S511" i="3"/>
  <c r="T511" i="3"/>
  <c r="U511" i="3"/>
  <c r="Z511" i="3"/>
  <c r="AA511" i="3"/>
  <c r="AB511" i="3"/>
  <c r="Q512" i="3"/>
  <c r="S512" i="3"/>
  <c r="T512" i="3"/>
  <c r="U512" i="3"/>
  <c r="Z512" i="3"/>
  <c r="AA512" i="3"/>
  <c r="AB512" i="3"/>
  <c r="Q513" i="3"/>
  <c r="S513" i="3"/>
  <c r="T513" i="3"/>
  <c r="U513" i="3"/>
  <c r="Z513" i="3"/>
  <c r="AA513" i="3"/>
  <c r="AB513" i="3"/>
  <c r="Q514" i="3"/>
  <c r="S514" i="3"/>
  <c r="T514" i="3"/>
  <c r="U514" i="3"/>
  <c r="Z514" i="3"/>
  <c r="AA514" i="3"/>
  <c r="AB514" i="3"/>
  <c r="Q515" i="3"/>
  <c r="S515" i="3"/>
  <c r="T515" i="3"/>
  <c r="U515" i="3"/>
  <c r="Z515" i="3"/>
  <c r="AA515" i="3"/>
  <c r="AB515" i="3"/>
  <c r="Q516" i="3"/>
  <c r="S516" i="3"/>
  <c r="T516" i="3"/>
  <c r="U516" i="3"/>
  <c r="Z516" i="3"/>
  <c r="AA516" i="3"/>
  <c r="AB516" i="3"/>
  <c r="Q517" i="3"/>
  <c r="S517" i="3"/>
  <c r="T517" i="3"/>
  <c r="U517" i="3"/>
  <c r="Z517" i="3"/>
  <c r="AA517" i="3"/>
  <c r="AB517" i="3"/>
  <c r="Q518" i="3"/>
  <c r="S518" i="3"/>
  <c r="T518" i="3"/>
  <c r="U518" i="3"/>
  <c r="Z518" i="3"/>
  <c r="AA518" i="3"/>
  <c r="AB518" i="3"/>
  <c r="Q519" i="3"/>
  <c r="S519" i="3"/>
  <c r="T519" i="3"/>
  <c r="U519" i="3"/>
  <c r="Z519" i="3"/>
  <c r="AA519" i="3"/>
  <c r="AB519" i="3"/>
  <c r="Q520" i="3"/>
  <c r="S520" i="3"/>
  <c r="T520" i="3"/>
  <c r="U520" i="3"/>
  <c r="Z520" i="3"/>
  <c r="AA520" i="3"/>
  <c r="AB520" i="3"/>
  <c r="Q521" i="3"/>
  <c r="S521" i="3"/>
  <c r="T521" i="3"/>
  <c r="U521" i="3"/>
  <c r="Z521" i="3"/>
  <c r="AA521" i="3"/>
  <c r="AB521" i="3"/>
  <c r="Q522" i="3"/>
  <c r="S522" i="3"/>
  <c r="T522" i="3"/>
  <c r="U522" i="3"/>
  <c r="Z522" i="3"/>
  <c r="AA522" i="3"/>
  <c r="AB522" i="3"/>
  <c r="Q523" i="3"/>
  <c r="S523" i="3"/>
  <c r="T523" i="3"/>
  <c r="U523" i="3"/>
  <c r="Z523" i="3"/>
  <c r="AA523" i="3"/>
  <c r="AB523" i="3"/>
  <c r="Q524" i="3"/>
  <c r="S524" i="3"/>
  <c r="T524" i="3"/>
  <c r="U524" i="3"/>
  <c r="Z524" i="3"/>
  <c r="AA524" i="3"/>
  <c r="AB524" i="3"/>
  <c r="Q525" i="3"/>
  <c r="S525" i="3"/>
  <c r="T525" i="3"/>
  <c r="U525" i="3"/>
  <c r="Z525" i="3"/>
  <c r="AA525" i="3"/>
  <c r="AB525" i="3"/>
  <c r="Q526" i="3"/>
  <c r="S526" i="3"/>
  <c r="T526" i="3"/>
  <c r="U526" i="3"/>
  <c r="Z526" i="3"/>
  <c r="AA526" i="3"/>
  <c r="AB526" i="3"/>
  <c r="Q527" i="3"/>
  <c r="S527" i="3"/>
  <c r="T527" i="3"/>
  <c r="U527" i="3"/>
  <c r="Z527" i="3"/>
  <c r="AA527" i="3"/>
  <c r="AB527" i="3"/>
  <c r="Q528" i="3"/>
  <c r="S528" i="3"/>
  <c r="T528" i="3"/>
  <c r="U528" i="3"/>
  <c r="Z528" i="3"/>
  <c r="AA528" i="3"/>
  <c r="AB528" i="3"/>
  <c r="Q529" i="3"/>
  <c r="S529" i="3"/>
  <c r="T529" i="3"/>
  <c r="U529" i="3"/>
  <c r="Z529" i="3"/>
  <c r="AA529" i="3"/>
  <c r="AB529" i="3"/>
  <c r="Q530" i="3"/>
  <c r="S530" i="3"/>
  <c r="T530" i="3"/>
  <c r="U530" i="3"/>
  <c r="Z530" i="3"/>
  <c r="AA530" i="3"/>
  <c r="AB530" i="3"/>
  <c r="Q531" i="3"/>
  <c r="S531" i="3"/>
  <c r="T531" i="3"/>
  <c r="U531" i="3"/>
  <c r="Z531" i="3"/>
  <c r="AA531" i="3"/>
  <c r="AB531" i="3"/>
  <c r="Q532" i="3"/>
  <c r="S532" i="3"/>
  <c r="T532" i="3"/>
  <c r="U532" i="3"/>
  <c r="Z532" i="3"/>
  <c r="AA532" i="3"/>
  <c r="AB532" i="3"/>
  <c r="Q533" i="3"/>
  <c r="S533" i="3"/>
  <c r="T533" i="3"/>
  <c r="U533" i="3"/>
  <c r="Z533" i="3"/>
  <c r="AA533" i="3"/>
  <c r="AB533" i="3"/>
  <c r="Q534" i="3"/>
  <c r="S534" i="3"/>
  <c r="T534" i="3"/>
  <c r="U534" i="3"/>
  <c r="Z534" i="3"/>
  <c r="AA534" i="3"/>
  <c r="AB534" i="3"/>
  <c r="Q535" i="3"/>
  <c r="S535" i="3"/>
  <c r="T535" i="3"/>
  <c r="U535" i="3"/>
  <c r="Z535" i="3"/>
  <c r="AA535" i="3"/>
  <c r="AB535" i="3"/>
  <c r="Q536" i="3"/>
  <c r="S536" i="3"/>
  <c r="T536" i="3"/>
  <c r="U536" i="3"/>
  <c r="Z536" i="3"/>
  <c r="AA536" i="3"/>
  <c r="AB536" i="3"/>
  <c r="Q537" i="3"/>
  <c r="S537" i="3"/>
  <c r="T537" i="3"/>
  <c r="U537" i="3"/>
  <c r="Z537" i="3"/>
  <c r="AA537" i="3"/>
  <c r="AB537" i="3"/>
  <c r="Q538" i="3"/>
  <c r="S538" i="3"/>
  <c r="T538" i="3"/>
  <c r="U538" i="3"/>
  <c r="Z538" i="3"/>
  <c r="AA538" i="3"/>
  <c r="AB538" i="3"/>
  <c r="Q539" i="3"/>
  <c r="S539" i="3"/>
  <c r="T539" i="3"/>
  <c r="U539" i="3"/>
  <c r="Z539" i="3"/>
  <c r="AA539" i="3"/>
  <c r="AB539" i="3"/>
  <c r="Q540" i="3"/>
  <c r="S540" i="3"/>
  <c r="T540" i="3"/>
  <c r="U540" i="3"/>
  <c r="Z540" i="3"/>
  <c r="AA540" i="3"/>
  <c r="AB540" i="3"/>
  <c r="Q541" i="3"/>
  <c r="S541" i="3"/>
  <c r="T541" i="3"/>
  <c r="U541" i="3"/>
  <c r="Z541" i="3"/>
  <c r="AA541" i="3"/>
  <c r="AB541" i="3"/>
  <c r="Q542" i="3"/>
  <c r="S542" i="3"/>
  <c r="T542" i="3"/>
  <c r="U542" i="3"/>
  <c r="Z542" i="3"/>
  <c r="AA542" i="3"/>
  <c r="AB542" i="3"/>
  <c r="Q543" i="3"/>
  <c r="S543" i="3"/>
  <c r="T543" i="3"/>
  <c r="U543" i="3"/>
  <c r="Z543" i="3"/>
  <c r="AA543" i="3"/>
  <c r="AB543" i="3"/>
  <c r="Q544" i="3"/>
  <c r="S544" i="3"/>
  <c r="T544" i="3"/>
  <c r="U544" i="3"/>
  <c r="Z544" i="3"/>
  <c r="AA544" i="3"/>
  <c r="AB544" i="3"/>
  <c r="Q545" i="3"/>
  <c r="S545" i="3"/>
  <c r="T545" i="3"/>
  <c r="U545" i="3"/>
  <c r="Z545" i="3"/>
  <c r="AA545" i="3"/>
  <c r="AB545" i="3"/>
  <c r="Q546" i="3"/>
  <c r="S546" i="3"/>
  <c r="T546" i="3"/>
  <c r="U546" i="3"/>
  <c r="Z546" i="3"/>
  <c r="AA546" i="3"/>
  <c r="AB546" i="3"/>
  <c r="Q547" i="3"/>
  <c r="S547" i="3"/>
  <c r="T547" i="3"/>
  <c r="U547" i="3"/>
  <c r="Z547" i="3"/>
  <c r="AA547" i="3"/>
  <c r="AB547" i="3"/>
  <c r="Q548" i="3"/>
  <c r="S548" i="3"/>
  <c r="T548" i="3"/>
  <c r="U548" i="3"/>
  <c r="Z548" i="3"/>
  <c r="AA548" i="3"/>
  <c r="AB548" i="3"/>
  <c r="Q549" i="3"/>
  <c r="S549" i="3"/>
  <c r="T549" i="3"/>
  <c r="U549" i="3"/>
  <c r="Z549" i="3"/>
  <c r="AA549" i="3"/>
  <c r="AB549" i="3"/>
  <c r="Q550" i="3"/>
  <c r="S550" i="3"/>
  <c r="T550" i="3"/>
  <c r="U550" i="3"/>
  <c r="Z550" i="3"/>
  <c r="AA550" i="3"/>
  <c r="AB550" i="3"/>
  <c r="Q551" i="3"/>
  <c r="S551" i="3"/>
  <c r="T551" i="3"/>
  <c r="U551" i="3"/>
  <c r="Z551" i="3"/>
  <c r="AA551" i="3"/>
  <c r="AB551" i="3"/>
  <c r="Q552" i="3"/>
  <c r="S552" i="3"/>
  <c r="T552" i="3"/>
  <c r="U552" i="3"/>
  <c r="Z552" i="3"/>
  <c r="AA552" i="3"/>
  <c r="AB552" i="3"/>
  <c r="Q553" i="3"/>
  <c r="S553" i="3"/>
  <c r="T553" i="3"/>
  <c r="U553" i="3"/>
  <c r="Z553" i="3"/>
  <c r="AA553" i="3"/>
  <c r="AB553" i="3"/>
  <c r="Q554" i="3"/>
  <c r="S554" i="3"/>
  <c r="T554" i="3"/>
  <c r="U554" i="3"/>
  <c r="Z554" i="3"/>
  <c r="AA554" i="3"/>
  <c r="AB554" i="3"/>
  <c r="Q555" i="3"/>
  <c r="S555" i="3"/>
  <c r="T555" i="3"/>
  <c r="U555" i="3"/>
  <c r="Z555" i="3"/>
  <c r="AA555" i="3"/>
  <c r="AB555" i="3"/>
  <c r="Q556" i="3"/>
  <c r="S556" i="3"/>
  <c r="T556" i="3"/>
  <c r="U556" i="3"/>
  <c r="Z556" i="3"/>
  <c r="AA556" i="3"/>
  <c r="AB556" i="3"/>
  <c r="Q557" i="3"/>
  <c r="S557" i="3"/>
  <c r="T557" i="3"/>
  <c r="U557" i="3"/>
  <c r="Z557" i="3"/>
  <c r="AA557" i="3"/>
  <c r="AB557" i="3"/>
  <c r="Q558" i="3"/>
  <c r="S558" i="3"/>
  <c r="T558" i="3"/>
  <c r="U558" i="3"/>
  <c r="Z558" i="3"/>
  <c r="AA558" i="3"/>
  <c r="AB558" i="3"/>
  <c r="Q559" i="3"/>
  <c r="S559" i="3"/>
  <c r="T559" i="3"/>
  <c r="U559" i="3"/>
  <c r="Z559" i="3"/>
  <c r="AA559" i="3"/>
  <c r="AB559" i="3"/>
  <c r="Q560" i="3"/>
  <c r="S560" i="3"/>
  <c r="T560" i="3"/>
  <c r="U560" i="3"/>
  <c r="Z560" i="3"/>
  <c r="AA560" i="3"/>
  <c r="AB560" i="3"/>
  <c r="Q561" i="3"/>
  <c r="S561" i="3"/>
  <c r="T561" i="3"/>
  <c r="U561" i="3"/>
  <c r="Z561" i="3"/>
  <c r="AA561" i="3"/>
  <c r="AB561" i="3"/>
  <c r="Q562" i="3"/>
  <c r="S562" i="3"/>
  <c r="T562" i="3"/>
  <c r="U562" i="3"/>
  <c r="Z562" i="3"/>
  <c r="AA562" i="3"/>
  <c r="AB562" i="3"/>
  <c r="Q563" i="3"/>
  <c r="S563" i="3"/>
  <c r="T563" i="3"/>
  <c r="U563" i="3"/>
  <c r="Z563" i="3"/>
  <c r="AA563" i="3"/>
  <c r="AB563" i="3"/>
  <c r="Q564" i="3"/>
  <c r="S564" i="3"/>
  <c r="T564" i="3"/>
  <c r="U564" i="3"/>
  <c r="Z564" i="3"/>
  <c r="AA564" i="3"/>
  <c r="AB564" i="3"/>
  <c r="Q565" i="3"/>
  <c r="S565" i="3"/>
  <c r="T565" i="3"/>
  <c r="U565" i="3"/>
  <c r="Z565" i="3"/>
  <c r="AA565" i="3"/>
  <c r="AB565" i="3"/>
  <c r="Q566" i="3"/>
  <c r="S566" i="3"/>
  <c r="T566" i="3"/>
  <c r="U566" i="3"/>
  <c r="Z566" i="3"/>
  <c r="AA566" i="3"/>
  <c r="AB566" i="3"/>
  <c r="Q567" i="3"/>
  <c r="S567" i="3"/>
  <c r="T567" i="3"/>
  <c r="U567" i="3"/>
  <c r="Z567" i="3"/>
  <c r="AA567" i="3"/>
  <c r="AB567" i="3"/>
  <c r="Q568" i="3"/>
  <c r="S568" i="3"/>
  <c r="T568" i="3"/>
  <c r="U568" i="3"/>
  <c r="Z568" i="3"/>
  <c r="AA568" i="3"/>
  <c r="AB568" i="3"/>
  <c r="Q569" i="3"/>
  <c r="S569" i="3"/>
  <c r="T569" i="3"/>
  <c r="U569" i="3"/>
  <c r="Z569" i="3"/>
  <c r="AA569" i="3"/>
  <c r="AB569" i="3"/>
  <c r="Q570" i="3"/>
  <c r="S570" i="3"/>
  <c r="T570" i="3"/>
  <c r="U570" i="3"/>
  <c r="Z570" i="3"/>
  <c r="AA570" i="3"/>
  <c r="AB570" i="3"/>
  <c r="Q571" i="3"/>
  <c r="S571" i="3"/>
  <c r="T571" i="3"/>
  <c r="U571" i="3"/>
  <c r="Z571" i="3"/>
  <c r="AA571" i="3"/>
  <c r="AB571" i="3"/>
  <c r="Q572" i="3"/>
  <c r="S572" i="3"/>
  <c r="T572" i="3"/>
  <c r="U572" i="3"/>
  <c r="Z572" i="3"/>
  <c r="AA572" i="3"/>
  <c r="AB572" i="3"/>
  <c r="Q573" i="3"/>
  <c r="S573" i="3"/>
  <c r="T573" i="3"/>
  <c r="U573" i="3"/>
  <c r="Z573" i="3"/>
  <c r="AA573" i="3"/>
  <c r="AB573" i="3"/>
  <c r="Q574" i="3"/>
  <c r="S574" i="3"/>
  <c r="T574" i="3"/>
  <c r="U574" i="3"/>
  <c r="Z574" i="3"/>
  <c r="AA574" i="3"/>
  <c r="AB574" i="3"/>
  <c r="Q575" i="3"/>
  <c r="S575" i="3"/>
  <c r="T575" i="3"/>
  <c r="U575" i="3"/>
  <c r="Z575" i="3"/>
  <c r="AA575" i="3"/>
  <c r="AB575" i="3"/>
  <c r="Q576" i="3"/>
  <c r="S576" i="3"/>
  <c r="T576" i="3"/>
  <c r="U576" i="3"/>
  <c r="Z576" i="3"/>
  <c r="AA576" i="3"/>
  <c r="AB576" i="3"/>
  <c r="Q577" i="3"/>
  <c r="S577" i="3"/>
  <c r="T577" i="3"/>
  <c r="U577" i="3"/>
  <c r="Z577" i="3"/>
  <c r="AA577" i="3"/>
  <c r="AB577" i="3"/>
  <c r="Q578" i="3"/>
  <c r="S578" i="3"/>
  <c r="T578" i="3"/>
  <c r="U578" i="3"/>
  <c r="Z578" i="3"/>
  <c r="AA578" i="3"/>
  <c r="AB578" i="3"/>
  <c r="Q579" i="3"/>
  <c r="S579" i="3"/>
  <c r="T579" i="3"/>
  <c r="U579" i="3"/>
  <c r="Z579" i="3"/>
  <c r="AA579" i="3"/>
  <c r="AB579" i="3"/>
  <c r="Q580" i="3"/>
  <c r="S580" i="3"/>
  <c r="T580" i="3"/>
  <c r="U580" i="3"/>
  <c r="Z580" i="3"/>
  <c r="AA580" i="3"/>
  <c r="AB580" i="3"/>
  <c r="Q581" i="3"/>
  <c r="S581" i="3"/>
  <c r="T581" i="3"/>
  <c r="U581" i="3"/>
  <c r="Z581" i="3"/>
  <c r="AA581" i="3"/>
  <c r="AB581" i="3"/>
  <c r="Q582" i="3"/>
  <c r="S582" i="3"/>
  <c r="T582" i="3"/>
  <c r="U582" i="3"/>
  <c r="Z582" i="3"/>
  <c r="AA582" i="3"/>
  <c r="AB582" i="3"/>
  <c r="Q583" i="3"/>
  <c r="S583" i="3"/>
  <c r="T583" i="3"/>
  <c r="U583" i="3"/>
  <c r="Z583" i="3"/>
  <c r="AA583" i="3"/>
  <c r="AB583" i="3"/>
  <c r="Q584" i="3"/>
  <c r="S584" i="3"/>
  <c r="T584" i="3"/>
  <c r="U584" i="3"/>
  <c r="Z584" i="3"/>
  <c r="AA584" i="3"/>
  <c r="AB584" i="3"/>
  <c r="Q585" i="3"/>
  <c r="S585" i="3"/>
  <c r="T585" i="3"/>
  <c r="U585" i="3"/>
  <c r="Z585" i="3"/>
  <c r="AA585" i="3"/>
  <c r="AB585" i="3"/>
  <c r="Q586" i="3"/>
  <c r="S586" i="3"/>
  <c r="T586" i="3"/>
  <c r="U586" i="3"/>
  <c r="Z586" i="3"/>
  <c r="AA586" i="3"/>
  <c r="AB586" i="3"/>
  <c r="Q587" i="3"/>
  <c r="S587" i="3"/>
  <c r="T587" i="3"/>
  <c r="U587" i="3"/>
  <c r="Z587" i="3"/>
  <c r="AA587" i="3"/>
  <c r="AB587" i="3"/>
  <c r="Q588" i="3"/>
  <c r="S588" i="3"/>
  <c r="T588" i="3"/>
  <c r="U588" i="3"/>
  <c r="Z588" i="3"/>
  <c r="AA588" i="3"/>
  <c r="AB588" i="3"/>
  <c r="Q589" i="3"/>
  <c r="S589" i="3"/>
  <c r="T589" i="3"/>
  <c r="U589" i="3"/>
  <c r="Z589" i="3"/>
  <c r="AA589" i="3"/>
  <c r="AB589" i="3"/>
  <c r="Q590" i="3"/>
  <c r="S590" i="3"/>
  <c r="T590" i="3"/>
  <c r="U590" i="3"/>
  <c r="Z590" i="3"/>
  <c r="AA590" i="3"/>
  <c r="AB590" i="3"/>
  <c r="Q591" i="3"/>
  <c r="S591" i="3"/>
  <c r="T591" i="3"/>
  <c r="U591" i="3"/>
  <c r="Z591" i="3"/>
  <c r="AA591" i="3"/>
  <c r="AB591" i="3"/>
  <c r="Q592" i="3"/>
  <c r="S592" i="3"/>
  <c r="T592" i="3"/>
  <c r="U592" i="3"/>
  <c r="Z592" i="3"/>
  <c r="AA592" i="3"/>
  <c r="AB592" i="3"/>
  <c r="Q593" i="3"/>
  <c r="S593" i="3"/>
  <c r="T593" i="3"/>
  <c r="U593" i="3"/>
  <c r="Z593" i="3"/>
  <c r="AA593" i="3"/>
  <c r="AB593" i="3"/>
  <c r="Q594" i="3"/>
  <c r="S594" i="3"/>
  <c r="T594" i="3"/>
  <c r="U594" i="3"/>
  <c r="Z594" i="3"/>
  <c r="AA594" i="3"/>
  <c r="AB594" i="3"/>
  <c r="Q595" i="3"/>
  <c r="S595" i="3"/>
  <c r="T595" i="3"/>
  <c r="U595" i="3"/>
  <c r="Z595" i="3"/>
  <c r="AA595" i="3"/>
  <c r="AB595" i="3"/>
  <c r="Q596" i="3"/>
  <c r="S596" i="3"/>
  <c r="T596" i="3"/>
  <c r="U596" i="3"/>
  <c r="Z596" i="3"/>
  <c r="AA596" i="3"/>
  <c r="AB596" i="3"/>
  <c r="Q597" i="3"/>
  <c r="S597" i="3"/>
  <c r="T597" i="3"/>
  <c r="U597" i="3"/>
  <c r="Z597" i="3"/>
  <c r="AA597" i="3"/>
  <c r="AB597" i="3"/>
  <c r="Q598" i="3"/>
  <c r="S598" i="3"/>
  <c r="T598" i="3"/>
  <c r="U598" i="3"/>
  <c r="Z598" i="3"/>
  <c r="AA598" i="3"/>
  <c r="AB598" i="3"/>
  <c r="Q599" i="3"/>
  <c r="S599" i="3"/>
  <c r="T599" i="3"/>
  <c r="U599" i="3"/>
  <c r="Z599" i="3"/>
  <c r="AA599" i="3"/>
  <c r="AB599" i="3"/>
  <c r="Q600" i="3"/>
  <c r="S600" i="3"/>
  <c r="T600" i="3"/>
  <c r="U600" i="3"/>
  <c r="Z600" i="3"/>
  <c r="AA600" i="3"/>
  <c r="AB600" i="3"/>
  <c r="Q601" i="3"/>
  <c r="S601" i="3"/>
  <c r="T601" i="3"/>
  <c r="U601" i="3"/>
  <c r="Z601" i="3"/>
  <c r="AA601" i="3"/>
  <c r="AB601" i="3"/>
  <c r="Q602" i="3"/>
  <c r="S602" i="3"/>
  <c r="T602" i="3"/>
  <c r="U602" i="3"/>
  <c r="Z602" i="3"/>
  <c r="AA602" i="3"/>
  <c r="AB602" i="3"/>
  <c r="Q603" i="3"/>
  <c r="S603" i="3"/>
  <c r="T603" i="3"/>
  <c r="U603" i="3"/>
  <c r="Z603" i="3"/>
  <c r="AA603" i="3"/>
  <c r="AB603" i="3"/>
  <c r="Q604" i="3"/>
  <c r="S604" i="3"/>
  <c r="T604" i="3"/>
  <c r="U604" i="3"/>
  <c r="Z604" i="3"/>
  <c r="AA604" i="3"/>
  <c r="AB604" i="3"/>
  <c r="Q605" i="3"/>
  <c r="S605" i="3"/>
  <c r="T605" i="3"/>
  <c r="U605" i="3"/>
  <c r="Z605" i="3"/>
  <c r="AA605" i="3"/>
  <c r="AB605" i="3"/>
  <c r="Q606" i="3"/>
  <c r="S606" i="3"/>
  <c r="T606" i="3"/>
  <c r="U606" i="3"/>
  <c r="Z606" i="3"/>
  <c r="AA606" i="3"/>
  <c r="AB606" i="3"/>
  <c r="Q607" i="3"/>
  <c r="S607" i="3"/>
  <c r="T607" i="3"/>
  <c r="U607" i="3"/>
  <c r="Z607" i="3"/>
  <c r="AA607" i="3"/>
  <c r="AB607" i="3"/>
  <c r="Q608" i="3"/>
  <c r="S608" i="3"/>
  <c r="T608" i="3"/>
  <c r="U608" i="3"/>
  <c r="Z608" i="3"/>
  <c r="AA608" i="3"/>
  <c r="AB608" i="3"/>
  <c r="Q609" i="3"/>
  <c r="S609" i="3"/>
  <c r="T609" i="3"/>
  <c r="U609" i="3"/>
  <c r="Z609" i="3"/>
  <c r="AA609" i="3"/>
  <c r="AB609" i="3"/>
  <c r="Q610" i="3"/>
  <c r="S610" i="3"/>
  <c r="T610" i="3"/>
  <c r="U610" i="3"/>
  <c r="Z610" i="3"/>
  <c r="AA610" i="3"/>
  <c r="AB610" i="3"/>
  <c r="Q611" i="3"/>
  <c r="S611" i="3"/>
  <c r="T611" i="3"/>
  <c r="U611" i="3"/>
  <c r="Z611" i="3"/>
  <c r="AA611" i="3"/>
  <c r="AB611" i="3"/>
  <c r="Q612" i="3"/>
  <c r="S612" i="3"/>
  <c r="T612" i="3"/>
  <c r="U612" i="3"/>
  <c r="Z612" i="3"/>
  <c r="AA612" i="3"/>
  <c r="AB612" i="3"/>
  <c r="Q613" i="3"/>
  <c r="S613" i="3"/>
  <c r="T613" i="3"/>
  <c r="U613" i="3"/>
  <c r="Z613" i="3"/>
  <c r="AA613" i="3"/>
  <c r="AB613" i="3"/>
  <c r="Q614" i="3"/>
  <c r="S614" i="3"/>
  <c r="T614" i="3"/>
  <c r="U614" i="3"/>
  <c r="Z614" i="3"/>
  <c r="AA614" i="3"/>
  <c r="AB614" i="3"/>
  <c r="Q615" i="3"/>
  <c r="S615" i="3"/>
  <c r="T615" i="3"/>
  <c r="U615" i="3"/>
  <c r="Z615" i="3"/>
  <c r="AA615" i="3"/>
  <c r="AB615" i="3"/>
  <c r="Q616" i="3"/>
  <c r="S616" i="3"/>
  <c r="T616" i="3"/>
  <c r="U616" i="3"/>
  <c r="Z616" i="3"/>
  <c r="AA616" i="3"/>
  <c r="AB616" i="3"/>
  <c r="Q617" i="3"/>
  <c r="S617" i="3"/>
  <c r="T617" i="3"/>
  <c r="U617" i="3"/>
  <c r="Z617" i="3"/>
  <c r="AA617" i="3"/>
  <c r="AB617" i="3"/>
  <c r="Q618" i="3"/>
  <c r="S618" i="3"/>
  <c r="T618" i="3"/>
  <c r="U618" i="3"/>
  <c r="Z618" i="3"/>
  <c r="AA618" i="3"/>
  <c r="AB618" i="3"/>
  <c r="Q619" i="3"/>
  <c r="S619" i="3"/>
  <c r="T619" i="3"/>
  <c r="U619" i="3"/>
  <c r="Z619" i="3"/>
  <c r="AA619" i="3"/>
  <c r="AB619" i="3"/>
  <c r="Q620" i="3"/>
  <c r="S620" i="3"/>
  <c r="T620" i="3"/>
  <c r="U620" i="3"/>
  <c r="Z620" i="3"/>
  <c r="AA620" i="3"/>
  <c r="AB620" i="3"/>
  <c r="Q621" i="3"/>
  <c r="S621" i="3"/>
  <c r="T621" i="3"/>
  <c r="U621" i="3"/>
  <c r="Z621" i="3"/>
  <c r="AA621" i="3"/>
  <c r="AB621" i="3"/>
  <c r="Q622" i="3"/>
  <c r="S622" i="3"/>
  <c r="T622" i="3"/>
  <c r="U622" i="3"/>
  <c r="Z622" i="3"/>
  <c r="AA622" i="3"/>
  <c r="AB622" i="3"/>
  <c r="Q623" i="3"/>
  <c r="S623" i="3"/>
  <c r="T623" i="3"/>
  <c r="U623" i="3"/>
  <c r="Z623" i="3"/>
  <c r="AA623" i="3"/>
  <c r="AB623" i="3"/>
  <c r="Q624" i="3"/>
  <c r="S624" i="3"/>
  <c r="T624" i="3"/>
  <c r="U624" i="3"/>
  <c r="Z624" i="3"/>
  <c r="AA624" i="3"/>
  <c r="AB624" i="3"/>
  <c r="Q625" i="3"/>
  <c r="S625" i="3"/>
  <c r="T625" i="3"/>
  <c r="U625" i="3"/>
  <c r="Z625" i="3"/>
  <c r="AA625" i="3"/>
  <c r="AB625" i="3"/>
  <c r="Q626" i="3"/>
  <c r="S626" i="3"/>
  <c r="T626" i="3"/>
  <c r="U626" i="3"/>
  <c r="Z626" i="3"/>
  <c r="AA626" i="3"/>
  <c r="AB626" i="3"/>
  <c r="Q627" i="3"/>
  <c r="S627" i="3"/>
  <c r="T627" i="3"/>
  <c r="U627" i="3"/>
  <c r="Z627" i="3"/>
  <c r="AA627" i="3"/>
  <c r="AB627" i="3"/>
  <c r="Q628" i="3"/>
  <c r="S628" i="3"/>
  <c r="T628" i="3"/>
  <c r="U628" i="3"/>
  <c r="Z628" i="3"/>
  <c r="AA628" i="3"/>
  <c r="AB628" i="3"/>
  <c r="Q629" i="3"/>
  <c r="S629" i="3"/>
  <c r="T629" i="3"/>
  <c r="U629" i="3"/>
  <c r="Z629" i="3"/>
  <c r="AA629" i="3"/>
  <c r="AB629" i="3"/>
  <c r="Q630" i="3"/>
  <c r="S630" i="3"/>
  <c r="T630" i="3"/>
  <c r="U630" i="3"/>
  <c r="Z630" i="3"/>
  <c r="AA630" i="3"/>
  <c r="AB630" i="3"/>
  <c r="Q631" i="3"/>
  <c r="S631" i="3"/>
  <c r="T631" i="3"/>
  <c r="U631" i="3"/>
  <c r="Z631" i="3"/>
  <c r="AA631" i="3"/>
  <c r="AB631" i="3"/>
  <c r="Q632" i="3"/>
  <c r="S632" i="3"/>
  <c r="T632" i="3"/>
  <c r="U632" i="3"/>
  <c r="Z632" i="3"/>
  <c r="AA632" i="3"/>
  <c r="AB632" i="3"/>
  <c r="Q633" i="3"/>
  <c r="S633" i="3"/>
  <c r="T633" i="3"/>
  <c r="U633" i="3"/>
  <c r="Z633" i="3"/>
  <c r="AA633" i="3"/>
  <c r="AB633" i="3"/>
  <c r="Q634" i="3"/>
  <c r="S634" i="3"/>
  <c r="T634" i="3"/>
  <c r="U634" i="3"/>
  <c r="Z634" i="3"/>
  <c r="AA634" i="3"/>
  <c r="AB634" i="3"/>
  <c r="Q635" i="3"/>
  <c r="S635" i="3"/>
  <c r="T635" i="3"/>
  <c r="U635" i="3"/>
  <c r="Z635" i="3"/>
  <c r="AA635" i="3"/>
  <c r="AB635" i="3"/>
  <c r="Q636" i="3"/>
  <c r="S636" i="3"/>
  <c r="T636" i="3"/>
  <c r="U636" i="3"/>
  <c r="Z636" i="3"/>
  <c r="AA636" i="3"/>
  <c r="AB636" i="3"/>
  <c r="Q637" i="3"/>
  <c r="S637" i="3"/>
  <c r="T637" i="3"/>
  <c r="U637" i="3"/>
  <c r="Z637" i="3"/>
  <c r="AA637" i="3"/>
  <c r="AB637" i="3"/>
  <c r="Q638" i="3"/>
  <c r="S638" i="3"/>
  <c r="T638" i="3"/>
  <c r="U638" i="3"/>
  <c r="Z638" i="3"/>
  <c r="AA638" i="3"/>
  <c r="AB638" i="3"/>
  <c r="Q639" i="3"/>
  <c r="S639" i="3"/>
  <c r="T639" i="3"/>
  <c r="U639" i="3"/>
  <c r="Z639" i="3"/>
  <c r="AA639" i="3"/>
  <c r="AB639" i="3"/>
  <c r="Q640" i="3"/>
  <c r="S640" i="3"/>
  <c r="T640" i="3"/>
  <c r="U640" i="3"/>
  <c r="Z640" i="3"/>
  <c r="AA640" i="3"/>
  <c r="AB640" i="3"/>
  <c r="Q641" i="3"/>
  <c r="S641" i="3"/>
  <c r="T641" i="3"/>
  <c r="U641" i="3"/>
  <c r="Z641" i="3"/>
  <c r="AA641" i="3"/>
  <c r="AB641" i="3"/>
  <c r="Q642" i="3"/>
  <c r="S642" i="3"/>
  <c r="T642" i="3"/>
  <c r="U642" i="3"/>
  <c r="Z642" i="3"/>
  <c r="AA642" i="3"/>
  <c r="AB642" i="3"/>
  <c r="Q643" i="3"/>
  <c r="S643" i="3"/>
  <c r="T643" i="3"/>
  <c r="U643" i="3"/>
  <c r="Z643" i="3"/>
  <c r="AA643" i="3"/>
  <c r="AB643" i="3"/>
  <c r="Q644" i="3"/>
  <c r="S644" i="3"/>
  <c r="T644" i="3"/>
  <c r="U644" i="3"/>
  <c r="Z644" i="3"/>
  <c r="AA644" i="3"/>
  <c r="AB644" i="3"/>
  <c r="Q645" i="3"/>
  <c r="S645" i="3"/>
  <c r="T645" i="3"/>
  <c r="U645" i="3"/>
  <c r="Z645" i="3"/>
  <c r="AA645" i="3"/>
  <c r="AB645" i="3"/>
  <c r="Q646" i="3"/>
  <c r="S646" i="3"/>
  <c r="T646" i="3"/>
  <c r="U646" i="3"/>
  <c r="Z646" i="3"/>
  <c r="AA646" i="3"/>
  <c r="AB646" i="3"/>
  <c r="Q647" i="3"/>
  <c r="S647" i="3"/>
  <c r="T647" i="3"/>
  <c r="U647" i="3"/>
  <c r="Z647" i="3"/>
  <c r="AA647" i="3"/>
  <c r="AB647" i="3"/>
  <c r="Q648" i="3"/>
  <c r="S648" i="3"/>
  <c r="T648" i="3"/>
  <c r="U648" i="3"/>
  <c r="Z648" i="3"/>
  <c r="AA648" i="3"/>
  <c r="AB648" i="3"/>
  <c r="Q649" i="3"/>
  <c r="S649" i="3"/>
  <c r="T649" i="3"/>
  <c r="U649" i="3"/>
  <c r="Z649" i="3"/>
  <c r="AA649" i="3"/>
  <c r="AB649" i="3"/>
  <c r="Q650" i="3"/>
  <c r="S650" i="3"/>
  <c r="T650" i="3"/>
  <c r="U650" i="3"/>
  <c r="Z650" i="3"/>
  <c r="AA650" i="3"/>
  <c r="AB650" i="3"/>
  <c r="Q651" i="3"/>
  <c r="S651" i="3"/>
  <c r="T651" i="3"/>
  <c r="U651" i="3"/>
  <c r="Z651" i="3"/>
  <c r="AA651" i="3"/>
  <c r="AB651" i="3"/>
  <c r="Q652" i="3"/>
  <c r="S652" i="3"/>
  <c r="T652" i="3"/>
  <c r="U652" i="3"/>
  <c r="Z652" i="3"/>
  <c r="AA652" i="3"/>
  <c r="AB652" i="3"/>
  <c r="Q653" i="3"/>
  <c r="S653" i="3"/>
  <c r="T653" i="3"/>
  <c r="U653" i="3"/>
  <c r="Z653" i="3"/>
  <c r="AA653" i="3"/>
  <c r="AB653" i="3"/>
  <c r="Q654" i="3"/>
  <c r="S654" i="3"/>
  <c r="T654" i="3"/>
  <c r="U654" i="3"/>
  <c r="Z654" i="3"/>
  <c r="AA654" i="3"/>
  <c r="AB654" i="3"/>
  <c r="Q655" i="3"/>
  <c r="S655" i="3"/>
  <c r="T655" i="3"/>
  <c r="U655" i="3"/>
  <c r="Z655" i="3"/>
  <c r="AA655" i="3"/>
  <c r="AB655" i="3"/>
  <c r="Q656" i="3"/>
  <c r="S656" i="3"/>
  <c r="T656" i="3"/>
  <c r="U656" i="3"/>
  <c r="Z656" i="3"/>
  <c r="AA656" i="3"/>
  <c r="AB656" i="3"/>
  <c r="Q657" i="3"/>
  <c r="S657" i="3"/>
  <c r="T657" i="3"/>
  <c r="U657" i="3"/>
  <c r="Z657" i="3"/>
  <c r="AA657" i="3"/>
  <c r="AB657" i="3"/>
  <c r="Q658" i="3"/>
  <c r="S658" i="3"/>
  <c r="T658" i="3"/>
  <c r="U658" i="3"/>
  <c r="Z658" i="3"/>
  <c r="AA658" i="3"/>
  <c r="AB658" i="3"/>
  <c r="Q659" i="3"/>
  <c r="S659" i="3"/>
  <c r="T659" i="3"/>
  <c r="U659" i="3"/>
  <c r="Z659" i="3"/>
  <c r="AA659" i="3"/>
  <c r="AB659" i="3"/>
  <c r="Q660" i="3"/>
  <c r="S660" i="3"/>
  <c r="T660" i="3"/>
  <c r="U660" i="3"/>
  <c r="Z660" i="3"/>
  <c r="AA660" i="3"/>
  <c r="AB660" i="3"/>
  <c r="Q661" i="3"/>
  <c r="S661" i="3"/>
  <c r="T661" i="3"/>
  <c r="U661" i="3"/>
  <c r="Z661" i="3"/>
  <c r="AA661" i="3"/>
  <c r="AB661" i="3"/>
  <c r="Q662" i="3"/>
  <c r="S662" i="3"/>
  <c r="T662" i="3"/>
  <c r="U662" i="3"/>
  <c r="Z662" i="3"/>
  <c r="AA662" i="3"/>
  <c r="AB662" i="3"/>
  <c r="Q663" i="3"/>
  <c r="S663" i="3"/>
  <c r="T663" i="3"/>
  <c r="U663" i="3"/>
  <c r="Z663" i="3"/>
  <c r="AA663" i="3"/>
  <c r="AB663" i="3"/>
  <c r="Q664" i="3"/>
  <c r="S664" i="3"/>
  <c r="T664" i="3"/>
  <c r="U664" i="3"/>
  <c r="Z664" i="3"/>
  <c r="AA664" i="3"/>
  <c r="AB664" i="3"/>
  <c r="Q665" i="3"/>
  <c r="S665" i="3"/>
  <c r="T665" i="3"/>
  <c r="U665" i="3"/>
  <c r="Z665" i="3"/>
  <c r="AA665" i="3"/>
  <c r="AB665" i="3"/>
  <c r="Q666" i="3"/>
  <c r="S666" i="3"/>
  <c r="T666" i="3"/>
  <c r="U666" i="3"/>
  <c r="Z666" i="3"/>
  <c r="AA666" i="3"/>
  <c r="AB666" i="3"/>
  <c r="Q667" i="3"/>
  <c r="S667" i="3"/>
  <c r="T667" i="3"/>
  <c r="U667" i="3"/>
  <c r="Z667" i="3"/>
  <c r="AA667" i="3"/>
  <c r="AB667" i="3"/>
  <c r="AA2" i="4"/>
  <c r="BD199" i="15" l="1"/>
  <c r="BD185" i="15"/>
  <c r="BD171" i="15"/>
  <c r="BD157" i="15"/>
  <c r="BD143" i="15"/>
  <c r="BD129" i="15"/>
  <c r="BD115" i="15"/>
  <c r="BD101" i="15"/>
  <c r="BD87" i="15"/>
  <c r="BD73" i="15"/>
  <c r="BD59" i="15"/>
  <c r="BD45" i="15"/>
  <c r="BD31" i="15"/>
  <c r="BD17" i="15"/>
  <c r="BD3" i="15"/>
  <c r="BD661" i="15"/>
  <c r="BD647" i="15"/>
  <c r="BD633" i="15"/>
  <c r="BD619" i="15"/>
  <c r="BD605" i="15"/>
  <c r="BD591" i="15"/>
  <c r="BD577" i="15"/>
  <c r="BD563" i="15"/>
  <c r="BD549" i="15"/>
  <c r="BD535" i="15"/>
  <c r="BD521" i="15"/>
  <c r="BD507" i="15"/>
  <c r="BD493" i="15"/>
  <c r="BD479" i="15"/>
  <c r="BD465" i="15"/>
  <c r="BD451" i="15"/>
  <c r="BD437" i="15"/>
  <c r="BD423" i="15"/>
  <c r="BD409" i="15"/>
  <c r="BD395" i="15"/>
  <c r="BD381" i="15"/>
  <c r="BD367" i="15"/>
  <c r="BD353" i="15"/>
  <c r="BD339" i="15"/>
  <c r="BD325" i="15"/>
  <c r="BD311" i="15"/>
  <c r="BD297" i="15"/>
  <c r="BD283" i="15"/>
  <c r="BD269" i="15"/>
  <c r="BD255" i="15"/>
  <c r="BD241" i="15"/>
  <c r="BD227" i="15"/>
  <c r="BD213" i="15"/>
  <c r="BD660" i="15"/>
  <c r="BD646" i="15"/>
  <c r="BD632" i="15"/>
  <c r="BD618" i="15"/>
  <c r="BD604" i="15"/>
  <c r="BD590" i="15"/>
  <c r="BD576" i="15"/>
  <c r="BD562" i="15"/>
  <c r="BD548" i="15"/>
  <c r="BD534" i="15"/>
  <c r="BD520" i="15"/>
  <c r="BD506" i="15"/>
  <c r="BD492" i="15"/>
  <c r="BD478" i="15"/>
  <c r="BD464" i="15"/>
  <c r="BD450" i="15"/>
  <c r="BD436" i="15"/>
  <c r="BD422" i="15"/>
  <c r="BD408" i="15"/>
  <c r="BD394" i="15"/>
  <c r="BD380" i="15"/>
  <c r="BD366" i="15"/>
  <c r="BD352" i="15"/>
  <c r="BD338" i="15"/>
  <c r="BD324" i="15"/>
  <c r="BD310" i="15"/>
  <c r="BD296" i="15"/>
  <c r="BD282" i="15"/>
  <c r="BD268" i="15"/>
  <c r="BD254" i="15"/>
  <c r="BD240" i="15"/>
  <c r="BD226" i="15"/>
  <c r="BD212" i="15"/>
  <c r="BD198" i="15"/>
  <c r="BD184" i="15"/>
  <c r="BD170" i="15"/>
  <c r="BD156" i="15"/>
  <c r="BD142" i="15"/>
  <c r="BD128" i="15"/>
  <c r="BD114" i="15"/>
  <c r="BD100" i="15"/>
  <c r="BD86" i="15"/>
  <c r="BD72" i="15"/>
  <c r="BD58" i="15"/>
  <c r="BD44" i="15"/>
  <c r="BD30" i="15"/>
  <c r="BD16" i="15"/>
  <c r="BD183" i="15"/>
  <c r="BD82" i="15"/>
  <c r="BD68" i="15"/>
  <c r="BD54" i="15"/>
  <c r="BD40" i="15"/>
  <c r="BD26" i="15"/>
  <c r="BD12" i="15"/>
  <c r="BD533" i="15"/>
  <c r="BD337" i="15"/>
  <c r="BD239" i="15"/>
  <c r="BD631" i="15"/>
  <c r="BD435" i="15"/>
  <c r="BD205" i="15"/>
  <c r="BD191" i="15"/>
  <c r="BD177" i="15"/>
  <c r="BD163" i="15"/>
  <c r="BD149" i="15"/>
  <c r="BD135" i="15"/>
  <c r="BD121" i="15"/>
  <c r="BD107" i="15"/>
  <c r="BD93" i="15"/>
  <c r="BD79" i="15"/>
  <c r="BD65" i="15"/>
  <c r="BD51" i="15"/>
  <c r="BD37" i="15"/>
  <c r="BD23" i="15"/>
  <c r="BD9" i="15"/>
  <c r="BD53" i="15"/>
  <c r="BD39" i="15"/>
  <c r="BD25" i="15"/>
  <c r="BD11" i="15"/>
  <c r="BD667" i="15"/>
  <c r="BD653" i="15"/>
  <c r="BD639" i="15"/>
  <c r="BD625" i="15"/>
  <c r="BD611" i="15"/>
  <c r="BD597" i="15"/>
  <c r="BD583" i="15"/>
  <c r="BD569" i="15"/>
  <c r="BD555" i="15"/>
  <c r="BD541" i="15"/>
  <c r="BD527" i="15"/>
  <c r="BD513" i="15"/>
  <c r="BD499" i="15"/>
  <c r="BD485" i="15"/>
  <c r="BD471" i="15"/>
  <c r="BD457" i="15"/>
  <c r="BD443" i="15"/>
  <c r="BD429" i="15"/>
  <c r="BD415" i="15"/>
  <c r="BD401" i="15"/>
  <c r="BD387" i="15"/>
  <c r="BD373" i="15"/>
  <c r="BD359" i="15"/>
  <c r="BD345" i="15"/>
  <c r="BD331" i="15"/>
  <c r="BD317" i="15"/>
  <c r="BD303" i="15"/>
  <c r="BD289" i="15"/>
  <c r="BD275" i="15"/>
  <c r="BD261" i="15"/>
  <c r="BD247" i="15"/>
  <c r="BD233" i="15"/>
  <c r="BD219" i="15"/>
  <c r="BD517" i="15"/>
  <c r="BD391" i="15"/>
  <c r="BD251" i="15"/>
  <c r="BD125" i="15"/>
  <c r="BD69" i="15"/>
  <c r="BD41" i="15"/>
  <c r="BD601" i="15"/>
  <c r="BD503" i="15"/>
  <c r="BD349" i="15"/>
  <c r="BD195" i="15"/>
  <c r="BD27" i="15"/>
  <c r="BD657" i="15"/>
  <c r="BD643" i="15"/>
  <c r="BD629" i="15"/>
  <c r="BD615" i="15"/>
  <c r="BD587" i="15"/>
  <c r="BD573" i="15"/>
  <c r="BD559" i="15"/>
  <c r="BD545" i="15"/>
  <c r="BD489" i="15"/>
  <c r="BD475" i="15"/>
  <c r="BD461" i="15"/>
  <c r="BD447" i="15"/>
  <c r="BD433" i="15"/>
  <c r="BD419" i="15"/>
  <c r="BD405" i="15"/>
  <c r="BD377" i="15"/>
  <c r="BD363" i="15"/>
  <c r="BD335" i="15"/>
  <c r="BD321" i="15"/>
  <c r="BD307" i="15"/>
  <c r="BD293" i="15"/>
  <c r="BD279" i="15"/>
  <c r="BD265" i="15"/>
  <c r="BD237" i="15"/>
  <c r="BD223" i="15"/>
  <c r="BD209" i="15"/>
  <c r="BD181" i="15"/>
  <c r="BD167" i="15"/>
  <c r="BD153" i="15"/>
  <c r="BD139" i="15"/>
  <c r="BD111" i="15"/>
  <c r="BD97" i="15"/>
  <c r="BD83" i="15"/>
  <c r="BD55" i="15"/>
  <c r="BD13" i="15"/>
  <c r="BD531" i="15"/>
  <c r="BD659" i="15"/>
  <c r="BD645" i="15"/>
  <c r="BD617" i="15"/>
  <c r="BD603" i="15"/>
  <c r="BD589" i="15"/>
  <c r="BD575" i="15"/>
  <c r="BD561" i="15"/>
  <c r="BD547" i="15"/>
  <c r="BD519" i="15"/>
  <c r="BD505" i="15"/>
  <c r="BD491" i="15"/>
  <c r="BD477" i="15"/>
  <c r="BD463" i="15"/>
  <c r="BD449" i="15"/>
  <c r="BD421" i="15"/>
  <c r="BD407" i="15"/>
  <c r="BD393" i="15"/>
  <c r="BD379" i="15"/>
  <c r="BD365" i="15"/>
  <c r="BD351" i="15"/>
  <c r="BD323" i="15"/>
  <c r="BD309" i="15"/>
  <c r="BD295" i="15"/>
  <c r="BD281" i="15"/>
  <c r="BD267" i="15"/>
  <c r="BD253" i="15"/>
  <c r="BD211" i="15"/>
  <c r="BD197" i="15"/>
  <c r="BD169" i="15"/>
  <c r="BD155" i="15"/>
  <c r="BD141" i="15"/>
  <c r="BD127" i="15"/>
  <c r="BD113" i="15"/>
  <c r="BD99" i="15"/>
  <c r="BD85" i="15"/>
  <c r="BD71" i="15"/>
  <c r="BD57" i="15"/>
  <c r="BD43" i="15"/>
  <c r="BD29" i="15"/>
  <c r="BD15" i="15"/>
  <c r="BD656" i="15"/>
  <c r="BD642" i="15"/>
  <c r="BD628" i="15"/>
  <c r="BD614" i="15"/>
  <c r="BD600" i="15"/>
  <c r="BD586" i="15"/>
  <c r="BD572" i="15"/>
  <c r="BD558" i="15"/>
  <c r="BD544" i="15"/>
  <c r="BD530" i="15"/>
  <c r="BD516" i="15"/>
  <c r="BD502" i="15"/>
  <c r="BD488" i="15"/>
  <c r="BD474" i="15"/>
  <c r="BD460" i="15"/>
  <c r="BD446" i="15"/>
  <c r="BD432" i="15"/>
  <c r="BD418" i="15"/>
  <c r="BD404" i="15"/>
  <c r="BD390" i="15"/>
  <c r="BD376" i="15"/>
  <c r="BD362" i="15"/>
  <c r="BD348" i="15"/>
  <c r="BD334" i="15"/>
  <c r="BD320" i="15"/>
  <c r="BD306" i="15"/>
  <c r="BD292" i="15"/>
  <c r="BD278" i="15"/>
  <c r="BD264" i="15"/>
  <c r="BD250" i="15"/>
  <c r="BD236" i="15"/>
  <c r="BD222" i="15"/>
  <c r="BD208" i="15"/>
  <c r="BD194" i="15"/>
  <c r="BD180" i="15"/>
  <c r="BD166" i="15"/>
  <c r="BD152" i="15"/>
  <c r="BD138" i="15"/>
  <c r="BD124" i="15"/>
  <c r="BD110" i="15"/>
  <c r="BD96" i="15"/>
  <c r="BD2" i="15"/>
  <c r="BD655" i="15"/>
  <c r="BD641" i="15"/>
  <c r="BD627" i="15"/>
  <c r="BD613" i="15"/>
  <c r="BD599" i="15"/>
  <c r="BD585" i="15"/>
  <c r="BD571" i="15"/>
  <c r="BD557" i="15"/>
  <c r="BD543" i="15"/>
  <c r="BD529" i="15"/>
  <c r="BD515" i="15"/>
  <c r="BD501" i="15"/>
  <c r="BD487" i="15"/>
  <c r="BD473" i="15"/>
  <c r="BD459" i="15"/>
  <c r="BD445" i="15"/>
  <c r="BD431" i="15"/>
  <c r="BD417" i="15"/>
  <c r="BD403" i="15"/>
  <c r="BD389" i="15"/>
  <c r="BD375" i="15"/>
  <c r="BD361" i="15"/>
  <c r="BD347" i="15"/>
  <c r="BD333" i="15"/>
  <c r="BD319" i="15"/>
  <c r="BD305" i="15"/>
  <c r="BD291" i="15"/>
  <c r="BD277" i="15"/>
  <c r="BD263" i="15"/>
  <c r="BD249" i="15"/>
  <c r="BD235" i="15"/>
  <c r="BD221" i="15"/>
  <c r="BD207" i="15"/>
  <c r="BD193" i="15"/>
  <c r="BD179" i="15"/>
  <c r="BD165" i="15"/>
  <c r="BD151" i="15"/>
  <c r="BD137" i="15"/>
  <c r="BD123" i="15"/>
  <c r="BD109" i="15"/>
  <c r="BD95" i="15"/>
  <c r="BD81" i="15"/>
  <c r="BD67" i="15"/>
  <c r="BD225" i="15"/>
  <c r="BD668" i="15"/>
  <c r="BD654" i="15"/>
  <c r="BD640" i="15"/>
  <c r="BD626" i="15"/>
  <c r="BD612" i="15"/>
  <c r="BD598" i="15"/>
  <c r="BD584" i="15"/>
  <c r="BD570" i="15"/>
  <c r="BD556" i="15"/>
  <c r="BD542" i="15"/>
  <c r="BD528" i="15"/>
  <c r="BD514" i="15"/>
  <c r="BD500" i="15"/>
  <c r="BD486" i="15"/>
  <c r="BD472" i="15"/>
  <c r="BD458" i="15"/>
  <c r="BD444" i="15"/>
  <c r="BD430" i="15"/>
  <c r="BD416" i="15"/>
  <c r="BD402" i="15"/>
  <c r="BD388" i="15"/>
  <c r="BD374" i="15"/>
  <c r="BD360" i="15"/>
  <c r="BD346" i="15"/>
  <c r="BD332" i="15"/>
  <c r="BD318" i="15"/>
  <c r="BD304" i="15"/>
  <c r="BD290" i="15"/>
  <c r="BD276" i="15"/>
  <c r="BD262" i="15"/>
  <c r="BD248" i="15"/>
  <c r="BD234" i="15"/>
  <c r="BD220" i="15"/>
  <c r="BD206" i="15"/>
  <c r="BD192" i="15"/>
  <c r="BD178" i="15"/>
  <c r="BD164" i="15"/>
  <c r="BD150" i="15"/>
  <c r="BD136" i="15"/>
  <c r="BD122" i="15"/>
  <c r="BD108" i="15"/>
  <c r="BD94" i="15"/>
  <c r="BD80" i="15"/>
  <c r="BD66" i="15"/>
  <c r="BD52" i="15"/>
  <c r="BD38" i="15"/>
  <c r="BD24" i="15"/>
  <c r="BD10" i="15"/>
  <c r="BD665" i="15"/>
  <c r="BD651" i="15"/>
  <c r="BD637" i="15"/>
  <c r="BD623" i="15"/>
  <c r="BD609" i="15"/>
  <c r="BD595" i="15"/>
  <c r="BD581" i="15"/>
  <c r="BD567" i="15"/>
  <c r="BD553" i="15"/>
  <c r="BD539" i="15"/>
  <c r="BD525" i="15"/>
  <c r="BD511" i="15"/>
  <c r="BD497" i="15"/>
  <c r="BD483" i="15"/>
  <c r="BD469" i="15"/>
  <c r="BD455" i="15"/>
  <c r="BD441" i="15"/>
  <c r="BD427" i="15"/>
  <c r="BD413" i="15"/>
  <c r="BD399" i="15"/>
  <c r="BD385" i="15"/>
  <c r="BD371" i="15"/>
  <c r="BD357" i="15"/>
  <c r="BD343" i="15"/>
  <c r="BD329" i="15"/>
  <c r="BD315" i="15"/>
  <c r="BD301" i="15"/>
  <c r="BD287" i="15"/>
  <c r="BD273" i="15"/>
  <c r="BD259" i="15"/>
  <c r="BD245" i="15"/>
  <c r="BD231" i="15"/>
  <c r="BD217" i="15"/>
  <c r="BD203" i="15"/>
  <c r="BD189" i="15"/>
  <c r="BD175" i="15"/>
  <c r="BD161" i="15"/>
  <c r="BD147" i="15"/>
  <c r="BD133" i="15"/>
  <c r="BD119" i="15"/>
  <c r="BD105" i="15"/>
  <c r="BD91" i="15"/>
  <c r="BD77" i="15"/>
  <c r="BD63" i="15"/>
  <c r="BD49" i="15"/>
  <c r="BD35" i="15"/>
  <c r="BD21" i="15"/>
  <c r="BD7" i="15"/>
  <c r="BD652" i="15"/>
  <c r="BD624" i="15"/>
  <c r="BD596" i="15"/>
  <c r="BD568" i="15"/>
  <c r="BD540" i="15"/>
  <c r="BD512" i="15"/>
  <c r="BD470" i="15"/>
  <c r="BD428" i="15"/>
  <c r="BD414" i="15"/>
  <c r="BD372" i="15"/>
  <c r="BD344" i="15"/>
  <c r="BD316" i="15"/>
  <c r="BD288" i="15"/>
  <c r="BD260" i="15"/>
  <c r="BD232" i="15"/>
  <c r="BD204" i="15"/>
  <c r="BD176" i="15"/>
  <c r="BD148" i="15"/>
  <c r="BD120" i="15"/>
  <c r="BD92" i="15"/>
  <c r="BD64" i="15"/>
  <c r="BD36" i="15"/>
  <c r="BD8" i="15"/>
  <c r="BD664" i="15"/>
  <c r="BD650" i="15"/>
  <c r="BD636" i="15"/>
  <c r="BD622" i="15"/>
  <c r="BD608" i="15"/>
  <c r="BD594" i="15"/>
  <c r="BD580" i="15"/>
  <c r="BD566" i="15"/>
  <c r="BD552" i="15"/>
  <c r="BD538" i="15"/>
  <c r="BD524" i="15"/>
  <c r="BD510" i="15"/>
  <c r="BD496" i="15"/>
  <c r="BD482" i="15"/>
  <c r="BD468" i="15"/>
  <c r="BD454" i="15"/>
  <c r="BD440" i="15"/>
  <c r="BD426" i="15"/>
  <c r="BD412" i="15"/>
  <c r="BD398" i="15"/>
  <c r="BD384" i="15"/>
  <c r="BD370" i="15"/>
  <c r="BD356" i="15"/>
  <c r="BD342" i="15"/>
  <c r="BD328" i="15"/>
  <c r="BD314" i="15"/>
  <c r="BD300" i="15"/>
  <c r="BD286" i="15"/>
  <c r="BD272" i="15"/>
  <c r="BD258" i="15"/>
  <c r="BD244" i="15"/>
  <c r="BD230" i="15"/>
  <c r="BD216" i="15"/>
  <c r="BD202" i="15"/>
  <c r="BD188" i="15"/>
  <c r="BD174" i="15"/>
  <c r="BD160" i="15"/>
  <c r="BD146" i="15"/>
  <c r="BD132" i="15"/>
  <c r="BD118" i="15"/>
  <c r="BD104" i="15"/>
  <c r="BD90" i="15"/>
  <c r="BD76" i="15"/>
  <c r="BD62" i="15"/>
  <c r="BD48" i="15"/>
  <c r="BD34" i="15"/>
  <c r="BD20" i="15"/>
  <c r="BD6" i="15"/>
  <c r="BD663" i="15"/>
  <c r="BD649" i="15"/>
  <c r="BD635" i="15"/>
  <c r="BD621" i="15"/>
  <c r="BD607" i="15"/>
  <c r="BD593" i="15"/>
  <c r="BD579" i="15"/>
  <c r="BD565" i="15"/>
  <c r="BD551" i="15"/>
  <c r="BD537" i="15"/>
  <c r="BD523" i="15"/>
  <c r="BD509" i="15"/>
  <c r="BD495" i="15"/>
  <c r="BD481" i="15"/>
  <c r="BD467" i="15"/>
  <c r="BD453" i="15"/>
  <c r="BD439" i="15"/>
  <c r="BD425" i="15"/>
  <c r="BD411" i="15"/>
  <c r="BD397" i="15"/>
  <c r="BD383" i="15"/>
  <c r="BD369" i="15"/>
  <c r="BD355" i="15"/>
  <c r="BD341" i="15"/>
  <c r="BD327" i="15"/>
  <c r="BD313" i="15"/>
  <c r="BD299" i="15"/>
  <c r="BD285" i="15"/>
  <c r="BD271" i="15"/>
  <c r="BD257" i="15"/>
  <c r="BD243" i="15"/>
  <c r="BD229" i="15"/>
  <c r="BD215" i="15"/>
  <c r="BD201" i="15"/>
  <c r="BD187" i="15"/>
  <c r="BD173" i="15"/>
  <c r="BD159" i="15"/>
  <c r="BD145" i="15"/>
  <c r="BD131" i="15"/>
  <c r="BD117" i="15"/>
  <c r="BD103" i="15"/>
  <c r="BD89" i="15"/>
  <c r="BD75" i="15"/>
  <c r="BD61" i="15"/>
  <c r="BD47" i="15"/>
  <c r="BD33" i="15"/>
  <c r="BD19" i="15"/>
  <c r="BD5" i="15"/>
  <c r="BD666" i="15"/>
  <c r="BD638" i="15"/>
  <c r="BD610" i="15"/>
  <c r="BD582" i="15"/>
  <c r="BD554" i="15"/>
  <c r="BD526" i="15"/>
  <c r="BD498" i="15"/>
  <c r="BD484" i="15"/>
  <c r="BD456" i="15"/>
  <c r="BD442" i="15"/>
  <c r="BD400" i="15"/>
  <c r="BD386" i="15"/>
  <c r="BD358" i="15"/>
  <c r="BD330" i="15"/>
  <c r="BD302" i="15"/>
  <c r="BD274" i="15"/>
  <c r="BD246" i="15"/>
  <c r="BD218" i="15"/>
  <c r="BD190" i="15"/>
  <c r="BD162" i="15"/>
  <c r="BD134" i="15"/>
  <c r="BD106" i="15"/>
  <c r="BD78" i="15"/>
  <c r="BD50" i="15"/>
  <c r="BD22" i="15"/>
  <c r="BD662" i="15"/>
  <c r="BD648" i="15"/>
  <c r="BD634" i="15"/>
  <c r="BD620" i="15"/>
  <c r="BD606" i="15"/>
  <c r="BD592" i="15"/>
  <c r="BD578" i="15"/>
  <c r="BD564" i="15"/>
  <c r="BD550" i="15"/>
  <c r="BD536" i="15"/>
  <c r="BD522" i="15"/>
  <c r="BD508" i="15"/>
  <c r="BD494" i="15"/>
  <c r="BD480" i="15"/>
  <c r="BD466" i="15"/>
  <c r="BD452" i="15"/>
  <c r="BD438" i="15"/>
  <c r="BD424" i="15"/>
  <c r="BD410" i="15"/>
  <c r="BD396" i="15"/>
  <c r="BD382" i="15"/>
  <c r="BD368" i="15"/>
  <c r="BD354" i="15"/>
  <c r="BD340" i="15"/>
  <c r="BD326" i="15"/>
  <c r="BD312" i="15"/>
  <c r="BD298" i="15"/>
  <c r="BD284" i="15"/>
  <c r="BD270" i="15"/>
  <c r="BD256" i="15"/>
  <c r="BD242" i="15"/>
  <c r="BD228" i="15"/>
  <c r="BD214" i="15"/>
  <c r="BD200" i="15"/>
  <c r="BD186" i="15"/>
  <c r="BD172" i="15"/>
  <c r="BD158" i="15"/>
  <c r="BD144" i="15"/>
  <c r="BD130" i="15"/>
  <c r="BD116" i="15"/>
  <c r="BD102" i="15"/>
  <c r="BD88" i="15"/>
  <c r="BD74" i="15"/>
  <c r="BD60" i="15"/>
  <c r="BD46" i="15"/>
  <c r="BD32" i="15"/>
  <c r="BD18" i="15"/>
  <c r="BD4" i="15"/>
  <c r="BD658" i="15"/>
  <c r="BD644" i="15"/>
  <c r="BD630" i="15"/>
  <c r="BD616" i="15"/>
  <c r="BD602" i="15"/>
  <c r="BD588" i="15"/>
  <c r="BD574" i="15"/>
  <c r="BD560" i="15"/>
  <c r="BD546" i="15"/>
  <c r="BD532" i="15"/>
  <c r="BD518" i="15"/>
  <c r="BD504" i="15"/>
  <c r="BD490" i="15"/>
  <c r="BD476" i="15"/>
  <c r="BD462" i="15"/>
  <c r="BD448" i="15"/>
  <c r="BD434" i="15"/>
  <c r="BD420" i="15"/>
  <c r="BD406" i="15"/>
  <c r="BD392" i="15"/>
  <c r="BD378" i="15"/>
  <c r="BD364" i="15"/>
  <c r="BD350" i="15"/>
  <c r="BD336" i="15"/>
  <c r="BD322" i="15"/>
  <c r="BD308" i="15"/>
  <c r="BD294" i="15"/>
  <c r="BD280" i="15"/>
  <c r="BD266" i="15"/>
  <c r="BD252" i="15"/>
  <c r="BD238" i="15"/>
  <c r="BD224" i="15"/>
  <c r="BD210" i="15"/>
  <c r="BD196" i="15"/>
  <c r="BD182" i="15"/>
  <c r="BD168" i="15"/>
  <c r="BD154" i="15"/>
  <c r="BD140" i="15"/>
  <c r="BD126" i="15"/>
  <c r="BD112" i="15"/>
  <c r="BD98" i="15"/>
  <c r="BD84" i="15"/>
  <c r="BD70" i="15"/>
  <c r="BD56" i="15"/>
  <c r="BD42" i="15"/>
  <c r="BD28" i="15"/>
  <c r="BD14" i="1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2" i="5"/>
  <c r="D95" i="4"/>
  <c r="D254" i="4"/>
  <c r="D403" i="4"/>
  <c r="D6" i="4"/>
  <c r="D7" i="4"/>
  <c r="D8" i="4"/>
  <c r="D378" i="4"/>
  <c r="D10" i="4"/>
  <c r="D102" i="4"/>
  <c r="D658" i="4"/>
  <c r="D13" i="4"/>
  <c r="D222" i="4"/>
  <c r="D15" i="4"/>
  <c r="D191" i="4"/>
  <c r="D17" i="4"/>
  <c r="D223" i="4"/>
  <c r="D34" i="4"/>
  <c r="D20" i="4"/>
  <c r="D516" i="4"/>
  <c r="D428" i="4"/>
  <c r="D14" i="4"/>
  <c r="D3" i="4"/>
  <c r="D25" i="4"/>
  <c r="D26" i="4"/>
  <c r="D27" i="4"/>
  <c r="D28" i="4"/>
  <c r="D29" i="4"/>
  <c r="D155" i="4"/>
  <c r="D23" i="4"/>
  <c r="D195" i="4"/>
  <c r="D156" i="4"/>
  <c r="D190" i="4"/>
  <c r="D11" i="4"/>
  <c r="D125" i="4"/>
  <c r="D101" i="4"/>
  <c r="D21" i="4"/>
  <c r="D405" i="4"/>
  <c r="D532" i="4"/>
  <c r="D41" i="4"/>
  <c r="D5" i="4"/>
  <c r="D43" i="4"/>
  <c r="D44" i="4"/>
  <c r="D45" i="4"/>
  <c r="D46" i="4"/>
  <c r="D47" i="4"/>
  <c r="D103" i="4"/>
  <c r="D49" i="4"/>
  <c r="D50" i="4"/>
  <c r="D51" i="4"/>
  <c r="D52" i="4"/>
  <c r="D215" i="4"/>
  <c r="D148" i="4"/>
  <c r="D55" i="4"/>
  <c r="D56" i="4"/>
  <c r="D57" i="4"/>
  <c r="D490" i="4"/>
  <c r="D59" i="4"/>
  <c r="D433" i="4"/>
  <c r="D35" i="4"/>
  <c r="D62" i="4"/>
  <c r="D551" i="4"/>
  <c r="D64" i="4"/>
  <c r="D85" i="4"/>
  <c r="D66" i="4"/>
  <c r="D557" i="4"/>
  <c r="D145" i="4"/>
  <c r="D69" i="4"/>
  <c r="D70" i="4"/>
  <c r="D71" i="4"/>
  <c r="D196" i="4"/>
  <c r="D73" i="4"/>
  <c r="D74" i="4"/>
  <c r="D261" i="4"/>
  <c r="D189" i="4"/>
  <c r="D241" i="4"/>
  <c r="D400" i="4"/>
  <c r="D79" i="4"/>
  <c r="D80" i="4"/>
  <c r="D81" i="4"/>
  <c r="D82" i="4"/>
  <c r="D248" i="4"/>
  <c r="D84" i="4"/>
  <c r="D518" i="4"/>
  <c r="D313" i="4"/>
  <c r="D358" i="4"/>
  <c r="D461" i="4"/>
  <c r="D213" i="4"/>
  <c r="D360" i="4"/>
  <c r="D65" i="4"/>
  <c r="D533" i="4"/>
  <c r="D93" i="4"/>
  <c r="D94" i="4"/>
  <c r="D68" i="4"/>
  <c r="D96" i="4"/>
  <c r="D97" i="4"/>
  <c r="D98" i="4"/>
  <c r="D624" i="4"/>
  <c r="D100" i="4"/>
  <c r="D629" i="4"/>
  <c r="D381" i="4"/>
  <c r="D458" i="4"/>
  <c r="D36" i="4"/>
  <c r="D104" i="4"/>
  <c r="D540" i="4"/>
  <c r="D558" i="4"/>
  <c r="D297" i="4"/>
  <c r="D130" i="4"/>
  <c r="D110" i="4"/>
  <c r="D111" i="4"/>
  <c r="D112" i="4"/>
  <c r="D113" i="4"/>
  <c r="D114" i="4"/>
  <c r="D115" i="4"/>
  <c r="D149" i="4"/>
  <c r="D117" i="4"/>
  <c r="D118" i="4"/>
  <c r="D119" i="4"/>
  <c r="D120" i="4"/>
  <c r="D527" i="4"/>
  <c r="D122" i="4"/>
  <c r="D363" i="4"/>
  <c r="D124" i="4"/>
  <c r="D174" i="4"/>
  <c r="D126" i="4"/>
  <c r="D127" i="4"/>
  <c r="D128" i="4"/>
  <c r="D129" i="4"/>
  <c r="D440" i="4"/>
  <c r="D131" i="4"/>
  <c r="D132" i="4"/>
  <c r="D133" i="4"/>
  <c r="D134" i="4"/>
  <c r="D135" i="4"/>
  <c r="D31" i="4"/>
  <c r="D137" i="4"/>
  <c r="D138" i="4"/>
  <c r="D273" i="4"/>
  <c r="D236" i="4"/>
  <c r="D412" i="4"/>
  <c r="D142" i="4"/>
  <c r="D143" i="4"/>
  <c r="D144" i="4"/>
  <c r="D383" i="4"/>
  <c r="D146" i="4"/>
  <c r="D147" i="4"/>
  <c r="D369" i="4"/>
  <c r="D434" i="4"/>
  <c r="D150" i="4"/>
  <c r="D151" i="4"/>
  <c r="D152" i="4"/>
  <c r="D153" i="4"/>
  <c r="D72" i="4"/>
  <c r="D519" i="4"/>
  <c r="D30" i="4"/>
  <c r="D157" i="4"/>
  <c r="D158" i="4"/>
  <c r="D159" i="4"/>
  <c r="D298" i="4"/>
  <c r="D161" i="4"/>
  <c r="D162" i="4"/>
  <c r="D559" i="4"/>
  <c r="D164" i="4"/>
  <c r="D165" i="4"/>
  <c r="D166" i="4"/>
  <c r="D167" i="4"/>
  <c r="D168" i="4"/>
  <c r="D169" i="4"/>
  <c r="D170" i="4"/>
  <c r="D171" i="4"/>
  <c r="D172" i="4"/>
  <c r="D173" i="4"/>
  <c r="D513" i="4"/>
  <c r="D175" i="4"/>
  <c r="D176" i="4"/>
  <c r="D177" i="4"/>
  <c r="D178" i="4"/>
  <c r="D179" i="4"/>
  <c r="D180" i="4"/>
  <c r="D181" i="4"/>
  <c r="D182" i="4"/>
  <c r="D534" i="4"/>
  <c r="D184" i="4"/>
  <c r="D185" i="4"/>
  <c r="D186" i="4"/>
  <c r="D187" i="4"/>
  <c r="D86" i="4"/>
  <c r="D4" i="4"/>
  <c r="D37" i="4"/>
  <c r="D520" i="4"/>
  <c r="D192" i="4"/>
  <c r="D58" i="4"/>
  <c r="D194" i="4"/>
  <c r="D636" i="4"/>
  <c r="D38" i="4"/>
  <c r="D197" i="4"/>
  <c r="D605" i="4"/>
  <c r="D199" i="4"/>
  <c r="D200" i="4"/>
  <c r="D201" i="4"/>
  <c r="D202" i="4"/>
  <c r="D24" i="4"/>
  <c r="D204" i="4"/>
  <c r="D205" i="4"/>
  <c r="D206" i="4"/>
  <c r="D207" i="4"/>
  <c r="D208" i="4"/>
  <c r="D209" i="4"/>
  <c r="D210" i="4"/>
  <c r="D78" i="4"/>
  <c r="D87" i="4"/>
  <c r="D88" i="4"/>
  <c r="D238" i="4"/>
  <c r="D346" i="4"/>
  <c r="D216" i="4"/>
  <c r="D217" i="4"/>
  <c r="D218" i="4"/>
  <c r="D219" i="4"/>
  <c r="D105" i="4"/>
  <c r="D221" i="4"/>
  <c r="D18" i="4"/>
  <c r="D75" i="4"/>
  <c r="D224" i="4"/>
  <c r="D225" i="4"/>
  <c r="D243" i="4"/>
  <c r="D227" i="4"/>
  <c r="D228" i="4"/>
  <c r="D277" i="4"/>
  <c r="D305" i="4"/>
  <c r="D231" i="4"/>
  <c r="D232" i="4"/>
  <c r="D233" i="4"/>
  <c r="D234" i="4"/>
  <c r="D483" i="4"/>
  <c r="D60" i="4"/>
  <c r="D306" i="4"/>
  <c r="D89" i="4"/>
  <c r="D123" i="4"/>
  <c r="D240" i="4"/>
  <c r="D12" i="4"/>
  <c r="D242" i="4"/>
  <c r="D350" i="4"/>
  <c r="D67" i="4"/>
  <c r="D283" i="4"/>
  <c r="D469" i="4"/>
  <c r="D247" i="4"/>
  <c r="D260" i="4"/>
  <c r="D249" i="4"/>
  <c r="D250" i="4"/>
  <c r="D251" i="4"/>
  <c r="D252" i="4"/>
  <c r="D253" i="4"/>
  <c r="D413" i="4"/>
  <c r="D255" i="4"/>
  <c r="D256" i="4"/>
  <c r="D565" i="4"/>
  <c r="D258" i="4"/>
  <c r="D259" i="4"/>
  <c r="D550" i="4"/>
  <c r="D321" i="4"/>
  <c r="D262" i="4"/>
  <c r="D141" i="4"/>
  <c r="D264" i="4"/>
  <c r="D265" i="4"/>
  <c r="D266" i="4"/>
  <c r="D344" i="4"/>
  <c r="D268" i="4"/>
  <c r="D269" i="4"/>
  <c r="D270" i="4"/>
  <c r="D271" i="4"/>
  <c r="D106" i="4"/>
  <c r="D263" i="4"/>
  <c r="D414" i="4"/>
  <c r="D462" i="4"/>
  <c r="D316" i="4"/>
  <c r="D608" i="4"/>
  <c r="D278" i="4"/>
  <c r="D279" i="4"/>
  <c r="D280" i="4"/>
  <c r="D281" i="4"/>
  <c r="D282" i="4"/>
  <c r="D183" i="4"/>
  <c r="D284" i="4"/>
  <c r="D285" i="4"/>
  <c r="D267" i="4"/>
  <c r="D239" i="4"/>
  <c r="D288" i="4"/>
  <c r="D289" i="4"/>
  <c r="D290" i="4"/>
  <c r="D291" i="4"/>
  <c r="D292" i="4"/>
  <c r="D293" i="4"/>
  <c r="D16" i="4"/>
  <c r="D567" i="4"/>
  <c r="D296" i="4"/>
  <c r="D257" i="4"/>
  <c r="D226" i="4"/>
  <c r="D299" i="4"/>
  <c r="D300" i="4"/>
  <c r="D301" i="4"/>
  <c r="D302" i="4"/>
  <c r="D303" i="4"/>
  <c r="D304" i="4"/>
  <c r="D352" i="4"/>
  <c r="D286" i="4"/>
  <c r="D435" i="4"/>
  <c r="D308" i="4"/>
  <c r="D154" i="4"/>
  <c r="D310" i="4"/>
  <c r="D502" i="4"/>
  <c r="D417" i="4"/>
  <c r="D229" i="4"/>
  <c r="D314" i="4"/>
  <c r="D315" i="4"/>
  <c r="D272" i="4"/>
  <c r="D594" i="4"/>
  <c r="D53" i="4"/>
  <c r="D319" i="4"/>
  <c r="D320" i="4"/>
  <c r="D530" i="4"/>
  <c r="D322" i="4"/>
  <c r="D323" i="4"/>
  <c r="D505" i="4"/>
  <c r="D325" i="4"/>
  <c r="D326" i="4"/>
  <c r="D327" i="4"/>
  <c r="D630" i="4"/>
  <c r="D329" i="4"/>
  <c r="D330" i="4"/>
  <c r="D331" i="4"/>
  <c r="D332" i="4"/>
  <c r="D333" i="4"/>
  <c r="D334" i="4"/>
  <c r="D335" i="4"/>
  <c r="D336" i="4"/>
  <c r="D337" i="4"/>
  <c r="D338" i="4"/>
  <c r="D339" i="4"/>
  <c r="D340" i="4"/>
  <c r="D193" i="4"/>
  <c r="D342" i="4"/>
  <c r="D343" i="4"/>
  <c r="D486" i="4"/>
  <c r="D345" i="4"/>
  <c r="D526" i="4"/>
  <c r="D347" i="4"/>
  <c r="D348" i="4"/>
  <c r="D349" i="4"/>
  <c r="D287" i="4"/>
  <c r="D351" i="4"/>
  <c r="D324" i="4"/>
  <c r="D353" i="4"/>
  <c r="D354" i="4"/>
  <c r="D76" i="4"/>
  <c r="D214" i="4"/>
  <c r="D357" i="4"/>
  <c r="D441" i="4"/>
  <c r="D359" i="4"/>
  <c r="D542" i="4"/>
  <c r="D361" i="4"/>
  <c r="D362" i="4"/>
  <c r="D295" i="4"/>
  <c r="D364" i="4"/>
  <c r="D365" i="4"/>
  <c r="D366" i="4"/>
  <c r="D367" i="4"/>
  <c r="D368" i="4"/>
  <c r="D39" i="4"/>
  <c r="D370" i="4"/>
  <c r="D371" i="4"/>
  <c r="D372" i="4"/>
  <c r="D136" i="4"/>
  <c r="D568" i="4"/>
  <c r="D198" i="4"/>
  <c r="D376" i="4"/>
  <c r="D377" i="4"/>
  <c r="D549" i="4"/>
  <c r="D294" i="4"/>
  <c r="D99" i="4"/>
  <c r="D274" i="4"/>
  <c r="D382" i="4"/>
  <c r="D107" i="4"/>
  <c r="D384" i="4"/>
  <c r="D385" i="4"/>
  <c r="D386" i="4"/>
  <c r="D387" i="4"/>
  <c r="D388" i="4"/>
  <c r="D389" i="4"/>
  <c r="D390" i="4"/>
  <c r="D391" i="4"/>
  <c r="D432" i="4"/>
  <c r="D482" i="4"/>
  <c r="D40" i="4"/>
  <c r="D395" i="4"/>
  <c r="D54" i="4"/>
  <c r="D42" i="4"/>
  <c r="D398" i="4"/>
  <c r="D618" i="4"/>
  <c r="D312" i="4"/>
  <c r="D401" i="4"/>
  <c r="D402" i="4"/>
  <c r="D61" i="4"/>
  <c r="D188" i="4"/>
  <c r="D421" i="4"/>
  <c r="D406" i="4"/>
  <c r="D407" i="4"/>
  <c r="D408" i="4"/>
  <c r="D409" i="4"/>
  <c r="D410" i="4"/>
  <c r="D506" i="4"/>
  <c r="D328" i="4"/>
  <c r="D108" i="4"/>
  <c r="D507" i="4"/>
  <c r="D415" i="4"/>
  <c r="D416" i="4"/>
  <c r="D457" i="4"/>
  <c r="D418" i="4"/>
  <c r="D419" i="4"/>
  <c r="D420" i="4"/>
  <c r="D546" i="4"/>
  <c r="D619" i="4"/>
  <c r="D19" i="4"/>
  <c r="D424" i="4"/>
  <c r="D425" i="4"/>
  <c r="D571" i="4"/>
  <c r="D427" i="4"/>
  <c r="D484" i="4"/>
  <c r="D429" i="4"/>
  <c r="D430" i="4"/>
  <c r="D431" i="4"/>
  <c r="D473" i="4"/>
  <c r="D547" i="4"/>
  <c r="D275" i="4"/>
  <c r="D392" i="4"/>
  <c r="D436" i="4"/>
  <c r="D422" i="4"/>
  <c r="D488" i="4"/>
  <c r="D439" i="4"/>
  <c r="D83" i="4"/>
  <c r="D237" i="4"/>
  <c r="D442" i="4"/>
  <c r="D443" i="4"/>
  <c r="D444" i="4"/>
  <c r="D445" i="4"/>
  <c r="D446" i="4"/>
  <c r="D447" i="4"/>
  <c r="D448" i="4"/>
  <c r="D449" i="4"/>
  <c r="D450" i="4"/>
  <c r="D451" i="4"/>
  <c r="D452" i="4"/>
  <c r="D453" i="4"/>
  <c r="D454" i="4"/>
  <c r="D521" i="4"/>
  <c r="D456" i="4"/>
  <c r="D404" i="4"/>
  <c r="D465" i="4"/>
  <c r="D459" i="4"/>
  <c r="D460" i="4"/>
  <c r="D311" i="4"/>
  <c r="D512" i="4"/>
  <c r="D463" i="4"/>
  <c r="D464" i="4"/>
  <c r="D276" i="4"/>
  <c r="D466" i="4"/>
  <c r="D467" i="4"/>
  <c r="D639" i="4"/>
  <c r="D393" i="4"/>
  <c r="D470" i="4"/>
  <c r="D471" i="4"/>
  <c r="D472" i="4"/>
  <c r="D203" i="4"/>
  <c r="D474" i="4"/>
  <c r="D475" i="4"/>
  <c r="D140" i="4"/>
  <c r="D477" i="4"/>
  <c r="D478" i="4"/>
  <c r="D479" i="4"/>
  <c r="D9" i="4"/>
  <c r="D437" i="4"/>
  <c r="D468" i="4"/>
  <c r="D548" i="4"/>
  <c r="D394" i="4"/>
  <c r="D485" i="4"/>
  <c r="D411" i="4"/>
  <c r="D487" i="4"/>
  <c r="D160" i="4"/>
  <c r="D489" i="4"/>
  <c r="D90" i="4"/>
  <c r="D491" i="4"/>
  <c r="D492" i="4"/>
  <c r="D493" i="4"/>
  <c r="D494" i="4"/>
  <c r="D495" i="4"/>
  <c r="D496" i="4"/>
  <c r="D497" i="4"/>
  <c r="D498" i="4"/>
  <c r="D499" i="4"/>
  <c r="D500" i="4"/>
  <c r="D501" i="4"/>
  <c r="D589" i="4"/>
  <c r="D503" i="4"/>
  <c r="D504" i="4"/>
  <c r="D48" i="4"/>
  <c r="D631" i="4"/>
  <c r="D602" i="4"/>
  <c r="D508" i="4"/>
  <c r="D509" i="4"/>
  <c r="D510" i="4"/>
  <c r="D511" i="4"/>
  <c r="D423" i="4"/>
  <c r="D356" i="4"/>
  <c r="D514" i="4"/>
  <c r="D515" i="4"/>
  <c r="D396" i="4"/>
  <c r="D517" i="4"/>
  <c r="D246" i="4"/>
  <c r="D92" i="4"/>
  <c r="D373" i="4"/>
  <c r="D230" i="4"/>
  <c r="D63" i="4"/>
  <c r="D523" i="4"/>
  <c r="D524" i="4"/>
  <c r="D525" i="4"/>
  <c r="D591" i="4"/>
  <c r="D244" i="4"/>
  <c r="D528" i="4"/>
  <c r="D529" i="4"/>
  <c r="D455" i="4"/>
  <c r="D531" i="4"/>
  <c r="D642" i="4"/>
  <c r="D211" i="4"/>
  <c r="D109" i="4"/>
  <c r="D535" i="4"/>
  <c r="D139" i="4"/>
  <c r="D537" i="4"/>
  <c r="D538" i="4"/>
  <c r="D539" i="4"/>
  <c r="D307" i="4"/>
  <c r="D541" i="4"/>
  <c r="D536" i="4"/>
  <c r="D543" i="4"/>
  <c r="D544" i="4"/>
  <c r="D545" i="4"/>
  <c r="D655" i="4"/>
  <c r="D374" i="4"/>
  <c r="D91" i="4"/>
  <c r="D32" i="4"/>
  <c r="D163" i="4"/>
  <c r="D309" i="4"/>
  <c r="D552" i="4"/>
  <c r="D553" i="4"/>
  <c r="D554" i="4"/>
  <c r="D555" i="4"/>
  <c r="D556" i="4"/>
  <c r="D77" i="4"/>
  <c r="D245" i="4"/>
  <c r="D317" i="4"/>
  <c r="D560" i="4"/>
  <c r="D561" i="4"/>
  <c r="D562" i="4"/>
  <c r="D563" i="4"/>
  <c r="D564" i="4"/>
  <c r="D379" i="4"/>
  <c r="D566" i="4"/>
  <c r="D33" i="4"/>
  <c r="D22" i="4"/>
  <c r="D569" i="4"/>
  <c r="D570" i="4"/>
  <c r="D397" i="4"/>
  <c r="D572" i="4"/>
  <c r="D573" i="4"/>
  <c r="D574" i="4"/>
  <c r="D575" i="4"/>
  <c r="D576" i="4"/>
  <c r="D577" i="4"/>
  <c r="D578" i="4"/>
  <c r="D579" i="4"/>
  <c r="D580" i="4"/>
  <c r="D581" i="4"/>
  <c r="D582" i="4"/>
  <c r="D583" i="4"/>
  <c r="D584" i="4"/>
  <c r="D585" i="4"/>
  <c r="D586" i="4"/>
  <c r="D587" i="4"/>
  <c r="D588" i="4"/>
  <c r="D116" i="4"/>
  <c r="D590" i="4"/>
  <c r="D399" i="4"/>
  <c r="D592" i="4"/>
  <c r="D593" i="4"/>
  <c r="D627" i="4"/>
  <c r="D595" i="4"/>
  <c r="D596" i="4"/>
  <c r="D597" i="4"/>
  <c r="D598" i="4"/>
  <c r="D599" i="4"/>
  <c r="D600" i="4"/>
  <c r="D601" i="4"/>
  <c r="D481" i="4"/>
  <c r="D603" i="4"/>
  <c r="D604" i="4"/>
  <c r="D438" i="4"/>
  <c r="D606" i="4"/>
  <c r="D607" i="4"/>
  <c r="D220" i="4"/>
  <c r="D609" i="4"/>
  <c r="D610" i="4"/>
  <c r="D611" i="4"/>
  <c r="D612" i="4"/>
  <c r="D613" i="4"/>
  <c r="D614" i="4"/>
  <c r="D615" i="4"/>
  <c r="D616" i="4"/>
  <c r="D617" i="4"/>
  <c r="D318" i="4"/>
  <c r="D480" i="4"/>
  <c r="D620" i="4"/>
  <c r="D621" i="4"/>
  <c r="D622" i="4"/>
  <c r="D623" i="4"/>
  <c r="D212" i="4"/>
  <c r="D625" i="4"/>
  <c r="D626" i="4"/>
  <c r="D375" i="4"/>
  <c r="D628" i="4"/>
  <c r="D426" i="4"/>
  <c r="D522" i="4"/>
  <c r="D121" i="4"/>
  <c r="D632" i="4"/>
  <c r="D633" i="4"/>
  <c r="D634" i="4"/>
  <c r="D635" i="4"/>
  <c r="D341" i="4"/>
  <c r="D637" i="4"/>
  <c r="D638" i="4"/>
  <c r="D355" i="4"/>
  <c r="D640" i="4"/>
  <c r="D641" i="4"/>
  <c r="D235" i="4"/>
  <c r="D643" i="4"/>
  <c r="D644" i="4"/>
  <c r="D645" i="4"/>
  <c r="D646" i="4"/>
  <c r="D647" i="4"/>
  <c r="D648" i="4"/>
  <c r="D649" i="4"/>
  <c r="D650" i="4"/>
  <c r="D651" i="4"/>
  <c r="D652" i="4"/>
  <c r="D653" i="4"/>
  <c r="D654" i="4"/>
  <c r="D380" i="4"/>
  <c r="D656" i="4"/>
  <c r="D657" i="4"/>
  <c r="D476" i="4"/>
  <c r="D659" i="4"/>
  <c r="D660" i="4"/>
  <c r="D661" i="4"/>
  <c r="D662" i="4"/>
  <c r="D663" i="4"/>
  <c r="D664" i="4"/>
  <c r="D665" i="4"/>
  <c r="D666" i="4"/>
  <c r="D667" i="4"/>
  <c r="D668" i="4"/>
  <c r="D2" i="4"/>
  <c r="D3" i="3"/>
  <c r="R3" i="3" s="1"/>
  <c r="D4" i="3"/>
  <c r="R4" i="3" s="1"/>
  <c r="D5" i="3"/>
  <c r="R5" i="3" s="1"/>
  <c r="D6" i="3"/>
  <c r="R6" i="3" s="1"/>
  <c r="D7" i="3"/>
  <c r="R7" i="3" s="1"/>
  <c r="D8" i="3"/>
  <c r="R8" i="3" s="1"/>
  <c r="D9" i="3"/>
  <c r="R9" i="3" s="1"/>
  <c r="D10" i="3"/>
  <c r="R10" i="3" s="1"/>
  <c r="D11" i="3"/>
  <c r="R11" i="3" s="1"/>
  <c r="D12" i="3"/>
  <c r="R12" i="3" s="1"/>
  <c r="D13" i="3"/>
  <c r="R13" i="3" s="1"/>
  <c r="D14" i="3"/>
  <c r="R14" i="3" s="1"/>
  <c r="D15" i="3"/>
  <c r="R15" i="3" s="1"/>
  <c r="D16" i="3"/>
  <c r="R16" i="3" s="1"/>
  <c r="D17" i="3"/>
  <c r="R17" i="3" s="1"/>
  <c r="D18" i="3"/>
  <c r="R18" i="3" s="1"/>
  <c r="D19" i="3"/>
  <c r="R19" i="3" s="1"/>
  <c r="D20" i="3"/>
  <c r="R20" i="3" s="1"/>
  <c r="D21" i="3"/>
  <c r="R21" i="3" s="1"/>
  <c r="D22" i="3"/>
  <c r="R22" i="3" s="1"/>
  <c r="D23" i="3"/>
  <c r="R23" i="3" s="1"/>
  <c r="D24" i="3"/>
  <c r="R24" i="3" s="1"/>
  <c r="D25" i="3"/>
  <c r="R25" i="3" s="1"/>
  <c r="D26" i="3"/>
  <c r="R26" i="3" s="1"/>
  <c r="D27" i="3"/>
  <c r="R27" i="3" s="1"/>
  <c r="D28" i="3"/>
  <c r="R28" i="3" s="1"/>
  <c r="D29" i="3"/>
  <c r="R29" i="3" s="1"/>
  <c r="D30" i="3"/>
  <c r="R30" i="3" s="1"/>
  <c r="D31" i="3"/>
  <c r="R31" i="3" s="1"/>
  <c r="D32" i="3"/>
  <c r="R32" i="3" s="1"/>
  <c r="D33" i="3"/>
  <c r="R33" i="3" s="1"/>
  <c r="D34" i="3"/>
  <c r="R34" i="3" s="1"/>
  <c r="D35" i="3"/>
  <c r="R35" i="3" s="1"/>
  <c r="D36" i="3"/>
  <c r="R36" i="3" s="1"/>
  <c r="D37" i="3"/>
  <c r="R37" i="3" s="1"/>
  <c r="D38" i="3"/>
  <c r="R38" i="3" s="1"/>
  <c r="D39" i="3"/>
  <c r="R39" i="3" s="1"/>
  <c r="D40" i="3"/>
  <c r="R40" i="3" s="1"/>
  <c r="D41" i="3"/>
  <c r="R41" i="3" s="1"/>
  <c r="D42" i="3"/>
  <c r="R42" i="3" s="1"/>
  <c r="D43" i="3"/>
  <c r="R43" i="3" s="1"/>
  <c r="D44" i="3"/>
  <c r="R44" i="3" s="1"/>
  <c r="D45" i="3"/>
  <c r="R45" i="3" s="1"/>
  <c r="D46" i="3"/>
  <c r="R46" i="3" s="1"/>
  <c r="D47" i="3"/>
  <c r="R47" i="3" s="1"/>
  <c r="D48" i="3"/>
  <c r="R48" i="3" s="1"/>
  <c r="D49" i="3"/>
  <c r="R49" i="3" s="1"/>
  <c r="D50" i="3"/>
  <c r="R50" i="3" s="1"/>
  <c r="D51" i="3"/>
  <c r="R51" i="3" s="1"/>
  <c r="D52" i="3"/>
  <c r="R52" i="3" s="1"/>
  <c r="D53" i="3"/>
  <c r="R53" i="3" s="1"/>
  <c r="D54" i="3"/>
  <c r="R54" i="3" s="1"/>
  <c r="D55" i="3"/>
  <c r="R55" i="3" s="1"/>
  <c r="D56" i="3"/>
  <c r="R56" i="3" s="1"/>
  <c r="D57" i="3"/>
  <c r="R57" i="3" s="1"/>
  <c r="D58" i="3"/>
  <c r="R58" i="3" s="1"/>
  <c r="D59" i="3"/>
  <c r="R59" i="3" s="1"/>
  <c r="D60" i="3"/>
  <c r="R60" i="3" s="1"/>
  <c r="D61" i="3"/>
  <c r="R61" i="3" s="1"/>
  <c r="D62" i="3"/>
  <c r="R62" i="3" s="1"/>
  <c r="D63" i="3"/>
  <c r="R63" i="3" s="1"/>
  <c r="D64" i="3"/>
  <c r="R64" i="3" s="1"/>
  <c r="D65" i="3"/>
  <c r="R65" i="3" s="1"/>
  <c r="D66" i="3"/>
  <c r="R66" i="3" s="1"/>
  <c r="D67" i="3"/>
  <c r="R67" i="3" s="1"/>
  <c r="D68" i="3"/>
  <c r="R68" i="3" s="1"/>
  <c r="D69" i="3"/>
  <c r="R69" i="3" s="1"/>
  <c r="D70" i="3"/>
  <c r="R70" i="3" s="1"/>
  <c r="D71" i="3"/>
  <c r="R71" i="3" s="1"/>
  <c r="D72" i="3"/>
  <c r="R72" i="3" s="1"/>
  <c r="D73" i="3"/>
  <c r="R73" i="3" s="1"/>
  <c r="D74" i="3"/>
  <c r="R74" i="3" s="1"/>
  <c r="D75" i="3"/>
  <c r="R75" i="3" s="1"/>
  <c r="D76" i="3"/>
  <c r="R76" i="3" s="1"/>
  <c r="D77" i="3"/>
  <c r="R77" i="3" s="1"/>
  <c r="D78" i="3"/>
  <c r="R78" i="3" s="1"/>
  <c r="D79" i="3"/>
  <c r="R79" i="3" s="1"/>
  <c r="D80" i="3"/>
  <c r="R80" i="3" s="1"/>
  <c r="D81" i="3"/>
  <c r="R81" i="3" s="1"/>
  <c r="D82" i="3"/>
  <c r="R82" i="3" s="1"/>
  <c r="D83" i="3"/>
  <c r="R83" i="3" s="1"/>
  <c r="D84" i="3"/>
  <c r="R84" i="3" s="1"/>
  <c r="D85" i="3"/>
  <c r="R85" i="3" s="1"/>
  <c r="D86" i="3"/>
  <c r="R86" i="3" s="1"/>
  <c r="D87" i="3"/>
  <c r="R87" i="3" s="1"/>
  <c r="D88" i="3"/>
  <c r="R88" i="3" s="1"/>
  <c r="D89" i="3"/>
  <c r="R89" i="3" s="1"/>
  <c r="D90" i="3"/>
  <c r="R90" i="3" s="1"/>
  <c r="D91" i="3"/>
  <c r="R91" i="3" s="1"/>
  <c r="D92" i="3"/>
  <c r="R92" i="3" s="1"/>
  <c r="D93" i="3"/>
  <c r="R93" i="3" s="1"/>
  <c r="D94" i="3"/>
  <c r="R94" i="3" s="1"/>
  <c r="D95" i="3"/>
  <c r="R95" i="3" s="1"/>
  <c r="D96" i="3"/>
  <c r="R96" i="3" s="1"/>
  <c r="D97" i="3"/>
  <c r="R97" i="3" s="1"/>
  <c r="D98" i="3"/>
  <c r="R98" i="3" s="1"/>
  <c r="D99" i="3"/>
  <c r="R99" i="3" s="1"/>
  <c r="D100" i="3"/>
  <c r="R100" i="3" s="1"/>
  <c r="D101" i="3"/>
  <c r="R101" i="3" s="1"/>
  <c r="D102" i="3"/>
  <c r="R102" i="3" s="1"/>
  <c r="D103" i="3"/>
  <c r="R103" i="3" s="1"/>
  <c r="D104" i="3"/>
  <c r="R104" i="3" s="1"/>
  <c r="D105" i="3"/>
  <c r="R105" i="3" s="1"/>
  <c r="D106" i="3"/>
  <c r="R106" i="3" s="1"/>
  <c r="D107" i="3"/>
  <c r="R107" i="3" s="1"/>
  <c r="D108" i="3"/>
  <c r="R108" i="3" s="1"/>
  <c r="D109" i="3"/>
  <c r="R109" i="3" s="1"/>
  <c r="D110" i="3"/>
  <c r="R110" i="3" s="1"/>
  <c r="D111" i="3"/>
  <c r="R111" i="3" s="1"/>
  <c r="D112" i="3"/>
  <c r="R112" i="3" s="1"/>
  <c r="D113" i="3"/>
  <c r="R113" i="3" s="1"/>
  <c r="D114" i="3"/>
  <c r="R114" i="3" s="1"/>
  <c r="D115" i="3"/>
  <c r="R115" i="3" s="1"/>
  <c r="D116" i="3"/>
  <c r="R116" i="3" s="1"/>
  <c r="D117" i="3"/>
  <c r="R117" i="3" s="1"/>
  <c r="D118" i="3"/>
  <c r="R118" i="3" s="1"/>
  <c r="D119" i="3"/>
  <c r="R119" i="3" s="1"/>
  <c r="D120" i="3"/>
  <c r="R120" i="3" s="1"/>
  <c r="D121" i="3"/>
  <c r="R121" i="3" s="1"/>
  <c r="D122" i="3"/>
  <c r="R122" i="3" s="1"/>
  <c r="D123" i="3"/>
  <c r="R123" i="3" s="1"/>
  <c r="D124" i="3"/>
  <c r="R124" i="3" s="1"/>
  <c r="D125" i="3"/>
  <c r="R125" i="3" s="1"/>
  <c r="D126" i="3"/>
  <c r="R126" i="3" s="1"/>
  <c r="D127" i="3"/>
  <c r="R127" i="3" s="1"/>
  <c r="D128" i="3"/>
  <c r="R128" i="3" s="1"/>
  <c r="D129" i="3"/>
  <c r="R129" i="3" s="1"/>
  <c r="D130" i="3"/>
  <c r="R130" i="3" s="1"/>
  <c r="D131" i="3"/>
  <c r="R131" i="3" s="1"/>
  <c r="D132" i="3"/>
  <c r="R132" i="3" s="1"/>
  <c r="D133" i="3"/>
  <c r="R133" i="3" s="1"/>
  <c r="D134" i="3"/>
  <c r="R134" i="3" s="1"/>
  <c r="D135" i="3"/>
  <c r="R135" i="3" s="1"/>
  <c r="D136" i="3"/>
  <c r="R136" i="3" s="1"/>
  <c r="D137" i="3"/>
  <c r="R137" i="3" s="1"/>
  <c r="D138" i="3"/>
  <c r="R138" i="3" s="1"/>
  <c r="D139" i="3"/>
  <c r="R139" i="3" s="1"/>
  <c r="D140" i="3"/>
  <c r="R140" i="3" s="1"/>
  <c r="D141" i="3"/>
  <c r="R141" i="3" s="1"/>
  <c r="D142" i="3"/>
  <c r="R142" i="3" s="1"/>
  <c r="D143" i="3"/>
  <c r="R143" i="3" s="1"/>
  <c r="D144" i="3"/>
  <c r="R144" i="3" s="1"/>
  <c r="D145" i="3"/>
  <c r="R145" i="3" s="1"/>
  <c r="D146" i="3"/>
  <c r="R146" i="3" s="1"/>
  <c r="D147" i="3"/>
  <c r="R147" i="3" s="1"/>
  <c r="D148" i="3"/>
  <c r="R148" i="3" s="1"/>
  <c r="D149" i="3"/>
  <c r="R149" i="3" s="1"/>
  <c r="D150" i="3"/>
  <c r="R150" i="3" s="1"/>
  <c r="D151" i="3"/>
  <c r="R151" i="3" s="1"/>
  <c r="D152" i="3"/>
  <c r="R152" i="3" s="1"/>
  <c r="D153" i="3"/>
  <c r="R153" i="3" s="1"/>
  <c r="D154" i="3"/>
  <c r="R154" i="3" s="1"/>
  <c r="D155" i="3"/>
  <c r="R155" i="3" s="1"/>
  <c r="D156" i="3"/>
  <c r="R156" i="3" s="1"/>
  <c r="D157" i="3"/>
  <c r="R157" i="3" s="1"/>
  <c r="D158" i="3"/>
  <c r="R158" i="3" s="1"/>
  <c r="D159" i="3"/>
  <c r="R159" i="3" s="1"/>
  <c r="D160" i="3"/>
  <c r="R160" i="3" s="1"/>
  <c r="D161" i="3"/>
  <c r="R161" i="3" s="1"/>
  <c r="D162" i="3"/>
  <c r="R162" i="3" s="1"/>
  <c r="D163" i="3"/>
  <c r="R163" i="3" s="1"/>
  <c r="D164" i="3"/>
  <c r="R164" i="3" s="1"/>
  <c r="D165" i="3"/>
  <c r="R165" i="3" s="1"/>
  <c r="D166" i="3"/>
  <c r="R166" i="3" s="1"/>
  <c r="D167" i="3"/>
  <c r="R167" i="3" s="1"/>
  <c r="D168" i="3"/>
  <c r="R168" i="3" s="1"/>
  <c r="D169" i="3"/>
  <c r="R169" i="3" s="1"/>
  <c r="D170" i="3"/>
  <c r="R170" i="3" s="1"/>
  <c r="D171" i="3"/>
  <c r="R171" i="3" s="1"/>
  <c r="D172" i="3"/>
  <c r="R172" i="3" s="1"/>
  <c r="D173" i="3"/>
  <c r="R173" i="3" s="1"/>
  <c r="D174" i="3"/>
  <c r="R174" i="3" s="1"/>
  <c r="D175" i="3"/>
  <c r="R175" i="3" s="1"/>
  <c r="D176" i="3"/>
  <c r="R176" i="3" s="1"/>
  <c r="D177" i="3"/>
  <c r="R177" i="3" s="1"/>
  <c r="D178" i="3"/>
  <c r="R178" i="3" s="1"/>
  <c r="D179" i="3"/>
  <c r="R179" i="3" s="1"/>
  <c r="D180" i="3"/>
  <c r="R180" i="3" s="1"/>
  <c r="D181" i="3"/>
  <c r="R181" i="3" s="1"/>
  <c r="D182" i="3"/>
  <c r="R182" i="3" s="1"/>
  <c r="D183" i="3"/>
  <c r="R183" i="3" s="1"/>
  <c r="D184" i="3"/>
  <c r="R184" i="3" s="1"/>
  <c r="D185" i="3"/>
  <c r="R185" i="3" s="1"/>
  <c r="D186" i="3"/>
  <c r="R186" i="3" s="1"/>
  <c r="D187" i="3"/>
  <c r="R187" i="3" s="1"/>
  <c r="D188" i="3"/>
  <c r="R188" i="3" s="1"/>
  <c r="D189" i="3"/>
  <c r="R189" i="3" s="1"/>
  <c r="D190" i="3"/>
  <c r="R190" i="3" s="1"/>
  <c r="D191" i="3"/>
  <c r="R191" i="3" s="1"/>
  <c r="D192" i="3"/>
  <c r="R192" i="3" s="1"/>
  <c r="D193" i="3"/>
  <c r="R193" i="3" s="1"/>
  <c r="D194" i="3"/>
  <c r="R194" i="3" s="1"/>
  <c r="D195" i="3"/>
  <c r="R195" i="3" s="1"/>
  <c r="D196" i="3"/>
  <c r="R196" i="3" s="1"/>
  <c r="D197" i="3"/>
  <c r="R197" i="3" s="1"/>
  <c r="D198" i="3"/>
  <c r="R198" i="3" s="1"/>
  <c r="D199" i="3"/>
  <c r="R199" i="3" s="1"/>
  <c r="D200" i="3"/>
  <c r="R200" i="3" s="1"/>
  <c r="D201" i="3"/>
  <c r="R201" i="3" s="1"/>
  <c r="D202" i="3"/>
  <c r="R202" i="3" s="1"/>
  <c r="D203" i="3"/>
  <c r="R203" i="3" s="1"/>
  <c r="D204" i="3"/>
  <c r="R204" i="3" s="1"/>
  <c r="D205" i="3"/>
  <c r="R205" i="3" s="1"/>
  <c r="D206" i="3"/>
  <c r="R206" i="3" s="1"/>
  <c r="D207" i="3"/>
  <c r="R207" i="3" s="1"/>
  <c r="D208" i="3"/>
  <c r="R208" i="3" s="1"/>
  <c r="D209" i="3"/>
  <c r="R209" i="3" s="1"/>
  <c r="D210" i="3"/>
  <c r="R210" i="3" s="1"/>
  <c r="D211" i="3"/>
  <c r="R211" i="3" s="1"/>
  <c r="D212" i="3"/>
  <c r="R212" i="3" s="1"/>
  <c r="D213" i="3"/>
  <c r="R213" i="3" s="1"/>
  <c r="D214" i="3"/>
  <c r="R214" i="3" s="1"/>
  <c r="D215" i="3"/>
  <c r="R215" i="3" s="1"/>
  <c r="D216" i="3"/>
  <c r="R216" i="3" s="1"/>
  <c r="D217" i="3"/>
  <c r="R217" i="3" s="1"/>
  <c r="D218" i="3"/>
  <c r="R218" i="3" s="1"/>
  <c r="D219" i="3"/>
  <c r="R219" i="3" s="1"/>
  <c r="D220" i="3"/>
  <c r="R220" i="3" s="1"/>
  <c r="D221" i="3"/>
  <c r="R221" i="3" s="1"/>
  <c r="D222" i="3"/>
  <c r="R222" i="3" s="1"/>
  <c r="D223" i="3"/>
  <c r="R223" i="3" s="1"/>
  <c r="D224" i="3"/>
  <c r="R224" i="3" s="1"/>
  <c r="D225" i="3"/>
  <c r="R225" i="3" s="1"/>
  <c r="D226" i="3"/>
  <c r="R226" i="3" s="1"/>
  <c r="D227" i="3"/>
  <c r="R227" i="3" s="1"/>
  <c r="D228" i="3"/>
  <c r="R228" i="3" s="1"/>
  <c r="D229" i="3"/>
  <c r="R229" i="3" s="1"/>
  <c r="D230" i="3"/>
  <c r="R230" i="3" s="1"/>
  <c r="D231" i="3"/>
  <c r="R231" i="3" s="1"/>
  <c r="D232" i="3"/>
  <c r="R232" i="3" s="1"/>
  <c r="D233" i="3"/>
  <c r="R233" i="3" s="1"/>
  <c r="D234" i="3"/>
  <c r="R234" i="3" s="1"/>
  <c r="D235" i="3"/>
  <c r="R235" i="3" s="1"/>
  <c r="D236" i="3"/>
  <c r="R236" i="3" s="1"/>
  <c r="D237" i="3"/>
  <c r="R237" i="3" s="1"/>
  <c r="D238" i="3"/>
  <c r="R238" i="3" s="1"/>
  <c r="D239" i="3"/>
  <c r="R239" i="3" s="1"/>
  <c r="D240" i="3"/>
  <c r="R240" i="3" s="1"/>
  <c r="D241" i="3"/>
  <c r="R241" i="3" s="1"/>
  <c r="D242" i="3"/>
  <c r="R242" i="3" s="1"/>
  <c r="D243" i="3"/>
  <c r="R243" i="3" s="1"/>
  <c r="D244" i="3"/>
  <c r="R244" i="3" s="1"/>
  <c r="D245" i="3"/>
  <c r="R245" i="3" s="1"/>
  <c r="D246" i="3"/>
  <c r="R246" i="3" s="1"/>
  <c r="D247" i="3"/>
  <c r="R247" i="3" s="1"/>
  <c r="D248" i="3"/>
  <c r="R248" i="3" s="1"/>
  <c r="D249" i="3"/>
  <c r="R249" i="3" s="1"/>
  <c r="D250" i="3"/>
  <c r="R250" i="3" s="1"/>
  <c r="D251" i="3"/>
  <c r="R251" i="3" s="1"/>
  <c r="D252" i="3"/>
  <c r="R252" i="3" s="1"/>
  <c r="D253" i="3"/>
  <c r="R253" i="3" s="1"/>
  <c r="D254" i="3"/>
  <c r="R254" i="3" s="1"/>
  <c r="D255" i="3"/>
  <c r="R255" i="3" s="1"/>
  <c r="D256" i="3"/>
  <c r="R256" i="3" s="1"/>
  <c r="D257" i="3"/>
  <c r="R257" i="3" s="1"/>
  <c r="D258" i="3"/>
  <c r="R258" i="3" s="1"/>
  <c r="D259" i="3"/>
  <c r="R259" i="3" s="1"/>
  <c r="D260" i="3"/>
  <c r="R260" i="3" s="1"/>
  <c r="D261" i="3"/>
  <c r="R261" i="3" s="1"/>
  <c r="D262" i="3"/>
  <c r="R262" i="3" s="1"/>
  <c r="D263" i="3"/>
  <c r="R263" i="3" s="1"/>
  <c r="D264" i="3"/>
  <c r="R264" i="3" s="1"/>
  <c r="D265" i="3"/>
  <c r="R265" i="3" s="1"/>
  <c r="D266" i="3"/>
  <c r="R266" i="3" s="1"/>
  <c r="D267" i="3"/>
  <c r="R267" i="3" s="1"/>
  <c r="D268" i="3"/>
  <c r="R268" i="3" s="1"/>
  <c r="D269" i="3"/>
  <c r="R269" i="3" s="1"/>
  <c r="D270" i="3"/>
  <c r="R270" i="3" s="1"/>
  <c r="D271" i="3"/>
  <c r="R271" i="3" s="1"/>
  <c r="D272" i="3"/>
  <c r="R272" i="3" s="1"/>
  <c r="D273" i="3"/>
  <c r="R273" i="3" s="1"/>
  <c r="D274" i="3"/>
  <c r="R274" i="3" s="1"/>
  <c r="D275" i="3"/>
  <c r="R275" i="3" s="1"/>
  <c r="D276" i="3"/>
  <c r="R276" i="3" s="1"/>
  <c r="D277" i="3"/>
  <c r="R277" i="3" s="1"/>
  <c r="D278" i="3"/>
  <c r="R278" i="3" s="1"/>
  <c r="D279" i="3"/>
  <c r="R279" i="3" s="1"/>
  <c r="D280" i="3"/>
  <c r="R280" i="3" s="1"/>
  <c r="D281" i="3"/>
  <c r="R281" i="3" s="1"/>
  <c r="D282" i="3"/>
  <c r="R282" i="3" s="1"/>
  <c r="D283" i="3"/>
  <c r="R283" i="3" s="1"/>
  <c r="D284" i="3"/>
  <c r="R284" i="3" s="1"/>
  <c r="D285" i="3"/>
  <c r="R285" i="3" s="1"/>
  <c r="D286" i="3"/>
  <c r="R286" i="3" s="1"/>
  <c r="D287" i="3"/>
  <c r="R287" i="3" s="1"/>
  <c r="D288" i="3"/>
  <c r="R288" i="3" s="1"/>
  <c r="D289" i="3"/>
  <c r="R289" i="3" s="1"/>
  <c r="D290" i="3"/>
  <c r="R290" i="3" s="1"/>
  <c r="D291" i="3"/>
  <c r="R291" i="3" s="1"/>
  <c r="D292" i="3"/>
  <c r="R292" i="3" s="1"/>
  <c r="D293" i="3"/>
  <c r="R293" i="3" s="1"/>
  <c r="D294" i="3"/>
  <c r="R294" i="3" s="1"/>
  <c r="D295" i="3"/>
  <c r="R295" i="3" s="1"/>
  <c r="D296" i="3"/>
  <c r="R296" i="3" s="1"/>
  <c r="D297" i="3"/>
  <c r="R297" i="3" s="1"/>
  <c r="D298" i="3"/>
  <c r="R298" i="3" s="1"/>
  <c r="D299" i="3"/>
  <c r="R299" i="3" s="1"/>
  <c r="D300" i="3"/>
  <c r="R300" i="3" s="1"/>
  <c r="D301" i="3"/>
  <c r="R301" i="3" s="1"/>
  <c r="D302" i="3"/>
  <c r="R302" i="3" s="1"/>
  <c r="D303" i="3"/>
  <c r="R303" i="3" s="1"/>
  <c r="D304" i="3"/>
  <c r="R304" i="3" s="1"/>
  <c r="D305" i="3"/>
  <c r="R305" i="3" s="1"/>
  <c r="D306" i="3"/>
  <c r="R306" i="3" s="1"/>
  <c r="D307" i="3"/>
  <c r="R307" i="3" s="1"/>
  <c r="D308" i="3"/>
  <c r="R308" i="3" s="1"/>
  <c r="D309" i="3"/>
  <c r="R309" i="3" s="1"/>
  <c r="D310" i="3"/>
  <c r="R310" i="3" s="1"/>
  <c r="D311" i="3"/>
  <c r="R311" i="3" s="1"/>
  <c r="D312" i="3"/>
  <c r="R312" i="3" s="1"/>
  <c r="D313" i="3"/>
  <c r="R313" i="3" s="1"/>
  <c r="D314" i="3"/>
  <c r="R314" i="3" s="1"/>
  <c r="D315" i="3"/>
  <c r="R315" i="3" s="1"/>
  <c r="D316" i="3"/>
  <c r="R316" i="3" s="1"/>
  <c r="D317" i="3"/>
  <c r="R317" i="3" s="1"/>
  <c r="D318" i="3"/>
  <c r="R318" i="3" s="1"/>
  <c r="D319" i="3"/>
  <c r="R319" i="3" s="1"/>
  <c r="D320" i="3"/>
  <c r="R320" i="3" s="1"/>
  <c r="D321" i="3"/>
  <c r="R321" i="3" s="1"/>
  <c r="D322" i="3"/>
  <c r="R322" i="3" s="1"/>
  <c r="D323" i="3"/>
  <c r="R323" i="3" s="1"/>
  <c r="D324" i="3"/>
  <c r="R324" i="3" s="1"/>
  <c r="D325" i="3"/>
  <c r="R325" i="3" s="1"/>
  <c r="D326" i="3"/>
  <c r="R326" i="3" s="1"/>
  <c r="D327" i="3"/>
  <c r="R327" i="3" s="1"/>
  <c r="D328" i="3"/>
  <c r="R328" i="3" s="1"/>
  <c r="D329" i="3"/>
  <c r="R329" i="3" s="1"/>
  <c r="D330" i="3"/>
  <c r="R330" i="3" s="1"/>
  <c r="D331" i="3"/>
  <c r="R331" i="3" s="1"/>
  <c r="D332" i="3"/>
  <c r="R332" i="3" s="1"/>
  <c r="D333" i="3"/>
  <c r="R333" i="3" s="1"/>
  <c r="D334" i="3"/>
  <c r="R334" i="3" s="1"/>
  <c r="D335" i="3"/>
  <c r="R335" i="3" s="1"/>
  <c r="D336" i="3"/>
  <c r="R336" i="3" s="1"/>
  <c r="D337" i="3"/>
  <c r="R337" i="3" s="1"/>
  <c r="D338" i="3"/>
  <c r="R338" i="3" s="1"/>
  <c r="D339" i="3"/>
  <c r="R339" i="3" s="1"/>
  <c r="D340" i="3"/>
  <c r="R340" i="3" s="1"/>
  <c r="D341" i="3"/>
  <c r="R341" i="3" s="1"/>
  <c r="D342" i="3"/>
  <c r="R342" i="3" s="1"/>
  <c r="D343" i="3"/>
  <c r="R343" i="3" s="1"/>
  <c r="D344" i="3"/>
  <c r="R344" i="3" s="1"/>
  <c r="D345" i="3"/>
  <c r="R345" i="3" s="1"/>
  <c r="D346" i="3"/>
  <c r="R346" i="3" s="1"/>
  <c r="D347" i="3"/>
  <c r="R347" i="3" s="1"/>
  <c r="D348" i="3"/>
  <c r="R348" i="3" s="1"/>
  <c r="D349" i="3"/>
  <c r="R349" i="3" s="1"/>
  <c r="D350" i="3"/>
  <c r="R350" i="3" s="1"/>
  <c r="D351" i="3"/>
  <c r="R351" i="3" s="1"/>
  <c r="D352" i="3"/>
  <c r="R352" i="3" s="1"/>
  <c r="D353" i="3"/>
  <c r="R353" i="3" s="1"/>
  <c r="D354" i="3"/>
  <c r="R354" i="3" s="1"/>
  <c r="D355" i="3"/>
  <c r="R355" i="3" s="1"/>
  <c r="D356" i="3"/>
  <c r="R356" i="3" s="1"/>
  <c r="D357" i="3"/>
  <c r="R357" i="3" s="1"/>
  <c r="D358" i="3"/>
  <c r="R358" i="3" s="1"/>
  <c r="D359" i="3"/>
  <c r="R359" i="3" s="1"/>
  <c r="D360" i="3"/>
  <c r="R360" i="3" s="1"/>
  <c r="D361" i="3"/>
  <c r="R361" i="3" s="1"/>
  <c r="D362" i="3"/>
  <c r="R362" i="3" s="1"/>
  <c r="D363" i="3"/>
  <c r="R363" i="3" s="1"/>
  <c r="D364" i="3"/>
  <c r="R364" i="3" s="1"/>
  <c r="D365" i="3"/>
  <c r="R365" i="3" s="1"/>
  <c r="D366" i="3"/>
  <c r="R366" i="3" s="1"/>
  <c r="D367" i="3"/>
  <c r="R367" i="3" s="1"/>
  <c r="D368" i="3"/>
  <c r="R368" i="3" s="1"/>
  <c r="D369" i="3"/>
  <c r="R369" i="3" s="1"/>
  <c r="D370" i="3"/>
  <c r="R370" i="3" s="1"/>
  <c r="D371" i="3"/>
  <c r="R371" i="3" s="1"/>
  <c r="D372" i="3"/>
  <c r="R372" i="3" s="1"/>
  <c r="D373" i="3"/>
  <c r="R373" i="3" s="1"/>
  <c r="D374" i="3"/>
  <c r="R374" i="3" s="1"/>
  <c r="D375" i="3"/>
  <c r="R375" i="3" s="1"/>
  <c r="D376" i="3"/>
  <c r="R376" i="3" s="1"/>
  <c r="D377" i="3"/>
  <c r="R377" i="3" s="1"/>
  <c r="D378" i="3"/>
  <c r="R378" i="3" s="1"/>
  <c r="D379" i="3"/>
  <c r="R379" i="3" s="1"/>
  <c r="D380" i="3"/>
  <c r="R380" i="3" s="1"/>
  <c r="D381" i="3"/>
  <c r="R381" i="3" s="1"/>
  <c r="D382" i="3"/>
  <c r="R382" i="3" s="1"/>
  <c r="D383" i="3"/>
  <c r="R383" i="3" s="1"/>
  <c r="D384" i="3"/>
  <c r="R384" i="3" s="1"/>
  <c r="D385" i="3"/>
  <c r="R385" i="3" s="1"/>
  <c r="D386" i="3"/>
  <c r="R386" i="3" s="1"/>
  <c r="D387" i="3"/>
  <c r="R387" i="3" s="1"/>
  <c r="D388" i="3"/>
  <c r="R388" i="3" s="1"/>
  <c r="D389" i="3"/>
  <c r="R389" i="3" s="1"/>
  <c r="D390" i="3"/>
  <c r="R390" i="3" s="1"/>
  <c r="D391" i="3"/>
  <c r="R391" i="3" s="1"/>
  <c r="D392" i="3"/>
  <c r="R392" i="3" s="1"/>
  <c r="D393" i="3"/>
  <c r="R393" i="3" s="1"/>
  <c r="D394" i="3"/>
  <c r="R394" i="3" s="1"/>
  <c r="D395" i="3"/>
  <c r="R395" i="3" s="1"/>
  <c r="D396" i="3"/>
  <c r="R396" i="3" s="1"/>
  <c r="D397" i="3"/>
  <c r="R397" i="3" s="1"/>
  <c r="D398" i="3"/>
  <c r="R398" i="3" s="1"/>
  <c r="D399" i="3"/>
  <c r="R399" i="3" s="1"/>
  <c r="D400" i="3"/>
  <c r="R400" i="3" s="1"/>
  <c r="D401" i="3"/>
  <c r="R401" i="3" s="1"/>
  <c r="D402" i="3"/>
  <c r="R402" i="3" s="1"/>
  <c r="D403" i="3"/>
  <c r="R403" i="3" s="1"/>
  <c r="D404" i="3"/>
  <c r="R404" i="3" s="1"/>
  <c r="D405" i="3"/>
  <c r="R405" i="3" s="1"/>
  <c r="D406" i="3"/>
  <c r="R406" i="3" s="1"/>
  <c r="D407" i="3"/>
  <c r="R407" i="3" s="1"/>
  <c r="D408" i="3"/>
  <c r="R408" i="3" s="1"/>
  <c r="D409" i="3"/>
  <c r="R409" i="3" s="1"/>
  <c r="D410" i="3"/>
  <c r="R410" i="3" s="1"/>
  <c r="D411" i="3"/>
  <c r="R411" i="3" s="1"/>
  <c r="D412" i="3"/>
  <c r="R412" i="3" s="1"/>
  <c r="D413" i="3"/>
  <c r="R413" i="3" s="1"/>
  <c r="D414" i="3"/>
  <c r="R414" i="3" s="1"/>
  <c r="D415" i="3"/>
  <c r="R415" i="3" s="1"/>
  <c r="D416" i="3"/>
  <c r="R416" i="3" s="1"/>
  <c r="D417" i="3"/>
  <c r="R417" i="3" s="1"/>
  <c r="D418" i="3"/>
  <c r="R418" i="3" s="1"/>
  <c r="D419" i="3"/>
  <c r="R419" i="3" s="1"/>
  <c r="D420" i="3"/>
  <c r="R420" i="3" s="1"/>
  <c r="D421" i="3"/>
  <c r="R421" i="3" s="1"/>
  <c r="D422" i="3"/>
  <c r="R422" i="3" s="1"/>
  <c r="D423" i="3"/>
  <c r="R423" i="3" s="1"/>
  <c r="D424" i="3"/>
  <c r="R424" i="3" s="1"/>
  <c r="D425" i="3"/>
  <c r="R425" i="3" s="1"/>
  <c r="D426" i="3"/>
  <c r="R426" i="3" s="1"/>
  <c r="D427" i="3"/>
  <c r="R427" i="3" s="1"/>
  <c r="D428" i="3"/>
  <c r="R428" i="3" s="1"/>
  <c r="D429" i="3"/>
  <c r="R429" i="3" s="1"/>
  <c r="D430" i="3"/>
  <c r="R430" i="3" s="1"/>
  <c r="D431" i="3"/>
  <c r="R431" i="3" s="1"/>
  <c r="D432" i="3"/>
  <c r="R432" i="3" s="1"/>
  <c r="D433" i="3"/>
  <c r="R433" i="3" s="1"/>
  <c r="D434" i="3"/>
  <c r="R434" i="3" s="1"/>
  <c r="D435" i="3"/>
  <c r="R435" i="3" s="1"/>
  <c r="D436" i="3"/>
  <c r="R436" i="3" s="1"/>
  <c r="D437" i="3"/>
  <c r="R437" i="3" s="1"/>
  <c r="D438" i="3"/>
  <c r="R438" i="3" s="1"/>
  <c r="D439" i="3"/>
  <c r="R439" i="3" s="1"/>
  <c r="D440" i="3"/>
  <c r="R440" i="3" s="1"/>
  <c r="D441" i="3"/>
  <c r="R441" i="3" s="1"/>
  <c r="D442" i="3"/>
  <c r="R442" i="3" s="1"/>
  <c r="D443" i="3"/>
  <c r="R443" i="3" s="1"/>
  <c r="D444" i="3"/>
  <c r="R444" i="3" s="1"/>
  <c r="D445" i="3"/>
  <c r="R445" i="3" s="1"/>
  <c r="D446" i="3"/>
  <c r="R446" i="3" s="1"/>
  <c r="D447" i="3"/>
  <c r="R447" i="3" s="1"/>
  <c r="D448" i="3"/>
  <c r="R448" i="3" s="1"/>
  <c r="D449" i="3"/>
  <c r="R449" i="3" s="1"/>
  <c r="D450" i="3"/>
  <c r="R450" i="3" s="1"/>
  <c r="D451" i="3"/>
  <c r="R451" i="3" s="1"/>
  <c r="D452" i="3"/>
  <c r="R452" i="3" s="1"/>
  <c r="D453" i="3"/>
  <c r="R453" i="3" s="1"/>
  <c r="D454" i="3"/>
  <c r="R454" i="3" s="1"/>
  <c r="D455" i="3"/>
  <c r="R455" i="3" s="1"/>
  <c r="D456" i="3"/>
  <c r="R456" i="3" s="1"/>
  <c r="D457" i="3"/>
  <c r="R457" i="3" s="1"/>
  <c r="D458" i="3"/>
  <c r="R458" i="3" s="1"/>
  <c r="D459" i="3"/>
  <c r="R459" i="3" s="1"/>
  <c r="D460" i="3"/>
  <c r="R460" i="3" s="1"/>
  <c r="D461" i="3"/>
  <c r="R461" i="3" s="1"/>
  <c r="D462" i="3"/>
  <c r="R462" i="3" s="1"/>
  <c r="D463" i="3"/>
  <c r="R463" i="3" s="1"/>
  <c r="D464" i="3"/>
  <c r="R464" i="3" s="1"/>
  <c r="D465" i="3"/>
  <c r="R465" i="3" s="1"/>
  <c r="D466" i="3"/>
  <c r="R466" i="3" s="1"/>
  <c r="D467" i="3"/>
  <c r="R467" i="3" s="1"/>
  <c r="D468" i="3"/>
  <c r="R468" i="3" s="1"/>
  <c r="D469" i="3"/>
  <c r="R469" i="3" s="1"/>
  <c r="D470" i="3"/>
  <c r="R470" i="3" s="1"/>
  <c r="D471" i="3"/>
  <c r="R471" i="3" s="1"/>
  <c r="D472" i="3"/>
  <c r="R472" i="3" s="1"/>
  <c r="D473" i="3"/>
  <c r="R473" i="3" s="1"/>
  <c r="D474" i="3"/>
  <c r="R474" i="3" s="1"/>
  <c r="D475" i="3"/>
  <c r="R475" i="3" s="1"/>
  <c r="D476" i="3"/>
  <c r="R476" i="3" s="1"/>
  <c r="D477" i="3"/>
  <c r="R477" i="3" s="1"/>
  <c r="D478" i="3"/>
  <c r="R478" i="3" s="1"/>
  <c r="D479" i="3"/>
  <c r="R479" i="3" s="1"/>
  <c r="D480" i="3"/>
  <c r="R480" i="3" s="1"/>
  <c r="D481" i="3"/>
  <c r="R481" i="3" s="1"/>
  <c r="D482" i="3"/>
  <c r="R482" i="3" s="1"/>
  <c r="D483" i="3"/>
  <c r="R483" i="3" s="1"/>
  <c r="D484" i="3"/>
  <c r="R484" i="3" s="1"/>
  <c r="D485" i="3"/>
  <c r="R485" i="3" s="1"/>
  <c r="D486" i="3"/>
  <c r="R486" i="3" s="1"/>
  <c r="D487" i="3"/>
  <c r="R487" i="3" s="1"/>
  <c r="D488" i="3"/>
  <c r="R488" i="3" s="1"/>
  <c r="D489" i="3"/>
  <c r="R489" i="3" s="1"/>
  <c r="D490" i="3"/>
  <c r="R490" i="3" s="1"/>
  <c r="D491" i="3"/>
  <c r="R491" i="3" s="1"/>
  <c r="D492" i="3"/>
  <c r="R492" i="3" s="1"/>
  <c r="D493" i="3"/>
  <c r="R493" i="3" s="1"/>
  <c r="D494" i="3"/>
  <c r="R494" i="3" s="1"/>
  <c r="D495" i="3"/>
  <c r="R495" i="3" s="1"/>
  <c r="D496" i="3"/>
  <c r="R496" i="3" s="1"/>
  <c r="D497" i="3"/>
  <c r="R497" i="3" s="1"/>
  <c r="D498" i="3"/>
  <c r="R498" i="3" s="1"/>
  <c r="D499" i="3"/>
  <c r="R499" i="3" s="1"/>
  <c r="D500" i="3"/>
  <c r="R500" i="3" s="1"/>
  <c r="D501" i="3"/>
  <c r="R501" i="3" s="1"/>
  <c r="D502" i="3"/>
  <c r="R502" i="3" s="1"/>
  <c r="D503" i="3"/>
  <c r="R503" i="3" s="1"/>
  <c r="D504" i="3"/>
  <c r="R504" i="3" s="1"/>
  <c r="D505" i="3"/>
  <c r="R505" i="3" s="1"/>
  <c r="D506" i="3"/>
  <c r="R506" i="3" s="1"/>
  <c r="D507" i="3"/>
  <c r="R507" i="3" s="1"/>
  <c r="D508" i="3"/>
  <c r="R508" i="3" s="1"/>
  <c r="D509" i="3"/>
  <c r="R509" i="3" s="1"/>
  <c r="D510" i="3"/>
  <c r="R510" i="3" s="1"/>
  <c r="D511" i="3"/>
  <c r="R511" i="3" s="1"/>
  <c r="D512" i="3"/>
  <c r="R512" i="3" s="1"/>
  <c r="D513" i="3"/>
  <c r="R513" i="3" s="1"/>
  <c r="D514" i="3"/>
  <c r="R514" i="3" s="1"/>
  <c r="D515" i="3"/>
  <c r="R515" i="3" s="1"/>
  <c r="D516" i="3"/>
  <c r="R516" i="3" s="1"/>
  <c r="D517" i="3"/>
  <c r="R517" i="3" s="1"/>
  <c r="D518" i="3"/>
  <c r="R518" i="3" s="1"/>
  <c r="D519" i="3"/>
  <c r="R519" i="3" s="1"/>
  <c r="D520" i="3"/>
  <c r="R520" i="3" s="1"/>
  <c r="D521" i="3"/>
  <c r="R521" i="3" s="1"/>
  <c r="D522" i="3"/>
  <c r="R522" i="3" s="1"/>
  <c r="D523" i="3"/>
  <c r="R523" i="3" s="1"/>
  <c r="D524" i="3"/>
  <c r="R524" i="3" s="1"/>
  <c r="D525" i="3"/>
  <c r="R525" i="3" s="1"/>
  <c r="D526" i="3"/>
  <c r="R526" i="3" s="1"/>
  <c r="D527" i="3"/>
  <c r="R527" i="3" s="1"/>
  <c r="D528" i="3"/>
  <c r="R528" i="3" s="1"/>
  <c r="D529" i="3"/>
  <c r="R529" i="3" s="1"/>
  <c r="D530" i="3"/>
  <c r="R530" i="3" s="1"/>
  <c r="D531" i="3"/>
  <c r="R531" i="3" s="1"/>
  <c r="D532" i="3"/>
  <c r="R532" i="3" s="1"/>
  <c r="D533" i="3"/>
  <c r="R533" i="3" s="1"/>
  <c r="D534" i="3"/>
  <c r="R534" i="3" s="1"/>
  <c r="D535" i="3"/>
  <c r="R535" i="3" s="1"/>
  <c r="D536" i="3"/>
  <c r="R536" i="3" s="1"/>
  <c r="D537" i="3"/>
  <c r="R537" i="3" s="1"/>
  <c r="D538" i="3"/>
  <c r="R538" i="3" s="1"/>
  <c r="D539" i="3"/>
  <c r="R539" i="3" s="1"/>
  <c r="D540" i="3"/>
  <c r="R540" i="3" s="1"/>
  <c r="D541" i="3"/>
  <c r="R541" i="3" s="1"/>
  <c r="D542" i="3"/>
  <c r="R542" i="3" s="1"/>
  <c r="D543" i="3"/>
  <c r="R543" i="3" s="1"/>
  <c r="D544" i="3"/>
  <c r="R544" i="3" s="1"/>
  <c r="D545" i="3"/>
  <c r="R545" i="3" s="1"/>
  <c r="D546" i="3"/>
  <c r="R546" i="3" s="1"/>
  <c r="D547" i="3"/>
  <c r="R547" i="3" s="1"/>
  <c r="D548" i="3"/>
  <c r="R548" i="3" s="1"/>
  <c r="D549" i="3"/>
  <c r="R549" i="3" s="1"/>
  <c r="D550" i="3"/>
  <c r="R550" i="3" s="1"/>
  <c r="D551" i="3"/>
  <c r="R551" i="3" s="1"/>
  <c r="D552" i="3"/>
  <c r="R552" i="3" s="1"/>
  <c r="D553" i="3"/>
  <c r="R553" i="3" s="1"/>
  <c r="D554" i="3"/>
  <c r="R554" i="3" s="1"/>
  <c r="D555" i="3"/>
  <c r="R555" i="3" s="1"/>
  <c r="D556" i="3"/>
  <c r="R556" i="3" s="1"/>
  <c r="D557" i="3"/>
  <c r="R557" i="3" s="1"/>
  <c r="D558" i="3"/>
  <c r="R558" i="3" s="1"/>
  <c r="D559" i="3"/>
  <c r="R559" i="3" s="1"/>
  <c r="D560" i="3"/>
  <c r="R560" i="3" s="1"/>
  <c r="D561" i="3"/>
  <c r="R561" i="3" s="1"/>
  <c r="D562" i="3"/>
  <c r="R562" i="3" s="1"/>
  <c r="D563" i="3"/>
  <c r="R563" i="3" s="1"/>
  <c r="D564" i="3"/>
  <c r="R564" i="3" s="1"/>
  <c r="D565" i="3"/>
  <c r="R565" i="3" s="1"/>
  <c r="D566" i="3"/>
  <c r="R566" i="3" s="1"/>
  <c r="D567" i="3"/>
  <c r="R567" i="3" s="1"/>
  <c r="D568" i="3"/>
  <c r="R568" i="3" s="1"/>
  <c r="D569" i="3"/>
  <c r="R569" i="3" s="1"/>
  <c r="D570" i="3"/>
  <c r="R570" i="3" s="1"/>
  <c r="D571" i="3"/>
  <c r="R571" i="3" s="1"/>
  <c r="D572" i="3"/>
  <c r="R572" i="3" s="1"/>
  <c r="D573" i="3"/>
  <c r="R573" i="3" s="1"/>
  <c r="D574" i="3"/>
  <c r="R574" i="3" s="1"/>
  <c r="D575" i="3"/>
  <c r="R575" i="3" s="1"/>
  <c r="D576" i="3"/>
  <c r="R576" i="3" s="1"/>
  <c r="D577" i="3"/>
  <c r="R577" i="3" s="1"/>
  <c r="D578" i="3"/>
  <c r="R578" i="3" s="1"/>
  <c r="D579" i="3"/>
  <c r="R579" i="3" s="1"/>
  <c r="D580" i="3"/>
  <c r="R580" i="3" s="1"/>
  <c r="D581" i="3"/>
  <c r="R581" i="3" s="1"/>
  <c r="D582" i="3"/>
  <c r="R582" i="3" s="1"/>
  <c r="D583" i="3"/>
  <c r="R583" i="3" s="1"/>
  <c r="D584" i="3"/>
  <c r="R584" i="3" s="1"/>
  <c r="D585" i="3"/>
  <c r="R585" i="3" s="1"/>
  <c r="D586" i="3"/>
  <c r="R586" i="3" s="1"/>
  <c r="D587" i="3"/>
  <c r="R587" i="3" s="1"/>
  <c r="D588" i="3"/>
  <c r="R588" i="3" s="1"/>
  <c r="D589" i="3"/>
  <c r="R589" i="3" s="1"/>
  <c r="D590" i="3"/>
  <c r="R590" i="3" s="1"/>
  <c r="D591" i="3"/>
  <c r="R591" i="3" s="1"/>
  <c r="D592" i="3"/>
  <c r="R592" i="3" s="1"/>
  <c r="D593" i="3"/>
  <c r="R593" i="3" s="1"/>
  <c r="D594" i="3"/>
  <c r="R594" i="3" s="1"/>
  <c r="D595" i="3"/>
  <c r="R595" i="3" s="1"/>
  <c r="D596" i="3"/>
  <c r="R596" i="3" s="1"/>
  <c r="D597" i="3"/>
  <c r="R597" i="3" s="1"/>
  <c r="D598" i="3"/>
  <c r="R598" i="3" s="1"/>
  <c r="D599" i="3"/>
  <c r="R599" i="3" s="1"/>
  <c r="D600" i="3"/>
  <c r="R600" i="3" s="1"/>
  <c r="D601" i="3"/>
  <c r="R601" i="3" s="1"/>
  <c r="D602" i="3"/>
  <c r="R602" i="3" s="1"/>
  <c r="D603" i="3"/>
  <c r="R603" i="3" s="1"/>
  <c r="D604" i="3"/>
  <c r="R604" i="3" s="1"/>
  <c r="D605" i="3"/>
  <c r="R605" i="3" s="1"/>
  <c r="D606" i="3"/>
  <c r="R606" i="3" s="1"/>
  <c r="D607" i="3"/>
  <c r="R607" i="3" s="1"/>
  <c r="D608" i="3"/>
  <c r="R608" i="3" s="1"/>
  <c r="D609" i="3"/>
  <c r="R609" i="3" s="1"/>
  <c r="D610" i="3"/>
  <c r="R610" i="3" s="1"/>
  <c r="D611" i="3"/>
  <c r="R611" i="3" s="1"/>
  <c r="D612" i="3"/>
  <c r="R612" i="3" s="1"/>
  <c r="D613" i="3"/>
  <c r="R613" i="3" s="1"/>
  <c r="D614" i="3"/>
  <c r="R614" i="3" s="1"/>
  <c r="D615" i="3"/>
  <c r="R615" i="3" s="1"/>
  <c r="D616" i="3"/>
  <c r="R616" i="3" s="1"/>
  <c r="D617" i="3"/>
  <c r="R617" i="3" s="1"/>
  <c r="D618" i="3"/>
  <c r="R618" i="3" s="1"/>
  <c r="D619" i="3"/>
  <c r="R619" i="3" s="1"/>
  <c r="D620" i="3"/>
  <c r="R620" i="3" s="1"/>
  <c r="D621" i="3"/>
  <c r="R621" i="3" s="1"/>
  <c r="D622" i="3"/>
  <c r="R622" i="3" s="1"/>
  <c r="D623" i="3"/>
  <c r="R623" i="3" s="1"/>
  <c r="D624" i="3"/>
  <c r="R624" i="3" s="1"/>
  <c r="D625" i="3"/>
  <c r="R625" i="3" s="1"/>
  <c r="D626" i="3"/>
  <c r="R626" i="3" s="1"/>
  <c r="D627" i="3"/>
  <c r="R627" i="3" s="1"/>
  <c r="D628" i="3"/>
  <c r="R628" i="3" s="1"/>
  <c r="D629" i="3"/>
  <c r="R629" i="3" s="1"/>
  <c r="D630" i="3"/>
  <c r="R630" i="3" s="1"/>
  <c r="D631" i="3"/>
  <c r="R631" i="3" s="1"/>
  <c r="D632" i="3"/>
  <c r="R632" i="3" s="1"/>
  <c r="D633" i="3"/>
  <c r="R633" i="3" s="1"/>
  <c r="D634" i="3"/>
  <c r="R634" i="3" s="1"/>
  <c r="D635" i="3"/>
  <c r="R635" i="3" s="1"/>
  <c r="D636" i="3"/>
  <c r="R636" i="3" s="1"/>
  <c r="D637" i="3"/>
  <c r="R637" i="3" s="1"/>
  <c r="D638" i="3"/>
  <c r="R638" i="3" s="1"/>
  <c r="D639" i="3"/>
  <c r="R639" i="3" s="1"/>
  <c r="D640" i="3"/>
  <c r="R640" i="3" s="1"/>
  <c r="D641" i="3"/>
  <c r="R641" i="3" s="1"/>
  <c r="D642" i="3"/>
  <c r="R642" i="3" s="1"/>
  <c r="D643" i="3"/>
  <c r="R643" i="3" s="1"/>
  <c r="D644" i="3"/>
  <c r="R644" i="3" s="1"/>
  <c r="D645" i="3"/>
  <c r="R645" i="3" s="1"/>
  <c r="D646" i="3"/>
  <c r="R646" i="3" s="1"/>
  <c r="D647" i="3"/>
  <c r="R647" i="3" s="1"/>
  <c r="D648" i="3"/>
  <c r="R648" i="3" s="1"/>
  <c r="D649" i="3"/>
  <c r="R649" i="3" s="1"/>
  <c r="D650" i="3"/>
  <c r="R650" i="3" s="1"/>
  <c r="D651" i="3"/>
  <c r="R651" i="3" s="1"/>
  <c r="D652" i="3"/>
  <c r="R652" i="3" s="1"/>
  <c r="D653" i="3"/>
  <c r="R653" i="3" s="1"/>
  <c r="D654" i="3"/>
  <c r="R654" i="3" s="1"/>
  <c r="D655" i="3"/>
  <c r="R655" i="3" s="1"/>
  <c r="D656" i="3"/>
  <c r="R656" i="3" s="1"/>
  <c r="D657" i="3"/>
  <c r="R657" i="3" s="1"/>
  <c r="D658" i="3"/>
  <c r="R658" i="3" s="1"/>
  <c r="D659" i="3"/>
  <c r="R659" i="3" s="1"/>
  <c r="D660" i="3"/>
  <c r="R660" i="3" s="1"/>
  <c r="D661" i="3"/>
  <c r="R661" i="3" s="1"/>
  <c r="D662" i="3"/>
  <c r="R662" i="3" s="1"/>
  <c r="D663" i="3"/>
  <c r="R663" i="3" s="1"/>
  <c r="D664" i="3"/>
  <c r="R664" i="3" s="1"/>
  <c r="D665" i="3"/>
  <c r="R665" i="3" s="1"/>
  <c r="D666" i="3"/>
  <c r="R666" i="3" s="1"/>
  <c r="D667" i="3"/>
  <c r="R667" i="3" s="1"/>
  <c r="D668" i="3"/>
  <c r="D2" i="3"/>
  <c r="H2" i="3"/>
  <c r="B84" i="14"/>
  <c r="C84" i="14"/>
  <c r="B86" i="14"/>
  <c r="C86" i="14"/>
  <c r="B472" i="14"/>
  <c r="C472" i="14"/>
  <c r="B95" i="14"/>
  <c r="C95" i="14"/>
  <c r="B513" i="14"/>
  <c r="C513" i="14"/>
  <c r="B611" i="14"/>
  <c r="C611" i="14"/>
  <c r="B173" i="14"/>
  <c r="C173" i="14"/>
  <c r="B641" i="14"/>
  <c r="C641" i="14"/>
  <c r="B204" i="14"/>
  <c r="C204" i="14"/>
  <c r="C667" i="14"/>
  <c r="C668" i="14"/>
  <c r="B227" i="14"/>
  <c r="C227" i="14"/>
  <c r="D667" i="14"/>
  <c r="D668" i="14"/>
  <c r="D173" i="14"/>
  <c r="D641" i="14"/>
  <c r="D472" i="14"/>
  <c r="D611" i="14"/>
  <c r="D513" i="14"/>
  <c r="D204" i="14"/>
  <c r="D95" i="14"/>
  <c r="D84" i="14"/>
  <c r="D86" i="14"/>
  <c r="I3" i="5"/>
  <c r="W3" i="5" s="1"/>
  <c r="I4" i="5"/>
  <c r="W4" i="5" s="1"/>
  <c r="I5" i="5"/>
  <c r="W5" i="5" s="1"/>
  <c r="I6" i="5"/>
  <c r="W6" i="5" s="1"/>
  <c r="I7" i="5"/>
  <c r="W7" i="5" s="1"/>
  <c r="I8" i="5"/>
  <c r="W8" i="5" s="1"/>
  <c r="I9" i="5"/>
  <c r="W9" i="5" s="1"/>
  <c r="I10" i="5"/>
  <c r="W10" i="5" s="1"/>
  <c r="I11" i="5"/>
  <c r="W11" i="5" s="1"/>
  <c r="I12" i="5"/>
  <c r="W12" i="5" s="1"/>
  <c r="I13" i="5"/>
  <c r="W13" i="5" s="1"/>
  <c r="I14" i="5"/>
  <c r="W14" i="5" s="1"/>
  <c r="I15" i="5"/>
  <c r="W15" i="5" s="1"/>
  <c r="I16" i="5"/>
  <c r="W16" i="5" s="1"/>
  <c r="I17" i="5"/>
  <c r="W17" i="5" s="1"/>
  <c r="I18" i="5"/>
  <c r="W18" i="5" s="1"/>
  <c r="I19" i="5"/>
  <c r="W19" i="5" s="1"/>
  <c r="I20" i="5"/>
  <c r="W20" i="5" s="1"/>
  <c r="I21" i="5"/>
  <c r="W21" i="5" s="1"/>
  <c r="I22" i="5"/>
  <c r="W22" i="5" s="1"/>
  <c r="I23" i="5"/>
  <c r="W23" i="5" s="1"/>
  <c r="I24" i="5"/>
  <c r="W24" i="5" s="1"/>
  <c r="I25" i="5"/>
  <c r="W25" i="5" s="1"/>
  <c r="I26" i="5"/>
  <c r="W26" i="5" s="1"/>
  <c r="I323" i="5"/>
  <c r="W323" i="5" s="1"/>
  <c r="I28" i="5"/>
  <c r="W28" i="5" s="1"/>
  <c r="I29" i="5"/>
  <c r="W29" i="5" s="1"/>
  <c r="I30" i="5"/>
  <c r="W30" i="5" s="1"/>
  <c r="I31" i="5"/>
  <c r="W31" i="5" s="1"/>
  <c r="I32" i="5"/>
  <c r="W32" i="5" s="1"/>
  <c r="I33" i="5"/>
  <c r="W33" i="5" s="1"/>
  <c r="I34" i="5"/>
  <c r="W34" i="5" s="1"/>
  <c r="I35" i="5"/>
  <c r="W35" i="5" s="1"/>
  <c r="I36" i="5"/>
  <c r="W36" i="5" s="1"/>
  <c r="I37" i="5"/>
  <c r="W37" i="5" s="1"/>
  <c r="I38" i="5"/>
  <c r="W38" i="5" s="1"/>
  <c r="I39" i="5"/>
  <c r="W39" i="5" s="1"/>
  <c r="I40" i="5"/>
  <c r="W40" i="5" s="1"/>
  <c r="I41" i="5"/>
  <c r="W41" i="5" s="1"/>
  <c r="I42" i="5"/>
  <c r="W42" i="5" s="1"/>
  <c r="I43" i="5"/>
  <c r="W43" i="5" s="1"/>
  <c r="I44" i="5"/>
  <c r="W44" i="5" s="1"/>
  <c r="I45" i="5"/>
  <c r="W45" i="5" s="1"/>
  <c r="I46" i="5"/>
  <c r="W46" i="5" s="1"/>
  <c r="I47" i="5"/>
  <c r="W47" i="5" s="1"/>
  <c r="I48" i="5"/>
  <c r="W48" i="5" s="1"/>
  <c r="I49" i="5"/>
  <c r="W49" i="5" s="1"/>
  <c r="I50" i="5"/>
  <c r="W50" i="5" s="1"/>
  <c r="I51" i="5"/>
  <c r="W51" i="5" s="1"/>
  <c r="I52" i="5"/>
  <c r="W52" i="5" s="1"/>
  <c r="I53" i="5"/>
  <c r="W53" i="5" s="1"/>
  <c r="I54" i="5"/>
  <c r="W54" i="5" s="1"/>
  <c r="I55" i="5"/>
  <c r="W55" i="5" s="1"/>
  <c r="I56" i="5"/>
  <c r="W56" i="5" s="1"/>
  <c r="I57" i="5"/>
  <c r="W57" i="5" s="1"/>
  <c r="I58" i="5"/>
  <c r="W58" i="5" s="1"/>
  <c r="I59" i="5"/>
  <c r="W59" i="5" s="1"/>
  <c r="I60" i="5"/>
  <c r="W60" i="5" s="1"/>
  <c r="I61" i="5"/>
  <c r="W61" i="5" s="1"/>
  <c r="I62" i="5"/>
  <c r="W62" i="5" s="1"/>
  <c r="I63" i="5"/>
  <c r="W63" i="5" s="1"/>
  <c r="I64" i="5"/>
  <c r="W64" i="5" s="1"/>
  <c r="I65" i="5"/>
  <c r="W65" i="5" s="1"/>
  <c r="I66" i="5"/>
  <c r="W66" i="5" s="1"/>
  <c r="I67" i="5"/>
  <c r="W67" i="5" s="1"/>
  <c r="I68" i="5"/>
  <c r="W68" i="5" s="1"/>
  <c r="I69" i="5"/>
  <c r="W69" i="5" s="1"/>
  <c r="I70" i="5"/>
  <c r="W70" i="5" s="1"/>
  <c r="I71" i="5"/>
  <c r="W71" i="5" s="1"/>
  <c r="I72" i="5"/>
  <c r="W72" i="5" s="1"/>
  <c r="I73" i="5"/>
  <c r="W73" i="5" s="1"/>
  <c r="I74" i="5"/>
  <c r="W74" i="5" s="1"/>
  <c r="I75" i="5"/>
  <c r="W75" i="5" s="1"/>
  <c r="I76" i="5"/>
  <c r="W76" i="5" s="1"/>
  <c r="I77" i="5"/>
  <c r="W77" i="5" s="1"/>
  <c r="I78" i="5"/>
  <c r="W78" i="5" s="1"/>
  <c r="I79" i="5"/>
  <c r="W79" i="5" s="1"/>
  <c r="I80" i="5"/>
  <c r="W80" i="5" s="1"/>
  <c r="I81" i="5"/>
  <c r="W81" i="5" s="1"/>
  <c r="I82" i="5"/>
  <c r="W82" i="5" s="1"/>
  <c r="I83" i="5"/>
  <c r="W83" i="5" s="1"/>
  <c r="I84" i="5"/>
  <c r="W84" i="5" s="1"/>
  <c r="I85" i="5"/>
  <c r="W85" i="5" s="1"/>
  <c r="I86" i="5"/>
  <c r="W86" i="5" s="1"/>
  <c r="I87" i="5"/>
  <c r="W87" i="5" s="1"/>
  <c r="I88" i="5"/>
  <c r="W88" i="5" s="1"/>
  <c r="I89" i="5"/>
  <c r="W89" i="5" s="1"/>
  <c r="I90" i="5"/>
  <c r="W90" i="5" s="1"/>
  <c r="I91" i="5"/>
  <c r="W91" i="5" s="1"/>
  <c r="I92" i="5"/>
  <c r="W92" i="5" s="1"/>
  <c r="I93" i="5"/>
  <c r="W93" i="5" s="1"/>
  <c r="I94" i="5"/>
  <c r="W94" i="5" s="1"/>
  <c r="I95" i="5"/>
  <c r="W95" i="5" s="1"/>
  <c r="I96" i="5"/>
  <c r="W96" i="5" s="1"/>
  <c r="I97" i="5"/>
  <c r="W97" i="5" s="1"/>
  <c r="I98" i="5"/>
  <c r="W98" i="5" s="1"/>
  <c r="I99" i="5"/>
  <c r="W99" i="5" s="1"/>
  <c r="I100" i="5"/>
  <c r="W100" i="5" s="1"/>
  <c r="I101" i="5"/>
  <c r="W101" i="5" s="1"/>
  <c r="I102" i="5"/>
  <c r="W102" i="5" s="1"/>
  <c r="I103" i="5"/>
  <c r="W103" i="5" s="1"/>
  <c r="I104" i="5"/>
  <c r="W104" i="5" s="1"/>
  <c r="I105" i="5"/>
  <c r="W105" i="5" s="1"/>
  <c r="I106" i="5"/>
  <c r="W106" i="5" s="1"/>
  <c r="I107" i="5"/>
  <c r="W107" i="5" s="1"/>
  <c r="I108" i="5"/>
  <c r="W108" i="5" s="1"/>
  <c r="I109" i="5"/>
  <c r="W109" i="5" s="1"/>
  <c r="I110" i="5"/>
  <c r="W110" i="5" s="1"/>
  <c r="I111" i="5"/>
  <c r="W111" i="5" s="1"/>
  <c r="I112" i="5"/>
  <c r="W112" i="5" s="1"/>
  <c r="I113" i="5"/>
  <c r="W113" i="5" s="1"/>
  <c r="I114" i="5"/>
  <c r="W114" i="5" s="1"/>
  <c r="I115" i="5"/>
  <c r="W115" i="5" s="1"/>
  <c r="I116" i="5"/>
  <c r="W116" i="5" s="1"/>
  <c r="I117" i="5"/>
  <c r="W117" i="5" s="1"/>
  <c r="I118" i="5"/>
  <c r="W118" i="5" s="1"/>
  <c r="I119" i="5"/>
  <c r="W119" i="5" s="1"/>
  <c r="I120" i="5"/>
  <c r="W120" i="5" s="1"/>
  <c r="I121" i="5"/>
  <c r="W121" i="5" s="1"/>
  <c r="I122" i="5"/>
  <c r="W122" i="5" s="1"/>
  <c r="I123" i="5"/>
  <c r="W123" i="5" s="1"/>
  <c r="I124" i="5"/>
  <c r="W124" i="5" s="1"/>
  <c r="I125" i="5"/>
  <c r="W125" i="5" s="1"/>
  <c r="I126" i="5"/>
  <c r="W126" i="5" s="1"/>
  <c r="I127" i="5"/>
  <c r="W127" i="5" s="1"/>
  <c r="I128" i="5"/>
  <c r="W128" i="5" s="1"/>
  <c r="I129" i="5"/>
  <c r="W129" i="5" s="1"/>
  <c r="I130" i="5"/>
  <c r="W130" i="5" s="1"/>
  <c r="I131" i="5"/>
  <c r="W131" i="5" s="1"/>
  <c r="I132" i="5"/>
  <c r="W132" i="5" s="1"/>
  <c r="I133" i="5"/>
  <c r="W133" i="5" s="1"/>
  <c r="I134" i="5"/>
  <c r="W134" i="5" s="1"/>
  <c r="I135" i="5"/>
  <c r="W135" i="5" s="1"/>
  <c r="I136" i="5"/>
  <c r="W136" i="5" s="1"/>
  <c r="I137" i="5"/>
  <c r="W137" i="5" s="1"/>
  <c r="I138" i="5"/>
  <c r="W138" i="5" s="1"/>
  <c r="I139" i="5"/>
  <c r="W139" i="5" s="1"/>
  <c r="I140" i="5"/>
  <c r="W140" i="5" s="1"/>
  <c r="I141" i="5"/>
  <c r="W141" i="5" s="1"/>
  <c r="I142" i="5"/>
  <c r="W142" i="5" s="1"/>
  <c r="I143" i="5"/>
  <c r="W143" i="5" s="1"/>
  <c r="I144" i="5"/>
  <c r="W144" i="5" s="1"/>
  <c r="I145" i="5"/>
  <c r="W145" i="5" s="1"/>
  <c r="I146" i="5"/>
  <c r="W146" i="5" s="1"/>
  <c r="I147" i="5"/>
  <c r="W147" i="5" s="1"/>
  <c r="I148" i="5"/>
  <c r="W148" i="5" s="1"/>
  <c r="I149" i="5"/>
  <c r="W149" i="5" s="1"/>
  <c r="I150" i="5"/>
  <c r="W150" i="5" s="1"/>
  <c r="I151" i="5"/>
  <c r="W151" i="5" s="1"/>
  <c r="I152" i="5"/>
  <c r="W152" i="5" s="1"/>
  <c r="I153" i="5"/>
  <c r="W153" i="5" s="1"/>
  <c r="I154" i="5"/>
  <c r="W154" i="5" s="1"/>
  <c r="I155" i="5"/>
  <c r="W155" i="5" s="1"/>
  <c r="I156" i="5"/>
  <c r="W156" i="5" s="1"/>
  <c r="I157" i="5"/>
  <c r="W157" i="5" s="1"/>
  <c r="I158" i="5"/>
  <c r="W158" i="5" s="1"/>
  <c r="I159" i="5"/>
  <c r="W159" i="5" s="1"/>
  <c r="I160" i="5"/>
  <c r="W160" i="5" s="1"/>
  <c r="I161" i="5"/>
  <c r="W161" i="5" s="1"/>
  <c r="I162" i="5"/>
  <c r="W162" i="5" s="1"/>
  <c r="I163" i="5"/>
  <c r="W163" i="5" s="1"/>
  <c r="I164" i="5"/>
  <c r="W164" i="5" s="1"/>
  <c r="I165" i="5"/>
  <c r="W165" i="5" s="1"/>
  <c r="I166" i="5"/>
  <c r="W166" i="5" s="1"/>
  <c r="I167" i="5"/>
  <c r="W167" i="5" s="1"/>
  <c r="I168" i="5"/>
  <c r="W168" i="5" s="1"/>
  <c r="I169" i="5"/>
  <c r="W169" i="5" s="1"/>
  <c r="I170" i="5"/>
  <c r="W170" i="5" s="1"/>
  <c r="I171" i="5"/>
  <c r="W171" i="5" s="1"/>
  <c r="I172" i="5"/>
  <c r="W172" i="5" s="1"/>
  <c r="I173" i="5"/>
  <c r="W173" i="5" s="1"/>
  <c r="I174" i="5"/>
  <c r="W174" i="5" s="1"/>
  <c r="I175" i="5"/>
  <c r="W175" i="5" s="1"/>
  <c r="I176" i="5"/>
  <c r="W176" i="5" s="1"/>
  <c r="I177" i="5"/>
  <c r="W177" i="5" s="1"/>
  <c r="I178" i="5"/>
  <c r="W178" i="5" s="1"/>
  <c r="I179" i="5"/>
  <c r="W179" i="5" s="1"/>
  <c r="I180" i="5"/>
  <c r="W180" i="5" s="1"/>
  <c r="I472" i="5"/>
  <c r="W472" i="5" s="1"/>
  <c r="I182" i="5"/>
  <c r="W182" i="5" s="1"/>
  <c r="I183" i="5"/>
  <c r="W183" i="5" s="1"/>
  <c r="I184" i="5"/>
  <c r="W184" i="5" s="1"/>
  <c r="I185" i="5"/>
  <c r="W185" i="5" s="1"/>
  <c r="I186" i="5"/>
  <c r="W186" i="5" s="1"/>
  <c r="I187" i="5"/>
  <c r="W187" i="5" s="1"/>
  <c r="I188" i="5"/>
  <c r="W188" i="5" s="1"/>
  <c r="I189" i="5"/>
  <c r="W189" i="5" s="1"/>
  <c r="I190" i="5"/>
  <c r="W190" i="5" s="1"/>
  <c r="I191" i="5"/>
  <c r="W191" i="5" s="1"/>
  <c r="I192" i="5"/>
  <c r="W192" i="5" s="1"/>
  <c r="I193" i="5"/>
  <c r="W193" i="5" s="1"/>
  <c r="I194" i="5"/>
  <c r="W194" i="5" s="1"/>
  <c r="I195" i="5"/>
  <c r="W195" i="5" s="1"/>
  <c r="I196" i="5"/>
  <c r="W196" i="5" s="1"/>
  <c r="I197" i="5"/>
  <c r="W197" i="5" s="1"/>
  <c r="I198" i="5"/>
  <c r="W198" i="5" s="1"/>
  <c r="I199" i="5"/>
  <c r="W199" i="5" s="1"/>
  <c r="I200" i="5"/>
  <c r="W200" i="5" s="1"/>
  <c r="I201" i="5"/>
  <c r="W201" i="5" s="1"/>
  <c r="I202" i="5"/>
  <c r="W202" i="5" s="1"/>
  <c r="I203" i="5"/>
  <c r="W203" i="5" s="1"/>
  <c r="I204" i="5"/>
  <c r="W204" i="5" s="1"/>
  <c r="I205" i="5"/>
  <c r="W205" i="5" s="1"/>
  <c r="I206" i="5"/>
  <c r="W206" i="5" s="1"/>
  <c r="I207" i="5"/>
  <c r="W207" i="5" s="1"/>
  <c r="I208" i="5"/>
  <c r="W208" i="5" s="1"/>
  <c r="I209" i="5"/>
  <c r="W209" i="5" s="1"/>
  <c r="I210" i="5"/>
  <c r="W210" i="5" s="1"/>
  <c r="I211" i="5"/>
  <c r="W211" i="5" s="1"/>
  <c r="I212" i="5"/>
  <c r="W212" i="5" s="1"/>
  <c r="I213" i="5"/>
  <c r="W213" i="5" s="1"/>
  <c r="I214" i="5"/>
  <c r="W214" i="5" s="1"/>
  <c r="I215" i="5"/>
  <c r="W215" i="5" s="1"/>
  <c r="I216" i="5"/>
  <c r="W216" i="5" s="1"/>
  <c r="I217" i="5"/>
  <c r="W217" i="5" s="1"/>
  <c r="I218" i="5"/>
  <c r="W218" i="5" s="1"/>
  <c r="I219" i="5"/>
  <c r="W219" i="5" s="1"/>
  <c r="I220" i="5"/>
  <c r="W220" i="5" s="1"/>
  <c r="I221" i="5"/>
  <c r="W221" i="5" s="1"/>
  <c r="I222" i="5"/>
  <c r="W222" i="5" s="1"/>
  <c r="I223" i="5"/>
  <c r="W223" i="5" s="1"/>
  <c r="I224" i="5"/>
  <c r="W224" i="5" s="1"/>
  <c r="I225" i="5"/>
  <c r="W225" i="5" s="1"/>
  <c r="I226" i="5"/>
  <c r="W226" i="5" s="1"/>
  <c r="I227" i="5"/>
  <c r="W227" i="5" s="1"/>
  <c r="I228" i="5"/>
  <c r="W228" i="5" s="1"/>
  <c r="I229" i="5"/>
  <c r="W229" i="5" s="1"/>
  <c r="I230" i="5"/>
  <c r="W230" i="5" s="1"/>
  <c r="I231" i="5"/>
  <c r="W231" i="5" s="1"/>
  <c r="I232" i="5"/>
  <c r="W232" i="5" s="1"/>
  <c r="I233" i="5"/>
  <c r="W233" i="5" s="1"/>
  <c r="I234" i="5"/>
  <c r="W234" i="5" s="1"/>
  <c r="I235" i="5"/>
  <c r="W235" i="5" s="1"/>
  <c r="I236" i="5"/>
  <c r="W236" i="5" s="1"/>
  <c r="I237" i="5"/>
  <c r="W237" i="5" s="1"/>
  <c r="I238" i="5"/>
  <c r="W238" i="5" s="1"/>
  <c r="I239" i="5"/>
  <c r="W239" i="5" s="1"/>
  <c r="I240" i="5"/>
  <c r="W240" i="5" s="1"/>
  <c r="I241" i="5"/>
  <c r="W241" i="5" s="1"/>
  <c r="I242" i="5"/>
  <c r="W242" i="5" s="1"/>
  <c r="I243" i="5"/>
  <c r="W243" i="5" s="1"/>
  <c r="I244" i="5"/>
  <c r="W244" i="5" s="1"/>
  <c r="I245" i="5"/>
  <c r="W245" i="5" s="1"/>
  <c r="I246" i="5"/>
  <c r="W246" i="5" s="1"/>
  <c r="I247" i="5"/>
  <c r="W247" i="5" s="1"/>
  <c r="I248" i="5"/>
  <c r="W248" i="5" s="1"/>
  <c r="I249" i="5"/>
  <c r="W249" i="5" s="1"/>
  <c r="I250" i="5"/>
  <c r="W250" i="5" s="1"/>
  <c r="I251" i="5"/>
  <c r="W251" i="5" s="1"/>
  <c r="I252" i="5"/>
  <c r="W252" i="5" s="1"/>
  <c r="I253" i="5"/>
  <c r="W253" i="5" s="1"/>
  <c r="I254" i="5"/>
  <c r="W254" i="5" s="1"/>
  <c r="I255" i="5"/>
  <c r="W255" i="5" s="1"/>
  <c r="I256" i="5"/>
  <c r="W256" i="5" s="1"/>
  <c r="I257" i="5"/>
  <c r="W257" i="5" s="1"/>
  <c r="I258" i="5"/>
  <c r="W258" i="5" s="1"/>
  <c r="I259" i="5"/>
  <c r="W259" i="5" s="1"/>
  <c r="I260" i="5"/>
  <c r="W260" i="5" s="1"/>
  <c r="I261" i="5"/>
  <c r="W261" i="5" s="1"/>
  <c r="I262" i="5"/>
  <c r="W262" i="5" s="1"/>
  <c r="I263" i="5"/>
  <c r="W263" i="5" s="1"/>
  <c r="I264" i="5"/>
  <c r="W264" i="5" s="1"/>
  <c r="I265" i="5"/>
  <c r="W265" i="5" s="1"/>
  <c r="I266" i="5"/>
  <c r="W266" i="5" s="1"/>
  <c r="I267" i="5"/>
  <c r="W267" i="5" s="1"/>
  <c r="I268" i="5"/>
  <c r="W268" i="5" s="1"/>
  <c r="I269" i="5"/>
  <c r="W269" i="5" s="1"/>
  <c r="I270" i="5"/>
  <c r="W270" i="5" s="1"/>
  <c r="I271" i="5"/>
  <c r="W271" i="5" s="1"/>
  <c r="I272" i="5"/>
  <c r="W272" i="5" s="1"/>
  <c r="I273" i="5"/>
  <c r="W273" i="5" s="1"/>
  <c r="I274" i="5"/>
  <c r="W274" i="5" s="1"/>
  <c r="I275" i="5"/>
  <c r="W275" i="5" s="1"/>
  <c r="I276" i="5"/>
  <c r="W276" i="5" s="1"/>
  <c r="I277" i="5"/>
  <c r="W277" i="5" s="1"/>
  <c r="I278" i="5"/>
  <c r="W278" i="5" s="1"/>
  <c r="I279" i="5"/>
  <c r="W279" i="5" s="1"/>
  <c r="I280" i="5"/>
  <c r="W280" i="5" s="1"/>
  <c r="I281" i="5"/>
  <c r="W281" i="5" s="1"/>
  <c r="I282" i="5"/>
  <c r="W282" i="5" s="1"/>
  <c r="I283" i="5"/>
  <c r="W283" i="5" s="1"/>
  <c r="I284" i="5"/>
  <c r="W284" i="5" s="1"/>
  <c r="I285" i="5"/>
  <c r="W285" i="5" s="1"/>
  <c r="I286" i="5"/>
  <c r="W286" i="5" s="1"/>
  <c r="I287" i="5"/>
  <c r="W287" i="5" s="1"/>
  <c r="I288" i="5"/>
  <c r="W288" i="5" s="1"/>
  <c r="I289" i="5"/>
  <c r="W289" i="5" s="1"/>
  <c r="I290" i="5"/>
  <c r="W290" i="5" s="1"/>
  <c r="I291" i="5"/>
  <c r="W291" i="5" s="1"/>
  <c r="I292" i="5"/>
  <c r="W292" i="5" s="1"/>
  <c r="I293" i="5"/>
  <c r="W293" i="5" s="1"/>
  <c r="I294" i="5"/>
  <c r="W294" i="5" s="1"/>
  <c r="I295" i="5"/>
  <c r="W295" i="5" s="1"/>
  <c r="I296" i="5"/>
  <c r="W296" i="5" s="1"/>
  <c r="I297" i="5"/>
  <c r="W297" i="5" s="1"/>
  <c r="I298" i="5"/>
  <c r="W298" i="5" s="1"/>
  <c r="I299" i="5"/>
  <c r="W299" i="5" s="1"/>
  <c r="I300" i="5"/>
  <c r="W300" i="5" s="1"/>
  <c r="I301" i="5"/>
  <c r="W301" i="5" s="1"/>
  <c r="I302" i="5"/>
  <c r="W302" i="5" s="1"/>
  <c r="I303" i="5"/>
  <c r="W303" i="5" s="1"/>
  <c r="I304" i="5"/>
  <c r="W304" i="5" s="1"/>
  <c r="I305" i="5"/>
  <c r="W305" i="5" s="1"/>
  <c r="I181" i="5"/>
  <c r="W181" i="5" s="1"/>
  <c r="I307" i="5"/>
  <c r="W307" i="5" s="1"/>
  <c r="I308" i="5"/>
  <c r="W308" i="5" s="1"/>
  <c r="I309" i="5"/>
  <c r="W309" i="5" s="1"/>
  <c r="I310" i="5"/>
  <c r="W310" i="5" s="1"/>
  <c r="I311" i="5"/>
  <c r="W311" i="5" s="1"/>
  <c r="I312" i="5"/>
  <c r="W312" i="5" s="1"/>
  <c r="I313" i="5"/>
  <c r="W313" i="5" s="1"/>
  <c r="I314" i="5"/>
  <c r="W314" i="5" s="1"/>
  <c r="I315" i="5"/>
  <c r="W315" i="5" s="1"/>
  <c r="I316" i="5"/>
  <c r="W316" i="5" s="1"/>
  <c r="I317" i="5"/>
  <c r="W317" i="5" s="1"/>
  <c r="I318" i="5"/>
  <c r="W318" i="5" s="1"/>
  <c r="I319" i="5"/>
  <c r="W319" i="5" s="1"/>
  <c r="I320" i="5"/>
  <c r="W320" i="5" s="1"/>
  <c r="I321" i="5"/>
  <c r="W321" i="5" s="1"/>
  <c r="I322" i="5"/>
  <c r="W322" i="5" s="1"/>
  <c r="I350" i="5"/>
  <c r="W350" i="5" s="1"/>
  <c r="I324" i="5"/>
  <c r="W324" i="5" s="1"/>
  <c r="I325" i="5"/>
  <c r="W325" i="5" s="1"/>
  <c r="I326" i="5"/>
  <c r="W326" i="5" s="1"/>
  <c r="I327" i="5"/>
  <c r="W327" i="5" s="1"/>
  <c r="I328" i="5"/>
  <c r="W328" i="5" s="1"/>
  <c r="I329" i="5"/>
  <c r="W329" i="5" s="1"/>
  <c r="I330" i="5"/>
  <c r="W330" i="5" s="1"/>
  <c r="I331" i="5"/>
  <c r="W331" i="5" s="1"/>
  <c r="I332" i="5"/>
  <c r="W332" i="5" s="1"/>
  <c r="I333" i="5"/>
  <c r="W333" i="5" s="1"/>
  <c r="I334" i="5"/>
  <c r="W334" i="5" s="1"/>
  <c r="I335" i="5"/>
  <c r="W335" i="5" s="1"/>
  <c r="I336" i="5"/>
  <c r="W336" i="5" s="1"/>
  <c r="I337" i="5"/>
  <c r="W337" i="5" s="1"/>
  <c r="I338" i="5"/>
  <c r="W338" i="5" s="1"/>
  <c r="I339" i="5"/>
  <c r="W339" i="5" s="1"/>
  <c r="I340" i="5"/>
  <c r="W340" i="5" s="1"/>
  <c r="I341" i="5"/>
  <c r="W341" i="5" s="1"/>
  <c r="I342" i="5"/>
  <c r="W342" i="5" s="1"/>
  <c r="I343" i="5"/>
  <c r="W343" i="5" s="1"/>
  <c r="I344" i="5"/>
  <c r="W344" i="5" s="1"/>
  <c r="I345" i="5"/>
  <c r="W345" i="5" s="1"/>
  <c r="I346" i="5"/>
  <c r="W346" i="5" s="1"/>
  <c r="I347" i="5"/>
  <c r="W347" i="5" s="1"/>
  <c r="I348" i="5"/>
  <c r="W348" i="5" s="1"/>
  <c r="I349" i="5"/>
  <c r="W349" i="5" s="1"/>
  <c r="I306" i="5"/>
  <c r="W306" i="5" s="1"/>
  <c r="I351" i="5"/>
  <c r="W351" i="5" s="1"/>
  <c r="I352" i="5"/>
  <c r="W352" i="5" s="1"/>
  <c r="I353" i="5"/>
  <c r="W353" i="5" s="1"/>
  <c r="I354" i="5"/>
  <c r="W354" i="5" s="1"/>
  <c r="I355" i="5"/>
  <c r="W355" i="5" s="1"/>
  <c r="I356" i="5"/>
  <c r="W356" i="5" s="1"/>
  <c r="I357" i="5"/>
  <c r="W357" i="5" s="1"/>
  <c r="I358" i="5"/>
  <c r="W358" i="5" s="1"/>
  <c r="I359" i="5"/>
  <c r="W359" i="5" s="1"/>
  <c r="I360" i="5"/>
  <c r="W360" i="5" s="1"/>
  <c r="I361" i="5"/>
  <c r="W361" i="5" s="1"/>
  <c r="I362" i="5"/>
  <c r="W362" i="5" s="1"/>
  <c r="I363" i="5"/>
  <c r="W363" i="5" s="1"/>
  <c r="I364" i="5"/>
  <c r="W364" i="5" s="1"/>
  <c r="I620" i="5"/>
  <c r="W620" i="5" s="1"/>
  <c r="I366" i="5"/>
  <c r="W366" i="5" s="1"/>
  <c r="I367" i="5"/>
  <c r="W367" i="5" s="1"/>
  <c r="I365" i="5"/>
  <c r="W365" i="5" s="1"/>
  <c r="I369" i="5"/>
  <c r="W369" i="5" s="1"/>
  <c r="I370" i="5"/>
  <c r="W370" i="5" s="1"/>
  <c r="I371" i="5"/>
  <c r="W371" i="5" s="1"/>
  <c r="I372" i="5"/>
  <c r="W372" i="5" s="1"/>
  <c r="I373" i="5"/>
  <c r="W373" i="5" s="1"/>
  <c r="I374" i="5"/>
  <c r="W374" i="5" s="1"/>
  <c r="I375" i="5"/>
  <c r="W375" i="5" s="1"/>
  <c r="I376" i="5"/>
  <c r="W376" i="5" s="1"/>
  <c r="I377" i="5"/>
  <c r="W377" i="5" s="1"/>
  <c r="I378" i="5"/>
  <c r="W378" i="5" s="1"/>
  <c r="I379" i="5"/>
  <c r="W379" i="5" s="1"/>
  <c r="I27" i="5"/>
  <c r="W27" i="5" s="1"/>
  <c r="I381" i="5"/>
  <c r="W381" i="5" s="1"/>
  <c r="I382" i="5"/>
  <c r="W382" i="5" s="1"/>
  <c r="I383" i="5"/>
  <c r="W383" i="5" s="1"/>
  <c r="I384" i="5"/>
  <c r="W384" i="5" s="1"/>
  <c r="I385" i="5"/>
  <c r="W385" i="5" s="1"/>
  <c r="I386" i="5"/>
  <c r="W386" i="5" s="1"/>
  <c r="I387" i="5"/>
  <c r="W387" i="5" s="1"/>
  <c r="I388" i="5"/>
  <c r="W388" i="5" s="1"/>
  <c r="I389" i="5"/>
  <c r="W389" i="5" s="1"/>
  <c r="I390" i="5"/>
  <c r="W390" i="5" s="1"/>
  <c r="I391" i="5"/>
  <c r="W391" i="5" s="1"/>
  <c r="I392" i="5"/>
  <c r="W392" i="5" s="1"/>
  <c r="I393" i="5"/>
  <c r="W393" i="5" s="1"/>
  <c r="I394" i="5"/>
  <c r="W394" i="5" s="1"/>
  <c r="I395" i="5"/>
  <c r="W395" i="5" s="1"/>
  <c r="I396" i="5"/>
  <c r="W396" i="5" s="1"/>
  <c r="I397" i="5"/>
  <c r="W397" i="5" s="1"/>
  <c r="I398" i="5"/>
  <c r="W398" i="5" s="1"/>
  <c r="I399" i="5"/>
  <c r="W399" i="5" s="1"/>
  <c r="I400" i="5"/>
  <c r="W400" i="5" s="1"/>
  <c r="I401" i="5"/>
  <c r="W401" i="5" s="1"/>
  <c r="I402" i="5"/>
  <c r="W402" i="5" s="1"/>
  <c r="I403" i="5"/>
  <c r="W403" i="5" s="1"/>
  <c r="I404" i="5"/>
  <c r="W404" i="5" s="1"/>
  <c r="I405" i="5"/>
  <c r="W405" i="5" s="1"/>
  <c r="I406" i="5"/>
  <c r="W406" i="5" s="1"/>
  <c r="I407" i="5"/>
  <c r="W407" i="5" s="1"/>
  <c r="I408" i="5"/>
  <c r="W408" i="5" s="1"/>
  <c r="I409" i="5"/>
  <c r="W409" i="5" s="1"/>
  <c r="I410" i="5"/>
  <c r="W410" i="5" s="1"/>
  <c r="I411" i="5"/>
  <c r="W411" i="5" s="1"/>
  <c r="I412" i="5"/>
  <c r="W412" i="5" s="1"/>
  <c r="I413" i="5"/>
  <c r="W413" i="5" s="1"/>
  <c r="I414" i="5"/>
  <c r="W414" i="5" s="1"/>
  <c r="I415" i="5"/>
  <c r="W415" i="5" s="1"/>
  <c r="I416" i="5"/>
  <c r="W416" i="5" s="1"/>
  <c r="I417" i="5"/>
  <c r="W417" i="5" s="1"/>
  <c r="I418" i="5"/>
  <c r="W418" i="5" s="1"/>
  <c r="I419" i="5"/>
  <c r="W419" i="5" s="1"/>
  <c r="I420" i="5"/>
  <c r="W420" i="5" s="1"/>
  <c r="I421" i="5"/>
  <c r="W421" i="5" s="1"/>
  <c r="I422" i="5"/>
  <c r="W422" i="5" s="1"/>
  <c r="I423" i="5"/>
  <c r="W423" i="5" s="1"/>
  <c r="I424" i="5"/>
  <c r="W424" i="5" s="1"/>
  <c r="I425" i="5"/>
  <c r="W425" i="5" s="1"/>
  <c r="I426" i="5"/>
  <c r="W426" i="5" s="1"/>
  <c r="I427" i="5"/>
  <c r="W427" i="5" s="1"/>
  <c r="I428" i="5"/>
  <c r="W428" i="5" s="1"/>
  <c r="I429" i="5"/>
  <c r="W429" i="5" s="1"/>
  <c r="I430" i="5"/>
  <c r="W430" i="5" s="1"/>
  <c r="I431" i="5"/>
  <c r="W431" i="5" s="1"/>
  <c r="I432" i="5"/>
  <c r="W432" i="5" s="1"/>
  <c r="I433" i="5"/>
  <c r="W433" i="5" s="1"/>
  <c r="I434" i="5"/>
  <c r="W434" i="5" s="1"/>
  <c r="I435" i="5"/>
  <c r="W435" i="5" s="1"/>
  <c r="I436" i="5"/>
  <c r="W436" i="5" s="1"/>
  <c r="I437" i="5"/>
  <c r="W437" i="5" s="1"/>
  <c r="I438" i="5"/>
  <c r="W438" i="5" s="1"/>
  <c r="I439" i="5"/>
  <c r="W439" i="5" s="1"/>
  <c r="I440" i="5"/>
  <c r="W440" i="5" s="1"/>
  <c r="I441" i="5"/>
  <c r="W441" i="5" s="1"/>
  <c r="I442" i="5"/>
  <c r="W442" i="5" s="1"/>
  <c r="I443" i="5"/>
  <c r="W443" i="5" s="1"/>
  <c r="I444" i="5"/>
  <c r="W444" i="5" s="1"/>
  <c r="I445" i="5"/>
  <c r="W445" i="5" s="1"/>
  <c r="I446" i="5"/>
  <c r="W446" i="5" s="1"/>
  <c r="I447" i="5"/>
  <c r="W447" i="5" s="1"/>
  <c r="I448" i="5"/>
  <c r="W448" i="5" s="1"/>
  <c r="I449" i="5"/>
  <c r="W449" i="5" s="1"/>
  <c r="I450" i="5"/>
  <c r="W450" i="5" s="1"/>
  <c r="I451" i="5"/>
  <c r="W451" i="5" s="1"/>
  <c r="I452" i="5"/>
  <c r="W452" i="5" s="1"/>
  <c r="I453" i="5"/>
  <c r="W453" i="5" s="1"/>
  <c r="I454" i="5"/>
  <c r="W454" i="5" s="1"/>
  <c r="I455" i="5"/>
  <c r="W455" i="5" s="1"/>
  <c r="I456" i="5"/>
  <c r="W456" i="5" s="1"/>
  <c r="I457" i="5"/>
  <c r="W457" i="5" s="1"/>
  <c r="I458" i="5"/>
  <c r="W458" i="5" s="1"/>
  <c r="I459" i="5"/>
  <c r="W459" i="5" s="1"/>
  <c r="I460" i="5"/>
  <c r="W460" i="5" s="1"/>
  <c r="I461" i="5"/>
  <c r="W461" i="5" s="1"/>
  <c r="I462" i="5"/>
  <c r="W462" i="5" s="1"/>
  <c r="I463" i="5"/>
  <c r="W463" i="5" s="1"/>
  <c r="I464" i="5"/>
  <c r="W464" i="5" s="1"/>
  <c r="I465" i="5"/>
  <c r="W465" i="5" s="1"/>
  <c r="I466" i="5"/>
  <c r="W466" i="5" s="1"/>
  <c r="I467" i="5"/>
  <c r="W467" i="5" s="1"/>
  <c r="I468" i="5"/>
  <c r="W468" i="5" s="1"/>
  <c r="I469" i="5"/>
  <c r="W469" i="5" s="1"/>
  <c r="I470" i="5"/>
  <c r="W470" i="5" s="1"/>
  <c r="I471" i="5"/>
  <c r="W471" i="5" s="1"/>
  <c r="I368" i="5"/>
  <c r="W368" i="5" s="1"/>
  <c r="I473" i="5"/>
  <c r="W473" i="5" s="1"/>
  <c r="I474" i="5"/>
  <c r="W474" i="5" s="1"/>
  <c r="I475" i="5"/>
  <c r="W475" i="5" s="1"/>
  <c r="I476" i="5"/>
  <c r="W476" i="5" s="1"/>
  <c r="I477" i="5"/>
  <c r="W477" i="5" s="1"/>
  <c r="I478" i="5"/>
  <c r="W478" i="5" s="1"/>
  <c r="I479" i="5"/>
  <c r="W479" i="5" s="1"/>
  <c r="I480" i="5"/>
  <c r="W480" i="5" s="1"/>
  <c r="I481" i="5"/>
  <c r="W481" i="5" s="1"/>
  <c r="I482" i="5"/>
  <c r="W482" i="5" s="1"/>
  <c r="I483" i="5"/>
  <c r="W483" i="5" s="1"/>
  <c r="I484" i="5"/>
  <c r="W484" i="5" s="1"/>
  <c r="I485" i="5"/>
  <c r="W485" i="5" s="1"/>
  <c r="I486" i="5"/>
  <c r="W486" i="5" s="1"/>
  <c r="I487" i="5"/>
  <c r="W487" i="5" s="1"/>
  <c r="I488" i="5"/>
  <c r="W488" i="5" s="1"/>
  <c r="I489" i="5"/>
  <c r="W489" i="5" s="1"/>
  <c r="I490" i="5"/>
  <c r="W490" i="5" s="1"/>
  <c r="I491" i="5"/>
  <c r="W491" i="5" s="1"/>
  <c r="I492" i="5"/>
  <c r="W492" i="5" s="1"/>
  <c r="I493" i="5"/>
  <c r="W493" i="5" s="1"/>
  <c r="I494" i="5"/>
  <c r="W494" i="5" s="1"/>
  <c r="I495" i="5"/>
  <c r="W495" i="5" s="1"/>
  <c r="I496" i="5"/>
  <c r="W496" i="5" s="1"/>
  <c r="I497" i="5"/>
  <c r="W497" i="5" s="1"/>
  <c r="I498" i="5"/>
  <c r="W498" i="5" s="1"/>
  <c r="I499" i="5"/>
  <c r="W499" i="5" s="1"/>
  <c r="I500" i="5"/>
  <c r="W500" i="5" s="1"/>
  <c r="I501" i="5"/>
  <c r="W501" i="5" s="1"/>
  <c r="I502" i="5"/>
  <c r="W502" i="5" s="1"/>
  <c r="I503" i="5"/>
  <c r="W503" i="5" s="1"/>
  <c r="I504" i="5"/>
  <c r="W504" i="5" s="1"/>
  <c r="I505" i="5"/>
  <c r="W505" i="5" s="1"/>
  <c r="I506" i="5"/>
  <c r="W506" i="5" s="1"/>
  <c r="I507" i="5"/>
  <c r="W507" i="5" s="1"/>
  <c r="I508" i="5"/>
  <c r="W508" i="5" s="1"/>
  <c r="I509" i="5"/>
  <c r="W509" i="5" s="1"/>
  <c r="I510" i="5"/>
  <c r="W510" i="5" s="1"/>
  <c r="I511" i="5"/>
  <c r="W511" i="5" s="1"/>
  <c r="I512" i="5"/>
  <c r="W512" i="5" s="1"/>
  <c r="I513" i="5"/>
  <c r="W513" i="5" s="1"/>
  <c r="I514" i="5"/>
  <c r="W514" i="5" s="1"/>
  <c r="I515" i="5"/>
  <c r="W515" i="5" s="1"/>
  <c r="I516" i="5"/>
  <c r="W516" i="5" s="1"/>
  <c r="I517" i="5"/>
  <c r="W517" i="5" s="1"/>
  <c r="I518" i="5"/>
  <c r="W518" i="5" s="1"/>
  <c r="I519" i="5"/>
  <c r="W519" i="5" s="1"/>
  <c r="I520" i="5"/>
  <c r="W520" i="5" s="1"/>
  <c r="I521" i="5"/>
  <c r="W521" i="5" s="1"/>
  <c r="I522" i="5"/>
  <c r="W522" i="5" s="1"/>
  <c r="I523" i="5"/>
  <c r="W523" i="5" s="1"/>
  <c r="I524" i="5"/>
  <c r="W524" i="5" s="1"/>
  <c r="I525" i="5"/>
  <c r="W525" i="5" s="1"/>
  <c r="I526" i="5"/>
  <c r="W526" i="5" s="1"/>
  <c r="I527" i="5"/>
  <c r="W527" i="5" s="1"/>
  <c r="I528" i="5"/>
  <c r="W528" i="5" s="1"/>
  <c r="I529" i="5"/>
  <c r="W529" i="5" s="1"/>
  <c r="I530" i="5"/>
  <c r="W530" i="5" s="1"/>
  <c r="I531" i="5"/>
  <c r="W531" i="5" s="1"/>
  <c r="I532" i="5"/>
  <c r="W532" i="5" s="1"/>
  <c r="I533" i="5"/>
  <c r="W533" i="5" s="1"/>
  <c r="I534" i="5"/>
  <c r="W534" i="5" s="1"/>
  <c r="I535" i="5"/>
  <c r="W535" i="5" s="1"/>
  <c r="I536" i="5"/>
  <c r="W536" i="5" s="1"/>
  <c r="I537" i="5"/>
  <c r="W537" i="5" s="1"/>
  <c r="I538" i="5"/>
  <c r="W538" i="5" s="1"/>
  <c r="I539" i="5"/>
  <c r="W539" i="5" s="1"/>
  <c r="I540" i="5"/>
  <c r="W540" i="5" s="1"/>
  <c r="I541" i="5"/>
  <c r="W541" i="5" s="1"/>
  <c r="I542" i="5"/>
  <c r="W542" i="5" s="1"/>
  <c r="I543" i="5"/>
  <c r="W543" i="5" s="1"/>
  <c r="I544" i="5"/>
  <c r="W544" i="5" s="1"/>
  <c r="I545" i="5"/>
  <c r="W545" i="5" s="1"/>
  <c r="I546" i="5"/>
  <c r="W546" i="5" s="1"/>
  <c r="I547" i="5"/>
  <c r="W547" i="5" s="1"/>
  <c r="I548" i="5"/>
  <c r="W548" i="5" s="1"/>
  <c r="I549" i="5"/>
  <c r="W549" i="5" s="1"/>
  <c r="I550" i="5"/>
  <c r="W550" i="5" s="1"/>
  <c r="I551" i="5"/>
  <c r="W551" i="5" s="1"/>
  <c r="I552" i="5"/>
  <c r="W552" i="5" s="1"/>
  <c r="I553" i="5"/>
  <c r="W553" i="5" s="1"/>
  <c r="I554" i="5"/>
  <c r="W554" i="5" s="1"/>
  <c r="I555" i="5"/>
  <c r="W555" i="5" s="1"/>
  <c r="I556" i="5"/>
  <c r="W556" i="5" s="1"/>
  <c r="I557" i="5"/>
  <c r="W557" i="5" s="1"/>
  <c r="I558" i="5"/>
  <c r="W558" i="5" s="1"/>
  <c r="I559" i="5"/>
  <c r="W559" i="5" s="1"/>
  <c r="I560" i="5"/>
  <c r="W560" i="5" s="1"/>
  <c r="I561" i="5"/>
  <c r="W561" i="5" s="1"/>
  <c r="I562" i="5"/>
  <c r="W562" i="5" s="1"/>
  <c r="I563" i="5"/>
  <c r="W563" i="5" s="1"/>
  <c r="I564" i="5"/>
  <c r="W564" i="5" s="1"/>
  <c r="I565" i="5"/>
  <c r="W565" i="5" s="1"/>
  <c r="I566" i="5"/>
  <c r="W566" i="5" s="1"/>
  <c r="I567" i="5"/>
  <c r="W567" i="5" s="1"/>
  <c r="I568" i="5"/>
  <c r="W568" i="5" s="1"/>
  <c r="I569" i="5"/>
  <c r="W569" i="5" s="1"/>
  <c r="I570" i="5"/>
  <c r="W570" i="5" s="1"/>
  <c r="I571" i="5"/>
  <c r="W571" i="5" s="1"/>
  <c r="I572" i="5"/>
  <c r="W572" i="5" s="1"/>
  <c r="I573" i="5"/>
  <c r="W573" i="5" s="1"/>
  <c r="I574" i="5"/>
  <c r="W574" i="5" s="1"/>
  <c r="I575" i="5"/>
  <c r="W575" i="5" s="1"/>
  <c r="I576" i="5"/>
  <c r="W576" i="5" s="1"/>
  <c r="I577" i="5"/>
  <c r="W577" i="5" s="1"/>
  <c r="I578" i="5"/>
  <c r="W578" i="5" s="1"/>
  <c r="I579" i="5"/>
  <c r="W579" i="5" s="1"/>
  <c r="I580" i="5"/>
  <c r="W580" i="5" s="1"/>
  <c r="I581" i="5"/>
  <c r="W581" i="5" s="1"/>
  <c r="I582" i="5"/>
  <c r="W582" i="5" s="1"/>
  <c r="I583" i="5"/>
  <c r="W583" i="5" s="1"/>
  <c r="I584" i="5"/>
  <c r="W584" i="5" s="1"/>
  <c r="I585" i="5"/>
  <c r="W585" i="5" s="1"/>
  <c r="I586" i="5"/>
  <c r="W586" i="5" s="1"/>
  <c r="I587" i="5"/>
  <c r="W587" i="5" s="1"/>
  <c r="I588" i="5"/>
  <c r="W588" i="5" s="1"/>
  <c r="I589" i="5"/>
  <c r="W589" i="5" s="1"/>
  <c r="I590" i="5"/>
  <c r="W590" i="5" s="1"/>
  <c r="I591" i="5"/>
  <c r="W591" i="5" s="1"/>
  <c r="I592" i="5"/>
  <c r="W592" i="5" s="1"/>
  <c r="I593" i="5"/>
  <c r="W593" i="5" s="1"/>
  <c r="I594" i="5"/>
  <c r="W594" i="5" s="1"/>
  <c r="I595" i="5"/>
  <c r="W595" i="5" s="1"/>
  <c r="I596" i="5"/>
  <c r="W596" i="5" s="1"/>
  <c r="I597" i="5"/>
  <c r="W597" i="5" s="1"/>
  <c r="I598" i="5"/>
  <c r="W598" i="5" s="1"/>
  <c r="I599" i="5"/>
  <c r="W599" i="5" s="1"/>
  <c r="I600" i="5"/>
  <c r="W600" i="5" s="1"/>
  <c r="I601" i="5"/>
  <c r="W601" i="5" s="1"/>
  <c r="I602" i="5"/>
  <c r="W602" i="5" s="1"/>
  <c r="I603" i="5"/>
  <c r="W603" i="5" s="1"/>
  <c r="I604" i="5"/>
  <c r="W604" i="5" s="1"/>
  <c r="I605" i="5"/>
  <c r="W605" i="5" s="1"/>
  <c r="I606" i="5"/>
  <c r="W606" i="5" s="1"/>
  <c r="I607" i="5"/>
  <c r="W607" i="5" s="1"/>
  <c r="I608" i="5"/>
  <c r="W608" i="5" s="1"/>
  <c r="I609" i="5"/>
  <c r="W609" i="5" s="1"/>
  <c r="I610" i="5"/>
  <c r="W610" i="5" s="1"/>
  <c r="I611" i="5"/>
  <c r="W611" i="5" s="1"/>
  <c r="I612" i="5"/>
  <c r="W612" i="5" s="1"/>
  <c r="I613" i="5"/>
  <c r="W613" i="5" s="1"/>
  <c r="I614" i="5"/>
  <c r="W614" i="5" s="1"/>
  <c r="I615" i="5"/>
  <c r="W615" i="5" s="1"/>
  <c r="I616" i="5"/>
  <c r="W616" i="5" s="1"/>
  <c r="I617" i="5"/>
  <c r="W617" i="5" s="1"/>
  <c r="I618" i="5"/>
  <c r="W618" i="5" s="1"/>
  <c r="I619" i="5"/>
  <c r="W619" i="5" s="1"/>
  <c r="I634" i="5"/>
  <c r="W634" i="5" s="1"/>
  <c r="I621" i="5"/>
  <c r="W621" i="5" s="1"/>
  <c r="I622" i="5"/>
  <c r="W622" i="5" s="1"/>
  <c r="I623" i="5"/>
  <c r="W623" i="5" s="1"/>
  <c r="I624" i="5"/>
  <c r="W624" i="5" s="1"/>
  <c r="I625" i="5"/>
  <c r="W625" i="5" s="1"/>
  <c r="I626" i="5"/>
  <c r="W626" i="5" s="1"/>
  <c r="I627" i="5"/>
  <c r="W627" i="5" s="1"/>
  <c r="I628" i="5"/>
  <c r="W628" i="5" s="1"/>
  <c r="I629" i="5"/>
  <c r="W629" i="5" s="1"/>
  <c r="I630" i="5"/>
  <c r="W630" i="5" s="1"/>
  <c r="I631" i="5"/>
  <c r="W631" i="5" s="1"/>
  <c r="I632" i="5"/>
  <c r="W632" i="5" s="1"/>
  <c r="I633" i="5"/>
  <c r="W633" i="5" s="1"/>
  <c r="I668" i="5"/>
  <c r="W668" i="5" s="1"/>
  <c r="I635" i="5"/>
  <c r="W635" i="5" s="1"/>
  <c r="I636" i="5"/>
  <c r="W636" i="5" s="1"/>
  <c r="I637" i="5"/>
  <c r="W637" i="5" s="1"/>
  <c r="I638" i="5"/>
  <c r="W638" i="5" s="1"/>
  <c r="I639" i="5"/>
  <c r="W639" i="5" s="1"/>
  <c r="I640" i="5"/>
  <c r="W640" i="5" s="1"/>
  <c r="I641" i="5"/>
  <c r="W641" i="5" s="1"/>
  <c r="I642" i="5"/>
  <c r="W642" i="5" s="1"/>
  <c r="I643" i="5"/>
  <c r="W643" i="5" s="1"/>
  <c r="I644" i="5"/>
  <c r="W644" i="5" s="1"/>
  <c r="I645" i="5"/>
  <c r="W645" i="5" s="1"/>
  <c r="I646" i="5"/>
  <c r="W646" i="5" s="1"/>
  <c r="I647" i="5"/>
  <c r="W647" i="5" s="1"/>
  <c r="I648" i="5"/>
  <c r="W648" i="5" s="1"/>
  <c r="I649" i="5"/>
  <c r="W649" i="5" s="1"/>
  <c r="I650" i="5"/>
  <c r="W650" i="5" s="1"/>
  <c r="I651" i="5"/>
  <c r="W651" i="5" s="1"/>
  <c r="I652" i="5"/>
  <c r="W652" i="5" s="1"/>
  <c r="I653" i="5"/>
  <c r="W653" i="5" s="1"/>
  <c r="I654" i="5"/>
  <c r="W654" i="5" s="1"/>
  <c r="I655" i="5"/>
  <c r="W655" i="5" s="1"/>
  <c r="I656" i="5"/>
  <c r="W656" i="5" s="1"/>
  <c r="I657" i="5"/>
  <c r="W657" i="5" s="1"/>
  <c r="I658" i="5"/>
  <c r="W658" i="5" s="1"/>
  <c r="I659" i="5"/>
  <c r="W659" i="5" s="1"/>
  <c r="I660" i="5"/>
  <c r="W660" i="5" s="1"/>
  <c r="I661" i="5"/>
  <c r="W661" i="5" s="1"/>
  <c r="I662" i="5"/>
  <c r="W662" i="5" s="1"/>
  <c r="I663" i="5"/>
  <c r="W663" i="5" s="1"/>
  <c r="I664" i="5"/>
  <c r="W664" i="5" s="1"/>
  <c r="I665" i="5"/>
  <c r="W665" i="5" s="1"/>
  <c r="I666" i="5"/>
  <c r="W666" i="5" s="1"/>
  <c r="I667" i="5"/>
  <c r="W667" i="5" s="1"/>
  <c r="I380" i="5"/>
  <c r="W380" i="5" s="1"/>
  <c r="I2" i="5"/>
  <c r="W2" i="5" s="1"/>
  <c r="J95" i="4"/>
  <c r="X95" i="4" s="1"/>
  <c r="J254" i="4"/>
  <c r="X254" i="4" s="1"/>
  <c r="J403" i="4"/>
  <c r="X403" i="4" s="1"/>
  <c r="J6" i="4"/>
  <c r="X6" i="4" s="1"/>
  <c r="J7" i="4"/>
  <c r="X7" i="4" s="1"/>
  <c r="J8" i="4"/>
  <c r="X8" i="4" s="1"/>
  <c r="J378" i="4"/>
  <c r="X378" i="4" s="1"/>
  <c r="J10" i="4"/>
  <c r="X10" i="4" s="1"/>
  <c r="J102" i="4"/>
  <c r="X102" i="4" s="1"/>
  <c r="J658" i="4"/>
  <c r="X658" i="4" s="1"/>
  <c r="J13" i="4"/>
  <c r="X13" i="4" s="1"/>
  <c r="J222" i="4"/>
  <c r="X222" i="4" s="1"/>
  <c r="J15" i="4"/>
  <c r="X15" i="4" s="1"/>
  <c r="J191" i="4"/>
  <c r="X191" i="4" s="1"/>
  <c r="J17" i="4"/>
  <c r="X17" i="4" s="1"/>
  <c r="J223" i="4"/>
  <c r="X223" i="4" s="1"/>
  <c r="J34" i="4"/>
  <c r="X34" i="4" s="1"/>
  <c r="J20" i="4"/>
  <c r="X20" i="4" s="1"/>
  <c r="J516" i="4"/>
  <c r="X516" i="4" s="1"/>
  <c r="J428" i="4"/>
  <c r="X428" i="4" s="1"/>
  <c r="J14" i="4"/>
  <c r="X14" i="4" s="1"/>
  <c r="J3" i="4"/>
  <c r="X3" i="4" s="1"/>
  <c r="J25" i="4"/>
  <c r="X25" i="4" s="1"/>
  <c r="J26" i="4"/>
  <c r="X26" i="4" s="1"/>
  <c r="J27" i="4"/>
  <c r="X27" i="4" s="1"/>
  <c r="J28" i="4"/>
  <c r="X28" i="4" s="1"/>
  <c r="J29" i="4"/>
  <c r="X29" i="4" s="1"/>
  <c r="J155" i="4"/>
  <c r="X155" i="4" s="1"/>
  <c r="J23" i="4"/>
  <c r="X23" i="4" s="1"/>
  <c r="J195" i="4"/>
  <c r="X195" i="4" s="1"/>
  <c r="J156" i="4"/>
  <c r="X156" i="4" s="1"/>
  <c r="J190" i="4"/>
  <c r="X190" i="4" s="1"/>
  <c r="J11" i="4"/>
  <c r="X11" i="4" s="1"/>
  <c r="J125" i="4"/>
  <c r="X125" i="4" s="1"/>
  <c r="J101" i="4"/>
  <c r="X101" i="4" s="1"/>
  <c r="J21" i="4"/>
  <c r="X21" i="4" s="1"/>
  <c r="J405" i="4"/>
  <c r="X405" i="4" s="1"/>
  <c r="J532" i="4"/>
  <c r="X532" i="4" s="1"/>
  <c r="J41" i="4"/>
  <c r="X41" i="4" s="1"/>
  <c r="J5" i="4"/>
  <c r="X5" i="4" s="1"/>
  <c r="J43" i="4"/>
  <c r="X43" i="4" s="1"/>
  <c r="J44" i="4"/>
  <c r="X44" i="4" s="1"/>
  <c r="J45" i="4"/>
  <c r="X45" i="4" s="1"/>
  <c r="J46" i="4"/>
  <c r="X46" i="4" s="1"/>
  <c r="J47" i="4"/>
  <c r="X47" i="4" s="1"/>
  <c r="J103" i="4"/>
  <c r="X103" i="4" s="1"/>
  <c r="J49" i="4"/>
  <c r="X49" i="4" s="1"/>
  <c r="J50" i="4"/>
  <c r="X50" i="4" s="1"/>
  <c r="J51" i="4"/>
  <c r="X51" i="4" s="1"/>
  <c r="J52" i="4"/>
  <c r="X52" i="4" s="1"/>
  <c r="J215" i="4"/>
  <c r="X215" i="4" s="1"/>
  <c r="J148" i="4"/>
  <c r="X148" i="4" s="1"/>
  <c r="J55" i="4"/>
  <c r="X55" i="4" s="1"/>
  <c r="J56" i="4"/>
  <c r="X56" i="4" s="1"/>
  <c r="J57" i="4"/>
  <c r="X57" i="4" s="1"/>
  <c r="J490" i="4"/>
  <c r="X490" i="4" s="1"/>
  <c r="J59" i="4"/>
  <c r="X59" i="4" s="1"/>
  <c r="J433" i="4"/>
  <c r="X433" i="4" s="1"/>
  <c r="J35" i="4"/>
  <c r="X35" i="4" s="1"/>
  <c r="J62" i="4"/>
  <c r="X62" i="4" s="1"/>
  <c r="J551" i="4"/>
  <c r="X551" i="4" s="1"/>
  <c r="J64" i="4"/>
  <c r="X64" i="4" s="1"/>
  <c r="J85" i="4"/>
  <c r="X85" i="4" s="1"/>
  <c r="J66" i="4"/>
  <c r="X66" i="4" s="1"/>
  <c r="J557" i="4"/>
  <c r="X557" i="4" s="1"/>
  <c r="J145" i="4"/>
  <c r="X145" i="4" s="1"/>
  <c r="J69" i="4"/>
  <c r="X69" i="4" s="1"/>
  <c r="J70" i="4"/>
  <c r="X70" i="4" s="1"/>
  <c r="J71" i="4"/>
  <c r="X71" i="4" s="1"/>
  <c r="J196" i="4"/>
  <c r="X196" i="4" s="1"/>
  <c r="J73" i="4"/>
  <c r="X73" i="4" s="1"/>
  <c r="J74" i="4"/>
  <c r="X74" i="4" s="1"/>
  <c r="J261" i="4"/>
  <c r="X261" i="4" s="1"/>
  <c r="J189" i="4"/>
  <c r="X189" i="4" s="1"/>
  <c r="J241" i="4"/>
  <c r="X241" i="4" s="1"/>
  <c r="J400" i="4"/>
  <c r="X400" i="4" s="1"/>
  <c r="J79" i="4"/>
  <c r="X79" i="4" s="1"/>
  <c r="J80" i="4"/>
  <c r="X80" i="4" s="1"/>
  <c r="J81" i="4"/>
  <c r="X81" i="4" s="1"/>
  <c r="J82" i="4"/>
  <c r="X82" i="4" s="1"/>
  <c r="J248" i="4"/>
  <c r="X248" i="4" s="1"/>
  <c r="J84" i="4"/>
  <c r="X84" i="4" s="1"/>
  <c r="J518" i="4"/>
  <c r="X518" i="4" s="1"/>
  <c r="J313" i="4"/>
  <c r="X313" i="4" s="1"/>
  <c r="J358" i="4"/>
  <c r="X358" i="4" s="1"/>
  <c r="J461" i="4"/>
  <c r="X461" i="4" s="1"/>
  <c r="J213" i="4"/>
  <c r="X213" i="4" s="1"/>
  <c r="J360" i="4"/>
  <c r="X360" i="4" s="1"/>
  <c r="J65" i="4"/>
  <c r="X65" i="4" s="1"/>
  <c r="J533" i="4"/>
  <c r="X533" i="4" s="1"/>
  <c r="J93" i="4"/>
  <c r="X93" i="4" s="1"/>
  <c r="J94" i="4"/>
  <c r="X94" i="4" s="1"/>
  <c r="J68" i="4"/>
  <c r="X68" i="4" s="1"/>
  <c r="J96" i="4"/>
  <c r="X96" i="4" s="1"/>
  <c r="J97" i="4"/>
  <c r="X97" i="4" s="1"/>
  <c r="J98" i="4"/>
  <c r="X98" i="4" s="1"/>
  <c r="J624" i="4"/>
  <c r="X624" i="4" s="1"/>
  <c r="J100" i="4"/>
  <c r="X100" i="4" s="1"/>
  <c r="J629" i="4"/>
  <c r="X629" i="4" s="1"/>
  <c r="J381" i="4"/>
  <c r="X381" i="4" s="1"/>
  <c r="J458" i="4"/>
  <c r="X458" i="4" s="1"/>
  <c r="J36" i="4"/>
  <c r="X36" i="4" s="1"/>
  <c r="J104" i="4"/>
  <c r="X104" i="4" s="1"/>
  <c r="J540" i="4"/>
  <c r="X540" i="4" s="1"/>
  <c r="J558" i="4"/>
  <c r="X558" i="4" s="1"/>
  <c r="J297" i="4"/>
  <c r="X297" i="4" s="1"/>
  <c r="J130" i="4"/>
  <c r="X130" i="4" s="1"/>
  <c r="J110" i="4"/>
  <c r="X110" i="4" s="1"/>
  <c r="J111" i="4"/>
  <c r="X111" i="4" s="1"/>
  <c r="J112" i="4"/>
  <c r="X112" i="4" s="1"/>
  <c r="J113" i="4"/>
  <c r="X113" i="4" s="1"/>
  <c r="J114" i="4"/>
  <c r="X114" i="4" s="1"/>
  <c r="J115" i="4"/>
  <c r="X115" i="4" s="1"/>
  <c r="J149" i="4"/>
  <c r="X149" i="4" s="1"/>
  <c r="J117" i="4"/>
  <c r="X117" i="4" s="1"/>
  <c r="J118" i="4"/>
  <c r="X118" i="4" s="1"/>
  <c r="J119" i="4"/>
  <c r="X119" i="4" s="1"/>
  <c r="J120" i="4"/>
  <c r="X120" i="4" s="1"/>
  <c r="J527" i="4"/>
  <c r="X527" i="4" s="1"/>
  <c r="J122" i="4"/>
  <c r="X122" i="4" s="1"/>
  <c r="J363" i="4"/>
  <c r="X363" i="4" s="1"/>
  <c r="J124" i="4"/>
  <c r="X124" i="4" s="1"/>
  <c r="J174" i="4"/>
  <c r="X174" i="4" s="1"/>
  <c r="J126" i="4"/>
  <c r="X126" i="4" s="1"/>
  <c r="J127" i="4"/>
  <c r="X127" i="4" s="1"/>
  <c r="J128" i="4"/>
  <c r="X128" i="4" s="1"/>
  <c r="J129" i="4"/>
  <c r="X129" i="4" s="1"/>
  <c r="J440" i="4"/>
  <c r="X440" i="4" s="1"/>
  <c r="J131" i="4"/>
  <c r="X131" i="4" s="1"/>
  <c r="J132" i="4"/>
  <c r="X132" i="4" s="1"/>
  <c r="J133" i="4"/>
  <c r="X133" i="4" s="1"/>
  <c r="J134" i="4"/>
  <c r="X134" i="4" s="1"/>
  <c r="J135" i="4"/>
  <c r="X135" i="4" s="1"/>
  <c r="J31" i="4"/>
  <c r="X31" i="4" s="1"/>
  <c r="J137" i="4"/>
  <c r="X137" i="4" s="1"/>
  <c r="J138" i="4"/>
  <c r="X138" i="4" s="1"/>
  <c r="J273" i="4"/>
  <c r="X273" i="4" s="1"/>
  <c r="J236" i="4"/>
  <c r="X236" i="4" s="1"/>
  <c r="J412" i="4"/>
  <c r="X412" i="4" s="1"/>
  <c r="J142" i="4"/>
  <c r="X142" i="4" s="1"/>
  <c r="J143" i="4"/>
  <c r="X143" i="4" s="1"/>
  <c r="J144" i="4"/>
  <c r="X144" i="4" s="1"/>
  <c r="J383" i="4"/>
  <c r="X383" i="4" s="1"/>
  <c r="J146" i="4"/>
  <c r="X146" i="4" s="1"/>
  <c r="J147" i="4"/>
  <c r="X147" i="4" s="1"/>
  <c r="J369" i="4"/>
  <c r="X369" i="4" s="1"/>
  <c r="J434" i="4"/>
  <c r="X434" i="4" s="1"/>
  <c r="J150" i="4"/>
  <c r="X150" i="4" s="1"/>
  <c r="J151" i="4"/>
  <c r="X151" i="4" s="1"/>
  <c r="J152" i="4"/>
  <c r="X152" i="4" s="1"/>
  <c r="J153" i="4"/>
  <c r="X153" i="4" s="1"/>
  <c r="J72" i="4"/>
  <c r="X72" i="4" s="1"/>
  <c r="J519" i="4"/>
  <c r="X519" i="4" s="1"/>
  <c r="J30" i="4"/>
  <c r="X30" i="4" s="1"/>
  <c r="J157" i="4"/>
  <c r="X157" i="4" s="1"/>
  <c r="J158" i="4"/>
  <c r="X158" i="4" s="1"/>
  <c r="J159" i="4"/>
  <c r="X159" i="4" s="1"/>
  <c r="J298" i="4"/>
  <c r="X298" i="4" s="1"/>
  <c r="J161" i="4"/>
  <c r="X161" i="4" s="1"/>
  <c r="J162" i="4"/>
  <c r="X162" i="4" s="1"/>
  <c r="J559" i="4"/>
  <c r="X559" i="4" s="1"/>
  <c r="J164" i="4"/>
  <c r="X164" i="4" s="1"/>
  <c r="J165" i="4"/>
  <c r="X165" i="4" s="1"/>
  <c r="J166" i="4"/>
  <c r="X166" i="4" s="1"/>
  <c r="J167" i="4"/>
  <c r="X167" i="4" s="1"/>
  <c r="J168" i="4"/>
  <c r="X168" i="4" s="1"/>
  <c r="J169" i="4"/>
  <c r="X169" i="4" s="1"/>
  <c r="J170" i="4"/>
  <c r="X170" i="4" s="1"/>
  <c r="J171" i="4"/>
  <c r="X171" i="4" s="1"/>
  <c r="J172" i="4"/>
  <c r="X172" i="4" s="1"/>
  <c r="J173" i="4"/>
  <c r="X173" i="4" s="1"/>
  <c r="J513" i="4"/>
  <c r="X513" i="4" s="1"/>
  <c r="J175" i="4"/>
  <c r="X175" i="4" s="1"/>
  <c r="J176" i="4"/>
  <c r="X176" i="4" s="1"/>
  <c r="J177" i="4"/>
  <c r="X177" i="4" s="1"/>
  <c r="J178" i="4"/>
  <c r="X178" i="4" s="1"/>
  <c r="J179" i="4"/>
  <c r="X179" i="4" s="1"/>
  <c r="J180" i="4"/>
  <c r="X180" i="4" s="1"/>
  <c r="J181" i="4"/>
  <c r="X181" i="4" s="1"/>
  <c r="J182" i="4"/>
  <c r="X182" i="4" s="1"/>
  <c r="J534" i="4"/>
  <c r="X534" i="4" s="1"/>
  <c r="J184" i="4"/>
  <c r="X184" i="4" s="1"/>
  <c r="J185" i="4"/>
  <c r="X185" i="4" s="1"/>
  <c r="J186" i="4"/>
  <c r="X186" i="4" s="1"/>
  <c r="J187" i="4"/>
  <c r="X187" i="4" s="1"/>
  <c r="J86" i="4"/>
  <c r="X86" i="4" s="1"/>
  <c r="J4" i="4"/>
  <c r="X4" i="4" s="1"/>
  <c r="J37" i="4"/>
  <c r="X37" i="4" s="1"/>
  <c r="J520" i="4"/>
  <c r="X520" i="4" s="1"/>
  <c r="J192" i="4"/>
  <c r="X192" i="4" s="1"/>
  <c r="J58" i="4"/>
  <c r="X58" i="4" s="1"/>
  <c r="J194" i="4"/>
  <c r="X194" i="4" s="1"/>
  <c r="J636" i="4"/>
  <c r="X636" i="4" s="1"/>
  <c r="J38" i="4"/>
  <c r="X38" i="4" s="1"/>
  <c r="J197" i="4"/>
  <c r="X197" i="4" s="1"/>
  <c r="J605" i="4"/>
  <c r="X605" i="4" s="1"/>
  <c r="J199" i="4"/>
  <c r="X199" i="4" s="1"/>
  <c r="J200" i="4"/>
  <c r="X200" i="4" s="1"/>
  <c r="J201" i="4"/>
  <c r="X201" i="4" s="1"/>
  <c r="J202" i="4"/>
  <c r="X202" i="4" s="1"/>
  <c r="J24" i="4"/>
  <c r="X24" i="4" s="1"/>
  <c r="J204" i="4"/>
  <c r="X204" i="4" s="1"/>
  <c r="J205" i="4"/>
  <c r="X205" i="4" s="1"/>
  <c r="J206" i="4"/>
  <c r="X206" i="4" s="1"/>
  <c r="J207" i="4"/>
  <c r="X207" i="4" s="1"/>
  <c r="J208" i="4"/>
  <c r="X208" i="4" s="1"/>
  <c r="J209" i="4"/>
  <c r="X209" i="4" s="1"/>
  <c r="J210" i="4"/>
  <c r="X210" i="4" s="1"/>
  <c r="J78" i="4"/>
  <c r="X78" i="4" s="1"/>
  <c r="J87" i="4"/>
  <c r="X87" i="4" s="1"/>
  <c r="J88" i="4"/>
  <c r="X88" i="4" s="1"/>
  <c r="J238" i="4"/>
  <c r="X238" i="4" s="1"/>
  <c r="J346" i="4"/>
  <c r="X346" i="4" s="1"/>
  <c r="J216" i="4"/>
  <c r="X216" i="4" s="1"/>
  <c r="J217" i="4"/>
  <c r="X217" i="4" s="1"/>
  <c r="J218" i="4"/>
  <c r="X218" i="4" s="1"/>
  <c r="J219" i="4"/>
  <c r="X219" i="4" s="1"/>
  <c r="J105" i="4"/>
  <c r="X105" i="4" s="1"/>
  <c r="J221" i="4"/>
  <c r="X221" i="4" s="1"/>
  <c r="J18" i="4"/>
  <c r="X18" i="4" s="1"/>
  <c r="J75" i="4"/>
  <c r="X75" i="4" s="1"/>
  <c r="J224" i="4"/>
  <c r="X224" i="4" s="1"/>
  <c r="J225" i="4"/>
  <c r="X225" i="4" s="1"/>
  <c r="J243" i="4"/>
  <c r="X243" i="4" s="1"/>
  <c r="J227" i="4"/>
  <c r="X227" i="4" s="1"/>
  <c r="J228" i="4"/>
  <c r="X228" i="4" s="1"/>
  <c r="J277" i="4"/>
  <c r="X277" i="4" s="1"/>
  <c r="J305" i="4"/>
  <c r="X305" i="4" s="1"/>
  <c r="J231" i="4"/>
  <c r="X231" i="4" s="1"/>
  <c r="J232" i="4"/>
  <c r="X232" i="4" s="1"/>
  <c r="J233" i="4"/>
  <c r="X233" i="4" s="1"/>
  <c r="J234" i="4"/>
  <c r="X234" i="4" s="1"/>
  <c r="J483" i="4"/>
  <c r="X483" i="4" s="1"/>
  <c r="J60" i="4"/>
  <c r="X60" i="4" s="1"/>
  <c r="J306" i="4"/>
  <c r="X306" i="4" s="1"/>
  <c r="J89" i="4"/>
  <c r="X89" i="4" s="1"/>
  <c r="J123" i="4"/>
  <c r="X123" i="4" s="1"/>
  <c r="J240" i="4"/>
  <c r="X240" i="4" s="1"/>
  <c r="J12" i="4"/>
  <c r="X12" i="4" s="1"/>
  <c r="J242" i="4"/>
  <c r="X242" i="4" s="1"/>
  <c r="J350" i="4"/>
  <c r="X350" i="4" s="1"/>
  <c r="J67" i="4"/>
  <c r="X67" i="4" s="1"/>
  <c r="J283" i="4"/>
  <c r="X283" i="4" s="1"/>
  <c r="J469" i="4"/>
  <c r="X469" i="4" s="1"/>
  <c r="J247" i="4"/>
  <c r="X247" i="4" s="1"/>
  <c r="J260" i="4"/>
  <c r="X260" i="4" s="1"/>
  <c r="J249" i="4"/>
  <c r="X249" i="4" s="1"/>
  <c r="J250" i="4"/>
  <c r="X250" i="4" s="1"/>
  <c r="J251" i="4"/>
  <c r="X251" i="4" s="1"/>
  <c r="J252" i="4"/>
  <c r="X252" i="4" s="1"/>
  <c r="J253" i="4"/>
  <c r="X253" i="4" s="1"/>
  <c r="J413" i="4"/>
  <c r="X413" i="4" s="1"/>
  <c r="J255" i="4"/>
  <c r="X255" i="4" s="1"/>
  <c r="J256" i="4"/>
  <c r="X256" i="4" s="1"/>
  <c r="J565" i="4"/>
  <c r="X565" i="4" s="1"/>
  <c r="J258" i="4"/>
  <c r="X258" i="4" s="1"/>
  <c r="J259" i="4"/>
  <c r="X259" i="4" s="1"/>
  <c r="J550" i="4"/>
  <c r="X550" i="4" s="1"/>
  <c r="J321" i="4"/>
  <c r="X321" i="4" s="1"/>
  <c r="J262" i="4"/>
  <c r="X262" i="4" s="1"/>
  <c r="J141" i="4"/>
  <c r="X141" i="4" s="1"/>
  <c r="J264" i="4"/>
  <c r="X264" i="4" s="1"/>
  <c r="J265" i="4"/>
  <c r="X265" i="4" s="1"/>
  <c r="J266" i="4"/>
  <c r="X266" i="4" s="1"/>
  <c r="J344" i="4"/>
  <c r="X344" i="4" s="1"/>
  <c r="J268" i="4"/>
  <c r="X268" i="4" s="1"/>
  <c r="J269" i="4"/>
  <c r="X269" i="4" s="1"/>
  <c r="J270" i="4"/>
  <c r="X270" i="4" s="1"/>
  <c r="J271" i="4"/>
  <c r="X271" i="4" s="1"/>
  <c r="J106" i="4"/>
  <c r="X106" i="4" s="1"/>
  <c r="J263" i="4"/>
  <c r="X263" i="4" s="1"/>
  <c r="J414" i="4"/>
  <c r="X414" i="4" s="1"/>
  <c r="J462" i="4"/>
  <c r="X462" i="4" s="1"/>
  <c r="J316" i="4"/>
  <c r="X316" i="4" s="1"/>
  <c r="J608" i="4"/>
  <c r="X608" i="4" s="1"/>
  <c r="J278" i="4"/>
  <c r="X278" i="4" s="1"/>
  <c r="J279" i="4"/>
  <c r="X279" i="4" s="1"/>
  <c r="J280" i="4"/>
  <c r="X280" i="4" s="1"/>
  <c r="J281" i="4"/>
  <c r="X281" i="4" s="1"/>
  <c r="J282" i="4"/>
  <c r="X282" i="4" s="1"/>
  <c r="J183" i="4"/>
  <c r="X183" i="4" s="1"/>
  <c r="J284" i="4"/>
  <c r="X284" i="4" s="1"/>
  <c r="J285" i="4"/>
  <c r="X285" i="4" s="1"/>
  <c r="J267" i="4"/>
  <c r="X267" i="4" s="1"/>
  <c r="J239" i="4"/>
  <c r="X239" i="4" s="1"/>
  <c r="J288" i="4"/>
  <c r="X288" i="4" s="1"/>
  <c r="J289" i="4"/>
  <c r="X289" i="4" s="1"/>
  <c r="J290" i="4"/>
  <c r="X290" i="4" s="1"/>
  <c r="J291" i="4"/>
  <c r="X291" i="4" s="1"/>
  <c r="J292" i="4"/>
  <c r="X292" i="4" s="1"/>
  <c r="J293" i="4"/>
  <c r="X293" i="4" s="1"/>
  <c r="J16" i="4"/>
  <c r="X16" i="4" s="1"/>
  <c r="J567" i="4"/>
  <c r="X567" i="4" s="1"/>
  <c r="J296" i="4"/>
  <c r="X296" i="4" s="1"/>
  <c r="J257" i="4"/>
  <c r="X257" i="4" s="1"/>
  <c r="J226" i="4"/>
  <c r="X226" i="4" s="1"/>
  <c r="J299" i="4"/>
  <c r="X299" i="4" s="1"/>
  <c r="J300" i="4"/>
  <c r="X300" i="4" s="1"/>
  <c r="J301" i="4"/>
  <c r="X301" i="4" s="1"/>
  <c r="J302" i="4"/>
  <c r="X302" i="4" s="1"/>
  <c r="J303" i="4"/>
  <c r="X303" i="4" s="1"/>
  <c r="J304" i="4"/>
  <c r="X304" i="4" s="1"/>
  <c r="J352" i="4"/>
  <c r="X352" i="4" s="1"/>
  <c r="J286" i="4"/>
  <c r="X286" i="4" s="1"/>
  <c r="J435" i="4"/>
  <c r="X435" i="4" s="1"/>
  <c r="J308" i="4"/>
  <c r="X308" i="4" s="1"/>
  <c r="J154" i="4"/>
  <c r="X154" i="4" s="1"/>
  <c r="J310" i="4"/>
  <c r="X310" i="4" s="1"/>
  <c r="J502" i="4"/>
  <c r="X502" i="4" s="1"/>
  <c r="J417" i="4"/>
  <c r="X417" i="4" s="1"/>
  <c r="J229" i="4"/>
  <c r="X229" i="4" s="1"/>
  <c r="J314" i="4"/>
  <c r="X314" i="4" s="1"/>
  <c r="J315" i="4"/>
  <c r="X315" i="4" s="1"/>
  <c r="J272" i="4"/>
  <c r="X272" i="4" s="1"/>
  <c r="J594" i="4"/>
  <c r="X594" i="4" s="1"/>
  <c r="J53" i="4"/>
  <c r="X53" i="4" s="1"/>
  <c r="J319" i="4"/>
  <c r="X319" i="4" s="1"/>
  <c r="J320" i="4"/>
  <c r="X320" i="4" s="1"/>
  <c r="J530" i="4"/>
  <c r="X530" i="4" s="1"/>
  <c r="J322" i="4"/>
  <c r="X322" i="4" s="1"/>
  <c r="J323" i="4"/>
  <c r="X323" i="4" s="1"/>
  <c r="J505" i="4"/>
  <c r="X505" i="4" s="1"/>
  <c r="J325" i="4"/>
  <c r="X325" i="4" s="1"/>
  <c r="J326" i="4"/>
  <c r="X326" i="4" s="1"/>
  <c r="J327" i="4"/>
  <c r="X327" i="4" s="1"/>
  <c r="J630" i="4"/>
  <c r="X630" i="4" s="1"/>
  <c r="J329" i="4"/>
  <c r="X329" i="4" s="1"/>
  <c r="J330" i="4"/>
  <c r="X330" i="4" s="1"/>
  <c r="J331" i="4"/>
  <c r="X331" i="4" s="1"/>
  <c r="J332" i="4"/>
  <c r="X332" i="4" s="1"/>
  <c r="J333" i="4"/>
  <c r="X333" i="4" s="1"/>
  <c r="J334" i="4"/>
  <c r="X334" i="4" s="1"/>
  <c r="J335" i="4"/>
  <c r="X335" i="4" s="1"/>
  <c r="J336" i="4"/>
  <c r="X336" i="4" s="1"/>
  <c r="J337" i="4"/>
  <c r="X337" i="4" s="1"/>
  <c r="J338" i="4"/>
  <c r="X338" i="4" s="1"/>
  <c r="J339" i="4"/>
  <c r="X339" i="4" s="1"/>
  <c r="J340" i="4"/>
  <c r="X340" i="4" s="1"/>
  <c r="J193" i="4"/>
  <c r="X193" i="4" s="1"/>
  <c r="J342" i="4"/>
  <c r="X342" i="4" s="1"/>
  <c r="J343" i="4"/>
  <c r="X343" i="4" s="1"/>
  <c r="J486" i="4"/>
  <c r="X486" i="4" s="1"/>
  <c r="J345" i="4"/>
  <c r="X345" i="4" s="1"/>
  <c r="J526" i="4"/>
  <c r="X526" i="4" s="1"/>
  <c r="J347" i="4"/>
  <c r="X347" i="4" s="1"/>
  <c r="J348" i="4"/>
  <c r="X348" i="4" s="1"/>
  <c r="J349" i="4"/>
  <c r="X349" i="4" s="1"/>
  <c r="J287" i="4"/>
  <c r="X287" i="4" s="1"/>
  <c r="J351" i="4"/>
  <c r="X351" i="4" s="1"/>
  <c r="J324" i="4"/>
  <c r="X324" i="4" s="1"/>
  <c r="J353" i="4"/>
  <c r="X353" i="4" s="1"/>
  <c r="J354" i="4"/>
  <c r="X354" i="4" s="1"/>
  <c r="J76" i="4"/>
  <c r="X76" i="4" s="1"/>
  <c r="J214" i="4"/>
  <c r="X214" i="4" s="1"/>
  <c r="J357" i="4"/>
  <c r="X357" i="4" s="1"/>
  <c r="J441" i="4"/>
  <c r="X441" i="4" s="1"/>
  <c r="J359" i="4"/>
  <c r="X359" i="4" s="1"/>
  <c r="J542" i="4"/>
  <c r="X542" i="4" s="1"/>
  <c r="J361" i="4"/>
  <c r="X361" i="4" s="1"/>
  <c r="J362" i="4"/>
  <c r="X362" i="4" s="1"/>
  <c r="J295" i="4"/>
  <c r="X295" i="4" s="1"/>
  <c r="J364" i="4"/>
  <c r="X364" i="4" s="1"/>
  <c r="J365" i="4"/>
  <c r="X365" i="4" s="1"/>
  <c r="J366" i="4"/>
  <c r="X366" i="4" s="1"/>
  <c r="J367" i="4"/>
  <c r="X367" i="4" s="1"/>
  <c r="J368" i="4"/>
  <c r="X368" i="4" s="1"/>
  <c r="J39" i="4"/>
  <c r="X39" i="4" s="1"/>
  <c r="J370" i="4"/>
  <c r="X370" i="4" s="1"/>
  <c r="J371" i="4"/>
  <c r="X371" i="4" s="1"/>
  <c r="J372" i="4"/>
  <c r="X372" i="4" s="1"/>
  <c r="J136" i="4"/>
  <c r="X136" i="4" s="1"/>
  <c r="J568" i="4"/>
  <c r="X568" i="4" s="1"/>
  <c r="J198" i="4"/>
  <c r="X198" i="4" s="1"/>
  <c r="J376" i="4"/>
  <c r="X376" i="4" s="1"/>
  <c r="J377" i="4"/>
  <c r="X377" i="4" s="1"/>
  <c r="J549" i="4"/>
  <c r="X549" i="4" s="1"/>
  <c r="J294" i="4"/>
  <c r="X294" i="4" s="1"/>
  <c r="J99" i="4"/>
  <c r="X99" i="4" s="1"/>
  <c r="J274" i="4"/>
  <c r="X274" i="4" s="1"/>
  <c r="J382" i="4"/>
  <c r="X382" i="4" s="1"/>
  <c r="J107" i="4"/>
  <c r="X107" i="4" s="1"/>
  <c r="J384" i="4"/>
  <c r="X384" i="4" s="1"/>
  <c r="J385" i="4"/>
  <c r="X385" i="4" s="1"/>
  <c r="J386" i="4"/>
  <c r="X386" i="4" s="1"/>
  <c r="J387" i="4"/>
  <c r="X387" i="4" s="1"/>
  <c r="J388" i="4"/>
  <c r="X388" i="4" s="1"/>
  <c r="J389" i="4"/>
  <c r="X389" i="4" s="1"/>
  <c r="J390" i="4"/>
  <c r="X390" i="4" s="1"/>
  <c r="J391" i="4"/>
  <c r="X391" i="4" s="1"/>
  <c r="J432" i="4"/>
  <c r="X432" i="4" s="1"/>
  <c r="J482" i="4"/>
  <c r="X482" i="4" s="1"/>
  <c r="J40" i="4"/>
  <c r="X40" i="4" s="1"/>
  <c r="J395" i="4"/>
  <c r="X395" i="4" s="1"/>
  <c r="J54" i="4"/>
  <c r="X54" i="4" s="1"/>
  <c r="J42" i="4"/>
  <c r="X42" i="4" s="1"/>
  <c r="J398" i="4"/>
  <c r="X398" i="4" s="1"/>
  <c r="J618" i="4"/>
  <c r="X618" i="4" s="1"/>
  <c r="J312" i="4"/>
  <c r="X312" i="4" s="1"/>
  <c r="J401" i="4"/>
  <c r="X401" i="4" s="1"/>
  <c r="J402" i="4"/>
  <c r="X402" i="4" s="1"/>
  <c r="J61" i="4"/>
  <c r="X61" i="4" s="1"/>
  <c r="J188" i="4"/>
  <c r="X188" i="4" s="1"/>
  <c r="J421" i="4"/>
  <c r="X421" i="4" s="1"/>
  <c r="J406" i="4"/>
  <c r="X406" i="4" s="1"/>
  <c r="J407" i="4"/>
  <c r="X407" i="4" s="1"/>
  <c r="J408" i="4"/>
  <c r="X408" i="4" s="1"/>
  <c r="J409" i="4"/>
  <c r="X409" i="4" s="1"/>
  <c r="J410" i="4"/>
  <c r="X410" i="4" s="1"/>
  <c r="J506" i="4"/>
  <c r="X506" i="4" s="1"/>
  <c r="J328" i="4"/>
  <c r="X328" i="4" s="1"/>
  <c r="J108" i="4"/>
  <c r="X108" i="4" s="1"/>
  <c r="J507" i="4"/>
  <c r="X507" i="4" s="1"/>
  <c r="J415" i="4"/>
  <c r="X415" i="4" s="1"/>
  <c r="J416" i="4"/>
  <c r="X416" i="4" s="1"/>
  <c r="J457" i="4"/>
  <c r="X457" i="4" s="1"/>
  <c r="J418" i="4"/>
  <c r="X418" i="4" s="1"/>
  <c r="J419" i="4"/>
  <c r="X419" i="4" s="1"/>
  <c r="J420" i="4"/>
  <c r="X420" i="4" s="1"/>
  <c r="J546" i="4"/>
  <c r="X546" i="4" s="1"/>
  <c r="J619" i="4"/>
  <c r="X619" i="4" s="1"/>
  <c r="J19" i="4"/>
  <c r="X19" i="4" s="1"/>
  <c r="J424" i="4"/>
  <c r="X424" i="4" s="1"/>
  <c r="J425" i="4"/>
  <c r="X425" i="4" s="1"/>
  <c r="J571" i="4"/>
  <c r="X571" i="4" s="1"/>
  <c r="J427" i="4"/>
  <c r="X427" i="4" s="1"/>
  <c r="J484" i="4"/>
  <c r="X484" i="4" s="1"/>
  <c r="J429" i="4"/>
  <c r="X429" i="4" s="1"/>
  <c r="J430" i="4"/>
  <c r="X430" i="4" s="1"/>
  <c r="J431" i="4"/>
  <c r="X431" i="4" s="1"/>
  <c r="J473" i="4"/>
  <c r="X473" i="4" s="1"/>
  <c r="J547" i="4"/>
  <c r="X547" i="4" s="1"/>
  <c r="J275" i="4"/>
  <c r="X275" i="4" s="1"/>
  <c r="J392" i="4"/>
  <c r="X392" i="4" s="1"/>
  <c r="J436" i="4"/>
  <c r="X436" i="4" s="1"/>
  <c r="J422" i="4"/>
  <c r="X422" i="4" s="1"/>
  <c r="J488" i="4"/>
  <c r="X488" i="4" s="1"/>
  <c r="J439" i="4"/>
  <c r="X439" i="4" s="1"/>
  <c r="J83" i="4"/>
  <c r="X83" i="4" s="1"/>
  <c r="J237" i="4"/>
  <c r="X237" i="4" s="1"/>
  <c r="J442" i="4"/>
  <c r="X442" i="4" s="1"/>
  <c r="J443" i="4"/>
  <c r="X443" i="4" s="1"/>
  <c r="J444" i="4"/>
  <c r="X444" i="4" s="1"/>
  <c r="J445" i="4"/>
  <c r="X445" i="4" s="1"/>
  <c r="J446" i="4"/>
  <c r="X446" i="4" s="1"/>
  <c r="J447" i="4"/>
  <c r="X447" i="4" s="1"/>
  <c r="J448" i="4"/>
  <c r="X448" i="4" s="1"/>
  <c r="J449" i="4"/>
  <c r="X449" i="4" s="1"/>
  <c r="J450" i="4"/>
  <c r="X450" i="4" s="1"/>
  <c r="J451" i="4"/>
  <c r="X451" i="4" s="1"/>
  <c r="J452" i="4"/>
  <c r="X452" i="4" s="1"/>
  <c r="J453" i="4"/>
  <c r="X453" i="4" s="1"/>
  <c r="J454" i="4"/>
  <c r="X454" i="4" s="1"/>
  <c r="J521" i="4"/>
  <c r="X521" i="4" s="1"/>
  <c r="J456" i="4"/>
  <c r="X456" i="4" s="1"/>
  <c r="J404" i="4"/>
  <c r="X404" i="4" s="1"/>
  <c r="J465" i="4"/>
  <c r="X465" i="4" s="1"/>
  <c r="J459" i="4"/>
  <c r="X459" i="4" s="1"/>
  <c r="J460" i="4"/>
  <c r="X460" i="4" s="1"/>
  <c r="J311" i="4"/>
  <c r="X311" i="4" s="1"/>
  <c r="J512" i="4"/>
  <c r="X512" i="4" s="1"/>
  <c r="J463" i="4"/>
  <c r="X463" i="4" s="1"/>
  <c r="J464" i="4"/>
  <c r="X464" i="4" s="1"/>
  <c r="J276" i="4"/>
  <c r="X276" i="4" s="1"/>
  <c r="J466" i="4"/>
  <c r="X466" i="4" s="1"/>
  <c r="J467" i="4"/>
  <c r="X467" i="4" s="1"/>
  <c r="J639" i="4"/>
  <c r="X639" i="4" s="1"/>
  <c r="J393" i="4"/>
  <c r="X393" i="4" s="1"/>
  <c r="J470" i="4"/>
  <c r="X470" i="4" s="1"/>
  <c r="J471" i="4"/>
  <c r="X471" i="4" s="1"/>
  <c r="J472" i="4"/>
  <c r="X472" i="4" s="1"/>
  <c r="J203" i="4"/>
  <c r="X203" i="4" s="1"/>
  <c r="J474" i="4"/>
  <c r="X474" i="4" s="1"/>
  <c r="J475" i="4"/>
  <c r="X475" i="4" s="1"/>
  <c r="J140" i="4"/>
  <c r="X140" i="4" s="1"/>
  <c r="J477" i="4"/>
  <c r="X477" i="4" s="1"/>
  <c r="J478" i="4"/>
  <c r="X478" i="4" s="1"/>
  <c r="J479" i="4"/>
  <c r="X479" i="4" s="1"/>
  <c r="J9" i="4"/>
  <c r="X9" i="4" s="1"/>
  <c r="J437" i="4"/>
  <c r="X437" i="4" s="1"/>
  <c r="J468" i="4"/>
  <c r="X468" i="4" s="1"/>
  <c r="J548" i="4"/>
  <c r="X548" i="4" s="1"/>
  <c r="J394" i="4"/>
  <c r="X394" i="4" s="1"/>
  <c r="J485" i="4"/>
  <c r="X485" i="4" s="1"/>
  <c r="J411" i="4"/>
  <c r="X411" i="4" s="1"/>
  <c r="J487" i="4"/>
  <c r="X487" i="4" s="1"/>
  <c r="J160" i="4"/>
  <c r="X160" i="4" s="1"/>
  <c r="J489" i="4"/>
  <c r="X489" i="4" s="1"/>
  <c r="J90" i="4"/>
  <c r="X90" i="4" s="1"/>
  <c r="J491" i="4"/>
  <c r="X491" i="4" s="1"/>
  <c r="J492" i="4"/>
  <c r="X492" i="4" s="1"/>
  <c r="J493" i="4"/>
  <c r="X493" i="4" s="1"/>
  <c r="J494" i="4"/>
  <c r="X494" i="4" s="1"/>
  <c r="J495" i="4"/>
  <c r="X495" i="4" s="1"/>
  <c r="J496" i="4"/>
  <c r="X496" i="4" s="1"/>
  <c r="J497" i="4"/>
  <c r="X497" i="4" s="1"/>
  <c r="J498" i="4"/>
  <c r="X498" i="4" s="1"/>
  <c r="J499" i="4"/>
  <c r="X499" i="4" s="1"/>
  <c r="J500" i="4"/>
  <c r="X500" i="4" s="1"/>
  <c r="J501" i="4"/>
  <c r="X501" i="4" s="1"/>
  <c r="J589" i="4"/>
  <c r="X589" i="4" s="1"/>
  <c r="J503" i="4"/>
  <c r="X503" i="4" s="1"/>
  <c r="J504" i="4"/>
  <c r="X504" i="4" s="1"/>
  <c r="J48" i="4"/>
  <c r="X48" i="4" s="1"/>
  <c r="J631" i="4"/>
  <c r="X631" i="4" s="1"/>
  <c r="J602" i="4"/>
  <c r="X602" i="4" s="1"/>
  <c r="J508" i="4"/>
  <c r="X508" i="4" s="1"/>
  <c r="J509" i="4"/>
  <c r="X509" i="4" s="1"/>
  <c r="J510" i="4"/>
  <c r="X510" i="4" s="1"/>
  <c r="J511" i="4"/>
  <c r="X511" i="4" s="1"/>
  <c r="J423" i="4"/>
  <c r="X423" i="4" s="1"/>
  <c r="J356" i="4"/>
  <c r="X356" i="4" s="1"/>
  <c r="J514" i="4"/>
  <c r="X514" i="4" s="1"/>
  <c r="J515" i="4"/>
  <c r="X515" i="4" s="1"/>
  <c r="J396" i="4"/>
  <c r="X396" i="4" s="1"/>
  <c r="J517" i="4"/>
  <c r="X517" i="4" s="1"/>
  <c r="J246" i="4"/>
  <c r="X246" i="4" s="1"/>
  <c r="J92" i="4"/>
  <c r="X92" i="4" s="1"/>
  <c r="J373" i="4"/>
  <c r="X373" i="4" s="1"/>
  <c r="J230" i="4"/>
  <c r="X230" i="4" s="1"/>
  <c r="J63" i="4"/>
  <c r="X63" i="4" s="1"/>
  <c r="J523" i="4"/>
  <c r="X523" i="4" s="1"/>
  <c r="J524" i="4"/>
  <c r="X524" i="4" s="1"/>
  <c r="J525" i="4"/>
  <c r="X525" i="4" s="1"/>
  <c r="J591" i="4"/>
  <c r="X591" i="4" s="1"/>
  <c r="J244" i="4"/>
  <c r="X244" i="4" s="1"/>
  <c r="J528" i="4"/>
  <c r="X528" i="4" s="1"/>
  <c r="J529" i="4"/>
  <c r="X529" i="4" s="1"/>
  <c r="J455" i="4"/>
  <c r="X455" i="4" s="1"/>
  <c r="J531" i="4"/>
  <c r="X531" i="4" s="1"/>
  <c r="J642" i="4"/>
  <c r="X642" i="4" s="1"/>
  <c r="J211" i="4"/>
  <c r="X211" i="4" s="1"/>
  <c r="J109" i="4"/>
  <c r="X109" i="4" s="1"/>
  <c r="J535" i="4"/>
  <c r="X535" i="4" s="1"/>
  <c r="J139" i="4"/>
  <c r="X139" i="4" s="1"/>
  <c r="J537" i="4"/>
  <c r="X537" i="4" s="1"/>
  <c r="J538" i="4"/>
  <c r="X538" i="4" s="1"/>
  <c r="J539" i="4"/>
  <c r="X539" i="4" s="1"/>
  <c r="J307" i="4"/>
  <c r="X307" i="4" s="1"/>
  <c r="J541" i="4"/>
  <c r="X541" i="4" s="1"/>
  <c r="J536" i="4"/>
  <c r="X536" i="4" s="1"/>
  <c r="J543" i="4"/>
  <c r="X543" i="4" s="1"/>
  <c r="J544" i="4"/>
  <c r="X544" i="4" s="1"/>
  <c r="J545" i="4"/>
  <c r="X545" i="4" s="1"/>
  <c r="J655" i="4"/>
  <c r="X655" i="4" s="1"/>
  <c r="J374" i="4"/>
  <c r="X374" i="4" s="1"/>
  <c r="J91" i="4"/>
  <c r="X91" i="4" s="1"/>
  <c r="J32" i="4"/>
  <c r="X32" i="4" s="1"/>
  <c r="J163" i="4"/>
  <c r="X163" i="4" s="1"/>
  <c r="J309" i="4"/>
  <c r="X309" i="4" s="1"/>
  <c r="J552" i="4"/>
  <c r="X552" i="4" s="1"/>
  <c r="J553" i="4"/>
  <c r="X553" i="4" s="1"/>
  <c r="J554" i="4"/>
  <c r="X554" i="4" s="1"/>
  <c r="J555" i="4"/>
  <c r="X555" i="4" s="1"/>
  <c r="J556" i="4"/>
  <c r="X556" i="4" s="1"/>
  <c r="J77" i="4"/>
  <c r="X77" i="4" s="1"/>
  <c r="J245" i="4"/>
  <c r="X245" i="4" s="1"/>
  <c r="J317" i="4"/>
  <c r="X317" i="4" s="1"/>
  <c r="J560" i="4"/>
  <c r="X560" i="4" s="1"/>
  <c r="J561" i="4"/>
  <c r="X561" i="4" s="1"/>
  <c r="J562" i="4"/>
  <c r="X562" i="4" s="1"/>
  <c r="J563" i="4"/>
  <c r="X563" i="4" s="1"/>
  <c r="J564" i="4"/>
  <c r="X564" i="4" s="1"/>
  <c r="J379" i="4"/>
  <c r="X379" i="4" s="1"/>
  <c r="J566" i="4"/>
  <c r="X566" i="4" s="1"/>
  <c r="J33" i="4"/>
  <c r="X33" i="4" s="1"/>
  <c r="J22" i="4"/>
  <c r="X22" i="4" s="1"/>
  <c r="J569" i="4"/>
  <c r="X569" i="4" s="1"/>
  <c r="J570" i="4"/>
  <c r="X570" i="4" s="1"/>
  <c r="J397" i="4"/>
  <c r="X397" i="4" s="1"/>
  <c r="J572" i="4"/>
  <c r="X572" i="4" s="1"/>
  <c r="J573" i="4"/>
  <c r="X573" i="4" s="1"/>
  <c r="J574" i="4"/>
  <c r="X574" i="4" s="1"/>
  <c r="J575" i="4"/>
  <c r="X575" i="4" s="1"/>
  <c r="J576" i="4"/>
  <c r="X576" i="4" s="1"/>
  <c r="J577" i="4"/>
  <c r="X577" i="4" s="1"/>
  <c r="J578" i="4"/>
  <c r="X578" i="4" s="1"/>
  <c r="J579" i="4"/>
  <c r="X579" i="4" s="1"/>
  <c r="J580" i="4"/>
  <c r="X580" i="4" s="1"/>
  <c r="J581" i="4"/>
  <c r="X581" i="4" s="1"/>
  <c r="J582" i="4"/>
  <c r="X582" i="4" s="1"/>
  <c r="J583" i="4"/>
  <c r="X583" i="4" s="1"/>
  <c r="J584" i="4"/>
  <c r="X584" i="4" s="1"/>
  <c r="J585" i="4"/>
  <c r="X585" i="4" s="1"/>
  <c r="J586" i="4"/>
  <c r="X586" i="4" s="1"/>
  <c r="J587" i="4"/>
  <c r="X587" i="4" s="1"/>
  <c r="J588" i="4"/>
  <c r="X588" i="4" s="1"/>
  <c r="J116" i="4"/>
  <c r="X116" i="4" s="1"/>
  <c r="J590" i="4"/>
  <c r="X590" i="4" s="1"/>
  <c r="J399" i="4"/>
  <c r="X399" i="4" s="1"/>
  <c r="J592" i="4"/>
  <c r="X592" i="4" s="1"/>
  <c r="J593" i="4"/>
  <c r="X593" i="4" s="1"/>
  <c r="J627" i="4"/>
  <c r="X627" i="4" s="1"/>
  <c r="J595" i="4"/>
  <c r="X595" i="4" s="1"/>
  <c r="J596" i="4"/>
  <c r="X596" i="4" s="1"/>
  <c r="J597" i="4"/>
  <c r="X597" i="4" s="1"/>
  <c r="J598" i="4"/>
  <c r="X598" i="4" s="1"/>
  <c r="J599" i="4"/>
  <c r="X599" i="4" s="1"/>
  <c r="J600" i="4"/>
  <c r="X600" i="4" s="1"/>
  <c r="J601" i="4"/>
  <c r="X601" i="4" s="1"/>
  <c r="J481" i="4"/>
  <c r="X481" i="4" s="1"/>
  <c r="J603" i="4"/>
  <c r="X603" i="4" s="1"/>
  <c r="J604" i="4"/>
  <c r="X604" i="4" s="1"/>
  <c r="J438" i="4"/>
  <c r="X438" i="4" s="1"/>
  <c r="J606" i="4"/>
  <c r="X606" i="4" s="1"/>
  <c r="J607" i="4"/>
  <c r="X607" i="4" s="1"/>
  <c r="J220" i="4"/>
  <c r="X220" i="4" s="1"/>
  <c r="J609" i="4"/>
  <c r="X609" i="4" s="1"/>
  <c r="J610" i="4"/>
  <c r="X610" i="4" s="1"/>
  <c r="J611" i="4"/>
  <c r="X611" i="4" s="1"/>
  <c r="J612" i="4"/>
  <c r="X612" i="4" s="1"/>
  <c r="J613" i="4"/>
  <c r="X613" i="4" s="1"/>
  <c r="J614" i="4"/>
  <c r="X614" i="4" s="1"/>
  <c r="J615" i="4"/>
  <c r="X615" i="4" s="1"/>
  <c r="J616" i="4"/>
  <c r="X616" i="4" s="1"/>
  <c r="J617" i="4"/>
  <c r="X617" i="4" s="1"/>
  <c r="J318" i="4"/>
  <c r="X318" i="4" s="1"/>
  <c r="J480" i="4"/>
  <c r="X480" i="4" s="1"/>
  <c r="J620" i="4"/>
  <c r="X620" i="4" s="1"/>
  <c r="J621" i="4"/>
  <c r="X621" i="4" s="1"/>
  <c r="J622" i="4"/>
  <c r="X622" i="4" s="1"/>
  <c r="J623" i="4"/>
  <c r="X623" i="4" s="1"/>
  <c r="J212" i="4"/>
  <c r="X212" i="4" s="1"/>
  <c r="J625" i="4"/>
  <c r="X625" i="4" s="1"/>
  <c r="J626" i="4"/>
  <c r="X626" i="4" s="1"/>
  <c r="J375" i="4"/>
  <c r="X375" i="4" s="1"/>
  <c r="J628" i="4"/>
  <c r="X628" i="4" s="1"/>
  <c r="J426" i="4"/>
  <c r="X426" i="4" s="1"/>
  <c r="J522" i="4"/>
  <c r="X522" i="4" s="1"/>
  <c r="J121" i="4"/>
  <c r="X121" i="4" s="1"/>
  <c r="J632" i="4"/>
  <c r="X632" i="4" s="1"/>
  <c r="J633" i="4"/>
  <c r="X633" i="4" s="1"/>
  <c r="J634" i="4"/>
  <c r="X634" i="4" s="1"/>
  <c r="J635" i="4"/>
  <c r="X635" i="4" s="1"/>
  <c r="J341" i="4"/>
  <c r="X341" i="4" s="1"/>
  <c r="J637" i="4"/>
  <c r="X637" i="4" s="1"/>
  <c r="J638" i="4"/>
  <c r="X638" i="4" s="1"/>
  <c r="J355" i="4"/>
  <c r="X355" i="4" s="1"/>
  <c r="J640" i="4"/>
  <c r="X640" i="4" s="1"/>
  <c r="J641" i="4"/>
  <c r="X641" i="4" s="1"/>
  <c r="J235" i="4"/>
  <c r="X235" i="4" s="1"/>
  <c r="J643" i="4"/>
  <c r="X643" i="4" s="1"/>
  <c r="J644" i="4"/>
  <c r="X644" i="4" s="1"/>
  <c r="J645" i="4"/>
  <c r="X645" i="4" s="1"/>
  <c r="J646" i="4"/>
  <c r="X646" i="4" s="1"/>
  <c r="J647" i="4"/>
  <c r="X647" i="4" s="1"/>
  <c r="J648" i="4"/>
  <c r="X648" i="4" s="1"/>
  <c r="J649" i="4"/>
  <c r="X649" i="4" s="1"/>
  <c r="J650" i="4"/>
  <c r="X650" i="4" s="1"/>
  <c r="J651" i="4"/>
  <c r="X651" i="4" s="1"/>
  <c r="J652" i="4"/>
  <c r="X652" i="4" s="1"/>
  <c r="J653" i="4"/>
  <c r="X653" i="4" s="1"/>
  <c r="J654" i="4"/>
  <c r="X654" i="4" s="1"/>
  <c r="J380" i="4"/>
  <c r="X380" i="4" s="1"/>
  <c r="J656" i="4"/>
  <c r="X656" i="4" s="1"/>
  <c r="J657" i="4"/>
  <c r="X657" i="4" s="1"/>
  <c r="J476" i="4"/>
  <c r="X476" i="4" s="1"/>
  <c r="J659" i="4"/>
  <c r="X659" i="4" s="1"/>
  <c r="J660" i="4"/>
  <c r="X660" i="4" s="1"/>
  <c r="J661" i="4"/>
  <c r="X661" i="4" s="1"/>
  <c r="J662" i="4"/>
  <c r="X662" i="4" s="1"/>
  <c r="J663" i="4"/>
  <c r="X663" i="4" s="1"/>
  <c r="J664" i="4"/>
  <c r="X664" i="4" s="1"/>
  <c r="J665" i="4"/>
  <c r="X665" i="4" s="1"/>
  <c r="J666" i="4"/>
  <c r="X666" i="4" s="1"/>
  <c r="J667" i="4"/>
  <c r="X667" i="4" s="1"/>
  <c r="J668" i="4"/>
  <c r="X668" i="4" s="1"/>
  <c r="J2" i="4"/>
  <c r="X2" i="4" s="1"/>
  <c r="E662" i="20"/>
  <c r="E663" i="20"/>
  <c r="E664" i="20"/>
  <c r="E665" i="20"/>
  <c r="E666" i="20"/>
  <c r="E667" i="20"/>
  <c r="I310" i="3" s="1"/>
  <c r="W310" i="3" s="1"/>
  <c r="E668" i="20"/>
  <c r="R645" i="15" s="1"/>
  <c r="I5" i="20"/>
  <c r="I7" i="3"/>
  <c r="W7" i="3" s="1"/>
  <c r="I8" i="3"/>
  <c r="W8" i="3" s="1"/>
  <c r="I9" i="3"/>
  <c r="W9" i="3" s="1"/>
  <c r="I10" i="3"/>
  <c r="W10" i="3" s="1"/>
  <c r="I11" i="3"/>
  <c r="W11" i="3" s="1"/>
  <c r="I12" i="3"/>
  <c r="W12" i="3" s="1"/>
  <c r="I13" i="3"/>
  <c r="W13" i="3" s="1"/>
  <c r="I14" i="3"/>
  <c r="W14" i="3" s="1"/>
  <c r="I15" i="3"/>
  <c r="W15" i="3" s="1"/>
  <c r="I16" i="3"/>
  <c r="W16" i="3" s="1"/>
  <c r="I17" i="3"/>
  <c r="W17" i="3" s="1"/>
  <c r="I18" i="3"/>
  <c r="W18" i="3" s="1"/>
  <c r="I19" i="3"/>
  <c r="W19" i="3" s="1"/>
  <c r="I20" i="3"/>
  <c r="W20" i="3" s="1"/>
  <c r="I21" i="3"/>
  <c r="W21" i="3" s="1"/>
  <c r="I22" i="3"/>
  <c r="W22" i="3" s="1"/>
  <c r="I23" i="3"/>
  <c r="W23" i="3" s="1"/>
  <c r="I24" i="3"/>
  <c r="W24" i="3" s="1"/>
  <c r="I25" i="3"/>
  <c r="W25" i="3" s="1"/>
  <c r="I26" i="3"/>
  <c r="W26" i="3" s="1"/>
  <c r="I27" i="3"/>
  <c r="W27" i="3" s="1"/>
  <c r="I28" i="3"/>
  <c r="W28" i="3" s="1"/>
  <c r="I29" i="3"/>
  <c r="W29" i="3" s="1"/>
  <c r="I30" i="3"/>
  <c r="W30" i="3" s="1"/>
  <c r="I31" i="3"/>
  <c r="W31" i="3" s="1"/>
  <c r="I32" i="3"/>
  <c r="W32" i="3" s="1"/>
  <c r="I33" i="3"/>
  <c r="W33" i="3" s="1"/>
  <c r="I34" i="3"/>
  <c r="W34" i="3" s="1"/>
  <c r="I35" i="3"/>
  <c r="W35" i="3" s="1"/>
  <c r="I36" i="3"/>
  <c r="W36" i="3" s="1"/>
  <c r="I37" i="3"/>
  <c r="W37" i="3" s="1"/>
  <c r="I38" i="3"/>
  <c r="W38" i="3" s="1"/>
  <c r="I39" i="3"/>
  <c r="W39" i="3" s="1"/>
  <c r="I40" i="3"/>
  <c r="W40" i="3" s="1"/>
  <c r="I41" i="3"/>
  <c r="W41" i="3" s="1"/>
  <c r="I42" i="3"/>
  <c r="W42" i="3" s="1"/>
  <c r="I43" i="3"/>
  <c r="W43" i="3" s="1"/>
  <c r="I44" i="3"/>
  <c r="W44" i="3" s="1"/>
  <c r="I45" i="3"/>
  <c r="W45" i="3" s="1"/>
  <c r="I46" i="3"/>
  <c r="W46" i="3" s="1"/>
  <c r="I47" i="3"/>
  <c r="W47" i="3" s="1"/>
  <c r="I48" i="3"/>
  <c r="W48" i="3" s="1"/>
  <c r="I49" i="3"/>
  <c r="W49" i="3" s="1"/>
  <c r="I50" i="3"/>
  <c r="W50" i="3" s="1"/>
  <c r="I51" i="3"/>
  <c r="W51" i="3" s="1"/>
  <c r="I52" i="3"/>
  <c r="W52" i="3" s="1"/>
  <c r="I53" i="3"/>
  <c r="W53" i="3" s="1"/>
  <c r="I54" i="3"/>
  <c r="W54" i="3" s="1"/>
  <c r="I55" i="3"/>
  <c r="W55" i="3" s="1"/>
  <c r="I56" i="3"/>
  <c r="W56" i="3" s="1"/>
  <c r="I57" i="3"/>
  <c r="W57" i="3" s="1"/>
  <c r="I58" i="3"/>
  <c r="W58" i="3" s="1"/>
  <c r="I59" i="3"/>
  <c r="W59" i="3" s="1"/>
  <c r="I60" i="3"/>
  <c r="W60" i="3" s="1"/>
  <c r="I61" i="3"/>
  <c r="W61" i="3" s="1"/>
  <c r="I62" i="3"/>
  <c r="W62" i="3" s="1"/>
  <c r="I63" i="3"/>
  <c r="W63" i="3" s="1"/>
  <c r="I64" i="3"/>
  <c r="W64" i="3" s="1"/>
  <c r="I65" i="3"/>
  <c r="W65" i="3" s="1"/>
  <c r="I66" i="3"/>
  <c r="W66" i="3" s="1"/>
  <c r="I67" i="3"/>
  <c r="W67" i="3" s="1"/>
  <c r="I68" i="3"/>
  <c r="W68" i="3" s="1"/>
  <c r="I69" i="3"/>
  <c r="W69" i="3" s="1"/>
  <c r="I70" i="3"/>
  <c r="W70" i="3" s="1"/>
  <c r="I71" i="3"/>
  <c r="W71" i="3" s="1"/>
  <c r="I72" i="3"/>
  <c r="W72" i="3" s="1"/>
  <c r="I73" i="3"/>
  <c r="W73" i="3" s="1"/>
  <c r="I74" i="3"/>
  <c r="W74" i="3" s="1"/>
  <c r="I75" i="3"/>
  <c r="W75" i="3" s="1"/>
  <c r="I76" i="3"/>
  <c r="W76" i="3" s="1"/>
  <c r="I77" i="3"/>
  <c r="W77" i="3" s="1"/>
  <c r="I78" i="3"/>
  <c r="W78" i="3" s="1"/>
  <c r="I79" i="3"/>
  <c r="W79" i="3" s="1"/>
  <c r="I80" i="3"/>
  <c r="W80" i="3" s="1"/>
  <c r="I81" i="3"/>
  <c r="W81" i="3" s="1"/>
  <c r="I82" i="3"/>
  <c r="W82" i="3" s="1"/>
  <c r="I83" i="3"/>
  <c r="W83" i="3" s="1"/>
  <c r="I84" i="3"/>
  <c r="W84" i="3" s="1"/>
  <c r="I85" i="3"/>
  <c r="W85" i="3" s="1"/>
  <c r="I86" i="3"/>
  <c r="W86" i="3" s="1"/>
  <c r="I87" i="3"/>
  <c r="W87" i="3" s="1"/>
  <c r="I88" i="3"/>
  <c r="W88" i="3" s="1"/>
  <c r="I89" i="3"/>
  <c r="W89" i="3" s="1"/>
  <c r="I90" i="3"/>
  <c r="W90" i="3" s="1"/>
  <c r="I91" i="3"/>
  <c r="W91" i="3" s="1"/>
  <c r="I92" i="3"/>
  <c r="W92" i="3" s="1"/>
  <c r="I93" i="3"/>
  <c r="W93" i="3" s="1"/>
  <c r="I94" i="3"/>
  <c r="W94" i="3" s="1"/>
  <c r="I95" i="3"/>
  <c r="W95" i="3" s="1"/>
  <c r="I96" i="3"/>
  <c r="W96" i="3" s="1"/>
  <c r="I97" i="3"/>
  <c r="W97" i="3" s="1"/>
  <c r="I98" i="3"/>
  <c r="W98" i="3" s="1"/>
  <c r="I99" i="3"/>
  <c r="W99" i="3" s="1"/>
  <c r="I100" i="3"/>
  <c r="W100" i="3" s="1"/>
  <c r="I101" i="3"/>
  <c r="W101" i="3" s="1"/>
  <c r="I102" i="3"/>
  <c r="W102" i="3" s="1"/>
  <c r="I103" i="3"/>
  <c r="W103" i="3" s="1"/>
  <c r="I104" i="3"/>
  <c r="W104" i="3" s="1"/>
  <c r="I105" i="3"/>
  <c r="W105" i="3" s="1"/>
  <c r="I106" i="3"/>
  <c r="W106" i="3" s="1"/>
  <c r="I107" i="3"/>
  <c r="W107" i="3" s="1"/>
  <c r="I108" i="3"/>
  <c r="W108" i="3" s="1"/>
  <c r="I109" i="3"/>
  <c r="W109" i="3" s="1"/>
  <c r="I110" i="3"/>
  <c r="W110" i="3" s="1"/>
  <c r="I111" i="3"/>
  <c r="W111" i="3" s="1"/>
  <c r="I112" i="3"/>
  <c r="W112" i="3" s="1"/>
  <c r="I113" i="3"/>
  <c r="W113" i="3" s="1"/>
  <c r="I114" i="3"/>
  <c r="W114" i="3" s="1"/>
  <c r="I115" i="3"/>
  <c r="W115" i="3" s="1"/>
  <c r="I116" i="3"/>
  <c r="W116" i="3" s="1"/>
  <c r="I117" i="3"/>
  <c r="W117" i="3" s="1"/>
  <c r="I118" i="3"/>
  <c r="W118" i="3" s="1"/>
  <c r="I119" i="3"/>
  <c r="W119" i="3" s="1"/>
  <c r="I120" i="3"/>
  <c r="W120" i="3" s="1"/>
  <c r="I121" i="3"/>
  <c r="W121" i="3" s="1"/>
  <c r="I122" i="3"/>
  <c r="W122" i="3" s="1"/>
  <c r="I123" i="3"/>
  <c r="W123" i="3" s="1"/>
  <c r="I124" i="3"/>
  <c r="W124" i="3" s="1"/>
  <c r="I125" i="3"/>
  <c r="W125" i="3" s="1"/>
  <c r="I126" i="3"/>
  <c r="W126" i="3" s="1"/>
  <c r="I127" i="3"/>
  <c r="W127" i="3" s="1"/>
  <c r="I128" i="3"/>
  <c r="W128" i="3" s="1"/>
  <c r="I129" i="3"/>
  <c r="W129" i="3" s="1"/>
  <c r="I130" i="3"/>
  <c r="W130" i="3" s="1"/>
  <c r="I131" i="3"/>
  <c r="W131" i="3" s="1"/>
  <c r="I132" i="3"/>
  <c r="W132" i="3" s="1"/>
  <c r="I133" i="3"/>
  <c r="W133" i="3" s="1"/>
  <c r="I134" i="3"/>
  <c r="W134" i="3" s="1"/>
  <c r="I135" i="3"/>
  <c r="W135" i="3" s="1"/>
  <c r="I136" i="3"/>
  <c r="W136" i="3" s="1"/>
  <c r="I137" i="3"/>
  <c r="W137" i="3" s="1"/>
  <c r="I138" i="3"/>
  <c r="W138" i="3" s="1"/>
  <c r="I139" i="3"/>
  <c r="W139" i="3" s="1"/>
  <c r="I140" i="3"/>
  <c r="W140" i="3" s="1"/>
  <c r="I141" i="3"/>
  <c r="W141" i="3" s="1"/>
  <c r="I142" i="3"/>
  <c r="W142" i="3" s="1"/>
  <c r="I143" i="3"/>
  <c r="W143" i="3" s="1"/>
  <c r="I144" i="3"/>
  <c r="W144" i="3" s="1"/>
  <c r="I145" i="3"/>
  <c r="W145" i="3" s="1"/>
  <c r="I146" i="3"/>
  <c r="W146" i="3" s="1"/>
  <c r="I147" i="3"/>
  <c r="W147" i="3" s="1"/>
  <c r="I148" i="3"/>
  <c r="W148" i="3" s="1"/>
  <c r="I149" i="3"/>
  <c r="W149" i="3" s="1"/>
  <c r="I150" i="3"/>
  <c r="W150" i="3" s="1"/>
  <c r="I151" i="3"/>
  <c r="W151" i="3" s="1"/>
  <c r="I152" i="3"/>
  <c r="W152" i="3" s="1"/>
  <c r="I153" i="3"/>
  <c r="W153" i="3" s="1"/>
  <c r="I154" i="3"/>
  <c r="W154" i="3" s="1"/>
  <c r="I155" i="3"/>
  <c r="W155" i="3" s="1"/>
  <c r="I156" i="3"/>
  <c r="W156" i="3" s="1"/>
  <c r="I157" i="3"/>
  <c r="W157" i="3" s="1"/>
  <c r="I158" i="3"/>
  <c r="W158" i="3" s="1"/>
  <c r="I159" i="3"/>
  <c r="W159" i="3" s="1"/>
  <c r="I160" i="3"/>
  <c r="W160" i="3" s="1"/>
  <c r="I161" i="3"/>
  <c r="W161" i="3" s="1"/>
  <c r="I162" i="3"/>
  <c r="W162" i="3" s="1"/>
  <c r="I163" i="3"/>
  <c r="W163" i="3" s="1"/>
  <c r="I164" i="3"/>
  <c r="W164" i="3" s="1"/>
  <c r="I165" i="3"/>
  <c r="W165" i="3" s="1"/>
  <c r="I166" i="3"/>
  <c r="W166" i="3" s="1"/>
  <c r="I167" i="3"/>
  <c r="W167" i="3" s="1"/>
  <c r="I168" i="3"/>
  <c r="W168" i="3" s="1"/>
  <c r="I169" i="3"/>
  <c r="W169" i="3" s="1"/>
  <c r="I170" i="3"/>
  <c r="W170" i="3" s="1"/>
  <c r="I171" i="3"/>
  <c r="W171" i="3" s="1"/>
  <c r="I172" i="3"/>
  <c r="W172" i="3" s="1"/>
  <c r="I173" i="3"/>
  <c r="W173" i="3" s="1"/>
  <c r="I174" i="3"/>
  <c r="W174" i="3" s="1"/>
  <c r="I175" i="3"/>
  <c r="W175" i="3" s="1"/>
  <c r="I176" i="3"/>
  <c r="W176" i="3" s="1"/>
  <c r="I177" i="3"/>
  <c r="W177" i="3" s="1"/>
  <c r="I178" i="3"/>
  <c r="W178" i="3" s="1"/>
  <c r="I179" i="3"/>
  <c r="W179" i="3" s="1"/>
  <c r="I180" i="3"/>
  <c r="W180" i="3" s="1"/>
  <c r="I181" i="3"/>
  <c r="W181" i="3" s="1"/>
  <c r="I182" i="3"/>
  <c r="W182" i="3" s="1"/>
  <c r="I183" i="3"/>
  <c r="W183" i="3" s="1"/>
  <c r="I184" i="3"/>
  <c r="W184" i="3" s="1"/>
  <c r="I185" i="3"/>
  <c r="W185" i="3" s="1"/>
  <c r="I186" i="3"/>
  <c r="W186" i="3" s="1"/>
  <c r="I187" i="3"/>
  <c r="W187" i="3" s="1"/>
  <c r="I188" i="3"/>
  <c r="W188" i="3" s="1"/>
  <c r="I189" i="3"/>
  <c r="W189" i="3" s="1"/>
  <c r="I190" i="3"/>
  <c r="W190" i="3" s="1"/>
  <c r="I191" i="3"/>
  <c r="W191" i="3" s="1"/>
  <c r="I192" i="3"/>
  <c r="W192" i="3" s="1"/>
  <c r="I193" i="3"/>
  <c r="W193" i="3" s="1"/>
  <c r="I194" i="3"/>
  <c r="W194" i="3" s="1"/>
  <c r="I195" i="3"/>
  <c r="W195" i="3" s="1"/>
  <c r="I196" i="3"/>
  <c r="W196" i="3" s="1"/>
  <c r="I197" i="3"/>
  <c r="W197" i="3" s="1"/>
  <c r="I198" i="3"/>
  <c r="W198" i="3" s="1"/>
  <c r="I199" i="3"/>
  <c r="W199" i="3" s="1"/>
  <c r="I200" i="3"/>
  <c r="W200" i="3" s="1"/>
  <c r="I201" i="3"/>
  <c r="W201" i="3" s="1"/>
  <c r="I202" i="3"/>
  <c r="W202" i="3" s="1"/>
  <c r="I203" i="3"/>
  <c r="W203" i="3" s="1"/>
  <c r="I204" i="3"/>
  <c r="W204" i="3" s="1"/>
  <c r="I205" i="3"/>
  <c r="W205" i="3" s="1"/>
  <c r="I206" i="3"/>
  <c r="W206" i="3" s="1"/>
  <c r="I207" i="3"/>
  <c r="W207" i="3" s="1"/>
  <c r="I208" i="3"/>
  <c r="W208" i="3" s="1"/>
  <c r="I209" i="3"/>
  <c r="W209" i="3" s="1"/>
  <c r="I210" i="3"/>
  <c r="W210" i="3" s="1"/>
  <c r="I211" i="3"/>
  <c r="W211" i="3" s="1"/>
  <c r="I212" i="3"/>
  <c r="W212" i="3" s="1"/>
  <c r="I213" i="3"/>
  <c r="W213" i="3" s="1"/>
  <c r="I214" i="3"/>
  <c r="W214" i="3" s="1"/>
  <c r="I215" i="3"/>
  <c r="W215" i="3" s="1"/>
  <c r="I216" i="3"/>
  <c r="W216" i="3" s="1"/>
  <c r="I217" i="3"/>
  <c r="W217" i="3" s="1"/>
  <c r="I218" i="3"/>
  <c r="W218" i="3" s="1"/>
  <c r="I219" i="3"/>
  <c r="W219" i="3" s="1"/>
  <c r="I220" i="3"/>
  <c r="W220" i="3" s="1"/>
  <c r="I221" i="3"/>
  <c r="W221" i="3" s="1"/>
  <c r="I222" i="3"/>
  <c r="W222" i="3" s="1"/>
  <c r="I223" i="3"/>
  <c r="W223" i="3" s="1"/>
  <c r="I224" i="3"/>
  <c r="W224" i="3" s="1"/>
  <c r="I225" i="3"/>
  <c r="W225" i="3" s="1"/>
  <c r="I226" i="3"/>
  <c r="W226" i="3" s="1"/>
  <c r="I227" i="3"/>
  <c r="W227" i="3" s="1"/>
  <c r="I228" i="3"/>
  <c r="W228" i="3" s="1"/>
  <c r="I229" i="3"/>
  <c r="W229" i="3" s="1"/>
  <c r="I230" i="3"/>
  <c r="W230" i="3" s="1"/>
  <c r="I231" i="3"/>
  <c r="W231" i="3" s="1"/>
  <c r="I232" i="3"/>
  <c r="W232" i="3" s="1"/>
  <c r="I233" i="3"/>
  <c r="W233" i="3" s="1"/>
  <c r="I234" i="3"/>
  <c r="W234" i="3" s="1"/>
  <c r="I235" i="3"/>
  <c r="W235" i="3" s="1"/>
  <c r="I236" i="3"/>
  <c r="W236" i="3" s="1"/>
  <c r="I237" i="3"/>
  <c r="W237" i="3" s="1"/>
  <c r="I238" i="3"/>
  <c r="W238" i="3" s="1"/>
  <c r="I239" i="3"/>
  <c r="W239" i="3" s="1"/>
  <c r="I240" i="3"/>
  <c r="W240" i="3" s="1"/>
  <c r="I241" i="3"/>
  <c r="W241" i="3" s="1"/>
  <c r="I242" i="3"/>
  <c r="W242" i="3" s="1"/>
  <c r="I243" i="3"/>
  <c r="W243" i="3" s="1"/>
  <c r="I244" i="3"/>
  <c r="W244" i="3" s="1"/>
  <c r="I245" i="3"/>
  <c r="W245" i="3" s="1"/>
  <c r="I246" i="3"/>
  <c r="W246" i="3" s="1"/>
  <c r="I247" i="3"/>
  <c r="W247" i="3" s="1"/>
  <c r="I248" i="3"/>
  <c r="W248" i="3" s="1"/>
  <c r="I249" i="3"/>
  <c r="W249" i="3" s="1"/>
  <c r="I250" i="3"/>
  <c r="W250" i="3" s="1"/>
  <c r="I251" i="3"/>
  <c r="W251" i="3" s="1"/>
  <c r="I252" i="3"/>
  <c r="W252" i="3" s="1"/>
  <c r="I253" i="3"/>
  <c r="W253" i="3" s="1"/>
  <c r="I254" i="3"/>
  <c r="W254" i="3" s="1"/>
  <c r="I255" i="3"/>
  <c r="W255" i="3" s="1"/>
  <c r="I256" i="3"/>
  <c r="W256" i="3" s="1"/>
  <c r="I257" i="3"/>
  <c r="W257" i="3" s="1"/>
  <c r="I258" i="3"/>
  <c r="W258" i="3" s="1"/>
  <c r="I259" i="3"/>
  <c r="W259" i="3" s="1"/>
  <c r="I260" i="3"/>
  <c r="W260" i="3" s="1"/>
  <c r="I261" i="3"/>
  <c r="W261" i="3" s="1"/>
  <c r="I262" i="3"/>
  <c r="W262" i="3" s="1"/>
  <c r="I263" i="3"/>
  <c r="W263" i="3" s="1"/>
  <c r="I264" i="3"/>
  <c r="W264" i="3" s="1"/>
  <c r="I265" i="3"/>
  <c r="W265" i="3" s="1"/>
  <c r="I266" i="3"/>
  <c r="W266" i="3" s="1"/>
  <c r="I267" i="3"/>
  <c r="W267" i="3" s="1"/>
  <c r="I268" i="3"/>
  <c r="W268" i="3" s="1"/>
  <c r="I269" i="3"/>
  <c r="W269" i="3" s="1"/>
  <c r="I270" i="3"/>
  <c r="W270" i="3" s="1"/>
  <c r="I271" i="3"/>
  <c r="W271" i="3" s="1"/>
  <c r="I272" i="3"/>
  <c r="W272" i="3" s="1"/>
  <c r="I273" i="3"/>
  <c r="W273" i="3" s="1"/>
  <c r="I274" i="3"/>
  <c r="W274" i="3" s="1"/>
  <c r="I275" i="3"/>
  <c r="W275" i="3" s="1"/>
  <c r="I276" i="3"/>
  <c r="W276" i="3" s="1"/>
  <c r="I277" i="3"/>
  <c r="W277" i="3" s="1"/>
  <c r="I278" i="3"/>
  <c r="W278" i="3" s="1"/>
  <c r="I279" i="3"/>
  <c r="W279" i="3" s="1"/>
  <c r="I280" i="3"/>
  <c r="W280" i="3" s="1"/>
  <c r="I281" i="3"/>
  <c r="W281" i="3" s="1"/>
  <c r="I282" i="3"/>
  <c r="W282" i="3" s="1"/>
  <c r="I283" i="3"/>
  <c r="W283" i="3" s="1"/>
  <c r="I284" i="3"/>
  <c r="W284" i="3" s="1"/>
  <c r="I285" i="3"/>
  <c r="W285" i="3" s="1"/>
  <c r="I286" i="3"/>
  <c r="W286" i="3" s="1"/>
  <c r="I287" i="3"/>
  <c r="W287" i="3" s="1"/>
  <c r="I288" i="3"/>
  <c r="W288" i="3" s="1"/>
  <c r="I289" i="3"/>
  <c r="W289" i="3" s="1"/>
  <c r="I290" i="3"/>
  <c r="W290" i="3" s="1"/>
  <c r="I291" i="3"/>
  <c r="W291" i="3" s="1"/>
  <c r="I292" i="3"/>
  <c r="W292" i="3" s="1"/>
  <c r="I293" i="3"/>
  <c r="W293" i="3" s="1"/>
  <c r="I294" i="3"/>
  <c r="W294" i="3" s="1"/>
  <c r="I295" i="3"/>
  <c r="W295" i="3" s="1"/>
  <c r="I296" i="3"/>
  <c r="W296" i="3" s="1"/>
  <c r="I297" i="3"/>
  <c r="W297" i="3" s="1"/>
  <c r="I298" i="3"/>
  <c r="W298" i="3" s="1"/>
  <c r="I299" i="3"/>
  <c r="W299" i="3" s="1"/>
  <c r="I300" i="3"/>
  <c r="W300" i="3" s="1"/>
  <c r="I301" i="3"/>
  <c r="W301" i="3" s="1"/>
  <c r="I302" i="3"/>
  <c r="W302" i="3" s="1"/>
  <c r="I303" i="3"/>
  <c r="W303" i="3" s="1"/>
  <c r="I304" i="3"/>
  <c r="W304" i="3" s="1"/>
  <c r="I305" i="3"/>
  <c r="W305" i="3" s="1"/>
  <c r="I306" i="3"/>
  <c r="W306" i="3" s="1"/>
  <c r="I307" i="3"/>
  <c r="W307" i="3" s="1"/>
  <c r="I308" i="3"/>
  <c r="W308" i="3" s="1"/>
  <c r="I309" i="3"/>
  <c r="W309" i="3" s="1"/>
  <c r="I311" i="3"/>
  <c r="W311" i="3" s="1"/>
  <c r="I312" i="3"/>
  <c r="W312" i="3" s="1"/>
  <c r="I313" i="3"/>
  <c r="W313" i="3" s="1"/>
  <c r="I314" i="3"/>
  <c r="W314" i="3" s="1"/>
  <c r="I315" i="3"/>
  <c r="W315" i="3" s="1"/>
  <c r="I316" i="3"/>
  <c r="W316" i="3" s="1"/>
  <c r="I317" i="3"/>
  <c r="W317" i="3" s="1"/>
  <c r="I318" i="3"/>
  <c r="W318" i="3" s="1"/>
  <c r="I319" i="3"/>
  <c r="W319" i="3" s="1"/>
  <c r="I320" i="3"/>
  <c r="W320" i="3" s="1"/>
  <c r="I321" i="3"/>
  <c r="W321" i="3" s="1"/>
  <c r="I322" i="3"/>
  <c r="W322" i="3" s="1"/>
  <c r="I323" i="3"/>
  <c r="W323" i="3" s="1"/>
  <c r="I324" i="3"/>
  <c r="W324" i="3" s="1"/>
  <c r="I325" i="3"/>
  <c r="W325" i="3" s="1"/>
  <c r="I326" i="3"/>
  <c r="W326" i="3" s="1"/>
  <c r="I327" i="3"/>
  <c r="W327" i="3" s="1"/>
  <c r="I328" i="3"/>
  <c r="W328" i="3" s="1"/>
  <c r="I329" i="3"/>
  <c r="W329" i="3" s="1"/>
  <c r="I330" i="3"/>
  <c r="W330" i="3" s="1"/>
  <c r="I331" i="3"/>
  <c r="W331" i="3" s="1"/>
  <c r="I332" i="3"/>
  <c r="W332" i="3" s="1"/>
  <c r="I333" i="3"/>
  <c r="W333" i="3" s="1"/>
  <c r="I334" i="3"/>
  <c r="W334" i="3" s="1"/>
  <c r="I335" i="3"/>
  <c r="W335" i="3" s="1"/>
  <c r="I336" i="3"/>
  <c r="W336" i="3" s="1"/>
  <c r="I337" i="3"/>
  <c r="W337" i="3" s="1"/>
  <c r="I338" i="3"/>
  <c r="W338" i="3" s="1"/>
  <c r="I339" i="3"/>
  <c r="W339" i="3" s="1"/>
  <c r="I340" i="3"/>
  <c r="W340" i="3" s="1"/>
  <c r="I341" i="3"/>
  <c r="W341" i="3" s="1"/>
  <c r="I342" i="3"/>
  <c r="W342" i="3" s="1"/>
  <c r="I343" i="3"/>
  <c r="W343" i="3" s="1"/>
  <c r="I344" i="3"/>
  <c r="W344" i="3" s="1"/>
  <c r="I345" i="3"/>
  <c r="W345" i="3" s="1"/>
  <c r="I346" i="3"/>
  <c r="W346" i="3" s="1"/>
  <c r="I347" i="3"/>
  <c r="W347" i="3" s="1"/>
  <c r="I348" i="3"/>
  <c r="W348" i="3" s="1"/>
  <c r="I349" i="3"/>
  <c r="W349" i="3" s="1"/>
  <c r="I350" i="3"/>
  <c r="W350" i="3" s="1"/>
  <c r="I351" i="3"/>
  <c r="W351" i="3" s="1"/>
  <c r="I352" i="3"/>
  <c r="W352" i="3" s="1"/>
  <c r="I353" i="3"/>
  <c r="W353" i="3" s="1"/>
  <c r="I354" i="3"/>
  <c r="W354" i="3" s="1"/>
  <c r="I355" i="3"/>
  <c r="W355" i="3" s="1"/>
  <c r="I356" i="3"/>
  <c r="W356" i="3" s="1"/>
  <c r="I357" i="3"/>
  <c r="W357" i="3" s="1"/>
  <c r="I358" i="3"/>
  <c r="W358" i="3" s="1"/>
  <c r="I359" i="3"/>
  <c r="W359" i="3" s="1"/>
  <c r="I360" i="3"/>
  <c r="W360" i="3" s="1"/>
  <c r="I361" i="3"/>
  <c r="W361" i="3" s="1"/>
  <c r="I362" i="3"/>
  <c r="W362" i="3" s="1"/>
  <c r="I363" i="3"/>
  <c r="W363" i="3" s="1"/>
  <c r="I364" i="3"/>
  <c r="W364" i="3" s="1"/>
  <c r="I365" i="3"/>
  <c r="W365" i="3" s="1"/>
  <c r="I366" i="3"/>
  <c r="W366" i="3" s="1"/>
  <c r="I367" i="3"/>
  <c r="W367" i="3" s="1"/>
  <c r="I368" i="3"/>
  <c r="W368" i="3" s="1"/>
  <c r="I369" i="3"/>
  <c r="W369" i="3" s="1"/>
  <c r="I370" i="3"/>
  <c r="W370" i="3" s="1"/>
  <c r="I371" i="3"/>
  <c r="W371" i="3" s="1"/>
  <c r="I372" i="3"/>
  <c r="W372" i="3" s="1"/>
  <c r="I373" i="3"/>
  <c r="W373" i="3" s="1"/>
  <c r="I374" i="3"/>
  <c r="W374" i="3" s="1"/>
  <c r="I375" i="3"/>
  <c r="W375" i="3" s="1"/>
  <c r="I376" i="3"/>
  <c r="W376" i="3" s="1"/>
  <c r="I377" i="3"/>
  <c r="W377" i="3" s="1"/>
  <c r="I378" i="3"/>
  <c r="W378" i="3" s="1"/>
  <c r="I379" i="3"/>
  <c r="W379" i="3" s="1"/>
  <c r="I380" i="3"/>
  <c r="W380" i="3" s="1"/>
  <c r="I381" i="3"/>
  <c r="W381" i="3" s="1"/>
  <c r="I382" i="3"/>
  <c r="W382" i="3" s="1"/>
  <c r="I383" i="3"/>
  <c r="W383" i="3" s="1"/>
  <c r="I384" i="3"/>
  <c r="W384" i="3" s="1"/>
  <c r="I385" i="3"/>
  <c r="W385" i="3" s="1"/>
  <c r="I386" i="3"/>
  <c r="W386" i="3" s="1"/>
  <c r="I387" i="3"/>
  <c r="W387" i="3" s="1"/>
  <c r="I388" i="3"/>
  <c r="W388" i="3" s="1"/>
  <c r="I389" i="3"/>
  <c r="W389" i="3" s="1"/>
  <c r="I390" i="3"/>
  <c r="W390" i="3" s="1"/>
  <c r="I391" i="3"/>
  <c r="W391" i="3" s="1"/>
  <c r="I392" i="3"/>
  <c r="W392" i="3" s="1"/>
  <c r="I393" i="3"/>
  <c r="W393" i="3" s="1"/>
  <c r="I394" i="3"/>
  <c r="W394" i="3" s="1"/>
  <c r="I395" i="3"/>
  <c r="W395" i="3" s="1"/>
  <c r="I396" i="3"/>
  <c r="W396" i="3" s="1"/>
  <c r="I397" i="3"/>
  <c r="W397" i="3" s="1"/>
  <c r="I398" i="3"/>
  <c r="W398" i="3" s="1"/>
  <c r="I399" i="3"/>
  <c r="W399" i="3" s="1"/>
  <c r="I400" i="3"/>
  <c r="W400" i="3" s="1"/>
  <c r="I401" i="3"/>
  <c r="W401" i="3" s="1"/>
  <c r="I402" i="3"/>
  <c r="W402" i="3" s="1"/>
  <c r="I403" i="3"/>
  <c r="W403" i="3" s="1"/>
  <c r="I404" i="3"/>
  <c r="W404" i="3" s="1"/>
  <c r="I405" i="3"/>
  <c r="W405" i="3" s="1"/>
  <c r="I406" i="3"/>
  <c r="W406" i="3" s="1"/>
  <c r="I407" i="3"/>
  <c r="W407" i="3" s="1"/>
  <c r="I408" i="3"/>
  <c r="W408" i="3" s="1"/>
  <c r="I409" i="3"/>
  <c r="W409" i="3" s="1"/>
  <c r="I410" i="3"/>
  <c r="W410" i="3" s="1"/>
  <c r="I411" i="3"/>
  <c r="W411" i="3" s="1"/>
  <c r="I412" i="3"/>
  <c r="W412" i="3" s="1"/>
  <c r="I413" i="3"/>
  <c r="W413" i="3" s="1"/>
  <c r="I414" i="3"/>
  <c r="W414" i="3" s="1"/>
  <c r="I415" i="3"/>
  <c r="W415" i="3" s="1"/>
  <c r="I416" i="3"/>
  <c r="W416" i="3" s="1"/>
  <c r="I417" i="3"/>
  <c r="W417" i="3" s="1"/>
  <c r="I418" i="3"/>
  <c r="W418" i="3" s="1"/>
  <c r="I419" i="3"/>
  <c r="W419" i="3" s="1"/>
  <c r="I420" i="3"/>
  <c r="W420" i="3" s="1"/>
  <c r="I421" i="3"/>
  <c r="W421" i="3" s="1"/>
  <c r="I422" i="3"/>
  <c r="W422" i="3" s="1"/>
  <c r="I423" i="3"/>
  <c r="W423" i="3" s="1"/>
  <c r="I424" i="3"/>
  <c r="W424" i="3" s="1"/>
  <c r="I425" i="3"/>
  <c r="W425" i="3" s="1"/>
  <c r="I426" i="3"/>
  <c r="W426" i="3" s="1"/>
  <c r="I427" i="3"/>
  <c r="W427" i="3" s="1"/>
  <c r="I428" i="3"/>
  <c r="W428" i="3" s="1"/>
  <c r="I429" i="3"/>
  <c r="W429" i="3" s="1"/>
  <c r="I430" i="3"/>
  <c r="W430" i="3" s="1"/>
  <c r="I431" i="3"/>
  <c r="W431" i="3" s="1"/>
  <c r="I432" i="3"/>
  <c r="W432" i="3" s="1"/>
  <c r="I433" i="3"/>
  <c r="W433" i="3" s="1"/>
  <c r="I434" i="3"/>
  <c r="W434" i="3" s="1"/>
  <c r="I435" i="3"/>
  <c r="W435" i="3" s="1"/>
  <c r="I436" i="3"/>
  <c r="W436" i="3" s="1"/>
  <c r="I437" i="3"/>
  <c r="W437" i="3" s="1"/>
  <c r="I438" i="3"/>
  <c r="W438" i="3" s="1"/>
  <c r="I439" i="3"/>
  <c r="W439" i="3" s="1"/>
  <c r="I440" i="3"/>
  <c r="W440" i="3" s="1"/>
  <c r="I441" i="3"/>
  <c r="W441" i="3" s="1"/>
  <c r="I442" i="3"/>
  <c r="W442" i="3" s="1"/>
  <c r="I443" i="3"/>
  <c r="W443" i="3" s="1"/>
  <c r="I444" i="3"/>
  <c r="W444" i="3" s="1"/>
  <c r="I445" i="3"/>
  <c r="W445" i="3" s="1"/>
  <c r="I446" i="3"/>
  <c r="W446" i="3" s="1"/>
  <c r="I447" i="3"/>
  <c r="W447" i="3" s="1"/>
  <c r="I448" i="3"/>
  <c r="W448" i="3" s="1"/>
  <c r="I449" i="3"/>
  <c r="W449" i="3" s="1"/>
  <c r="I450" i="3"/>
  <c r="W450" i="3" s="1"/>
  <c r="I451" i="3"/>
  <c r="W451" i="3" s="1"/>
  <c r="I452" i="3"/>
  <c r="W452" i="3" s="1"/>
  <c r="I453" i="3"/>
  <c r="W453" i="3" s="1"/>
  <c r="I454" i="3"/>
  <c r="W454" i="3" s="1"/>
  <c r="I455" i="3"/>
  <c r="W455" i="3" s="1"/>
  <c r="I456" i="3"/>
  <c r="W456" i="3" s="1"/>
  <c r="I457" i="3"/>
  <c r="W457" i="3" s="1"/>
  <c r="I458" i="3"/>
  <c r="W458" i="3" s="1"/>
  <c r="I459" i="3"/>
  <c r="W459" i="3" s="1"/>
  <c r="I460" i="3"/>
  <c r="W460" i="3" s="1"/>
  <c r="I461" i="3"/>
  <c r="W461" i="3" s="1"/>
  <c r="I462" i="3"/>
  <c r="W462" i="3" s="1"/>
  <c r="I463" i="3"/>
  <c r="W463" i="3" s="1"/>
  <c r="I464" i="3"/>
  <c r="W464" i="3" s="1"/>
  <c r="I465" i="3"/>
  <c r="W465" i="3" s="1"/>
  <c r="I466" i="3"/>
  <c r="W466" i="3" s="1"/>
  <c r="I467" i="3"/>
  <c r="W467" i="3" s="1"/>
  <c r="I468" i="3"/>
  <c r="W468" i="3" s="1"/>
  <c r="I469" i="3"/>
  <c r="W469" i="3" s="1"/>
  <c r="I470" i="3"/>
  <c r="W470" i="3" s="1"/>
  <c r="I471" i="3"/>
  <c r="W471" i="3" s="1"/>
  <c r="I472" i="3"/>
  <c r="W472" i="3" s="1"/>
  <c r="I473" i="3"/>
  <c r="W473" i="3" s="1"/>
  <c r="I474" i="3"/>
  <c r="W474" i="3" s="1"/>
  <c r="I475" i="3"/>
  <c r="W475" i="3" s="1"/>
  <c r="I476" i="3"/>
  <c r="W476" i="3" s="1"/>
  <c r="I477" i="3"/>
  <c r="W477" i="3" s="1"/>
  <c r="I478" i="3"/>
  <c r="W478" i="3" s="1"/>
  <c r="I479" i="3"/>
  <c r="W479" i="3" s="1"/>
  <c r="I480" i="3"/>
  <c r="W480" i="3" s="1"/>
  <c r="I481" i="3"/>
  <c r="W481" i="3" s="1"/>
  <c r="I482" i="3"/>
  <c r="W482" i="3" s="1"/>
  <c r="I483" i="3"/>
  <c r="W483" i="3" s="1"/>
  <c r="I484" i="3"/>
  <c r="W484" i="3" s="1"/>
  <c r="I485" i="3"/>
  <c r="W485" i="3" s="1"/>
  <c r="I486" i="3"/>
  <c r="W486" i="3" s="1"/>
  <c r="I487" i="3"/>
  <c r="W487" i="3" s="1"/>
  <c r="I488" i="3"/>
  <c r="W488" i="3" s="1"/>
  <c r="I489" i="3"/>
  <c r="W489" i="3" s="1"/>
  <c r="I490" i="3"/>
  <c r="W490" i="3" s="1"/>
  <c r="I491" i="3"/>
  <c r="W491" i="3" s="1"/>
  <c r="I492" i="3"/>
  <c r="W492" i="3" s="1"/>
  <c r="I493" i="3"/>
  <c r="W493" i="3" s="1"/>
  <c r="I494" i="3"/>
  <c r="W494" i="3" s="1"/>
  <c r="I495" i="3"/>
  <c r="W495" i="3" s="1"/>
  <c r="I496" i="3"/>
  <c r="W496" i="3" s="1"/>
  <c r="I497" i="3"/>
  <c r="W497" i="3" s="1"/>
  <c r="I498" i="3"/>
  <c r="W498" i="3" s="1"/>
  <c r="I499" i="3"/>
  <c r="W499" i="3" s="1"/>
  <c r="I500" i="3"/>
  <c r="W500" i="3" s="1"/>
  <c r="I501" i="3"/>
  <c r="W501" i="3" s="1"/>
  <c r="I502" i="3"/>
  <c r="W502" i="3" s="1"/>
  <c r="I503" i="3"/>
  <c r="W503" i="3" s="1"/>
  <c r="I504" i="3"/>
  <c r="W504" i="3" s="1"/>
  <c r="I505" i="3"/>
  <c r="W505" i="3" s="1"/>
  <c r="I506" i="3"/>
  <c r="W506" i="3" s="1"/>
  <c r="I507" i="3"/>
  <c r="W507" i="3" s="1"/>
  <c r="I508" i="3"/>
  <c r="W508" i="3" s="1"/>
  <c r="I509" i="3"/>
  <c r="W509" i="3" s="1"/>
  <c r="I510" i="3"/>
  <c r="W510" i="3" s="1"/>
  <c r="I511" i="3"/>
  <c r="W511" i="3" s="1"/>
  <c r="I512" i="3"/>
  <c r="W512" i="3" s="1"/>
  <c r="I513" i="3"/>
  <c r="W513" i="3" s="1"/>
  <c r="I514" i="3"/>
  <c r="W514" i="3" s="1"/>
  <c r="I515" i="3"/>
  <c r="W515" i="3" s="1"/>
  <c r="I516" i="3"/>
  <c r="W516" i="3" s="1"/>
  <c r="I517" i="3"/>
  <c r="W517" i="3" s="1"/>
  <c r="I518" i="3"/>
  <c r="W518" i="3" s="1"/>
  <c r="I519" i="3"/>
  <c r="W519" i="3" s="1"/>
  <c r="I520" i="3"/>
  <c r="W520" i="3" s="1"/>
  <c r="I521" i="3"/>
  <c r="W521" i="3" s="1"/>
  <c r="I522" i="3"/>
  <c r="W522" i="3" s="1"/>
  <c r="I523" i="3"/>
  <c r="W523" i="3" s="1"/>
  <c r="I524" i="3"/>
  <c r="W524" i="3" s="1"/>
  <c r="I525" i="3"/>
  <c r="W525" i="3" s="1"/>
  <c r="I526" i="3"/>
  <c r="W526" i="3" s="1"/>
  <c r="I527" i="3"/>
  <c r="W527" i="3" s="1"/>
  <c r="I528" i="3"/>
  <c r="W528" i="3" s="1"/>
  <c r="I529" i="3"/>
  <c r="W529" i="3" s="1"/>
  <c r="I530" i="3"/>
  <c r="W530" i="3" s="1"/>
  <c r="I531" i="3"/>
  <c r="W531" i="3" s="1"/>
  <c r="I532" i="3"/>
  <c r="W532" i="3" s="1"/>
  <c r="I533" i="3"/>
  <c r="W533" i="3" s="1"/>
  <c r="I534" i="3"/>
  <c r="W534" i="3" s="1"/>
  <c r="I535" i="3"/>
  <c r="W535" i="3" s="1"/>
  <c r="I536" i="3"/>
  <c r="W536" i="3" s="1"/>
  <c r="I537" i="3"/>
  <c r="W537" i="3" s="1"/>
  <c r="I538" i="3"/>
  <c r="W538" i="3" s="1"/>
  <c r="I539" i="3"/>
  <c r="W539" i="3" s="1"/>
  <c r="I540" i="3"/>
  <c r="W540" i="3" s="1"/>
  <c r="I541" i="3"/>
  <c r="W541" i="3" s="1"/>
  <c r="I542" i="3"/>
  <c r="W542" i="3" s="1"/>
  <c r="I543" i="3"/>
  <c r="W543" i="3" s="1"/>
  <c r="I544" i="3"/>
  <c r="W544" i="3" s="1"/>
  <c r="I545" i="3"/>
  <c r="W545" i="3" s="1"/>
  <c r="I546" i="3"/>
  <c r="W546" i="3" s="1"/>
  <c r="I547" i="3"/>
  <c r="W547" i="3" s="1"/>
  <c r="I548" i="3"/>
  <c r="W548" i="3" s="1"/>
  <c r="I549" i="3"/>
  <c r="W549" i="3" s="1"/>
  <c r="I550" i="3"/>
  <c r="W550" i="3" s="1"/>
  <c r="I551" i="3"/>
  <c r="W551" i="3" s="1"/>
  <c r="I552" i="3"/>
  <c r="W552" i="3" s="1"/>
  <c r="I553" i="3"/>
  <c r="W553" i="3" s="1"/>
  <c r="I554" i="3"/>
  <c r="W554" i="3" s="1"/>
  <c r="I555" i="3"/>
  <c r="W555" i="3" s="1"/>
  <c r="I556" i="3"/>
  <c r="W556" i="3" s="1"/>
  <c r="I557" i="3"/>
  <c r="W557" i="3" s="1"/>
  <c r="I558" i="3"/>
  <c r="W558" i="3" s="1"/>
  <c r="I559" i="3"/>
  <c r="W559" i="3" s="1"/>
  <c r="I560" i="3"/>
  <c r="W560" i="3" s="1"/>
  <c r="I561" i="3"/>
  <c r="W561" i="3" s="1"/>
  <c r="I562" i="3"/>
  <c r="W562" i="3" s="1"/>
  <c r="I563" i="3"/>
  <c r="W563" i="3" s="1"/>
  <c r="I564" i="3"/>
  <c r="W564" i="3" s="1"/>
  <c r="I565" i="3"/>
  <c r="W565" i="3" s="1"/>
  <c r="I566" i="3"/>
  <c r="W566" i="3" s="1"/>
  <c r="I567" i="3"/>
  <c r="W567" i="3" s="1"/>
  <c r="I568" i="3"/>
  <c r="W568" i="3" s="1"/>
  <c r="I569" i="3"/>
  <c r="W569" i="3" s="1"/>
  <c r="I570" i="3"/>
  <c r="W570" i="3" s="1"/>
  <c r="I571" i="3"/>
  <c r="W571" i="3" s="1"/>
  <c r="I572" i="3"/>
  <c r="W572" i="3" s="1"/>
  <c r="I573" i="3"/>
  <c r="W573" i="3" s="1"/>
  <c r="I574" i="3"/>
  <c r="W574" i="3" s="1"/>
  <c r="I575" i="3"/>
  <c r="W575" i="3" s="1"/>
  <c r="I576" i="3"/>
  <c r="W576" i="3" s="1"/>
  <c r="I577" i="3"/>
  <c r="W577" i="3" s="1"/>
  <c r="I579" i="3"/>
  <c r="W579" i="3" s="1"/>
  <c r="I580" i="3"/>
  <c r="W580" i="3" s="1"/>
  <c r="I581" i="3"/>
  <c r="W581" i="3" s="1"/>
  <c r="I582" i="3"/>
  <c r="W582" i="3" s="1"/>
  <c r="I583" i="3"/>
  <c r="W583" i="3" s="1"/>
  <c r="I584" i="3"/>
  <c r="W584" i="3" s="1"/>
  <c r="I585" i="3"/>
  <c r="W585" i="3" s="1"/>
  <c r="I586" i="3"/>
  <c r="W586" i="3" s="1"/>
  <c r="I587" i="3"/>
  <c r="W587" i="3" s="1"/>
  <c r="I588" i="3"/>
  <c r="W588" i="3" s="1"/>
  <c r="I589" i="3"/>
  <c r="W589" i="3" s="1"/>
  <c r="I590" i="3"/>
  <c r="W590" i="3" s="1"/>
  <c r="I591" i="3"/>
  <c r="W591" i="3" s="1"/>
  <c r="I592" i="3"/>
  <c r="W592" i="3" s="1"/>
  <c r="I593" i="3"/>
  <c r="W593" i="3" s="1"/>
  <c r="I594" i="3"/>
  <c r="W594" i="3" s="1"/>
  <c r="I595" i="3"/>
  <c r="W595" i="3" s="1"/>
  <c r="I596" i="3"/>
  <c r="W596" i="3" s="1"/>
  <c r="I597" i="3"/>
  <c r="W597" i="3" s="1"/>
  <c r="I598" i="3"/>
  <c r="W598" i="3" s="1"/>
  <c r="I599" i="3"/>
  <c r="W599" i="3" s="1"/>
  <c r="I600" i="3"/>
  <c r="W600" i="3" s="1"/>
  <c r="I601" i="3"/>
  <c r="W601" i="3" s="1"/>
  <c r="I602" i="3"/>
  <c r="W602" i="3" s="1"/>
  <c r="I603" i="3"/>
  <c r="W603" i="3" s="1"/>
  <c r="I604" i="3"/>
  <c r="W604" i="3" s="1"/>
  <c r="I605" i="3"/>
  <c r="W605" i="3" s="1"/>
  <c r="I606" i="3"/>
  <c r="W606" i="3" s="1"/>
  <c r="I607" i="3"/>
  <c r="W607" i="3" s="1"/>
  <c r="I608" i="3"/>
  <c r="W608" i="3" s="1"/>
  <c r="I609" i="3"/>
  <c r="W609" i="3" s="1"/>
  <c r="I610" i="3"/>
  <c r="W610" i="3" s="1"/>
  <c r="I611" i="3"/>
  <c r="W611" i="3" s="1"/>
  <c r="I612" i="3"/>
  <c r="W612" i="3" s="1"/>
  <c r="I613" i="3"/>
  <c r="W613" i="3" s="1"/>
  <c r="I614" i="3"/>
  <c r="W614" i="3" s="1"/>
  <c r="I615" i="3"/>
  <c r="W615" i="3" s="1"/>
  <c r="I616" i="3"/>
  <c r="W616" i="3" s="1"/>
  <c r="I617" i="3"/>
  <c r="W617" i="3" s="1"/>
  <c r="I618" i="3"/>
  <c r="W618" i="3" s="1"/>
  <c r="I619" i="3"/>
  <c r="W619" i="3" s="1"/>
  <c r="I620" i="3"/>
  <c r="W620" i="3" s="1"/>
  <c r="I621" i="3"/>
  <c r="W621" i="3" s="1"/>
  <c r="I622" i="3"/>
  <c r="W622" i="3" s="1"/>
  <c r="I623" i="3"/>
  <c r="W623" i="3" s="1"/>
  <c r="I624" i="3"/>
  <c r="W624" i="3" s="1"/>
  <c r="I625" i="3"/>
  <c r="W625" i="3" s="1"/>
  <c r="I626" i="3"/>
  <c r="W626" i="3" s="1"/>
  <c r="I627" i="3"/>
  <c r="W627" i="3" s="1"/>
  <c r="I628" i="3"/>
  <c r="W628" i="3" s="1"/>
  <c r="I629" i="3"/>
  <c r="W629" i="3" s="1"/>
  <c r="I630" i="3"/>
  <c r="W630" i="3" s="1"/>
  <c r="I631" i="3"/>
  <c r="W631" i="3" s="1"/>
  <c r="I632" i="3"/>
  <c r="W632" i="3" s="1"/>
  <c r="I633" i="3"/>
  <c r="W633" i="3" s="1"/>
  <c r="I634" i="3"/>
  <c r="W634" i="3" s="1"/>
  <c r="I635" i="3"/>
  <c r="W635" i="3" s="1"/>
  <c r="I636" i="3"/>
  <c r="W636" i="3" s="1"/>
  <c r="I637" i="3"/>
  <c r="W637" i="3" s="1"/>
  <c r="I638" i="3"/>
  <c r="W638" i="3" s="1"/>
  <c r="I639" i="3"/>
  <c r="W639" i="3" s="1"/>
  <c r="I640" i="3"/>
  <c r="W640" i="3" s="1"/>
  <c r="I641" i="3"/>
  <c r="W641" i="3" s="1"/>
  <c r="I642" i="3"/>
  <c r="W642" i="3" s="1"/>
  <c r="I643" i="3"/>
  <c r="W643" i="3" s="1"/>
  <c r="I644" i="3"/>
  <c r="W644" i="3" s="1"/>
  <c r="I645" i="3"/>
  <c r="W645" i="3" s="1"/>
  <c r="I646" i="3"/>
  <c r="W646" i="3" s="1"/>
  <c r="I647" i="3"/>
  <c r="W647" i="3" s="1"/>
  <c r="I648" i="3"/>
  <c r="W648" i="3" s="1"/>
  <c r="I649" i="3"/>
  <c r="W649" i="3" s="1"/>
  <c r="I650" i="3"/>
  <c r="W650" i="3" s="1"/>
  <c r="I651" i="3"/>
  <c r="W651" i="3" s="1"/>
  <c r="I652" i="3"/>
  <c r="W652" i="3" s="1"/>
  <c r="I653" i="3"/>
  <c r="W653" i="3" s="1"/>
  <c r="I654" i="3"/>
  <c r="W654" i="3" s="1"/>
  <c r="I655" i="3"/>
  <c r="W655" i="3" s="1"/>
  <c r="I656" i="3"/>
  <c r="W656" i="3" s="1"/>
  <c r="I657" i="3"/>
  <c r="W657" i="3" s="1"/>
  <c r="I658" i="3"/>
  <c r="W658" i="3" s="1"/>
  <c r="I659" i="3"/>
  <c r="W659" i="3" s="1"/>
  <c r="I660" i="3"/>
  <c r="W660" i="3" s="1"/>
  <c r="I661" i="3"/>
  <c r="W661" i="3" s="1"/>
  <c r="I662" i="3"/>
  <c r="W662" i="3" s="1"/>
  <c r="I663" i="3"/>
  <c r="W663" i="3" s="1"/>
  <c r="I664" i="3"/>
  <c r="W664" i="3" s="1"/>
  <c r="I665" i="3"/>
  <c r="W665" i="3" s="1"/>
  <c r="I666" i="3"/>
  <c r="W666" i="3" s="1"/>
  <c r="I667" i="3"/>
  <c r="W667" i="3" s="1"/>
  <c r="I668" i="3"/>
  <c r="I6" i="3"/>
  <c r="W6" i="3" s="1"/>
  <c r="I5" i="3"/>
  <c r="W5" i="3" s="1"/>
  <c r="I3" i="3"/>
  <c r="W3" i="3" s="1"/>
  <c r="I4" i="3"/>
  <c r="W4" i="3" s="1"/>
  <c r="I2" i="3"/>
  <c r="W2" i="3" s="1"/>
  <c r="I95" i="4"/>
  <c r="I254" i="4"/>
  <c r="I403" i="4"/>
  <c r="I6" i="4"/>
  <c r="I7" i="4"/>
  <c r="I8" i="4"/>
  <c r="I378" i="4"/>
  <c r="I10" i="4"/>
  <c r="I102" i="4"/>
  <c r="I658" i="4"/>
  <c r="I13" i="4"/>
  <c r="I222" i="4"/>
  <c r="I15" i="4"/>
  <c r="I191" i="4"/>
  <c r="I17" i="4"/>
  <c r="I223" i="4"/>
  <c r="I34" i="4"/>
  <c r="I20" i="4"/>
  <c r="I516" i="4"/>
  <c r="I428" i="4"/>
  <c r="I14" i="4"/>
  <c r="I3" i="4"/>
  <c r="I25" i="4"/>
  <c r="I26" i="4"/>
  <c r="I27" i="4"/>
  <c r="I28" i="4"/>
  <c r="I29" i="4"/>
  <c r="I155" i="4"/>
  <c r="I23" i="4"/>
  <c r="I195" i="4"/>
  <c r="I156" i="4"/>
  <c r="I190" i="4"/>
  <c r="I11" i="4"/>
  <c r="I125" i="4"/>
  <c r="I101" i="4"/>
  <c r="I21" i="4"/>
  <c r="I405" i="4"/>
  <c r="I532" i="4"/>
  <c r="I41" i="4"/>
  <c r="I5" i="4"/>
  <c r="I43" i="4"/>
  <c r="I44" i="4"/>
  <c r="I45" i="4"/>
  <c r="I46" i="4"/>
  <c r="I47" i="4"/>
  <c r="I103" i="4"/>
  <c r="I49" i="4"/>
  <c r="I50" i="4"/>
  <c r="I51" i="4"/>
  <c r="I52" i="4"/>
  <c r="I215" i="4"/>
  <c r="I148" i="4"/>
  <c r="I55" i="4"/>
  <c r="I56" i="4"/>
  <c r="I57" i="4"/>
  <c r="I490" i="4"/>
  <c r="I59" i="4"/>
  <c r="I433" i="4"/>
  <c r="I35" i="4"/>
  <c r="I62" i="4"/>
  <c r="I551" i="4"/>
  <c r="I64" i="4"/>
  <c r="I85" i="4"/>
  <c r="I66" i="4"/>
  <c r="I557" i="4"/>
  <c r="I145" i="4"/>
  <c r="I69" i="4"/>
  <c r="I70" i="4"/>
  <c r="I71" i="4"/>
  <c r="I196" i="4"/>
  <c r="I73" i="4"/>
  <c r="I74" i="4"/>
  <c r="I261" i="4"/>
  <c r="I189" i="4"/>
  <c r="I241" i="4"/>
  <c r="I400" i="4"/>
  <c r="I79" i="4"/>
  <c r="I80" i="4"/>
  <c r="I81" i="4"/>
  <c r="I82" i="4"/>
  <c r="I248" i="4"/>
  <c r="I84" i="4"/>
  <c r="I518" i="4"/>
  <c r="I313" i="4"/>
  <c r="I358" i="4"/>
  <c r="I461" i="4"/>
  <c r="I213" i="4"/>
  <c r="I360" i="4"/>
  <c r="I65" i="4"/>
  <c r="I533" i="4"/>
  <c r="I93" i="4"/>
  <c r="I94" i="4"/>
  <c r="I68" i="4"/>
  <c r="I96" i="4"/>
  <c r="I97" i="4"/>
  <c r="I98" i="4"/>
  <c r="I624" i="4"/>
  <c r="I100" i="4"/>
  <c r="I629" i="4"/>
  <c r="I381" i="4"/>
  <c r="I458" i="4"/>
  <c r="I36" i="4"/>
  <c r="I104" i="4"/>
  <c r="I540" i="4"/>
  <c r="I558" i="4"/>
  <c r="I297" i="4"/>
  <c r="I130" i="4"/>
  <c r="I110" i="4"/>
  <c r="I111" i="4"/>
  <c r="I112" i="4"/>
  <c r="I113" i="4"/>
  <c r="I114" i="4"/>
  <c r="I115" i="4"/>
  <c r="I149" i="4"/>
  <c r="I117" i="4"/>
  <c r="I118" i="4"/>
  <c r="I119" i="4"/>
  <c r="I120" i="4"/>
  <c r="I527" i="4"/>
  <c r="I122" i="4"/>
  <c r="I363" i="4"/>
  <c r="I124" i="4"/>
  <c r="I174" i="4"/>
  <c r="I126" i="4"/>
  <c r="I127" i="4"/>
  <c r="I128" i="4"/>
  <c r="I129" i="4"/>
  <c r="I440" i="4"/>
  <c r="I131" i="4"/>
  <c r="I132" i="4"/>
  <c r="I133" i="4"/>
  <c r="I134" i="4"/>
  <c r="I135" i="4"/>
  <c r="I31" i="4"/>
  <c r="I137" i="4"/>
  <c r="I138" i="4"/>
  <c r="I273" i="4"/>
  <c r="I236" i="4"/>
  <c r="I412" i="4"/>
  <c r="I142" i="4"/>
  <c r="I143" i="4"/>
  <c r="I144" i="4"/>
  <c r="I383" i="4"/>
  <c r="I146" i="4"/>
  <c r="I147" i="4"/>
  <c r="I369" i="4"/>
  <c r="I434" i="4"/>
  <c r="I150" i="4"/>
  <c r="I151" i="4"/>
  <c r="I152" i="4"/>
  <c r="I153" i="4"/>
  <c r="I72" i="4"/>
  <c r="I519" i="4"/>
  <c r="I30" i="4"/>
  <c r="I157" i="4"/>
  <c r="I158" i="4"/>
  <c r="I159" i="4"/>
  <c r="I298" i="4"/>
  <c r="I161" i="4"/>
  <c r="I162" i="4"/>
  <c r="I559" i="4"/>
  <c r="I164" i="4"/>
  <c r="I165" i="4"/>
  <c r="I166" i="4"/>
  <c r="I167" i="4"/>
  <c r="I168" i="4"/>
  <c r="I169" i="4"/>
  <c r="I170" i="4"/>
  <c r="I171" i="4"/>
  <c r="I172" i="4"/>
  <c r="I173" i="4"/>
  <c r="I513" i="4"/>
  <c r="I175" i="4"/>
  <c r="I176" i="4"/>
  <c r="I177" i="4"/>
  <c r="I178" i="4"/>
  <c r="I179" i="4"/>
  <c r="I180" i="4"/>
  <c r="I181" i="4"/>
  <c r="I182" i="4"/>
  <c r="I534" i="4"/>
  <c r="I184" i="4"/>
  <c r="I185" i="4"/>
  <c r="I186" i="4"/>
  <c r="I187" i="4"/>
  <c r="I86" i="4"/>
  <c r="I4" i="4"/>
  <c r="I37" i="4"/>
  <c r="I520" i="4"/>
  <c r="I192" i="4"/>
  <c r="I58" i="4"/>
  <c r="I194" i="4"/>
  <c r="I636" i="4"/>
  <c r="I38" i="4"/>
  <c r="I197" i="4"/>
  <c r="I605" i="4"/>
  <c r="I199" i="4"/>
  <c r="I200" i="4"/>
  <c r="I201" i="4"/>
  <c r="I202" i="4"/>
  <c r="I24" i="4"/>
  <c r="I204" i="4"/>
  <c r="I205" i="4"/>
  <c r="I206" i="4"/>
  <c r="I207" i="4"/>
  <c r="I208" i="4"/>
  <c r="I209" i="4"/>
  <c r="I210" i="4"/>
  <c r="I78" i="4"/>
  <c r="I87" i="4"/>
  <c r="I88" i="4"/>
  <c r="I238" i="4"/>
  <c r="I346" i="4"/>
  <c r="I216" i="4"/>
  <c r="I217" i="4"/>
  <c r="I218" i="4"/>
  <c r="I219" i="4"/>
  <c r="I105" i="4"/>
  <c r="I221" i="4"/>
  <c r="I18" i="4"/>
  <c r="I75" i="4"/>
  <c r="I224" i="4"/>
  <c r="I225" i="4"/>
  <c r="I243" i="4"/>
  <c r="I227" i="4"/>
  <c r="I228" i="4"/>
  <c r="I277" i="4"/>
  <c r="I305" i="4"/>
  <c r="I231" i="4"/>
  <c r="I232" i="4"/>
  <c r="I233" i="4"/>
  <c r="I234" i="4"/>
  <c r="I483" i="4"/>
  <c r="I60" i="4"/>
  <c r="I306" i="4"/>
  <c r="I89" i="4"/>
  <c r="I123" i="4"/>
  <c r="I240" i="4"/>
  <c r="I12" i="4"/>
  <c r="I242" i="4"/>
  <c r="I350" i="4"/>
  <c r="I67" i="4"/>
  <c r="I283" i="4"/>
  <c r="I469" i="4"/>
  <c r="I247" i="4"/>
  <c r="I260" i="4"/>
  <c r="I249" i="4"/>
  <c r="I250" i="4"/>
  <c r="I251" i="4"/>
  <c r="I252" i="4"/>
  <c r="I253" i="4"/>
  <c r="I413" i="4"/>
  <c r="I255" i="4"/>
  <c r="I256" i="4"/>
  <c r="I565" i="4"/>
  <c r="I258" i="4"/>
  <c r="I259" i="4"/>
  <c r="I550" i="4"/>
  <c r="I321" i="4"/>
  <c r="I262" i="4"/>
  <c r="I141" i="4"/>
  <c r="I264" i="4"/>
  <c r="I265" i="4"/>
  <c r="I266" i="4"/>
  <c r="I344" i="4"/>
  <c r="I268" i="4"/>
  <c r="I269" i="4"/>
  <c r="I270" i="4"/>
  <c r="I271" i="4"/>
  <c r="I106" i="4"/>
  <c r="I263" i="4"/>
  <c r="I414" i="4"/>
  <c r="I462" i="4"/>
  <c r="I316" i="4"/>
  <c r="I608" i="4"/>
  <c r="I278" i="4"/>
  <c r="I279" i="4"/>
  <c r="I280" i="4"/>
  <c r="I281" i="4"/>
  <c r="I282" i="4"/>
  <c r="I183" i="4"/>
  <c r="I284" i="4"/>
  <c r="I285" i="4"/>
  <c r="I267" i="4"/>
  <c r="I239" i="4"/>
  <c r="I288" i="4"/>
  <c r="I289" i="4"/>
  <c r="I290" i="4"/>
  <c r="I291" i="4"/>
  <c r="I292" i="4"/>
  <c r="I293" i="4"/>
  <c r="I16" i="4"/>
  <c r="I567" i="4"/>
  <c r="I296" i="4"/>
  <c r="I257" i="4"/>
  <c r="I226" i="4"/>
  <c r="I299" i="4"/>
  <c r="I300" i="4"/>
  <c r="I301" i="4"/>
  <c r="I302" i="4"/>
  <c r="I303" i="4"/>
  <c r="I304" i="4"/>
  <c r="I352" i="4"/>
  <c r="I286" i="4"/>
  <c r="I435" i="4"/>
  <c r="I308" i="4"/>
  <c r="I154" i="4"/>
  <c r="I310" i="4"/>
  <c r="I502" i="4"/>
  <c r="I417" i="4"/>
  <c r="I229" i="4"/>
  <c r="I314" i="4"/>
  <c r="I315" i="4"/>
  <c r="I272" i="4"/>
  <c r="I594" i="4"/>
  <c r="I53" i="4"/>
  <c r="I319" i="4"/>
  <c r="I320" i="4"/>
  <c r="I530" i="4"/>
  <c r="I322" i="4"/>
  <c r="I323" i="4"/>
  <c r="I505" i="4"/>
  <c r="I325" i="4"/>
  <c r="I326" i="4"/>
  <c r="I327" i="4"/>
  <c r="I630" i="4"/>
  <c r="I329" i="4"/>
  <c r="I330" i="4"/>
  <c r="I331" i="4"/>
  <c r="I332" i="4"/>
  <c r="I333" i="4"/>
  <c r="I334" i="4"/>
  <c r="I335" i="4"/>
  <c r="I336" i="4"/>
  <c r="I337" i="4"/>
  <c r="I338" i="4"/>
  <c r="I339" i="4"/>
  <c r="I340" i="4"/>
  <c r="I193" i="4"/>
  <c r="I342" i="4"/>
  <c r="I343" i="4"/>
  <c r="I486" i="4"/>
  <c r="I345" i="4"/>
  <c r="I526" i="4"/>
  <c r="I347" i="4"/>
  <c r="I348" i="4"/>
  <c r="I349" i="4"/>
  <c r="I287" i="4"/>
  <c r="I351" i="4"/>
  <c r="I324" i="4"/>
  <c r="I353" i="4"/>
  <c r="I354" i="4"/>
  <c r="I76" i="4"/>
  <c r="I214" i="4"/>
  <c r="I357" i="4"/>
  <c r="I441" i="4"/>
  <c r="I359" i="4"/>
  <c r="I542" i="4"/>
  <c r="I361" i="4"/>
  <c r="I362" i="4"/>
  <c r="I295" i="4"/>
  <c r="I364" i="4"/>
  <c r="I365" i="4"/>
  <c r="I366" i="4"/>
  <c r="I367" i="4"/>
  <c r="I368" i="4"/>
  <c r="I39" i="4"/>
  <c r="I370" i="4"/>
  <c r="I371" i="4"/>
  <c r="I372" i="4"/>
  <c r="I136" i="4"/>
  <c r="I568" i="4"/>
  <c r="I198" i="4"/>
  <c r="I376" i="4"/>
  <c r="I377" i="4"/>
  <c r="I549" i="4"/>
  <c r="I294" i="4"/>
  <c r="I99" i="4"/>
  <c r="I274" i="4"/>
  <c r="I382" i="4"/>
  <c r="I107" i="4"/>
  <c r="I384" i="4"/>
  <c r="I385" i="4"/>
  <c r="I386" i="4"/>
  <c r="I387" i="4"/>
  <c r="I388" i="4"/>
  <c r="I389" i="4"/>
  <c r="I390" i="4"/>
  <c r="I391" i="4"/>
  <c r="I432" i="4"/>
  <c r="I482" i="4"/>
  <c r="I40" i="4"/>
  <c r="I395" i="4"/>
  <c r="I54" i="4"/>
  <c r="I42" i="4"/>
  <c r="I398" i="4"/>
  <c r="I618" i="4"/>
  <c r="I312" i="4"/>
  <c r="I401" i="4"/>
  <c r="I402" i="4"/>
  <c r="I61" i="4"/>
  <c r="I188" i="4"/>
  <c r="I421" i="4"/>
  <c r="I406" i="4"/>
  <c r="I407" i="4"/>
  <c r="I408" i="4"/>
  <c r="I409" i="4"/>
  <c r="I410" i="4"/>
  <c r="I506" i="4"/>
  <c r="I328" i="4"/>
  <c r="I108" i="4"/>
  <c r="I507" i="4"/>
  <c r="I415" i="4"/>
  <c r="I416" i="4"/>
  <c r="I457" i="4"/>
  <c r="I418" i="4"/>
  <c r="I419" i="4"/>
  <c r="I420" i="4"/>
  <c r="I546" i="4"/>
  <c r="I619" i="4"/>
  <c r="I19" i="4"/>
  <c r="I424" i="4"/>
  <c r="I425" i="4"/>
  <c r="I571" i="4"/>
  <c r="I427" i="4"/>
  <c r="I484" i="4"/>
  <c r="I429" i="4"/>
  <c r="I430" i="4"/>
  <c r="I431" i="4"/>
  <c r="I473" i="4"/>
  <c r="I547" i="4"/>
  <c r="I275" i="4"/>
  <c r="I392" i="4"/>
  <c r="I436" i="4"/>
  <c r="I422" i="4"/>
  <c r="I488" i="4"/>
  <c r="I439" i="4"/>
  <c r="I83" i="4"/>
  <c r="I237" i="4"/>
  <c r="I442" i="4"/>
  <c r="I443" i="4"/>
  <c r="I444" i="4"/>
  <c r="I445" i="4"/>
  <c r="I446" i="4"/>
  <c r="I447" i="4"/>
  <c r="I448" i="4"/>
  <c r="I449" i="4"/>
  <c r="I450" i="4"/>
  <c r="I451" i="4"/>
  <c r="I452" i="4"/>
  <c r="I453" i="4"/>
  <c r="I454" i="4"/>
  <c r="I521" i="4"/>
  <c r="I456" i="4"/>
  <c r="I404" i="4"/>
  <c r="I465" i="4"/>
  <c r="I459" i="4"/>
  <c r="I460" i="4"/>
  <c r="I311" i="4"/>
  <c r="I512" i="4"/>
  <c r="I463" i="4"/>
  <c r="I464" i="4"/>
  <c r="I276" i="4"/>
  <c r="I466" i="4"/>
  <c r="I467" i="4"/>
  <c r="I639" i="4"/>
  <c r="I393" i="4"/>
  <c r="I470" i="4"/>
  <c r="I471" i="4"/>
  <c r="I472" i="4"/>
  <c r="I203" i="4"/>
  <c r="I474" i="4"/>
  <c r="I475" i="4"/>
  <c r="I140" i="4"/>
  <c r="I477" i="4"/>
  <c r="I478" i="4"/>
  <c r="I479" i="4"/>
  <c r="I9" i="4"/>
  <c r="I437" i="4"/>
  <c r="I468" i="4"/>
  <c r="I548" i="4"/>
  <c r="I394" i="4"/>
  <c r="I485" i="4"/>
  <c r="I411" i="4"/>
  <c r="I487" i="4"/>
  <c r="I160" i="4"/>
  <c r="I489" i="4"/>
  <c r="I90" i="4"/>
  <c r="I491" i="4"/>
  <c r="I492" i="4"/>
  <c r="I493" i="4"/>
  <c r="I494" i="4"/>
  <c r="I495" i="4"/>
  <c r="I496" i="4"/>
  <c r="I497" i="4"/>
  <c r="I498" i="4"/>
  <c r="I499" i="4"/>
  <c r="I500" i="4"/>
  <c r="I501" i="4"/>
  <c r="I589" i="4"/>
  <c r="I503" i="4"/>
  <c r="I504" i="4"/>
  <c r="I48" i="4"/>
  <c r="I631" i="4"/>
  <c r="I602" i="4"/>
  <c r="I508" i="4"/>
  <c r="I509" i="4"/>
  <c r="I510" i="4"/>
  <c r="I511" i="4"/>
  <c r="I423" i="4"/>
  <c r="I356" i="4"/>
  <c r="I514" i="4"/>
  <c r="I515" i="4"/>
  <c r="I396" i="4"/>
  <c r="I517" i="4"/>
  <c r="I246" i="4"/>
  <c r="I92" i="4"/>
  <c r="I373" i="4"/>
  <c r="I230" i="4"/>
  <c r="I63" i="4"/>
  <c r="I523" i="4"/>
  <c r="I524" i="4"/>
  <c r="I525" i="4"/>
  <c r="I591" i="4"/>
  <c r="I244" i="4"/>
  <c r="I528" i="4"/>
  <c r="I529" i="4"/>
  <c r="I455" i="4"/>
  <c r="I531" i="4"/>
  <c r="I642" i="4"/>
  <c r="I211" i="4"/>
  <c r="I109" i="4"/>
  <c r="I535" i="4"/>
  <c r="I139" i="4"/>
  <c r="I537" i="4"/>
  <c r="I538" i="4"/>
  <c r="I539" i="4"/>
  <c r="I307" i="4"/>
  <c r="I541" i="4"/>
  <c r="I536" i="4"/>
  <c r="I543" i="4"/>
  <c r="I544" i="4"/>
  <c r="I545" i="4"/>
  <c r="I655" i="4"/>
  <c r="I374" i="4"/>
  <c r="I91" i="4"/>
  <c r="I32" i="4"/>
  <c r="I163" i="4"/>
  <c r="I309" i="4"/>
  <c r="I552" i="4"/>
  <c r="I553" i="4"/>
  <c r="I554" i="4"/>
  <c r="I555" i="4"/>
  <c r="I556" i="4"/>
  <c r="I77" i="4"/>
  <c r="I245" i="4"/>
  <c r="I317" i="4"/>
  <c r="I560" i="4"/>
  <c r="I561" i="4"/>
  <c r="I562" i="4"/>
  <c r="I563" i="4"/>
  <c r="I564" i="4"/>
  <c r="I379" i="4"/>
  <c r="I566" i="4"/>
  <c r="I33" i="4"/>
  <c r="I22" i="4"/>
  <c r="I569" i="4"/>
  <c r="I570" i="4"/>
  <c r="I397" i="4"/>
  <c r="I572" i="4"/>
  <c r="I573" i="4"/>
  <c r="I574" i="4"/>
  <c r="I575" i="4"/>
  <c r="I576" i="4"/>
  <c r="I577" i="4"/>
  <c r="I578" i="4"/>
  <c r="I579" i="4"/>
  <c r="I580" i="4"/>
  <c r="I581" i="4"/>
  <c r="I582" i="4"/>
  <c r="I583" i="4"/>
  <c r="I584" i="4"/>
  <c r="I585" i="4"/>
  <c r="I586" i="4"/>
  <c r="I587" i="4"/>
  <c r="I588" i="4"/>
  <c r="I116" i="4"/>
  <c r="I590" i="4"/>
  <c r="I399" i="4"/>
  <c r="I592" i="4"/>
  <c r="I593" i="4"/>
  <c r="I627" i="4"/>
  <c r="I595" i="4"/>
  <c r="I596" i="4"/>
  <c r="I597" i="4"/>
  <c r="I598" i="4"/>
  <c r="I599" i="4"/>
  <c r="I600" i="4"/>
  <c r="I601" i="4"/>
  <c r="I481" i="4"/>
  <c r="I603" i="4"/>
  <c r="I604" i="4"/>
  <c r="I438" i="4"/>
  <c r="I606" i="4"/>
  <c r="I607" i="4"/>
  <c r="I220" i="4"/>
  <c r="I609" i="4"/>
  <c r="I610" i="4"/>
  <c r="I611" i="4"/>
  <c r="I612" i="4"/>
  <c r="I613" i="4"/>
  <c r="I614" i="4"/>
  <c r="I615" i="4"/>
  <c r="I616" i="4"/>
  <c r="I617" i="4"/>
  <c r="I318" i="4"/>
  <c r="I480" i="4"/>
  <c r="I620" i="4"/>
  <c r="I621" i="4"/>
  <c r="I622" i="4"/>
  <c r="I623" i="4"/>
  <c r="I212" i="4"/>
  <c r="I625" i="4"/>
  <c r="I626" i="4"/>
  <c r="I375" i="4"/>
  <c r="I628" i="4"/>
  <c r="I426" i="4"/>
  <c r="I522" i="4"/>
  <c r="I121" i="4"/>
  <c r="I632" i="4"/>
  <c r="I633" i="4"/>
  <c r="I634" i="4"/>
  <c r="I635" i="4"/>
  <c r="I341" i="4"/>
  <c r="I637" i="4"/>
  <c r="I638" i="4"/>
  <c r="I355" i="4"/>
  <c r="I640" i="4"/>
  <c r="I641" i="4"/>
  <c r="I235" i="4"/>
  <c r="I643" i="4"/>
  <c r="I644" i="4"/>
  <c r="I645" i="4"/>
  <c r="I646" i="4"/>
  <c r="I647" i="4"/>
  <c r="I648" i="4"/>
  <c r="I649" i="4"/>
  <c r="I650" i="4"/>
  <c r="I651" i="4"/>
  <c r="I652" i="4"/>
  <c r="I653" i="4"/>
  <c r="I654" i="4"/>
  <c r="I380" i="4"/>
  <c r="I656" i="4"/>
  <c r="I657" i="4"/>
  <c r="I476" i="4"/>
  <c r="I659" i="4"/>
  <c r="I660" i="4"/>
  <c r="I661" i="4"/>
  <c r="I662" i="4"/>
  <c r="I663" i="4"/>
  <c r="I664" i="4"/>
  <c r="I665" i="4"/>
  <c r="I666" i="4"/>
  <c r="I667" i="4"/>
  <c r="I668" i="4"/>
  <c r="I2" i="4"/>
  <c r="J3" i="5"/>
  <c r="J4" i="5"/>
  <c r="J5" i="5"/>
  <c r="J6" i="5"/>
  <c r="J7" i="5"/>
  <c r="J8" i="5"/>
  <c r="J9" i="5"/>
  <c r="J10" i="5"/>
  <c r="J11" i="5"/>
  <c r="J12" i="5"/>
  <c r="J13" i="5"/>
  <c r="J14" i="5"/>
  <c r="J15" i="5"/>
  <c r="J16" i="5"/>
  <c r="J17" i="5"/>
  <c r="J18" i="5"/>
  <c r="J19" i="5"/>
  <c r="J20" i="5"/>
  <c r="J21" i="5"/>
  <c r="J22" i="5"/>
  <c r="J23" i="5"/>
  <c r="J24" i="5"/>
  <c r="J25" i="5"/>
  <c r="J26" i="5"/>
  <c r="J323"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472"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181" i="5"/>
  <c r="J307" i="5"/>
  <c r="J308" i="5"/>
  <c r="J309" i="5"/>
  <c r="J310" i="5"/>
  <c r="J311" i="5"/>
  <c r="J312" i="5"/>
  <c r="J313" i="5"/>
  <c r="J314" i="5"/>
  <c r="J315" i="5"/>
  <c r="J316" i="5"/>
  <c r="J317" i="5"/>
  <c r="J318" i="5"/>
  <c r="J319" i="5"/>
  <c r="J320" i="5"/>
  <c r="J321" i="5"/>
  <c r="J322" i="5"/>
  <c r="J350"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06" i="5"/>
  <c r="J351" i="5"/>
  <c r="J352" i="5"/>
  <c r="J353" i="5"/>
  <c r="J354" i="5"/>
  <c r="J355" i="5"/>
  <c r="J356" i="5"/>
  <c r="J357" i="5"/>
  <c r="J358" i="5"/>
  <c r="J359" i="5"/>
  <c r="J360" i="5"/>
  <c r="J361" i="5"/>
  <c r="J362" i="5"/>
  <c r="J363" i="5"/>
  <c r="J364" i="5"/>
  <c r="J620" i="5"/>
  <c r="J366" i="5"/>
  <c r="J367" i="5"/>
  <c r="J365" i="5"/>
  <c r="J369" i="5"/>
  <c r="J370" i="5"/>
  <c r="J371" i="5"/>
  <c r="J372" i="5"/>
  <c r="J373" i="5"/>
  <c r="J374" i="5"/>
  <c r="J375" i="5"/>
  <c r="J376" i="5"/>
  <c r="J377" i="5"/>
  <c r="J378" i="5"/>
  <c r="J379" i="5"/>
  <c r="J27"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368"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34" i="5"/>
  <c r="J621" i="5"/>
  <c r="J622" i="5"/>
  <c r="J623" i="5"/>
  <c r="J624" i="5"/>
  <c r="J625" i="5"/>
  <c r="J626" i="5"/>
  <c r="J627" i="5"/>
  <c r="J628" i="5"/>
  <c r="J629" i="5"/>
  <c r="J630" i="5"/>
  <c r="J631" i="5"/>
  <c r="J632" i="5"/>
  <c r="J633" i="5"/>
  <c r="J668"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380" i="5"/>
  <c r="J2" i="5"/>
  <c r="K95" i="4"/>
  <c r="K254" i="4"/>
  <c r="K403" i="4"/>
  <c r="K6" i="4"/>
  <c r="K7" i="4"/>
  <c r="K8" i="4"/>
  <c r="K378" i="4"/>
  <c r="K10" i="4"/>
  <c r="K102" i="4"/>
  <c r="K658" i="4"/>
  <c r="K13" i="4"/>
  <c r="K222" i="4"/>
  <c r="K15" i="4"/>
  <c r="K191" i="4"/>
  <c r="K17" i="4"/>
  <c r="K223" i="4"/>
  <c r="K34" i="4"/>
  <c r="K20" i="4"/>
  <c r="K516" i="4"/>
  <c r="K428" i="4"/>
  <c r="K14" i="4"/>
  <c r="K3" i="4"/>
  <c r="K25" i="4"/>
  <c r="K26" i="4"/>
  <c r="K27" i="4"/>
  <c r="K28" i="4"/>
  <c r="K29" i="4"/>
  <c r="K155" i="4"/>
  <c r="K23" i="4"/>
  <c r="K195" i="4"/>
  <c r="K156" i="4"/>
  <c r="K190" i="4"/>
  <c r="K11" i="4"/>
  <c r="K125" i="4"/>
  <c r="K101" i="4"/>
  <c r="K21" i="4"/>
  <c r="K405" i="4"/>
  <c r="K532" i="4"/>
  <c r="K41" i="4"/>
  <c r="K5" i="4"/>
  <c r="K43" i="4"/>
  <c r="K44" i="4"/>
  <c r="K45" i="4"/>
  <c r="K46" i="4"/>
  <c r="K47" i="4"/>
  <c r="K103" i="4"/>
  <c r="K49" i="4"/>
  <c r="K50" i="4"/>
  <c r="K51" i="4"/>
  <c r="K52" i="4"/>
  <c r="K215" i="4"/>
  <c r="K148" i="4"/>
  <c r="K55" i="4"/>
  <c r="K56" i="4"/>
  <c r="K57" i="4"/>
  <c r="K490" i="4"/>
  <c r="K59" i="4"/>
  <c r="K433" i="4"/>
  <c r="K35" i="4"/>
  <c r="K62" i="4"/>
  <c r="K551" i="4"/>
  <c r="K64" i="4"/>
  <c r="K85" i="4"/>
  <c r="K66" i="4"/>
  <c r="K557" i="4"/>
  <c r="K145" i="4"/>
  <c r="K69" i="4"/>
  <c r="K70" i="4"/>
  <c r="K71" i="4"/>
  <c r="K196" i="4"/>
  <c r="K73" i="4"/>
  <c r="K74" i="4"/>
  <c r="K261" i="4"/>
  <c r="K189" i="4"/>
  <c r="K241" i="4"/>
  <c r="K400" i="4"/>
  <c r="K79" i="4"/>
  <c r="K80" i="4"/>
  <c r="K81" i="4"/>
  <c r="K82" i="4"/>
  <c r="K248" i="4"/>
  <c r="K84" i="4"/>
  <c r="K518" i="4"/>
  <c r="K313" i="4"/>
  <c r="K358" i="4"/>
  <c r="K461" i="4"/>
  <c r="K213" i="4"/>
  <c r="K360" i="4"/>
  <c r="K65" i="4"/>
  <c r="K533" i="4"/>
  <c r="K93" i="4"/>
  <c r="K94" i="4"/>
  <c r="K68" i="4"/>
  <c r="K96" i="4"/>
  <c r="K97" i="4"/>
  <c r="K98" i="4"/>
  <c r="K624" i="4"/>
  <c r="K100" i="4"/>
  <c r="K629" i="4"/>
  <c r="K381" i="4"/>
  <c r="K458" i="4"/>
  <c r="K36" i="4"/>
  <c r="K104" i="4"/>
  <c r="K540" i="4"/>
  <c r="K558" i="4"/>
  <c r="K297" i="4"/>
  <c r="K130" i="4"/>
  <c r="K110" i="4"/>
  <c r="K111" i="4"/>
  <c r="K112" i="4"/>
  <c r="K113" i="4"/>
  <c r="K114" i="4"/>
  <c r="K115" i="4"/>
  <c r="K149" i="4"/>
  <c r="K117" i="4"/>
  <c r="K118" i="4"/>
  <c r="K119" i="4"/>
  <c r="K120" i="4"/>
  <c r="K527" i="4"/>
  <c r="K122" i="4"/>
  <c r="K363" i="4"/>
  <c r="K124" i="4"/>
  <c r="K174" i="4"/>
  <c r="K126" i="4"/>
  <c r="K127" i="4"/>
  <c r="K128" i="4"/>
  <c r="K129" i="4"/>
  <c r="K440" i="4"/>
  <c r="K131" i="4"/>
  <c r="K132" i="4"/>
  <c r="K133" i="4"/>
  <c r="K134" i="4"/>
  <c r="K135" i="4"/>
  <c r="K31" i="4"/>
  <c r="K137" i="4"/>
  <c r="K138" i="4"/>
  <c r="K273" i="4"/>
  <c r="K236" i="4"/>
  <c r="K412" i="4"/>
  <c r="K142" i="4"/>
  <c r="K143" i="4"/>
  <c r="K144" i="4"/>
  <c r="K383" i="4"/>
  <c r="K146" i="4"/>
  <c r="K147" i="4"/>
  <c r="K369" i="4"/>
  <c r="K434" i="4"/>
  <c r="K150" i="4"/>
  <c r="K151" i="4"/>
  <c r="K152" i="4"/>
  <c r="K153" i="4"/>
  <c r="K72" i="4"/>
  <c r="K519" i="4"/>
  <c r="K30" i="4"/>
  <c r="K157" i="4"/>
  <c r="K158" i="4"/>
  <c r="K159" i="4"/>
  <c r="K298" i="4"/>
  <c r="K161" i="4"/>
  <c r="K162" i="4"/>
  <c r="K559" i="4"/>
  <c r="K164" i="4"/>
  <c r="K165" i="4"/>
  <c r="K166" i="4"/>
  <c r="K167" i="4"/>
  <c r="K168" i="4"/>
  <c r="K169" i="4"/>
  <c r="K170" i="4"/>
  <c r="K171" i="4"/>
  <c r="K172" i="4"/>
  <c r="K173" i="4"/>
  <c r="K513" i="4"/>
  <c r="K175" i="4"/>
  <c r="K176" i="4"/>
  <c r="K177" i="4"/>
  <c r="K178" i="4"/>
  <c r="K179" i="4"/>
  <c r="K180" i="4"/>
  <c r="K181" i="4"/>
  <c r="K182" i="4"/>
  <c r="K534" i="4"/>
  <c r="K184" i="4"/>
  <c r="K185" i="4"/>
  <c r="K186" i="4"/>
  <c r="K187" i="4"/>
  <c r="K86" i="4"/>
  <c r="K4" i="4"/>
  <c r="K37" i="4"/>
  <c r="K520" i="4"/>
  <c r="K192" i="4"/>
  <c r="K58" i="4"/>
  <c r="K194" i="4"/>
  <c r="K636" i="4"/>
  <c r="K38" i="4"/>
  <c r="K197" i="4"/>
  <c r="K605" i="4"/>
  <c r="K199" i="4"/>
  <c r="K200" i="4"/>
  <c r="K201" i="4"/>
  <c r="K202" i="4"/>
  <c r="K24" i="4"/>
  <c r="K204" i="4"/>
  <c r="K205" i="4"/>
  <c r="K206" i="4"/>
  <c r="K207" i="4"/>
  <c r="K208" i="4"/>
  <c r="K209" i="4"/>
  <c r="K210" i="4"/>
  <c r="K78" i="4"/>
  <c r="K87" i="4"/>
  <c r="K88" i="4"/>
  <c r="K238" i="4"/>
  <c r="K346" i="4"/>
  <c r="K216" i="4"/>
  <c r="K217" i="4"/>
  <c r="K218" i="4"/>
  <c r="K219" i="4"/>
  <c r="K105" i="4"/>
  <c r="K221" i="4"/>
  <c r="K18" i="4"/>
  <c r="K75" i="4"/>
  <c r="K224" i="4"/>
  <c r="K225" i="4"/>
  <c r="K243" i="4"/>
  <c r="K227" i="4"/>
  <c r="K228" i="4"/>
  <c r="K277" i="4"/>
  <c r="K305" i="4"/>
  <c r="K231" i="4"/>
  <c r="K232" i="4"/>
  <c r="K233" i="4"/>
  <c r="K234" i="4"/>
  <c r="K483" i="4"/>
  <c r="K60" i="4"/>
  <c r="K306" i="4"/>
  <c r="K89" i="4"/>
  <c r="K123" i="4"/>
  <c r="K240" i="4"/>
  <c r="K12" i="4"/>
  <c r="K242" i="4"/>
  <c r="K350" i="4"/>
  <c r="K67" i="4"/>
  <c r="K283" i="4"/>
  <c r="K469" i="4"/>
  <c r="K247" i="4"/>
  <c r="K260" i="4"/>
  <c r="K249" i="4"/>
  <c r="K250" i="4"/>
  <c r="K251" i="4"/>
  <c r="K252" i="4"/>
  <c r="K253" i="4"/>
  <c r="K413" i="4"/>
  <c r="K255" i="4"/>
  <c r="K256" i="4"/>
  <c r="K565" i="4"/>
  <c r="K258" i="4"/>
  <c r="K259" i="4"/>
  <c r="K550" i="4"/>
  <c r="K321" i="4"/>
  <c r="K262" i="4"/>
  <c r="K141" i="4"/>
  <c r="K264" i="4"/>
  <c r="K265" i="4"/>
  <c r="K266" i="4"/>
  <c r="K344" i="4"/>
  <c r="K268" i="4"/>
  <c r="K269" i="4"/>
  <c r="K270" i="4"/>
  <c r="K271" i="4"/>
  <c r="K106" i="4"/>
  <c r="K263" i="4"/>
  <c r="K414" i="4"/>
  <c r="K462" i="4"/>
  <c r="K316" i="4"/>
  <c r="K608" i="4"/>
  <c r="K278" i="4"/>
  <c r="K279" i="4"/>
  <c r="K280" i="4"/>
  <c r="K281" i="4"/>
  <c r="K282" i="4"/>
  <c r="K183" i="4"/>
  <c r="K284" i="4"/>
  <c r="K285" i="4"/>
  <c r="K267" i="4"/>
  <c r="K239" i="4"/>
  <c r="K288" i="4"/>
  <c r="K289" i="4"/>
  <c r="K290" i="4"/>
  <c r="K291" i="4"/>
  <c r="K292" i="4"/>
  <c r="K293" i="4"/>
  <c r="K16" i="4"/>
  <c r="K567" i="4"/>
  <c r="K296" i="4"/>
  <c r="K257" i="4"/>
  <c r="K226" i="4"/>
  <c r="K299" i="4"/>
  <c r="K300" i="4"/>
  <c r="K301" i="4"/>
  <c r="K302" i="4"/>
  <c r="K303" i="4"/>
  <c r="K304" i="4"/>
  <c r="K352" i="4"/>
  <c r="K286" i="4"/>
  <c r="K435" i="4"/>
  <c r="K308" i="4"/>
  <c r="K154" i="4"/>
  <c r="K310" i="4"/>
  <c r="K502" i="4"/>
  <c r="K417" i="4"/>
  <c r="K229" i="4"/>
  <c r="K314" i="4"/>
  <c r="K315" i="4"/>
  <c r="K272" i="4"/>
  <c r="K594" i="4"/>
  <c r="K53" i="4"/>
  <c r="K319" i="4"/>
  <c r="K320" i="4"/>
  <c r="K530" i="4"/>
  <c r="K322" i="4"/>
  <c r="K323" i="4"/>
  <c r="K505" i="4"/>
  <c r="K325" i="4"/>
  <c r="K326" i="4"/>
  <c r="K327" i="4"/>
  <c r="K630" i="4"/>
  <c r="K329" i="4"/>
  <c r="K330" i="4"/>
  <c r="K331" i="4"/>
  <c r="K332" i="4"/>
  <c r="K333" i="4"/>
  <c r="K334" i="4"/>
  <c r="K335" i="4"/>
  <c r="K336" i="4"/>
  <c r="K337" i="4"/>
  <c r="K338" i="4"/>
  <c r="K339" i="4"/>
  <c r="K340" i="4"/>
  <c r="K193" i="4"/>
  <c r="K342" i="4"/>
  <c r="K343" i="4"/>
  <c r="K486" i="4"/>
  <c r="K345" i="4"/>
  <c r="K526" i="4"/>
  <c r="K347" i="4"/>
  <c r="K348" i="4"/>
  <c r="K349" i="4"/>
  <c r="K287" i="4"/>
  <c r="K351" i="4"/>
  <c r="K324" i="4"/>
  <c r="K353" i="4"/>
  <c r="K354" i="4"/>
  <c r="K76" i="4"/>
  <c r="K214" i="4"/>
  <c r="K357" i="4"/>
  <c r="K441" i="4"/>
  <c r="K359" i="4"/>
  <c r="K542" i="4"/>
  <c r="K361" i="4"/>
  <c r="K362" i="4"/>
  <c r="K295" i="4"/>
  <c r="K364" i="4"/>
  <c r="K365" i="4"/>
  <c r="K366" i="4"/>
  <c r="K367" i="4"/>
  <c r="K368" i="4"/>
  <c r="K39" i="4"/>
  <c r="K370" i="4"/>
  <c r="K371" i="4"/>
  <c r="K372" i="4"/>
  <c r="K136" i="4"/>
  <c r="K568" i="4"/>
  <c r="K198" i="4"/>
  <c r="K376" i="4"/>
  <c r="K377" i="4"/>
  <c r="K549" i="4"/>
  <c r="K294" i="4"/>
  <c r="K99" i="4"/>
  <c r="K274" i="4"/>
  <c r="K382" i="4"/>
  <c r="K107" i="4"/>
  <c r="K384" i="4"/>
  <c r="K385" i="4"/>
  <c r="K386" i="4"/>
  <c r="K387" i="4"/>
  <c r="K388" i="4"/>
  <c r="K389" i="4"/>
  <c r="K390" i="4"/>
  <c r="K391" i="4"/>
  <c r="K432" i="4"/>
  <c r="K482" i="4"/>
  <c r="K40" i="4"/>
  <c r="K395" i="4"/>
  <c r="K54" i="4"/>
  <c r="K42" i="4"/>
  <c r="K398" i="4"/>
  <c r="K618" i="4"/>
  <c r="K312" i="4"/>
  <c r="K401" i="4"/>
  <c r="K402" i="4"/>
  <c r="K61" i="4"/>
  <c r="K188" i="4"/>
  <c r="K421" i="4"/>
  <c r="K406" i="4"/>
  <c r="K407" i="4"/>
  <c r="K408" i="4"/>
  <c r="K409" i="4"/>
  <c r="K410" i="4"/>
  <c r="K506" i="4"/>
  <c r="K328" i="4"/>
  <c r="K108" i="4"/>
  <c r="K507" i="4"/>
  <c r="K415" i="4"/>
  <c r="K416" i="4"/>
  <c r="K457" i="4"/>
  <c r="K418" i="4"/>
  <c r="K419" i="4"/>
  <c r="K420" i="4"/>
  <c r="K546" i="4"/>
  <c r="K619" i="4"/>
  <c r="K19" i="4"/>
  <c r="K424" i="4"/>
  <c r="K425" i="4"/>
  <c r="K571" i="4"/>
  <c r="K427" i="4"/>
  <c r="K484" i="4"/>
  <c r="K429" i="4"/>
  <c r="K430" i="4"/>
  <c r="K431" i="4"/>
  <c r="K473" i="4"/>
  <c r="K547" i="4"/>
  <c r="K275" i="4"/>
  <c r="K392" i="4"/>
  <c r="K436" i="4"/>
  <c r="K422" i="4"/>
  <c r="K488" i="4"/>
  <c r="K439" i="4"/>
  <c r="K83" i="4"/>
  <c r="K237" i="4"/>
  <c r="K442" i="4"/>
  <c r="K443" i="4"/>
  <c r="K444" i="4"/>
  <c r="K445" i="4"/>
  <c r="K446" i="4"/>
  <c r="K447" i="4"/>
  <c r="K448" i="4"/>
  <c r="K449" i="4"/>
  <c r="K450" i="4"/>
  <c r="K451" i="4"/>
  <c r="K452" i="4"/>
  <c r="K453" i="4"/>
  <c r="K454" i="4"/>
  <c r="K521" i="4"/>
  <c r="K456" i="4"/>
  <c r="K404" i="4"/>
  <c r="K465" i="4"/>
  <c r="K459" i="4"/>
  <c r="K460" i="4"/>
  <c r="K311" i="4"/>
  <c r="K512" i="4"/>
  <c r="K463" i="4"/>
  <c r="K464" i="4"/>
  <c r="K276" i="4"/>
  <c r="K466" i="4"/>
  <c r="K467" i="4"/>
  <c r="K639" i="4"/>
  <c r="K393" i="4"/>
  <c r="K470" i="4"/>
  <c r="K471" i="4"/>
  <c r="K472" i="4"/>
  <c r="K203" i="4"/>
  <c r="K474" i="4"/>
  <c r="K475" i="4"/>
  <c r="K140" i="4"/>
  <c r="K477" i="4"/>
  <c r="K478" i="4"/>
  <c r="K479" i="4"/>
  <c r="K9" i="4"/>
  <c r="K437" i="4"/>
  <c r="K468" i="4"/>
  <c r="K548" i="4"/>
  <c r="K394" i="4"/>
  <c r="K485" i="4"/>
  <c r="K411" i="4"/>
  <c r="K487" i="4"/>
  <c r="K160" i="4"/>
  <c r="K489" i="4"/>
  <c r="K90" i="4"/>
  <c r="K491" i="4"/>
  <c r="K492" i="4"/>
  <c r="K493" i="4"/>
  <c r="K494" i="4"/>
  <c r="K495" i="4"/>
  <c r="K496" i="4"/>
  <c r="K497" i="4"/>
  <c r="K498" i="4"/>
  <c r="K499" i="4"/>
  <c r="K500" i="4"/>
  <c r="K501" i="4"/>
  <c r="K589" i="4"/>
  <c r="K503" i="4"/>
  <c r="K504" i="4"/>
  <c r="K48" i="4"/>
  <c r="K631" i="4"/>
  <c r="K602" i="4"/>
  <c r="K508" i="4"/>
  <c r="K509" i="4"/>
  <c r="K510" i="4"/>
  <c r="K511" i="4"/>
  <c r="K423" i="4"/>
  <c r="K356" i="4"/>
  <c r="K514" i="4"/>
  <c r="K515" i="4"/>
  <c r="K396" i="4"/>
  <c r="K517" i="4"/>
  <c r="K246" i="4"/>
  <c r="K92" i="4"/>
  <c r="K373" i="4"/>
  <c r="K230" i="4"/>
  <c r="K63" i="4"/>
  <c r="K523" i="4"/>
  <c r="K524" i="4"/>
  <c r="K525" i="4"/>
  <c r="K591" i="4"/>
  <c r="K244" i="4"/>
  <c r="K528" i="4"/>
  <c r="K529" i="4"/>
  <c r="K455" i="4"/>
  <c r="K531" i="4"/>
  <c r="K642" i="4"/>
  <c r="K211" i="4"/>
  <c r="K109" i="4"/>
  <c r="K535" i="4"/>
  <c r="K139" i="4"/>
  <c r="K537" i="4"/>
  <c r="K538" i="4"/>
  <c r="K539" i="4"/>
  <c r="K307" i="4"/>
  <c r="K541" i="4"/>
  <c r="K536" i="4"/>
  <c r="K543" i="4"/>
  <c r="K544" i="4"/>
  <c r="K545" i="4"/>
  <c r="K655" i="4"/>
  <c r="K374" i="4"/>
  <c r="K91" i="4"/>
  <c r="K32" i="4"/>
  <c r="K163" i="4"/>
  <c r="K309" i="4"/>
  <c r="K552" i="4"/>
  <c r="K553" i="4"/>
  <c r="K554" i="4"/>
  <c r="K555" i="4"/>
  <c r="K556" i="4"/>
  <c r="K77" i="4"/>
  <c r="K245" i="4"/>
  <c r="K317" i="4"/>
  <c r="K560" i="4"/>
  <c r="K561" i="4"/>
  <c r="K562" i="4"/>
  <c r="K563" i="4"/>
  <c r="K564" i="4"/>
  <c r="K379" i="4"/>
  <c r="K566" i="4"/>
  <c r="K33" i="4"/>
  <c r="K22" i="4"/>
  <c r="K569" i="4"/>
  <c r="K570" i="4"/>
  <c r="K397" i="4"/>
  <c r="K572" i="4"/>
  <c r="K573" i="4"/>
  <c r="K574" i="4"/>
  <c r="K575" i="4"/>
  <c r="K576" i="4"/>
  <c r="K577" i="4"/>
  <c r="K578" i="4"/>
  <c r="K579" i="4"/>
  <c r="K580" i="4"/>
  <c r="K581" i="4"/>
  <c r="K582" i="4"/>
  <c r="K583" i="4"/>
  <c r="K584" i="4"/>
  <c r="K585" i="4"/>
  <c r="K586" i="4"/>
  <c r="K587" i="4"/>
  <c r="K588" i="4"/>
  <c r="K116" i="4"/>
  <c r="K590" i="4"/>
  <c r="K399" i="4"/>
  <c r="K592" i="4"/>
  <c r="K593" i="4"/>
  <c r="K627" i="4"/>
  <c r="K595" i="4"/>
  <c r="K596" i="4"/>
  <c r="K597" i="4"/>
  <c r="K598" i="4"/>
  <c r="K599" i="4"/>
  <c r="K600" i="4"/>
  <c r="K601" i="4"/>
  <c r="K481" i="4"/>
  <c r="K603" i="4"/>
  <c r="K604" i="4"/>
  <c r="K438" i="4"/>
  <c r="K606" i="4"/>
  <c r="K607" i="4"/>
  <c r="K220" i="4"/>
  <c r="K609" i="4"/>
  <c r="K610" i="4"/>
  <c r="K611" i="4"/>
  <c r="K612" i="4"/>
  <c r="K613" i="4"/>
  <c r="K614" i="4"/>
  <c r="K615" i="4"/>
  <c r="K616" i="4"/>
  <c r="K617" i="4"/>
  <c r="K318" i="4"/>
  <c r="K480" i="4"/>
  <c r="K620" i="4"/>
  <c r="K621" i="4"/>
  <c r="K622" i="4"/>
  <c r="K623" i="4"/>
  <c r="K212" i="4"/>
  <c r="K625" i="4"/>
  <c r="K626" i="4"/>
  <c r="K375" i="4"/>
  <c r="K628" i="4"/>
  <c r="K426" i="4"/>
  <c r="K522" i="4"/>
  <c r="K121" i="4"/>
  <c r="K632" i="4"/>
  <c r="K633" i="4"/>
  <c r="K634" i="4"/>
  <c r="K635" i="4"/>
  <c r="K341" i="4"/>
  <c r="K637" i="4"/>
  <c r="K638" i="4"/>
  <c r="K355" i="4"/>
  <c r="K640" i="4"/>
  <c r="K641" i="4"/>
  <c r="K235" i="4"/>
  <c r="K643" i="4"/>
  <c r="K644" i="4"/>
  <c r="K645" i="4"/>
  <c r="K646" i="4"/>
  <c r="K647" i="4"/>
  <c r="K648" i="4"/>
  <c r="K649" i="4"/>
  <c r="K650" i="4"/>
  <c r="K651" i="4"/>
  <c r="K652" i="4"/>
  <c r="K653" i="4"/>
  <c r="K654" i="4"/>
  <c r="K380" i="4"/>
  <c r="K656" i="4"/>
  <c r="K657" i="4"/>
  <c r="K476" i="4"/>
  <c r="K659" i="4"/>
  <c r="K660" i="4"/>
  <c r="K661" i="4"/>
  <c r="K662" i="4"/>
  <c r="K663" i="4"/>
  <c r="K664" i="4"/>
  <c r="K665" i="4"/>
  <c r="K666" i="4"/>
  <c r="K667" i="4"/>
  <c r="K668" i="4"/>
  <c r="K2" i="4"/>
  <c r="J97" i="3"/>
  <c r="X97" i="3" s="1"/>
  <c r="J98" i="3"/>
  <c r="X98" i="3" s="1"/>
  <c r="J99" i="3"/>
  <c r="X99" i="3" s="1"/>
  <c r="J100" i="3"/>
  <c r="X100" i="3" s="1"/>
  <c r="J101" i="3"/>
  <c r="X101" i="3" s="1"/>
  <c r="J102" i="3"/>
  <c r="X102" i="3" s="1"/>
  <c r="J103" i="3"/>
  <c r="X103" i="3" s="1"/>
  <c r="J104" i="3"/>
  <c r="X104" i="3" s="1"/>
  <c r="J105" i="3"/>
  <c r="X105" i="3" s="1"/>
  <c r="J106" i="3"/>
  <c r="X106" i="3" s="1"/>
  <c r="J107" i="3"/>
  <c r="X107" i="3" s="1"/>
  <c r="J108" i="3"/>
  <c r="X108" i="3" s="1"/>
  <c r="J109" i="3"/>
  <c r="X109" i="3" s="1"/>
  <c r="J110" i="3"/>
  <c r="X110" i="3" s="1"/>
  <c r="J111" i="3"/>
  <c r="X111" i="3" s="1"/>
  <c r="J112" i="3"/>
  <c r="X112" i="3" s="1"/>
  <c r="J113" i="3"/>
  <c r="X113" i="3" s="1"/>
  <c r="J114" i="3"/>
  <c r="X114" i="3" s="1"/>
  <c r="J115" i="3"/>
  <c r="X115" i="3" s="1"/>
  <c r="J116" i="3"/>
  <c r="X116" i="3" s="1"/>
  <c r="J117" i="3"/>
  <c r="X117" i="3" s="1"/>
  <c r="J118" i="3"/>
  <c r="X118" i="3" s="1"/>
  <c r="J119" i="3"/>
  <c r="X119" i="3" s="1"/>
  <c r="J120" i="3"/>
  <c r="X120" i="3" s="1"/>
  <c r="J121" i="3"/>
  <c r="X121" i="3" s="1"/>
  <c r="J122" i="3"/>
  <c r="X122" i="3" s="1"/>
  <c r="J123" i="3"/>
  <c r="X123" i="3" s="1"/>
  <c r="J124" i="3"/>
  <c r="X124" i="3" s="1"/>
  <c r="J125" i="3"/>
  <c r="X125" i="3" s="1"/>
  <c r="J126" i="3"/>
  <c r="X126" i="3" s="1"/>
  <c r="J127" i="3"/>
  <c r="X127" i="3" s="1"/>
  <c r="J128" i="3"/>
  <c r="X128" i="3" s="1"/>
  <c r="J129" i="3"/>
  <c r="X129" i="3" s="1"/>
  <c r="J130" i="3"/>
  <c r="X130" i="3" s="1"/>
  <c r="J131" i="3"/>
  <c r="X131" i="3" s="1"/>
  <c r="J132" i="3"/>
  <c r="X132" i="3" s="1"/>
  <c r="J133" i="3"/>
  <c r="X133" i="3" s="1"/>
  <c r="J134" i="3"/>
  <c r="X134" i="3" s="1"/>
  <c r="J135" i="3"/>
  <c r="X135" i="3" s="1"/>
  <c r="J136" i="3"/>
  <c r="X136" i="3" s="1"/>
  <c r="J137" i="3"/>
  <c r="X137" i="3" s="1"/>
  <c r="J138" i="3"/>
  <c r="X138" i="3" s="1"/>
  <c r="J139" i="3"/>
  <c r="X139" i="3" s="1"/>
  <c r="J140" i="3"/>
  <c r="X140" i="3" s="1"/>
  <c r="J141" i="3"/>
  <c r="X141" i="3" s="1"/>
  <c r="J142" i="3"/>
  <c r="X142" i="3" s="1"/>
  <c r="J143" i="3"/>
  <c r="X143" i="3" s="1"/>
  <c r="J144" i="3"/>
  <c r="X144" i="3" s="1"/>
  <c r="J145" i="3"/>
  <c r="X145" i="3" s="1"/>
  <c r="J146" i="3"/>
  <c r="X146" i="3" s="1"/>
  <c r="J147" i="3"/>
  <c r="X147" i="3" s="1"/>
  <c r="J148" i="3"/>
  <c r="X148" i="3" s="1"/>
  <c r="J149" i="3"/>
  <c r="X149" i="3" s="1"/>
  <c r="J150" i="3"/>
  <c r="X150" i="3" s="1"/>
  <c r="J151" i="3"/>
  <c r="X151" i="3" s="1"/>
  <c r="J152" i="3"/>
  <c r="X152" i="3" s="1"/>
  <c r="J153" i="3"/>
  <c r="X153" i="3" s="1"/>
  <c r="J154" i="3"/>
  <c r="X154" i="3" s="1"/>
  <c r="J155" i="3"/>
  <c r="X155" i="3" s="1"/>
  <c r="J156" i="3"/>
  <c r="X156" i="3" s="1"/>
  <c r="J157" i="3"/>
  <c r="X157" i="3" s="1"/>
  <c r="J158" i="3"/>
  <c r="X158" i="3" s="1"/>
  <c r="J159" i="3"/>
  <c r="X159" i="3" s="1"/>
  <c r="J160" i="3"/>
  <c r="X160" i="3" s="1"/>
  <c r="J161" i="3"/>
  <c r="X161" i="3" s="1"/>
  <c r="J162" i="3"/>
  <c r="X162" i="3" s="1"/>
  <c r="J163" i="3"/>
  <c r="X163" i="3" s="1"/>
  <c r="J164" i="3"/>
  <c r="X164" i="3" s="1"/>
  <c r="J165" i="3"/>
  <c r="X165" i="3" s="1"/>
  <c r="J166" i="3"/>
  <c r="X166" i="3" s="1"/>
  <c r="J167" i="3"/>
  <c r="X167" i="3" s="1"/>
  <c r="J168" i="3"/>
  <c r="X168" i="3" s="1"/>
  <c r="J169" i="3"/>
  <c r="X169" i="3" s="1"/>
  <c r="J170" i="3"/>
  <c r="X170" i="3" s="1"/>
  <c r="J171" i="3"/>
  <c r="X171" i="3" s="1"/>
  <c r="J172" i="3"/>
  <c r="X172" i="3" s="1"/>
  <c r="J173" i="3"/>
  <c r="X173" i="3" s="1"/>
  <c r="J174" i="3"/>
  <c r="X174" i="3" s="1"/>
  <c r="J175" i="3"/>
  <c r="X175" i="3" s="1"/>
  <c r="J176" i="3"/>
  <c r="X176" i="3" s="1"/>
  <c r="J177" i="3"/>
  <c r="X177" i="3" s="1"/>
  <c r="J178" i="3"/>
  <c r="X178" i="3" s="1"/>
  <c r="J179" i="3"/>
  <c r="X179" i="3" s="1"/>
  <c r="J180" i="3"/>
  <c r="X180" i="3" s="1"/>
  <c r="J181" i="3"/>
  <c r="X181" i="3" s="1"/>
  <c r="J182" i="3"/>
  <c r="X182" i="3" s="1"/>
  <c r="J183" i="3"/>
  <c r="X183" i="3" s="1"/>
  <c r="J184" i="3"/>
  <c r="X184" i="3" s="1"/>
  <c r="J185" i="3"/>
  <c r="X185" i="3" s="1"/>
  <c r="J186" i="3"/>
  <c r="X186" i="3" s="1"/>
  <c r="J187" i="3"/>
  <c r="X187" i="3" s="1"/>
  <c r="J188" i="3"/>
  <c r="X188" i="3" s="1"/>
  <c r="J189" i="3"/>
  <c r="X189" i="3" s="1"/>
  <c r="J190" i="3"/>
  <c r="X190" i="3" s="1"/>
  <c r="J191" i="3"/>
  <c r="X191" i="3" s="1"/>
  <c r="J192" i="3"/>
  <c r="X192" i="3" s="1"/>
  <c r="J193" i="3"/>
  <c r="X193" i="3" s="1"/>
  <c r="J194" i="3"/>
  <c r="X194" i="3" s="1"/>
  <c r="J195" i="3"/>
  <c r="X195" i="3" s="1"/>
  <c r="J196" i="3"/>
  <c r="X196" i="3" s="1"/>
  <c r="J197" i="3"/>
  <c r="X197" i="3" s="1"/>
  <c r="J198" i="3"/>
  <c r="X198" i="3" s="1"/>
  <c r="J199" i="3"/>
  <c r="X199" i="3" s="1"/>
  <c r="J200" i="3"/>
  <c r="X200" i="3" s="1"/>
  <c r="J201" i="3"/>
  <c r="X201" i="3" s="1"/>
  <c r="J202" i="3"/>
  <c r="X202" i="3" s="1"/>
  <c r="J203" i="3"/>
  <c r="X203" i="3" s="1"/>
  <c r="J204" i="3"/>
  <c r="X204" i="3" s="1"/>
  <c r="J205" i="3"/>
  <c r="X205" i="3" s="1"/>
  <c r="J206" i="3"/>
  <c r="X206" i="3" s="1"/>
  <c r="J207" i="3"/>
  <c r="X207" i="3" s="1"/>
  <c r="J208" i="3"/>
  <c r="X208" i="3" s="1"/>
  <c r="J209" i="3"/>
  <c r="X209" i="3" s="1"/>
  <c r="J210" i="3"/>
  <c r="X210" i="3" s="1"/>
  <c r="J211" i="3"/>
  <c r="X211" i="3" s="1"/>
  <c r="J212" i="3"/>
  <c r="X212" i="3" s="1"/>
  <c r="J213" i="3"/>
  <c r="X213" i="3" s="1"/>
  <c r="J214" i="3"/>
  <c r="X214" i="3" s="1"/>
  <c r="J215" i="3"/>
  <c r="X215" i="3" s="1"/>
  <c r="J216" i="3"/>
  <c r="X216" i="3" s="1"/>
  <c r="J217" i="3"/>
  <c r="X217" i="3" s="1"/>
  <c r="J218" i="3"/>
  <c r="X218" i="3" s="1"/>
  <c r="J219" i="3"/>
  <c r="X219" i="3" s="1"/>
  <c r="J220" i="3"/>
  <c r="X220" i="3" s="1"/>
  <c r="J221" i="3"/>
  <c r="X221" i="3" s="1"/>
  <c r="J222" i="3"/>
  <c r="X222" i="3" s="1"/>
  <c r="J223" i="3"/>
  <c r="X223" i="3" s="1"/>
  <c r="J224" i="3"/>
  <c r="X224" i="3" s="1"/>
  <c r="J225" i="3"/>
  <c r="X225" i="3" s="1"/>
  <c r="J226" i="3"/>
  <c r="X226" i="3" s="1"/>
  <c r="J227" i="3"/>
  <c r="X227" i="3" s="1"/>
  <c r="J228" i="3"/>
  <c r="X228" i="3" s="1"/>
  <c r="J229" i="3"/>
  <c r="X229" i="3" s="1"/>
  <c r="J230" i="3"/>
  <c r="X230" i="3" s="1"/>
  <c r="J231" i="3"/>
  <c r="X231" i="3" s="1"/>
  <c r="J232" i="3"/>
  <c r="X232" i="3" s="1"/>
  <c r="J233" i="3"/>
  <c r="X233" i="3" s="1"/>
  <c r="J234" i="3"/>
  <c r="X234" i="3" s="1"/>
  <c r="J235" i="3"/>
  <c r="X235" i="3" s="1"/>
  <c r="J236" i="3"/>
  <c r="X236" i="3" s="1"/>
  <c r="J237" i="3"/>
  <c r="X237" i="3" s="1"/>
  <c r="J238" i="3"/>
  <c r="X238" i="3" s="1"/>
  <c r="J239" i="3"/>
  <c r="X239" i="3" s="1"/>
  <c r="J240" i="3"/>
  <c r="X240" i="3" s="1"/>
  <c r="J241" i="3"/>
  <c r="X241" i="3" s="1"/>
  <c r="J242" i="3"/>
  <c r="X242" i="3" s="1"/>
  <c r="J243" i="3"/>
  <c r="X243" i="3" s="1"/>
  <c r="J244" i="3"/>
  <c r="X244" i="3" s="1"/>
  <c r="J245" i="3"/>
  <c r="X245" i="3" s="1"/>
  <c r="J246" i="3"/>
  <c r="X246" i="3" s="1"/>
  <c r="J247" i="3"/>
  <c r="X247" i="3" s="1"/>
  <c r="J248" i="3"/>
  <c r="X248" i="3" s="1"/>
  <c r="J249" i="3"/>
  <c r="X249" i="3" s="1"/>
  <c r="J250" i="3"/>
  <c r="X250" i="3" s="1"/>
  <c r="J251" i="3"/>
  <c r="X251" i="3" s="1"/>
  <c r="J252" i="3"/>
  <c r="X252" i="3" s="1"/>
  <c r="J253" i="3"/>
  <c r="X253" i="3" s="1"/>
  <c r="J254" i="3"/>
  <c r="X254" i="3" s="1"/>
  <c r="J255" i="3"/>
  <c r="X255" i="3" s="1"/>
  <c r="J256" i="3"/>
  <c r="X256" i="3" s="1"/>
  <c r="J257" i="3"/>
  <c r="X257" i="3" s="1"/>
  <c r="J258" i="3"/>
  <c r="X258" i="3" s="1"/>
  <c r="J259" i="3"/>
  <c r="X259" i="3" s="1"/>
  <c r="J260" i="3"/>
  <c r="X260" i="3" s="1"/>
  <c r="J261" i="3"/>
  <c r="X261" i="3" s="1"/>
  <c r="J262" i="3"/>
  <c r="X262" i="3" s="1"/>
  <c r="J263" i="3"/>
  <c r="X263" i="3" s="1"/>
  <c r="J264" i="3"/>
  <c r="X264" i="3" s="1"/>
  <c r="J265" i="3"/>
  <c r="X265" i="3" s="1"/>
  <c r="J266" i="3"/>
  <c r="X266" i="3" s="1"/>
  <c r="J267" i="3"/>
  <c r="X267" i="3" s="1"/>
  <c r="J268" i="3"/>
  <c r="X268" i="3" s="1"/>
  <c r="J269" i="3"/>
  <c r="X269" i="3" s="1"/>
  <c r="J270" i="3"/>
  <c r="X270" i="3" s="1"/>
  <c r="J271" i="3"/>
  <c r="X271" i="3" s="1"/>
  <c r="J272" i="3"/>
  <c r="X272" i="3" s="1"/>
  <c r="J273" i="3"/>
  <c r="X273" i="3" s="1"/>
  <c r="J274" i="3"/>
  <c r="X274" i="3" s="1"/>
  <c r="J275" i="3"/>
  <c r="X275" i="3" s="1"/>
  <c r="J276" i="3"/>
  <c r="X276" i="3" s="1"/>
  <c r="J277" i="3"/>
  <c r="X277" i="3" s="1"/>
  <c r="J278" i="3"/>
  <c r="X278" i="3" s="1"/>
  <c r="J279" i="3"/>
  <c r="X279" i="3" s="1"/>
  <c r="J280" i="3"/>
  <c r="X280" i="3" s="1"/>
  <c r="J281" i="3"/>
  <c r="X281" i="3" s="1"/>
  <c r="J282" i="3"/>
  <c r="X282" i="3" s="1"/>
  <c r="J283" i="3"/>
  <c r="X283" i="3" s="1"/>
  <c r="J284" i="3"/>
  <c r="X284" i="3" s="1"/>
  <c r="J285" i="3"/>
  <c r="X285" i="3" s="1"/>
  <c r="J286" i="3"/>
  <c r="X286" i="3" s="1"/>
  <c r="J287" i="3"/>
  <c r="X287" i="3" s="1"/>
  <c r="J288" i="3"/>
  <c r="X288" i="3" s="1"/>
  <c r="J289" i="3"/>
  <c r="X289" i="3" s="1"/>
  <c r="J290" i="3"/>
  <c r="X290" i="3" s="1"/>
  <c r="J291" i="3"/>
  <c r="X291" i="3" s="1"/>
  <c r="J292" i="3"/>
  <c r="X292" i="3" s="1"/>
  <c r="J293" i="3"/>
  <c r="X293" i="3" s="1"/>
  <c r="J294" i="3"/>
  <c r="X294" i="3" s="1"/>
  <c r="J295" i="3"/>
  <c r="X295" i="3" s="1"/>
  <c r="J296" i="3"/>
  <c r="X296" i="3" s="1"/>
  <c r="J297" i="3"/>
  <c r="X297" i="3" s="1"/>
  <c r="J298" i="3"/>
  <c r="X298" i="3" s="1"/>
  <c r="J299" i="3"/>
  <c r="X299" i="3" s="1"/>
  <c r="J300" i="3"/>
  <c r="X300" i="3" s="1"/>
  <c r="J301" i="3"/>
  <c r="X301" i="3" s="1"/>
  <c r="J302" i="3"/>
  <c r="X302" i="3" s="1"/>
  <c r="J303" i="3"/>
  <c r="X303" i="3" s="1"/>
  <c r="J304" i="3"/>
  <c r="X304" i="3" s="1"/>
  <c r="J305" i="3"/>
  <c r="X305" i="3" s="1"/>
  <c r="J306" i="3"/>
  <c r="X306" i="3" s="1"/>
  <c r="J307" i="3"/>
  <c r="X307" i="3" s="1"/>
  <c r="J308" i="3"/>
  <c r="X308" i="3" s="1"/>
  <c r="J309" i="3"/>
  <c r="X309" i="3" s="1"/>
  <c r="J310" i="3"/>
  <c r="X310" i="3" s="1"/>
  <c r="J311" i="3"/>
  <c r="X311" i="3" s="1"/>
  <c r="J312" i="3"/>
  <c r="X312" i="3" s="1"/>
  <c r="J313" i="3"/>
  <c r="X313" i="3" s="1"/>
  <c r="J314" i="3"/>
  <c r="X314" i="3" s="1"/>
  <c r="J315" i="3"/>
  <c r="X315" i="3" s="1"/>
  <c r="J316" i="3"/>
  <c r="X316" i="3" s="1"/>
  <c r="J317" i="3"/>
  <c r="X317" i="3" s="1"/>
  <c r="J318" i="3"/>
  <c r="X318" i="3" s="1"/>
  <c r="J319" i="3"/>
  <c r="X319" i="3" s="1"/>
  <c r="J320" i="3"/>
  <c r="X320" i="3" s="1"/>
  <c r="J321" i="3"/>
  <c r="X321" i="3" s="1"/>
  <c r="J322" i="3"/>
  <c r="X322" i="3" s="1"/>
  <c r="J323" i="3"/>
  <c r="X323" i="3" s="1"/>
  <c r="J324" i="3"/>
  <c r="X324" i="3" s="1"/>
  <c r="J325" i="3"/>
  <c r="X325" i="3" s="1"/>
  <c r="J326" i="3"/>
  <c r="X326" i="3" s="1"/>
  <c r="J327" i="3"/>
  <c r="X327" i="3" s="1"/>
  <c r="J328" i="3"/>
  <c r="X328" i="3" s="1"/>
  <c r="J329" i="3"/>
  <c r="X329" i="3" s="1"/>
  <c r="J330" i="3"/>
  <c r="X330" i="3" s="1"/>
  <c r="J331" i="3"/>
  <c r="X331" i="3" s="1"/>
  <c r="J332" i="3"/>
  <c r="X332" i="3" s="1"/>
  <c r="J333" i="3"/>
  <c r="X333" i="3" s="1"/>
  <c r="J334" i="3"/>
  <c r="X334" i="3" s="1"/>
  <c r="J335" i="3"/>
  <c r="X335" i="3" s="1"/>
  <c r="J336" i="3"/>
  <c r="X336" i="3" s="1"/>
  <c r="J337" i="3"/>
  <c r="X337" i="3" s="1"/>
  <c r="J338" i="3"/>
  <c r="X338" i="3" s="1"/>
  <c r="J339" i="3"/>
  <c r="X339" i="3" s="1"/>
  <c r="J340" i="3"/>
  <c r="X340" i="3" s="1"/>
  <c r="J341" i="3"/>
  <c r="X341" i="3" s="1"/>
  <c r="J342" i="3"/>
  <c r="X342" i="3" s="1"/>
  <c r="J343" i="3"/>
  <c r="X343" i="3" s="1"/>
  <c r="J344" i="3"/>
  <c r="X344" i="3" s="1"/>
  <c r="J345" i="3"/>
  <c r="X345" i="3" s="1"/>
  <c r="J346" i="3"/>
  <c r="X346" i="3" s="1"/>
  <c r="J347" i="3"/>
  <c r="X347" i="3" s="1"/>
  <c r="J348" i="3"/>
  <c r="X348" i="3" s="1"/>
  <c r="J349" i="3"/>
  <c r="X349" i="3" s="1"/>
  <c r="J350" i="3"/>
  <c r="X350" i="3" s="1"/>
  <c r="J351" i="3"/>
  <c r="X351" i="3" s="1"/>
  <c r="J352" i="3"/>
  <c r="X352" i="3" s="1"/>
  <c r="J353" i="3"/>
  <c r="X353" i="3" s="1"/>
  <c r="J354" i="3"/>
  <c r="X354" i="3" s="1"/>
  <c r="J355" i="3"/>
  <c r="X355" i="3" s="1"/>
  <c r="J356" i="3"/>
  <c r="X356" i="3" s="1"/>
  <c r="J357" i="3"/>
  <c r="X357" i="3" s="1"/>
  <c r="J358" i="3"/>
  <c r="X358" i="3" s="1"/>
  <c r="J359" i="3"/>
  <c r="X359" i="3" s="1"/>
  <c r="J360" i="3"/>
  <c r="X360" i="3" s="1"/>
  <c r="J361" i="3"/>
  <c r="X361" i="3" s="1"/>
  <c r="J362" i="3"/>
  <c r="X362" i="3" s="1"/>
  <c r="J363" i="3"/>
  <c r="X363" i="3" s="1"/>
  <c r="J364" i="3"/>
  <c r="X364" i="3" s="1"/>
  <c r="J365" i="3"/>
  <c r="X365" i="3" s="1"/>
  <c r="J366" i="3"/>
  <c r="X366" i="3" s="1"/>
  <c r="J367" i="3"/>
  <c r="X367" i="3" s="1"/>
  <c r="J368" i="3"/>
  <c r="X368" i="3" s="1"/>
  <c r="J369" i="3"/>
  <c r="X369" i="3" s="1"/>
  <c r="J370" i="3"/>
  <c r="X370" i="3" s="1"/>
  <c r="J371" i="3"/>
  <c r="X371" i="3" s="1"/>
  <c r="J372" i="3"/>
  <c r="X372" i="3" s="1"/>
  <c r="J373" i="3"/>
  <c r="X373" i="3" s="1"/>
  <c r="J374" i="3"/>
  <c r="X374" i="3" s="1"/>
  <c r="J375" i="3"/>
  <c r="X375" i="3" s="1"/>
  <c r="J376" i="3"/>
  <c r="X376" i="3" s="1"/>
  <c r="J377" i="3"/>
  <c r="X377" i="3" s="1"/>
  <c r="J378" i="3"/>
  <c r="X378" i="3" s="1"/>
  <c r="J379" i="3"/>
  <c r="X379" i="3" s="1"/>
  <c r="J380" i="3"/>
  <c r="X380" i="3" s="1"/>
  <c r="J381" i="3"/>
  <c r="X381" i="3" s="1"/>
  <c r="J382" i="3"/>
  <c r="X382" i="3" s="1"/>
  <c r="J383" i="3"/>
  <c r="X383" i="3" s="1"/>
  <c r="J384" i="3"/>
  <c r="X384" i="3" s="1"/>
  <c r="J385" i="3"/>
  <c r="X385" i="3" s="1"/>
  <c r="J386" i="3"/>
  <c r="X386" i="3" s="1"/>
  <c r="J387" i="3"/>
  <c r="X387" i="3" s="1"/>
  <c r="J388" i="3"/>
  <c r="X388" i="3" s="1"/>
  <c r="J389" i="3"/>
  <c r="X389" i="3" s="1"/>
  <c r="J390" i="3"/>
  <c r="X390" i="3" s="1"/>
  <c r="J391" i="3"/>
  <c r="X391" i="3" s="1"/>
  <c r="J392" i="3"/>
  <c r="X392" i="3" s="1"/>
  <c r="J393" i="3"/>
  <c r="X393" i="3" s="1"/>
  <c r="J394" i="3"/>
  <c r="X394" i="3" s="1"/>
  <c r="J395" i="3"/>
  <c r="X395" i="3" s="1"/>
  <c r="J396" i="3"/>
  <c r="X396" i="3" s="1"/>
  <c r="J397" i="3"/>
  <c r="X397" i="3" s="1"/>
  <c r="J398" i="3"/>
  <c r="X398" i="3" s="1"/>
  <c r="J399" i="3"/>
  <c r="X399" i="3" s="1"/>
  <c r="J400" i="3"/>
  <c r="X400" i="3" s="1"/>
  <c r="J401" i="3"/>
  <c r="X401" i="3" s="1"/>
  <c r="J402" i="3"/>
  <c r="X402" i="3" s="1"/>
  <c r="J403" i="3"/>
  <c r="X403" i="3" s="1"/>
  <c r="J404" i="3"/>
  <c r="X404" i="3" s="1"/>
  <c r="J405" i="3"/>
  <c r="X405" i="3" s="1"/>
  <c r="J406" i="3"/>
  <c r="X406" i="3" s="1"/>
  <c r="J407" i="3"/>
  <c r="X407" i="3" s="1"/>
  <c r="J408" i="3"/>
  <c r="X408" i="3" s="1"/>
  <c r="J409" i="3"/>
  <c r="X409" i="3" s="1"/>
  <c r="J410" i="3"/>
  <c r="X410" i="3" s="1"/>
  <c r="J411" i="3"/>
  <c r="X411" i="3" s="1"/>
  <c r="J412" i="3"/>
  <c r="X412" i="3" s="1"/>
  <c r="J413" i="3"/>
  <c r="X413" i="3" s="1"/>
  <c r="J414" i="3"/>
  <c r="X414" i="3" s="1"/>
  <c r="J415" i="3"/>
  <c r="X415" i="3" s="1"/>
  <c r="J416" i="3"/>
  <c r="X416" i="3" s="1"/>
  <c r="J417" i="3"/>
  <c r="X417" i="3" s="1"/>
  <c r="J418" i="3"/>
  <c r="X418" i="3" s="1"/>
  <c r="J419" i="3"/>
  <c r="X419" i="3" s="1"/>
  <c r="J420" i="3"/>
  <c r="X420" i="3" s="1"/>
  <c r="J421" i="3"/>
  <c r="X421" i="3" s="1"/>
  <c r="J422" i="3"/>
  <c r="X422" i="3" s="1"/>
  <c r="J423" i="3"/>
  <c r="X423" i="3" s="1"/>
  <c r="J424" i="3"/>
  <c r="X424" i="3" s="1"/>
  <c r="J425" i="3"/>
  <c r="X425" i="3" s="1"/>
  <c r="J426" i="3"/>
  <c r="X426" i="3" s="1"/>
  <c r="J427" i="3"/>
  <c r="X427" i="3" s="1"/>
  <c r="J428" i="3"/>
  <c r="X428" i="3" s="1"/>
  <c r="J429" i="3"/>
  <c r="X429" i="3" s="1"/>
  <c r="J430" i="3"/>
  <c r="X430" i="3" s="1"/>
  <c r="J431" i="3"/>
  <c r="X431" i="3" s="1"/>
  <c r="J432" i="3"/>
  <c r="X432" i="3" s="1"/>
  <c r="J433" i="3"/>
  <c r="X433" i="3" s="1"/>
  <c r="J434" i="3"/>
  <c r="X434" i="3" s="1"/>
  <c r="J435" i="3"/>
  <c r="X435" i="3" s="1"/>
  <c r="J436" i="3"/>
  <c r="X436" i="3" s="1"/>
  <c r="J437" i="3"/>
  <c r="X437" i="3" s="1"/>
  <c r="J438" i="3"/>
  <c r="X438" i="3" s="1"/>
  <c r="J439" i="3"/>
  <c r="X439" i="3" s="1"/>
  <c r="J440" i="3"/>
  <c r="X440" i="3" s="1"/>
  <c r="J441" i="3"/>
  <c r="X441" i="3" s="1"/>
  <c r="J442" i="3"/>
  <c r="X442" i="3" s="1"/>
  <c r="J443" i="3"/>
  <c r="X443" i="3" s="1"/>
  <c r="J444" i="3"/>
  <c r="X444" i="3" s="1"/>
  <c r="J445" i="3"/>
  <c r="X445" i="3" s="1"/>
  <c r="J446" i="3"/>
  <c r="X446" i="3" s="1"/>
  <c r="J447" i="3"/>
  <c r="X447" i="3" s="1"/>
  <c r="J448" i="3"/>
  <c r="X448" i="3" s="1"/>
  <c r="J449" i="3"/>
  <c r="X449" i="3" s="1"/>
  <c r="J450" i="3"/>
  <c r="X450" i="3" s="1"/>
  <c r="J451" i="3"/>
  <c r="X451" i="3" s="1"/>
  <c r="J452" i="3"/>
  <c r="X452" i="3" s="1"/>
  <c r="J453" i="3"/>
  <c r="X453" i="3" s="1"/>
  <c r="J454" i="3"/>
  <c r="X454" i="3" s="1"/>
  <c r="J455" i="3"/>
  <c r="X455" i="3" s="1"/>
  <c r="J456" i="3"/>
  <c r="X456" i="3" s="1"/>
  <c r="J457" i="3"/>
  <c r="X457" i="3" s="1"/>
  <c r="J458" i="3"/>
  <c r="X458" i="3" s="1"/>
  <c r="J459" i="3"/>
  <c r="X459" i="3" s="1"/>
  <c r="J460" i="3"/>
  <c r="X460" i="3" s="1"/>
  <c r="J461" i="3"/>
  <c r="X461" i="3" s="1"/>
  <c r="J462" i="3"/>
  <c r="X462" i="3" s="1"/>
  <c r="J463" i="3"/>
  <c r="X463" i="3" s="1"/>
  <c r="J464" i="3"/>
  <c r="X464" i="3" s="1"/>
  <c r="J465" i="3"/>
  <c r="X465" i="3" s="1"/>
  <c r="J466" i="3"/>
  <c r="X466" i="3" s="1"/>
  <c r="J467" i="3"/>
  <c r="X467" i="3" s="1"/>
  <c r="J468" i="3"/>
  <c r="X468" i="3" s="1"/>
  <c r="J469" i="3"/>
  <c r="X469" i="3" s="1"/>
  <c r="J470" i="3"/>
  <c r="X470" i="3" s="1"/>
  <c r="J471" i="3"/>
  <c r="X471" i="3" s="1"/>
  <c r="J472" i="3"/>
  <c r="X472" i="3" s="1"/>
  <c r="J473" i="3"/>
  <c r="X473" i="3" s="1"/>
  <c r="J474" i="3"/>
  <c r="X474" i="3" s="1"/>
  <c r="J475" i="3"/>
  <c r="X475" i="3" s="1"/>
  <c r="J476" i="3"/>
  <c r="X476" i="3" s="1"/>
  <c r="J477" i="3"/>
  <c r="X477" i="3" s="1"/>
  <c r="J478" i="3"/>
  <c r="X478" i="3" s="1"/>
  <c r="J479" i="3"/>
  <c r="X479" i="3" s="1"/>
  <c r="J480" i="3"/>
  <c r="X480" i="3" s="1"/>
  <c r="J481" i="3"/>
  <c r="X481" i="3" s="1"/>
  <c r="J482" i="3"/>
  <c r="X482" i="3" s="1"/>
  <c r="J483" i="3"/>
  <c r="X483" i="3" s="1"/>
  <c r="J484" i="3"/>
  <c r="X484" i="3" s="1"/>
  <c r="J485" i="3"/>
  <c r="X485" i="3" s="1"/>
  <c r="J486" i="3"/>
  <c r="X486" i="3" s="1"/>
  <c r="J487" i="3"/>
  <c r="X487" i="3" s="1"/>
  <c r="J488" i="3"/>
  <c r="X488" i="3" s="1"/>
  <c r="J489" i="3"/>
  <c r="X489" i="3" s="1"/>
  <c r="J490" i="3"/>
  <c r="X490" i="3" s="1"/>
  <c r="J491" i="3"/>
  <c r="X491" i="3" s="1"/>
  <c r="J492" i="3"/>
  <c r="X492" i="3" s="1"/>
  <c r="J493" i="3"/>
  <c r="X493" i="3" s="1"/>
  <c r="J494" i="3"/>
  <c r="X494" i="3" s="1"/>
  <c r="J495" i="3"/>
  <c r="X495" i="3" s="1"/>
  <c r="J496" i="3"/>
  <c r="X496" i="3" s="1"/>
  <c r="J497" i="3"/>
  <c r="X497" i="3" s="1"/>
  <c r="J498" i="3"/>
  <c r="X498" i="3" s="1"/>
  <c r="J499" i="3"/>
  <c r="X499" i="3" s="1"/>
  <c r="J500" i="3"/>
  <c r="X500" i="3" s="1"/>
  <c r="J501" i="3"/>
  <c r="X501" i="3" s="1"/>
  <c r="J502" i="3"/>
  <c r="X502" i="3" s="1"/>
  <c r="J503" i="3"/>
  <c r="X503" i="3" s="1"/>
  <c r="J504" i="3"/>
  <c r="X504" i="3" s="1"/>
  <c r="J505" i="3"/>
  <c r="X505" i="3" s="1"/>
  <c r="J506" i="3"/>
  <c r="X506" i="3" s="1"/>
  <c r="J507" i="3"/>
  <c r="X507" i="3" s="1"/>
  <c r="J508" i="3"/>
  <c r="X508" i="3" s="1"/>
  <c r="J509" i="3"/>
  <c r="X509" i="3" s="1"/>
  <c r="J510" i="3"/>
  <c r="X510" i="3" s="1"/>
  <c r="J511" i="3"/>
  <c r="X511" i="3" s="1"/>
  <c r="J512" i="3"/>
  <c r="X512" i="3" s="1"/>
  <c r="J513" i="3"/>
  <c r="X513" i="3" s="1"/>
  <c r="J514" i="3"/>
  <c r="X514" i="3" s="1"/>
  <c r="J515" i="3"/>
  <c r="X515" i="3" s="1"/>
  <c r="J516" i="3"/>
  <c r="X516" i="3" s="1"/>
  <c r="J517" i="3"/>
  <c r="X517" i="3" s="1"/>
  <c r="J518" i="3"/>
  <c r="X518" i="3" s="1"/>
  <c r="J519" i="3"/>
  <c r="X519" i="3" s="1"/>
  <c r="J520" i="3"/>
  <c r="X520" i="3" s="1"/>
  <c r="J521" i="3"/>
  <c r="X521" i="3" s="1"/>
  <c r="J522" i="3"/>
  <c r="X522" i="3" s="1"/>
  <c r="J523" i="3"/>
  <c r="X523" i="3" s="1"/>
  <c r="J524" i="3"/>
  <c r="X524" i="3" s="1"/>
  <c r="J525" i="3"/>
  <c r="X525" i="3" s="1"/>
  <c r="J526" i="3"/>
  <c r="X526" i="3" s="1"/>
  <c r="J527" i="3"/>
  <c r="X527" i="3" s="1"/>
  <c r="J528" i="3"/>
  <c r="X528" i="3" s="1"/>
  <c r="J529" i="3"/>
  <c r="X529" i="3" s="1"/>
  <c r="J530" i="3"/>
  <c r="X530" i="3" s="1"/>
  <c r="J531" i="3"/>
  <c r="X531" i="3" s="1"/>
  <c r="J532" i="3"/>
  <c r="X532" i="3" s="1"/>
  <c r="J533" i="3"/>
  <c r="X533" i="3" s="1"/>
  <c r="J534" i="3"/>
  <c r="X534" i="3" s="1"/>
  <c r="J535" i="3"/>
  <c r="X535" i="3" s="1"/>
  <c r="J536" i="3"/>
  <c r="X536" i="3" s="1"/>
  <c r="J537" i="3"/>
  <c r="X537" i="3" s="1"/>
  <c r="J538" i="3"/>
  <c r="X538" i="3" s="1"/>
  <c r="J539" i="3"/>
  <c r="X539" i="3" s="1"/>
  <c r="J540" i="3"/>
  <c r="X540" i="3" s="1"/>
  <c r="J541" i="3"/>
  <c r="X541" i="3" s="1"/>
  <c r="J542" i="3"/>
  <c r="X542" i="3" s="1"/>
  <c r="J543" i="3"/>
  <c r="X543" i="3" s="1"/>
  <c r="J544" i="3"/>
  <c r="X544" i="3" s="1"/>
  <c r="J545" i="3"/>
  <c r="X545" i="3" s="1"/>
  <c r="J546" i="3"/>
  <c r="X546" i="3" s="1"/>
  <c r="J547" i="3"/>
  <c r="X547" i="3" s="1"/>
  <c r="J548" i="3"/>
  <c r="X548" i="3" s="1"/>
  <c r="J549" i="3"/>
  <c r="X549" i="3" s="1"/>
  <c r="J550" i="3"/>
  <c r="X550" i="3" s="1"/>
  <c r="J551" i="3"/>
  <c r="X551" i="3" s="1"/>
  <c r="J552" i="3"/>
  <c r="X552" i="3" s="1"/>
  <c r="J553" i="3"/>
  <c r="X553" i="3" s="1"/>
  <c r="J554" i="3"/>
  <c r="X554" i="3" s="1"/>
  <c r="J555" i="3"/>
  <c r="X555" i="3" s="1"/>
  <c r="J556" i="3"/>
  <c r="X556" i="3" s="1"/>
  <c r="J557" i="3"/>
  <c r="X557" i="3" s="1"/>
  <c r="J558" i="3"/>
  <c r="X558" i="3" s="1"/>
  <c r="J559" i="3"/>
  <c r="X559" i="3" s="1"/>
  <c r="J560" i="3"/>
  <c r="X560" i="3" s="1"/>
  <c r="J561" i="3"/>
  <c r="X561" i="3" s="1"/>
  <c r="J562" i="3"/>
  <c r="X562" i="3" s="1"/>
  <c r="J563" i="3"/>
  <c r="X563" i="3" s="1"/>
  <c r="J564" i="3"/>
  <c r="X564" i="3" s="1"/>
  <c r="J565" i="3"/>
  <c r="X565" i="3" s="1"/>
  <c r="J566" i="3"/>
  <c r="X566" i="3" s="1"/>
  <c r="J567" i="3"/>
  <c r="X567" i="3" s="1"/>
  <c r="J568" i="3"/>
  <c r="X568" i="3" s="1"/>
  <c r="J569" i="3"/>
  <c r="X569" i="3" s="1"/>
  <c r="J570" i="3"/>
  <c r="X570" i="3" s="1"/>
  <c r="J571" i="3"/>
  <c r="X571" i="3" s="1"/>
  <c r="J572" i="3"/>
  <c r="X572" i="3" s="1"/>
  <c r="J573" i="3"/>
  <c r="X573" i="3" s="1"/>
  <c r="J574" i="3"/>
  <c r="X574" i="3" s="1"/>
  <c r="J575" i="3"/>
  <c r="X575" i="3" s="1"/>
  <c r="J576" i="3"/>
  <c r="X576" i="3" s="1"/>
  <c r="J577" i="3"/>
  <c r="X577" i="3" s="1"/>
  <c r="J578" i="3"/>
  <c r="X578" i="3" s="1"/>
  <c r="J579" i="3"/>
  <c r="X579" i="3" s="1"/>
  <c r="J580" i="3"/>
  <c r="X580" i="3" s="1"/>
  <c r="J581" i="3"/>
  <c r="X581" i="3" s="1"/>
  <c r="J582" i="3"/>
  <c r="X582" i="3" s="1"/>
  <c r="J583" i="3"/>
  <c r="X583" i="3" s="1"/>
  <c r="J584" i="3"/>
  <c r="X584" i="3" s="1"/>
  <c r="J585" i="3"/>
  <c r="X585" i="3" s="1"/>
  <c r="J586" i="3"/>
  <c r="X586" i="3" s="1"/>
  <c r="J587" i="3"/>
  <c r="X587" i="3" s="1"/>
  <c r="J588" i="3"/>
  <c r="X588" i="3" s="1"/>
  <c r="J589" i="3"/>
  <c r="X589" i="3" s="1"/>
  <c r="J590" i="3"/>
  <c r="X590" i="3" s="1"/>
  <c r="J591" i="3"/>
  <c r="X591" i="3" s="1"/>
  <c r="J592" i="3"/>
  <c r="X592" i="3" s="1"/>
  <c r="J593" i="3"/>
  <c r="X593" i="3" s="1"/>
  <c r="J594" i="3"/>
  <c r="X594" i="3" s="1"/>
  <c r="J595" i="3"/>
  <c r="X595" i="3" s="1"/>
  <c r="J596" i="3"/>
  <c r="X596" i="3" s="1"/>
  <c r="J597" i="3"/>
  <c r="X597" i="3" s="1"/>
  <c r="J598" i="3"/>
  <c r="X598" i="3" s="1"/>
  <c r="J599" i="3"/>
  <c r="X599" i="3" s="1"/>
  <c r="J600" i="3"/>
  <c r="X600" i="3" s="1"/>
  <c r="J601" i="3"/>
  <c r="X601" i="3" s="1"/>
  <c r="J602" i="3"/>
  <c r="X602" i="3" s="1"/>
  <c r="J603" i="3"/>
  <c r="X603" i="3" s="1"/>
  <c r="J604" i="3"/>
  <c r="X604" i="3" s="1"/>
  <c r="J605" i="3"/>
  <c r="X605" i="3" s="1"/>
  <c r="J606" i="3"/>
  <c r="X606" i="3" s="1"/>
  <c r="J607" i="3"/>
  <c r="X607" i="3" s="1"/>
  <c r="J608" i="3"/>
  <c r="X608" i="3" s="1"/>
  <c r="J609" i="3"/>
  <c r="X609" i="3" s="1"/>
  <c r="J610" i="3"/>
  <c r="X610" i="3" s="1"/>
  <c r="J611" i="3"/>
  <c r="X611" i="3" s="1"/>
  <c r="J612" i="3"/>
  <c r="X612" i="3" s="1"/>
  <c r="J613" i="3"/>
  <c r="X613" i="3" s="1"/>
  <c r="J614" i="3"/>
  <c r="X614" i="3" s="1"/>
  <c r="J615" i="3"/>
  <c r="X615" i="3" s="1"/>
  <c r="J616" i="3"/>
  <c r="X616" i="3" s="1"/>
  <c r="J617" i="3"/>
  <c r="X617" i="3" s="1"/>
  <c r="J618" i="3"/>
  <c r="X618" i="3" s="1"/>
  <c r="J619" i="3"/>
  <c r="X619" i="3" s="1"/>
  <c r="J620" i="3"/>
  <c r="X620" i="3" s="1"/>
  <c r="J621" i="3"/>
  <c r="X621" i="3" s="1"/>
  <c r="J622" i="3"/>
  <c r="X622" i="3" s="1"/>
  <c r="J623" i="3"/>
  <c r="X623" i="3" s="1"/>
  <c r="J624" i="3"/>
  <c r="X624" i="3" s="1"/>
  <c r="J625" i="3"/>
  <c r="X625" i="3" s="1"/>
  <c r="J626" i="3"/>
  <c r="X626" i="3" s="1"/>
  <c r="J627" i="3"/>
  <c r="X627" i="3" s="1"/>
  <c r="J628" i="3"/>
  <c r="X628" i="3" s="1"/>
  <c r="J629" i="3"/>
  <c r="X629" i="3" s="1"/>
  <c r="J630" i="3"/>
  <c r="X630" i="3" s="1"/>
  <c r="J631" i="3"/>
  <c r="X631" i="3" s="1"/>
  <c r="J632" i="3"/>
  <c r="X632" i="3" s="1"/>
  <c r="J633" i="3"/>
  <c r="X633" i="3" s="1"/>
  <c r="J634" i="3"/>
  <c r="X634" i="3" s="1"/>
  <c r="J635" i="3"/>
  <c r="X635" i="3" s="1"/>
  <c r="J636" i="3"/>
  <c r="X636" i="3" s="1"/>
  <c r="J637" i="3"/>
  <c r="X637" i="3" s="1"/>
  <c r="J638" i="3"/>
  <c r="X638" i="3" s="1"/>
  <c r="J639" i="3"/>
  <c r="X639" i="3" s="1"/>
  <c r="J640" i="3"/>
  <c r="X640" i="3" s="1"/>
  <c r="J641" i="3"/>
  <c r="X641" i="3" s="1"/>
  <c r="J642" i="3"/>
  <c r="X642" i="3" s="1"/>
  <c r="J643" i="3"/>
  <c r="X643" i="3" s="1"/>
  <c r="J644" i="3"/>
  <c r="X644" i="3" s="1"/>
  <c r="J645" i="3"/>
  <c r="X645" i="3" s="1"/>
  <c r="J646" i="3"/>
  <c r="X646" i="3" s="1"/>
  <c r="J647" i="3"/>
  <c r="X647" i="3" s="1"/>
  <c r="J648" i="3"/>
  <c r="X648" i="3" s="1"/>
  <c r="J649" i="3"/>
  <c r="X649" i="3" s="1"/>
  <c r="J650" i="3"/>
  <c r="X650" i="3" s="1"/>
  <c r="J651" i="3"/>
  <c r="X651" i="3" s="1"/>
  <c r="J652" i="3"/>
  <c r="X652" i="3" s="1"/>
  <c r="J653" i="3"/>
  <c r="X653" i="3" s="1"/>
  <c r="J654" i="3"/>
  <c r="X654" i="3" s="1"/>
  <c r="J655" i="3"/>
  <c r="X655" i="3" s="1"/>
  <c r="J656" i="3"/>
  <c r="X656" i="3" s="1"/>
  <c r="J657" i="3"/>
  <c r="X657" i="3" s="1"/>
  <c r="J658" i="3"/>
  <c r="X658" i="3" s="1"/>
  <c r="J659" i="3"/>
  <c r="X659" i="3" s="1"/>
  <c r="J660" i="3"/>
  <c r="X660" i="3" s="1"/>
  <c r="J661" i="3"/>
  <c r="X661" i="3" s="1"/>
  <c r="J662" i="3"/>
  <c r="X662" i="3" s="1"/>
  <c r="J663" i="3"/>
  <c r="X663" i="3" s="1"/>
  <c r="J664" i="3"/>
  <c r="X664" i="3" s="1"/>
  <c r="J665" i="3"/>
  <c r="X665" i="3" s="1"/>
  <c r="J666" i="3"/>
  <c r="X666" i="3" s="1"/>
  <c r="J667" i="3"/>
  <c r="X667" i="3" s="1"/>
  <c r="J71" i="3"/>
  <c r="X71" i="3" s="1"/>
  <c r="J72" i="3"/>
  <c r="X72" i="3" s="1"/>
  <c r="J73" i="3"/>
  <c r="X73" i="3" s="1"/>
  <c r="J74" i="3"/>
  <c r="X74" i="3" s="1"/>
  <c r="J75" i="3"/>
  <c r="X75" i="3" s="1"/>
  <c r="J76" i="3"/>
  <c r="X76" i="3" s="1"/>
  <c r="J77" i="3"/>
  <c r="X77" i="3" s="1"/>
  <c r="J78" i="3"/>
  <c r="X78" i="3" s="1"/>
  <c r="J79" i="3"/>
  <c r="X79" i="3" s="1"/>
  <c r="J80" i="3"/>
  <c r="X80" i="3" s="1"/>
  <c r="J81" i="3"/>
  <c r="X81" i="3" s="1"/>
  <c r="J82" i="3"/>
  <c r="X82" i="3" s="1"/>
  <c r="J83" i="3"/>
  <c r="X83" i="3" s="1"/>
  <c r="J84" i="3"/>
  <c r="X84" i="3" s="1"/>
  <c r="J85" i="3"/>
  <c r="X85" i="3" s="1"/>
  <c r="J86" i="3"/>
  <c r="X86" i="3" s="1"/>
  <c r="J87" i="3"/>
  <c r="X87" i="3" s="1"/>
  <c r="J88" i="3"/>
  <c r="X88" i="3" s="1"/>
  <c r="J89" i="3"/>
  <c r="X89" i="3" s="1"/>
  <c r="J90" i="3"/>
  <c r="X90" i="3" s="1"/>
  <c r="J91" i="3"/>
  <c r="X91" i="3" s="1"/>
  <c r="J92" i="3"/>
  <c r="X92" i="3" s="1"/>
  <c r="J93" i="3"/>
  <c r="X93" i="3" s="1"/>
  <c r="J94" i="3"/>
  <c r="X94" i="3" s="1"/>
  <c r="J95" i="3"/>
  <c r="X95" i="3" s="1"/>
  <c r="J96" i="3"/>
  <c r="X96" i="3" s="1"/>
  <c r="J3" i="3"/>
  <c r="X3" i="3" s="1"/>
  <c r="J4" i="3"/>
  <c r="X4" i="3" s="1"/>
  <c r="J5" i="3"/>
  <c r="X5" i="3" s="1"/>
  <c r="J6" i="3"/>
  <c r="X6" i="3" s="1"/>
  <c r="J7" i="3"/>
  <c r="X7" i="3" s="1"/>
  <c r="J8" i="3"/>
  <c r="X8" i="3" s="1"/>
  <c r="J9" i="3"/>
  <c r="X9" i="3" s="1"/>
  <c r="J10" i="3"/>
  <c r="X10" i="3" s="1"/>
  <c r="J11" i="3"/>
  <c r="X11" i="3" s="1"/>
  <c r="J12" i="3"/>
  <c r="X12" i="3" s="1"/>
  <c r="J13" i="3"/>
  <c r="X13" i="3" s="1"/>
  <c r="J14" i="3"/>
  <c r="X14" i="3" s="1"/>
  <c r="J15" i="3"/>
  <c r="X15" i="3" s="1"/>
  <c r="J16" i="3"/>
  <c r="X16" i="3" s="1"/>
  <c r="J17" i="3"/>
  <c r="X17" i="3" s="1"/>
  <c r="J18" i="3"/>
  <c r="X18" i="3" s="1"/>
  <c r="J19" i="3"/>
  <c r="X19" i="3" s="1"/>
  <c r="J20" i="3"/>
  <c r="X20" i="3" s="1"/>
  <c r="J21" i="3"/>
  <c r="X21" i="3" s="1"/>
  <c r="J22" i="3"/>
  <c r="X22" i="3" s="1"/>
  <c r="J23" i="3"/>
  <c r="X23" i="3" s="1"/>
  <c r="J24" i="3"/>
  <c r="X24" i="3" s="1"/>
  <c r="J25" i="3"/>
  <c r="X25" i="3" s="1"/>
  <c r="J26" i="3"/>
  <c r="X26" i="3" s="1"/>
  <c r="J27" i="3"/>
  <c r="X27" i="3" s="1"/>
  <c r="J28" i="3"/>
  <c r="X28" i="3" s="1"/>
  <c r="J29" i="3"/>
  <c r="X29" i="3" s="1"/>
  <c r="J30" i="3"/>
  <c r="X30" i="3" s="1"/>
  <c r="J31" i="3"/>
  <c r="X31" i="3" s="1"/>
  <c r="J32" i="3"/>
  <c r="X32" i="3" s="1"/>
  <c r="J33" i="3"/>
  <c r="X33" i="3" s="1"/>
  <c r="J34" i="3"/>
  <c r="X34" i="3" s="1"/>
  <c r="J35" i="3"/>
  <c r="X35" i="3" s="1"/>
  <c r="J36" i="3"/>
  <c r="X36" i="3" s="1"/>
  <c r="J37" i="3"/>
  <c r="X37" i="3" s="1"/>
  <c r="J38" i="3"/>
  <c r="X38" i="3" s="1"/>
  <c r="J39" i="3"/>
  <c r="X39" i="3" s="1"/>
  <c r="J40" i="3"/>
  <c r="X40" i="3" s="1"/>
  <c r="J41" i="3"/>
  <c r="X41" i="3" s="1"/>
  <c r="J42" i="3"/>
  <c r="X42" i="3" s="1"/>
  <c r="J43" i="3"/>
  <c r="X43" i="3" s="1"/>
  <c r="J44" i="3"/>
  <c r="X44" i="3" s="1"/>
  <c r="J45" i="3"/>
  <c r="X45" i="3" s="1"/>
  <c r="J46" i="3"/>
  <c r="X46" i="3" s="1"/>
  <c r="J47" i="3"/>
  <c r="X47" i="3" s="1"/>
  <c r="J48" i="3"/>
  <c r="X48" i="3" s="1"/>
  <c r="J49" i="3"/>
  <c r="X49" i="3" s="1"/>
  <c r="J50" i="3"/>
  <c r="X50" i="3" s="1"/>
  <c r="J51" i="3"/>
  <c r="X51" i="3" s="1"/>
  <c r="J52" i="3"/>
  <c r="X52" i="3" s="1"/>
  <c r="J53" i="3"/>
  <c r="X53" i="3" s="1"/>
  <c r="J54" i="3"/>
  <c r="X54" i="3" s="1"/>
  <c r="J55" i="3"/>
  <c r="X55" i="3" s="1"/>
  <c r="J56" i="3"/>
  <c r="X56" i="3" s="1"/>
  <c r="J57" i="3"/>
  <c r="X57" i="3" s="1"/>
  <c r="J58" i="3"/>
  <c r="X58" i="3" s="1"/>
  <c r="J59" i="3"/>
  <c r="X59" i="3" s="1"/>
  <c r="J60" i="3"/>
  <c r="X60" i="3" s="1"/>
  <c r="J61" i="3"/>
  <c r="X61" i="3" s="1"/>
  <c r="J62" i="3"/>
  <c r="X62" i="3" s="1"/>
  <c r="J63" i="3"/>
  <c r="X63" i="3" s="1"/>
  <c r="J64" i="3"/>
  <c r="X64" i="3" s="1"/>
  <c r="J65" i="3"/>
  <c r="X65" i="3" s="1"/>
  <c r="J66" i="3"/>
  <c r="X66" i="3" s="1"/>
  <c r="J67" i="3"/>
  <c r="X67" i="3" s="1"/>
  <c r="J68" i="3"/>
  <c r="X68" i="3" s="1"/>
  <c r="J69" i="3"/>
  <c r="X69" i="3" s="1"/>
  <c r="J70" i="3"/>
  <c r="X70" i="3" s="1"/>
  <c r="Q12" i="15"/>
  <c r="R12" i="15"/>
  <c r="Q13" i="15"/>
  <c r="R13" i="15"/>
  <c r="Q18" i="15"/>
  <c r="R18" i="15"/>
  <c r="Q19" i="15"/>
  <c r="Q24" i="15"/>
  <c r="R24" i="15"/>
  <c r="Q27" i="15"/>
  <c r="R30" i="15"/>
  <c r="Q33" i="15"/>
  <c r="R33" i="15"/>
  <c r="Q36" i="15"/>
  <c r="R36" i="15"/>
  <c r="Q39" i="15"/>
  <c r="R39" i="15"/>
  <c r="Q45" i="15"/>
  <c r="R45" i="15"/>
  <c r="Q46" i="15"/>
  <c r="R47" i="15"/>
  <c r="Q48" i="15"/>
  <c r="R48" i="15"/>
  <c r="Q50" i="15"/>
  <c r="R50" i="15"/>
  <c r="Q52" i="15"/>
  <c r="Q57" i="15"/>
  <c r="R57" i="15"/>
  <c r="Q62" i="15"/>
  <c r="R62" i="15"/>
  <c r="Q64" i="15"/>
  <c r="Q68" i="15"/>
  <c r="R68" i="15"/>
  <c r="Q69" i="15"/>
  <c r="Q73" i="15"/>
  <c r="Q74" i="15"/>
  <c r="R74" i="15"/>
  <c r="Q75" i="15"/>
  <c r="R75" i="15"/>
  <c r="Q78" i="15"/>
  <c r="R78" i="15"/>
  <c r="Q81" i="15"/>
  <c r="Q85" i="15"/>
  <c r="R85" i="15"/>
  <c r="Q90" i="15"/>
  <c r="Q92" i="15"/>
  <c r="R92" i="15"/>
  <c r="Q94" i="15"/>
  <c r="R94" i="15"/>
  <c r="Q96" i="15"/>
  <c r="Q102" i="15"/>
  <c r="R102" i="15"/>
  <c r="Q103" i="15"/>
  <c r="R103" i="15"/>
  <c r="Q107" i="15"/>
  <c r="R107" i="15"/>
  <c r="Q108" i="15"/>
  <c r="Q109" i="15"/>
  <c r="R109" i="15"/>
  <c r="Q111" i="15"/>
  <c r="Q113" i="15"/>
  <c r="R113" i="15"/>
  <c r="Q118" i="15"/>
  <c r="Q120" i="15"/>
  <c r="Q122" i="15"/>
  <c r="Q124" i="15"/>
  <c r="Q125" i="15"/>
  <c r="Q128" i="15"/>
  <c r="Q132" i="15"/>
  <c r="R132" i="15"/>
  <c r="Q134" i="15"/>
  <c r="R134" i="15"/>
  <c r="Q135" i="15"/>
  <c r="R135" i="15"/>
  <c r="Q138" i="15"/>
  <c r="Q141" i="15"/>
  <c r="Q142" i="15"/>
  <c r="R142" i="15"/>
  <c r="Q143" i="15"/>
  <c r="R143" i="15"/>
  <c r="Q146" i="15"/>
  <c r="Q151" i="15"/>
  <c r="R151" i="15"/>
  <c r="Q153" i="15"/>
  <c r="R153" i="15"/>
  <c r="Q155" i="15"/>
  <c r="Q157" i="15"/>
  <c r="R157" i="15"/>
  <c r="Q158" i="15"/>
  <c r="R158" i="15"/>
  <c r="R162" i="15"/>
  <c r="Q163" i="15"/>
  <c r="R163" i="15"/>
  <c r="Q166" i="15"/>
  <c r="R166" i="15"/>
  <c r="Q169" i="15"/>
  <c r="R169" i="15"/>
  <c r="Q170" i="15"/>
  <c r="Q174" i="15"/>
  <c r="Q176" i="15"/>
  <c r="Q177" i="15"/>
  <c r="R177" i="15"/>
  <c r="Q178" i="15"/>
  <c r="Q179" i="15"/>
  <c r="R179" i="15"/>
  <c r="Q183" i="15"/>
  <c r="Q186" i="15"/>
  <c r="R186" i="15"/>
  <c r="Q187" i="15"/>
  <c r="R187" i="15"/>
  <c r="Q188" i="15"/>
  <c r="R188" i="15"/>
  <c r="Q190" i="15"/>
  <c r="Q195" i="15"/>
  <c r="R195" i="15"/>
  <c r="Q197" i="15"/>
  <c r="Q200" i="15"/>
  <c r="R200" i="15"/>
  <c r="Q201" i="15"/>
  <c r="R201" i="15"/>
  <c r="Q204" i="15"/>
  <c r="Q208" i="15"/>
  <c r="Q209" i="15"/>
  <c r="R209" i="15"/>
  <c r="Q211" i="15"/>
  <c r="R211" i="15"/>
  <c r="Q212" i="15"/>
  <c r="Q219" i="15"/>
  <c r="R219" i="15"/>
  <c r="Q221" i="15"/>
  <c r="R221" i="15"/>
  <c r="Q222" i="15"/>
  <c r="R222" i="15"/>
  <c r="Q223" i="15"/>
  <c r="R223" i="15"/>
  <c r="Q230" i="15"/>
  <c r="R230" i="15"/>
  <c r="Q232" i="15"/>
  <c r="R232" i="15"/>
  <c r="Q234" i="15"/>
  <c r="R234" i="15"/>
  <c r="R240" i="15"/>
  <c r="Q241" i="15"/>
  <c r="Q244" i="15"/>
  <c r="R244" i="15"/>
  <c r="Q254" i="15"/>
  <c r="R254" i="15"/>
  <c r="Q255" i="15"/>
  <c r="R255" i="15"/>
  <c r="Q256" i="15"/>
  <c r="R256" i="15"/>
  <c r="Q257" i="15"/>
  <c r="Q264" i="15"/>
  <c r="R264" i="15"/>
  <c r="Q267" i="15"/>
  <c r="R267" i="15"/>
  <c r="Q268" i="15"/>
  <c r="Q271" i="15"/>
  <c r="Q275" i="15"/>
  <c r="Q276" i="15"/>
  <c r="R276" i="15"/>
  <c r="R278" i="15"/>
  <c r="Q279" i="15"/>
  <c r="R279" i="15"/>
  <c r="Q286" i="15"/>
  <c r="R288" i="15"/>
  <c r="Q289" i="15"/>
  <c r="R289" i="15"/>
  <c r="Q290" i="15"/>
  <c r="R290" i="15"/>
  <c r="Q291" i="15"/>
  <c r="R291" i="15"/>
  <c r="R295" i="15"/>
  <c r="R296" i="15"/>
  <c r="Q298" i="15"/>
  <c r="R298" i="15"/>
  <c r="Q299" i="15"/>
  <c r="R299" i="15"/>
  <c r="Q300" i="15"/>
  <c r="R300" i="15"/>
  <c r="Q305" i="15"/>
  <c r="Q306" i="15"/>
  <c r="Q309" i="15"/>
  <c r="R309" i="15"/>
  <c r="Q310" i="15"/>
  <c r="Q316" i="15"/>
  <c r="R316" i="15"/>
  <c r="Q319" i="15"/>
  <c r="R319" i="15"/>
  <c r="Q320" i="15"/>
  <c r="R321" i="15"/>
  <c r="Q324" i="15"/>
  <c r="R324" i="15"/>
  <c r="Q325" i="15"/>
  <c r="Q328" i="15"/>
  <c r="R328" i="15"/>
  <c r="Q331" i="15"/>
  <c r="R331" i="15"/>
  <c r="Q332" i="15"/>
  <c r="R332" i="15"/>
  <c r="Q334" i="15"/>
  <c r="R334" i="15"/>
  <c r="Q335" i="15"/>
  <c r="R335" i="15"/>
  <c r="Q337" i="15"/>
  <c r="Q339" i="15"/>
  <c r="R339" i="15"/>
  <c r="Q342" i="15"/>
  <c r="R342" i="15"/>
  <c r="Q344" i="15"/>
  <c r="R344" i="15"/>
  <c r="Q345" i="15"/>
  <c r="R345" i="15"/>
  <c r="Q349" i="15"/>
  <c r="R349" i="15"/>
  <c r="Q351" i="15"/>
  <c r="Q354" i="15"/>
  <c r="Q355" i="15"/>
  <c r="Q357" i="15"/>
  <c r="R357" i="15"/>
  <c r="Q358" i="15"/>
  <c r="R358" i="15"/>
  <c r="Q359" i="15"/>
  <c r="Q361" i="15"/>
  <c r="R361" i="15"/>
  <c r="Q365" i="15"/>
  <c r="R365" i="15"/>
  <c r="Q366" i="15"/>
  <c r="R366" i="15"/>
  <c r="Q367" i="15"/>
  <c r="R367" i="15"/>
  <c r="Q368" i="15"/>
  <c r="R368" i="15"/>
  <c r="Q369" i="15"/>
  <c r="R374" i="15"/>
  <c r="Q375" i="15"/>
  <c r="Q376" i="15"/>
  <c r="R376" i="15"/>
  <c r="Q377" i="15"/>
  <c r="Q378" i="15"/>
  <c r="R378" i="15"/>
  <c r="Q379" i="15"/>
  <c r="R379" i="15"/>
  <c r="Q387" i="15"/>
  <c r="R387" i="15"/>
  <c r="Q388" i="15"/>
  <c r="Q391" i="15"/>
  <c r="R391" i="15"/>
  <c r="Q401" i="15"/>
  <c r="R401" i="15"/>
  <c r="Q402" i="15"/>
  <c r="R402" i="15"/>
  <c r="Q403" i="15"/>
  <c r="R403" i="15"/>
  <c r="Q408" i="15"/>
  <c r="R408" i="15"/>
  <c r="Q409" i="15"/>
  <c r="R409" i="15"/>
  <c r="R410" i="15"/>
  <c r="Q411" i="15"/>
  <c r="Q412" i="15"/>
  <c r="R412" i="15"/>
  <c r="Q416" i="15"/>
  <c r="Q419" i="15"/>
  <c r="Q421" i="15"/>
  <c r="R421" i="15"/>
  <c r="Q422" i="15"/>
  <c r="R423" i="15"/>
  <c r="Q426" i="15"/>
  <c r="R426" i="15"/>
  <c r="Q427" i="15"/>
  <c r="Q431" i="15"/>
  <c r="Q435" i="15"/>
  <c r="R435" i="15"/>
  <c r="Q436" i="15"/>
  <c r="R436" i="15"/>
  <c r="Q438" i="15"/>
  <c r="R438" i="15"/>
  <c r="R439" i="15"/>
  <c r="Q442" i="15"/>
  <c r="R442" i="15"/>
  <c r="Q443" i="15"/>
  <c r="R443" i="15"/>
  <c r="Q444" i="15"/>
  <c r="Q446" i="15"/>
  <c r="R446" i="15"/>
  <c r="Q447" i="15"/>
  <c r="R447" i="15"/>
  <c r="Q451" i="15"/>
  <c r="Q454" i="15"/>
  <c r="R454" i="15"/>
  <c r="Q456" i="15"/>
  <c r="R456" i="15"/>
  <c r="Q457" i="15"/>
  <c r="Q458" i="15"/>
  <c r="R458" i="15"/>
  <c r="Q461" i="15"/>
  <c r="R461" i="15"/>
  <c r="Q462" i="15"/>
  <c r="R467" i="15"/>
  <c r="Q470" i="15"/>
  <c r="R470" i="15"/>
  <c r="Q471" i="15"/>
  <c r="R471" i="15"/>
  <c r="Q472" i="15"/>
  <c r="Q477" i="15"/>
  <c r="R477" i="15"/>
  <c r="Q478" i="15"/>
  <c r="Q479" i="15"/>
  <c r="R479" i="15"/>
  <c r="Q480" i="15"/>
  <c r="R480" i="15"/>
  <c r="Q481" i="15"/>
  <c r="Q484" i="15"/>
  <c r="Q487" i="15"/>
  <c r="Q488" i="15"/>
  <c r="R488" i="15"/>
  <c r="Q491" i="15"/>
  <c r="R491" i="15"/>
  <c r="Q492" i="15"/>
  <c r="Q495" i="15"/>
  <c r="Q496" i="15"/>
  <c r="Q498" i="15"/>
  <c r="R498" i="15"/>
  <c r="Q499" i="15"/>
  <c r="R499" i="15"/>
  <c r="Q500" i="15"/>
  <c r="Q501" i="15"/>
  <c r="R501" i="15"/>
  <c r="Q503" i="15"/>
  <c r="R503" i="15"/>
  <c r="R504" i="15"/>
  <c r="Q506" i="15"/>
  <c r="R506" i="15"/>
  <c r="R510" i="15"/>
  <c r="R513" i="15"/>
  <c r="Q514" i="15"/>
  <c r="R514" i="15"/>
  <c r="Q515" i="15"/>
  <c r="Q516" i="15"/>
  <c r="Q519" i="15"/>
  <c r="Q521" i="15"/>
  <c r="R521" i="15"/>
  <c r="Q522" i="15"/>
  <c r="Q523" i="15"/>
  <c r="R523" i="15"/>
  <c r="Q524" i="15"/>
  <c r="R524" i="15"/>
  <c r="Q526" i="15"/>
  <c r="Q530" i="15"/>
  <c r="Q533" i="15"/>
  <c r="R533" i="15"/>
  <c r="Q534" i="15"/>
  <c r="Q537" i="15"/>
  <c r="Q538" i="15"/>
  <c r="R538" i="15"/>
  <c r="Q540" i="15"/>
  <c r="Q544" i="15"/>
  <c r="Q545" i="15"/>
  <c r="R545" i="15"/>
  <c r="Q547" i="15"/>
  <c r="R547" i="15"/>
  <c r="Q548" i="15"/>
  <c r="R548" i="15"/>
  <c r="Q549" i="15"/>
  <c r="Q551" i="15"/>
  <c r="Q556" i="15"/>
  <c r="R556" i="15"/>
  <c r="Q558" i="15"/>
  <c r="R558" i="15"/>
  <c r="Q559" i="15"/>
  <c r="Q561" i="15"/>
  <c r="Q563" i="15"/>
  <c r="Q566" i="15"/>
  <c r="R566" i="15"/>
  <c r="Q568" i="15"/>
  <c r="R568" i="15"/>
  <c r="Q569" i="15"/>
  <c r="R569" i="15"/>
  <c r="Q570" i="15"/>
  <c r="Q575" i="15"/>
  <c r="R575" i="15"/>
  <c r="Q576" i="15"/>
  <c r="Q577" i="15"/>
  <c r="R577" i="15"/>
  <c r="Q578" i="15"/>
  <c r="R578" i="15"/>
  <c r="Q579" i="15"/>
  <c r="Q582" i="15"/>
  <c r="Q583" i="15"/>
  <c r="R583" i="15"/>
  <c r="Q584" i="15"/>
  <c r="Q585" i="15"/>
  <c r="Q590" i="15"/>
  <c r="R590" i="15"/>
  <c r="Q591" i="15"/>
  <c r="R591" i="15"/>
  <c r="Q592" i="15"/>
  <c r="R599" i="15"/>
  <c r="Q600" i="15"/>
  <c r="R600" i="15"/>
  <c r="Q601" i="15"/>
  <c r="R601" i="15"/>
  <c r="Q604" i="15"/>
  <c r="R604" i="15"/>
  <c r="Q605" i="15"/>
  <c r="Q608" i="15"/>
  <c r="R608" i="15"/>
  <c r="R609" i="15"/>
  <c r="Q611" i="15"/>
  <c r="R611" i="15"/>
  <c r="Q617" i="15"/>
  <c r="Q619" i="15"/>
  <c r="R619" i="15"/>
  <c r="Q620" i="15"/>
  <c r="R620" i="15"/>
  <c r="Q621" i="15"/>
  <c r="R621" i="15"/>
  <c r="Q622" i="15"/>
  <c r="R622" i="15"/>
  <c r="Q628" i="15"/>
  <c r="Q629" i="15"/>
  <c r="R629" i="15"/>
  <c r="Q630" i="15"/>
  <c r="R630" i="15"/>
  <c r="Q631" i="15"/>
  <c r="Q632" i="15"/>
  <c r="Q633" i="15"/>
  <c r="R633" i="15"/>
  <c r="Q634" i="15"/>
  <c r="Q635" i="15"/>
  <c r="Q637" i="15"/>
  <c r="R637" i="15"/>
  <c r="Q638" i="15"/>
  <c r="Q641" i="15"/>
  <c r="R641" i="15"/>
  <c r="Q642" i="15"/>
  <c r="R642" i="15"/>
  <c r="Q643" i="15"/>
  <c r="R643" i="15"/>
  <c r="Q644" i="15"/>
  <c r="R644" i="15"/>
  <c r="Q650" i="15"/>
  <c r="R650" i="15"/>
  <c r="Q651" i="15"/>
  <c r="Q652" i="15"/>
  <c r="R652" i="15"/>
  <c r="Q654" i="15"/>
  <c r="R654" i="15"/>
  <c r="Q655" i="15"/>
  <c r="R655" i="15"/>
  <c r="Q658" i="15"/>
  <c r="R658" i="15"/>
  <c r="Q659" i="15"/>
  <c r="R659" i="15"/>
  <c r="Q661" i="15"/>
  <c r="R661" i="15"/>
  <c r="Q662" i="15"/>
  <c r="Q664" i="15"/>
  <c r="Q666" i="15"/>
  <c r="R666" i="15"/>
  <c r="Q668" i="15"/>
  <c r="Q6" i="15"/>
  <c r="R6" i="15"/>
  <c r="Q5" i="15"/>
  <c r="R5" i="15"/>
  <c r="R2" i="15"/>
  <c r="Q2" i="15"/>
  <c r="P2" i="15"/>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502" i="15"/>
  <c r="P503" i="15"/>
  <c r="P504" i="15"/>
  <c r="P505" i="15"/>
  <c r="P506" i="15"/>
  <c r="P507" i="15"/>
  <c r="P508" i="15"/>
  <c r="P509" i="15"/>
  <c r="P510" i="15"/>
  <c r="P511" i="15"/>
  <c r="P512" i="15"/>
  <c r="P513" i="15"/>
  <c r="P514" i="15"/>
  <c r="P515" i="15"/>
  <c r="P516" i="15"/>
  <c r="P517" i="15"/>
  <c r="P518" i="15"/>
  <c r="P519" i="15"/>
  <c r="P520" i="15"/>
  <c r="P521" i="15"/>
  <c r="P522" i="15"/>
  <c r="P523" i="15"/>
  <c r="P524" i="15"/>
  <c r="P525" i="15"/>
  <c r="P526" i="15"/>
  <c r="P527" i="15"/>
  <c r="P528" i="15"/>
  <c r="P529" i="15"/>
  <c r="P530" i="15"/>
  <c r="P531" i="15"/>
  <c r="P532" i="15"/>
  <c r="P533" i="15"/>
  <c r="P534" i="15"/>
  <c r="P535" i="15"/>
  <c r="P536" i="15"/>
  <c r="P537" i="15"/>
  <c r="P538" i="15"/>
  <c r="P539" i="15"/>
  <c r="P540" i="15"/>
  <c r="P541" i="15"/>
  <c r="P542" i="15"/>
  <c r="P543" i="15"/>
  <c r="P544" i="15"/>
  <c r="P545" i="15"/>
  <c r="P546" i="15"/>
  <c r="P547" i="15"/>
  <c r="P548" i="15"/>
  <c r="P549" i="15"/>
  <c r="P550" i="15"/>
  <c r="P551" i="15"/>
  <c r="P552" i="15"/>
  <c r="P553" i="15"/>
  <c r="P554" i="15"/>
  <c r="P555" i="15"/>
  <c r="P556" i="15"/>
  <c r="P557" i="15"/>
  <c r="P558" i="15"/>
  <c r="P559" i="15"/>
  <c r="P560" i="15"/>
  <c r="P561" i="15"/>
  <c r="P562" i="15"/>
  <c r="P563" i="15"/>
  <c r="P564" i="15"/>
  <c r="P565" i="15"/>
  <c r="P566" i="15"/>
  <c r="P567" i="15"/>
  <c r="P568" i="15"/>
  <c r="P569" i="15"/>
  <c r="P570" i="15"/>
  <c r="P571" i="15"/>
  <c r="P572" i="15"/>
  <c r="P573" i="15"/>
  <c r="P574" i="15"/>
  <c r="P575" i="15"/>
  <c r="P576" i="15"/>
  <c r="P577" i="15"/>
  <c r="P578" i="15"/>
  <c r="P579" i="15"/>
  <c r="P580" i="15"/>
  <c r="P581" i="15"/>
  <c r="P582" i="15"/>
  <c r="P583" i="15"/>
  <c r="P584" i="15"/>
  <c r="P585" i="15"/>
  <c r="P586" i="15"/>
  <c r="P587" i="15"/>
  <c r="P588" i="15"/>
  <c r="P589" i="15"/>
  <c r="P590" i="15"/>
  <c r="P591" i="15"/>
  <c r="P592" i="15"/>
  <c r="P593" i="15"/>
  <c r="P594" i="15"/>
  <c r="P595" i="15"/>
  <c r="P596" i="15"/>
  <c r="P597" i="15"/>
  <c r="P598" i="15"/>
  <c r="P599" i="15"/>
  <c r="P600" i="15"/>
  <c r="P601" i="15"/>
  <c r="P602" i="15"/>
  <c r="P603" i="15"/>
  <c r="P604" i="15"/>
  <c r="P605" i="15"/>
  <c r="P606" i="15"/>
  <c r="P607" i="15"/>
  <c r="P608" i="15"/>
  <c r="P609" i="15"/>
  <c r="P610" i="15"/>
  <c r="P611" i="15"/>
  <c r="P612" i="15"/>
  <c r="P613" i="15"/>
  <c r="P614" i="15"/>
  <c r="P615" i="15"/>
  <c r="P616" i="15"/>
  <c r="P617" i="15"/>
  <c r="P618" i="15"/>
  <c r="P619" i="15"/>
  <c r="P620" i="15"/>
  <c r="P621" i="15"/>
  <c r="P622" i="15"/>
  <c r="P623" i="15"/>
  <c r="P624" i="15"/>
  <c r="P625" i="15"/>
  <c r="P626" i="15"/>
  <c r="P627" i="15"/>
  <c r="P628" i="15"/>
  <c r="P629" i="15"/>
  <c r="P630" i="15"/>
  <c r="P631" i="15"/>
  <c r="P632" i="15"/>
  <c r="P633" i="15"/>
  <c r="P634" i="15"/>
  <c r="P635" i="15"/>
  <c r="P636" i="15"/>
  <c r="P637" i="15"/>
  <c r="P638" i="15"/>
  <c r="P639" i="15"/>
  <c r="P640" i="15"/>
  <c r="P641" i="15"/>
  <c r="P642" i="15"/>
  <c r="P643" i="15"/>
  <c r="P644" i="15"/>
  <c r="P645" i="15"/>
  <c r="P646" i="15"/>
  <c r="P647" i="15"/>
  <c r="P648" i="15"/>
  <c r="P649" i="15"/>
  <c r="P650" i="15"/>
  <c r="P651" i="15"/>
  <c r="P652" i="15"/>
  <c r="P653" i="15"/>
  <c r="P654" i="15"/>
  <c r="P655" i="15"/>
  <c r="P656" i="15"/>
  <c r="P657" i="15"/>
  <c r="P658" i="15"/>
  <c r="P659" i="15"/>
  <c r="P660" i="15"/>
  <c r="P661" i="15"/>
  <c r="P662" i="15"/>
  <c r="P663" i="15"/>
  <c r="P664" i="15"/>
  <c r="P665" i="15"/>
  <c r="P666" i="15"/>
  <c r="P667" i="15"/>
  <c r="P668" i="15"/>
  <c r="E544" i="20"/>
  <c r="R668" i="15" s="1"/>
  <c r="D544" i="20"/>
  <c r="D200" i="20"/>
  <c r="D232" i="20"/>
  <c r="E232" i="20" s="1"/>
  <c r="D343" i="20"/>
  <c r="E343" i="20" s="1"/>
  <c r="R665" i="15" s="1"/>
  <c r="D491" i="20"/>
  <c r="E491" i="20" s="1"/>
  <c r="R664" i="15" s="1"/>
  <c r="D123" i="20"/>
  <c r="E123" i="20" s="1"/>
  <c r="R663" i="15" s="1"/>
  <c r="D561" i="20"/>
  <c r="E561" i="20" s="1"/>
  <c r="R662" i="15" s="1"/>
  <c r="E661" i="20"/>
  <c r="D530" i="20"/>
  <c r="D571" i="20"/>
  <c r="E571" i="20" s="1"/>
  <c r="E660" i="20"/>
  <c r="D306" i="20"/>
  <c r="D601" i="20"/>
  <c r="Q656" i="15" s="1"/>
  <c r="D38" i="20"/>
  <c r="E38" i="20" s="1"/>
  <c r="D120" i="20"/>
  <c r="E120" i="20" s="1"/>
  <c r="E536" i="20"/>
  <c r="R653" i="15" s="1"/>
  <c r="D536" i="20"/>
  <c r="Q653" i="15" s="1"/>
  <c r="D166" i="20"/>
  <c r="E166" i="20" s="1"/>
  <c r="D303" i="20"/>
  <c r="E303" i="20" s="1"/>
  <c r="R651" i="15" s="1"/>
  <c r="D295" i="20"/>
  <c r="E295" i="20" s="1"/>
  <c r="D250" i="20"/>
  <c r="Q649" i="15" s="1"/>
  <c r="D33" i="20"/>
  <c r="D110" i="20"/>
  <c r="E110" i="20" s="1"/>
  <c r="R647" i="15" s="1"/>
  <c r="D35" i="20"/>
  <c r="Q646" i="15" s="1"/>
  <c r="D668" i="20"/>
  <c r="Q645" i="15" s="1"/>
  <c r="E240" i="20"/>
  <c r="D240" i="20"/>
  <c r="D143" i="20"/>
  <c r="E143" i="20" s="1"/>
  <c r="D480" i="20"/>
  <c r="E480" i="20" s="1"/>
  <c r="D196" i="20"/>
  <c r="E196" i="20" s="1"/>
  <c r="D320" i="20"/>
  <c r="D146" i="20"/>
  <c r="Q639" i="15" s="1"/>
  <c r="D507" i="20"/>
  <c r="E507" i="20" s="1"/>
  <c r="R638" i="15" s="1"/>
  <c r="D150" i="20"/>
  <c r="E150" i="20" s="1"/>
  <c r="D189" i="20"/>
  <c r="Q636" i="15" s="1"/>
  <c r="E659" i="20"/>
  <c r="R635" i="15" s="1"/>
  <c r="E590" i="20"/>
  <c r="R634" i="15" s="1"/>
  <c r="D590" i="20"/>
  <c r="D578" i="20"/>
  <c r="E578" i="20" s="1"/>
  <c r="E658" i="20"/>
  <c r="R632" i="15" s="1"/>
  <c r="D267" i="20"/>
  <c r="E267" i="20" s="1"/>
  <c r="R631" i="15" s="1"/>
  <c r="D322" i="20"/>
  <c r="E322" i="20" s="1"/>
  <c r="D113" i="20"/>
  <c r="E113" i="20" s="1"/>
  <c r="D566" i="20"/>
  <c r="E566" i="20" s="1"/>
  <c r="R628" i="15" s="1"/>
  <c r="D227" i="20"/>
  <c r="E227" i="20" s="1"/>
  <c r="R627" i="15" s="1"/>
  <c r="D111" i="20"/>
  <c r="D517" i="20"/>
  <c r="D129" i="20"/>
  <c r="Q624" i="15" s="1"/>
  <c r="D302" i="20"/>
  <c r="E75" i="20"/>
  <c r="D75" i="20"/>
  <c r="D197" i="20"/>
  <c r="E197" i="20" s="1"/>
  <c r="D554" i="20"/>
  <c r="E554" i="20" s="1"/>
  <c r="D41" i="20"/>
  <c r="E41" i="20" s="1"/>
  <c r="D10" i="20"/>
  <c r="D449" i="20"/>
  <c r="E449" i="20" s="1"/>
  <c r="R617" i="15" s="1"/>
  <c r="D4" i="20"/>
  <c r="D34" i="20"/>
  <c r="D563" i="20"/>
  <c r="E427" i="20"/>
  <c r="R613" i="15" s="1"/>
  <c r="D427" i="20"/>
  <c r="Q613" i="15" s="1"/>
  <c r="D201" i="20"/>
  <c r="E173" i="20"/>
  <c r="D173" i="20"/>
  <c r="D410" i="20"/>
  <c r="D667" i="20"/>
  <c r="Q609" i="15" s="1"/>
  <c r="D50" i="20"/>
  <c r="E50" i="20" s="1"/>
  <c r="D178" i="20"/>
  <c r="D96" i="20"/>
  <c r="D155" i="20"/>
  <c r="E155" i="20" s="1"/>
  <c r="R605" i="15" s="1"/>
  <c r="D525" i="20"/>
  <c r="E525" i="20" s="1"/>
  <c r="D159" i="20"/>
  <c r="Q603" i="15" s="1"/>
  <c r="E13" i="20"/>
  <c r="R602" i="15" s="1"/>
  <c r="D13" i="20"/>
  <c r="Q602" i="15" s="1"/>
  <c r="D413" i="20"/>
  <c r="E413" i="20" s="1"/>
  <c r="D84" i="20"/>
  <c r="E84" i="20" s="1"/>
  <c r="D512" i="20"/>
  <c r="E512" i="20" s="1"/>
  <c r="D403" i="20"/>
  <c r="Q598" i="15" s="1"/>
  <c r="D168" i="20"/>
  <c r="E168" i="20" s="1"/>
  <c r="R597" i="15" s="1"/>
  <c r="D535" i="20"/>
  <c r="E535" i="20" s="1"/>
  <c r="R596" i="15" s="1"/>
  <c r="D65" i="20"/>
  <c r="D326" i="20"/>
  <c r="D254" i="20"/>
  <c r="E254" i="20" s="1"/>
  <c r="R593" i="15" s="1"/>
  <c r="D533" i="20"/>
  <c r="E533" i="20" s="1"/>
  <c r="R592" i="15" s="1"/>
  <c r="D108" i="20"/>
  <c r="E108" i="20" s="1"/>
  <c r="D486" i="20"/>
  <c r="E486" i="20" s="1"/>
  <c r="D80" i="20"/>
  <c r="E80" i="20" s="1"/>
  <c r="R589" i="15" s="1"/>
  <c r="D582" i="20"/>
  <c r="D287" i="20"/>
  <c r="D606" i="20"/>
  <c r="E606" i="20" s="1"/>
  <c r="R586" i="15" s="1"/>
  <c r="D52" i="20"/>
  <c r="E52" i="20" s="1"/>
  <c r="R585" i="15" s="1"/>
  <c r="D231" i="20"/>
  <c r="E231" i="20" s="1"/>
  <c r="R584" i="15" s="1"/>
  <c r="D279" i="20"/>
  <c r="E279" i="20" s="1"/>
  <c r="E657" i="20"/>
  <c r="R582" i="15" s="1"/>
  <c r="E528" i="20"/>
  <c r="R581" i="15" s="1"/>
  <c r="D528" i="20"/>
  <c r="Q581" i="15" s="1"/>
  <c r="D53" i="20"/>
  <c r="D230" i="20"/>
  <c r="E230" i="20" s="1"/>
  <c r="R579" i="15" s="1"/>
  <c r="D522" i="20"/>
  <c r="E522" i="20" s="1"/>
  <c r="D37" i="20"/>
  <c r="E37" i="20" s="1"/>
  <c r="D346" i="20"/>
  <c r="E346" i="20" s="1"/>
  <c r="R576" i="15" s="1"/>
  <c r="D656" i="20"/>
  <c r="E656" i="20" s="1"/>
  <c r="D417" i="20"/>
  <c r="Q574" i="15" s="1"/>
  <c r="D202" i="20"/>
  <c r="D263" i="20"/>
  <c r="Q572" i="15" s="1"/>
  <c r="D285" i="20"/>
  <c r="D393" i="20"/>
  <c r="E393" i="20" s="1"/>
  <c r="R570" i="15" s="1"/>
  <c r="D69" i="20"/>
  <c r="E69" i="20" s="1"/>
  <c r="D321" i="20"/>
  <c r="E321" i="20" s="1"/>
  <c r="D19" i="20"/>
  <c r="Q567" i="15" s="1"/>
  <c r="D546" i="20"/>
  <c r="E546" i="20" s="1"/>
  <c r="D116" i="20"/>
  <c r="D145" i="20"/>
  <c r="Q564" i="15" s="1"/>
  <c r="E655" i="20"/>
  <c r="R563" i="15" s="1"/>
  <c r="D310" i="20"/>
  <c r="Q562" i="15" s="1"/>
  <c r="D421" i="20"/>
  <c r="E421" i="20" s="1"/>
  <c r="R561" i="15" s="1"/>
  <c r="D300" i="20"/>
  <c r="E27" i="20"/>
  <c r="R559" i="15" s="1"/>
  <c r="D27" i="20"/>
  <c r="D456" i="20"/>
  <c r="E456" i="20" s="1"/>
  <c r="D213" i="20"/>
  <c r="E654" i="20"/>
  <c r="D348" i="20"/>
  <c r="D211" i="20"/>
  <c r="D71" i="20"/>
  <c r="D552" i="20"/>
  <c r="Q552" i="15" s="1"/>
  <c r="D485" i="20"/>
  <c r="E485" i="20" s="1"/>
  <c r="R551" i="15" s="1"/>
  <c r="D309" i="20"/>
  <c r="D6" i="20"/>
  <c r="E6" i="20" s="1"/>
  <c r="R549" i="15" s="1"/>
  <c r="D487" i="20"/>
  <c r="E487" i="20" s="1"/>
  <c r="D195" i="20"/>
  <c r="E195" i="20" s="1"/>
  <c r="D253" i="20"/>
  <c r="E653" i="20"/>
  <c r="D292" i="20"/>
  <c r="E292" i="20" s="1"/>
  <c r="R544" i="15" s="1"/>
  <c r="D515" i="20"/>
  <c r="E515" i="20" s="1"/>
  <c r="R543" i="15" s="1"/>
  <c r="D247" i="20"/>
  <c r="D572" i="20"/>
  <c r="E572" i="20" s="1"/>
  <c r="R541" i="15" s="1"/>
  <c r="D222" i="20"/>
  <c r="E222" i="20" s="1"/>
  <c r="R540" i="15" s="1"/>
  <c r="D190" i="20"/>
  <c r="Q539" i="15" s="1"/>
  <c r="D243" i="20"/>
  <c r="E243" i="20" s="1"/>
  <c r="E122" i="20"/>
  <c r="R537" i="15" s="1"/>
  <c r="D122" i="20"/>
  <c r="D194" i="20"/>
  <c r="E194" i="20" s="1"/>
  <c r="R536" i="15" s="1"/>
  <c r="D92" i="20"/>
  <c r="E652" i="20"/>
  <c r="R534" i="15" s="1"/>
  <c r="D181" i="20"/>
  <c r="E181" i="20" s="1"/>
  <c r="D381" i="20"/>
  <c r="D103" i="20"/>
  <c r="E103" i="20" s="1"/>
  <c r="R531" i="15" s="1"/>
  <c r="E191" i="20"/>
  <c r="R530" i="15" s="1"/>
  <c r="D191" i="20"/>
  <c r="D40" i="20"/>
  <c r="D532" i="20"/>
  <c r="D288" i="20"/>
  <c r="D356" i="20"/>
  <c r="E356" i="20" s="1"/>
  <c r="R526" i="15" s="1"/>
  <c r="D593" i="20"/>
  <c r="E651" i="20"/>
  <c r="D223" i="20"/>
  <c r="E223" i="20" s="1"/>
  <c r="D109" i="20"/>
  <c r="E109" i="20" s="1"/>
  <c r="R522" i="15" s="1"/>
  <c r="D574" i="20"/>
  <c r="E574" i="20" s="1"/>
  <c r="D392" i="20"/>
  <c r="E650" i="20"/>
  <c r="R519" i="15" s="1"/>
  <c r="D450" i="20"/>
  <c r="D586" i="20"/>
  <c r="E586" i="20" s="1"/>
  <c r="R517" i="15" s="1"/>
  <c r="D389" i="20"/>
  <c r="E389" i="20" s="1"/>
  <c r="R516" i="15" s="1"/>
  <c r="D345" i="20"/>
  <c r="E345" i="20" s="1"/>
  <c r="R515" i="15" s="1"/>
  <c r="D115" i="20"/>
  <c r="E115" i="20" s="1"/>
  <c r="D649" i="20"/>
  <c r="E649" i="20" s="1"/>
  <c r="D282" i="20"/>
  <c r="D568" i="20"/>
  <c r="D516" i="20"/>
  <c r="E516" i="20" s="1"/>
  <c r="D476" i="20"/>
  <c r="E271" i="20"/>
  <c r="R508" i="15" s="1"/>
  <c r="D271" i="20"/>
  <c r="Q508" i="15" s="1"/>
  <c r="D149" i="20"/>
  <c r="E149" i="20" s="1"/>
  <c r="R507" i="15" s="1"/>
  <c r="D666" i="20"/>
  <c r="D377" i="20"/>
  <c r="D665" i="20"/>
  <c r="Q504" i="15" s="1"/>
  <c r="D607" i="20"/>
  <c r="E607" i="20" s="1"/>
  <c r="D55" i="20"/>
  <c r="D170" i="20"/>
  <c r="E170" i="20" s="1"/>
  <c r="E332" i="20"/>
  <c r="R500" i="15" s="1"/>
  <c r="D332" i="20"/>
  <c r="D576" i="20"/>
  <c r="E576" i="20" s="1"/>
  <c r="D262" i="20"/>
  <c r="E262" i="20" s="1"/>
  <c r="D281" i="20"/>
  <c r="E182" i="20"/>
  <c r="R496" i="15" s="1"/>
  <c r="D182" i="20"/>
  <c r="D339" i="20"/>
  <c r="E339" i="20" s="1"/>
  <c r="R495" i="15" s="1"/>
  <c r="D136" i="20"/>
  <c r="D457" i="20"/>
  <c r="Q493" i="15" s="1"/>
  <c r="D63" i="20"/>
  <c r="E63" i="20" s="1"/>
  <c r="R492" i="15" s="1"/>
  <c r="D537" i="20"/>
  <c r="E537" i="20" s="1"/>
  <c r="D208" i="20"/>
  <c r="D93" i="20"/>
  <c r="D3" i="20"/>
  <c r="E3" i="20" s="1"/>
  <c r="D363" i="20"/>
  <c r="E363" i="20" s="1"/>
  <c r="R487" i="15" s="1"/>
  <c r="D51" i="20"/>
  <c r="Q486" i="15" s="1"/>
  <c r="D152" i="20"/>
  <c r="E648" i="20"/>
  <c r="R484" i="15" s="1"/>
  <c r="D157" i="20"/>
  <c r="D583" i="20"/>
  <c r="D12" i="20"/>
  <c r="E12" i="20" s="1"/>
  <c r="R481" i="15" s="1"/>
  <c r="D54" i="20"/>
  <c r="E54" i="20" s="1"/>
  <c r="D479" i="20"/>
  <c r="E479" i="20" s="1"/>
  <c r="E424" i="20"/>
  <c r="R478" i="15" s="1"/>
  <c r="D424" i="20"/>
  <c r="D98" i="20"/>
  <c r="E98" i="20" s="1"/>
  <c r="D301" i="20"/>
  <c r="D597" i="20"/>
  <c r="D575" i="20"/>
  <c r="Q474" i="15" s="1"/>
  <c r="D337" i="20"/>
  <c r="E337" i="20" s="1"/>
  <c r="R473" i="15" s="1"/>
  <c r="E549" i="20"/>
  <c r="R472" i="15" s="1"/>
  <c r="D549" i="20"/>
  <c r="D557" i="20"/>
  <c r="E557" i="20" s="1"/>
  <c r="D176" i="20"/>
  <c r="E176" i="20" s="1"/>
  <c r="D371" i="20"/>
  <c r="D299" i="20"/>
  <c r="E482" i="20"/>
  <c r="D482" i="20"/>
  <c r="Q467" i="15" s="1"/>
  <c r="D72" i="20"/>
  <c r="E72" i="20" s="1"/>
  <c r="R466" i="15" s="1"/>
  <c r="D199" i="20"/>
  <c r="D158" i="20"/>
  <c r="Q464" i="15" s="1"/>
  <c r="D180" i="20"/>
  <c r="E180" i="20" s="1"/>
  <c r="R463" i="15" s="1"/>
  <c r="E647" i="20"/>
  <c r="R462" i="15" s="1"/>
  <c r="D148" i="20"/>
  <c r="E148" i="20" s="1"/>
  <c r="D495" i="20"/>
  <c r="D258" i="20"/>
  <c r="D315" i="20"/>
  <c r="E315" i="20" s="1"/>
  <c r="D441" i="20"/>
  <c r="E441" i="20" s="1"/>
  <c r="R457" i="15" s="1"/>
  <c r="E646" i="20"/>
  <c r="D135" i="20"/>
  <c r="D219" i="20"/>
  <c r="E219" i="20" s="1"/>
  <c r="D355" i="20"/>
  <c r="E645" i="20"/>
  <c r="D131" i="20"/>
  <c r="E131" i="20" s="1"/>
  <c r="R451" i="15" s="1"/>
  <c r="D140" i="20"/>
  <c r="E160" i="20"/>
  <c r="R449" i="15" s="1"/>
  <c r="D160" i="20"/>
  <c r="Q449" i="15" s="1"/>
  <c r="D102" i="20"/>
  <c r="D440" i="20"/>
  <c r="E440" i="20" s="1"/>
  <c r="E644" i="20"/>
  <c r="D562" i="20"/>
  <c r="E86" i="20"/>
  <c r="R444" i="15" s="1"/>
  <c r="D86" i="20"/>
  <c r="D70" i="20"/>
  <c r="E70" i="20" s="1"/>
  <c r="D481" i="20"/>
  <c r="E481" i="20" s="1"/>
  <c r="D117" i="20"/>
  <c r="Q441" i="15" s="1"/>
  <c r="D31" i="20"/>
  <c r="D545" i="20"/>
  <c r="E545" i="20" s="1"/>
  <c r="E643" i="20"/>
  <c r="D249" i="20"/>
  <c r="D465" i="20"/>
  <c r="E465" i="20" s="1"/>
  <c r="D509" i="20"/>
  <c r="E509" i="20" s="1"/>
  <c r="D119" i="20"/>
  <c r="D81" i="20"/>
  <c r="D431" i="20"/>
  <c r="D266" i="20"/>
  <c r="E266" i="20" s="1"/>
  <c r="R431" i="15" s="1"/>
  <c r="D433" i="20"/>
  <c r="Q430" i="15" s="1"/>
  <c r="D260" i="20"/>
  <c r="D154" i="20"/>
  <c r="E642" i="20"/>
  <c r="R427" i="15" s="1"/>
  <c r="E390" i="20"/>
  <c r="D390" i="20"/>
  <c r="D188" i="20"/>
  <c r="D101" i="20"/>
  <c r="D21" i="20"/>
  <c r="E21" i="20" s="1"/>
  <c r="E641" i="20"/>
  <c r="R422" i="15" s="1"/>
  <c r="D272" i="20"/>
  <c r="E272" i="20" s="1"/>
  <c r="E504" i="20"/>
  <c r="R420" i="15" s="1"/>
  <c r="D504" i="20"/>
  <c r="Q420" i="15" s="1"/>
  <c r="D66" i="20"/>
  <c r="E66" i="20" s="1"/>
  <c r="R419" i="15" s="1"/>
  <c r="D384" i="20"/>
  <c r="E384" i="20" s="1"/>
  <c r="R418" i="15" s="1"/>
  <c r="D121" i="20"/>
  <c r="E121" i="20" s="1"/>
  <c r="R417" i="15" s="1"/>
  <c r="E640" i="20"/>
  <c r="R416" i="15" s="1"/>
  <c r="D502" i="20"/>
  <c r="E372" i="20"/>
  <c r="R414" i="15" s="1"/>
  <c r="D372" i="20"/>
  <c r="Q414" i="15" s="1"/>
  <c r="D335" i="20"/>
  <c r="D153" i="20"/>
  <c r="E153" i="20" s="1"/>
  <c r="D488" i="20"/>
  <c r="E488" i="20" s="1"/>
  <c r="R411" i="15" s="1"/>
  <c r="D58" i="20"/>
  <c r="E58" i="20" s="1"/>
  <c r="E639" i="20"/>
  <c r="E638" i="20"/>
  <c r="D333" i="20"/>
  <c r="E333" i="20" s="1"/>
  <c r="R407" i="15" s="1"/>
  <c r="D280" i="20"/>
  <c r="D235" i="20"/>
  <c r="D192" i="20"/>
  <c r="Q404" i="15" s="1"/>
  <c r="E452" i="20"/>
  <c r="D452" i="20"/>
  <c r="D432" i="20"/>
  <c r="E432" i="20" s="1"/>
  <c r="D500" i="20"/>
  <c r="E500" i="20" s="1"/>
  <c r="D444" i="20"/>
  <c r="E352" i="20"/>
  <c r="R399" i="15" s="1"/>
  <c r="D352" i="20"/>
  <c r="Q399" i="15" s="1"/>
  <c r="D519" i="20"/>
  <c r="E519" i="20" s="1"/>
  <c r="R398" i="15" s="1"/>
  <c r="D318" i="20"/>
  <c r="D246" i="20"/>
  <c r="D466" i="20"/>
  <c r="D220" i="20"/>
  <c r="E220" i="20" s="1"/>
  <c r="R394" i="15" s="1"/>
  <c r="D468" i="20"/>
  <c r="D373" i="20"/>
  <c r="E83" i="20"/>
  <c r="D83" i="20"/>
  <c r="D344" i="20"/>
  <c r="E62" i="20"/>
  <c r="R389" i="15" s="1"/>
  <c r="D62" i="20"/>
  <c r="Q389" i="15" s="1"/>
  <c r="D526" i="20"/>
  <c r="E526" i="20" s="1"/>
  <c r="R388" i="15" s="1"/>
  <c r="D478" i="20"/>
  <c r="E478" i="20" s="1"/>
  <c r="D429" i="20"/>
  <c r="E429" i="20" s="1"/>
  <c r="R386" i="15" s="1"/>
  <c r="D132" i="20"/>
  <c r="D317" i="20"/>
  <c r="D455" i="20"/>
  <c r="D366" i="20"/>
  <c r="E366" i="20" s="1"/>
  <c r="R382" i="15" s="1"/>
  <c r="D151" i="20"/>
  <c r="D144" i="20"/>
  <c r="D368" i="20"/>
  <c r="E368" i="20" s="1"/>
  <c r="E637" i="20"/>
  <c r="D60" i="20"/>
  <c r="E60" i="20" s="1"/>
  <c r="R377" i="15" s="1"/>
  <c r="D156" i="20"/>
  <c r="E156" i="20" s="1"/>
  <c r="D106" i="20"/>
  <c r="E106" i="20" s="1"/>
  <c r="R375" i="15" s="1"/>
  <c r="D664" i="20"/>
  <c r="Q374" i="15" s="1"/>
  <c r="D9" i="20"/>
  <c r="D406" i="20"/>
  <c r="D551" i="20"/>
  <c r="D229" i="20"/>
  <c r="Q370" i="15" s="1"/>
  <c r="D203" i="20"/>
  <c r="E203" i="20" s="1"/>
  <c r="R369" i="15" s="1"/>
  <c r="E636" i="20"/>
  <c r="E635" i="20"/>
  <c r="E523" i="20"/>
  <c r="D523" i="20"/>
  <c r="D520" i="20"/>
  <c r="E520" i="20" s="1"/>
  <c r="D559" i="20"/>
  <c r="D36" i="20"/>
  <c r="Q363" i="15" s="1"/>
  <c r="D585" i="20"/>
  <c r="Q362" i="15" s="1"/>
  <c r="D555" i="20"/>
  <c r="E555" i="20" s="1"/>
  <c r="D91" i="20"/>
  <c r="E95" i="20"/>
  <c r="R359" i="15" s="1"/>
  <c r="D95" i="20"/>
  <c r="D419" i="20"/>
  <c r="E419" i="20" s="1"/>
  <c r="E634" i="20"/>
  <c r="D461" i="20"/>
  <c r="E633" i="20"/>
  <c r="R355" i="15" s="1"/>
  <c r="D354" i="20"/>
  <c r="E354" i="20" s="1"/>
  <c r="R354" i="15" s="1"/>
  <c r="D594" i="20"/>
  <c r="E594" i="20" s="1"/>
  <c r="R353" i="15" s="1"/>
  <c r="D268" i="20"/>
  <c r="E268" i="20" s="1"/>
  <c r="R352" i="15" s="1"/>
  <c r="E632" i="20"/>
  <c r="R351" i="15" s="1"/>
  <c r="D540" i="20"/>
  <c r="D177" i="20"/>
  <c r="E177" i="20" s="1"/>
  <c r="D560" i="20"/>
  <c r="D587" i="20"/>
  <c r="Q347" i="15" s="1"/>
  <c r="D553" i="20"/>
  <c r="D205" i="20"/>
  <c r="E205" i="20" s="1"/>
  <c r="E43" i="20"/>
  <c r="D43" i="20"/>
  <c r="D234" i="20"/>
  <c r="D428" i="20"/>
  <c r="E428" i="20" s="1"/>
  <c r="D47" i="20"/>
  <c r="D442" i="20"/>
  <c r="Q340" i="15" s="1"/>
  <c r="D412" i="20"/>
  <c r="E412" i="20" s="1"/>
  <c r="D518" i="20"/>
  <c r="Q338" i="15" s="1"/>
  <c r="D604" i="20"/>
  <c r="E604" i="20" s="1"/>
  <c r="R337" i="15" s="1"/>
  <c r="D426" i="20"/>
  <c r="D126" i="20"/>
  <c r="E126" i="20" s="1"/>
  <c r="D30" i="20"/>
  <c r="E30" i="20" s="1"/>
  <c r="D187" i="20"/>
  <c r="D216" i="20"/>
  <c r="E216" i="20" s="1"/>
  <c r="D133" i="20"/>
  <c r="E133" i="20" s="1"/>
  <c r="D313" i="20"/>
  <c r="Q330" i="15" s="1"/>
  <c r="D564" i="20"/>
  <c r="D20" i="20"/>
  <c r="E20" i="20" s="1"/>
  <c r="D138" i="20"/>
  <c r="D162" i="20"/>
  <c r="D581" i="20"/>
  <c r="E581" i="20" s="1"/>
  <c r="R325" i="15" s="1"/>
  <c r="D259" i="20"/>
  <c r="E259" i="20" s="1"/>
  <c r="D541" i="20"/>
  <c r="Q323" i="15" s="1"/>
  <c r="D469" i="20"/>
  <c r="D39" i="20"/>
  <c r="E39" i="20" s="1"/>
  <c r="E631" i="20"/>
  <c r="R320" i="15" s="1"/>
  <c r="D331" i="20"/>
  <c r="E331" i="20" s="1"/>
  <c r="D172" i="20"/>
  <c r="Q318" i="15" s="1"/>
  <c r="D221" i="20"/>
  <c r="E221" i="20" s="1"/>
  <c r="R317" i="15" s="1"/>
  <c r="D464" i="20"/>
  <c r="E464" i="20" s="1"/>
  <c r="D484" i="20"/>
  <c r="Q315" i="15" s="1"/>
  <c r="D334" i="20"/>
  <c r="E334" i="20" s="1"/>
  <c r="R314" i="15" s="1"/>
  <c r="D308" i="20"/>
  <c r="D142" i="20"/>
  <c r="E365" i="20"/>
  <c r="R311" i="15" s="1"/>
  <c r="D365" i="20"/>
  <c r="Q311" i="15" s="1"/>
  <c r="D510" i="20"/>
  <c r="E510" i="20" s="1"/>
  <c r="R310" i="15" s="1"/>
  <c r="D458" i="20"/>
  <c r="E458" i="20" s="1"/>
  <c r="D90" i="20"/>
  <c r="D269" i="20"/>
  <c r="E269" i="20" s="1"/>
  <c r="R307" i="15" s="1"/>
  <c r="E475" i="20"/>
  <c r="R306" i="15" s="1"/>
  <c r="D475" i="20"/>
  <c r="D276" i="20"/>
  <c r="E276" i="20" s="1"/>
  <c r="R305" i="15" s="1"/>
  <c r="D161" i="20"/>
  <c r="Q304" i="15" s="1"/>
  <c r="D598" i="20"/>
  <c r="D524" i="20"/>
  <c r="D319" i="20"/>
  <c r="Q301" i="15" s="1"/>
  <c r="D127" i="20"/>
  <c r="E127" i="20" s="1"/>
  <c r="D436" i="20"/>
  <c r="E436" i="20" s="1"/>
  <c r="D304" i="20"/>
  <c r="E304" i="20" s="1"/>
  <c r="D291" i="20"/>
  <c r="Q297" i="15" s="1"/>
  <c r="D330" i="20"/>
  <c r="E330" i="20" s="1"/>
  <c r="D663" i="20"/>
  <c r="Q295" i="15" s="1"/>
  <c r="D367" i="20"/>
  <c r="Q294" i="15" s="1"/>
  <c r="D501" i="20"/>
  <c r="D567" i="20"/>
  <c r="Q292" i="15" s="1"/>
  <c r="E8" i="20"/>
  <c r="D8" i="20"/>
  <c r="D398" i="20"/>
  <c r="E398" i="20" s="1"/>
  <c r="D349" i="20"/>
  <c r="E349" i="20" s="1"/>
  <c r="D662" i="20"/>
  <c r="Q288" i="15" s="1"/>
  <c r="D508" i="20"/>
  <c r="E137" i="20"/>
  <c r="R286" i="15" s="1"/>
  <c r="D137" i="20"/>
  <c r="D425" i="20"/>
  <c r="E425" i="20" s="1"/>
  <c r="R285" i="15" s="1"/>
  <c r="D198" i="20"/>
  <c r="Q284" i="15" s="1"/>
  <c r="D338" i="20"/>
  <c r="D382" i="20"/>
  <c r="E382" i="20" s="1"/>
  <c r="R282" i="15" s="1"/>
  <c r="D514" i="20"/>
  <c r="D422" i="20"/>
  <c r="E630" i="20"/>
  <c r="D252" i="20"/>
  <c r="E252" i="20" s="1"/>
  <c r="D375" i="20"/>
  <c r="D57" i="20"/>
  <c r="E57" i="20" s="1"/>
  <c r="E477" i="20"/>
  <c r="R275" i="15" s="1"/>
  <c r="D477" i="20"/>
  <c r="D242" i="20"/>
  <c r="E242" i="20" s="1"/>
  <c r="R274" i="15" s="1"/>
  <c r="D415" i="20"/>
  <c r="E257" i="20"/>
  <c r="R272" i="15" s="1"/>
  <c r="D257" i="20"/>
  <c r="Q272" i="15" s="1"/>
  <c r="D423" i="20"/>
  <c r="E423" i="20" s="1"/>
  <c r="R271" i="15" s="1"/>
  <c r="D210" i="20"/>
  <c r="D42" i="20"/>
  <c r="D99" i="20"/>
  <c r="E99" i="20" s="1"/>
  <c r="R268" i="15" s="1"/>
  <c r="D277" i="20"/>
  <c r="E277" i="20" s="1"/>
  <c r="D499" i="20"/>
  <c r="D411" i="20"/>
  <c r="Q265" i="15" s="1"/>
  <c r="D391" i="20"/>
  <c r="E391" i="20" s="1"/>
  <c r="D85" i="20"/>
  <c r="E85" i="20" s="1"/>
  <c r="R263" i="15" s="1"/>
  <c r="D290" i="20"/>
  <c r="E290" i="20" s="1"/>
  <c r="R262" i="15" s="1"/>
  <c r="D418" i="20"/>
  <c r="D380" i="20"/>
  <c r="D472" i="20"/>
  <c r="E543" i="20"/>
  <c r="R258" i="15" s="1"/>
  <c r="D543" i="20"/>
  <c r="Q258" i="15" s="1"/>
  <c r="D460" i="20"/>
  <c r="E460" i="20" s="1"/>
  <c r="R257" i="15" s="1"/>
  <c r="D360" i="20"/>
  <c r="E360" i="20" s="1"/>
  <c r="D307" i="20"/>
  <c r="E307" i="20" s="1"/>
  <c r="D463" i="20"/>
  <c r="E463" i="20" s="1"/>
  <c r="D327" i="20"/>
  <c r="D402" i="20"/>
  <c r="D438" i="20"/>
  <c r="D107" i="20"/>
  <c r="D395" i="20"/>
  <c r="D82" i="20"/>
  <c r="D407" i="20"/>
  <c r="D404" i="20"/>
  <c r="E404" i="20" s="1"/>
  <c r="R246" i="15" s="1"/>
  <c r="D629" i="20"/>
  <c r="E124" i="20"/>
  <c r="D124" i="20"/>
  <c r="D16" i="20"/>
  <c r="D311" i="20"/>
  <c r="E297" i="20"/>
  <c r="R241" i="15" s="1"/>
  <c r="D297" i="20"/>
  <c r="D48" i="20"/>
  <c r="E48" i="20" s="1"/>
  <c r="D378" i="20"/>
  <c r="E378" i="20" s="1"/>
  <c r="R239" i="15" s="1"/>
  <c r="D323" i="20"/>
  <c r="D550" i="20"/>
  <c r="Q237" i="15" s="1"/>
  <c r="D324" i="20"/>
  <c r="E324" i="20" s="1"/>
  <c r="R236" i="15" s="1"/>
  <c r="E49" i="20"/>
  <c r="R235" i="15" s="1"/>
  <c r="D49" i="20"/>
  <c r="Q235" i="15" s="1"/>
  <c r="E628" i="20"/>
  <c r="D447" i="20"/>
  <c r="Q233" i="15" s="1"/>
  <c r="E505" i="20"/>
  <c r="D505" i="20"/>
  <c r="D15" i="20"/>
  <c r="D270" i="20"/>
  <c r="E270" i="20" s="1"/>
  <c r="D445" i="20"/>
  <c r="E445" i="20" s="1"/>
  <c r="R229" i="15" s="1"/>
  <c r="D361" i="20"/>
  <c r="D193" i="20"/>
  <c r="D164" i="20"/>
  <c r="Q226" i="15" s="1"/>
  <c r="E284" i="20"/>
  <c r="R225" i="15" s="1"/>
  <c r="D284" i="20"/>
  <c r="Q225" i="15" s="1"/>
  <c r="D503" i="20"/>
  <c r="D228" i="20"/>
  <c r="E228" i="20" s="1"/>
  <c r="E56" i="20"/>
  <c r="D56" i="20"/>
  <c r="D183" i="20"/>
  <c r="E183" i="20" s="1"/>
  <c r="D353" i="20"/>
  <c r="E627" i="20"/>
  <c r="D358" i="20"/>
  <c r="E358" i="20" s="1"/>
  <c r="R218" i="15" s="1"/>
  <c r="D23" i="20"/>
  <c r="D214" i="20"/>
  <c r="D226" i="20"/>
  <c r="Q215" i="15" s="1"/>
  <c r="D236" i="20"/>
  <c r="D439" i="20"/>
  <c r="D328" i="20"/>
  <c r="E328" i="20" s="1"/>
  <c r="R212" i="15" s="1"/>
  <c r="D29" i="20"/>
  <c r="E29" i="20" s="1"/>
  <c r="D626" i="20"/>
  <c r="E17" i="20"/>
  <c r="D17" i="20"/>
  <c r="E625" i="20"/>
  <c r="R208" i="15" s="1"/>
  <c r="D114" i="20"/>
  <c r="Q207" i="15" s="1"/>
  <c r="D394" i="20"/>
  <c r="E394" i="20" s="1"/>
  <c r="R206" i="15" s="1"/>
  <c r="D32" i="20"/>
  <c r="E624" i="20"/>
  <c r="R204" i="15" s="1"/>
  <c r="D174" i="20"/>
  <c r="D59" i="20"/>
  <c r="D416" i="20"/>
  <c r="E416" i="20" s="1"/>
  <c r="D529" i="20"/>
  <c r="E529" i="20" s="1"/>
  <c r="D443" i="20"/>
  <c r="D494" i="20"/>
  <c r="D408" i="20"/>
  <c r="E408" i="20" s="1"/>
  <c r="R197" i="15" s="1"/>
  <c r="D453" i="20"/>
  <c r="D245" i="20"/>
  <c r="E245" i="20" s="1"/>
  <c r="D430" i="20"/>
  <c r="Q194" i="15" s="1"/>
  <c r="D405" i="20"/>
  <c r="D454" i="20"/>
  <c r="E364" i="20"/>
  <c r="R191" i="15" s="1"/>
  <c r="D364" i="20"/>
  <c r="Q191" i="15" s="1"/>
  <c r="E623" i="20"/>
  <c r="R190" i="15" s="1"/>
  <c r="D68" i="20"/>
  <c r="E312" i="20"/>
  <c r="D312" i="20"/>
  <c r="D118" i="20"/>
  <c r="E118" i="20" s="1"/>
  <c r="D100" i="20"/>
  <c r="E100" i="20" s="1"/>
  <c r="D547" i="20"/>
  <c r="Q185" i="15" s="1"/>
  <c r="D569" i="20"/>
  <c r="E569" i="20" s="1"/>
  <c r="R184" i="15" s="1"/>
  <c r="E622" i="20"/>
  <c r="R183" i="15" s="1"/>
  <c r="D179" i="20"/>
  <c r="D531" i="20"/>
  <c r="D78" i="20"/>
  <c r="D459" i="20"/>
  <c r="E459" i="20" s="1"/>
  <c r="D204" i="20"/>
  <c r="E204" i="20" s="1"/>
  <c r="R178" i="15" s="1"/>
  <c r="D474" i="20"/>
  <c r="E474" i="20" s="1"/>
  <c r="E139" i="20"/>
  <c r="R176" i="15" s="1"/>
  <c r="D139" i="20"/>
  <c r="D588" i="20"/>
  <c r="Q175" i="15" s="1"/>
  <c r="E621" i="20"/>
  <c r="R174" i="15" s="1"/>
  <c r="D341" i="20"/>
  <c r="Q173" i="15" s="1"/>
  <c r="D414" i="20"/>
  <c r="E414" i="20" s="1"/>
  <c r="R172" i="15" s="1"/>
  <c r="D434" i="20"/>
  <c r="E538" i="20"/>
  <c r="R170" i="15" s="1"/>
  <c r="D538" i="20"/>
  <c r="D244" i="20"/>
  <c r="E244" i="20" s="1"/>
  <c r="D595" i="20"/>
  <c r="D130" i="20"/>
  <c r="Q167" i="15" s="1"/>
  <c r="D217" i="20"/>
  <c r="E217" i="20" s="1"/>
  <c r="D396" i="20"/>
  <c r="D370" i="20"/>
  <c r="E620" i="20"/>
  <c r="D511" i="20"/>
  <c r="E511" i="20" s="1"/>
  <c r="D336" i="20"/>
  <c r="D185" i="20"/>
  <c r="D2" i="20"/>
  <c r="Q159" i="15" s="1"/>
  <c r="D275" i="20"/>
  <c r="E275" i="20" s="1"/>
  <c r="E619" i="20"/>
  <c r="D76" i="20"/>
  <c r="E76" i="20" s="1"/>
  <c r="R156" i="15" s="1"/>
  <c r="E294" i="20"/>
  <c r="R155" i="15" s="1"/>
  <c r="D294" i="20"/>
  <c r="D215" i="20"/>
  <c r="D77" i="20"/>
  <c r="E77" i="20" s="1"/>
  <c r="D492" i="20"/>
  <c r="E618" i="20"/>
  <c r="D359" i="20"/>
  <c r="E359" i="20" s="1"/>
  <c r="R150" i="15" s="1"/>
  <c r="D497" i="20"/>
  <c r="E497" i="20" s="1"/>
  <c r="R149" i="15" s="1"/>
  <c r="D305" i="20"/>
  <c r="Q148" i="15" s="1"/>
  <c r="D451" i="20"/>
  <c r="D467" i="20"/>
  <c r="E467" i="20" s="1"/>
  <c r="R146" i="15" s="1"/>
  <c r="D87" i="20"/>
  <c r="D462" i="20"/>
  <c r="E462" i="20" s="1"/>
  <c r="R144" i="15" s="1"/>
  <c r="D435" i="20"/>
  <c r="E435" i="20" s="1"/>
  <c r="E617" i="20"/>
  <c r="D602" i="20"/>
  <c r="E602" i="20" s="1"/>
  <c r="R141" i="15" s="1"/>
  <c r="D61" i="20"/>
  <c r="Q140" i="15" s="1"/>
  <c r="D128" i="20"/>
  <c r="E616" i="20"/>
  <c r="R138" i="15" s="1"/>
  <c r="D493" i="20"/>
  <c r="D22" i="20"/>
  <c r="D420" i="20"/>
  <c r="E420" i="20" s="1"/>
  <c r="E615" i="20"/>
  <c r="D570" i="20"/>
  <c r="E64" i="20"/>
  <c r="D64" i="20"/>
  <c r="D283" i="20"/>
  <c r="D374" i="20"/>
  <c r="D399" i="20"/>
  <c r="D329" i="20"/>
  <c r="E329" i="20" s="1"/>
  <c r="R128" i="15" s="1"/>
  <c r="D506" i="20"/>
  <c r="Q127" i="15" s="1"/>
  <c r="D386" i="20"/>
  <c r="E163" i="20"/>
  <c r="R125" i="15" s="1"/>
  <c r="D163" i="20"/>
  <c r="D225" i="20"/>
  <c r="E225" i="20" s="1"/>
  <c r="R124" i="15" s="1"/>
  <c r="D105" i="20"/>
  <c r="E614" i="20"/>
  <c r="R122" i="15" s="1"/>
  <c r="D11" i="20"/>
  <c r="D579" i="20"/>
  <c r="E579" i="20" s="1"/>
  <c r="R120" i="15" s="1"/>
  <c r="D296" i="20"/>
  <c r="D88" i="20"/>
  <c r="E88" i="20" s="1"/>
  <c r="R118" i="15" s="1"/>
  <c r="D596" i="20"/>
  <c r="D605" i="20"/>
  <c r="Q116" i="15" s="1"/>
  <c r="D539" i="20"/>
  <c r="D527" i="20"/>
  <c r="D580" i="20"/>
  <c r="E580" i="20" s="1"/>
  <c r="D573" i="20"/>
  <c r="E498" i="20"/>
  <c r="R111" i="15" s="1"/>
  <c r="D498" i="20"/>
  <c r="D369" i="20"/>
  <c r="D125" i="20"/>
  <c r="E125" i="20" s="1"/>
  <c r="D264" i="20"/>
  <c r="E264" i="20" s="1"/>
  <c r="R108" i="15" s="1"/>
  <c r="E613" i="20"/>
  <c r="D325" i="20"/>
  <c r="Q106" i="15" s="1"/>
  <c r="D470" i="20"/>
  <c r="D387" i="20"/>
  <c r="E273" i="20"/>
  <c r="D273" i="20"/>
  <c r="D351" i="20"/>
  <c r="E351" i="20" s="1"/>
  <c r="D28" i="20"/>
  <c r="D25" i="20"/>
  <c r="E79" i="20"/>
  <c r="R99" i="15" s="1"/>
  <c r="D79" i="20"/>
  <c r="Q99" i="15" s="1"/>
  <c r="D483" i="20"/>
  <c r="D383" i="20"/>
  <c r="E612" i="20"/>
  <c r="R96" i="15" s="1"/>
  <c r="D261" i="20"/>
  <c r="E261" i="20" s="1"/>
  <c r="R95" i="15" s="1"/>
  <c r="D584" i="20"/>
  <c r="E584" i="20" s="1"/>
  <c r="D489" i="20"/>
  <c r="E184" i="20"/>
  <c r="D184" i="20"/>
  <c r="D26" i="20"/>
  <c r="D94" i="20"/>
  <c r="E94" i="20" s="1"/>
  <c r="R90" i="15" s="1"/>
  <c r="D171" i="20"/>
  <c r="D603" i="20"/>
  <c r="D357" i="20"/>
  <c r="E357" i="20" s="1"/>
  <c r="R87" i="15" s="1"/>
  <c r="D7" i="20"/>
  <c r="D239" i="20"/>
  <c r="E239" i="20" s="1"/>
  <c r="D186" i="20"/>
  <c r="D388" i="20"/>
  <c r="E388" i="20" s="1"/>
  <c r="R83" i="15" s="1"/>
  <c r="D238" i="20"/>
  <c r="Q82" i="15" s="1"/>
  <c r="D534" i="20"/>
  <c r="E534" i="20" s="1"/>
  <c r="R81" i="15" s="1"/>
  <c r="D289" i="20"/>
  <c r="D248" i="20"/>
  <c r="D44" i="20"/>
  <c r="E44" i="20" s="1"/>
  <c r="D350" i="20"/>
  <c r="E592" i="20"/>
  <c r="R76" i="15" s="1"/>
  <c r="D592" i="20"/>
  <c r="Q76" i="15" s="1"/>
  <c r="E347" i="20"/>
  <c r="D347" i="20"/>
  <c r="E611" i="20"/>
  <c r="D400" i="20"/>
  <c r="E400" i="20" s="1"/>
  <c r="R73" i="15" s="1"/>
  <c r="D207" i="20"/>
  <c r="D169" i="20"/>
  <c r="Q71" i="15" s="1"/>
  <c r="D471" i="20"/>
  <c r="D286" i="20"/>
  <c r="E286" i="20" s="1"/>
  <c r="R69" i="15" s="1"/>
  <c r="E513" i="20"/>
  <c r="D513" i="20"/>
  <c r="E521" i="20"/>
  <c r="R67" i="15" s="1"/>
  <c r="D521" i="20"/>
  <c r="Q67" i="15" s="1"/>
  <c r="D224" i="20"/>
  <c r="D256" i="20"/>
  <c r="E610" i="20"/>
  <c r="R64" i="15" s="1"/>
  <c r="D104" i="20"/>
  <c r="D600" i="20"/>
  <c r="E600" i="20" s="1"/>
  <c r="D218" i="20"/>
  <c r="D278" i="20"/>
  <c r="E278" i="20" s="1"/>
  <c r="R60" i="15" s="1"/>
  <c r="D97" i="20"/>
  <c r="D5" i="20"/>
  <c r="D558" i="20"/>
  <c r="E558" i="20" s="1"/>
  <c r="D577" i="20"/>
  <c r="D591" i="20"/>
  <c r="D548" i="20"/>
  <c r="E233" i="20"/>
  <c r="R53" i="15" s="1"/>
  <c r="D233" i="20"/>
  <c r="Q53" i="15" s="1"/>
  <c r="D314" i="20"/>
  <c r="E314" i="20" s="1"/>
  <c r="R52" i="15" s="1"/>
  <c r="D362" i="20"/>
  <c r="D379" i="20"/>
  <c r="E379" i="20" s="1"/>
  <c r="D134" i="20"/>
  <c r="D401" i="20"/>
  <c r="E401" i="20" s="1"/>
  <c r="D206" i="20"/>
  <c r="E206" i="20" s="1"/>
  <c r="E448" i="20"/>
  <c r="R46" i="15" s="1"/>
  <c r="D448" i="20"/>
  <c r="D251" i="20"/>
  <c r="E251" i="20" s="1"/>
  <c r="D409" i="20"/>
  <c r="D342" i="20"/>
  <c r="D265" i="20"/>
  <c r="D473" i="20"/>
  <c r="E473" i="20" s="1"/>
  <c r="R41" i="15" s="1"/>
  <c r="D589" i="20"/>
  <c r="E589" i="20" s="1"/>
  <c r="R40" i="15" s="1"/>
  <c r="E609" i="20"/>
  <c r="D241" i="20"/>
  <c r="Q38" i="15" s="1"/>
  <c r="D73" i="20"/>
  <c r="D24" i="20"/>
  <c r="E24" i="20" s="1"/>
  <c r="D45" i="20"/>
  <c r="E67" i="20"/>
  <c r="R34" i="15" s="1"/>
  <c r="D67" i="20"/>
  <c r="Q34" i="15" s="1"/>
  <c r="D14" i="20"/>
  <c r="E14" i="20" s="1"/>
  <c r="D112" i="20"/>
  <c r="D175" i="20"/>
  <c r="Q31" i="15" s="1"/>
  <c r="E46" i="20"/>
  <c r="D46" i="20"/>
  <c r="Q30" i="15" s="1"/>
  <c r="D165" i="20"/>
  <c r="Q29" i="15" s="1"/>
  <c r="D74" i="20"/>
  <c r="E608" i="20"/>
  <c r="R27" i="15" s="1"/>
  <c r="D556" i="20"/>
  <c r="D89" i="20"/>
  <c r="E147" i="20"/>
  <c r="D147" i="20"/>
  <c r="D599" i="20"/>
  <c r="E376" i="20"/>
  <c r="R22" i="15" s="1"/>
  <c r="D376" i="20"/>
  <c r="Q22" i="15" s="1"/>
  <c r="D274" i="20"/>
  <c r="E237" i="20"/>
  <c r="R20" i="15" s="1"/>
  <c r="D237" i="20"/>
  <c r="Q20" i="15" s="1"/>
  <c r="D293" i="20"/>
  <c r="E293" i="20" s="1"/>
  <c r="R19" i="15" s="1"/>
  <c r="D255" i="20"/>
  <c r="E255" i="20" s="1"/>
  <c r="D340" i="20"/>
  <c r="Q17" i="15" s="1"/>
  <c r="D490" i="20"/>
  <c r="D565" i="20"/>
  <c r="E565" i="20" s="1"/>
  <c r="R15" i="15" s="1"/>
  <c r="D167" i="20"/>
  <c r="D212" i="20"/>
  <c r="E212" i="20" s="1"/>
  <c r="D446" i="20"/>
  <c r="E446" i="20" s="1"/>
  <c r="D385" i="20"/>
  <c r="D437" i="20"/>
  <c r="Q10" i="15" s="1"/>
  <c r="D316" i="20"/>
  <c r="D18" i="20"/>
  <c r="D542" i="20"/>
  <c r="D298" i="20"/>
  <c r="E298" i="20" s="1"/>
  <c r="D209" i="20"/>
  <c r="E209" i="20" s="1"/>
  <c r="D397" i="20"/>
  <c r="E397" i="20" s="1"/>
  <c r="R4" i="15" s="1"/>
  <c r="E141" i="20"/>
  <c r="R3" i="15" s="1"/>
  <c r="D141" i="20"/>
  <c r="Q3" i="15" s="1"/>
  <c r="D496" i="20"/>
  <c r="E496" i="20" s="1"/>
  <c r="D227" i="14" l="1"/>
  <c r="I578" i="3"/>
  <c r="W578" i="3" s="1"/>
  <c r="E117" i="20"/>
  <c r="R441" i="15" s="1"/>
  <c r="E82" i="20"/>
  <c r="R248" i="15" s="1"/>
  <c r="Q248" i="15"/>
  <c r="E418" i="20"/>
  <c r="R261" i="15" s="1"/>
  <c r="Q261" i="15"/>
  <c r="E468" i="20"/>
  <c r="R393" i="15" s="1"/>
  <c r="Q393" i="15"/>
  <c r="E260" i="20"/>
  <c r="R429" i="15" s="1"/>
  <c r="Q429" i="15"/>
  <c r="E226" i="20"/>
  <c r="R215" i="15" s="1"/>
  <c r="E466" i="20"/>
  <c r="R395" i="15" s="1"/>
  <c r="Q395" i="15"/>
  <c r="E317" i="20"/>
  <c r="R384" i="15" s="1"/>
  <c r="Q384" i="15"/>
  <c r="E285" i="20"/>
  <c r="R571" i="15" s="1"/>
  <c r="Q571" i="15"/>
  <c r="Q385" i="15"/>
  <c r="E132" i="20"/>
  <c r="R385" i="15" s="1"/>
  <c r="E35" i="20"/>
  <c r="R646" i="15" s="1"/>
  <c r="E112" i="20"/>
  <c r="R32" i="15" s="1"/>
  <c r="Q32" i="15"/>
  <c r="E179" i="20"/>
  <c r="R182" i="15" s="1"/>
  <c r="Q182" i="15"/>
  <c r="E201" i="20"/>
  <c r="R612" i="15" s="1"/>
  <c r="Q612" i="15"/>
  <c r="Q593" i="15"/>
  <c r="Q70" i="15"/>
  <c r="E471" i="20"/>
  <c r="R70" i="15" s="1"/>
  <c r="E524" i="20"/>
  <c r="R302" i="15" s="1"/>
  <c r="Q302" i="15"/>
  <c r="E308" i="20"/>
  <c r="R313" i="15" s="1"/>
  <c r="Q313" i="15"/>
  <c r="E162" i="20"/>
  <c r="R326" i="15" s="1"/>
  <c r="Q326" i="15"/>
  <c r="E518" i="20"/>
  <c r="R338" i="15" s="1"/>
  <c r="E585" i="20"/>
  <c r="R362" i="15" s="1"/>
  <c r="E129" i="20"/>
  <c r="R624" i="15" s="1"/>
  <c r="E189" i="20"/>
  <c r="R636" i="15" s="1"/>
  <c r="Q282" i="15"/>
  <c r="Q15" i="15"/>
  <c r="E472" i="20"/>
  <c r="R259" i="15" s="1"/>
  <c r="Q259" i="15"/>
  <c r="E502" i="20"/>
  <c r="R415" i="15" s="1"/>
  <c r="Q415" i="15"/>
  <c r="E199" i="20"/>
  <c r="R465" i="15" s="1"/>
  <c r="Q465" i="15"/>
  <c r="E236" i="20"/>
  <c r="R214" i="15" s="1"/>
  <c r="Q214" i="15"/>
  <c r="E198" i="20"/>
  <c r="R284" i="15" s="1"/>
  <c r="E154" i="20"/>
  <c r="R428" i="15" s="1"/>
  <c r="Q428" i="15"/>
  <c r="E326" i="20"/>
  <c r="R594" i="15" s="1"/>
  <c r="Q594" i="15"/>
  <c r="E28" i="20"/>
  <c r="R101" i="15" s="1"/>
  <c r="Q101" i="15"/>
  <c r="E59" i="20"/>
  <c r="R202" i="15" s="1"/>
  <c r="Q202" i="15"/>
  <c r="E192" i="20"/>
  <c r="R404" i="15" s="1"/>
  <c r="Q382" i="15"/>
  <c r="E214" i="20"/>
  <c r="R216" i="15" s="1"/>
  <c r="Q216" i="15"/>
  <c r="E193" i="20"/>
  <c r="R227" i="15" s="1"/>
  <c r="Q227" i="15"/>
  <c r="E455" i="20"/>
  <c r="R383" i="15" s="1"/>
  <c r="Q383" i="15"/>
  <c r="Q406" i="15"/>
  <c r="E280" i="20"/>
  <c r="R406" i="15" s="1"/>
  <c r="Q246" i="15"/>
  <c r="E246" i="20"/>
  <c r="R396" i="15" s="1"/>
  <c r="Q396" i="15"/>
  <c r="Q417" i="15"/>
  <c r="E591" i="20"/>
  <c r="R55" i="15" s="1"/>
  <c r="Q55" i="15"/>
  <c r="E387" i="20"/>
  <c r="R104" i="15" s="1"/>
  <c r="Q104" i="15"/>
  <c r="E454" i="20"/>
  <c r="R192" i="15" s="1"/>
  <c r="Q192" i="15"/>
  <c r="E587" i="20"/>
  <c r="R347" i="15" s="1"/>
  <c r="E306" i="20"/>
  <c r="R657" i="15" s="1"/>
  <c r="Q657" i="15"/>
  <c r="E531" i="20"/>
  <c r="R181" i="15" s="1"/>
  <c r="Q181" i="15"/>
  <c r="E560" i="20"/>
  <c r="R348" i="15" s="1"/>
  <c r="Q348" i="15"/>
  <c r="Q372" i="15"/>
  <c r="E406" i="20"/>
  <c r="R372" i="15" s="1"/>
  <c r="E434" i="20"/>
  <c r="R171" i="15" s="1"/>
  <c r="Q171" i="15"/>
  <c r="E281" i="20"/>
  <c r="R497" i="15" s="1"/>
  <c r="Q497" i="15"/>
  <c r="E385" i="20"/>
  <c r="R11" i="15" s="1"/>
  <c r="Q11" i="15"/>
  <c r="E210" i="20"/>
  <c r="R270" i="15" s="1"/>
  <c r="Q270" i="15"/>
  <c r="E563" i="20"/>
  <c r="R614" i="15" s="1"/>
  <c r="Q614" i="15"/>
  <c r="E45" i="20"/>
  <c r="R35" i="15" s="1"/>
  <c r="Q35" i="15"/>
  <c r="E105" i="20"/>
  <c r="R123" i="15" s="1"/>
  <c r="Q123" i="15"/>
  <c r="E305" i="20"/>
  <c r="R148" i="15" s="1"/>
  <c r="E567" i="20"/>
  <c r="R292" i="15" s="1"/>
  <c r="E161" i="20"/>
  <c r="R304" i="15" s="1"/>
  <c r="E484" i="20"/>
  <c r="R315" i="15" s="1"/>
  <c r="E575" i="20"/>
  <c r="R474" i="15" s="1"/>
  <c r="E51" i="20"/>
  <c r="R486" i="15" s="1"/>
  <c r="E159" i="20"/>
  <c r="R603" i="15" s="1"/>
  <c r="Q314" i="15"/>
  <c r="E89" i="20"/>
  <c r="R25" i="15" s="1"/>
  <c r="Q25" i="15"/>
  <c r="E493" i="20"/>
  <c r="R137" i="15" s="1"/>
  <c r="Q137" i="15"/>
  <c r="E407" i="20"/>
  <c r="R247" i="15" s="1"/>
  <c r="Q247" i="15"/>
  <c r="E380" i="20"/>
  <c r="R260" i="15" s="1"/>
  <c r="Q260" i="15"/>
  <c r="E415" i="20"/>
  <c r="R273" i="15" s="1"/>
  <c r="Q273" i="15"/>
  <c r="E367" i="20"/>
  <c r="R294" i="15" s="1"/>
  <c r="E355" i="20"/>
  <c r="Q452" i="15"/>
  <c r="Q453" i="15"/>
  <c r="E171" i="20"/>
  <c r="R89" i="15" s="1"/>
  <c r="Q89" i="15"/>
  <c r="E386" i="20"/>
  <c r="R126" i="15" s="1"/>
  <c r="Q126" i="15"/>
  <c r="Q595" i="15"/>
  <c r="E65" i="20"/>
  <c r="R595" i="15" s="1"/>
  <c r="E174" i="20"/>
  <c r="R203" i="15" s="1"/>
  <c r="Q203" i="15"/>
  <c r="E164" i="20"/>
  <c r="R226" i="15" s="1"/>
  <c r="E550" i="20"/>
  <c r="R237" i="15" s="1"/>
  <c r="Q249" i="15"/>
  <c r="E395" i="20"/>
  <c r="R249" i="15" s="1"/>
  <c r="E235" i="20"/>
  <c r="R405" i="15" s="1"/>
  <c r="Q405" i="15"/>
  <c r="E539" i="20"/>
  <c r="R115" i="15" s="1"/>
  <c r="Q115" i="15"/>
  <c r="E32" i="20"/>
  <c r="R205" i="15" s="1"/>
  <c r="Q205" i="15"/>
  <c r="E229" i="20"/>
  <c r="R370" i="15" s="1"/>
  <c r="E601" i="20"/>
  <c r="R656" i="15" s="1"/>
  <c r="E342" i="20"/>
  <c r="R43" i="15" s="1"/>
  <c r="Q43" i="15"/>
  <c r="E78" i="20"/>
  <c r="R180" i="15" s="1"/>
  <c r="Q180" i="15"/>
  <c r="E91" i="20"/>
  <c r="R360" i="15" s="1"/>
  <c r="Q360" i="15"/>
  <c r="E289" i="20"/>
  <c r="R80" i="15" s="1"/>
  <c r="Q80" i="15"/>
  <c r="Q193" i="15"/>
  <c r="E405" i="20"/>
  <c r="R193" i="15" s="1"/>
  <c r="E392" i="20"/>
  <c r="R520" i="15" s="1"/>
  <c r="Q520" i="15"/>
  <c r="E302" i="20"/>
  <c r="R623" i="15" s="1"/>
  <c r="Q623" i="15"/>
  <c r="E97" i="20"/>
  <c r="R59" i="15" s="1"/>
  <c r="Q59" i="15"/>
  <c r="E598" i="20"/>
  <c r="R303" i="15" s="1"/>
  <c r="Q303" i="15"/>
  <c r="E138" i="20"/>
  <c r="R327" i="15" s="1"/>
  <c r="Q327" i="15"/>
  <c r="E152" i="20"/>
  <c r="R485" i="15" s="1"/>
  <c r="Q485" i="15"/>
  <c r="E476" i="20"/>
  <c r="R509" i="15" s="1"/>
  <c r="Q509" i="15"/>
  <c r="E517" i="20"/>
  <c r="R625" i="15" s="1"/>
  <c r="Q625" i="15"/>
  <c r="Q394" i="15"/>
  <c r="Q236" i="15"/>
  <c r="E2" i="20"/>
  <c r="R159" i="15" s="1"/>
  <c r="E22" i="20"/>
  <c r="R136" i="15" s="1"/>
  <c r="Q136" i="15"/>
  <c r="E629" i="20"/>
  <c r="R245" i="15" s="1"/>
  <c r="Q245" i="15"/>
  <c r="E338" i="20"/>
  <c r="R283" i="15" s="1"/>
  <c r="Q283" i="15"/>
  <c r="E501" i="20"/>
  <c r="R293" i="15" s="1"/>
  <c r="Q293" i="15"/>
  <c r="E31" i="20"/>
  <c r="R440" i="15" s="1"/>
  <c r="Q440" i="15"/>
  <c r="E158" i="20"/>
  <c r="R464" i="15" s="1"/>
  <c r="E597" i="20"/>
  <c r="R475" i="15" s="1"/>
  <c r="Q475" i="15"/>
  <c r="Q647" i="15"/>
  <c r="E33" i="20"/>
  <c r="R648" i="15" s="1"/>
  <c r="Q648" i="15"/>
  <c r="E490" i="20"/>
  <c r="R16" i="15" s="1"/>
  <c r="Q16" i="15"/>
  <c r="E556" i="20"/>
  <c r="R26" i="15" s="1"/>
  <c r="Q26" i="15"/>
  <c r="E489" i="20"/>
  <c r="R93" i="15" s="1"/>
  <c r="Q93" i="15"/>
  <c r="E470" i="20"/>
  <c r="R105" i="15" s="1"/>
  <c r="Q105" i="15"/>
  <c r="E185" i="20"/>
  <c r="R160" i="15" s="1"/>
  <c r="Q160" i="15"/>
  <c r="E361" i="20"/>
  <c r="R228" i="15" s="1"/>
  <c r="Q228" i="15"/>
  <c r="E323" i="20"/>
  <c r="R238" i="15" s="1"/>
  <c r="Q238" i="15"/>
  <c r="E564" i="20"/>
  <c r="R329" i="15" s="1"/>
  <c r="Q329" i="15"/>
  <c r="E9" i="20"/>
  <c r="R373" i="15" s="1"/>
  <c r="Q373" i="15"/>
  <c r="E318" i="20"/>
  <c r="R397" i="15" s="1"/>
  <c r="Q397" i="15"/>
  <c r="E93" i="20"/>
  <c r="R489" i="15" s="1"/>
  <c r="Q489" i="15"/>
  <c r="E593" i="20"/>
  <c r="R525" i="15" s="1"/>
  <c r="Q525" i="15"/>
  <c r="E263" i="20"/>
  <c r="R572" i="15" s="1"/>
  <c r="E274" i="20"/>
  <c r="R21" i="15" s="1"/>
  <c r="Q21" i="15"/>
  <c r="E224" i="20"/>
  <c r="R66" i="15" s="1"/>
  <c r="Q66" i="15"/>
  <c r="E369" i="20"/>
  <c r="R110" i="15" s="1"/>
  <c r="Q110" i="15"/>
  <c r="E11" i="20"/>
  <c r="R121" i="15" s="1"/>
  <c r="Q121" i="15"/>
  <c r="E443" i="20"/>
  <c r="R199" i="15" s="1"/>
  <c r="Q199" i="15"/>
  <c r="E144" i="20"/>
  <c r="R380" i="15" s="1"/>
  <c r="Q380" i="15"/>
  <c r="E335" i="20"/>
  <c r="R413" i="15" s="1"/>
  <c r="Q413" i="15"/>
  <c r="E188" i="20"/>
  <c r="R425" i="15" s="1"/>
  <c r="Q425" i="15"/>
  <c r="E157" i="20"/>
  <c r="R483" i="15" s="1"/>
  <c r="Q483" i="15"/>
  <c r="E450" i="20"/>
  <c r="R518" i="15" s="1"/>
  <c r="Q518" i="15"/>
  <c r="E247" i="20"/>
  <c r="R542" i="15" s="1"/>
  <c r="Q542" i="15"/>
  <c r="Q555" i="15"/>
  <c r="E348" i="20"/>
  <c r="R555" i="15" s="1"/>
  <c r="Q596" i="15"/>
  <c r="Q418" i="15"/>
  <c r="Q317" i="15"/>
  <c r="E437" i="20"/>
  <c r="R10" i="15" s="1"/>
  <c r="E175" i="20"/>
  <c r="R31" i="15" s="1"/>
  <c r="E265" i="20"/>
  <c r="R42" i="15" s="1"/>
  <c r="Q42" i="15"/>
  <c r="E548" i="20"/>
  <c r="R54" i="15" s="1"/>
  <c r="Q54" i="15"/>
  <c r="E603" i="20"/>
  <c r="R88" i="15" s="1"/>
  <c r="Q88" i="15"/>
  <c r="Q100" i="15"/>
  <c r="E25" i="20"/>
  <c r="R100" i="15" s="1"/>
  <c r="E130" i="20"/>
  <c r="R167" i="15" s="1"/>
  <c r="E42" i="20"/>
  <c r="R269" i="15" s="1"/>
  <c r="Q269" i="15"/>
  <c r="E514" i="20"/>
  <c r="R281" i="15" s="1"/>
  <c r="Q281" i="15"/>
  <c r="E319" i="20"/>
  <c r="R301" i="15" s="1"/>
  <c r="E142" i="20"/>
  <c r="R312" i="15" s="1"/>
  <c r="Q312" i="15"/>
  <c r="E541" i="20"/>
  <c r="R323" i="15" s="1"/>
  <c r="E426" i="20"/>
  <c r="R336" i="15" s="1"/>
  <c r="Q336" i="15"/>
  <c r="E553" i="20"/>
  <c r="R346" i="15" s="1"/>
  <c r="Q346" i="15"/>
  <c r="E151" i="20"/>
  <c r="R381" i="15" s="1"/>
  <c r="Q381" i="15"/>
  <c r="Q392" i="15"/>
  <c r="E373" i="20"/>
  <c r="R392" i="15" s="1"/>
  <c r="E140" i="20"/>
  <c r="R450" i="15" s="1"/>
  <c r="Q450" i="15"/>
  <c r="E381" i="20"/>
  <c r="R532" i="15" s="1"/>
  <c r="Q532" i="15"/>
  <c r="Q4" i="15"/>
  <c r="Q439" i="15"/>
  <c r="Q144" i="15"/>
  <c r="Q95" i="15"/>
  <c r="E207" i="20"/>
  <c r="R72" i="15" s="1"/>
  <c r="Q72" i="15"/>
  <c r="E61" i="20"/>
  <c r="R140" i="15" s="1"/>
  <c r="E547" i="20"/>
  <c r="R185" i="15" s="1"/>
  <c r="E353" i="20"/>
  <c r="R220" i="15" s="1"/>
  <c r="Q220" i="15"/>
  <c r="E402" i="20"/>
  <c r="R252" i="15" s="1"/>
  <c r="Q252" i="15"/>
  <c r="E508" i="20"/>
  <c r="R287" i="15" s="1"/>
  <c r="Q287" i="15"/>
  <c r="E291" i="20"/>
  <c r="R297" i="15" s="1"/>
  <c r="Q308" i="15"/>
  <c r="E90" i="20"/>
  <c r="R308" i="15" s="1"/>
  <c r="Q434" i="15"/>
  <c r="E119" i="20"/>
  <c r="R434" i="15" s="1"/>
  <c r="E532" i="20"/>
  <c r="R528" i="15" s="1"/>
  <c r="Q528" i="15"/>
  <c r="E190" i="20"/>
  <c r="R539" i="15" s="1"/>
  <c r="E178" i="20"/>
  <c r="R607" i="15" s="1"/>
  <c r="Q607" i="15"/>
  <c r="E10" i="20"/>
  <c r="R618" i="15" s="1"/>
  <c r="Q618" i="15"/>
  <c r="E320" i="20"/>
  <c r="R640" i="15" s="1"/>
  <c r="Q640" i="15"/>
  <c r="Q410" i="15"/>
  <c r="Q150" i="15"/>
  <c r="E362" i="20"/>
  <c r="R51" i="15" s="1"/>
  <c r="Q51" i="15"/>
  <c r="E186" i="20"/>
  <c r="R84" i="15" s="1"/>
  <c r="Q84" i="15"/>
  <c r="E383" i="20"/>
  <c r="R97" i="15" s="1"/>
  <c r="Q97" i="15"/>
  <c r="E399" i="20"/>
  <c r="R129" i="15" s="1"/>
  <c r="Q129" i="15"/>
  <c r="E492" i="20"/>
  <c r="R152" i="15" s="1"/>
  <c r="Q152" i="15"/>
  <c r="E370" i="20"/>
  <c r="R164" i="15" s="1"/>
  <c r="Q164" i="15"/>
  <c r="E453" i="20"/>
  <c r="R196" i="15" s="1"/>
  <c r="Q196" i="15"/>
  <c r="E327" i="20"/>
  <c r="R253" i="15" s="1"/>
  <c r="Q253" i="15"/>
  <c r="E411" i="20"/>
  <c r="R265" i="15" s="1"/>
  <c r="E375" i="20"/>
  <c r="R277" i="15" s="1"/>
  <c r="Q277" i="15"/>
  <c r="E258" i="20"/>
  <c r="R459" i="15" s="1"/>
  <c r="Q459" i="15"/>
  <c r="E40" i="20"/>
  <c r="R529" i="15" s="1"/>
  <c r="Q529" i="15"/>
  <c r="E552" i="20"/>
  <c r="R552" i="15" s="1"/>
  <c r="E287" i="20"/>
  <c r="R587" i="15" s="1"/>
  <c r="Q587" i="15"/>
  <c r="E403" i="20"/>
  <c r="R598" i="15" s="1"/>
  <c r="Q543" i="15"/>
  <c r="Q386" i="15"/>
  <c r="Q353" i="15"/>
  <c r="Q285" i="15"/>
  <c r="Q263" i="15"/>
  <c r="Q239" i="15"/>
  <c r="Q229" i="15"/>
  <c r="Q184" i="15"/>
  <c r="Q41" i="15"/>
  <c r="E18" i="20"/>
  <c r="R8" i="15" s="1"/>
  <c r="Q8" i="15"/>
  <c r="E483" i="20"/>
  <c r="R98" i="15" s="1"/>
  <c r="Q98" i="15"/>
  <c r="E296" i="20"/>
  <c r="R119" i="15" s="1"/>
  <c r="Q119" i="15"/>
  <c r="E374" i="20"/>
  <c r="R130" i="15" s="1"/>
  <c r="Q130" i="15"/>
  <c r="E396" i="20"/>
  <c r="R165" i="15" s="1"/>
  <c r="Q165" i="15"/>
  <c r="E588" i="20"/>
  <c r="R175" i="15" s="1"/>
  <c r="E311" i="20"/>
  <c r="R242" i="15" s="1"/>
  <c r="Q242" i="15"/>
  <c r="Q266" i="15"/>
  <c r="E499" i="20"/>
  <c r="R266" i="15" s="1"/>
  <c r="E461" i="20"/>
  <c r="R356" i="15" s="1"/>
  <c r="Q356" i="15"/>
  <c r="E344" i="20"/>
  <c r="R390" i="15" s="1"/>
  <c r="Q390" i="15"/>
  <c r="E102" i="20"/>
  <c r="R448" i="15" s="1"/>
  <c r="Q448" i="15"/>
  <c r="E495" i="20"/>
  <c r="R460" i="15" s="1"/>
  <c r="Q460" i="15"/>
  <c r="E457" i="20"/>
  <c r="R493" i="15" s="1"/>
  <c r="E377" i="20"/>
  <c r="R505" i="15" s="1"/>
  <c r="Q505" i="15"/>
  <c r="E71" i="20"/>
  <c r="R553" i="15" s="1"/>
  <c r="Q553" i="15"/>
  <c r="E145" i="20"/>
  <c r="R564" i="15" s="1"/>
  <c r="Q588" i="15"/>
  <c r="E582" i="20"/>
  <c r="R588" i="15" s="1"/>
  <c r="Q663" i="15"/>
  <c r="Q597" i="15"/>
  <c r="Q586" i="15"/>
  <c r="Q531" i="15"/>
  <c r="Q307" i="15"/>
  <c r="Q149" i="15"/>
  <c r="E540" i="20"/>
  <c r="R350" i="15" s="1"/>
  <c r="Q350" i="15"/>
  <c r="E300" i="20"/>
  <c r="R560" i="15" s="1"/>
  <c r="Q560" i="15"/>
  <c r="E34" i="20"/>
  <c r="R615" i="15" s="1"/>
  <c r="Q615" i="15"/>
  <c r="E111" i="20"/>
  <c r="R626" i="15" s="1"/>
  <c r="Q626" i="15"/>
  <c r="E23" i="20"/>
  <c r="R217" i="15" s="1"/>
  <c r="Q217" i="15"/>
  <c r="E4" i="20"/>
  <c r="R616" i="15" s="1"/>
  <c r="Q616" i="15"/>
  <c r="E530" i="20"/>
  <c r="R660" i="15" s="1"/>
  <c r="Q660" i="15"/>
  <c r="Q513" i="15"/>
  <c r="Q60" i="15"/>
  <c r="Q47" i="15"/>
  <c r="E605" i="20"/>
  <c r="R116" i="15" s="1"/>
  <c r="E506" i="20"/>
  <c r="R127" i="15" s="1"/>
  <c r="E128" i="20"/>
  <c r="R139" i="15" s="1"/>
  <c r="Q139" i="15"/>
  <c r="E336" i="20"/>
  <c r="R161" i="15" s="1"/>
  <c r="Q161" i="15"/>
  <c r="E107" i="20"/>
  <c r="R250" i="15" s="1"/>
  <c r="Q250" i="15"/>
  <c r="E442" i="20"/>
  <c r="R340" i="15" s="1"/>
  <c r="E36" i="20"/>
  <c r="R363" i="15" s="1"/>
  <c r="E431" i="20"/>
  <c r="R432" i="15" s="1"/>
  <c r="Q432" i="15"/>
  <c r="E299" i="20"/>
  <c r="R468" i="15" s="1"/>
  <c r="Q468" i="15"/>
  <c r="E309" i="20"/>
  <c r="R550" i="15" s="1"/>
  <c r="Q550" i="15"/>
  <c r="E202" i="20"/>
  <c r="R573" i="15" s="1"/>
  <c r="Q573" i="15"/>
  <c r="E250" i="20"/>
  <c r="R649" i="15" s="1"/>
  <c r="Q627" i="15"/>
  <c r="Q87" i="15"/>
  <c r="E340" i="20"/>
  <c r="R17" i="15" s="1"/>
  <c r="E74" i="20"/>
  <c r="R28" i="15" s="1"/>
  <c r="Q28" i="15"/>
  <c r="E73" i="20"/>
  <c r="R37" i="15" s="1"/>
  <c r="Q37" i="15"/>
  <c r="E134" i="20"/>
  <c r="R49" i="15" s="1"/>
  <c r="Q49" i="15"/>
  <c r="E218" i="20"/>
  <c r="R61" i="15" s="1"/>
  <c r="Q61" i="15"/>
  <c r="E169" i="20"/>
  <c r="R71" i="15" s="1"/>
  <c r="E238" i="20"/>
  <c r="R82" i="15" s="1"/>
  <c r="E325" i="20"/>
  <c r="R106" i="15" s="1"/>
  <c r="E596" i="20"/>
  <c r="R117" i="15" s="1"/>
  <c r="Q117" i="15"/>
  <c r="E341" i="20"/>
  <c r="R173" i="15" s="1"/>
  <c r="E430" i="20"/>
  <c r="R194" i="15" s="1"/>
  <c r="E114" i="20"/>
  <c r="R207" i="15" s="1"/>
  <c r="E438" i="20"/>
  <c r="R251" i="15" s="1"/>
  <c r="Q251" i="15"/>
  <c r="E172" i="20"/>
  <c r="R318" i="15" s="1"/>
  <c r="E313" i="20"/>
  <c r="R330" i="15" s="1"/>
  <c r="E47" i="20"/>
  <c r="R341" i="15" s="1"/>
  <c r="Q341" i="15"/>
  <c r="E81" i="20"/>
  <c r="R433" i="15" s="1"/>
  <c r="Q433" i="15"/>
  <c r="E562" i="20"/>
  <c r="R445" i="15" s="1"/>
  <c r="Q445" i="15"/>
  <c r="E371" i="20"/>
  <c r="R469" i="15" s="1"/>
  <c r="Q469" i="15"/>
  <c r="E55" i="20"/>
  <c r="R502" i="15" s="1"/>
  <c r="Q502" i="15"/>
  <c r="E288" i="20"/>
  <c r="R527" i="15" s="1"/>
  <c r="Q527" i="15"/>
  <c r="E310" i="20"/>
  <c r="R562" i="15" s="1"/>
  <c r="E96" i="20"/>
  <c r="R606" i="15" s="1"/>
  <c r="Q606" i="15"/>
  <c r="E146" i="20"/>
  <c r="R639" i="15" s="1"/>
  <c r="Q240" i="15"/>
  <c r="Q206" i="15"/>
  <c r="Q162" i="15"/>
  <c r="E417" i="20"/>
  <c r="R574" i="15" s="1"/>
  <c r="Q218" i="15"/>
  <c r="Q172" i="15"/>
  <c r="E542" i="20"/>
  <c r="R7" i="15" s="1"/>
  <c r="Q7" i="15"/>
  <c r="E165" i="20"/>
  <c r="R29" i="15" s="1"/>
  <c r="E241" i="20"/>
  <c r="R38" i="15" s="1"/>
  <c r="E104" i="20"/>
  <c r="R63" i="15" s="1"/>
  <c r="Q63" i="15"/>
  <c r="E444" i="20"/>
  <c r="R400" i="15" s="1"/>
  <c r="Q400" i="15"/>
  <c r="E316" i="20"/>
  <c r="R9" i="15" s="1"/>
  <c r="Q9" i="15"/>
  <c r="E256" i="20"/>
  <c r="R65" i="15" s="1"/>
  <c r="Q65" i="15"/>
  <c r="E7" i="20"/>
  <c r="R86" i="15" s="1"/>
  <c r="Q86" i="15"/>
  <c r="E283" i="20"/>
  <c r="R131" i="15" s="1"/>
  <c r="Q131" i="15"/>
  <c r="E215" i="20"/>
  <c r="R154" i="15" s="1"/>
  <c r="Q154" i="15"/>
  <c r="E494" i="20"/>
  <c r="R198" i="15" s="1"/>
  <c r="Q198" i="15"/>
  <c r="E626" i="20"/>
  <c r="R210" i="15" s="1"/>
  <c r="Q210" i="15"/>
  <c r="E469" i="20"/>
  <c r="R322" i="15" s="1"/>
  <c r="Q322" i="15"/>
  <c r="E101" i="20"/>
  <c r="R424" i="15" s="1"/>
  <c r="Q424" i="15"/>
  <c r="E249" i="20"/>
  <c r="R437" i="15" s="1"/>
  <c r="Q437" i="15"/>
  <c r="E583" i="20"/>
  <c r="R482" i="15" s="1"/>
  <c r="Q482" i="15"/>
  <c r="E136" i="20"/>
  <c r="R494" i="15" s="1"/>
  <c r="Q494" i="15"/>
  <c r="E211" i="20"/>
  <c r="R554" i="15" s="1"/>
  <c r="Q554" i="15"/>
  <c r="E116" i="20"/>
  <c r="R565" i="15" s="1"/>
  <c r="Q565" i="15"/>
  <c r="Q541" i="15"/>
  <c r="Q517" i="15"/>
  <c r="Q507" i="15"/>
  <c r="Q473" i="15"/>
  <c r="Q463" i="15"/>
  <c r="Q352" i="15"/>
  <c r="Q274" i="15"/>
  <c r="Q262" i="15"/>
  <c r="Q83" i="15"/>
  <c r="Q40" i="15"/>
  <c r="Q599" i="15"/>
  <c r="E599" i="20"/>
  <c r="R23" i="15" s="1"/>
  <c r="Q23" i="15"/>
  <c r="Q44" i="15"/>
  <c r="E409" i="20"/>
  <c r="R44" i="15" s="1"/>
  <c r="E559" i="20"/>
  <c r="R364" i="15" s="1"/>
  <c r="Q364" i="15"/>
  <c r="E301" i="20"/>
  <c r="R476" i="15" s="1"/>
  <c r="Q476" i="15"/>
  <c r="Q610" i="15"/>
  <c r="E410" i="20"/>
  <c r="R610" i="15" s="1"/>
  <c r="Q665" i="15"/>
  <c r="Q510" i="15"/>
  <c r="Q407" i="15"/>
  <c r="Q398" i="15"/>
  <c r="Q321" i="15"/>
  <c r="Q278" i="15"/>
  <c r="E26" i="20"/>
  <c r="R91" i="15" s="1"/>
  <c r="Q91" i="15"/>
  <c r="E503" i="20"/>
  <c r="R224" i="15" s="1"/>
  <c r="Q224" i="15"/>
  <c r="E447" i="20"/>
  <c r="R233" i="15" s="1"/>
  <c r="E234" i="20"/>
  <c r="R343" i="15" s="1"/>
  <c r="Q343" i="15"/>
  <c r="E433" i="20"/>
  <c r="R430" i="15" s="1"/>
  <c r="E135" i="20"/>
  <c r="R455" i="15" s="1"/>
  <c r="Q455" i="15"/>
  <c r="E568" i="20"/>
  <c r="R511" i="15" s="1"/>
  <c r="Q511" i="15"/>
  <c r="E92" i="20"/>
  <c r="R535" i="15" s="1"/>
  <c r="Q535" i="15"/>
  <c r="E213" i="20"/>
  <c r="R557" i="15" s="1"/>
  <c r="Q557" i="15"/>
  <c r="E19" i="20"/>
  <c r="R567" i="15" s="1"/>
  <c r="E200" i="20"/>
  <c r="R667" i="15" s="1"/>
  <c r="Q667" i="15"/>
  <c r="Q466" i="15"/>
  <c r="Q156" i="15"/>
  <c r="E573" i="20"/>
  <c r="R112" i="15" s="1"/>
  <c r="Q112" i="15"/>
  <c r="E570" i="20"/>
  <c r="R133" i="15" s="1"/>
  <c r="Q133" i="15"/>
  <c r="E87" i="20"/>
  <c r="R145" i="15" s="1"/>
  <c r="Q145" i="15"/>
  <c r="E595" i="20"/>
  <c r="R168" i="15" s="1"/>
  <c r="Q168" i="15"/>
  <c r="E68" i="20"/>
  <c r="R189" i="15" s="1"/>
  <c r="Q189" i="15"/>
  <c r="E16" i="20"/>
  <c r="R243" i="15" s="1"/>
  <c r="Q243" i="15"/>
  <c r="E167" i="20"/>
  <c r="R14" i="15" s="1"/>
  <c r="Q14" i="15"/>
  <c r="E5" i="20"/>
  <c r="R58" i="15" s="1"/>
  <c r="Q58" i="15"/>
  <c r="E248" i="20"/>
  <c r="R79" i="15" s="1"/>
  <c r="Q79" i="15"/>
  <c r="E527" i="20"/>
  <c r="R114" i="15" s="1"/>
  <c r="Q114" i="15"/>
  <c r="E451" i="20"/>
  <c r="R147" i="15" s="1"/>
  <c r="Q147" i="15"/>
  <c r="E439" i="20"/>
  <c r="R213" i="15" s="1"/>
  <c r="Q213" i="15"/>
  <c r="E422" i="20"/>
  <c r="R280" i="15" s="1"/>
  <c r="Q280" i="15"/>
  <c r="E187" i="20"/>
  <c r="R333" i="15" s="1"/>
  <c r="Q333" i="15"/>
  <c r="E282" i="20"/>
  <c r="R512" i="15" s="1"/>
  <c r="Q512" i="15"/>
  <c r="E253" i="20"/>
  <c r="R546" i="15" s="1"/>
  <c r="Q546" i="15"/>
  <c r="E53" i="20"/>
  <c r="R580" i="15" s="1"/>
  <c r="Q580" i="15"/>
  <c r="Q589" i="15"/>
  <c r="Q536" i="15"/>
  <c r="Q423" i="15"/>
  <c r="Q296" i="15"/>
  <c r="E577" i="20"/>
  <c r="R56" i="15" s="1"/>
  <c r="Q56" i="15"/>
  <c r="E350" i="20"/>
  <c r="R77" i="15" s="1"/>
  <c r="Q77" i="15"/>
  <c r="E15" i="20"/>
  <c r="R231" i="15" s="1"/>
  <c r="Q231" i="15"/>
  <c r="E551" i="20"/>
  <c r="R371" i="15" s="1"/>
  <c r="Q371" i="15"/>
  <c r="E208" i="20"/>
  <c r="R490" i="15" s="1"/>
  <c r="Q490" i="15"/>
  <c r="D18" i="17"/>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2" i="5"/>
  <c r="A95" i="4"/>
  <c r="A254" i="4"/>
  <c r="A403" i="4"/>
  <c r="A6" i="4"/>
  <c r="A7" i="4"/>
  <c r="A8" i="4"/>
  <c r="A378" i="4"/>
  <c r="A10" i="4"/>
  <c r="A102" i="4"/>
  <c r="A658" i="4"/>
  <c r="A13" i="4"/>
  <c r="A222" i="4"/>
  <c r="A15" i="4"/>
  <c r="A191" i="4"/>
  <c r="A17" i="4"/>
  <c r="A223" i="4"/>
  <c r="A34" i="4"/>
  <c r="A20" i="4"/>
  <c r="A516" i="4"/>
  <c r="A428" i="4"/>
  <c r="A14" i="4"/>
  <c r="A3" i="4"/>
  <c r="A25" i="4"/>
  <c r="A26" i="4"/>
  <c r="A27" i="4"/>
  <c r="A28" i="4"/>
  <c r="A29" i="4"/>
  <c r="A155" i="4"/>
  <c r="A23" i="4"/>
  <c r="A195" i="4"/>
  <c r="A156" i="4"/>
  <c r="A190" i="4"/>
  <c r="A11" i="4"/>
  <c r="A125" i="4"/>
  <c r="A101" i="4"/>
  <c r="A21" i="4"/>
  <c r="A405" i="4"/>
  <c r="A532" i="4"/>
  <c r="A41" i="4"/>
  <c r="A5" i="4"/>
  <c r="A43" i="4"/>
  <c r="A44" i="4"/>
  <c r="A45" i="4"/>
  <c r="A46" i="4"/>
  <c r="A47" i="4"/>
  <c r="A103" i="4"/>
  <c r="A49" i="4"/>
  <c r="A50" i="4"/>
  <c r="A51" i="4"/>
  <c r="A52" i="4"/>
  <c r="A215" i="4"/>
  <c r="A148" i="4"/>
  <c r="A55" i="4"/>
  <c r="A56" i="4"/>
  <c r="A57" i="4"/>
  <c r="A490" i="4"/>
  <c r="A59" i="4"/>
  <c r="A433" i="4"/>
  <c r="A35" i="4"/>
  <c r="A62" i="4"/>
  <c r="A551" i="4"/>
  <c r="A64" i="4"/>
  <c r="A85" i="4"/>
  <c r="A66" i="4"/>
  <c r="A557" i="4"/>
  <c r="A145" i="4"/>
  <c r="A69" i="4"/>
  <c r="A70" i="4"/>
  <c r="A71" i="4"/>
  <c r="A196" i="4"/>
  <c r="A73" i="4"/>
  <c r="A74" i="4"/>
  <c r="A261" i="4"/>
  <c r="A189" i="4"/>
  <c r="A241" i="4"/>
  <c r="A400" i="4"/>
  <c r="A79" i="4"/>
  <c r="A80" i="4"/>
  <c r="A81" i="4"/>
  <c r="A82" i="4"/>
  <c r="A248" i="4"/>
  <c r="A84" i="4"/>
  <c r="A518" i="4"/>
  <c r="A313" i="4"/>
  <c r="A358" i="4"/>
  <c r="A461" i="4"/>
  <c r="A213" i="4"/>
  <c r="A360" i="4"/>
  <c r="A65" i="4"/>
  <c r="A533" i="4"/>
  <c r="A93" i="4"/>
  <c r="A94" i="4"/>
  <c r="A68" i="4"/>
  <c r="A96" i="4"/>
  <c r="A97" i="4"/>
  <c r="A98" i="4"/>
  <c r="A624" i="4"/>
  <c r="A100" i="4"/>
  <c r="A629" i="4"/>
  <c r="A381" i="4"/>
  <c r="A458" i="4"/>
  <c r="A36" i="4"/>
  <c r="A104" i="4"/>
  <c r="A540" i="4"/>
  <c r="A558" i="4"/>
  <c r="A297" i="4"/>
  <c r="A130" i="4"/>
  <c r="A110" i="4"/>
  <c r="A111" i="4"/>
  <c r="A112" i="4"/>
  <c r="A113" i="4"/>
  <c r="A114" i="4"/>
  <c r="A115" i="4"/>
  <c r="A149" i="4"/>
  <c r="A117" i="4"/>
  <c r="A118" i="4"/>
  <c r="A119" i="4"/>
  <c r="A120" i="4"/>
  <c r="A527" i="4"/>
  <c r="A122" i="4"/>
  <c r="A363" i="4"/>
  <c r="A124" i="4"/>
  <c r="A174" i="4"/>
  <c r="A126" i="4"/>
  <c r="A127" i="4"/>
  <c r="A128" i="4"/>
  <c r="A129" i="4"/>
  <c r="A440" i="4"/>
  <c r="A131" i="4"/>
  <c r="A132" i="4"/>
  <c r="A133" i="4"/>
  <c r="A134" i="4"/>
  <c r="A135" i="4"/>
  <c r="A31" i="4"/>
  <c r="A137" i="4"/>
  <c r="A138" i="4"/>
  <c r="A273" i="4"/>
  <c r="A236" i="4"/>
  <c r="A412" i="4"/>
  <c r="A142" i="4"/>
  <c r="A143" i="4"/>
  <c r="A144" i="4"/>
  <c r="A383" i="4"/>
  <c r="A146" i="4"/>
  <c r="A147" i="4"/>
  <c r="A369" i="4"/>
  <c r="A434" i="4"/>
  <c r="A150" i="4"/>
  <c r="A151" i="4"/>
  <c r="A152" i="4"/>
  <c r="A153" i="4"/>
  <c r="A72" i="4"/>
  <c r="A519" i="4"/>
  <c r="A30" i="4"/>
  <c r="A157" i="4"/>
  <c r="A158" i="4"/>
  <c r="A159" i="4"/>
  <c r="A298" i="4"/>
  <c r="A161" i="4"/>
  <c r="A162" i="4"/>
  <c r="A559" i="4"/>
  <c r="A164" i="4"/>
  <c r="A165" i="4"/>
  <c r="A166" i="4"/>
  <c r="A167" i="4"/>
  <c r="A168" i="4"/>
  <c r="A169" i="4"/>
  <c r="A170" i="4"/>
  <c r="A171" i="4"/>
  <c r="A172" i="4"/>
  <c r="A173" i="4"/>
  <c r="A513" i="4"/>
  <c r="A175" i="4"/>
  <c r="A176" i="4"/>
  <c r="A177" i="4"/>
  <c r="A178" i="4"/>
  <c r="A179" i="4"/>
  <c r="A180" i="4"/>
  <c r="A181" i="4"/>
  <c r="A182" i="4"/>
  <c r="A534" i="4"/>
  <c r="A184" i="4"/>
  <c r="A185" i="4"/>
  <c r="A186" i="4"/>
  <c r="A187" i="4"/>
  <c r="A86" i="4"/>
  <c r="A4" i="4"/>
  <c r="A37" i="4"/>
  <c r="A520" i="4"/>
  <c r="A192" i="4"/>
  <c r="A58" i="4"/>
  <c r="A194" i="4"/>
  <c r="A636" i="4"/>
  <c r="A38" i="4"/>
  <c r="A197" i="4"/>
  <c r="A605" i="4"/>
  <c r="A199" i="4"/>
  <c r="A200" i="4"/>
  <c r="A201" i="4"/>
  <c r="A202" i="4"/>
  <c r="A24" i="4"/>
  <c r="A204" i="4"/>
  <c r="A205" i="4"/>
  <c r="A206" i="4"/>
  <c r="A207" i="4"/>
  <c r="A208" i="4"/>
  <c r="A209" i="4"/>
  <c r="A210" i="4"/>
  <c r="A78" i="4"/>
  <c r="A87" i="4"/>
  <c r="A88" i="4"/>
  <c r="A238" i="4"/>
  <c r="A346" i="4"/>
  <c r="A216" i="4"/>
  <c r="A217" i="4"/>
  <c r="A218" i="4"/>
  <c r="A219" i="4"/>
  <c r="A105" i="4"/>
  <c r="A221" i="4"/>
  <c r="A18" i="4"/>
  <c r="A75" i="4"/>
  <c r="A224" i="4"/>
  <c r="A225" i="4"/>
  <c r="A243" i="4"/>
  <c r="A227" i="4"/>
  <c r="A228" i="4"/>
  <c r="A277" i="4"/>
  <c r="A305" i="4"/>
  <c r="A231" i="4"/>
  <c r="A232" i="4"/>
  <c r="A233" i="4"/>
  <c r="A234" i="4"/>
  <c r="A483" i="4"/>
  <c r="A60" i="4"/>
  <c r="A306" i="4"/>
  <c r="A89" i="4"/>
  <c r="A123" i="4"/>
  <c r="A240" i="4"/>
  <c r="A12" i="4"/>
  <c r="A242" i="4"/>
  <c r="A350" i="4"/>
  <c r="A67" i="4"/>
  <c r="A283" i="4"/>
  <c r="A469" i="4"/>
  <c r="A247" i="4"/>
  <c r="A260" i="4"/>
  <c r="A249" i="4"/>
  <c r="A250" i="4"/>
  <c r="A251" i="4"/>
  <c r="A252" i="4"/>
  <c r="A253" i="4"/>
  <c r="A413" i="4"/>
  <c r="A255" i="4"/>
  <c r="A256" i="4"/>
  <c r="A565" i="4"/>
  <c r="A258" i="4"/>
  <c r="A259" i="4"/>
  <c r="A550" i="4"/>
  <c r="A321" i="4"/>
  <c r="A262" i="4"/>
  <c r="A141" i="4"/>
  <c r="A264" i="4"/>
  <c r="A265" i="4"/>
  <c r="A266" i="4"/>
  <c r="A344" i="4"/>
  <c r="A268" i="4"/>
  <c r="A269" i="4"/>
  <c r="A270" i="4"/>
  <c r="A271" i="4"/>
  <c r="A106" i="4"/>
  <c r="A263" i="4"/>
  <c r="A414" i="4"/>
  <c r="A462" i="4"/>
  <c r="A316" i="4"/>
  <c r="A608" i="4"/>
  <c r="A278" i="4"/>
  <c r="A279" i="4"/>
  <c r="A280" i="4"/>
  <c r="A281" i="4"/>
  <c r="A282" i="4"/>
  <c r="A183" i="4"/>
  <c r="A284" i="4"/>
  <c r="A285" i="4"/>
  <c r="A267" i="4"/>
  <c r="A239" i="4"/>
  <c r="A288" i="4"/>
  <c r="A289" i="4"/>
  <c r="A290" i="4"/>
  <c r="A291" i="4"/>
  <c r="A292" i="4"/>
  <c r="A293" i="4"/>
  <c r="A16" i="4"/>
  <c r="A567" i="4"/>
  <c r="A296" i="4"/>
  <c r="A257" i="4"/>
  <c r="A226" i="4"/>
  <c r="A299" i="4"/>
  <c r="A300" i="4"/>
  <c r="A301" i="4"/>
  <c r="A302" i="4"/>
  <c r="A303" i="4"/>
  <c r="A304" i="4"/>
  <c r="A352" i="4"/>
  <c r="A286" i="4"/>
  <c r="A435" i="4"/>
  <c r="A308" i="4"/>
  <c r="A154" i="4"/>
  <c r="A310" i="4"/>
  <c r="A502" i="4"/>
  <c r="A417" i="4"/>
  <c r="A229" i="4"/>
  <c r="A314" i="4"/>
  <c r="A315" i="4"/>
  <c r="A272" i="4"/>
  <c r="A594" i="4"/>
  <c r="A53" i="4"/>
  <c r="A319" i="4"/>
  <c r="A320" i="4"/>
  <c r="A530" i="4"/>
  <c r="A322" i="4"/>
  <c r="A323" i="4"/>
  <c r="A505" i="4"/>
  <c r="A325" i="4"/>
  <c r="A326" i="4"/>
  <c r="A327" i="4"/>
  <c r="A630" i="4"/>
  <c r="A329" i="4"/>
  <c r="A330" i="4"/>
  <c r="A331" i="4"/>
  <c r="A332" i="4"/>
  <c r="A333" i="4"/>
  <c r="A334" i="4"/>
  <c r="A335" i="4"/>
  <c r="A336" i="4"/>
  <c r="A337" i="4"/>
  <c r="A338" i="4"/>
  <c r="A339" i="4"/>
  <c r="A340" i="4"/>
  <c r="A193" i="4"/>
  <c r="A342" i="4"/>
  <c r="A343" i="4"/>
  <c r="A486" i="4"/>
  <c r="A345" i="4"/>
  <c r="A526" i="4"/>
  <c r="A347" i="4"/>
  <c r="A348" i="4"/>
  <c r="A349" i="4"/>
  <c r="A287" i="4"/>
  <c r="A351" i="4"/>
  <c r="A324" i="4"/>
  <c r="A353" i="4"/>
  <c r="A354" i="4"/>
  <c r="A76" i="4"/>
  <c r="A214" i="4"/>
  <c r="A357" i="4"/>
  <c r="A441" i="4"/>
  <c r="A359" i="4"/>
  <c r="A542" i="4"/>
  <c r="A361" i="4"/>
  <c r="A362" i="4"/>
  <c r="A295" i="4"/>
  <c r="A364" i="4"/>
  <c r="A365" i="4"/>
  <c r="A366" i="4"/>
  <c r="A367" i="4"/>
  <c r="A368" i="4"/>
  <c r="A39" i="4"/>
  <c r="A370" i="4"/>
  <c r="A371" i="4"/>
  <c r="A372" i="4"/>
  <c r="A136" i="4"/>
  <c r="A568" i="4"/>
  <c r="A198" i="4"/>
  <c r="A376" i="4"/>
  <c r="A377" i="4"/>
  <c r="A549" i="4"/>
  <c r="A294" i="4"/>
  <c r="A99" i="4"/>
  <c r="A274" i="4"/>
  <c r="A382" i="4"/>
  <c r="A107" i="4"/>
  <c r="A384" i="4"/>
  <c r="A385" i="4"/>
  <c r="A386" i="4"/>
  <c r="A387" i="4"/>
  <c r="A388" i="4"/>
  <c r="A389" i="4"/>
  <c r="A390" i="4"/>
  <c r="A391" i="4"/>
  <c r="A432" i="4"/>
  <c r="A482" i="4"/>
  <c r="A40" i="4"/>
  <c r="A395" i="4"/>
  <c r="A54" i="4"/>
  <c r="A42" i="4"/>
  <c r="A398" i="4"/>
  <c r="A618" i="4"/>
  <c r="A312" i="4"/>
  <c r="A401" i="4"/>
  <c r="A402" i="4"/>
  <c r="A61" i="4"/>
  <c r="A188" i="4"/>
  <c r="A421" i="4"/>
  <c r="A406" i="4"/>
  <c r="A407" i="4"/>
  <c r="A408" i="4"/>
  <c r="A409" i="4"/>
  <c r="A410" i="4"/>
  <c r="A506" i="4"/>
  <c r="A328" i="4"/>
  <c r="A108" i="4"/>
  <c r="A507" i="4"/>
  <c r="A415" i="4"/>
  <c r="A416" i="4"/>
  <c r="A457" i="4"/>
  <c r="A418" i="4"/>
  <c r="A419" i="4"/>
  <c r="A420" i="4"/>
  <c r="A546" i="4"/>
  <c r="A619" i="4"/>
  <c r="A19" i="4"/>
  <c r="A424" i="4"/>
  <c r="A425" i="4"/>
  <c r="A571" i="4"/>
  <c r="A427" i="4"/>
  <c r="A484" i="4"/>
  <c r="A429" i="4"/>
  <c r="A430" i="4"/>
  <c r="A431" i="4"/>
  <c r="A473" i="4"/>
  <c r="A547" i="4"/>
  <c r="A275" i="4"/>
  <c r="A392" i="4"/>
  <c r="A436" i="4"/>
  <c r="A422" i="4"/>
  <c r="A488" i="4"/>
  <c r="A439" i="4"/>
  <c r="A83" i="4"/>
  <c r="A237" i="4"/>
  <c r="A442" i="4"/>
  <c r="A443" i="4"/>
  <c r="A444" i="4"/>
  <c r="A445" i="4"/>
  <c r="A446" i="4"/>
  <c r="A447" i="4"/>
  <c r="A448" i="4"/>
  <c r="A449" i="4"/>
  <c r="A450" i="4"/>
  <c r="A451" i="4"/>
  <c r="A452" i="4"/>
  <c r="A453" i="4"/>
  <c r="A454" i="4"/>
  <c r="A521" i="4"/>
  <c r="A456" i="4"/>
  <c r="A404" i="4"/>
  <c r="A465" i="4"/>
  <c r="A459" i="4"/>
  <c r="A460" i="4"/>
  <c r="A311" i="4"/>
  <c r="A512" i="4"/>
  <c r="A463" i="4"/>
  <c r="A464" i="4"/>
  <c r="A276" i="4"/>
  <c r="A466" i="4"/>
  <c r="A467" i="4"/>
  <c r="A639" i="4"/>
  <c r="A393" i="4"/>
  <c r="A470" i="4"/>
  <c r="A471" i="4"/>
  <c r="A472" i="4"/>
  <c r="A203" i="4"/>
  <c r="A474" i="4"/>
  <c r="A475" i="4"/>
  <c r="A140" i="4"/>
  <c r="A477" i="4"/>
  <c r="A478" i="4"/>
  <c r="A479" i="4"/>
  <c r="A9" i="4"/>
  <c r="A437" i="4"/>
  <c r="A468" i="4"/>
  <c r="A548" i="4"/>
  <c r="A394" i="4"/>
  <c r="A485" i="4"/>
  <c r="A411" i="4"/>
  <c r="A487" i="4"/>
  <c r="A160" i="4"/>
  <c r="A489" i="4"/>
  <c r="A90" i="4"/>
  <c r="A491" i="4"/>
  <c r="A492" i="4"/>
  <c r="A493" i="4"/>
  <c r="A494" i="4"/>
  <c r="A495" i="4"/>
  <c r="A496" i="4"/>
  <c r="A497" i="4"/>
  <c r="A498" i="4"/>
  <c r="A499" i="4"/>
  <c r="A500" i="4"/>
  <c r="A501" i="4"/>
  <c r="A589" i="4"/>
  <c r="A503" i="4"/>
  <c r="A504" i="4"/>
  <c r="A48" i="4"/>
  <c r="A631" i="4"/>
  <c r="A602" i="4"/>
  <c r="A508" i="4"/>
  <c r="A509" i="4"/>
  <c r="A510" i="4"/>
  <c r="A511" i="4"/>
  <c r="A423" i="4"/>
  <c r="A356" i="4"/>
  <c r="A514" i="4"/>
  <c r="A515" i="4"/>
  <c r="A396" i="4"/>
  <c r="A517" i="4"/>
  <c r="A246" i="4"/>
  <c r="A92" i="4"/>
  <c r="A373" i="4"/>
  <c r="A230" i="4"/>
  <c r="A63" i="4"/>
  <c r="A523" i="4"/>
  <c r="A524" i="4"/>
  <c r="A525" i="4"/>
  <c r="A591" i="4"/>
  <c r="A244" i="4"/>
  <c r="A528" i="4"/>
  <c r="A529" i="4"/>
  <c r="A455" i="4"/>
  <c r="A531" i="4"/>
  <c r="A642" i="4"/>
  <c r="A211" i="4"/>
  <c r="A109" i="4"/>
  <c r="A535" i="4"/>
  <c r="A139" i="4"/>
  <c r="A537" i="4"/>
  <c r="A538" i="4"/>
  <c r="A539" i="4"/>
  <c r="A307" i="4"/>
  <c r="A541" i="4"/>
  <c r="A536" i="4"/>
  <c r="A543" i="4"/>
  <c r="A544" i="4"/>
  <c r="A545" i="4"/>
  <c r="A655" i="4"/>
  <c r="A374" i="4"/>
  <c r="A91" i="4"/>
  <c r="A32" i="4"/>
  <c r="A163" i="4"/>
  <c r="A309" i="4"/>
  <c r="A552" i="4"/>
  <c r="A553" i="4"/>
  <c r="A554" i="4"/>
  <c r="A555" i="4"/>
  <c r="A556" i="4"/>
  <c r="A77" i="4"/>
  <c r="A245" i="4"/>
  <c r="A317" i="4"/>
  <c r="A560" i="4"/>
  <c r="A561" i="4"/>
  <c r="A562" i="4"/>
  <c r="A563" i="4"/>
  <c r="A564" i="4"/>
  <c r="A379" i="4"/>
  <c r="A566" i="4"/>
  <c r="A33" i="4"/>
  <c r="A22" i="4"/>
  <c r="A569" i="4"/>
  <c r="A570" i="4"/>
  <c r="A397" i="4"/>
  <c r="A572" i="4"/>
  <c r="A573" i="4"/>
  <c r="A574" i="4"/>
  <c r="A575" i="4"/>
  <c r="A576" i="4"/>
  <c r="A577" i="4"/>
  <c r="A578" i="4"/>
  <c r="A579" i="4"/>
  <c r="A580" i="4"/>
  <c r="A581" i="4"/>
  <c r="A582" i="4"/>
  <c r="A583" i="4"/>
  <c r="A584" i="4"/>
  <c r="A585" i="4"/>
  <c r="A586" i="4"/>
  <c r="A587" i="4"/>
  <c r="A588" i="4"/>
  <c r="A116" i="4"/>
  <c r="A590" i="4"/>
  <c r="A399" i="4"/>
  <c r="A592" i="4"/>
  <c r="A593" i="4"/>
  <c r="A627" i="4"/>
  <c r="A595" i="4"/>
  <c r="A596" i="4"/>
  <c r="A597" i="4"/>
  <c r="A598" i="4"/>
  <c r="A599" i="4"/>
  <c r="A600" i="4"/>
  <c r="A601" i="4"/>
  <c r="A481" i="4"/>
  <c r="A603" i="4"/>
  <c r="A604" i="4"/>
  <c r="A438" i="4"/>
  <c r="A606" i="4"/>
  <c r="A607" i="4"/>
  <c r="A220" i="4"/>
  <c r="A609" i="4"/>
  <c r="A610" i="4"/>
  <c r="A611" i="4"/>
  <c r="A612" i="4"/>
  <c r="A613" i="4"/>
  <c r="A614" i="4"/>
  <c r="A615" i="4"/>
  <c r="A616" i="4"/>
  <c r="A617" i="4"/>
  <c r="A318" i="4"/>
  <c r="A480" i="4"/>
  <c r="A620" i="4"/>
  <c r="A621" i="4"/>
  <c r="A622" i="4"/>
  <c r="A623" i="4"/>
  <c r="A212" i="4"/>
  <c r="A625" i="4"/>
  <c r="A626" i="4"/>
  <c r="A375" i="4"/>
  <c r="A628" i="4"/>
  <c r="A426" i="4"/>
  <c r="A522" i="4"/>
  <c r="A121" i="4"/>
  <c r="A632" i="4"/>
  <c r="A633" i="4"/>
  <c r="A634" i="4"/>
  <c r="A635" i="4"/>
  <c r="A341" i="4"/>
  <c r="A637" i="4"/>
  <c r="A638" i="4"/>
  <c r="A355" i="4"/>
  <c r="A640" i="4"/>
  <c r="A641" i="4"/>
  <c r="A235" i="4"/>
  <c r="A643" i="4"/>
  <c r="A644" i="4"/>
  <c r="A645" i="4"/>
  <c r="A646" i="4"/>
  <c r="A647" i="4"/>
  <c r="A648" i="4"/>
  <c r="A649" i="4"/>
  <c r="A650" i="4"/>
  <c r="A651" i="4"/>
  <c r="A652" i="4"/>
  <c r="A653" i="4"/>
  <c r="A654" i="4"/>
  <c r="A380" i="4"/>
  <c r="A656" i="4"/>
  <c r="A657" i="4"/>
  <c r="A476" i="4"/>
  <c r="A659" i="4"/>
  <c r="A660" i="4"/>
  <c r="A661" i="4"/>
  <c r="A662" i="4"/>
  <c r="A663" i="4"/>
  <c r="A664" i="4"/>
  <c r="A665" i="4"/>
  <c r="A666" i="4"/>
  <c r="A667" i="4"/>
  <c r="A668" i="4"/>
  <c r="A669" i="4"/>
  <c r="A2" i="4"/>
  <c r="A3" i="3"/>
  <c r="A4" i="3"/>
  <c r="A5" i="3"/>
  <c r="K5" i="5" s="1"/>
  <c r="X5" i="5" s="1"/>
  <c r="A6" i="3"/>
  <c r="A7" i="3"/>
  <c r="A8" i="3"/>
  <c r="A9" i="3"/>
  <c r="A10" i="3"/>
  <c r="A11" i="3"/>
  <c r="A12" i="3"/>
  <c r="A13" i="3"/>
  <c r="A14" i="3"/>
  <c r="A15" i="3"/>
  <c r="A16" i="3"/>
  <c r="A17" i="3"/>
  <c r="A18" i="3"/>
  <c r="A19" i="3"/>
  <c r="K19" i="5" s="1"/>
  <c r="X19" i="5" s="1"/>
  <c r="A20" i="3"/>
  <c r="A21" i="3"/>
  <c r="A22" i="3"/>
  <c r="A23" i="3"/>
  <c r="A24" i="3"/>
  <c r="A25" i="3"/>
  <c r="A26" i="3"/>
  <c r="A27" i="3"/>
  <c r="A28" i="3"/>
  <c r="A29" i="3"/>
  <c r="A30" i="3"/>
  <c r="A31" i="3"/>
  <c r="A32" i="3"/>
  <c r="A33" i="3"/>
  <c r="K33" i="5" s="1"/>
  <c r="X33" i="5" s="1"/>
  <c r="A34" i="3"/>
  <c r="A35" i="3"/>
  <c r="A36" i="3"/>
  <c r="K36" i="3" s="1"/>
  <c r="Y36" i="3" s="1"/>
  <c r="A37" i="3"/>
  <c r="A38" i="3"/>
  <c r="A39" i="3"/>
  <c r="A40" i="3"/>
  <c r="A41" i="3"/>
  <c r="A42" i="3"/>
  <c r="A43" i="3"/>
  <c r="A44" i="3"/>
  <c r="A45" i="3"/>
  <c r="A46" i="3"/>
  <c r="A47" i="3"/>
  <c r="L47" i="4" s="1"/>
  <c r="Z47" i="4" s="1"/>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K75" i="5" s="1"/>
  <c r="X75" i="5" s="1"/>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L159" i="4" s="1"/>
  <c r="Z159" i="4" s="1"/>
  <c r="A160" i="3"/>
  <c r="A161" i="3"/>
  <c r="A162" i="3"/>
  <c r="A163" i="3"/>
  <c r="A164" i="3"/>
  <c r="A165" i="3"/>
  <c r="A166" i="3"/>
  <c r="A167" i="3"/>
  <c r="A168" i="3"/>
  <c r="A169" i="3"/>
  <c r="A170" i="3"/>
  <c r="A171" i="3"/>
  <c r="A172" i="3"/>
  <c r="A173" i="3"/>
  <c r="K173" i="3" s="1"/>
  <c r="Y173" i="3" s="1"/>
  <c r="A174" i="3"/>
  <c r="A175" i="3"/>
  <c r="A176" i="3"/>
  <c r="A177" i="3"/>
  <c r="A178" i="3"/>
  <c r="A179" i="3"/>
  <c r="A180" i="3"/>
  <c r="A181" i="3"/>
  <c r="A182" i="3"/>
  <c r="A183" i="3"/>
  <c r="A184" i="3"/>
  <c r="A185" i="3"/>
  <c r="A186" i="3"/>
  <c r="A187" i="3"/>
  <c r="L187" i="4" s="1"/>
  <c r="Z187" i="4" s="1"/>
  <c r="A188" i="3"/>
  <c r="A189" i="3"/>
  <c r="A190" i="3"/>
  <c r="A191" i="3"/>
  <c r="A192" i="3"/>
  <c r="A193" i="3"/>
  <c r="A194" i="3"/>
  <c r="A195" i="3"/>
  <c r="A196" i="3"/>
  <c r="A197" i="3"/>
  <c r="A198" i="3"/>
  <c r="A199" i="3"/>
  <c r="A200" i="3"/>
  <c r="A201" i="3"/>
  <c r="A202" i="3"/>
  <c r="A203" i="3"/>
  <c r="A204" i="3"/>
  <c r="K204" i="3" s="1"/>
  <c r="Y204" i="3" s="1"/>
  <c r="A205" i="3"/>
  <c r="A206" i="3"/>
  <c r="A207" i="3"/>
  <c r="A208" i="3"/>
  <c r="A209" i="3"/>
  <c r="A210" i="3"/>
  <c r="A211" i="3"/>
  <c r="A212" i="3"/>
  <c r="A213" i="3"/>
  <c r="A214" i="3"/>
  <c r="A215" i="3"/>
  <c r="K215" i="3" s="1"/>
  <c r="Y215" i="3" s="1"/>
  <c r="A216" i="3"/>
  <c r="A217" i="3"/>
  <c r="A218" i="3"/>
  <c r="A219" i="3"/>
  <c r="A220" i="3"/>
  <c r="A221" i="3"/>
  <c r="A222" i="3"/>
  <c r="A223" i="3"/>
  <c r="A224" i="3"/>
  <c r="A225" i="3"/>
  <c r="A226" i="3"/>
  <c r="A227" i="3"/>
  <c r="A228" i="3"/>
  <c r="A229" i="3"/>
  <c r="L277" i="4" s="1"/>
  <c r="Z277" i="4" s="1"/>
  <c r="A230" i="3"/>
  <c r="A231" i="3"/>
  <c r="K231" i="3" s="1"/>
  <c r="Y231" i="3" s="1"/>
  <c r="A232" i="3"/>
  <c r="A233" i="3"/>
  <c r="A234" i="3"/>
  <c r="A235" i="3"/>
  <c r="A236" i="3"/>
  <c r="A237" i="3"/>
  <c r="A238" i="3"/>
  <c r="A239" i="3"/>
  <c r="A240" i="3"/>
  <c r="A241" i="3"/>
  <c r="A242" i="3"/>
  <c r="A243" i="3"/>
  <c r="K243" i="3" s="1"/>
  <c r="Y243" i="3" s="1"/>
  <c r="A244" i="3"/>
  <c r="A245" i="3"/>
  <c r="K245" i="3" s="1"/>
  <c r="Y245" i="3" s="1"/>
  <c r="A246" i="3"/>
  <c r="K246" i="3" s="1"/>
  <c r="Y246" i="3" s="1"/>
  <c r="A247" i="3"/>
  <c r="A248" i="3"/>
  <c r="A249" i="3"/>
  <c r="A250" i="3"/>
  <c r="A251" i="3"/>
  <c r="A252" i="3"/>
  <c r="A253" i="3"/>
  <c r="A254" i="3"/>
  <c r="A255" i="3"/>
  <c r="A256" i="3"/>
  <c r="A257" i="3"/>
  <c r="A258" i="3"/>
  <c r="A259" i="3"/>
  <c r="A260" i="3"/>
  <c r="K260" i="3" s="1"/>
  <c r="Y260" i="3" s="1"/>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K297" i="3" s="1"/>
  <c r="Y297" i="3" s="1"/>
  <c r="A298" i="3"/>
  <c r="A299" i="3"/>
  <c r="A300" i="3"/>
  <c r="A301" i="3"/>
  <c r="A302" i="3"/>
  <c r="A303" i="3"/>
  <c r="A304" i="3"/>
  <c r="A305" i="3"/>
  <c r="A306" i="3"/>
  <c r="A307" i="3"/>
  <c r="A308" i="3"/>
  <c r="A309" i="3"/>
  <c r="A310" i="3"/>
  <c r="A311" i="3"/>
  <c r="A312" i="3"/>
  <c r="A313" i="3"/>
  <c r="A314" i="3"/>
  <c r="A315" i="3"/>
  <c r="A316" i="3"/>
  <c r="K316" i="5" s="1"/>
  <c r="X316" i="5" s="1"/>
  <c r="A317" i="3"/>
  <c r="A318" i="3"/>
  <c r="A319" i="3"/>
  <c r="A320" i="3"/>
  <c r="A321" i="3"/>
  <c r="A322" i="3"/>
  <c r="A323" i="3"/>
  <c r="A324" i="3"/>
  <c r="A325" i="3"/>
  <c r="A326" i="3"/>
  <c r="A327" i="3"/>
  <c r="K327" i="5" s="1"/>
  <c r="X327" i="5" s="1"/>
  <c r="A328" i="3"/>
  <c r="L630" i="4" s="1"/>
  <c r="Z630" i="4" s="1"/>
  <c r="A329" i="3"/>
  <c r="K329" i="3" s="1"/>
  <c r="Y329" i="3" s="1"/>
  <c r="A330" i="3"/>
  <c r="L330" i="4" s="1"/>
  <c r="Z330" i="4" s="1"/>
  <c r="A331" i="3"/>
  <c r="A332" i="3"/>
  <c r="A333" i="3"/>
  <c r="A334" i="3"/>
  <c r="A335" i="3"/>
  <c r="A336" i="3"/>
  <c r="A337" i="3"/>
  <c r="A338" i="3"/>
  <c r="A339" i="3"/>
  <c r="A340" i="3"/>
  <c r="A341" i="3"/>
  <c r="K341" i="3" s="1"/>
  <c r="Y341" i="3" s="1"/>
  <c r="A342" i="3"/>
  <c r="A343" i="3"/>
  <c r="A344" i="3"/>
  <c r="L486" i="4" s="1"/>
  <c r="Z486" i="4" s="1"/>
  <c r="A345" i="3"/>
  <c r="A346" i="3"/>
  <c r="A347" i="3"/>
  <c r="A348" i="3"/>
  <c r="A349" i="3"/>
  <c r="A350" i="3"/>
  <c r="A351" i="3"/>
  <c r="A352" i="3"/>
  <c r="A353" i="3"/>
  <c r="A354" i="3"/>
  <c r="A355" i="3"/>
  <c r="A356" i="3"/>
  <c r="A357" i="3"/>
  <c r="K357" i="3" s="1"/>
  <c r="Y357" i="3" s="1"/>
  <c r="A358" i="3"/>
  <c r="A359" i="3"/>
  <c r="A360" i="3"/>
  <c r="A361" i="3"/>
  <c r="A362" i="3"/>
  <c r="A363" i="3"/>
  <c r="A364" i="3"/>
  <c r="A365" i="3"/>
  <c r="A366" i="3"/>
  <c r="A367" i="3"/>
  <c r="A368" i="3"/>
  <c r="A369" i="3"/>
  <c r="K369" i="5" s="1"/>
  <c r="X369" i="5" s="1"/>
  <c r="A370" i="3"/>
  <c r="A371" i="3"/>
  <c r="A372" i="3"/>
  <c r="A373" i="3"/>
  <c r="A374" i="3"/>
  <c r="A375" i="3"/>
  <c r="A376" i="3"/>
  <c r="A377" i="3"/>
  <c r="A378" i="3"/>
  <c r="A379" i="3"/>
  <c r="A380" i="3"/>
  <c r="A381" i="3"/>
  <c r="L274" i="4" s="1"/>
  <c r="Z274" i="4" s="1"/>
  <c r="A382" i="3"/>
  <c r="A383" i="3"/>
  <c r="L107" i="4" s="1"/>
  <c r="Z107" i="4" s="1"/>
  <c r="A384" i="3"/>
  <c r="K384" i="5" s="1"/>
  <c r="X384" i="5" s="1"/>
  <c r="A385" i="3"/>
  <c r="A386" i="3"/>
  <c r="K386" i="3" s="1"/>
  <c r="Y386" i="3" s="1"/>
  <c r="A387" i="3"/>
  <c r="A388" i="3"/>
  <c r="A389" i="3"/>
  <c r="A390" i="3"/>
  <c r="A391" i="3"/>
  <c r="A392" i="3"/>
  <c r="A393" i="3"/>
  <c r="A394" i="3"/>
  <c r="L40" i="4" s="1"/>
  <c r="Z40" i="4" s="1"/>
  <c r="A395" i="3"/>
  <c r="A396" i="3"/>
  <c r="A397" i="3"/>
  <c r="K397" i="5" s="1"/>
  <c r="X397" i="5" s="1"/>
  <c r="A398" i="3"/>
  <c r="A399" i="3"/>
  <c r="A400" i="3"/>
  <c r="L312" i="4" s="1"/>
  <c r="Z312" i="4" s="1"/>
  <c r="A401" i="3"/>
  <c r="A402" i="3"/>
  <c r="A403" i="3"/>
  <c r="A404" i="3"/>
  <c r="A405" i="3"/>
  <c r="A406" i="3"/>
  <c r="A407" i="3"/>
  <c r="A408" i="3"/>
  <c r="A409" i="3"/>
  <c r="A410" i="3"/>
  <c r="A411" i="3"/>
  <c r="K411" i="3" s="1"/>
  <c r="Y411" i="3" s="1"/>
  <c r="A412" i="3"/>
  <c r="A413" i="3"/>
  <c r="K413" i="3" s="1"/>
  <c r="Y413" i="3" s="1"/>
  <c r="AC413" i="3" s="1"/>
  <c r="AD413" i="3" s="1"/>
  <c r="A414" i="3"/>
  <c r="L507" i="4" s="1"/>
  <c r="Z507" i="4" s="1"/>
  <c r="A415" i="3"/>
  <c r="A416" i="3"/>
  <c r="A417" i="3"/>
  <c r="A418" i="3"/>
  <c r="A419" i="3"/>
  <c r="A420" i="3"/>
  <c r="A421" i="3"/>
  <c r="A422" i="3"/>
  <c r="A423" i="3"/>
  <c r="K423" i="3" s="1"/>
  <c r="Y423" i="3" s="1"/>
  <c r="A424" i="3"/>
  <c r="A425" i="3"/>
  <c r="L425" i="4" s="1"/>
  <c r="Z425" i="4" s="1"/>
  <c r="A426" i="3"/>
  <c r="A427" i="3"/>
  <c r="A428" i="3"/>
  <c r="K428" i="3" s="1"/>
  <c r="Y428" i="3" s="1"/>
  <c r="A429" i="3"/>
  <c r="A430" i="3"/>
  <c r="A431" i="3"/>
  <c r="A432" i="3"/>
  <c r="A433" i="3"/>
  <c r="A434" i="3"/>
  <c r="A435" i="3"/>
  <c r="A436" i="3"/>
  <c r="A437" i="3"/>
  <c r="L422" i="4" s="1"/>
  <c r="Z422" i="4" s="1"/>
  <c r="A438" i="3"/>
  <c r="A439" i="3"/>
  <c r="K439" i="3" s="1"/>
  <c r="Y439" i="3" s="1"/>
  <c r="A440" i="3"/>
  <c r="A441" i="3"/>
  <c r="K441" i="3" s="1"/>
  <c r="Y441" i="3" s="1"/>
  <c r="A442" i="3"/>
  <c r="A443" i="3"/>
  <c r="A444" i="3"/>
  <c r="A445" i="3"/>
  <c r="A446" i="3"/>
  <c r="A447" i="3"/>
  <c r="A448" i="3"/>
  <c r="A449" i="3"/>
  <c r="A450" i="3"/>
  <c r="A451" i="3"/>
  <c r="A452" i="3"/>
  <c r="K452" i="3" s="1"/>
  <c r="Y452" i="3" s="1"/>
  <c r="A453" i="3"/>
  <c r="A454" i="3"/>
  <c r="A455" i="3"/>
  <c r="A456" i="3"/>
  <c r="K456" i="3" s="1"/>
  <c r="Y456" i="3" s="1"/>
  <c r="A457" i="3"/>
  <c r="A458" i="3"/>
  <c r="A459" i="3"/>
  <c r="A460" i="3"/>
  <c r="A461" i="3"/>
  <c r="A462" i="3"/>
  <c r="A463" i="3"/>
  <c r="A464" i="3"/>
  <c r="A465" i="3"/>
  <c r="A466" i="3"/>
  <c r="A467" i="3"/>
  <c r="A468" i="3"/>
  <c r="A469" i="3"/>
  <c r="A470" i="3"/>
  <c r="A471" i="3"/>
  <c r="A472" i="3"/>
  <c r="A473" i="3"/>
  <c r="A474" i="3"/>
  <c r="A475" i="3"/>
  <c r="A476" i="3"/>
  <c r="A477" i="3"/>
  <c r="A478" i="3"/>
  <c r="L478" i="4" s="1"/>
  <c r="Z478" i="4" s="1"/>
  <c r="A479" i="3"/>
  <c r="A480" i="3"/>
  <c r="A481" i="3"/>
  <c r="A482" i="3"/>
  <c r="A483" i="3"/>
  <c r="A484" i="3"/>
  <c r="A485" i="3"/>
  <c r="A486" i="3"/>
  <c r="A487" i="3"/>
  <c r="A488" i="3"/>
  <c r="K488" i="3" s="1"/>
  <c r="Y488" i="3" s="1"/>
  <c r="A489" i="3"/>
  <c r="A490" i="3"/>
  <c r="A491" i="3"/>
  <c r="A492" i="3"/>
  <c r="A493" i="3"/>
  <c r="A494" i="3"/>
  <c r="A495" i="3"/>
  <c r="K495" i="3" s="1"/>
  <c r="Y495" i="3" s="1"/>
  <c r="A496" i="3"/>
  <c r="A497" i="3"/>
  <c r="A498" i="3"/>
  <c r="K498" i="5" s="1"/>
  <c r="X498" i="5" s="1"/>
  <c r="A499" i="3"/>
  <c r="A500" i="3"/>
  <c r="A501" i="3"/>
  <c r="A502" i="3"/>
  <c r="A503" i="3"/>
  <c r="A504" i="3"/>
  <c r="A505" i="3"/>
  <c r="A506" i="3"/>
  <c r="A507" i="3"/>
  <c r="A508" i="3"/>
  <c r="A509" i="3"/>
  <c r="A510" i="3"/>
  <c r="A511" i="3"/>
  <c r="A512" i="3"/>
  <c r="A513" i="3"/>
  <c r="A514" i="3"/>
  <c r="A515" i="3"/>
  <c r="A516" i="3"/>
  <c r="K516" i="3" s="1"/>
  <c r="Y516" i="3" s="1"/>
  <c r="A517" i="3"/>
  <c r="A518" i="3"/>
  <c r="A519" i="3"/>
  <c r="A520" i="3"/>
  <c r="A521" i="3"/>
  <c r="A522" i="3"/>
  <c r="A523" i="3"/>
  <c r="A524" i="3"/>
  <c r="L524" i="4" s="1"/>
  <c r="Z524" i="4" s="1"/>
  <c r="A525" i="3"/>
  <c r="A526" i="3"/>
  <c r="K526" i="5" s="1"/>
  <c r="X526" i="5" s="1"/>
  <c r="A527" i="3"/>
  <c r="A528" i="3"/>
  <c r="A529" i="3"/>
  <c r="A530" i="3"/>
  <c r="A531" i="3"/>
  <c r="A532" i="3"/>
  <c r="K532" i="5" s="1"/>
  <c r="X532" i="5" s="1"/>
  <c r="A533" i="3"/>
  <c r="A534" i="3"/>
  <c r="A535" i="3"/>
  <c r="K535" i="5" s="1"/>
  <c r="X535" i="5" s="1"/>
  <c r="A536" i="3"/>
  <c r="L139" i="4" s="1"/>
  <c r="Z139" i="4" s="1"/>
  <c r="A537" i="3"/>
  <c r="K537" i="3" s="1"/>
  <c r="Y537" i="3" s="1"/>
  <c r="A538" i="3"/>
  <c r="A539" i="3"/>
  <c r="A540" i="3"/>
  <c r="K540" i="5" s="1"/>
  <c r="X540" i="5" s="1"/>
  <c r="A541" i="3"/>
  <c r="A542" i="3"/>
  <c r="A543" i="3"/>
  <c r="A544" i="3"/>
  <c r="A545" i="3"/>
  <c r="K545" i="3" s="1"/>
  <c r="Y545" i="3" s="1"/>
  <c r="A546" i="3"/>
  <c r="A547" i="3"/>
  <c r="A548" i="3"/>
  <c r="A549" i="3"/>
  <c r="L32" i="4" s="1"/>
  <c r="Z32" i="4" s="1"/>
  <c r="A550" i="3"/>
  <c r="A551" i="3"/>
  <c r="K551" i="3" s="1"/>
  <c r="Y551" i="3" s="1"/>
  <c r="A552" i="3"/>
  <c r="A553" i="3"/>
  <c r="A554" i="3"/>
  <c r="A555" i="3"/>
  <c r="A556" i="3"/>
  <c r="A557" i="3"/>
  <c r="A558" i="3"/>
  <c r="A559" i="3"/>
  <c r="A560" i="3"/>
  <c r="A561" i="3"/>
  <c r="A562" i="3"/>
  <c r="A563" i="3"/>
  <c r="A564" i="3"/>
  <c r="A565" i="3"/>
  <c r="L379" i="4" s="1"/>
  <c r="Z379" i="4" s="1"/>
  <c r="A566" i="3"/>
  <c r="A567" i="3"/>
  <c r="A568" i="3"/>
  <c r="K568" i="3" s="1"/>
  <c r="Y568" i="3" s="1"/>
  <c r="A569" i="3"/>
  <c r="A570" i="3"/>
  <c r="A571" i="3"/>
  <c r="A572" i="3"/>
  <c r="K572" i="5" s="1"/>
  <c r="X572" i="5" s="1"/>
  <c r="A573" i="3"/>
  <c r="A574" i="3"/>
  <c r="A575" i="3"/>
  <c r="A576" i="3"/>
  <c r="A577" i="3"/>
  <c r="K577" i="5" s="1"/>
  <c r="X577" i="5" s="1"/>
  <c r="A578" i="3"/>
  <c r="A579" i="3"/>
  <c r="K579" i="3" s="1"/>
  <c r="Y579" i="3" s="1"/>
  <c r="A580" i="3"/>
  <c r="K580" i="5" s="1"/>
  <c r="X580" i="5" s="1"/>
  <c r="A581" i="3"/>
  <c r="A582" i="3"/>
  <c r="A583" i="3"/>
  <c r="A584" i="3"/>
  <c r="A585" i="3"/>
  <c r="A586" i="3"/>
  <c r="A587" i="3"/>
  <c r="A588" i="3"/>
  <c r="A589" i="3"/>
  <c r="A590" i="3"/>
  <c r="A591" i="3"/>
  <c r="K591" i="5" s="1"/>
  <c r="X591" i="5" s="1"/>
  <c r="A592" i="3"/>
  <c r="A593" i="3"/>
  <c r="L593" i="4" s="1"/>
  <c r="Z593" i="4" s="1"/>
  <c r="A594" i="3"/>
  <c r="A595" i="3"/>
  <c r="A596" i="3"/>
  <c r="A597" i="3"/>
  <c r="A598" i="3"/>
  <c r="A599" i="3"/>
  <c r="A600" i="3"/>
  <c r="A601" i="3"/>
  <c r="A602" i="3"/>
  <c r="A603" i="3"/>
  <c r="A604" i="3"/>
  <c r="K604" i="5" s="1"/>
  <c r="X604" i="5" s="1"/>
  <c r="A605" i="3"/>
  <c r="A606" i="3"/>
  <c r="A607" i="3"/>
  <c r="A608" i="3"/>
  <c r="A609" i="3"/>
  <c r="A610" i="3"/>
  <c r="L610" i="4" s="1"/>
  <c r="Z610" i="4" s="1"/>
  <c r="A611" i="3"/>
  <c r="A612" i="3"/>
  <c r="A613" i="3"/>
  <c r="A614" i="3"/>
  <c r="A615" i="3"/>
  <c r="A616" i="3"/>
  <c r="A617" i="3"/>
  <c r="A618" i="3"/>
  <c r="A619" i="3"/>
  <c r="A620" i="3"/>
  <c r="K634" i="5" s="1"/>
  <c r="X634" i="5" s="1"/>
  <c r="A621" i="3"/>
  <c r="A622" i="3"/>
  <c r="A623" i="3"/>
  <c r="A624" i="3"/>
  <c r="K624" i="3" s="1"/>
  <c r="Y624" i="3" s="1"/>
  <c r="A625" i="3"/>
  <c r="A626" i="3"/>
  <c r="A627" i="3"/>
  <c r="A628" i="3"/>
  <c r="A629" i="3"/>
  <c r="K629" i="5" s="1"/>
  <c r="X629" i="5" s="1"/>
  <c r="A630" i="3"/>
  <c r="A631" i="3"/>
  <c r="A632" i="3"/>
  <c r="A633" i="3"/>
  <c r="K633" i="3" s="1"/>
  <c r="Y633" i="3" s="1"/>
  <c r="A634" i="3"/>
  <c r="A635" i="3"/>
  <c r="K635" i="5" s="1"/>
  <c r="X635" i="5" s="1"/>
  <c r="A636" i="3"/>
  <c r="A637" i="3"/>
  <c r="A638" i="3"/>
  <c r="K638" i="3" s="1"/>
  <c r="Y638" i="3" s="1"/>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L666" i="4" s="1"/>
  <c r="Z666" i="4" s="1"/>
  <c r="A667" i="3"/>
  <c r="A668" i="3"/>
  <c r="A669" i="3"/>
  <c r="A2" i="3"/>
  <c r="A2" i="15"/>
  <c r="D11" i="17"/>
  <c r="D31" i="17"/>
  <c r="D37" i="17"/>
  <c r="D15" i="17"/>
  <c r="D3" i="17"/>
  <c r="D20" i="17"/>
  <c r="D14" i="17"/>
  <c r="D12" i="17"/>
  <c r="D13" i="17"/>
  <c r="D16" i="17"/>
  <c r="D4" i="17"/>
  <c r="D26" i="17"/>
  <c r="D23" i="17"/>
  <c r="D19" i="17"/>
  <c r="D38" i="17"/>
  <c r="D32" i="17"/>
  <c r="D34" i="17"/>
  <c r="D33" i="17"/>
  <c r="D21" i="17"/>
  <c r="D5" i="17"/>
  <c r="D24" i="17"/>
  <c r="D6" i="17"/>
  <c r="D7" i="17"/>
  <c r="D35" i="17"/>
  <c r="D8" i="17"/>
  <c r="D9" i="17"/>
  <c r="D30" i="17"/>
  <c r="D36" i="17"/>
  <c r="D27" i="17"/>
  <c r="D25" i="17"/>
  <c r="D28" i="17"/>
  <c r="D17" i="17"/>
  <c r="D22" i="17"/>
  <c r="D29" i="17"/>
  <c r="D10" i="17"/>
  <c r="D2" i="17"/>
  <c r="A3" i="15"/>
  <c r="AS3" i="15" s="1"/>
  <c r="A4" i="15"/>
  <c r="AS4" i="15" s="1"/>
  <c r="A5" i="15"/>
  <c r="A6" i="15"/>
  <c r="AS6" i="15" s="1"/>
  <c r="A7" i="15"/>
  <c r="AS7" i="15" s="1"/>
  <c r="A8" i="15"/>
  <c r="AS8" i="15" s="1"/>
  <c r="A9" i="15"/>
  <c r="A10" i="15"/>
  <c r="AS10" i="15" s="1"/>
  <c r="A11" i="15"/>
  <c r="A12" i="15"/>
  <c r="A13" i="15"/>
  <c r="AS13" i="15" s="1"/>
  <c r="A14" i="15"/>
  <c r="AS14" i="15" s="1"/>
  <c r="A15" i="15"/>
  <c r="AS15" i="15" s="1"/>
  <c r="A16" i="15"/>
  <c r="AS16" i="15" s="1"/>
  <c r="A17" i="15"/>
  <c r="A18" i="15"/>
  <c r="AS18" i="15" s="1"/>
  <c r="A19" i="15"/>
  <c r="A20" i="15"/>
  <c r="AS20" i="15" s="1"/>
  <c r="A21" i="15"/>
  <c r="AS21" i="15" s="1"/>
  <c r="A22" i="15"/>
  <c r="AS22" i="15" s="1"/>
  <c r="A23" i="15"/>
  <c r="A24" i="15"/>
  <c r="AS24" i="15" s="1"/>
  <c r="A25" i="15"/>
  <c r="A26" i="15"/>
  <c r="A27" i="15"/>
  <c r="AS27" i="15" s="1"/>
  <c r="A28" i="15"/>
  <c r="AS28" i="15" s="1"/>
  <c r="A29" i="15"/>
  <c r="AS29" i="15" s="1"/>
  <c r="A30" i="15"/>
  <c r="AS30" i="15" s="1"/>
  <c r="A31" i="15"/>
  <c r="A32" i="15"/>
  <c r="AS32" i="15" s="1"/>
  <c r="A33" i="15"/>
  <c r="A34" i="15"/>
  <c r="AS34" i="15" s="1"/>
  <c r="A35" i="15"/>
  <c r="AS35" i="15" s="1"/>
  <c r="A36" i="15"/>
  <c r="AS36" i="15" s="1"/>
  <c r="A37" i="15"/>
  <c r="A38" i="15"/>
  <c r="AS38" i="15" s="1"/>
  <c r="A39" i="15"/>
  <c r="A40" i="15"/>
  <c r="A41" i="15"/>
  <c r="AS41" i="15" s="1"/>
  <c r="A42" i="15"/>
  <c r="AS42" i="15" s="1"/>
  <c r="A43" i="15"/>
  <c r="AS43" i="15" s="1"/>
  <c r="A44" i="15"/>
  <c r="AS44" i="15" s="1"/>
  <c r="A45" i="15"/>
  <c r="A46" i="15"/>
  <c r="AS46" i="15" s="1"/>
  <c r="A47" i="15"/>
  <c r="A48" i="15"/>
  <c r="AS48" i="15" s="1"/>
  <c r="A49" i="15"/>
  <c r="AS49" i="15" s="1"/>
  <c r="A50" i="15"/>
  <c r="AS50" i="15" s="1"/>
  <c r="A51" i="15"/>
  <c r="AS51" i="15" s="1"/>
  <c r="A52" i="15"/>
  <c r="AS52" i="15" s="1"/>
  <c r="A53" i="15"/>
  <c r="AS53" i="15" s="1"/>
  <c r="A54" i="15"/>
  <c r="AS54" i="15" s="1"/>
  <c r="A55" i="15"/>
  <c r="AS55" i="15" s="1"/>
  <c r="A56" i="15"/>
  <c r="AS56" i="15" s="1"/>
  <c r="A57" i="15"/>
  <c r="AS57" i="15" s="1"/>
  <c r="A58" i="15"/>
  <c r="AS58" i="15" s="1"/>
  <c r="A59" i="15"/>
  <c r="A60" i="15"/>
  <c r="AS60" i="15" s="1"/>
  <c r="A61" i="15"/>
  <c r="A62" i="15"/>
  <c r="AS62" i="15" s="1"/>
  <c r="A63" i="15"/>
  <c r="AS63" i="15" s="1"/>
  <c r="A64" i="15"/>
  <c r="AS64" i="15" s="1"/>
  <c r="A65" i="15"/>
  <c r="A66" i="15"/>
  <c r="AS66" i="15" s="1"/>
  <c r="A67" i="15"/>
  <c r="A68" i="15"/>
  <c r="A69" i="15"/>
  <c r="AS69" i="15" s="1"/>
  <c r="A70" i="15"/>
  <c r="AS70" i="15" s="1"/>
  <c r="A71" i="15"/>
  <c r="AS71" i="15" s="1"/>
  <c r="A72" i="15"/>
  <c r="AS72" i="15" s="1"/>
  <c r="A73" i="15"/>
  <c r="AS73" i="15" s="1"/>
  <c r="A74" i="15"/>
  <c r="AS74" i="15" s="1"/>
  <c r="A75" i="15"/>
  <c r="A76" i="15"/>
  <c r="AS76" i="15" s="1"/>
  <c r="A77" i="15"/>
  <c r="AS77" i="15" s="1"/>
  <c r="A78" i="15"/>
  <c r="AS78" i="15" s="1"/>
  <c r="A79" i="15"/>
  <c r="AS79" i="15" s="1"/>
  <c r="A80" i="15"/>
  <c r="AS80" i="15" s="1"/>
  <c r="A81" i="15"/>
  <c r="AS81" i="15" s="1"/>
  <c r="A82" i="15"/>
  <c r="A83" i="15"/>
  <c r="AS83" i="15" s="1"/>
  <c r="A84" i="15"/>
  <c r="AS84" i="15" s="1"/>
  <c r="A85" i="15"/>
  <c r="AS85" i="15" s="1"/>
  <c r="A86" i="15"/>
  <c r="AS86" i="15" s="1"/>
  <c r="A87" i="15"/>
  <c r="AS87" i="15" s="1"/>
  <c r="A88" i="15"/>
  <c r="AS88" i="15" s="1"/>
  <c r="A89" i="15"/>
  <c r="A90" i="15"/>
  <c r="AS90" i="15" s="1"/>
  <c r="A91" i="15"/>
  <c r="AS91" i="15" s="1"/>
  <c r="A92" i="15"/>
  <c r="AS92" i="15" s="1"/>
  <c r="A93" i="15"/>
  <c r="A94" i="15"/>
  <c r="AS94" i="15" s="1"/>
  <c r="A95" i="15"/>
  <c r="A96" i="15"/>
  <c r="A97" i="15"/>
  <c r="AS97" i="15" s="1"/>
  <c r="A98" i="15"/>
  <c r="AS98" i="15" s="1"/>
  <c r="A99" i="15"/>
  <c r="AS99" i="15" s="1"/>
  <c r="A100" i="15"/>
  <c r="AS100" i="15" s="1"/>
  <c r="A101" i="15"/>
  <c r="AS101" i="15" s="1"/>
  <c r="A102" i="15"/>
  <c r="AS102" i="15" s="1"/>
  <c r="A103" i="15"/>
  <c r="AS103" i="15" s="1"/>
  <c r="A104" i="15"/>
  <c r="AS104" i="15" s="1"/>
  <c r="A105" i="15"/>
  <c r="A106" i="15"/>
  <c r="AS106" i="15" s="1"/>
  <c r="A107" i="15"/>
  <c r="A108" i="15"/>
  <c r="AS108" i="15" s="1"/>
  <c r="A109" i="15"/>
  <c r="AS109" i="15" s="1"/>
  <c r="A110" i="15"/>
  <c r="A111" i="15"/>
  <c r="AS111" i="15" s="1"/>
  <c r="A112" i="15"/>
  <c r="AS112" i="15" s="1"/>
  <c r="A113" i="15"/>
  <c r="AS113" i="15" s="1"/>
  <c r="A114" i="15"/>
  <c r="AS114" i="15" s="1"/>
  <c r="A115" i="15"/>
  <c r="AS115" i="15" s="1"/>
  <c r="A116" i="15"/>
  <c r="AS116" i="15" s="1"/>
  <c r="A117" i="15"/>
  <c r="A118" i="15"/>
  <c r="AS118" i="15" s="1"/>
  <c r="A119" i="15"/>
  <c r="A120" i="15"/>
  <c r="AS120" i="15" s="1"/>
  <c r="A121" i="15"/>
  <c r="A122" i="15"/>
  <c r="A123" i="15"/>
  <c r="A124" i="15"/>
  <c r="A125" i="15"/>
  <c r="AS125" i="15" s="1"/>
  <c r="A126" i="15"/>
  <c r="AS126" i="15" s="1"/>
  <c r="A127" i="15"/>
  <c r="AS127" i="15" s="1"/>
  <c r="A128" i="15"/>
  <c r="AS128" i="15" s="1"/>
  <c r="A129" i="15"/>
  <c r="A130" i="15"/>
  <c r="AS130" i="15" s="1"/>
  <c r="A131" i="15"/>
  <c r="AS131" i="15" s="1"/>
  <c r="A132" i="15"/>
  <c r="AS132" i="15" s="1"/>
  <c r="A133" i="15"/>
  <c r="AS133" i="15" s="1"/>
  <c r="A134" i="15"/>
  <c r="AS134" i="15" s="1"/>
  <c r="A135" i="15"/>
  <c r="A136" i="15"/>
  <c r="AS136" i="15" s="1"/>
  <c r="A137" i="15"/>
  <c r="A138" i="15"/>
  <c r="A139" i="15"/>
  <c r="AS139" i="15" s="1"/>
  <c r="A140" i="15"/>
  <c r="AS140" i="15" s="1"/>
  <c r="A141" i="15"/>
  <c r="AS141" i="15" s="1"/>
  <c r="A142" i="15"/>
  <c r="AS142" i="15" s="1"/>
  <c r="A143" i="15"/>
  <c r="A144" i="15"/>
  <c r="AS144" i="15" s="1"/>
  <c r="A145" i="15"/>
  <c r="AS145" i="15" s="1"/>
  <c r="A146" i="15"/>
  <c r="A147" i="15"/>
  <c r="AS147" i="15" s="1"/>
  <c r="A148" i="15"/>
  <c r="AS148" i="15" s="1"/>
  <c r="A149" i="15"/>
  <c r="AS149" i="15" s="1"/>
  <c r="A150" i="15"/>
  <c r="AS150" i="15" s="1"/>
  <c r="A151" i="15"/>
  <c r="A152" i="15"/>
  <c r="A153" i="15"/>
  <c r="AS153" i="15" s="1"/>
  <c r="A154" i="15"/>
  <c r="AS154" i="15" s="1"/>
  <c r="A155" i="15"/>
  <c r="AS155" i="15" s="1"/>
  <c r="A156" i="15"/>
  <c r="AS156" i="15" s="1"/>
  <c r="A157" i="15"/>
  <c r="A158" i="15"/>
  <c r="AS158" i="15" s="1"/>
  <c r="A159" i="15"/>
  <c r="A160" i="15"/>
  <c r="A161" i="15"/>
  <c r="A162" i="15"/>
  <c r="AS162" i="15" s="1"/>
  <c r="A163" i="15"/>
  <c r="A164" i="15"/>
  <c r="AS164" i="15" s="1"/>
  <c r="A165" i="15"/>
  <c r="A166" i="15"/>
  <c r="A167" i="15"/>
  <c r="AS167" i="15" s="1"/>
  <c r="A168" i="15"/>
  <c r="AS168" i="15" s="1"/>
  <c r="A169" i="15"/>
  <c r="AS169" i="15" s="1"/>
  <c r="A170" i="15"/>
  <c r="AS170" i="15" s="1"/>
  <c r="A171" i="15"/>
  <c r="AS171" i="15" s="1"/>
  <c r="A172" i="15"/>
  <c r="AS172" i="15" s="1"/>
  <c r="A173" i="15"/>
  <c r="A174" i="15"/>
  <c r="AS174" i="15" s="1"/>
  <c r="A175" i="15"/>
  <c r="AS175" i="15" s="1"/>
  <c r="A176" i="15"/>
  <c r="AS176" i="15" s="1"/>
  <c r="A177" i="15"/>
  <c r="AS177" i="15" s="1"/>
  <c r="A178" i="15"/>
  <c r="AS178" i="15" s="1"/>
  <c r="A179" i="15"/>
  <c r="AS179" i="15" s="1"/>
  <c r="A180" i="15"/>
  <c r="A181" i="15"/>
  <c r="AS181" i="15" s="1"/>
  <c r="A182" i="15"/>
  <c r="AS182" i="15" s="1"/>
  <c r="A183" i="15"/>
  <c r="AS183" i="15" s="1"/>
  <c r="A184" i="15"/>
  <c r="AS184" i="15" s="1"/>
  <c r="A185" i="15"/>
  <c r="A186" i="15"/>
  <c r="AS186" i="15" s="1"/>
  <c r="A187" i="15"/>
  <c r="A188" i="15"/>
  <c r="A189" i="15"/>
  <c r="A190" i="15"/>
  <c r="AS190" i="15" s="1"/>
  <c r="A191" i="15"/>
  <c r="AS191" i="15" s="1"/>
  <c r="A192" i="15"/>
  <c r="AS192" i="15" s="1"/>
  <c r="A193" i="15"/>
  <c r="AS193" i="15" s="1"/>
  <c r="A194" i="15"/>
  <c r="AS194" i="15" s="1"/>
  <c r="A195" i="15"/>
  <c r="AS195" i="15" s="1"/>
  <c r="A196" i="15"/>
  <c r="AS196" i="15" s="1"/>
  <c r="A197" i="15"/>
  <c r="AS197" i="15" s="1"/>
  <c r="A198" i="15"/>
  <c r="AS198" i="15" s="1"/>
  <c r="A199" i="15"/>
  <c r="AS199" i="15" s="1"/>
  <c r="A200" i="15"/>
  <c r="AS200" i="15" s="1"/>
  <c r="A201" i="15"/>
  <c r="AS201" i="15" s="1"/>
  <c r="A202" i="15"/>
  <c r="A203" i="15"/>
  <c r="A204" i="15"/>
  <c r="AS204" i="15" s="1"/>
  <c r="A205" i="15"/>
  <c r="A206" i="15"/>
  <c r="A207" i="15"/>
  <c r="A208" i="15"/>
  <c r="A209" i="15"/>
  <c r="AS209" i="15" s="1"/>
  <c r="A210" i="15"/>
  <c r="AS210" i="15" s="1"/>
  <c r="A211" i="15"/>
  <c r="AS211" i="15" s="1"/>
  <c r="A212" i="15"/>
  <c r="AS212" i="15" s="1"/>
  <c r="A213" i="15"/>
  <c r="A214" i="15"/>
  <c r="AS214" i="15" s="1"/>
  <c r="A215" i="15"/>
  <c r="A216" i="15"/>
  <c r="A217" i="15"/>
  <c r="A218" i="15"/>
  <c r="AS218" i="15" s="1"/>
  <c r="A219" i="15"/>
  <c r="A220" i="15"/>
  <c r="AS220" i="15" s="1"/>
  <c r="A221" i="15"/>
  <c r="A222" i="15"/>
  <c r="A223" i="15"/>
  <c r="AS223" i="15" s="1"/>
  <c r="A224" i="15"/>
  <c r="AS224" i="15" s="1"/>
  <c r="A225" i="15"/>
  <c r="AS225" i="15" s="1"/>
  <c r="A226" i="15"/>
  <c r="AS226" i="15" s="1"/>
  <c r="A227" i="15"/>
  <c r="A228" i="15"/>
  <c r="AS228" i="15" s="1"/>
  <c r="A229" i="15"/>
  <c r="A230" i="15"/>
  <c r="A231" i="15"/>
  <c r="A232" i="15"/>
  <c r="AS232" i="15" s="1"/>
  <c r="A233" i="15"/>
  <c r="A234" i="15"/>
  <c r="AS234" i="15" s="1"/>
  <c r="A235" i="15"/>
  <c r="AS235" i="15" s="1"/>
  <c r="A236" i="15"/>
  <c r="AS236" i="15" s="1"/>
  <c r="A237" i="15"/>
  <c r="AS237" i="15" s="1"/>
  <c r="A238" i="15"/>
  <c r="AS238" i="15" s="1"/>
  <c r="A239" i="15"/>
  <c r="AS239" i="15" s="1"/>
  <c r="A240" i="15"/>
  <c r="AS240" i="15" s="1"/>
  <c r="A241" i="15"/>
  <c r="A242" i="15"/>
  <c r="AS242" i="15" s="1"/>
  <c r="A243" i="15"/>
  <c r="A244" i="15"/>
  <c r="A245" i="15"/>
  <c r="A246" i="15"/>
  <c r="AS246" i="15" s="1"/>
  <c r="A247" i="15"/>
  <c r="A248" i="15"/>
  <c r="AS248" i="15" s="1"/>
  <c r="A249" i="15"/>
  <c r="A250" i="15"/>
  <c r="A251" i="15"/>
  <c r="AS251" i="15" s="1"/>
  <c r="A252" i="15"/>
  <c r="AS252" i="15" s="1"/>
  <c r="A253" i="15"/>
  <c r="AS253" i="15" s="1"/>
  <c r="A254" i="15"/>
  <c r="AS254" i="15" s="1"/>
  <c r="A255" i="15"/>
  <c r="A256" i="15"/>
  <c r="AS256" i="15" s="1"/>
  <c r="A257" i="15"/>
  <c r="A258" i="15"/>
  <c r="A259" i="15"/>
  <c r="AS259" i="15" s="1"/>
  <c r="A260" i="15"/>
  <c r="AS260" i="15" s="1"/>
  <c r="A261" i="15"/>
  <c r="A262" i="15"/>
  <c r="AS262" i="15" s="1"/>
  <c r="A263" i="15"/>
  <c r="A264" i="15"/>
  <c r="A265" i="15"/>
  <c r="AS265" i="15" s="1"/>
  <c r="A266" i="15"/>
  <c r="AS266" i="15" s="1"/>
  <c r="A267" i="15"/>
  <c r="AS267" i="15" s="1"/>
  <c r="A268" i="15"/>
  <c r="AS268" i="15" s="1"/>
  <c r="A269" i="15"/>
  <c r="AS269" i="15" s="1"/>
  <c r="A270" i="15"/>
  <c r="AS270" i="15" s="1"/>
  <c r="A271" i="15"/>
  <c r="A272" i="15"/>
  <c r="A273" i="15"/>
  <c r="A274" i="15"/>
  <c r="AS274" i="15" s="1"/>
  <c r="A275" i="15"/>
  <c r="A276" i="15"/>
  <c r="A277" i="15"/>
  <c r="AS277" i="15" s="1"/>
  <c r="A278" i="15"/>
  <c r="A279" i="15"/>
  <c r="AS279" i="15" s="1"/>
  <c r="A280" i="15"/>
  <c r="AS280" i="15" s="1"/>
  <c r="A281" i="15"/>
  <c r="AS281" i="15" s="1"/>
  <c r="A282" i="15"/>
  <c r="AS282" i="15" s="1"/>
  <c r="A283" i="15"/>
  <c r="AS283" i="15" s="1"/>
  <c r="A284" i="15"/>
  <c r="AS284" i="15" s="1"/>
  <c r="A285" i="15"/>
  <c r="A286" i="15"/>
  <c r="A287" i="15"/>
  <c r="A288" i="15"/>
  <c r="AS288" i="15" s="1"/>
  <c r="A289" i="15"/>
  <c r="A290" i="15"/>
  <c r="AS290" i="15" s="1"/>
  <c r="A291" i="15"/>
  <c r="A292" i="15"/>
  <c r="A293" i="15"/>
  <c r="AS293" i="15" s="1"/>
  <c r="A294" i="15"/>
  <c r="AS294" i="15" s="1"/>
  <c r="A295" i="15"/>
  <c r="AS295" i="15" s="1"/>
  <c r="A296" i="15"/>
  <c r="AS296" i="15" s="1"/>
  <c r="A297" i="15"/>
  <c r="A298" i="15"/>
  <c r="AS298" i="15" s="1"/>
  <c r="A299" i="15"/>
  <c r="AS299" i="15" s="1"/>
  <c r="A300" i="15"/>
  <c r="A301" i="15"/>
  <c r="A302" i="15"/>
  <c r="AS302" i="15" s="1"/>
  <c r="A303" i="15"/>
  <c r="A304" i="15"/>
  <c r="AS304" i="15" s="1"/>
  <c r="A305" i="15"/>
  <c r="A306" i="15"/>
  <c r="A307" i="15"/>
  <c r="AS307" i="15" s="1"/>
  <c r="A308" i="15"/>
  <c r="AS308" i="15" s="1"/>
  <c r="A309" i="15"/>
  <c r="AS309" i="15" s="1"/>
  <c r="A310" i="15"/>
  <c r="AS310" i="15" s="1"/>
  <c r="A311" i="15"/>
  <c r="A312" i="15"/>
  <c r="AS312" i="15" s="1"/>
  <c r="A313" i="15"/>
  <c r="A314" i="15"/>
  <c r="A315" i="15"/>
  <c r="A316" i="15"/>
  <c r="AS316" i="15" s="1"/>
  <c r="A317" i="15"/>
  <c r="A318" i="15"/>
  <c r="AS318" i="15" s="1"/>
  <c r="A319" i="15"/>
  <c r="A320" i="15"/>
  <c r="AS320" i="15" s="1"/>
  <c r="A321" i="15"/>
  <c r="AS321" i="15" s="1"/>
  <c r="A322" i="15"/>
  <c r="AS322" i="15" s="1"/>
  <c r="A323" i="15"/>
  <c r="AS323" i="15" s="1"/>
  <c r="A324" i="15"/>
  <c r="AS324" i="15" s="1"/>
  <c r="A325" i="15"/>
  <c r="AS325" i="15" s="1"/>
  <c r="A326" i="15"/>
  <c r="AS326" i="15" s="1"/>
  <c r="A327" i="15"/>
  <c r="AS327" i="15" s="1"/>
  <c r="A328" i="15"/>
  <c r="AS328" i="15" s="1"/>
  <c r="A329" i="15"/>
  <c r="AS329" i="15" s="1"/>
  <c r="A330" i="15"/>
  <c r="AS330" i="15" s="1"/>
  <c r="A331" i="15"/>
  <c r="A332" i="15"/>
  <c r="AS332" i="15" s="1"/>
  <c r="A333" i="15"/>
  <c r="A334" i="15"/>
  <c r="A335" i="15"/>
  <c r="AS335" i="15" s="1"/>
  <c r="A336" i="15"/>
  <c r="AS336" i="15" s="1"/>
  <c r="A337" i="15"/>
  <c r="AS337" i="15" s="1"/>
  <c r="A338" i="15"/>
  <c r="AS338" i="15" s="1"/>
  <c r="A339" i="15"/>
  <c r="A340" i="15"/>
  <c r="A341" i="15"/>
  <c r="A342" i="15"/>
  <c r="AS342" i="15" s="1"/>
  <c r="A343" i="15"/>
  <c r="AS343" i="15" s="1"/>
  <c r="A344" i="15"/>
  <c r="AS344" i="15" s="1"/>
  <c r="A345" i="15"/>
  <c r="AS345" i="15" s="1"/>
  <c r="A346" i="15"/>
  <c r="AS346" i="15" s="1"/>
  <c r="A347" i="15"/>
  <c r="A348" i="15"/>
  <c r="A349" i="15"/>
  <c r="AS349" i="15" s="1"/>
  <c r="A350" i="15"/>
  <c r="AS350" i="15" s="1"/>
  <c r="A351" i="15"/>
  <c r="AS351" i="15" s="1"/>
  <c r="A352" i="15"/>
  <c r="AS352" i="15" s="1"/>
  <c r="A353" i="15"/>
  <c r="A354" i="15"/>
  <c r="A355" i="15"/>
  <c r="A356" i="15"/>
  <c r="AS356" i="15" s="1"/>
  <c r="A357" i="15"/>
  <c r="A358" i="15"/>
  <c r="AS358" i="15" s="1"/>
  <c r="A359" i="15"/>
  <c r="A360" i="15"/>
  <c r="AS360" i="15" s="1"/>
  <c r="A361" i="15"/>
  <c r="A362" i="15"/>
  <c r="A363" i="15"/>
  <c r="AS363" i="15" s="1"/>
  <c r="A364" i="15"/>
  <c r="AS364" i="15" s="1"/>
  <c r="A365" i="15"/>
  <c r="AS365" i="15" s="1"/>
  <c r="A366" i="15"/>
  <c r="AS366" i="15" s="1"/>
  <c r="A367" i="15"/>
  <c r="A368" i="15"/>
  <c r="A369" i="15"/>
  <c r="A370" i="15"/>
  <c r="A371" i="15"/>
  <c r="A372" i="15"/>
  <c r="AS372" i="15" s="1"/>
  <c r="A373" i="15"/>
  <c r="A374" i="15"/>
  <c r="A375" i="15"/>
  <c r="A376" i="15"/>
  <c r="A377" i="15"/>
  <c r="AS377" i="15" s="1"/>
  <c r="A378" i="15"/>
  <c r="AS378" i="15" s="1"/>
  <c r="A379" i="15"/>
  <c r="AS379" i="15" s="1"/>
  <c r="A380" i="15"/>
  <c r="AS380" i="15" s="1"/>
  <c r="A381" i="15"/>
  <c r="A382" i="15"/>
  <c r="AS382" i="15" s="1"/>
  <c r="A383" i="15"/>
  <c r="A384" i="15"/>
  <c r="A385" i="15"/>
  <c r="AS385" i="15" s="1"/>
  <c r="A386" i="15"/>
  <c r="AS386" i="15" s="1"/>
  <c r="A387" i="15"/>
  <c r="AS387" i="15" s="1"/>
  <c r="A388" i="15"/>
  <c r="AS388" i="15" s="1"/>
  <c r="A389" i="15"/>
  <c r="AS389" i="15" s="1"/>
  <c r="A390" i="15"/>
  <c r="AS390" i="15" s="1"/>
  <c r="A391" i="15"/>
  <c r="AS391" i="15" s="1"/>
  <c r="A392" i="15"/>
  <c r="AS392" i="15" s="1"/>
  <c r="A393" i="15"/>
  <c r="A394" i="15"/>
  <c r="A395" i="15"/>
  <c r="A396" i="15"/>
  <c r="A397" i="15"/>
  <c r="AS397" i="15" s="1"/>
  <c r="A398" i="15"/>
  <c r="A399" i="15"/>
  <c r="A400" i="15"/>
  <c r="AS400" i="15" s="1"/>
  <c r="A401" i="15"/>
  <c r="A402" i="15"/>
  <c r="AS402" i="15" s="1"/>
  <c r="A403" i="15"/>
  <c r="A404" i="15"/>
  <c r="A405" i="15"/>
  <c r="AS405" i="15" s="1"/>
  <c r="A406" i="15"/>
  <c r="AS406" i="15" s="1"/>
  <c r="A407" i="15"/>
  <c r="A408" i="15"/>
  <c r="A409" i="15"/>
  <c r="A410" i="15"/>
  <c r="A411" i="15"/>
  <c r="A412" i="15"/>
  <c r="AS412" i="15" s="1"/>
  <c r="A413" i="15"/>
  <c r="A414" i="15"/>
  <c r="AS414" i="15" s="1"/>
  <c r="A415" i="15"/>
  <c r="A416" i="15"/>
  <c r="AS416" i="15" s="1"/>
  <c r="A417" i="15"/>
  <c r="AS417" i="15" s="1"/>
  <c r="A418" i="15"/>
  <c r="AS418" i="15" s="1"/>
  <c r="A419" i="15"/>
  <c r="AS419" i="15" s="1"/>
  <c r="A420" i="15"/>
  <c r="AS420" i="15" s="1"/>
  <c r="A421" i="15"/>
  <c r="A422" i="15"/>
  <c r="A423" i="15"/>
  <c r="A424" i="15"/>
  <c r="A425" i="15"/>
  <c r="A426" i="15"/>
  <c r="A427" i="15"/>
  <c r="A428" i="15"/>
  <c r="AS428" i="15" s="1"/>
  <c r="A429" i="15"/>
  <c r="A430" i="15"/>
  <c r="AS430" i="15" s="1"/>
  <c r="A431" i="15"/>
  <c r="A432" i="15"/>
  <c r="A433" i="15"/>
  <c r="AS433" i="15" s="1"/>
  <c r="A434" i="15"/>
  <c r="AS434" i="15" s="1"/>
  <c r="A435" i="15"/>
  <c r="A436" i="15"/>
  <c r="A437" i="15"/>
  <c r="A438" i="15"/>
  <c r="A439" i="15"/>
  <c r="A440" i="15"/>
  <c r="AS440" i="15" s="1"/>
  <c r="A441" i="15"/>
  <c r="A442" i="15"/>
  <c r="AS442" i="15" s="1"/>
  <c r="A443" i="15"/>
  <c r="AS443" i="15" s="1"/>
  <c r="A444" i="15"/>
  <c r="AS444" i="15" s="1"/>
  <c r="A445" i="15"/>
  <c r="A446" i="15"/>
  <c r="AS446" i="15" s="1"/>
  <c r="A447" i="15"/>
  <c r="AS447" i="15" s="1"/>
  <c r="A448" i="15"/>
  <c r="AS448" i="15" s="1"/>
  <c r="A449" i="15"/>
  <c r="A450" i="15"/>
  <c r="AS450" i="15" s="1"/>
  <c r="A451" i="15"/>
  <c r="A452" i="15"/>
  <c r="A453" i="15"/>
  <c r="A454" i="15"/>
  <c r="A455" i="15"/>
  <c r="A456" i="15"/>
  <c r="AS456" i="15" s="1"/>
  <c r="A457" i="15"/>
  <c r="A458" i="15"/>
  <c r="AS458" i="15" s="1"/>
  <c r="A459" i="15"/>
  <c r="A460" i="15"/>
  <c r="A461" i="15"/>
  <c r="AS461" i="15" s="1"/>
  <c r="A462" i="15"/>
  <c r="AS462" i="15" s="1"/>
  <c r="A463" i="15"/>
  <c r="A464" i="15"/>
  <c r="A465" i="15"/>
  <c r="A466" i="15"/>
  <c r="A467" i="15"/>
  <c r="A468" i="15"/>
  <c r="A469" i="15"/>
  <c r="A470" i="15"/>
  <c r="AS470" i="15" s="1"/>
  <c r="A471" i="15"/>
  <c r="AS471" i="15" s="1"/>
  <c r="A472" i="15"/>
  <c r="AS472" i="15" s="1"/>
  <c r="A473" i="15"/>
  <c r="AS473" i="15" s="1"/>
  <c r="A474" i="15"/>
  <c r="A475" i="15"/>
  <c r="AS475" i="15" s="1"/>
  <c r="A476" i="15"/>
  <c r="AS476" i="15" s="1"/>
  <c r="A477" i="15"/>
  <c r="AS477" i="15" s="1"/>
  <c r="A478" i="15"/>
  <c r="A479" i="15"/>
  <c r="A480" i="15"/>
  <c r="A481" i="15"/>
  <c r="A482" i="15"/>
  <c r="A483" i="15"/>
  <c r="A484" i="15"/>
  <c r="AS484" i="15" s="1"/>
  <c r="A485" i="15"/>
  <c r="A486" i="15"/>
  <c r="AS486" i="15" s="1"/>
  <c r="A487" i="15"/>
  <c r="A488" i="15"/>
  <c r="A489" i="15"/>
  <c r="AS489" i="15" s="1"/>
  <c r="A490" i="15"/>
  <c r="AS490" i="15" s="1"/>
  <c r="A491" i="15"/>
  <c r="A492" i="15"/>
  <c r="A493" i="15"/>
  <c r="A494" i="15"/>
  <c r="A495" i="15"/>
  <c r="AS495" i="15" s="1"/>
  <c r="A496" i="15"/>
  <c r="A497" i="15"/>
  <c r="A498" i="15"/>
  <c r="AS498" i="15" s="1"/>
  <c r="A499" i="15"/>
  <c r="A500" i="15"/>
  <c r="AS500" i="15" s="1"/>
  <c r="A501" i="15"/>
  <c r="AS501" i="15" s="1"/>
  <c r="A502" i="15"/>
  <c r="A503" i="15"/>
  <c r="AS503" i="15" s="1"/>
  <c r="A504" i="15"/>
  <c r="AS504" i="15" s="1"/>
  <c r="A505" i="15"/>
  <c r="A506" i="15"/>
  <c r="A507" i="15"/>
  <c r="AS507" i="15" s="1"/>
  <c r="A508" i="15"/>
  <c r="A509" i="15"/>
  <c r="AS509" i="15" s="1"/>
  <c r="A510" i="15"/>
  <c r="AS510" i="15" s="1"/>
  <c r="A511" i="15"/>
  <c r="A512" i="15"/>
  <c r="AS512" i="15" s="1"/>
  <c r="A513" i="15"/>
  <c r="A514" i="15"/>
  <c r="AS514" i="15" s="1"/>
  <c r="A515" i="15"/>
  <c r="A516" i="15"/>
  <c r="A517" i="15"/>
  <c r="AS517" i="15" s="1"/>
  <c r="A518" i="15"/>
  <c r="AS518" i="15" s="1"/>
  <c r="A519" i="15"/>
  <c r="A520" i="15"/>
  <c r="A521" i="15"/>
  <c r="A522" i="15"/>
  <c r="A523" i="15"/>
  <c r="AS523" i="15" s="1"/>
  <c r="A524" i="15"/>
  <c r="AS524" i="15" s="1"/>
  <c r="A525" i="15"/>
  <c r="AS525" i="15" s="1"/>
  <c r="A526" i="15"/>
  <c r="AS526" i="15" s="1"/>
  <c r="A527" i="15"/>
  <c r="A528" i="15"/>
  <c r="AS528" i="15" s="1"/>
  <c r="A529" i="15"/>
  <c r="A530" i="15"/>
  <c r="A531" i="15"/>
  <c r="AS531" i="15" s="1"/>
  <c r="A532" i="15"/>
  <c r="AS532" i="15" s="1"/>
  <c r="A533" i="15"/>
  <c r="A534" i="15"/>
  <c r="A535" i="15"/>
  <c r="A536" i="15"/>
  <c r="A537" i="15"/>
  <c r="AS537" i="15" s="1"/>
  <c r="A538" i="15"/>
  <c r="AS538" i="15" s="1"/>
  <c r="A539" i="15"/>
  <c r="AS539" i="15" s="1"/>
  <c r="A540" i="15"/>
  <c r="AS540" i="15" s="1"/>
  <c r="A541" i="15"/>
  <c r="A542" i="15"/>
  <c r="AS542" i="15" s="1"/>
  <c r="A543" i="15"/>
  <c r="A544" i="15"/>
  <c r="A545" i="15"/>
  <c r="AS545" i="15" s="1"/>
  <c r="A546" i="15"/>
  <c r="AS546" i="15" s="1"/>
  <c r="A547" i="15"/>
  <c r="A548" i="15"/>
  <c r="A549" i="15"/>
  <c r="A550" i="15"/>
  <c r="A551" i="15"/>
  <c r="AS551" i="15" s="1"/>
  <c r="A552" i="15"/>
  <c r="AS552" i="15" s="1"/>
  <c r="A553" i="15"/>
  <c r="AS553" i="15" s="1"/>
  <c r="A554" i="15"/>
  <c r="AS554" i="15" s="1"/>
  <c r="A555" i="15"/>
  <c r="A556" i="15"/>
  <c r="AS556" i="15" s="1"/>
  <c r="A557" i="15"/>
  <c r="A558" i="15"/>
  <c r="A559" i="15"/>
  <c r="AS559" i="15" s="1"/>
  <c r="A560" i="15"/>
  <c r="AS560" i="15" s="1"/>
  <c r="A561" i="15"/>
  <c r="A562" i="15"/>
  <c r="A563" i="15"/>
  <c r="A564" i="15"/>
  <c r="A565" i="15"/>
  <c r="AS565" i="15" s="1"/>
  <c r="A566" i="15"/>
  <c r="AS566" i="15" s="1"/>
  <c r="A567" i="15"/>
  <c r="AS567" i="15" s="1"/>
  <c r="A568" i="15"/>
  <c r="AS568" i="15" s="1"/>
  <c r="A569" i="15"/>
  <c r="A570" i="15"/>
  <c r="AS570" i="15" s="1"/>
  <c r="A571" i="15"/>
  <c r="A572" i="15"/>
  <c r="A573" i="15"/>
  <c r="AS573" i="15" s="1"/>
  <c r="A574" i="15"/>
  <c r="AS574" i="15" s="1"/>
  <c r="A575" i="15"/>
  <c r="A576" i="15"/>
  <c r="A577" i="15"/>
  <c r="A578" i="15"/>
  <c r="A579" i="15"/>
  <c r="AS579" i="15" s="1"/>
  <c r="A580" i="15"/>
  <c r="AS580" i="15" s="1"/>
  <c r="A581" i="15"/>
  <c r="AS581" i="15" s="1"/>
  <c r="A582" i="15"/>
  <c r="AS582" i="15" s="1"/>
  <c r="A583" i="15"/>
  <c r="A584" i="15"/>
  <c r="AS584" i="15" s="1"/>
  <c r="A585" i="15"/>
  <c r="A586" i="15"/>
  <c r="A587" i="15"/>
  <c r="AS587" i="15" s="1"/>
  <c r="A588" i="15"/>
  <c r="AS588" i="15" s="1"/>
  <c r="A589" i="15"/>
  <c r="A590" i="15"/>
  <c r="A591" i="15"/>
  <c r="A592" i="15"/>
  <c r="A593" i="15"/>
  <c r="AS593" i="15" s="1"/>
  <c r="A594" i="15"/>
  <c r="AS594" i="15" s="1"/>
  <c r="A595" i="15"/>
  <c r="AS595" i="15" s="1"/>
  <c r="A596" i="15"/>
  <c r="AS596" i="15" s="1"/>
  <c r="A597" i="15"/>
  <c r="A598" i="15"/>
  <c r="AS598" i="15" s="1"/>
  <c r="A599" i="15"/>
  <c r="A600" i="15"/>
  <c r="A601" i="15"/>
  <c r="AS601" i="15" s="1"/>
  <c r="A602" i="15"/>
  <c r="AS602" i="15" s="1"/>
  <c r="A603" i="15"/>
  <c r="A604" i="15"/>
  <c r="AS604" i="15" s="1"/>
  <c r="A605" i="15"/>
  <c r="A606" i="15"/>
  <c r="A607" i="15"/>
  <c r="AS607" i="15" s="1"/>
  <c r="A608" i="15"/>
  <c r="AS608" i="15" s="1"/>
  <c r="A609" i="15"/>
  <c r="AS609" i="15" s="1"/>
  <c r="A610" i="15"/>
  <c r="AS610" i="15" s="1"/>
  <c r="A611" i="15"/>
  <c r="A612" i="15"/>
  <c r="AS612" i="15" s="1"/>
  <c r="A613" i="15"/>
  <c r="A614" i="15"/>
  <c r="A615" i="15"/>
  <c r="AS615" i="15" s="1"/>
  <c r="A616" i="15"/>
  <c r="AS616" i="15" s="1"/>
  <c r="A617" i="15"/>
  <c r="A618" i="15"/>
  <c r="AS618" i="15" s="1"/>
  <c r="A619" i="15"/>
  <c r="A620" i="15"/>
  <c r="AS620" i="15" s="1"/>
  <c r="A621" i="15"/>
  <c r="AS621" i="15" s="1"/>
  <c r="A622" i="15"/>
  <c r="AS622" i="15" s="1"/>
  <c r="A623" i="15"/>
  <c r="AS623" i="15" s="1"/>
  <c r="A624" i="15"/>
  <c r="AS624" i="15" s="1"/>
  <c r="A625" i="15"/>
  <c r="A626" i="15"/>
  <c r="AS626" i="15" s="1"/>
  <c r="A627" i="15"/>
  <c r="A628" i="15"/>
  <c r="A629" i="15"/>
  <c r="AS629" i="15" s="1"/>
  <c r="A630" i="15"/>
  <c r="AS630" i="15" s="1"/>
  <c r="A631" i="15"/>
  <c r="A632" i="15"/>
  <c r="AS632" i="15" s="1"/>
  <c r="A633" i="15"/>
  <c r="A634" i="15"/>
  <c r="A635" i="15"/>
  <c r="AS635" i="15" s="1"/>
  <c r="A636" i="15"/>
  <c r="AS636" i="15" s="1"/>
  <c r="A637" i="15"/>
  <c r="AS637" i="15" s="1"/>
  <c r="A638" i="15"/>
  <c r="AS638" i="15" s="1"/>
  <c r="A639" i="15"/>
  <c r="A640" i="15"/>
  <c r="AS640" i="15" s="1"/>
  <c r="A641" i="15"/>
  <c r="A642" i="15"/>
  <c r="A643" i="15"/>
  <c r="AS643" i="15" s="1"/>
  <c r="A644" i="15"/>
  <c r="AS644" i="15" s="1"/>
  <c r="A645" i="15"/>
  <c r="A646" i="15"/>
  <c r="AS646" i="15" s="1"/>
  <c r="A647" i="15"/>
  <c r="A648" i="15"/>
  <c r="AS648" i="15" s="1"/>
  <c r="A649" i="15"/>
  <c r="AS649" i="15" s="1"/>
  <c r="A650" i="15"/>
  <c r="AS650" i="15" s="1"/>
  <c r="A651" i="15"/>
  <c r="AS651" i="15" s="1"/>
  <c r="A652" i="15"/>
  <c r="AS652" i="15" s="1"/>
  <c r="A653" i="15"/>
  <c r="A654" i="15"/>
  <c r="AS654" i="15" s="1"/>
  <c r="A655" i="15"/>
  <c r="A656" i="15"/>
  <c r="A657" i="15"/>
  <c r="AS657" i="15" s="1"/>
  <c r="A658" i="15"/>
  <c r="AS658" i="15" s="1"/>
  <c r="A659" i="15"/>
  <c r="A660" i="15"/>
  <c r="AS660" i="15" s="1"/>
  <c r="A661" i="15"/>
  <c r="A662" i="15"/>
  <c r="A663" i="15"/>
  <c r="AS663" i="15" s="1"/>
  <c r="A664" i="15"/>
  <c r="AS664" i="15" s="1"/>
  <c r="A665" i="15"/>
  <c r="AS665" i="15" s="1"/>
  <c r="A666" i="15"/>
  <c r="AS666" i="15" s="1"/>
  <c r="A667" i="15"/>
  <c r="A668" i="15"/>
  <c r="AS668" i="15" s="1"/>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2" i="15"/>
  <c r="H3" i="3"/>
  <c r="V3" i="3" s="1"/>
  <c r="H4" i="3"/>
  <c r="V4" i="3" s="1"/>
  <c r="H5" i="3"/>
  <c r="V5" i="3" s="1"/>
  <c r="H6" i="3"/>
  <c r="V6" i="3" s="1"/>
  <c r="H7" i="3"/>
  <c r="V7" i="3" s="1"/>
  <c r="H8" i="3"/>
  <c r="V8" i="3" s="1"/>
  <c r="H9" i="3"/>
  <c r="V9" i="3" s="1"/>
  <c r="H10" i="3"/>
  <c r="V10" i="3" s="1"/>
  <c r="H11" i="3"/>
  <c r="V11" i="3" s="1"/>
  <c r="H12" i="3"/>
  <c r="V12" i="3" s="1"/>
  <c r="H13" i="3"/>
  <c r="V13" i="3" s="1"/>
  <c r="H14" i="3"/>
  <c r="V14" i="3" s="1"/>
  <c r="H15" i="3"/>
  <c r="V15" i="3" s="1"/>
  <c r="H16" i="3"/>
  <c r="V16" i="3" s="1"/>
  <c r="H17" i="3"/>
  <c r="V17" i="3" s="1"/>
  <c r="H18" i="3"/>
  <c r="V18" i="3" s="1"/>
  <c r="H19" i="3"/>
  <c r="V19" i="3" s="1"/>
  <c r="H20" i="3"/>
  <c r="V20" i="3" s="1"/>
  <c r="H21" i="3"/>
  <c r="V21" i="3" s="1"/>
  <c r="H22" i="3"/>
  <c r="V22" i="3" s="1"/>
  <c r="H23" i="3"/>
  <c r="V23" i="3" s="1"/>
  <c r="H24" i="3"/>
  <c r="V24" i="3" s="1"/>
  <c r="H25" i="3"/>
  <c r="V25" i="3" s="1"/>
  <c r="H26" i="3"/>
  <c r="V26" i="3" s="1"/>
  <c r="H27" i="3"/>
  <c r="V27" i="3" s="1"/>
  <c r="H28" i="3"/>
  <c r="V28" i="3" s="1"/>
  <c r="H29" i="3"/>
  <c r="V29" i="3" s="1"/>
  <c r="H30" i="3"/>
  <c r="V30" i="3" s="1"/>
  <c r="H31" i="3"/>
  <c r="V31" i="3" s="1"/>
  <c r="H32" i="3"/>
  <c r="V32" i="3" s="1"/>
  <c r="H33" i="3"/>
  <c r="V33" i="3" s="1"/>
  <c r="H34" i="3"/>
  <c r="V34" i="3" s="1"/>
  <c r="H35" i="3"/>
  <c r="V35" i="3" s="1"/>
  <c r="H36" i="3"/>
  <c r="V36" i="3" s="1"/>
  <c r="H37" i="3"/>
  <c r="V37" i="3" s="1"/>
  <c r="H38" i="3"/>
  <c r="V38" i="3" s="1"/>
  <c r="H39" i="3"/>
  <c r="V39" i="3" s="1"/>
  <c r="H40" i="3"/>
  <c r="V40" i="3" s="1"/>
  <c r="H41" i="3"/>
  <c r="V41" i="3" s="1"/>
  <c r="H42" i="3"/>
  <c r="V42" i="3" s="1"/>
  <c r="H43" i="3"/>
  <c r="V43" i="3" s="1"/>
  <c r="H44" i="3"/>
  <c r="V44" i="3" s="1"/>
  <c r="H45" i="3"/>
  <c r="V45" i="3" s="1"/>
  <c r="H46" i="3"/>
  <c r="V46" i="3" s="1"/>
  <c r="H47" i="3"/>
  <c r="V47" i="3" s="1"/>
  <c r="H48" i="3"/>
  <c r="V48" i="3" s="1"/>
  <c r="H49" i="3"/>
  <c r="V49" i="3" s="1"/>
  <c r="H50" i="3"/>
  <c r="V50" i="3" s="1"/>
  <c r="H51" i="3"/>
  <c r="V51" i="3" s="1"/>
  <c r="H52" i="3"/>
  <c r="V52" i="3" s="1"/>
  <c r="H53" i="3"/>
  <c r="V53" i="3" s="1"/>
  <c r="H54" i="3"/>
  <c r="V54" i="3" s="1"/>
  <c r="H55" i="3"/>
  <c r="V55" i="3" s="1"/>
  <c r="H56" i="3"/>
  <c r="V56" i="3" s="1"/>
  <c r="H57" i="3"/>
  <c r="V57" i="3" s="1"/>
  <c r="H58" i="3"/>
  <c r="V58" i="3" s="1"/>
  <c r="H59" i="3"/>
  <c r="V59" i="3" s="1"/>
  <c r="H60" i="3"/>
  <c r="V60" i="3" s="1"/>
  <c r="H61" i="3"/>
  <c r="V61" i="3" s="1"/>
  <c r="H62" i="3"/>
  <c r="V62" i="3" s="1"/>
  <c r="H63" i="3"/>
  <c r="V63" i="3" s="1"/>
  <c r="H64" i="3"/>
  <c r="V64" i="3" s="1"/>
  <c r="H65" i="3"/>
  <c r="V65" i="3" s="1"/>
  <c r="H66" i="3"/>
  <c r="V66" i="3" s="1"/>
  <c r="H67" i="3"/>
  <c r="V67" i="3" s="1"/>
  <c r="H68" i="3"/>
  <c r="V68" i="3" s="1"/>
  <c r="H69" i="3"/>
  <c r="V69" i="3" s="1"/>
  <c r="H70" i="3"/>
  <c r="V70" i="3" s="1"/>
  <c r="H71" i="3"/>
  <c r="V71" i="3" s="1"/>
  <c r="H72" i="3"/>
  <c r="V72" i="3" s="1"/>
  <c r="H73" i="3"/>
  <c r="V73" i="3" s="1"/>
  <c r="H74" i="3"/>
  <c r="V74" i="3" s="1"/>
  <c r="H75" i="3"/>
  <c r="V75" i="3" s="1"/>
  <c r="H76" i="3"/>
  <c r="V76" i="3" s="1"/>
  <c r="H77" i="3"/>
  <c r="V77" i="3" s="1"/>
  <c r="H78" i="3"/>
  <c r="V78" i="3" s="1"/>
  <c r="H79" i="3"/>
  <c r="V79" i="3" s="1"/>
  <c r="H80" i="3"/>
  <c r="V80" i="3" s="1"/>
  <c r="H81" i="3"/>
  <c r="V81" i="3" s="1"/>
  <c r="H82" i="3"/>
  <c r="V82" i="3" s="1"/>
  <c r="H83" i="3"/>
  <c r="V83" i="3" s="1"/>
  <c r="H84" i="3"/>
  <c r="V84" i="3" s="1"/>
  <c r="H85" i="3"/>
  <c r="V85" i="3" s="1"/>
  <c r="H86" i="3"/>
  <c r="V86" i="3" s="1"/>
  <c r="H87" i="3"/>
  <c r="V87" i="3" s="1"/>
  <c r="H88" i="3"/>
  <c r="V88" i="3" s="1"/>
  <c r="H89" i="3"/>
  <c r="V89" i="3" s="1"/>
  <c r="H90" i="3"/>
  <c r="V90" i="3" s="1"/>
  <c r="H91" i="3"/>
  <c r="V91" i="3" s="1"/>
  <c r="H92" i="3"/>
  <c r="V92" i="3" s="1"/>
  <c r="H93" i="3"/>
  <c r="V93" i="3" s="1"/>
  <c r="H94" i="3"/>
  <c r="V94" i="3" s="1"/>
  <c r="H95" i="3"/>
  <c r="V95" i="3" s="1"/>
  <c r="H96" i="3"/>
  <c r="V96" i="3" s="1"/>
  <c r="H97" i="3"/>
  <c r="V97" i="3" s="1"/>
  <c r="H98" i="3"/>
  <c r="V98" i="3" s="1"/>
  <c r="H99" i="3"/>
  <c r="V99" i="3" s="1"/>
  <c r="H100" i="3"/>
  <c r="V100" i="3" s="1"/>
  <c r="H101" i="3"/>
  <c r="V101" i="3" s="1"/>
  <c r="H102" i="3"/>
  <c r="V102" i="3" s="1"/>
  <c r="H103" i="3"/>
  <c r="V103" i="3" s="1"/>
  <c r="H104" i="3"/>
  <c r="V104" i="3" s="1"/>
  <c r="H105" i="3"/>
  <c r="V105" i="3" s="1"/>
  <c r="H106" i="3"/>
  <c r="V106" i="3" s="1"/>
  <c r="H107" i="3"/>
  <c r="V107" i="3" s="1"/>
  <c r="H108" i="3"/>
  <c r="V108" i="3" s="1"/>
  <c r="H109" i="3"/>
  <c r="V109" i="3" s="1"/>
  <c r="H110" i="3"/>
  <c r="V110" i="3" s="1"/>
  <c r="H111" i="3"/>
  <c r="V111" i="3" s="1"/>
  <c r="H112" i="3"/>
  <c r="V112" i="3" s="1"/>
  <c r="H113" i="3"/>
  <c r="V113" i="3" s="1"/>
  <c r="H114" i="3"/>
  <c r="V114" i="3" s="1"/>
  <c r="H115" i="3"/>
  <c r="V115" i="3" s="1"/>
  <c r="H116" i="3"/>
  <c r="V116" i="3" s="1"/>
  <c r="H117" i="3"/>
  <c r="V117" i="3" s="1"/>
  <c r="H118" i="3"/>
  <c r="V118" i="3" s="1"/>
  <c r="H119" i="3"/>
  <c r="V119" i="3" s="1"/>
  <c r="H120" i="3"/>
  <c r="V120" i="3" s="1"/>
  <c r="H121" i="3"/>
  <c r="V121" i="3" s="1"/>
  <c r="H122" i="3"/>
  <c r="V122" i="3" s="1"/>
  <c r="H123" i="3"/>
  <c r="V123" i="3" s="1"/>
  <c r="H124" i="3"/>
  <c r="V124" i="3" s="1"/>
  <c r="H125" i="3"/>
  <c r="V125" i="3" s="1"/>
  <c r="H126" i="3"/>
  <c r="V126" i="3" s="1"/>
  <c r="H127" i="3"/>
  <c r="V127" i="3" s="1"/>
  <c r="H128" i="3"/>
  <c r="V128" i="3" s="1"/>
  <c r="H129" i="3"/>
  <c r="V129" i="3" s="1"/>
  <c r="H130" i="3"/>
  <c r="V130" i="3" s="1"/>
  <c r="H131" i="3"/>
  <c r="V131" i="3" s="1"/>
  <c r="H132" i="3"/>
  <c r="V132" i="3" s="1"/>
  <c r="H133" i="3"/>
  <c r="V133" i="3" s="1"/>
  <c r="H134" i="3"/>
  <c r="V134" i="3" s="1"/>
  <c r="H135" i="3"/>
  <c r="V135" i="3" s="1"/>
  <c r="H136" i="3"/>
  <c r="V136" i="3" s="1"/>
  <c r="H137" i="3"/>
  <c r="V137" i="3" s="1"/>
  <c r="H138" i="3"/>
  <c r="V138" i="3" s="1"/>
  <c r="H139" i="3"/>
  <c r="V139" i="3" s="1"/>
  <c r="H140" i="3"/>
  <c r="V140" i="3" s="1"/>
  <c r="H141" i="3"/>
  <c r="V141" i="3" s="1"/>
  <c r="H142" i="3"/>
  <c r="V142" i="3" s="1"/>
  <c r="H143" i="3"/>
  <c r="V143" i="3" s="1"/>
  <c r="H144" i="3"/>
  <c r="V144" i="3" s="1"/>
  <c r="H145" i="3"/>
  <c r="V145" i="3" s="1"/>
  <c r="H146" i="3"/>
  <c r="V146" i="3" s="1"/>
  <c r="H147" i="3"/>
  <c r="V147" i="3" s="1"/>
  <c r="H148" i="3"/>
  <c r="V148" i="3" s="1"/>
  <c r="H149" i="3"/>
  <c r="V149" i="3" s="1"/>
  <c r="H150" i="3"/>
  <c r="V150" i="3" s="1"/>
  <c r="H151" i="3"/>
  <c r="V151" i="3" s="1"/>
  <c r="H152" i="3"/>
  <c r="V152" i="3" s="1"/>
  <c r="H153" i="3"/>
  <c r="V153" i="3" s="1"/>
  <c r="H154" i="3"/>
  <c r="V154" i="3" s="1"/>
  <c r="H155" i="3"/>
  <c r="V155" i="3" s="1"/>
  <c r="H156" i="3"/>
  <c r="V156" i="3" s="1"/>
  <c r="H157" i="3"/>
  <c r="V157" i="3" s="1"/>
  <c r="H158" i="3"/>
  <c r="V158" i="3" s="1"/>
  <c r="H159" i="3"/>
  <c r="V159" i="3" s="1"/>
  <c r="H160" i="3"/>
  <c r="V160" i="3" s="1"/>
  <c r="H161" i="3"/>
  <c r="V161" i="3" s="1"/>
  <c r="H162" i="3"/>
  <c r="V162" i="3" s="1"/>
  <c r="H163" i="3"/>
  <c r="V163" i="3" s="1"/>
  <c r="H164" i="3"/>
  <c r="V164" i="3" s="1"/>
  <c r="H165" i="3"/>
  <c r="V165" i="3" s="1"/>
  <c r="H166" i="3"/>
  <c r="V166" i="3" s="1"/>
  <c r="H167" i="3"/>
  <c r="V167" i="3" s="1"/>
  <c r="H168" i="3"/>
  <c r="V168" i="3" s="1"/>
  <c r="H169" i="3"/>
  <c r="V169" i="3" s="1"/>
  <c r="H170" i="3"/>
  <c r="V170" i="3" s="1"/>
  <c r="H171" i="3"/>
  <c r="V171" i="3" s="1"/>
  <c r="H172" i="3"/>
  <c r="V172" i="3" s="1"/>
  <c r="H173" i="3"/>
  <c r="V173" i="3" s="1"/>
  <c r="H174" i="3"/>
  <c r="V174" i="3" s="1"/>
  <c r="H175" i="3"/>
  <c r="V175" i="3" s="1"/>
  <c r="H176" i="3"/>
  <c r="V176" i="3" s="1"/>
  <c r="H177" i="3"/>
  <c r="V177" i="3" s="1"/>
  <c r="H178" i="3"/>
  <c r="V178" i="3" s="1"/>
  <c r="H179" i="3"/>
  <c r="V179" i="3" s="1"/>
  <c r="H180" i="3"/>
  <c r="V180" i="3" s="1"/>
  <c r="H181" i="3"/>
  <c r="V181" i="3" s="1"/>
  <c r="H182" i="3"/>
  <c r="V182" i="3" s="1"/>
  <c r="H183" i="3"/>
  <c r="V183" i="3" s="1"/>
  <c r="H184" i="3"/>
  <c r="V184" i="3" s="1"/>
  <c r="H185" i="3"/>
  <c r="V185" i="3" s="1"/>
  <c r="H186" i="3"/>
  <c r="V186" i="3" s="1"/>
  <c r="H187" i="3"/>
  <c r="V187" i="3" s="1"/>
  <c r="H188" i="3"/>
  <c r="V188" i="3" s="1"/>
  <c r="H189" i="3"/>
  <c r="V189" i="3" s="1"/>
  <c r="H190" i="3"/>
  <c r="V190" i="3" s="1"/>
  <c r="H191" i="3"/>
  <c r="V191" i="3" s="1"/>
  <c r="H192" i="3"/>
  <c r="V192" i="3" s="1"/>
  <c r="H193" i="3"/>
  <c r="V193" i="3" s="1"/>
  <c r="H194" i="3"/>
  <c r="V194" i="3" s="1"/>
  <c r="H195" i="3"/>
  <c r="V195" i="3" s="1"/>
  <c r="H196" i="3"/>
  <c r="V196" i="3" s="1"/>
  <c r="H197" i="3"/>
  <c r="V197" i="3" s="1"/>
  <c r="H198" i="3"/>
  <c r="V198" i="3" s="1"/>
  <c r="H199" i="3"/>
  <c r="V199" i="3" s="1"/>
  <c r="H200" i="3"/>
  <c r="V200" i="3" s="1"/>
  <c r="H201" i="3"/>
  <c r="V201" i="3" s="1"/>
  <c r="H202" i="3"/>
  <c r="V202" i="3" s="1"/>
  <c r="H203" i="3"/>
  <c r="V203" i="3" s="1"/>
  <c r="H204" i="3"/>
  <c r="V204" i="3" s="1"/>
  <c r="H205" i="3"/>
  <c r="V205" i="3" s="1"/>
  <c r="H206" i="3"/>
  <c r="V206" i="3" s="1"/>
  <c r="H207" i="3"/>
  <c r="V207" i="3" s="1"/>
  <c r="H208" i="3"/>
  <c r="V208" i="3" s="1"/>
  <c r="H209" i="3"/>
  <c r="V209" i="3" s="1"/>
  <c r="H210" i="3"/>
  <c r="V210" i="3" s="1"/>
  <c r="H211" i="3"/>
  <c r="V211" i="3" s="1"/>
  <c r="H212" i="3"/>
  <c r="V212" i="3" s="1"/>
  <c r="H213" i="3"/>
  <c r="V213" i="3" s="1"/>
  <c r="H214" i="3"/>
  <c r="V214" i="3" s="1"/>
  <c r="H215" i="3"/>
  <c r="V215" i="3" s="1"/>
  <c r="H216" i="3"/>
  <c r="V216" i="3" s="1"/>
  <c r="H217" i="3"/>
  <c r="V217" i="3" s="1"/>
  <c r="H218" i="3"/>
  <c r="V218" i="3" s="1"/>
  <c r="H219" i="3"/>
  <c r="V219" i="3" s="1"/>
  <c r="H220" i="3"/>
  <c r="V220" i="3" s="1"/>
  <c r="H221" i="3"/>
  <c r="V221" i="3" s="1"/>
  <c r="H222" i="3"/>
  <c r="V222" i="3" s="1"/>
  <c r="H223" i="3"/>
  <c r="V223" i="3" s="1"/>
  <c r="H224" i="3"/>
  <c r="V224" i="3" s="1"/>
  <c r="H225" i="3"/>
  <c r="V225" i="3" s="1"/>
  <c r="H226" i="3"/>
  <c r="V226" i="3" s="1"/>
  <c r="H227" i="3"/>
  <c r="V227" i="3" s="1"/>
  <c r="H228" i="3"/>
  <c r="V228" i="3" s="1"/>
  <c r="H229" i="3"/>
  <c r="V229" i="3" s="1"/>
  <c r="H230" i="3"/>
  <c r="V230" i="3" s="1"/>
  <c r="H231" i="3"/>
  <c r="V231" i="3" s="1"/>
  <c r="H232" i="3"/>
  <c r="V232" i="3" s="1"/>
  <c r="H233" i="3"/>
  <c r="V233" i="3" s="1"/>
  <c r="H234" i="3"/>
  <c r="V234" i="3" s="1"/>
  <c r="H235" i="3"/>
  <c r="V235" i="3" s="1"/>
  <c r="H236" i="3"/>
  <c r="V236" i="3" s="1"/>
  <c r="H237" i="3"/>
  <c r="V237" i="3" s="1"/>
  <c r="H238" i="3"/>
  <c r="V238" i="3" s="1"/>
  <c r="H239" i="3"/>
  <c r="V239" i="3" s="1"/>
  <c r="H240" i="3"/>
  <c r="V240" i="3" s="1"/>
  <c r="H241" i="3"/>
  <c r="V241" i="3" s="1"/>
  <c r="H242" i="3"/>
  <c r="V242" i="3" s="1"/>
  <c r="H243" i="3"/>
  <c r="V243" i="3" s="1"/>
  <c r="H244" i="3"/>
  <c r="V244" i="3" s="1"/>
  <c r="H245" i="3"/>
  <c r="V245" i="3" s="1"/>
  <c r="H246" i="3"/>
  <c r="V246" i="3" s="1"/>
  <c r="H247" i="3"/>
  <c r="V247" i="3" s="1"/>
  <c r="H248" i="3"/>
  <c r="V248" i="3" s="1"/>
  <c r="H249" i="3"/>
  <c r="V249" i="3" s="1"/>
  <c r="H250" i="3"/>
  <c r="V250" i="3" s="1"/>
  <c r="H251" i="3"/>
  <c r="V251" i="3" s="1"/>
  <c r="H252" i="3"/>
  <c r="V252" i="3" s="1"/>
  <c r="H253" i="3"/>
  <c r="V253" i="3" s="1"/>
  <c r="H254" i="3"/>
  <c r="V254" i="3" s="1"/>
  <c r="H255" i="3"/>
  <c r="V255" i="3" s="1"/>
  <c r="H256" i="3"/>
  <c r="V256" i="3" s="1"/>
  <c r="H257" i="3"/>
  <c r="V257" i="3" s="1"/>
  <c r="H258" i="3"/>
  <c r="V258" i="3" s="1"/>
  <c r="H259" i="3"/>
  <c r="V259" i="3" s="1"/>
  <c r="H260" i="3"/>
  <c r="V260" i="3" s="1"/>
  <c r="H261" i="3"/>
  <c r="V261" i="3" s="1"/>
  <c r="H262" i="3"/>
  <c r="V262" i="3" s="1"/>
  <c r="H263" i="3"/>
  <c r="V263" i="3" s="1"/>
  <c r="H264" i="3"/>
  <c r="V264" i="3" s="1"/>
  <c r="H265" i="3"/>
  <c r="V265" i="3" s="1"/>
  <c r="H266" i="3"/>
  <c r="V266" i="3" s="1"/>
  <c r="H267" i="3"/>
  <c r="V267" i="3" s="1"/>
  <c r="H268" i="3"/>
  <c r="V268" i="3" s="1"/>
  <c r="H269" i="3"/>
  <c r="V269" i="3" s="1"/>
  <c r="H270" i="3"/>
  <c r="V270" i="3" s="1"/>
  <c r="H271" i="3"/>
  <c r="V271" i="3" s="1"/>
  <c r="H272" i="3"/>
  <c r="V272" i="3" s="1"/>
  <c r="H273" i="3"/>
  <c r="V273" i="3" s="1"/>
  <c r="H274" i="3"/>
  <c r="V274" i="3" s="1"/>
  <c r="H275" i="3"/>
  <c r="V275" i="3" s="1"/>
  <c r="H276" i="3"/>
  <c r="V276" i="3" s="1"/>
  <c r="H277" i="3"/>
  <c r="V277" i="3" s="1"/>
  <c r="H278" i="3"/>
  <c r="V278" i="3" s="1"/>
  <c r="H279" i="3"/>
  <c r="V279" i="3" s="1"/>
  <c r="H280" i="3"/>
  <c r="V280" i="3" s="1"/>
  <c r="H281" i="3"/>
  <c r="V281" i="3" s="1"/>
  <c r="H282" i="3"/>
  <c r="V282" i="3" s="1"/>
  <c r="H283" i="3"/>
  <c r="V283" i="3" s="1"/>
  <c r="H284" i="3"/>
  <c r="V284" i="3" s="1"/>
  <c r="H285" i="3"/>
  <c r="V285" i="3" s="1"/>
  <c r="H286" i="3"/>
  <c r="V286" i="3" s="1"/>
  <c r="H287" i="3"/>
  <c r="V287" i="3" s="1"/>
  <c r="H288" i="3"/>
  <c r="V288" i="3" s="1"/>
  <c r="H289" i="3"/>
  <c r="V289" i="3" s="1"/>
  <c r="H290" i="3"/>
  <c r="V290" i="3" s="1"/>
  <c r="H291" i="3"/>
  <c r="V291" i="3" s="1"/>
  <c r="H292" i="3"/>
  <c r="V292" i="3" s="1"/>
  <c r="H293" i="3"/>
  <c r="V293" i="3" s="1"/>
  <c r="H294" i="3"/>
  <c r="V294" i="3" s="1"/>
  <c r="H295" i="3"/>
  <c r="V295" i="3" s="1"/>
  <c r="H296" i="3"/>
  <c r="V296" i="3" s="1"/>
  <c r="H297" i="3"/>
  <c r="V297" i="3" s="1"/>
  <c r="H298" i="3"/>
  <c r="V298" i="3" s="1"/>
  <c r="H299" i="3"/>
  <c r="V299" i="3" s="1"/>
  <c r="H300" i="3"/>
  <c r="V300" i="3" s="1"/>
  <c r="H301" i="3"/>
  <c r="V301" i="3" s="1"/>
  <c r="H302" i="3"/>
  <c r="V302" i="3" s="1"/>
  <c r="H303" i="3"/>
  <c r="V303" i="3" s="1"/>
  <c r="H304" i="3"/>
  <c r="V304" i="3" s="1"/>
  <c r="H305" i="3"/>
  <c r="V305" i="3" s="1"/>
  <c r="H306" i="3"/>
  <c r="V306" i="3" s="1"/>
  <c r="H307" i="3"/>
  <c r="V307" i="3" s="1"/>
  <c r="H308" i="3"/>
  <c r="V308" i="3" s="1"/>
  <c r="H309" i="3"/>
  <c r="V309" i="3" s="1"/>
  <c r="H310" i="3"/>
  <c r="V310" i="3" s="1"/>
  <c r="H311" i="3"/>
  <c r="V311" i="3" s="1"/>
  <c r="H312" i="3"/>
  <c r="V312" i="3" s="1"/>
  <c r="H313" i="3"/>
  <c r="V313" i="3" s="1"/>
  <c r="H314" i="3"/>
  <c r="V314" i="3" s="1"/>
  <c r="H315" i="3"/>
  <c r="V315" i="3" s="1"/>
  <c r="H316" i="3"/>
  <c r="V316" i="3" s="1"/>
  <c r="H317" i="3"/>
  <c r="V317" i="3" s="1"/>
  <c r="H318" i="3"/>
  <c r="V318" i="3" s="1"/>
  <c r="H319" i="3"/>
  <c r="V319" i="3" s="1"/>
  <c r="H320" i="3"/>
  <c r="V320" i="3" s="1"/>
  <c r="H321" i="3"/>
  <c r="V321" i="3" s="1"/>
  <c r="H322" i="3"/>
  <c r="V322" i="3" s="1"/>
  <c r="H323" i="3"/>
  <c r="V323" i="3" s="1"/>
  <c r="H324" i="3"/>
  <c r="V324" i="3" s="1"/>
  <c r="H325" i="3"/>
  <c r="V325" i="3" s="1"/>
  <c r="H326" i="3"/>
  <c r="V326" i="3" s="1"/>
  <c r="H327" i="3"/>
  <c r="V327" i="3" s="1"/>
  <c r="H328" i="3"/>
  <c r="V328" i="3" s="1"/>
  <c r="H329" i="3"/>
  <c r="V329" i="3" s="1"/>
  <c r="H330" i="3"/>
  <c r="V330" i="3" s="1"/>
  <c r="H331" i="3"/>
  <c r="V331" i="3" s="1"/>
  <c r="H332" i="3"/>
  <c r="V332" i="3" s="1"/>
  <c r="H333" i="3"/>
  <c r="V333" i="3" s="1"/>
  <c r="H334" i="3"/>
  <c r="V334" i="3" s="1"/>
  <c r="H335" i="3"/>
  <c r="V335" i="3" s="1"/>
  <c r="H336" i="3"/>
  <c r="V336" i="3" s="1"/>
  <c r="H337" i="3"/>
  <c r="V337" i="3" s="1"/>
  <c r="H338" i="3"/>
  <c r="V338" i="3" s="1"/>
  <c r="H339" i="3"/>
  <c r="V339" i="3" s="1"/>
  <c r="H340" i="3"/>
  <c r="V340" i="3" s="1"/>
  <c r="H341" i="3"/>
  <c r="V341" i="3" s="1"/>
  <c r="H342" i="3"/>
  <c r="V342" i="3" s="1"/>
  <c r="H343" i="3"/>
  <c r="V343" i="3" s="1"/>
  <c r="H344" i="3"/>
  <c r="V344" i="3" s="1"/>
  <c r="H345" i="3"/>
  <c r="V345" i="3" s="1"/>
  <c r="H346" i="3"/>
  <c r="V346" i="3" s="1"/>
  <c r="H347" i="3"/>
  <c r="V347" i="3" s="1"/>
  <c r="H348" i="3"/>
  <c r="V348" i="3" s="1"/>
  <c r="H349" i="3"/>
  <c r="V349" i="3" s="1"/>
  <c r="H350" i="3"/>
  <c r="V350" i="3" s="1"/>
  <c r="H351" i="3"/>
  <c r="V351" i="3" s="1"/>
  <c r="H352" i="3"/>
  <c r="V352" i="3" s="1"/>
  <c r="H353" i="3"/>
  <c r="V353" i="3" s="1"/>
  <c r="H354" i="3"/>
  <c r="V354" i="3" s="1"/>
  <c r="H355" i="3"/>
  <c r="V355" i="3" s="1"/>
  <c r="H356" i="3"/>
  <c r="V356" i="3" s="1"/>
  <c r="H357" i="3"/>
  <c r="V357" i="3" s="1"/>
  <c r="AC357" i="3" s="1"/>
  <c r="AD357" i="3" s="1"/>
  <c r="H358" i="3"/>
  <c r="V358" i="3" s="1"/>
  <c r="H359" i="3"/>
  <c r="V359" i="3" s="1"/>
  <c r="H360" i="3"/>
  <c r="V360" i="3" s="1"/>
  <c r="H361" i="3"/>
  <c r="V361" i="3" s="1"/>
  <c r="H362" i="3"/>
  <c r="V362" i="3" s="1"/>
  <c r="H363" i="3"/>
  <c r="V363" i="3" s="1"/>
  <c r="H364" i="3"/>
  <c r="V364" i="3" s="1"/>
  <c r="H365" i="3"/>
  <c r="V365" i="3" s="1"/>
  <c r="H366" i="3"/>
  <c r="V366" i="3" s="1"/>
  <c r="H367" i="3"/>
  <c r="V367" i="3" s="1"/>
  <c r="H368" i="3"/>
  <c r="V368" i="3" s="1"/>
  <c r="H369" i="3"/>
  <c r="V369" i="3" s="1"/>
  <c r="H370" i="3"/>
  <c r="V370" i="3" s="1"/>
  <c r="H371" i="3"/>
  <c r="V371" i="3" s="1"/>
  <c r="H372" i="3"/>
  <c r="V372" i="3" s="1"/>
  <c r="H373" i="3"/>
  <c r="V373" i="3" s="1"/>
  <c r="H374" i="3"/>
  <c r="V374" i="3" s="1"/>
  <c r="H375" i="3"/>
  <c r="V375" i="3" s="1"/>
  <c r="H376" i="3"/>
  <c r="V376" i="3" s="1"/>
  <c r="H377" i="3"/>
  <c r="V377" i="3" s="1"/>
  <c r="H378" i="3"/>
  <c r="V378" i="3" s="1"/>
  <c r="H379" i="3"/>
  <c r="V379" i="3" s="1"/>
  <c r="H380" i="3"/>
  <c r="V380" i="3" s="1"/>
  <c r="H381" i="3"/>
  <c r="V381" i="3" s="1"/>
  <c r="H382" i="3"/>
  <c r="V382" i="3" s="1"/>
  <c r="H383" i="3"/>
  <c r="V383" i="3" s="1"/>
  <c r="H384" i="3"/>
  <c r="V384" i="3" s="1"/>
  <c r="H385" i="3"/>
  <c r="V385" i="3" s="1"/>
  <c r="H386" i="3"/>
  <c r="V386" i="3" s="1"/>
  <c r="H387" i="3"/>
  <c r="V387" i="3" s="1"/>
  <c r="H388" i="3"/>
  <c r="V388" i="3" s="1"/>
  <c r="H389" i="3"/>
  <c r="V389" i="3" s="1"/>
  <c r="H390" i="3"/>
  <c r="V390" i="3" s="1"/>
  <c r="H391" i="3"/>
  <c r="V391" i="3" s="1"/>
  <c r="H392" i="3"/>
  <c r="V392" i="3" s="1"/>
  <c r="H393" i="3"/>
  <c r="V393" i="3" s="1"/>
  <c r="H394" i="3"/>
  <c r="V394" i="3" s="1"/>
  <c r="H395" i="3"/>
  <c r="V395" i="3" s="1"/>
  <c r="H396" i="3"/>
  <c r="V396" i="3" s="1"/>
  <c r="H397" i="3"/>
  <c r="V397" i="3" s="1"/>
  <c r="H398" i="3"/>
  <c r="V398" i="3" s="1"/>
  <c r="H399" i="3"/>
  <c r="V399" i="3" s="1"/>
  <c r="H400" i="3"/>
  <c r="V400" i="3" s="1"/>
  <c r="H401" i="3"/>
  <c r="V401" i="3" s="1"/>
  <c r="H402" i="3"/>
  <c r="V402" i="3" s="1"/>
  <c r="H403" i="3"/>
  <c r="V403" i="3" s="1"/>
  <c r="H404" i="3"/>
  <c r="V404" i="3" s="1"/>
  <c r="H405" i="3"/>
  <c r="V405" i="3" s="1"/>
  <c r="H406" i="3"/>
  <c r="V406" i="3" s="1"/>
  <c r="H407" i="3"/>
  <c r="V407" i="3" s="1"/>
  <c r="H408" i="3"/>
  <c r="V408" i="3" s="1"/>
  <c r="H409" i="3"/>
  <c r="V409" i="3" s="1"/>
  <c r="H410" i="3"/>
  <c r="V410" i="3" s="1"/>
  <c r="H411" i="3"/>
  <c r="V411" i="3" s="1"/>
  <c r="H412" i="3"/>
  <c r="V412" i="3" s="1"/>
  <c r="H413" i="3"/>
  <c r="V413" i="3" s="1"/>
  <c r="H414" i="3"/>
  <c r="V414" i="3" s="1"/>
  <c r="H415" i="3"/>
  <c r="V415" i="3" s="1"/>
  <c r="H416" i="3"/>
  <c r="V416" i="3" s="1"/>
  <c r="H417" i="3"/>
  <c r="V417" i="3" s="1"/>
  <c r="H418" i="3"/>
  <c r="V418" i="3" s="1"/>
  <c r="H419" i="3"/>
  <c r="V419" i="3" s="1"/>
  <c r="H420" i="3"/>
  <c r="V420" i="3" s="1"/>
  <c r="H421" i="3"/>
  <c r="V421" i="3" s="1"/>
  <c r="H422" i="3"/>
  <c r="V422" i="3" s="1"/>
  <c r="H423" i="3"/>
  <c r="V423" i="3" s="1"/>
  <c r="H424" i="3"/>
  <c r="V424" i="3" s="1"/>
  <c r="H425" i="3"/>
  <c r="V425" i="3" s="1"/>
  <c r="H426" i="3"/>
  <c r="V426" i="3" s="1"/>
  <c r="H427" i="3"/>
  <c r="V427" i="3" s="1"/>
  <c r="H428" i="3"/>
  <c r="V428" i="3" s="1"/>
  <c r="H429" i="3"/>
  <c r="V429" i="3" s="1"/>
  <c r="H430" i="3"/>
  <c r="V430" i="3" s="1"/>
  <c r="H431" i="3"/>
  <c r="V431" i="3" s="1"/>
  <c r="H432" i="3"/>
  <c r="V432" i="3" s="1"/>
  <c r="H433" i="3"/>
  <c r="V433" i="3" s="1"/>
  <c r="H434" i="3"/>
  <c r="V434" i="3" s="1"/>
  <c r="H435" i="3"/>
  <c r="V435" i="3" s="1"/>
  <c r="H436" i="3"/>
  <c r="V436" i="3" s="1"/>
  <c r="H437" i="3"/>
  <c r="V437" i="3" s="1"/>
  <c r="H438" i="3"/>
  <c r="V438" i="3" s="1"/>
  <c r="H439" i="3"/>
  <c r="V439" i="3" s="1"/>
  <c r="H440" i="3"/>
  <c r="V440" i="3" s="1"/>
  <c r="H441" i="3"/>
  <c r="V441" i="3" s="1"/>
  <c r="H442" i="3"/>
  <c r="V442" i="3" s="1"/>
  <c r="H443" i="3"/>
  <c r="V443" i="3" s="1"/>
  <c r="H444" i="3"/>
  <c r="V444" i="3" s="1"/>
  <c r="H445" i="3"/>
  <c r="V445" i="3" s="1"/>
  <c r="H446" i="3"/>
  <c r="V446" i="3" s="1"/>
  <c r="H447" i="3"/>
  <c r="V447" i="3" s="1"/>
  <c r="H448" i="3"/>
  <c r="V448" i="3" s="1"/>
  <c r="H449" i="3"/>
  <c r="V449" i="3" s="1"/>
  <c r="H450" i="3"/>
  <c r="V450" i="3" s="1"/>
  <c r="H451" i="3"/>
  <c r="V451" i="3" s="1"/>
  <c r="H452" i="3"/>
  <c r="V452" i="3" s="1"/>
  <c r="H453" i="3"/>
  <c r="V453" i="3" s="1"/>
  <c r="H454" i="3"/>
  <c r="V454" i="3" s="1"/>
  <c r="H455" i="3"/>
  <c r="V455" i="3" s="1"/>
  <c r="H456" i="3"/>
  <c r="V456" i="3" s="1"/>
  <c r="H457" i="3"/>
  <c r="V457" i="3" s="1"/>
  <c r="H458" i="3"/>
  <c r="V458" i="3" s="1"/>
  <c r="H459" i="3"/>
  <c r="V459" i="3" s="1"/>
  <c r="H460" i="3"/>
  <c r="V460" i="3" s="1"/>
  <c r="H461" i="3"/>
  <c r="V461" i="3" s="1"/>
  <c r="H462" i="3"/>
  <c r="V462" i="3" s="1"/>
  <c r="H463" i="3"/>
  <c r="V463" i="3" s="1"/>
  <c r="H464" i="3"/>
  <c r="V464" i="3" s="1"/>
  <c r="H465" i="3"/>
  <c r="V465" i="3" s="1"/>
  <c r="H466" i="3"/>
  <c r="V466" i="3" s="1"/>
  <c r="H467" i="3"/>
  <c r="V467" i="3" s="1"/>
  <c r="H468" i="3"/>
  <c r="V468" i="3" s="1"/>
  <c r="H469" i="3"/>
  <c r="V469" i="3" s="1"/>
  <c r="H470" i="3"/>
  <c r="V470" i="3" s="1"/>
  <c r="H471" i="3"/>
  <c r="V471" i="3" s="1"/>
  <c r="H472" i="3"/>
  <c r="V472" i="3" s="1"/>
  <c r="H473" i="3"/>
  <c r="V473" i="3" s="1"/>
  <c r="H474" i="3"/>
  <c r="V474" i="3" s="1"/>
  <c r="H475" i="3"/>
  <c r="V475" i="3" s="1"/>
  <c r="H476" i="3"/>
  <c r="V476" i="3" s="1"/>
  <c r="H477" i="3"/>
  <c r="V477" i="3" s="1"/>
  <c r="H478" i="3"/>
  <c r="V478" i="3" s="1"/>
  <c r="H479" i="3"/>
  <c r="V479" i="3" s="1"/>
  <c r="H480" i="3"/>
  <c r="V480" i="3" s="1"/>
  <c r="H481" i="3"/>
  <c r="V481" i="3" s="1"/>
  <c r="H482" i="3"/>
  <c r="V482" i="3" s="1"/>
  <c r="H483" i="3"/>
  <c r="V483" i="3" s="1"/>
  <c r="H484" i="3"/>
  <c r="V484" i="3" s="1"/>
  <c r="H485" i="3"/>
  <c r="V485" i="3" s="1"/>
  <c r="H486" i="3"/>
  <c r="V486" i="3" s="1"/>
  <c r="H487" i="3"/>
  <c r="V487" i="3" s="1"/>
  <c r="H488" i="3"/>
  <c r="V488" i="3" s="1"/>
  <c r="AC488" i="3" s="1"/>
  <c r="AD488" i="3" s="1"/>
  <c r="H489" i="3"/>
  <c r="V489" i="3" s="1"/>
  <c r="H490" i="3"/>
  <c r="V490" i="3" s="1"/>
  <c r="H491" i="3"/>
  <c r="V491" i="3" s="1"/>
  <c r="H492" i="3"/>
  <c r="V492" i="3" s="1"/>
  <c r="H493" i="3"/>
  <c r="V493" i="3" s="1"/>
  <c r="H494" i="3"/>
  <c r="V494" i="3" s="1"/>
  <c r="H495" i="3"/>
  <c r="V495" i="3" s="1"/>
  <c r="H496" i="3"/>
  <c r="V496" i="3" s="1"/>
  <c r="H497" i="3"/>
  <c r="V497" i="3" s="1"/>
  <c r="H498" i="3"/>
  <c r="V498" i="3" s="1"/>
  <c r="H499" i="3"/>
  <c r="V499" i="3" s="1"/>
  <c r="H500" i="3"/>
  <c r="V500" i="3" s="1"/>
  <c r="H501" i="3"/>
  <c r="V501" i="3" s="1"/>
  <c r="H502" i="3"/>
  <c r="V502" i="3" s="1"/>
  <c r="H503" i="3"/>
  <c r="V503" i="3" s="1"/>
  <c r="H504" i="3"/>
  <c r="V504" i="3" s="1"/>
  <c r="H505" i="3"/>
  <c r="V505" i="3" s="1"/>
  <c r="H506" i="3"/>
  <c r="V506" i="3" s="1"/>
  <c r="H507" i="3"/>
  <c r="V507" i="3" s="1"/>
  <c r="H508" i="3"/>
  <c r="V508" i="3" s="1"/>
  <c r="H509" i="3"/>
  <c r="V509" i="3" s="1"/>
  <c r="H510" i="3"/>
  <c r="V510" i="3" s="1"/>
  <c r="H511" i="3"/>
  <c r="V511" i="3" s="1"/>
  <c r="H512" i="3"/>
  <c r="V512" i="3" s="1"/>
  <c r="H513" i="3"/>
  <c r="V513" i="3" s="1"/>
  <c r="H514" i="3"/>
  <c r="V514" i="3" s="1"/>
  <c r="H515" i="3"/>
  <c r="V515" i="3" s="1"/>
  <c r="H516" i="3"/>
  <c r="V516" i="3" s="1"/>
  <c r="AC516" i="3" s="1"/>
  <c r="AD516" i="3" s="1"/>
  <c r="H517" i="3"/>
  <c r="V517" i="3" s="1"/>
  <c r="H518" i="3"/>
  <c r="V518" i="3" s="1"/>
  <c r="H519" i="3"/>
  <c r="V519" i="3" s="1"/>
  <c r="H520" i="3"/>
  <c r="V520" i="3" s="1"/>
  <c r="H521" i="3"/>
  <c r="V521" i="3" s="1"/>
  <c r="H522" i="3"/>
  <c r="V522" i="3" s="1"/>
  <c r="H523" i="3"/>
  <c r="V523" i="3" s="1"/>
  <c r="H524" i="3"/>
  <c r="V524" i="3" s="1"/>
  <c r="H525" i="3"/>
  <c r="V525" i="3" s="1"/>
  <c r="H526" i="3"/>
  <c r="V526" i="3" s="1"/>
  <c r="H527" i="3"/>
  <c r="V527" i="3" s="1"/>
  <c r="H528" i="3"/>
  <c r="V528" i="3" s="1"/>
  <c r="H529" i="3"/>
  <c r="V529" i="3" s="1"/>
  <c r="H530" i="3"/>
  <c r="V530" i="3" s="1"/>
  <c r="H531" i="3"/>
  <c r="V531" i="3" s="1"/>
  <c r="H532" i="3"/>
  <c r="V532" i="3" s="1"/>
  <c r="H533" i="3"/>
  <c r="V533" i="3" s="1"/>
  <c r="H534" i="3"/>
  <c r="V534" i="3" s="1"/>
  <c r="H535" i="3"/>
  <c r="V535" i="3" s="1"/>
  <c r="H536" i="3"/>
  <c r="V536" i="3" s="1"/>
  <c r="H537" i="3"/>
  <c r="V537" i="3" s="1"/>
  <c r="H538" i="3"/>
  <c r="V538" i="3" s="1"/>
  <c r="H539" i="3"/>
  <c r="V539" i="3" s="1"/>
  <c r="H540" i="3"/>
  <c r="V540" i="3" s="1"/>
  <c r="H541" i="3"/>
  <c r="V541" i="3" s="1"/>
  <c r="H542" i="3"/>
  <c r="V542" i="3" s="1"/>
  <c r="H543" i="3"/>
  <c r="V543" i="3" s="1"/>
  <c r="H544" i="3"/>
  <c r="V544" i="3" s="1"/>
  <c r="H545" i="3"/>
  <c r="V545" i="3" s="1"/>
  <c r="AC545" i="3" s="1"/>
  <c r="AD545" i="3" s="1"/>
  <c r="H546" i="3"/>
  <c r="V546" i="3" s="1"/>
  <c r="H547" i="3"/>
  <c r="V547" i="3" s="1"/>
  <c r="H548" i="3"/>
  <c r="V548" i="3" s="1"/>
  <c r="H549" i="3"/>
  <c r="V549" i="3" s="1"/>
  <c r="H550" i="3"/>
  <c r="V550" i="3" s="1"/>
  <c r="H551" i="3"/>
  <c r="V551" i="3" s="1"/>
  <c r="H552" i="3"/>
  <c r="V552" i="3" s="1"/>
  <c r="H553" i="3"/>
  <c r="V553" i="3" s="1"/>
  <c r="H554" i="3"/>
  <c r="V554" i="3" s="1"/>
  <c r="H555" i="3"/>
  <c r="V555" i="3" s="1"/>
  <c r="H556" i="3"/>
  <c r="V556" i="3" s="1"/>
  <c r="H557" i="3"/>
  <c r="V557" i="3" s="1"/>
  <c r="H558" i="3"/>
  <c r="V558" i="3" s="1"/>
  <c r="H559" i="3"/>
  <c r="V559" i="3" s="1"/>
  <c r="H560" i="3"/>
  <c r="V560" i="3" s="1"/>
  <c r="H561" i="3"/>
  <c r="V561" i="3" s="1"/>
  <c r="H562" i="3"/>
  <c r="V562" i="3" s="1"/>
  <c r="H563" i="3"/>
  <c r="V563" i="3" s="1"/>
  <c r="H564" i="3"/>
  <c r="V564" i="3" s="1"/>
  <c r="H565" i="3"/>
  <c r="V565" i="3" s="1"/>
  <c r="H566" i="3"/>
  <c r="V566" i="3" s="1"/>
  <c r="H567" i="3"/>
  <c r="V567" i="3" s="1"/>
  <c r="H568" i="3"/>
  <c r="V568" i="3" s="1"/>
  <c r="H569" i="3"/>
  <c r="V569" i="3" s="1"/>
  <c r="H570" i="3"/>
  <c r="V570" i="3" s="1"/>
  <c r="H571" i="3"/>
  <c r="V571" i="3" s="1"/>
  <c r="H572" i="3"/>
  <c r="V572" i="3" s="1"/>
  <c r="H573" i="3"/>
  <c r="V573" i="3" s="1"/>
  <c r="H574" i="3"/>
  <c r="V574" i="3" s="1"/>
  <c r="H575" i="3"/>
  <c r="V575" i="3" s="1"/>
  <c r="H576" i="3"/>
  <c r="V576" i="3" s="1"/>
  <c r="H577" i="3"/>
  <c r="V577" i="3" s="1"/>
  <c r="H578" i="3"/>
  <c r="V578" i="3" s="1"/>
  <c r="H579" i="3"/>
  <c r="V579" i="3" s="1"/>
  <c r="H580" i="3"/>
  <c r="V580" i="3" s="1"/>
  <c r="H581" i="3"/>
  <c r="V581" i="3" s="1"/>
  <c r="H582" i="3"/>
  <c r="V582" i="3" s="1"/>
  <c r="H583" i="3"/>
  <c r="V583" i="3" s="1"/>
  <c r="H584" i="3"/>
  <c r="V584" i="3" s="1"/>
  <c r="H585" i="3"/>
  <c r="V585" i="3" s="1"/>
  <c r="H586" i="3"/>
  <c r="V586" i="3" s="1"/>
  <c r="H587" i="3"/>
  <c r="V587" i="3" s="1"/>
  <c r="H588" i="3"/>
  <c r="V588" i="3" s="1"/>
  <c r="H589" i="3"/>
  <c r="V589" i="3" s="1"/>
  <c r="H590" i="3"/>
  <c r="V590" i="3" s="1"/>
  <c r="H591" i="3"/>
  <c r="V591" i="3" s="1"/>
  <c r="H592" i="3"/>
  <c r="V592" i="3" s="1"/>
  <c r="H593" i="3"/>
  <c r="V593" i="3" s="1"/>
  <c r="H594" i="3"/>
  <c r="V594" i="3" s="1"/>
  <c r="H595" i="3"/>
  <c r="V595" i="3" s="1"/>
  <c r="H596" i="3"/>
  <c r="V596" i="3" s="1"/>
  <c r="H597" i="3"/>
  <c r="V597" i="3" s="1"/>
  <c r="H598" i="3"/>
  <c r="V598" i="3" s="1"/>
  <c r="H599" i="3"/>
  <c r="V599" i="3" s="1"/>
  <c r="H600" i="3"/>
  <c r="V600" i="3" s="1"/>
  <c r="H601" i="3"/>
  <c r="V601" i="3" s="1"/>
  <c r="H602" i="3"/>
  <c r="V602" i="3" s="1"/>
  <c r="H603" i="3"/>
  <c r="V603" i="3" s="1"/>
  <c r="H604" i="3"/>
  <c r="V604" i="3" s="1"/>
  <c r="H605" i="3"/>
  <c r="V605" i="3" s="1"/>
  <c r="H606" i="3"/>
  <c r="V606" i="3" s="1"/>
  <c r="H607" i="3"/>
  <c r="V607" i="3" s="1"/>
  <c r="H608" i="3"/>
  <c r="V608" i="3" s="1"/>
  <c r="H609" i="3"/>
  <c r="V609" i="3" s="1"/>
  <c r="H610" i="3"/>
  <c r="V610" i="3" s="1"/>
  <c r="H611" i="3"/>
  <c r="V611" i="3" s="1"/>
  <c r="H612" i="3"/>
  <c r="V612" i="3" s="1"/>
  <c r="H613" i="3"/>
  <c r="V613" i="3" s="1"/>
  <c r="H614" i="3"/>
  <c r="V614" i="3" s="1"/>
  <c r="H615" i="3"/>
  <c r="V615" i="3" s="1"/>
  <c r="H616" i="3"/>
  <c r="V616" i="3" s="1"/>
  <c r="H617" i="3"/>
  <c r="V617" i="3" s="1"/>
  <c r="H618" i="3"/>
  <c r="V618" i="3" s="1"/>
  <c r="H619" i="3"/>
  <c r="V619" i="3" s="1"/>
  <c r="H620" i="3"/>
  <c r="V620" i="3" s="1"/>
  <c r="H621" i="3"/>
  <c r="V621" i="3" s="1"/>
  <c r="H622" i="3"/>
  <c r="V622" i="3" s="1"/>
  <c r="H623" i="3"/>
  <c r="V623" i="3" s="1"/>
  <c r="H624" i="3"/>
  <c r="V624" i="3" s="1"/>
  <c r="H625" i="3"/>
  <c r="V625" i="3" s="1"/>
  <c r="H626" i="3"/>
  <c r="V626" i="3" s="1"/>
  <c r="H627" i="3"/>
  <c r="V627" i="3" s="1"/>
  <c r="H628" i="3"/>
  <c r="V628" i="3" s="1"/>
  <c r="H629" i="3"/>
  <c r="V629" i="3" s="1"/>
  <c r="H630" i="3"/>
  <c r="V630" i="3" s="1"/>
  <c r="H631" i="3"/>
  <c r="V631" i="3" s="1"/>
  <c r="H632" i="3"/>
  <c r="V632" i="3" s="1"/>
  <c r="H633" i="3"/>
  <c r="V633" i="3" s="1"/>
  <c r="H634" i="3"/>
  <c r="V634" i="3" s="1"/>
  <c r="H635" i="3"/>
  <c r="V635" i="3" s="1"/>
  <c r="H636" i="3"/>
  <c r="V636" i="3" s="1"/>
  <c r="H637" i="3"/>
  <c r="V637" i="3" s="1"/>
  <c r="H638" i="3"/>
  <c r="V638" i="3" s="1"/>
  <c r="H639" i="3"/>
  <c r="V639" i="3" s="1"/>
  <c r="H640" i="3"/>
  <c r="V640" i="3" s="1"/>
  <c r="H641" i="3"/>
  <c r="V641" i="3" s="1"/>
  <c r="H642" i="3"/>
  <c r="V642" i="3" s="1"/>
  <c r="H643" i="3"/>
  <c r="V643" i="3" s="1"/>
  <c r="H644" i="3"/>
  <c r="V644" i="3" s="1"/>
  <c r="H645" i="3"/>
  <c r="V645" i="3" s="1"/>
  <c r="H646" i="3"/>
  <c r="V646" i="3" s="1"/>
  <c r="H647" i="3"/>
  <c r="V647" i="3" s="1"/>
  <c r="H648" i="3"/>
  <c r="V648" i="3" s="1"/>
  <c r="H649" i="3"/>
  <c r="V649" i="3" s="1"/>
  <c r="H650" i="3"/>
  <c r="V650" i="3" s="1"/>
  <c r="H651" i="3"/>
  <c r="V651" i="3" s="1"/>
  <c r="H652" i="3"/>
  <c r="V652" i="3" s="1"/>
  <c r="H653" i="3"/>
  <c r="V653" i="3" s="1"/>
  <c r="H654" i="3"/>
  <c r="V654" i="3" s="1"/>
  <c r="H655" i="3"/>
  <c r="V655" i="3" s="1"/>
  <c r="H656" i="3"/>
  <c r="V656" i="3" s="1"/>
  <c r="H657" i="3"/>
  <c r="V657" i="3" s="1"/>
  <c r="H658" i="3"/>
  <c r="V658" i="3" s="1"/>
  <c r="H659" i="3"/>
  <c r="V659" i="3" s="1"/>
  <c r="H660" i="3"/>
  <c r="V660" i="3" s="1"/>
  <c r="H661" i="3"/>
  <c r="V661" i="3" s="1"/>
  <c r="H662" i="3"/>
  <c r="V662" i="3" s="1"/>
  <c r="H663" i="3"/>
  <c r="V663" i="3" s="1"/>
  <c r="H664" i="3"/>
  <c r="V664" i="3" s="1"/>
  <c r="H665" i="3"/>
  <c r="V665" i="3" s="1"/>
  <c r="H666" i="3"/>
  <c r="V666" i="3" s="1"/>
  <c r="H667" i="3"/>
  <c r="V667" i="3" s="1"/>
  <c r="H668" i="3"/>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472"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181" i="5"/>
  <c r="H307" i="5"/>
  <c r="H308" i="5"/>
  <c r="H309" i="5"/>
  <c r="H310" i="5"/>
  <c r="H311" i="5"/>
  <c r="H312" i="5"/>
  <c r="H313" i="5"/>
  <c r="H314" i="5"/>
  <c r="H315" i="5"/>
  <c r="H316" i="5"/>
  <c r="H317" i="5"/>
  <c r="H318" i="5"/>
  <c r="H319" i="5"/>
  <c r="H320" i="5"/>
  <c r="H321" i="5"/>
  <c r="H322" i="5"/>
  <c r="H350"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06" i="5"/>
  <c r="H351" i="5"/>
  <c r="H352" i="5"/>
  <c r="H353" i="5"/>
  <c r="H354" i="5"/>
  <c r="H355" i="5"/>
  <c r="H356" i="5"/>
  <c r="H357" i="5"/>
  <c r="H358" i="5"/>
  <c r="H359" i="5"/>
  <c r="H360" i="5"/>
  <c r="H361" i="5"/>
  <c r="H362" i="5"/>
  <c r="H363" i="5"/>
  <c r="H364" i="5"/>
  <c r="H620" i="5"/>
  <c r="H366" i="5"/>
  <c r="H367" i="5"/>
  <c r="H365" i="5"/>
  <c r="H369" i="5"/>
  <c r="H370" i="5"/>
  <c r="H371" i="5"/>
  <c r="H372" i="5"/>
  <c r="H373" i="5"/>
  <c r="H374" i="5"/>
  <c r="H375" i="5"/>
  <c r="H376" i="5"/>
  <c r="H377" i="5"/>
  <c r="H378" i="5"/>
  <c r="H379" i="5"/>
  <c r="H27"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368"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34" i="5"/>
  <c r="H621" i="5"/>
  <c r="H622" i="5"/>
  <c r="H623" i="5"/>
  <c r="H624" i="5"/>
  <c r="H625" i="5"/>
  <c r="H626" i="5"/>
  <c r="H627" i="5"/>
  <c r="H628" i="5"/>
  <c r="H629" i="5"/>
  <c r="H630" i="5"/>
  <c r="H631" i="5"/>
  <c r="H632" i="5"/>
  <c r="H633" i="5"/>
  <c r="H668"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380" i="5"/>
  <c r="H3" i="5"/>
  <c r="H4" i="5"/>
  <c r="H5" i="5"/>
  <c r="H6" i="5"/>
  <c r="H7" i="5"/>
  <c r="H8" i="5"/>
  <c r="H9" i="5"/>
  <c r="H10" i="5"/>
  <c r="H11" i="5"/>
  <c r="H12" i="5"/>
  <c r="H13" i="5"/>
  <c r="H14" i="5"/>
  <c r="H15" i="5"/>
  <c r="H16" i="5"/>
  <c r="H17" i="5"/>
  <c r="H18" i="5"/>
  <c r="H19" i="5"/>
  <c r="H20" i="5"/>
  <c r="H21" i="5"/>
  <c r="H22" i="5"/>
  <c r="H23" i="5"/>
  <c r="H24" i="5"/>
  <c r="H25" i="5"/>
  <c r="H26" i="5"/>
  <c r="H323"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2" i="5"/>
  <c r="AN3" i="15"/>
  <c r="AP3" i="15"/>
  <c r="AN4" i="15"/>
  <c r="AP4" i="15"/>
  <c r="AN5" i="15"/>
  <c r="AP5" i="15"/>
  <c r="AN6" i="15"/>
  <c r="AP6" i="15"/>
  <c r="AN7" i="15"/>
  <c r="AP7" i="15"/>
  <c r="AN8" i="15"/>
  <c r="AO8" i="15" s="1"/>
  <c r="AP8" i="15"/>
  <c r="AN9" i="15"/>
  <c r="AP9" i="15"/>
  <c r="AN10" i="15"/>
  <c r="AP10" i="15"/>
  <c r="AN11" i="15"/>
  <c r="AP11" i="15"/>
  <c r="AN12" i="15"/>
  <c r="AP12" i="15"/>
  <c r="AN13" i="15"/>
  <c r="AP13" i="15"/>
  <c r="AN14" i="15"/>
  <c r="AP14" i="15"/>
  <c r="AN15" i="15"/>
  <c r="AP15" i="15"/>
  <c r="AN16" i="15"/>
  <c r="AO16" i="15" s="1"/>
  <c r="AP16" i="15"/>
  <c r="AN17" i="15"/>
  <c r="AP17" i="15"/>
  <c r="AN18" i="15"/>
  <c r="AP18" i="15"/>
  <c r="AN19" i="15"/>
  <c r="AP19" i="15"/>
  <c r="AN20" i="15"/>
  <c r="AP20" i="15"/>
  <c r="AN21" i="15"/>
  <c r="AP21" i="15"/>
  <c r="AN22" i="15"/>
  <c r="AP22" i="15"/>
  <c r="AN23" i="15"/>
  <c r="AP23" i="15"/>
  <c r="AN24" i="15"/>
  <c r="AP24" i="15"/>
  <c r="AN25" i="15"/>
  <c r="AP25" i="15"/>
  <c r="AN26" i="15"/>
  <c r="AP26" i="15"/>
  <c r="AN27" i="15"/>
  <c r="AP27" i="15"/>
  <c r="AN28" i="15"/>
  <c r="AP28" i="15"/>
  <c r="AN29" i="15"/>
  <c r="AP29" i="15"/>
  <c r="AN30" i="15"/>
  <c r="AP30" i="15"/>
  <c r="AN31" i="15"/>
  <c r="AP31" i="15"/>
  <c r="AN32" i="15"/>
  <c r="AP32" i="15"/>
  <c r="AN33" i="15"/>
  <c r="AP33" i="15"/>
  <c r="AN34" i="15"/>
  <c r="AP34" i="15"/>
  <c r="AN35" i="15"/>
  <c r="AP35" i="15"/>
  <c r="AN36" i="15"/>
  <c r="AP36" i="15"/>
  <c r="AN37" i="15"/>
  <c r="AP37" i="15"/>
  <c r="AN38" i="15"/>
  <c r="AP38" i="15"/>
  <c r="AN39" i="15"/>
  <c r="AP39" i="15"/>
  <c r="AN40" i="15"/>
  <c r="AP40" i="15"/>
  <c r="AN41" i="15"/>
  <c r="AP41" i="15"/>
  <c r="AN42" i="15"/>
  <c r="AP42" i="15"/>
  <c r="AN43" i="15"/>
  <c r="AP43" i="15"/>
  <c r="AN44" i="15"/>
  <c r="AP44" i="15"/>
  <c r="AN45" i="15"/>
  <c r="AP45" i="15"/>
  <c r="AN46" i="15"/>
  <c r="AP46" i="15"/>
  <c r="AN47" i="15"/>
  <c r="AP47" i="15"/>
  <c r="AN48" i="15"/>
  <c r="AP48" i="15"/>
  <c r="AN49" i="15"/>
  <c r="AP49" i="15"/>
  <c r="AN50" i="15"/>
  <c r="AP50" i="15"/>
  <c r="AN51" i="15"/>
  <c r="AP51" i="15"/>
  <c r="AN52" i="15"/>
  <c r="AP52" i="15"/>
  <c r="AN53" i="15"/>
  <c r="AP53" i="15"/>
  <c r="AN54" i="15"/>
  <c r="AP54" i="15"/>
  <c r="AN55" i="15"/>
  <c r="AP55" i="15"/>
  <c r="AN56" i="15"/>
  <c r="AP56" i="15"/>
  <c r="AN57" i="15"/>
  <c r="AP57" i="15"/>
  <c r="AN58" i="15"/>
  <c r="AP58" i="15"/>
  <c r="AN59" i="15"/>
  <c r="AP59" i="15"/>
  <c r="AN60" i="15"/>
  <c r="AO60" i="15" s="1"/>
  <c r="AP60" i="15"/>
  <c r="AN61" i="15"/>
  <c r="AP61" i="15"/>
  <c r="AN62" i="15"/>
  <c r="AP62" i="15"/>
  <c r="AN63" i="15"/>
  <c r="AO63" i="15" s="1"/>
  <c r="AP63" i="15"/>
  <c r="AN64" i="15"/>
  <c r="AP64" i="15"/>
  <c r="AN65" i="15"/>
  <c r="AP65" i="15"/>
  <c r="AN66" i="15"/>
  <c r="AP66" i="15"/>
  <c r="AN67" i="15"/>
  <c r="AO67" i="15" s="1"/>
  <c r="AP67" i="15"/>
  <c r="AN68" i="15"/>
  <c r="AP68" i="15"/>
  <c r="AN69" i="15"/>
  <c r="AP69" i="15"/>
  <c r="AN70" i="15"/>
  <c r="AP70" i="15"/>
  <c r="AN71" i="15"/>
  <c r="AP71" i="15"/>
  <c r="AN72" i="15"/>
  <c r="AP72" i="15"/>
  <c r="AN73" i="15"/>
  <c r="AP73" i="15"/>
  <c r="AN74" i="15"/>
  <c r="AP74" i="15"/>
  <c r="AN75" i="15"/>
  <c r="AP75" i="15"/>
  <c r="AN76" i="15"/>
  <c r="AP76" i="15"/>
  <c r="AN77" i="15"/>
  <c r="AP77" i="15"/>
  <c r="AN78" i="15"/>
  <c r="AP78" i="15"/>
  <c r="AN79" i="15"/>
  <c r="AP79" i="15"/>
  <c r="AN80" i="15"/>
  <c r="AP80" i="15"/>
  <c r="AN81" i="15"/>
  <c r="AP81" i="15"/>
  <c r="AN82" i="15"/>
  <c r="AP82" i="15"/>
  <c r="AN83" i="15"/>
  <c r="AO83" i="15" s="1"/>
  <c r="AP83" i="15"/>
  <c r="AN84" i="15"/>
  <c r="AP84" i="15"/>
  <c r="AN85" i="15"/>
  <c r="AP85" i="15"/>
  <c r="AN86" i="15"/>
  <c r="AO86" i="15" s="1"/>
  <c r="AP86" i="15"/>
  <c r="AN87" i="15"/>
  <c r="AP87" i="15"/>
  <c r="AN88" i="15"/>
  <c r="AP88" i="15"/>
  <c r="AN89" i="15"/>
  <c r="AP89" i="15"/>
  <c r="AN90" i="15"/>
  <c r="AP90" i="15"/>
  <c r="AN91" i="15"/>
  <c r="AP91" i="15"/>
  <c r="AN92" i="15"/>
  <c r="AP92" i="15"/>
  <c r="AN93" i="15"/>
  <c r="AP93" i="15"/>
  <c r="AN94" i="15"/>
  <c r="AP94" i="15"/>
  <c r="AN95" i="15"/>
  <c r="AP95" i="15"/>
  <c r="AN96" i="15"/>
  <c r="AO96" i="15" s="1"/>
  <c r="AP96" i="15"/>
  <c r="AN97" i="15"/>
  <c r="AP97" i="15"/>
  <c r="AN98" i="15"/>
  <c r="AP98" i="15"/>
  <c r="AN99" i="15"/>
  <c r="AP99" i="15"/>
  <c r="AN100" i="15"/>
  <c r="AP100" i="15"/>
  <c r="AN101" i="15"/>
  <c r="AP101" i="15"/>
  <c r="AN102" i="15"/>
  <c r="AP102" i="15"/>
  <c r="AN103" i="15"/>
  <c r="AP103" i="15"/>
  <c r="AN104" i="15"/>
  <c r="AP104" i="15"/>
  <c r="AN105" i="15"/>
  <c r="AP105" i="15"/>
  <c r="AN106" i="15"/>
  <c r="AP106" i="15"/>
  <c r="AN107" i="15"/>
  <c r="AO107" i="15" s="1"/>
  <c r="AP107" i="15"/>
  <c r="AN108" i="15"/>
  <c r="AP108" i="15"/>
  <c r="AN109" i="15"/>
  <c r="AP109" i="15"/>
  <c r="AN110" i="15"/>
  <c r="AP110" i="15"/>
  <c r="AN111" i="15"/>
  <c r="AP111" i="15"/>
  <c r="AN112" i="15"/>
  <c r="AP112" i="15"/>
  <c r="AN113" i="15"/>
  <c r="AP113" i="15"/>
  <c r="AN114" i="15"/>
  <c r="AP114" i="15"/>
  <c r="AN115" i="15"/>
  <c r="AP115" i="15"/>
  <c r="AN116" i="15"/>
  <c r="AP116" i="15"/>
  <c r="AN117" i="15"/>
  <c r="AP117" i="15"/>
  <c r="AN118" i="15"/>
  <c r="AP118" i="15"/>
  <c r="AN119" i="15"/>
  <c r="AP119" i="15"/>
  <c r="AN120" i="15"/>
  <c r="AP120" i="15"/>
  <c r="AN121" i="15"/>
  <c r="AP121" i="15"/>
  <c r="AN122" i="15"/>
  <c r="AP122" i="15"/>
  <c r="AN123" i="15"/>
  <c r="AP123" i="15"/>
  <c r="AN124" i="15"/>
  <c r="AP124" i="15"/>
  <c r="AN125" i="15"/>
  <c r="AP125" i="15"/>
  <c r="AN126" i="15"/>
  <c r="AP126" i="15"/>
  <c r="AN127" i="15"/>
  <c r="AP127" i="15"/>
  <c r="AN128" i="15"/>
  <c r="AP128" i="15"/>
  <c r="AN129" i="15"/>
  <c r="AP129" i="15"/>
  <c r="AN130" i="15"/>
  <c r="AP130" i="15"/>
  <c r="AN131" i="15"/>
  <c r="AO131" i="15" s="1"/>
  <c r="AP131" i="15"/>
  <c r="AN132" i="15"/>
  <c r="AP132" i="15"/>
  <c r="AN133" i="15"/>
  <c r="AP133" i="15"/>
  <c r="AN134" i="15"/>
  <c r="AO134" i="15" s="1"/>
  <c r="AP134" i="15"/>
  <c r="AN135" i="15"/>
  <c r="AP135" i="15"/>
  <c r="AN136" i="15"/>
  <c r="AP136" i="15"/>
  <c r="AN137" i="15"/>
  <c r="AP137" i="15"/>
  <c r="AN138" i="15"/>
  <c r="AP138" i="15"/>
  <c r="AN139" i="15"/>
  <c r="AP139" i="15"/>
  <c r="AN140" i="15"/>
  <c r="AP140" i="15"/>
  <c r="AN141" i="15"/>
  <c r="AP141" i="15"/>
  <c r="AN142" i="15"/>
  <c r="AP142" i="15"/>
  <c r="AN143" i="15"/>
  <c r="AP143" i="15"/>
  <c r="AN144" i="15"/>
  <c r="AP144" i="15"/>
  <c r="AN145" i="15"/>
  <c r="AP145" i="15"/>
  <c r="AN146" i="15"/>
  <c r="AP146" i="15"/>
  <c r="AN147" i="15"/>
  <c r="AP147" i="15"/>
  <c r="AN148" i="15"/>
  <c r="AP148" i="15"/>
  <c r="AN149" i="15"/>
  <c r="AO149" i="15" s="1"/>
  <c r="AP149" i="15"/>
  <c r="AN150" i="15"/>
  <c r="AP150" i="15"/>
  <c r="AN151" i="15"/>
  <c r="AP151" i="15"/>
  <c r="AN152" i="15"/>
  <c r="AP152" i="15"/>
  <c r="AN153" i="15"/>
  <c r="AP153" i="15"/>
  <c r="AN154" i="15"/>
  <c r="AP154" i="15"/>
  <c r="AN155" i="15"/>
  <c r="AP155" i="15"/>
  <c r="AN156" i="15"/>
  <c r="AP156" i="15"/>
  <c r="AN157" i="15"/>
  <c r="AP157" i="15"/>
  <c r="AN158" i="15"/>
  <c r="AP158" i="15"/>
  <c r="AN159" i="15"/>
  <c r="AP159" i="15"/>
  <c r="AN160" i="15"/>
  <c r="AP160" i="15"/>
  <c r="AN161" i="15"/>
  <c r="AP161" i="15"/>
  <c r="AN162" i="15"/>
  <c r="AP162" i="15"/>
  <c r="AN163" i="15"/>
  <c r="AO163" i="15" s="1"/>
  <c r="AP163" i="15"/>
  <c r="AN164" i="15"/>
  <c r="AP164" i="15"/>
  <c r="AN165" i="15"/>
  <c r="AP165" i="15"/>
  <c r="AN166" i="15"/>
  <c r="AP166" i="15"/>
  <c r="AN167" i="15"/>
  <c r="AP167" i="15"/>
  <c r="AN168" i="15"/>
  <c r="AP168" i="15"/>
  <c r="AN169" i="15"/>
  <c r="AP169" i="15"/>
  <c r="AN170" i="15"/>
  <c r="AP170" i="15"/>
  <c r="AN171" i="15"/>
  <c r="AP171" i="15"/>
  <c r="AN172" i="15"/>
  <c r="AP172" i="15"/>
  <c r="AN173" i="15"/>
  <c r="AP173" i="15"/>
  <c r="AN174" i="15"/>
  <c r="AP174" i="15"/>
  <c r="AN175" i="15"/>
  <c r="AP175" i="15"/>
  <c r="AN176" i="15"/>
  <c r="AP176" i="15"/>
  <c r="AN177" i="15"/>
  <c r="AO177" i="15" s="1"/>
  <c r="AP177" i="15"/>
  <c r="AN178" i="15"/>
  <c r="AP178" i="15"/>
  <c r="AN179" i="15"/>
  <c r="AP179" i="15"/>
  <c r="AN180" i="15"/>
  <c r="AP180" i="15"/>
  <c r="AN181" i="15"/>
  <c r="AP181" i="15"/>
  <c r="AN182" i="15"/>
  <c r="AP182" i="15"/>
  <c r="AN183" i="15"/>
  <c r="AP183" i="15"/>
  <c r="AN184" i="15"/>
  <c r="AP184" i="15"/>
  <c r="AN185" i="15"/>
  <c r="AP185" i="15"/>
  <c r="AN186" i="15"/>
  <c r="AP186" i="15"/>
  <c r="AN187" i="15"/>
  <c r="AP187" i="15"/>
  <c r="AN188" i="15"/>
  <c r="AP188" i="15"/>
  <c r="AN189" i="15"/>
  <c r="AP189" i="15"/>
  <c r="AN190" i="15"/>
  <c r="AP190" i="15"/>
  <c r="AN191" i="15"/>
  <c r="AP191" i="15"/>
  <c r="AN192" i="15"/>
  <c r="AP192" i="15"/>
  <c r="AN193" i="15"/>
  <c r="AP193" i="15"/>
  <c r="AN194" i="15"/>
  <c r="AP194" i="15"/>
  <c r="AN195" i="15"/>
  <c r="AP195" i="15"/>
  <c r="AN196" i="15"/>
  <c r="AP196" i="15"/>
  <c r="AN197" i="15"/>
  <c r="AP197" i="15"/>
  <c r="AN198" i="15"/>
  <c r="AP198" i="15"/>
  <c r="AN199" i="15"/>
  <c r="AP199" i="15"/>
  <c r="AN200" i="15"/>
  <c r="AP200" i="15"/>
  <c r="AN201" i="15"/>
  <c r="AP201" i="15"/>
  <c r="AN202" i="15"/>
  <c r="AP202" i="15"/>
  <c r="AN203" i="15"/>
  <c r="AP203" i="15"/>
  <c r="AN204" i="15"/>
  <c r="AO204" i="15" s="1"/>
  <c r="AP204" i="15"/>
  <c r="AN205" i="15"/>
  <c r="AP205" i="15"/>
  <c r="AN206" i="15"/>
  <c r="AP206" i="15"/>
  <c r="AN207" i="15"/>
  <c r="AP207" i="15"/>
  <c r="AN208" i="15"/>
  <c r="AP208" i="15"/>
  <c r="AN209" i="15"/>
  <c r="AP209" i="15"/>
  <c r="AN210" i="15"/>
  <c r="AP210" i="15"/>
  <c r="AN211" i="15"/>
  <c r="AP211" i="15"/>
  <c r="AN212" i="15"/>
  <c r="AP212" i="15"/>
  <c r="AN213" i="15"/>
  <c r="AP213" i="15"/>
  <c r="AN214" i="15"/>
  <c r="AP214" i="15"/>
  <c r="AN215" i="15"/>
  <c r="AP215" i="15"/>
  <c r="AN216" i="15"/>
  <c r="AP216" i="15"/>
  <c r="AN217" i="15"/>
  <c r="AP217" i="15"/>
  <c r="AN218" i="15"/>
  <c r="AP218" i="15"/>
  <c r="AN219" i="15"/>
  <c r="AP219" i="15"/>
  <c r="AN220" i="15"/>
  <c r="AP220" i="15"/>
  <c r="AN221" i="15"/>
  <c r="AP221" i="15"/>
  <c r="AN222" i="15"/>
  <c r="AP222" i="15"/>
  <c r="AN223" i="15"/>
  <c r="AP223" i="15"/>
  <c r="AN224" i="15"/>
  <c r="AP224" i="15"/>
  <c r="AN225" i="15"/>
  <c r="AP225" i="15"/>
  <c r="AN226" i="15"/>
  <c r="AP226" i="15"/>
  <c r="AN227" i="15"/>
  <c r="AP227" i="15"/>
  <c r="AN228" i="15"/>
  <c r="AP228" i="15"/>
  <c r="AN229" i="15"/>
  <c r="AP229" i="15"/>
  <c r="AN230" i="15"/>
  <c r="AP230" i="15"/>
  <c r="AN231" i="15"/>
  <c r="AP231" i="15"/>
  <c r="AN232" i="15"/>
  <c r="AP232" i="15"/>
  <c r="AN233" i="15"/>
  <c r="AP233" i="15"/>
  <c r="AN234" i="15"/>
  <c r="AO234" i="15" s="1"/>
  <c r="AP234" i="15"/>
  <c r="AN235" i="15"/>
  <c r="AP235" i="15"/>
  <c r="AN236" i="15"/>
  <c r="AP236" i="15"/>
  <c r="AN237" i="15"/>
  <c r="AP237" i="15"/>
  <c r="AN238" i="15"/>
  <c r="AP238" i="15"/>
  <c r="AN239" i="15"/>
  <c r="AP239" i="15"/>
  <c r="AN240" i="15"/>
  <c r="AP240" i="15"/>
  <c r="AN241" i="15"/>
  <c r="AP241" i="15"/>
  <c r="AN242" i="15"/>
  <c r="AP242" i="15"/>
  <c r="AN243" i="15"/>
  <c r="AP243" i="15"/>
  <c r="AN244" i="15"/>
  <c r="AP244" i="15"/>
  <c r="AN245" i="15"/>
  <c r="AP245" i="15"/>
  <c r="AN246" i="15"/>
  <c r="AP246" i="15"/>
  <c r="AN247" i="15"/>
  <c r="AP247" i="15"/>
  <c r="AN248" i="15"/>
  <c r="AP248" i="15"/>
  <c r="AN249" i="15"/>
  <c r="AP249" i="15"/>
  <c r="AN250" i="15"/>
  <c r="AP250" i="15"/>
  <c r="AN251" i="15"/>
  <c r="AP251" i="15"/>
  <c r="AN252" i="15"/>
  <c r="AP252" i="15"/>
  <c r="AN253" i="15"/>
  <c r="AP253" i="15"/>
  <c r="AN254" i="15"/>
  <c r="AP254" i="15"/>
  <c r="AN255" i="15"/>
  <c r="AP255" i="15"/>
  <c r="AN256" i="15"/>
  <c r="AP256" i="15"/>
  <c r="AN257" i="15"/>
  <c r="AO257" i="15" s="1"/>
  <c r="AP257" i="15"/>
  <c r="AN258" i="15"/>
  <c r="AO258" i="15" s="1"/>
  <c r="AP258" i="15"/>
  <c r="AN259" i="15"/>
  <c r="AP259" i="15"/>
  <c r="AN260" i="15"/>
  <c r="AP260" i="15"/>
  <c r="AN261" i="15"/>
  <c r="AP261" i="15"/>
  <c r="AN262" i="15"/>
  <c r="AP262" i="15"/>
  <c r="AN263" i="15"/>
  <c r="AP263" i="15"/>
  <c r="AN264" i="15"/>
  <c r="AO264" i="15" s="1"/>
  <c r="AP264" i="15"/>
  <c r="AN265" i="15"/>
  <c r="AP265" i="15"/>
  <c r="AN266" i="15"/>
  <c r="AP266" i="15"/>
  <c r="AN267" i="15"/>
  <c r="AP267" i="15"/>
  <c r="AN268" i="15"/>
  <c r="AP268" i="15"/>
  <c r="AN269" i="15"/>
  <c r="AP269" i="15"/>
  <c r="AN270" i="15"/>
  <c r="AP270" i="15"/>
  <c r="AN271" i="15"/>
  <c r="AP271" i="15"/>
  <c r="AN272" i="15"/>
  <c r="AP272" i="15"/>
  <c r="AN273" i="15"/>
  <c r="AP273" i="15"/>
  <c r="AN274" i="15"/>
  <c r="AP274" i="15"/>
  <c r="AN275" i="15"/>
  <c r="AP275" i="15"/>
  <c r="AN276" i="15"/>
  <c r="AO276" i="15" s="1"/>
  <c r="AP276" i="15"/>
  <c r="AN277" i="15"/>
  <c r="AP277" i="15"/>
  <c r="AN278" i="15"/>
  <c r="AP278" i="15"/>
  <c r="AN279" i="15"/>
  <c r="AO279" i="15" s="1"/>
  <c r="AP279" i="15"/>
  <c r="AN280" i="15"/>
  <c r="AP280" i="15"/>
  <c r="AN281" i="15"/>
  <c r="AO281" i="15" s="1"/>
  <c r="AP281" i="15"/>
  <c r="AN282" i="15"/>
  <c r="AP282" i="15"/>
  <c r="AN283" i="15"/>
  <c r="AP283" i="15"/>
  <c r="AN284" i="15"/>
  <c r="AP284" i="15"/>
  <c r="AN285" i="15"/>
  <c r="AP285" i="15"/>
  <c r="AN286" i="15"/>
  <c r="AP286" i="15"/>
  <c r="AN287" i="15"/>
  <c r="AP287" i="15"/>
  <c r="AN288" i="15"/>
  <c r="AP288" i="15"/>
  <c r="AN289" i="15"/>
  <c r="AP289" i="15"/>
  <c r="AN290" i="15"/>
  <c r="AP290" i="15"/>
  <c r="AN291" i="15"/>
  <c r="AP291" i="15"/>
  <c r="AN292" i="15"/>
  <c r="AP292" i="15"/>
  <c r="AN293" i="15"/>
  <c r="AP293" i="15"/>
  <c r="AN294" i="15"/>
  <c r="AP294" i="15"/>
  <c r="AN295" i="15"/>
  <c r="AP295" i="15"/>
  <c r="AN296" i="15"/>
  <c r="AP296" i="15"/>
  <c r="AN297" i="15"/>
  <c r="AP297" i="15"/>
  <c r="AN298" i="15"/>
  <c r="AP298" i="15"/>
  <c r="AN299" i="15"/>
  <c r="AP299" i="15"/>
  <c r="AN300" i="15"/>
  <c r="AP300" i="15"/>
  <c r="AN301" i="15"/>
  <c r="AO301" i="15" s="1"/>
  <c r="AP301" i="15"/>
  <c r="AN302" i="15"/>
  <c r="AP302" i="15"/>
  <c r="AN303" i="15"/>
  <c r="AP303" i="15"/>
  <c r="AN304" i="15"/>
  <c r="AP304" i="15"/>
  <c r="AN305" i="15"/>
  <c r="AP305" i="15"/>
  <c r="AN306" i="15"/>
  <c r="AP306" i="15"/>
  <c r="AN307" i="15"/>
  <c r="AP307" i="15"/>
  <c r="AN308" i="15"/>
  <c r="AP308" i="15"/>
  <c r="AN309" i="15"/>
  <c r="AP309" i="15"/>
  <c r="AN310" i="15"/>
  <c r="AP310" i="15"/>
  <c r="AN311" i="15"/>
  <c r="AP311" i="15"/>
  <c r="AN312" i="15"/>
  <c r="AP312" i="15"/>
  <c r="AN313" i="15"/>
  <c r="AP313" i="15"/>
  <c r="AN314" i="15"/>
  <c r="AP314" i="15"/>
  <c r="AN315" i="15"/>
  <c r="AP315" i="15"/>
  <c r="AN316" i="15"/>
  <c r="AP316" i="15"/>
  <c r="AN317" i="15"/>
  <c r="AP317" i="15"/>
  <c r="AN318" i="15"/>
  <c r="AP318" i="15"/>
  <c r="AN319" i="15"/>
  <c r="AP319" i="15"/>
  <c r="AN320" i="15"/>
  <c r="AP320" i="15"/>
  <c r="AN321" i="15"/>
  <c r="AP321" i="15"/>
  <c r="AN322" i="15"/>
  <c r="AP322" i="15"/>
  <c r="AN323" i="15"/>
  <c r="AP323" i="15"/>
  <c r="AN324" i="15"/>
  <c r="AP324" i="15"/>
  <c r="AN325" i="15"/>
  <c r="AP325" i="15"/>
  <c r="AN326" i="15"/>
  <c r="AP326" i="15"/>
  <c r="AN327" i="15"/>
  <c r="AP327" i="15"/>
  <c r="AN328" i="15"/>
  <c r="AP328" i="15"/>
  <c r="AN329" i="15"/>
  <c r="AP329" i="15"/>
  <c r="AN330" i="15"/>
  <c r="AP330" i="15"/>
  <c r="AN331" i="15"/>
  <c r="AP331" i="15"/>
  <c r="AN332" i="15"/>
  <c r="AP332" i="15"/>
  <c r="AN333" i="15"/>
  <c r="AP333" i="15"/>
  <c r="AN334" i="15"/>
  <c r="AP334" i="15"/>
  <c r="AN335" i="15"/>
  <c r="AP335" i="15"/>
  <c r="AN336" i="15"/>
  <c r="AP336" i="15"/>
  <c r="AN337" i="15"/>
  <c r="AP337" i="15"/>
  <c r="AN338" i="15"/>
  <c r="AP338" i="15"/>
  <c r="AN339" i="15"/>
  <c r="AP339" i="15"/>
  <c r="AN340" i="15"/>
  <c r="AP340" i="15"/>
  <c r="AN341" i="15"/>
  <c r="AO341" i="15" s="1"/>
  <c r="AP341" i="15"/>
  <c r="AN342" i="15"/>
  <c r="AP342" i="15"/>
  <c r="AN343" i="15"/>
  <c r="AP343" i="15"/>
  <c r="AN344" i="15"/>
  <c r="AP344" i="15"/>
  <c r="AN345" i="15"/>
  <c r="AP345" i="15"/>
  <c r="AN346" i="15"/>
  <c r="AP346" i="15"/>
  <c r="AN347" i="15"/>
  <c r="AP347" i="15"/>
  <c r="AN348" i="15"/>
  <c r="AP348" i="15"/>
  <c r="AN349" i="15"/>
  <c r="AP349" i="15"/>
  <c r="AN350" i="15"/>
  <c r="AP350" i="15"/>
  <c r="AN351" i="15"/>
  <c r="AP351" i="15"/>
  <c r="AN352" i="15"/>
  <c r="AP352" i="15"/>
  <c r="AN353" i="15"/>
  <c r="AP353" i="15"/>
  <c r="AN354" i="15"/>
  <c r="AP354" i="15"/>
  <c r="AN355" i="15"/>
  <c r="AP355" i="15"/>
  <c r="AN356" i="15"/>
  <c r="AP356" i="15"/>
  <c r="AN357" i="15"/>
  <c r="AP357" i="15"/>
  <c r="AN358" i="15"/>
  <c r="AP358" i="15"/>
  <c r="AN359" i="15"/>
  <c r="AP359" i="15"/>
  <c r="AN360" i="15"/>
  <c r="AP360" i="15"/>
  <c r="AN361" i="15"/>
  <c r="AP361" i="15"/>
  <c r="AN362" i="15"/>
  <c r="AP362" i="15"/>
  <c r="AN363" i="15"/>
  <c r="AP363" i="15"/>
  <c r="AN364" i="15"/>
  <c r="AP364" i="15"/>
  <c r="AN365" i="15"/>
  <c r="AP365" i="15"/>
  <c r="AN366" i="15"/>
  <c r="AP366" i="15"/>
  <c r="AN367" i="15"/>
  <c r="AP367" i="15"/>
  <c r="AN368" i="15"/>
  <c r="AP368" i="15"/>
  <c r="AN369" i="15"/>
  <c r="AP369" i="15"/>
  <c r="AN370" i="15"/>
  <c r="AP370" i="15"/>
  <c r="AN371" i="15"/>
  <c r="AP371" i="15"/>
  <c r="AN372" i="15"/>
  <c r="AP372" i="15"/>
  <c r="AN373" i="15"/>
  <c r="AP373" i="15"/>
  <c r="AN374" i="15"/>
  <c r="AP374" i="15"/>
  <c r="AN375" i="15"/>
  <c r="AP375" i="15"/>
  <c r="AN376" i="15"/>
  <c r="AP376" i="15"/>
  <c r="AN377" i="15"/>
  <c r="AP377" i="15"/>
  <c r="AN378" i="15"/>
  <c r="AP378" i="15"/>
  <c r="AN379" i="15"/>
  <c r="AP379" i="15"/>
  <c r="AN380" i="15"/>
  <c r="AP380" i="15"/>
  <c r="AN381" i="15"/>
  <c r="AP381" i="15"/>
  <c r="AN382" i="15"/>
  <c r="AP382" i="15"/>
  <c r="AN383" i="15"/>
  <c r="AP383" i="15"/>
  <c r="AN384" i="15"/>
  <c r="AP384" i="15"/>
  <c r="AN385" i="15"/>
  <c r="AP385" i="15"/>
  <c r="AN386" i="15"/>
  <c r="AP386" i="15"/>
  <c r="AN387" i="15"/>
  <c r="AP387" i="15"/>
  <c r="AN388" i="15"/>
  <c r="AP388" i="15"/>
  <c r="AN389" i="15"/>
  <c r="AP389" i="15"/>
  <c r="AN390" i="15"/>
  <c r="AP390" i="15"/>
  <c r="AN391" i="15"/>
  <c r="AP391" i="15"/>
  <c r="AN392" i="15"/>
  <c r="AP392" i="15"/>
  <c r="AN393" i="15"/>
  <c r="AP393" i="15"/>
  <c r="AN394" i="15"/>
  <c r="AP394" i="15"/>
  <c r="AN395" i="15"/>
  <c r="AP395" i="15"/>
  <c r="AN396" i="15"/>
  <c r="AP396" i="15"/>
  <c r="AN397" i="15"/>
  <c r="AP397" i="15"/>
  <c r="AN398" i="15"/>
  <c r="AP398" i="15"/>
  <c r="AN399" i="15"/>
  <c r="AP399" i="15"/>
  <c r="AN400" i="15"/>
  <c r="AP400" i="15"/>
  <c r="AN401" i="15"/>
  <c r="AP401" i="15"/>
  <c r="AN402" i="15"/>
  <c r="AP402" i="15"/>
  <c r="AN403" i="15"/>
  <c r="AP403" i="15"/>
  <c r="AN404" i="15"/>
  <c r="AP404" i="15"/>
  <c r="AN405" i="15"/>
  <c r="AP405" i="15"/>
  <c r="AN406" i="15"/>
  <c r="AP406" i="15"/>
  <c r="AN407" i="15"/>
  <c r="AP407" i="15"/>
  <c r="AN408" i="15"/>
  <c r="AP408" i="15"/>
  <c r="AN409" i="15"/>
  <c r="AP409" i="15"/>
  <c r="AN410" i="15"/>
  <c r="AP410" i="15"/>
  <c r="AN411" i="15"/>
  <c r="AP411" i="15"/>
  <c r="AN412" i="15"/>
  <c r="AP412" i="15"/>
  <c r="AN413" i="15"/>
  <c r="AP413" i="15"/>
  <c r="AN414" i="15"/>
  <c r="AP414" i="15"/>
  <c r="AN415" i="15"/>
  <c r="AP415" i="15"/>
  <c r="AN416" i="15"/>
  <c r="AP416" i="15"/>
  <c r="AN417" i="15"/>
  <c r="AP417" i="15"/>
  <c r="AN418" i="15"/>
  <c r="AP418" i="15"/>
  <c r="AN419" i="15"/>
  <c r="AP419" i="15"/>
  <c r="AN420" i="15"/>
  <c r="AO420" i="15" s="1"/>
  <c r="AP420" i="15"/>
  <c r="AN421" i="15"/>
  <c r="AP421" i="15"/>
  <c r="AN422" i="15"/>
  <c r="AP422" i="15"/>
  <c r="AN423" i="15"/>
  <c r="AP423" i="15"/>
  <c r="AN424" i="15"/>
  <c r="AP424" i="15"/>
  <c r="AN425" i="15"/>
  <c r="AP425" i="15"/>
  <c r="AN426" i="15"/>
  <c r="AP426" i="15"/>
  <c r="AN427" i="15"/>
  <c r="AP427" i="15"/>
  <c r="AN428" i="15"/>
  <c r="AP428" i="15"/>
  <c r="AN429" i="15"/>
  <c r="AP429" i="15"/>
  <c r="AN430" i="15"/>
  <c r="AP430" i="15"/>
  <c r="AN431" i="15"/>
  <c r="AP431" i="15"/>
  <c r="AN432" i="15"/>
  <c r="AP432" i="15"/>
  <c r="AN433" i="15"/>
  <c r="AP433" i="15"/>
  <c r="AN434" i="15"/>
  <c r="AP434" i="15"/>
  <c r="AN435" i="15"/>
  <c r="AP435" i="15"/>
  <c r="AN436" i="15"/>
  <c r="AP436" i="15"/>
  <c r="AN437" i="15"/>
  <c r="AP437" i="15"/>
  <c r="AN438" i="15"/>
  <c r="AP438" i="15"/>
  <c r="AN439" i="15"/>
  <c r="AP439" i="15"/>
  <c r="AN440" i="15"/>
  <c r="AP440" i="15"/>
  <c r="AN441" i="15"/>
  <c r="AP441" i="15"/>
  <c r="AN442" i="15"/>
  <c r="AP442" i="15"/>
  <c r="AN443" i="15"/>
  <c r="AP443" i="15"/>
  <c r="AN444" i="15"/>
  <c r="AP444" i="15"/>
  <c r="AN445" i="15"/>
  <c r="AP445" i="15"/>
  <c r="AN446" i="15"/>
  <c r="AP446" i="15"/>
  <c r="AN447" i="15"/>
  <c r="AP447" i="15"/>
  <c r="AN448" i="15"/>
  <c r="AP448" i="15"/>
  <c r="AN449" i="15"/>
  <c r="AP449" i="15"/>
  <c r="AN450" i="15"/>
  <c r="AP450" i="15"/>
  <c r="AN451" i="15"/>
  <c r="AP451" i="15"/>
  <c r="AN452" i="15"/>
  <c r="AP452" i="15"/>
  <c r="AN453" i="15"/>
  <c r="AP453" i="15"/>
  <c r="AN454" i="15"/>
  <c r="AO454" i="15" s="1"/>
  <c r="AP454" i="15"/>
  <c r="AN455" i="15"/>
  <c r="AP455" i="15"/>
  <c r="AN456" i="15"/>
  <c r="AP456" i="15"/>
  <c r="AN457" i="15"/>
  <c r="AP457" i="15"/>
  <c r="AN458" i="15"/>
  <c r="AP458" i="15"/>
  <c r="AN459" i="15"/>
  <c r="AP459" i="15"/>
  <c r="AN460" i="15"/>
  <c r="AP460" i="15"/>
  <c r="AN461" i="15"/>
  <c r="AP461" i="15"/>
  <c r="AN462" i="15"/>
  <c r="AP462" i="15"/>
  <c r="AN463" i="15"/>
  <c r="AP463" i="15"/>
  <c r="AN464" i="15"/>
  <c r="AP464" i="15"/>
  <c r="AN465" i="15"/>
  <c r="AP465" i="15"/>
  <c r="AN466" i="15"/>
  <c r="AP466" i="15"/>
  <c r="AN467" i="15"/>
  <c r="AP467" i="15"/>
  <c r="AN468" i="15"/>
  <c r="AP468" i="15"/>
  <c r="AN469" i="15"/>
  <c r="AP469" i="15"/>
  <c r="AN470" i="15"/>
  <c r="AP470" i="15"/>
  <c r="AN471" i="15"/>
  <c r="AP471" i="15"/>
  <c r="AN472" i="15"/>
  <c r="AP472" i="15"/>
  <c r="AN473" i="15"/>
  <c r="AP473" i="15"/>
  <c r="AN474" i="15"/>
  <c r="AP474" i="15"/>
  <c r="AN475" i="15"/>
  <c r="AP475" i="15"/>
  <c r="AN476" i="15"/>
  <c r="AP476" i="15"/>
  <c r="AN477" i="15"/>
  <c r="AP477" i="15"/>
  <c r="AN478" i="15"/>
  <c r="AO478" i="15" s="1"/>
  <c r="AP478" i="15"/>
  <c r="AN479" i="15"/>
  <c r="AP479" i="15"/>
  <c r="AN480" i="15"/>
  <c r="AP480" i="15"/>
  <c r="AN481" i="15"/>
  <c r="AP481" i="15"/>
  <c r="AN482" i="15"/>
  <c r="AP482" i="15"/>
  <c r="AN483" i="15"/>
  <c r="AP483" i="15"/>
  <c r="AN484" i="15"/>
  <c r="AP484" i="15"/>
  <c r="AN485" i="15"/>
  <c r="AP485" i="15"/>
  <c r="AN486" i="15"/>
  <c r="AP486" i="15"/>
  <c r="AN487" i="15"/>
  <c r="AP487" i="15"/>
  <c r="AN488" i="15"/>
  <c r="AP488" i="15"/>
  <c r="AN489" i="15"/>
  <c r="AP489" i="15"/>
  <c r="AN490" i="15"/>
  <c r="AP490" i="15"/>
  <c r="AN491" i="15"/>
  <c r="AP491" i="15"/>
  <c r="AN492" i="15"/>
  <c r="AP492" i="15"/>
  <c r="AN493" i="15"/>
  <c r="AP493" i="15"/>
  <c r="AN494" i="15"/>
  <c r="AP494" i="15"/>
  <c r="AN495" i="15"/>
  <c r="AP495" i="15"/>
  <c r="AN496" i="15"/>
  <c r="AP496" i="15"/>
  <c r="AN497" i="15"/>
  <c r="AP497" i="15"/>
  <c r="AN498" i="15"/>
  <c r="AP498" i="15"/>
  <c r="AN499" i="15"/>
  <c r="AP499" i="15"/>
  <c r="AN500" i="15"/>
  <c r="AO500" i="15" s="1"/>
  <c r="AP500" i="15"/>
  <c r="AN501" i="15"/>
  <c r="AP501" i="15"/>
  <c r="AN502" i="15"/>
  <c r="AP502" i="15"/>
  <c r="AN503" i="15"/>
  <c r="AP503" i="15"/>
  <c r="AN504" i="15"/>
  <c r="AP504" i="15"/>
  <c r="AN505" i="15"/>
  <c r="AP505" i="15"/>
  <c r="AN506" i="15"/>
  <c r="AP506" i="15"/>
  <c r="AN507" i="15"/>
  <c r="AP507" i="15"/>
  <c r="AN508" i="15"/>
  <c r="AP508" i="15"/>
  <c r="AN509" i="15"/>
  <c r="AP509" i="15"/>
  <c r="AN510" i="15"/>
  <c r="AP510" i="15"/>
  <c r="AN511" i="15"/>
  <c r="AP511" i="15"/>
  <c r="AN512" i="15"/>
  <c r="AP512" i="15"/>
  <c r="AN513" i="15"/>
  <c r="AP513" i="15"/>
  <c r="AN514" i="15"/>
  <c r="AP514" i="15"/>
  <c r="AN515" i="15"/>
  <c r="AP515" i="15"/>
  <c r="AN516" i="15"/>
  <c r="AP516" i="15"/>
  <c r="AN517" i="15"/>
  <c r="AP517" i="15"/>
  <c r="AN518" i="15"/>
  <c r="AP518" i="15"/>
  <c r="AN519" i="15"/>
  <c r="AP519" i="15"/>
  <c r="AN520" i="15"/>
  <c r="AP520" i="15"/>
  <c r="AN521" i="15"/>
  <c r="AP521" i="15"/>
  <c r="AN522" i="15"/>
  <c r="AP522" i="15"/>
  <c r="AN523" i="15"/>
  <c r="AP523" i="15"/>
  <c r="AN524" i="15"/>
  <c r="AP524" i="15"/>
  <c r="AN525" i="15"/>
  <c r="AP525" i="15"/>
  <c r="AN526" i="15"/>
  <c r="AP526" i="15"/>
  <c r="AN527" i="15"/>
  <c r="AP527" i="15"/>
  <c r="AN528" i="15"/>
  <c r="AP528" i="15"/>
  <c r="AN529" i="15"/>
  <c r="AP529" i="15"/>
  <c r="AN530" i="15"/>
  <c r="AP530" i="15"/>
  <c r="AN531" i="15"/>
  <c r="AP531" i="15"/>
  <c r="AN532" i="15"/>
  <c r="AP532" i="15"/>
  <c r="AN533" i="15"/>
  <c r="AP533" i="15"/>
  <c r="AN534" i="15"/>
  <c r="AP534" i="15"/>
  <c r="AN535" i="15"/>
  <c r="AP535" i="15"/>
  <c r="AN536" i="15"/>
  <c r="AP536" i="15"/>
  <c r="AN537" i="15"/>
  <c r="AP537" i="15"/>
  <c r="AN538" i="15"/>
  <c r="AP538" i="15"/>
  <c r="AN539" i="15"/>
  <c r="AO539" i="15" s="1"/>
  <c r="AP539" i="15"/>
  <c r="AN540" i="15"/>
  <c r="AP540" i="15"/>
  <c r="AN541" i="15"/>
  <c r="AP541" i="15"/>
  <c r="AN542" i="15"/>
  <c r="AP542" i="15"/>
  <c r="AN543" i="15"/>
  <c r="AP543" i="15"/>
  <c r="AN544" i="15"/>
  <c r="AP544" i="15"/>
  <c r="AN545" i="15"/>
  <c r="AP545" i="15"/>
  <c r="AN546" i="15"/>
  <c r="AP546" i="15"/>
  <c r="AN547" i="15"/>
  <c r="AP547" i="15"/>
  <c r="AN548" i="15"/>
  <c r="AP548" i="15"/>
  <c r="AN549" i="15"/>
  <c r="AP549" i="15"/>
  <c r="AN550" i="15"/>
  <c r="AP550" i="15"/>
  <c r="AN551" i="15"/>
  <c r="AP551" i="15"/>
  <c r="AN552" i="15"/>
  <c r="AP552" i="15"/>
  <c r="AN553" i="15"/>
  <c r="AP553" i="15"/>
  <c r="AN554" i="15"/>
  <c r="AP554" i="15"/>
  <c r="AN555" i="15"/>
  <c r="AP555" i="15"/>
  <c r="AN556" i="15"/>
  <c r="AP556" i="15"/>
  <c r="AN557" i="15"/>
  <c r="AP557" i="15"/>
  <c r="AN558" i="15"/>
  <c r="AP558" i="15"/>
  <c r="AN559" i="15"/>
  <c r="AO559" i="15" s="1"/>
  <c r="AP559" i="15"/>
  <c r="AN560" i="15"/>
  <c r="AP560" i="15"/>
  <c r="AN561" i="15"/>
  <c r="AP561" i="15"/>
  <c r="AN562" i="15"/>
  <c r="AP562" i="15"/>
  <c r="AN563" i="15"/>
  <c r="AP563" i="15"/>
  <c r="AN564" i="15"/>
  <c r="AP564" i="15"/>
  <c r="AN565" i="15"/>
  <c r="AO565" i="15" s="1"/>
  <c r="AP565" i="15"/>
  <c r="AN566" i="15"/>
  <c r="AP566" i="15"/>
  <c r="AN567" i="15"/>
  <c r="AP567" i="15"/>
  <c r="AN568" i="15"/>
  <c r="AP568" i="15"/>
  <c r="AN569" i="15"/>
  <c r="AP569" i="15"/>
  <c r="AN570" i="15"/>
  <c r="AP570" i="15"/>
  <c r="AN571" i="15"/>
  <c r="AP571" i="15"/>
  <c r="AN572" i="15"/>
  <c r="AP572" i="15"/>
  <c r="AN573" i="15"/>
  <c r="AP573" i="15"/>
  <c r="AN574" i="15"/>
  <c r="AP574" i="15"/>
  <c r="AN575" i="15"/>
  <c r="AP575" i="15"/>
  <c r="AN576" i="15"/>
  <c r="AP576" i="15"/>
  <c r="AN577" i="15"/>
  <c r="AP577" i="15"/>
  <c r="AN578" i="15"/>
  <c r="AP578" i="15"/>
  <c r="AN579" i="15"/>
  <c r="AP579" i="15"/>
  <c r="AN580" i="15"/>
  <c r="AP580" i="15"/>
  <c r="AN581" i="15"/>
  <c r="AP581" i="15"/>
  <c r="AN582" i="15"/>
  <c r="AP582" i="15"/>
  <c r="AN583" i="15"/>
  <c r="AP583" i="15"/>
  <c r="AN584" i="15"/>
  <c r="AP584" i="15"/>
  <c r="AN585" i="15"/>
  <c r="AP585" i="15"/>
  <c r="AN586" i="15"/>
  <c r="AP586" i="15"/>
  <c r="AN587" i="15"/>
  <c r="AP587" i="15"/>
  <c r="AN588" i="15"/>
  <c r="AP588" i="15"/>
  <c r="AN589" i="15"/>
  <c r="AP589" i="15"/>
  <c r="AN590" i="15"/>
  <c r="AP590" i="15"/>
  <c r="AN591" i="15"/>
  <c r="AP591" i="15"/>
  <c r="AN592" i="15"/>
  <c r="AP592" i="15"/>
  <c r="AN593" i="15"/>
  <c r="AP593" i="15"/>
  <c r="AN594" i="15"/>
  <c r="AP594" i="15"/>
  <c r="AN595" i="15"/>
  <c r="AP595" i="15"/>
  <c r="AN596" i="15"/>
  <c r="AP596" i="15"/>
  <c r="AN597" i="15"/>
  <c r="AP597" i="15"/>
  <c r="AN598" i="15"/>
  <c r="AP598" i="15"/>
  <c r="AN599" i="15"/>
  <c r="AP599" i="15"/>
  <c r="AN600" i="15"/>
  <c r="AP600" i="15"/>
  <c r="AN601" i="15"/>
  <c r="AP601" i="15"/>
  <c r="AN602" i="15"/>
  <c r="AP602" i="15"/>
  <c r="AN603" i="15"/>
  <c r="AP603" i="15"/>
  <c r="AN604" i="15"/>
  <c r="AP604" i="15"/>
  <c r="AN605" i="15"/>
  <c r="AP605" i="15"/>
  <c r="AN606" i="15"/>
  <c r="AP606" i="15"/>
  <c r="AN607" i="15"/>
  <c r="AP607" i="15"/>
  <c r="AN608" i="15"/>
  <c r="AP608" i="15"/>
  <c r="AN609" i="15"/>
  <c r="AP609" i="15"/>
  <c r="AN610" i="15"/>
  <c r="AP610" i="15"/>
  <c r="AN611" i="15"/>
  <c r="AP611" i="15"/>
  <c r="AN612" i="15"/>
  <c r="AP612" i="15"/>
  <c r="AN613" i="15"/>
  <c r="AP613" i="15"/>
  <c r="AN614" i="15"/>
  <c r="AP614" i="15"/>
  <c r="AN615" i="15"/>
  <c r="AP615" i="15"/>
  <c r="AN616" i="15"/>
  <c r="AP616" i="15"/>
  <c r="AN617" i="15"/>
  <c r="AP617" i="15"/>
  <c r="AN618" i="15"/>
  <c r="AP618" i="15"/>
  <c r="AN619" i="15"/>
  <c r="AO619" i="15" s="1"/>
  <c r="AP619" i="15"/>
  <c r="AN620" i="15"/>
  <c r="AP620" i="15"/>
  <c r="AN621" i="15"/>
  <c r="AP621" i="15"/>
  <c r="AN622" i="15"/>
  <c r="AO622" i="15" s="1"/>
  <c r="AP622" i="15"/>
  <c r="AN623" i="15"/>
  <c r="AP623" i="15"/>
  <c r="AN624" i="15"/>
  <c r="AP624" i="15"/>
  <c r="AN625" i="15"/>
  <c r="AP625" i="15"/>
  <c r="AN626" i="15"/>
  <c r="AP626" i="15"/>
  <c r="AN627" i="15"/>
  <c r="AP627" i="15"/>
  <c r="AN628" i="15"/>
  <c r="AP628" i="15"/>
  <c r="AN629" i="15"/>
  <c r="AP629" i="15"/>
  <c r="AN630" i="15"/>
  <c r="AP630" i="15"/>
  <c r="AN631" i="15"/>
  <c r="AP631" i="15"/>
  <c r="AN632" i="15"/>
  <c r="AP632" i="15"/>
  <c r="AN633" i="15"/>
  <c r="AP633" i="15"/>
  <c r="AN634" i="15"/>
  <c r="AP634" i="15"/>
  <c r="AN635" i="15"/>
  <c r="AP635" i="15"/>
  <c r="AN636" i="15"/>
  <c r="AP636" i="15"/>
  <c r="AN637" i="15"/>
  <c r="AP637" i="15"/>
  <c r="AN638" i="15"/>
  <c r="AP638" i="15"/>
  <c r="AN639" i="15"/>
  <c r="AP639" i="15"/>
  <c r="AN640" i="15"/>
  <c r="AP640" i="15"/>
  <c r="AN641" i="15"/>
  <c r="AP641" i="15"/>
  <c r="AN642" i="15"/>
  <c r="AP642" i="15"/>
  <c r="AN643" i="15"/>
  <c r="AP643" i="15"/>
  <c r="AN644" i="15"/>
  <c r="AP644" i="15"/>
  <c r="AN645" i="15"/>
  <c r="AP645" i="15"/>
  <c r="AN646" i="15"/>
  <c r="AP646" i="15"/>
  <c r="AN647" i="15"/>
  <c r="AP647" i="15"/>
  <c r="AN648" i="15"/>
  <c r="AP648" i="15"/>
  <c r="AN649" i="15"/>
  <c r="AP649" i="15"/>
  <c r="AN650" i="15"/>
  <c r="AP650" i="15"/>
  <c r="AN651" i="15"/>
  <c r="AP651" i="15"/>
  <c r="AN652" i="15"/>
  <c r="AP652" i="15"/>
  <c r="AN653" i="15"/>
  <c r="AP653" i="15"/>
  <c r="AN654" i="15"/>
  <c r="AP654" i="15"/>
  <c r="AN655" i="15"/>
  <c r="AP655" i="15"/>
  <c r="AN656" i="15"/>
  <c r="AP656" i="15"/>
  <c r="AN657" i="15"/>
  <c r="AP657" i="15"/>
  <c r="AN658" i="15"/>
  <c r="AP658" i="15"/>
  <c r="AN659" i="15"/>
  <c r="AP659" i="15"/>
  <c r="AN660" i="15"/>
  <c r="AP660" i="15"/>
  <c r="AN661" i="15"/>
  <c r="AP661" i="15"/>
  <c r="AN662" i="15"/>
  <c r="AP662" i="15"/>
  <c r="AN663" i="15"/>
  <c r="AP663" i="15"/>
  <c r="AN664" i="15"/>
  <c r="AP664" i="15"/>
  <c r="AN665" i="15"/>
  <c r="AP665" i="15"/>
  <c r="AN666" i="15"/>
  <c r="AP666" i="15"/>
  <c r="AN667" i="15"/>
  <c r="AP667" i="15"/>
  <c r="AN668" i="15"/>
  <c r="AP668" i="15"/>
  <c r="AQ2" i="15"/>
  <c r="AP2" i="15"/>
  <c r="AN2" i="15"/>
  <c r="AT661" i="15" l="1"/>
  <c r="AS661" i="15"/>
  <c r="AT647" i="15"/>
  <c r="AS647" i="15"/>
  <c r="AT633" i="15"/>
  <c r="AS633" i="15"/>
  <c r="AT619" i="15"/>
  <c r="AS619" i="15"/>
  <c r="AT605" i="15"/>
  <c r="AS605" i="15"/>
  <c r="AT591" i="15"/>
  <c r="AS591" i="15"/>
  <c r="AT577" i="15"/>
  <c r="AS577" i="15"/>
  <c r="AT563" i="15"/>
  <c r="AS563" i="15"/>
  <c r="AT549" i="15"/>
  <c r="AS549" i="15"/>
  <c r="AT535" i="15"/>
  <c r="AS535" i="15"/>
  <c r="AT521" i="15"/>
  <c r="AS521" i="15"/>
  <c r="AT493" i="15"/>
  <c r="AS493" i="15"/>
  <c r="AT479" i="15"/>
  <c r="AS479" i="15"/>
  <c r="AT465" i="15"/>
  <c r="AS465" i="15"/>
  <c r="AT451" i="15"/>
  <c r="AS451" i="15"/>
  <c r="AT437" i="15"/>
  <c r="AS437" i="15"/>
  <c r="AT423" i="15"/>
  <c r="AS423" i="15"/>
  <c r="AT409" i="15"/>
  <c r="AS409" i="15"/>
  <c r="AT395" i="15"/>
  <c r="AS395" i="15"/>
  <c r="AT381" i="15"/>
  <c r="AS381" i="15"/>
  <c r="AT367" i="15"/>
  <c r="AS367" i="15"/>
  <c r="AT353" i="15"/>
  <c r="AS353" i="15"/>
  <c r="AT339" i="15"/>
  <c r="AS339" i="15"/>
  <c r="AT311" i="15"/>
  <c r="AS311" i="15"/>
  <c r="AT297" i="15"/>
  <c r="AS297" i="15"/>
  <c r="AT255" i="15"/>
  <c r="AS255" i="15"/>
  <c r="AT241" i="15"/>
  <c r="AS241" i="15"/>
  <c r="AT227" i="15"/>
  <c r="AS227" i="15"/>
  <c r="AT213" i="15"/>
  <c r="AS213" i="15"/>
  <c r="AT185" i="15"/>
  <c r="AS185" i="15"/>
  <c r="AT157" i="15"/>
  <c r="AS157" i="15"/>
  <c r="AT143" i="15"/>
  <c r="AS143" i="15"/>
  <c r="AT129" i="15"/>
  <c r="AS129" i="15"/>
  <c r="AT59" i="15"/>
  <c r="AS59" i="15"/>
  <c r="AT45" i="15"/>
  <c r="AS45" i="15"/>
  <c r="AT31" i="15"/>
  <c r="AS31" i="15"/>
  <c r="AT17" i="15"/>
  <c r="AS17" i="15"/>
  <c r="AT606" i="15"/>
  <c r="AS606" i="15"/>
  <c r="AU584" i="15"/>
  <c r="AU570" i="15"/>
  <c r="AU542" i="15"/>
  <c r="AU514" i="15"/>
  <c r="AU500" i="15"/>
  <c r="AU486" i="15"/>
  <c r="AU458" i="15"/>
  <c r="AU430" i="15"/>
  <c r="AU416" i="15"/>
  <c r="AU388" i="15"/>
  <c r="AU374" i="15"/>
  <c r="AU360" i="15"/>
  <c r="AU318" i="15"/>
  <c r="AU304" i="15"/>
  <c r="AU290" i="15"/>
  <c r="AU276" i="15"/>
  <c r="AU262" i="15"/>
  <c r="AU234" i="15"/>
  <c r="AU220" i="15"/>
  <c r="AU206" i="15"/>
  <c r="AU192" i="15"/>
  <c r="AU178" i="15"/>
  <c r="AU164" i="15"/>
  <c r="AU150" i="15"/>
  <c r="AU136" i="15"/>
  <c r="AU122" i="15"/>
  <c r="AU108" i="15"/>
  <c r="AU94" i="15"/>
  <c r="AU80" i="15"/>
  <c r="AU66" i="15"/>
  <c r="AU52" i="15"/>
  <c r="AU38" i="15"/>
  <c r="AU24" i="15"/>
  <c r="AU10" i="15"/>
  <c r="AT590" i="15"/>
  <c r="AS590" i="15"/>
  <c r="AT576" i="15"/>
  <c r="AS576" i="15"/>
  <c r="AT562" i="15"/>
  <c r="AS562" i="15"/>
  <c r="AT548" i="15"/>
  <c r="AS548" i="15"/>
  <c r="AT534" i="15"/>
  <c r="AS534" i="15"/>
  <c r="AT520" i="15"/>
  <c r="AS520" i="15"/>
  <c r="AT506" i="15"/>
  <c r="AS506" i="15"/>
  <c r="AT492" i="15"/>
  <c r="AS492" i="15"/>
  <c r="AT478" i="15"/>
  <c r="AS478" i="15"/>
  <c r="AT464" i="15"/>
  <c r="AS464" i="15"/>
  <c r="AT436" i="15"/>
  <c r="AS436" i="15"/>
  <c r="AT422" i="15"/>
  <c r="AS422" i="15"/>
  <c r="AT408" i="15"/>
  <c r="AS408" i="15"/>
  <c r="AT394" i="15"/>
  <c r="AS394" i="15"/>
  <c r="AT536" i="15"/>
  <c r="AS536" i="15"/>
  <c r="AT480" i="15"/>
  <c r="AS480" i="15"/>
  <c r="AT410" i="15"/>
  <c r="AS410" i="15"/>
  <c r="AT340" i="15"/>
  <c r="AS340" i="15"/>
  <c r="AT659" i="15"/>
  <c r="AS659" i="15"/>
  <c r="AT617" i="15"/>
  <c r="AS617" i="15"/>
  <c r="AT589" i="15"/>
  <c r="AS589" i="15"/>
  <c r="AT547" i="15"/>
  <c r="AS547" i="15"/>
  <c r="AT505" i="15"/>
  <c r="AS505" i="15"/>
  <c r="AT435" i="15"/>
  <c r="AS435" i="15"/>
  <c r="AU76" i="15"/>
  <c r="AT634" i="15"/>
  <c r="AS634" i="15"/>
  <c r="AT522" i="15"/>
  <c r="AS522" i="15"/>
  <c r="AT494" i="15"/>
  <c r="AS494" i="15"/>
  <c r="AT396" i="15"/>
  <c r="AS396" i="15"/>
  <c r="AU612" i="15"/>
  <c r="AT631" i="15"/>
  <c r="AS631" i="15"/>
  <c r="AT575" i="15"/>
  <c r="AS575" i="15"/>
  <c r="AT533" i="15"/>
  <c r="AS533" i="15"/>
  <c r="AT463" i="15"/>
  <c r="AS463" i="15"/>
  <c r="AT421" i="15"/>
  <c r="AS421" i="15"/>
  <c r="AT393" i="15"/>
  <c r="AS393" i="15"/>
  <c r="AU51" i="15"/>
  <c r="AU23" i="15"/>
  <c r="AT656" i="15"/>
  <c r="AS656" i="15"/>
  <c r="AT642" i="15"/>
  <c r="AS642" i="15"/>
  <c r="AT628" i="15"/>
  <c r="AS628" i="15"/>
  <c r="AT614" i="15"/>
  <c r="AS614" i="15"/>
  <c r="AT600" i="15"/>
  <c r="AS600" i="15"/>
  <c r="AT586" i="15"/>
  <c r="AS586" i="15"/>
  <c r="AT572" i="15"/>
  <c r="AS572" i="15"/>
  <c r="AT558" i="15"/>
  <c r="AS558" i="15"/>
  <c r="AT544" i="15"/>
  <c r="AS544" i="15"/>
  <c r="AT530" i="15"/>
  <c r="AS530" i="15"/>
  <c r="AT516" i="15"/>
  <c r="AS516" i="15"/>
  <c r="AT502" i="15"/>
  <c r="AS502" i="15"/>
  <c r="AT488" i="15"/>
  <c r="AS488" i="15"/>
  <c r="AT474" i="15"/>
  <c r="AS474" i="15"/>
  <c r="AT460" i="15"/>
  <c r="AS460" i="15"/>
  <c r="AT432" i="15"/>
  <c r="AS432" i="15"/>
  <c r="AT404" i="15"/>
  <c r="AS404" i="15"/>
  <c r="AT376" i="15"/>
  <c r="AS376" i="15"/>
  <c r="AT362" i="15"/>
  <c r="AS362" i="15"/>
  <c r="AT348" i="15"/>
  <c r="AS348" i="15"/>
  <c r="AT334" i="15"/>
  <c r="AS334" i="15"/>
  <c r="AT306" i="15"/>
  <c r="AS306" i="15"/>
  <c r="AT292" i="15"/>
  <c r="AS292" i="15"/>
  <c r="AT278" i="15"/>
  <c r="AS278" i="15"/>
  <c r="AT264" i="15"/>
  <c r="AS264" i="15"/>
  <c r="AT250" i="15"/>
  <c r="AS250" i="15"/>
  <c r="AT222" i="15"/>
  <c r="AS222" i="15"/>
  <c r="AT208" i="15"/>
  <c r="AS208" i="15"/>
  <c r="AT180" i="15"/>
  <c r="AS180" i="15"/>
  <c r="AT166" i="15"/>
  <c r="AS166" i="15"/>
  <c r="AT152" i="15"/>
  <c r="AS152" i="15"/>
  <c r="AT138" i="15"/>
  <c r="AS138" i="15"/>
  <c r="AT124" i="15"/>
  <c r="AS124" i="15"/>
  <c r="AT110" i="15"/>
  <c r="AS110" i="15"/>
  <c r="AT96" i="15"/>
  <c r="AS96" i="15"/>
  <c r="AT82" i="15"/>
  <c r="AS82" i="15"/>
  <c r="AT68" i="15"/>
  <c r="AS68" i="15"/>
  <c r="AT40" i="15"/>
  <c r="AS40" i="15"/>
  <c r="AT26" i="15"/>
  <c r="AS26" i="15"/>
  <c r="AT12" i="15"/>
  <c r="AS12" i="15"/>
  <c r="AT578" i="15"/>
  <c r="AS578" i="15"/>
  <c r="AT508" i="15"/>
  <c r="AS508" i="15"/>
  <c r="AT645" i="15"/>
  <c r="AS645" i="15"/>
  <c r="AT603" i="15"/>
  <c r="AS603" i="15"/>
  <c r="AT561" i="15"/>
  <c r="AS561" i="15"/>
  <c r="AT519" i="15"/>
  <c r="AS519" i="15"/>
  <c r="AT491" i="15"/>
  <c r="AS491" i="15"/>
  <c r="AT449" i="15"/>
  <c r="AS449" i="15"/>
  <c r="AT407" i="15"/>
  <c r="AS407" i="15"/>
  <c r="AU65" i="15"/>
  <c r="AU37" i="15"/>
  <c r="AU9" i="15"/>
  <c r="AT655" i="15"/>
  <c r="AS655" i="15"/>
  <c r="AT641" i="15"/>
  <c r="AS641" i="15"/>
  <c r="AT627" i="15"/>
  <c r="AS627" i="15"/>
  <c r="AT613" i="15"/>
  <c r="AS613" i="15"/>
  <c r="AT599" i="15"/>
  <c r="AS599" i="15"/>
  <c r="AT585" i="15"/>
  <c r="AS585" i="15"/>
  <c r="AT571" i="15"/>
  <c r="AS571" i="15"/>
  <c r="AT557" i="15"/>
  <c r="AS557" i="15"/>
  <c r="AT543" i="15"/>
  <c r="AS543" i="15"/>
  <c r="AT529" i="15"/>
  <c r="AS529" i="15"/>
  <c r="AT515" i="15"/>
  <c r="AS515" i="15"/>
  <c r="AT487" i="15"/>
  <c r="AS487" i="15"/>
  <c r="AT459" i="15"/>
  <c r="AS459" i="15"/>
  <c r="AT445" i="15"/>
  <c r="AS445" i="15"/>
  <c r="AT431" i="15"/>
  <c r="AS431" i="15"/>
  <c r="AT403" i="15"/>
  <c r="AS403" i="15"/>
  <c r="AT375" i="15"/>
  <c r="AS375" i="15"/>
  <c r="AT361" i="15"/>
  <c r="AS361" i="15"/>
  <c r="AT347" i="15"/>
  <c r="AS347" i="15"/>
  <c r="AT333" i="15"/>
  <c r="AS333" i="15"/>
  <c r="AT319" i="15"/>
  <c r="AS319" i="15"/>
  <c r="AT305" i="15"/>
  <c r="AS305" i="15"/>
  <c r="AT291" i="15"/>
  <c r="AS291" i="15"/>
  <c r="AT263" i="15"/>
  <c r="AS263" i="15"/>
  <c r="AT249" i="15"/>
  <c r="AS249" i="15"/>
  <c r="AT221" i="15"/>
  <c r="AS221" i="15"/>
  <c r="AT207" i="15"/>
  <c r="AS207" i="15"/>
  <c r="AT165" i="15"/>
  <c r="AS165" i="15"/>
  <c r="AT151" i="15"/>
  <c r="AS151" i="15"/>
  <c r="AT137" i="15"/>
  <c r="AS137" i="15"/>
  <c r="AT123" i="15"/>
  <c r="AS123" i="15"/>
  <c r="AT95" i="15"/>
  <c r="AS95" i="15"/>
  <c r="AT67" i="15"/>
  <c r="AS67" i="15"/>
  <c r="AT39" i="15"/>
  <c r="AS39" i="15"/>
  <c r="AT25" i="15"/>
  <c r="AS25" i="15"/>
  <c r="AT11" i="15"/>
  <c r="AS11" i="15"/>
  <c r="AT592" i="15"/>
  <c r="AS592" i="15"/>
  <c r="AT438" i="15"/>
  <c r="AS438" i="15"/>
  <c r="AT354" i="15"/>
  <c r="AS354" i="15"/>
  <c r="AT374" i="15"/>
  <c r="AS374" i="15"/>
  <c r="AT276" i="15"/>
  <c r="AS276" i="15"/>
  <c r="AT206" i="15"/>
  <c r="AS206" i="15"/>
  <c r="AT122" i="15"/>
  <c r="AS122" i="15"/>
  <c r="AT564" i="15"/>
  <c r="AS564" i="15"/>
  <c r="AT452" i="15"/>
  <c r="AS452" i="15"/>
  <c r="AT368" i="15"/>
  <c r="AS368" i="15"/>
  <c r="AU640" i="15"/>
  <c r="AT667" i="15"/>
  <c r="AS667" i="15"/>
  <c r="AT653" i="15"/>
  <c r="AF653" i="15" s="1"/>
  <c r="AS653" i="15"/>
  <c r="AT639" i="15"/>
  <c r="AS639" i="15"/>
  <c r="AT625" i="15"/>
  <c r="AS625" i="15"/>
  <c r="AT611" i="15"/>
  <c r="AS611" i="15"/>
  <c r="AT597" i="15"/>
  <c r="AS597" i="15"/>
  <c r="AT583" i="15"/>
  <c r="AS583" i="15"/>
  <c r="AT569" i="15"/>
  <c r="AS569" i="15"/>
  <c r="AT555" i="15"/>
  <c r="AS555" i="15"/>
  <c r="AT541" i="15"/>
  <c r="AS541" i="15"/>
  <c r="AT527" i="15"/>
  <c r="AS527" i="15"/>
  <c r="AT513" i="15"/>
  <c r="AS513" i="15"/>
  <c r="AT499" i="15"/>
  <c r="AS499" i="15"/>
  <c r="AT485" i="15"/>
  <c r="AS485" i="15"/>
  <c r="AT457" i="15"/>
  <c r="AS457" i="15"/>
  <c r="AT429" i="15"/>
  <c r="AS429" i="15"/>
  <c r="AT415" i="15"/>
  <c r="AS415" i="15"/>
  <c r="AT401" i="15"/>
  <c r="AS401" i="15"/>
  <c r="AT373" i="15"/>
  <c r="AS373" i="15"/>
  <c r="AT359" i="15"/>
  <c r="AS359" i="15"/>
  <c r="AT331" i="15"/>
  <c r="AS331" i="15"/>
  <c r="AT317" i="15"/>
  <c r="AS317" i="15"/>
  <c r="AT303" i="15"/>
  <c r="AS303" i="15"/>
  <c r="AT289" i="15"/>
  <c r="AS289" i="15"/>
  <c r="AT275" i="15"/>
  <c r="AS275" i="15"/>
  <c r="AT261" i="15"/>
  <c r="AS261" i="15"/>
  <c r="AT247" i="15"/>
  <c r="AS247" i="15"/>
  <c r="AT233" i="15"/>
  <c r="AS233" i="15"/>
  <c r="AT219" i="15"/>
  <c r="AS219" i="15"/>
  <c r="AT205" i="15"/>
  <c r="AS205" i="15"/>
  <c r="AT163" i="15"/>
  <c r="AS163" i="15"/>
  <c r="AT135" i="15"/>
  <c r="AS135" i="15"/>
  <c r="AT121" i="15"/>
  <c r="AS121" i="15"/>
  <c r="AT107" i="15"/>
  <c r="AS107" i="15"/>
  <c r="AT93" i="15"/>
  <c r="AS93" i="15"/>
  <c r="AT65" i="15"/>
  <c r="AS65" i="15"/>
  <c r="AT37" i="15"/>
  <c r="AS37" i="15"/>
  <c r="AT23" i="15"/>
  <c r="AS23" i="15"/>
  <c r="AT9" i="15"/>
  <c r="AS9" i="15"/>
  <c r="AT466" i="15"/>
  <c r="AS466" i="15"/>
  <c r="AU654" i="15"/>
  <c r="AU626" i="15"/>
  <c r="AU598" i="15"/>
  <c r="AT2" i="15"/>
  <c r="AS2" i="15"/>
  <c r="AT662" i="15"/>
  <c r="AS662" i="15"/>
  <c r="AT550" i="15"/>
  <c r="AS550" i="15"/>
  <c r="AT424" i="15"/>
  <c r="AS424" i="15"/>
  <c r="AU2" i="15"/>
  <c r="AT511" i="15"/>
  <c r="AS511" i="15"/>
  <c r="AT497" i="15"/>
  <c r="AS497" i="15"/>
  <c r="AT483" i="15"/>
  <c r="AS483" i="15"/>
  <c r="AT469" i="15"/>
  <c r="AS469" i="15"/>
  <c r="AT455" i="15"/>
  <c r="AS455" i="15"/>
  <c r="AT441" i="15"/>
  <c r="AS441" i="15"/>
  <c r="AT427" i="15"/>
  <c r="AS427" i="15"/>
  <c r="AT413" i="15"/>
  <c r="AS413" i="15"/>
  <c r="AT399" i="15"/>
  <c r="AS399" i="15"/>
  <c r="AT371" i="15"/>
  <c r="AS371" i="15"/>
  <c r="AT357" i="15"/>
  <c r="AS357" i="15"/>
  <c r="AT315" i="15"/>
  <c r="AS315" i="15"/>
  <c r="AT301" i="15"/>
  <c r="AS301" i="15"/>
  <c r="AT287" i="15"/>
  <c r="AS287" i="15"/>
  <c r="AT273" i="15"/>
  <c r="AS273" i="15"/>
  <c r="AT245" i="15"/>
  <c r="AS245" i="15"/>
  <c r="AT231" i="15"/>
  <c r="AS231" i="15"/>
  <c r="AT217" i="15"/>
  <c r="AS217" i="15"/>
  <c r="AT203" i="15"/>
  <c r="AS203" i="15"/>
  <c r="AT189" i="15"/>
  <c r="AS189" i="15"/>
  <c r="AT161" i="15"/>
  <c r="AS161" i="15"/>
  <c r="AT119" i="15"/>
  <c r="AS119" i="15"/>
  <c r="AT105" i="15"/>
  <c r="AS105" i="15"/>
  <c r="AT496" i="15"/>
  <c r="AS496" i="15"/>
  <c r="AT482" i="15"/>
  <c r="AS482" i="15"/>
  <c r="AT468" i="15"/>
  <c r="AS468" i="15"/>
  <c r="AT454" i="15"/>
  <c r="AS454" i="15"/>
  <c r="AT426" i="15"/>
  <c r="AS426" i="15"/>
  <c r="AT398" i="15"/>
  <c r="AS398" i="15"/>
  <c r="AT384" i="15"/>
  <c r="AS384" i="15"/>
  <c r="AT370" i="15"/>
  <c r="AS370" i="15"/>
  <c r="AT314" i="15"/>
  <c r="AS314" i="15"/>
  <c r="AT300" i="15"/>
  <c r="AS300" i="15"/>
  <c r="AT286" i="15"/>
  <c r="AS286" i="15"/>
  <c r="AT272" i="15"/>
  <c r="AS272" i="15"/>
  <c r="AT258" i="15"/>
  <c r="AS258" i="15"/>
  <c r="AT244" i="15"/>
  <c r="AS244" i="15"/>
  <c r="AT230" i="15"/>
  <c r="AS230" i="15"/>
  <c r="AT216" i="15"/>
  <c r="AS216" i="15"/>
  <c r="AT202" i="15"/>
  <c r="AS202" i="15"/>
  <c r="AT188" i="15"/>
  <c r="AS188" i="15"/>
  <c r="AT160" i="15"/>
  <c r="AS160" i="15"/>
  <c r="AT146" i="15"/>
  <c r="AS146" i="15"/>
  <c r="AT481" i="15"/>
  <c r="AS481" i="15"/>
  <c r="AT467" i="15"/>
  <c r="AS467" i="15"/>
  <c r="AT453" i="15"/>
  <c r="AS453" i="15"/>
  <c r="AT439" i="15"/>
  <c r="AS439" i="15"/>
  <c r="AT425" i="15"/>
  <c r="AS425" i="15"/>
  <c r="AT411" i="15"/>
  <c r="AS411" i="15"/>
  <c r="AT383" i="15"/>
  <c r="AS383" i="15"/>
  <c r="AT369" i="15"/>
  <c r="AS369" i="15"/>
  <c r="AT355" i="15"/>
  <c r="AS355" i="15"/>
  <c r="AT341" i="15"/>
  <c r="AS341" i="15"/>
  <c r="AT313" i="15"/>
  <c r="AS313" i="15"/>
  <c r="AT285" i="15"/>
  <c r="AS285" i="15"/>
  <c r="AT271" i="15"/>
  <c r="AS271" i="15"/>
  <c r="AT257" i="15"/>
  <c r="AS257" i="15"/>
  <c r="AT243" i="15"/>
  <c r="AS243" i="15"/>
  <c r="AT229" i="15"/>
  <c r="AS229" i="15"/>
  <c r="AT215" i="15"/>
  <c r="AS215" i="15"/>
  <c r="AT187" i="15"/>
  <c r="AS187" i="15"/>
  <c r="AT173" i="15"/>
  <c r="AS173" i="15"/>
  <c r="AT159" i="15"/>
  <c r="AS159" i="15"/>
  <c r="AT117" i="15"/>
  <c r="AS117" i="15"/>
  <c r="AT89" i="15"/>
  <c r="AS89" i="15"/>
  <c r="AT75" i="15"/>
  <c r="AS75" i="15"/>
  <c r="AT61" i="15"/>
  <c r="AS61" i="15"/>
  <c r="AT47" i="15"/>
  <c r="AS47" i="15"/>
  <c r="AT33" i="15"/>
  <c r="AS33" i="15"/>
  <c r="AT19" i="15"/>
  <c r="AS19" i="15"/>
  <c r="AT5" i="15"/>
  <c r="AS5" i="15"/>
  <c r="AU45" i="15"/>
  <c r="AU31" i="15"/>
  <c r="AU17" i="15"/>
  <c r="AU3" i="15"/>
  <c r="AU273" i="15"/>
  <c r="AU595" i="15"/>
  <c r="AU539" i="15"/>
  <c r="AU497" i="15"/>
  <c r="AU469" i="15"/>
  <c r="AU455" i="15"/>
  <c r="AU413" i="15"/>
  <c r="AU399" i="15"/>
  <c r="AU287" i="15"/>
  <c r="AU203" i="15"/>
  <c r="AU189" i="15"/>
  <c r="AU105" i="15"/>
  <c r="AU553" i="15"/>
  <c r="AU441" i="15"/>
  <c r="AU301" i="15"/>
  <c r="AU259" i="15"/>
  <c r="AU245" i="15"/>
  <c r="AU231" i="15"/>
  <c r="AU21" i="15"/>
  <c r="AU664" i="15"/>
  <c r="AU650" i="15"/>
  <c r="AU622" i="15"/>
  <c r="AU566" i="15"/>
  <c r="AU552" i="15"/>
  <c r="AU538" i="15"/>
  <c r="AU468" i="15"/>
  <c r="AU651" i="15"/>
  <c r="AU637" i="15"/>
  <c r="AU623" i="15"/>
  <c r="AU609" i="15"/>
  <c r="AU567" i="15"/>
  <c r="AU483" i="15"/>
  <c r="AU385" i="15"/>
  <c r="AU343" i="15"/>
  <c r="AU315" i="15"/>
  <c r="AU217" i="15"/>
  <c r="AU161" i="15"/>
  <c r="AU147" i="15"/>
  <c r="AU133" i="15"/>
  <c r="AU119" i="15"/>
  <c r="AU91" i="15"/>
  <c r="AU77" i="15"/>
  <c r="AU63" i="15"/>
  <c r="AU49" i="15"/>
  <c r="AU35" i="15"/>
  <c r="AU636" i="15"/>
  <c r="AU608" i="15"/>
  <c r="AU594" i="15"/>
  <c r="AU524" i="15"/>
  <c r="AU510" i="15"/>
  <c r="AU496" i="15"/>
  <c r="AU454" i="15"/>
  <c r="AU440" i="15"/>
  <c r="AU426" i="15"/>
  <c r="AU412" i="15"/>
  <c r="AU398" i="15"/>
  <c r="AU384" i="15"/>
  <c r="AU370" i="15"/>
  <c r="AU356" i="15"/>
  <c r="AU342" i="15"/>
  <c r="AU328" i="15"/>
  <c r="AU314" i="15"/>
  <c r="AU286" i="15"/>
  <c r="AU272" i="15"/>
  <c r="AU258" i="15"/>
  <c r="AU244" i="15"/>
  <c r="AU230" i="15"/>
  <c r="AU216" i="15"/>
  <c r="AU48" i="15"/>
  <c r="AU34" i="15"/>
  <c r="AU20" i="15"/>
  <c r="AU6" i="15"/>
  <c r="AU188" i="15"/>
  <c r="AU160" i="15"/>
  <c r="AU146" i="15"/>
  <c r="AU132" i="15"/>
  <c r="AU104" i="15"/>
  <c r="AU90" i="15"/>
  <c r="AU645" i="15"/>
  <c r="AU631" i="15"/>
  <c r="AU617" i="15"/>
  <c r="AU603" i="15"/>
  <c r="AU589" i="15"/>
  <c r="AU575" i="15"/>
  <c r="AU561" i="15"/>
  <c r="AU547" i="15"/>
  <c r="AU533" i="15"/>
  <c r="AU519" i="15"/>
  <c r="AU505" i="15"/>
  <c r="AU491" i="15"/>
  <c r="AU477" i="15"/>
  <c r="AU463" i="15"/>
  <c r="AU449" i="15"/>
  <c r="AU435" i="15"/>
  <c r="AU421" i="15"/>
  <c r="AU407" i="15"/>
  <c r="AU393" i="15"/>
  <c r="AU379" i="15"/>
  <c r="AU337" i="15"/>
  <c r="AU309" i="15"/>
  <c r="AU295" i="15"/>
  <c r="AU281" i="15"/>
  <c r="AU267" i="15"/>
  <c r="AU253" i="15"/>
  <c r="AU239" i="15"/>
  <c r="AU225" i="15"/>
  <c r="AU211" i="15"/>
  <c r="AU197" i="15"/>
  <c r="AU183" i="15"/>
  <c r="AU169" i="15"/>
  <c r="AU155" i="15"/>
  <c r="AU141" i="15"/>
  <c r="AU127" i="15"/>
  <c r="AU113" i="15"/>
  <c r="AU99" i="15"/>
  <c r="AU85" i="15"/>
  <c r="AU71" i="15"/>
  <c r="AU43" i="15"/>
  <c r="AU29" i="15"/>
  <c r="AU15" i="15"/>
  <c r="AU372" i="15"/>
  <c r="AU665" i="15"/>
  <c r="AU57" i="15"/>
  <c r="AU70" i="15"/>
  <c r="AU56" i="15"/>
  <c r="AU42" i="15"/>
  <c r="AU28" i="15"/>
  <c r="AU33" i="15"/>
  <c r="AU238" i="15"/>
  <c r="AU345" i="15"/>
  <c r="AU32" i="15"/>
  <c r="AU509" i="15"/>
  <c r="AU284" i="15"/>
  <c r="AU195" i="15"/>
  <c r="AU64" i="15"/>
  <c r="AU307" i="15"/>
  <c r="AU526" i="15"/>
  <c r="AU143" i="15"/>
  <c r="AU607" i="15"/>
  <c r="AU579" i="15"/>
  <c r="AU467" i="15"/>
  <c r="AU397" i="15"/>
  <c r="AU327" i="15"/>
  <c r="AU299" i="15"/>
  <c r="AU271" i="15"/>
  <c r="AU187" i="15"/>
  <c r="AU103" i="15"/>
  <c r="AU19" i="15"/>
  <c r="AU630" i="15"/>
  <c r="AU588" i="15"/>
  <c r="AU560" i="15"/>
  <c r="AU504" i="15"/>
  <c r="AU490" i="15"/>
  <c r="AU462" i="15"/>
  <c r="AU434" i="15"/>
  <c r="AU392" i="15"/>
  <c r="AU322" i="15"/>
  <c r="AU294" i="15"/>
  <c r="AU140" i="15"/>
  <c r="AU597" i="15"/>
  <c r="AU569" i="15"/>
  <c r="AU541" i="15"/>
  <c r="AU443" i="15"/>
  <c r="AU373" i="15"/>
  <c r="AU317" i="15"/>
  <c r="AU275" i="15"/>
  <c r="AU247" i="15"/>
  <c r="AU191" i="15"/>
  <c r="AU149" i="15"/>
  <c r="AU648" i="15"/>
  <c r="AU606" i="15"/>
  <c r="AU522" i="15"/>
  <c r="AU494" i="15"/>
  <c r="AU452" i="15"/>
  <c r="AU326" i="15"/>
  <c r="AU270" i="15"/>
  <c r="AU228" i="15"/>
  <c r="AU200" i="15"/>
  <c r="AU172" i="15"/>
  <c r="AU144" i="15"/>
  <c r="AU116" i="15"/>
  <c r="AU74" i="15"/>
  <c r="AU46" i="15"/>
  <c r="AU573" i="15"/>
  <c r="AU517" i="15"/>
  <c r="AU335" i="15"/>
  <c r="AU279" i="15"/>
  <c r="AU83" i="15"/>
  <c r="AU69" i="15"/>
  <c r="AU652" i="15"/>
  <c r="AU484" i="15"/>
  <c r="AU414" i="15"/>
  <c r="AU274" i="15"/>
  <c r="AU106" i="15"/>
  <c r="AU92" i="15"/>
  <c r="AU78" i="15"/>
  <c r="AU605" i="15"/>
  <c r="AU437" i="15"/>
  <c r="AU353" i="15"/>
  <c r="AU339" i="15"/>
  <c r="AU349" i="15"/>
  <c r="AU621" i="15"/>
  <c r="AU565" i="15"/>
  <c r="AU425" i="15"/>
  <c r="AU383" i="15"/>
  <c r="AU355" i="15"/>
  <c r="AU243" i="15"/>
  <c r="AU131" i="15"/>
  <c r="AU61" i="15"/>
  <c r="AU658" i="15"/>
  <c r="AU476" i="15"/>
  <c r="AU420" i="15"/>
  <c r="AU350" i="15"/>
  <c r="AU280" i="15"/>
  <c r="AU224" i="15"/>
  <c r="AU126" i="15"/>
  <c r="AU84" i="15"/>
  <c r="AU429" i="15"/>
  <c r="AU233" i="15"/>
  <c r="AU121" i="15"/>
  <c r="AU508" i="15"/>
  <c r="AU410" i="15"/>
  <c r="AU256" i="15"/>
  <c r="AU186" i="15"/>
  <c r="AU130" i="15"/>
  <c r="AU615" i="15"/>
  <c r="AU559" i="15"/>
  <c r="AU531" i="15"/>
  <c r="AU405" i="15"/>
  <c r="AU377" i="15"/>
  <c r="AU265" i="15"/>
  <c r="AU153" i="15"/>
  <c r="AU610" i="15"/>
  <c r="AU568" i="15"/>
  <c r="AU512" i="15"/>
  <c r="AU400" i="15"/>
  <c r="AU344" i="15"/>
  <c r="AU316" i="15"/>
  <c r="AU288" i="15"/>
  <c r="AU218" i="15"/>
  <c r="AU176" i="15"/>
  <c r="AU134" i="15"/>
  <c r="AU591" i="15"/>
  <c r="AU563" i="15"/>
  <c r="AU535" i="15"/>
  <c r="AU479" i="15"/>
  <c r="AU409" i="15"/>
  <c r="AU311" i="15"/>
  <c r="AU283" i="15"/>
  <c r="AU269" i="15"/>
  <c r="AU213" i="15"/>
  <c r="AU649" i="15"/>
  <c r="AU635" i="15"/>
  <c r="AU481" i="15"/>
  <c r="AU453" i="15"/>
  <c r="AU411" i="15"/>
  <c r="AU285" i="15"/>
  <c r="AU257" i="15"/>
  <c r="AU229" i="15"/>
  <c r="AU215" i="15"/>
  <c r="AU173" i="15"/>
  <c r="AU159" i="15"/>
  <c r="AU75" i="15"/>
  <c r="AU5" i="15"/>
  <c r="AU546" i="15"/>
  <c r="AU532" i="15"/>
  <c r="AU308" i="15"/>
  <c r="AU210" i="15"/>
  <c r="AU182" i="15"/>
  <c r="AU154" i="15"/>
  <c r="AU112" i="15"/>
  <c r="AU639" i="15"/>
  <c r="AU611" i="15"/>
  <c r="AU513" i="15"/>
  <c r="AU457" i="15"/>
  <c r="AU415" i="15"/>
  <c r="AU359" i="15"/>
  <c r="AU289" i="15"/>
  <c r="AU261" i="15"/>
  <c r="AU219" i="15"/>
  <c r="AU205" i="15"/>
  <c r="AU163" i="15"/>
  <c r="AU93" i="15"/>
  <c r="AU550" i="15"/>
  <c r="AU466" i="15"/>
  <c r="AU382" i="15"/>
  <c r="AU340" i="15"/>
  <c r="AU312" i="15"/>
  <c r="AU298" i="15"/>
  <c r="AU242" i="15"/>
  <c r="AU158" i="15"/>
  <c r="AU657" i="15"/>
  <c r="AU643" i="15"/>
  <c r="AU629" i="15"/>
  <c r="AU601" i="15"/>
  <c r="AU587" i="15"/>
  <c r="AU545" i="15"/>
  <c r="AU489" i="15"/>
  <c r="AU447" i="15"/>
  <c r="AU433" i="15"/>
  <c r="AU419" i="15"/>
  <c r="AU391" i="15"/>
  <c r="AU363" i="15"/>
  <c r="AU293" i="15"/>
  <c r="AU251" i="15"/>
  <c r="AU237" i="15"/>
  <c r="AU223" i="15"/>
  <c r="AU209" i="15"/>
  <c r="AU167" i="15"/>
  <c r="AU139" i="15"/>
  <c r="AU125" i="15"/>
  <c r="AU111" i="15"/>
  <c r="AU97" i="15"/>
  <c r="AU41" i="15"/>
  <c r="AU13" i="15"/>
  <c r="AU638" i="15"/>
  <c r="AU624" i="15"/>
  <c r="AU596" i="15"/>
  <c r="AU582" i="15"/>
  <c r="AU554" i="15"/>
  <c r="AU540" i="15"/>
  <c r="AU498" i="15"/>
  <c r="AU470" i="15"/>
  <c r="AU456" i="15"/>
  <c r="AU428" i="15"/>
  <c r="AU386" i="15"/>
  <c r="AU358" i="15"/>
  <c r="AU330" i="15"/>
  <c r="AU302" i="15"/>
  <c r="AU260" i="15"/>
  <c r="AU246" i="15"/>
  <c r="AU232" i="15"/>
  <c r="AU204" i="15"/>
  <c r="AU190" i="15"/>
  <c r="AU162" i="15"/>
  <c r="AU148" i="15"/>
  <c r="AU661" i="15"/>
  <c r="AU647" i="15"/>
  <c r="AU619" i="15"/>
  <c r="AU577" i="15"/>
  <c r="AU549" i="15"/>
  <c r="AU521" i="15"/>
  <c r="AU507" i="15"/>
  <c r="AU493" i="15"/>
  <c r="AU465" i="15"/>
  <c r="AU451" i="15"/>
  <c r="AU423" i="15"/>
  <c r="AU395" i="15"/>
  <c r="AU381" i="15"/>
  <c r="AU297" i="15"/>
  <c r="AU255" i="15"/>
  <c r="AU241" i="15"/>
  <c r="AU227" i="15"/>
  <c r="AU199" i="15"/>
  <c r="AU157" i="15"/>
  <c r="AU129" i="15"/>
  <c r="AU537" i="15"/>
  <c r="AU495" i="15"/>
  <c r="AU341" i="15"/>
  <c r="AU313" i="15"/>
  <c r="AU201" i="15"/>
  <c r="AU145" i="15"/>
  <c r="AU89" i="15"/>
  <c r="AU47" i="15"/>
  <c r="AU644" i="15"/>
  <c r="AU602" i="15"/>
  <c r="AU448" i="15"/>
  <c r="AU336" i="15"/>
  <c r="AU252" i="15"/>
  <c r="AU485" i="15"/>
  <c r="AU536" i="15"/>
  <c r="AU438" i="15"/>
  <c r="AU354" i="15"/>
  <c r="AU88" i="15"/>
  <c r="AU18" i="15"/>
  <c r="AU461" i="15"/>
  <c r="AU321" i="15"/>
  <c r="AU663" i="15"/>
  <c r="AU593" i="15"/>
  <c r="AU551" i="15"/>
  <c r="AU523" i="15"/>
  <c r="AU369" i="15"/>
  <c r="AU117" i="15"/>
  <c r="AU616" i="15"/>
  <c r="AU574" i="15"/>
  <c r="AU518" i="15"/>
  <c r="AU406" i="15"/>
  <c r="AU196" i="15"/>
  <c r="AU98" i="15"/>
  <c r="AU667" i="15"/>
  <c r="AU583" i="15"/>
  <c r="AU555" i="15"/>
  <c r="AU527" i="15"/>
  <c r="AU331" i="15"/>
  <c r="AU177" i="15"/>
  <c r="AU135" i="15"/>
  <c r="AU107" i="15"/>
  <c r="AU79" i="15"/>
  <c r="AU592" i="15"/>
  <c r="AU564" i="15"/>
  <c r="AU424" i="15"/>
  <c r="AU396" i="15"/>
  <c r="AU214" i="15"/>
  <c r="AU102" i="15"/>
  <c r="AU60" i="15"/>
  <c r="AU4" i="15"/>
  <c r="AU14" i="15"/>
  <c r="AU50" i="15"/>
  <c r="AU36" i="15"/>
  <c r="AU22" i="15"/>
  <c r="AU8" i="15"/>
  <c r="AU59" i="15"/>
  <c r="AU642" i="15"/>
  <c r="AU628" i="15"/>
  <c r="AU600" i="15"/>
  <c r="AU572" i="15"/>
  <c r="AU558" i="15"/>
  <c r="AU544" i="15"/>
  <c r="AU530" i="15"/>
  <c r="AU516" i="15"/>
  <c r="AU502" i="15"/>
  <c r="AU488" i="15"/>
  <c r="AU474" i="15"/>
  <c r="AU446" i="15"/>
  <c r="AU432" i="15"/>
  <c r="AU418" i="15"/>
  <c r="AU404" i="15"/>
  <c r="AU390" i="15"/>
  <c r="AU376" i="15"/>
  <c r="AU320" i="15"/>
  <c r="AU306" i="15"/>
  <c r="AU292" i="15"/>
  <c r="AU278" i="15"/>
  <c r="AU264" i="15"/>
  <c r="AU250" i="15"/>
  <c r="AU236" i="15"/>
  <c r="AU222" i="15"/>
  <c r="AU208" i="15"/>
  <c r="AU194" i="15"/>
  <c r="AU180" i="15"/>
  <c r="AU166" i="15"/>
  <c r="AU152" i="15"/>
  <c r="AU138" i="15"/>
  <c r="AU124" i="15"/>
  <c r="AU110" i="15"/>
  <c r="AU82" i="15"/>
  <c r="AU68" i="15"/>
  <c r="AU54" i="15"/>
  <c r="AU40" i="15"/>
  <c r="AU12" i="15"/>
  <c r="AU87" i="15"/>
  <c r="AU73" i="15"/>
  <c r="AU646" i="15"/>
  <c r="AU632" i="15"/>
  <c r="AU618" i="15"/>
  <c r="AU534" i="15"/>
  <c r="AU72" i="15"/>
  <c r="AU58" i="15"/>
  <c r="AU44" i="15"/>
  <c r="AU30" i="15"/>
  <c r="AU16" i="15"/>
  <c r="AU115" i="15"/>
  <c r="AU604" i="15"/>
  <c r="AU590" i="15"/>
  <c r="AU576" i="15"/>
  <c r="AU562" i="15"/>
  <c r="AU548" i="15"/>
  <c r="AU520" i="15"/>
  <c r="AU506" i="15"/>
  <c r="AU492" i="15"/>
  <c r="AU478" i="15"/>
  <c r="AU464" i="15"/>
  <c r="AU450" i="15"/>
  <c r="AU436" i="15"/>
  <c r="AU422" i="15"/>
  <c r="AU408" i="15"/>
  <c r="AU394" i="15"/>
  <c r="AU380" i="15"/>
  <c r="AU352" i="15"/>
  <c r="AU338" i="15"/>
  <c r="AU324" i="15"/>
  <c r="AU296" i="15"/>
  <c r="AU282" i="15"/>
  <c r="AU268" i="15"/>
  <c r="AU254" i="15"/>
  <c r="AU240" i="15"/>
  <c r="AU226" i="15"/>
  <c r="AU212" i="15"/>
  <c r="AU198" i="15"/>
  <c r="AU170" i="15"/>
  <c r="AU156" i="15"/>
  <c r="AU142" i="15"/>
  <c r="AU128" i="15"/>
  <c r="AU100" i="15"/>
  <c r="AU86" i="15"/>
  <c r="AU655" i="15"/>
  <c r="AU641" i="15"/>
  <c r="AU627" i="15"/>
  <c r="AU613" i="15"/>
  <c r="AU585" i="15"/>
  <c r="AU571" i="15"/>
  <c r="AU557" i="15"/>
  <c r="AU529" i="15"/>
  <c r="AU515" i="15"/>
  <c r="AU501" i="15"/>
  <c r="AU487" i="15"/>
  <c r="AU473" i="15"/>
  <c r="AU459" i="15"/>
  <c r="AU431" i="15"/>
  <c r="AU417" i="15"/>
  <c r="AU403" i="15"/>
  <c r="AU389" i="15"/>
  <c r="AU375" i="15"/>
  <c r="AU347" i="15"/>
  <c r="AU333" i="15"/>
  <c r="AU319" i="15"/>
  <c r="AU305" i="15"/>
  <c r="AU291" i="15"/>
  <c r="AU277" i="15"/>
  <c r="AU263" i="15"/>
  <c r="AU249" i="15"/>
  <c r="AU235" i="15"/>
  <c r="AU221" i="15"/>
  <c r="AU207" i="15"/>
  <c r="AU193" i="15"/>
  <c r="AU179" i="15"/>
  <c r="AU165" i="15"/>
  <c r="AU151" i="15"/>
  <c r="AU137" i="15"/>
  <c r="AU123" i="15"/>
  <c r="AU109" i="15"/>
  <c r="AU95" i="15"/>
  <c r="AU81" i="15"/>
  <c r="AU67" i="15"/>
  <c r="AU53" i="15"/>
  <c r="AU25" i="15"/>
  <c r="AU11" i="15"/>
  <c r="AC441" i="3"/>
  <c r="AD441" i="3" s="1"/>
  <c r="AC329" i="3"/>
  <c r="AD329" i="3" s="1"/>
  <c r="AC245" i="3"/>
  <c r="AD245" i="3" s="1"/>
  <c r="AC231" i="3"/>
  <c r="AD231" i="3" s="1"/>
  <c r="AC579" i="3"/>
  <c r="AD579" i="3" s="1"/>
  <c r="AC551" i="3"/>
  <c r="AD551" i="3" s="1"/>
  <c r="AC537" i="3"/>
  <c r="AD537" i="3" s="1"/>
  <c r="AC495" i="3"/>
  <c r="AD495" i="3" s="1"/>
  <c r="AC439" i="3"/>
  <c r="AD439" i="3" s="1"/>
  <c r="AC411" i="3"/>
  <c r="AD411" i="3" s="1"/>
  <c r="AC341" i="3"/>
  <c r="AD341" i="3" s="1"/>
  <c r="AC243" i="3"/>
  <c r="AD243" i="3" s="1"/>
  <c r="AC215" i="3"/>
  <c r="AD215" i="3" s="1"/>
  <c r="AC173" i="3"/>
  <c r="AD173" i="3" s="1"/>
  <c r="AC452" i="3"/>
  <c r="AD452" i="3" s="1"/>
  <c r="AC423" i="3"/>
  <c r="AD423" i="3" s="1"/>
  <c r="AC297" i="3"/>
  <c r="AD297" i="3" s="1"/>
  <c r="AC633" i="3"/>
  <c r="AD633" i="3" s="1"/>
  <c r="AC638" i="3"/>
  <c r="AD638" i="3" s="1"/>
  <c r="AC568" i="3"/>
  <c r="AD568" i="3" s="1"/>
  <c r="AC246" i="3"/>
  <c r="AD246" i="3" s="1"/>
  <c r="AC535" i="3"/>
  <c r="AD535" i="3" s="1"/>
  <c r="AC521" i="3"/>
  <c r="AD521" i="3" s="1"/>
  <c r="AC493" i="3"/>
  <c r="AD493" i="3" s="1"/>
  <c r="AC212" i="3"/>
  <c r="AD212" i="3" s="1"/>
  <c r="AC75" i="3"/>
  <c r="AD75" i="3" s="1"/>
  <c r="AC189" i="3"/>
  <c r="AD189" i="3" s="1"/>
  <c r="AC370" i="3"/>
  <c r="AD370" i="3" s="1"/>
  <c r="AC270" i="3"/>
  <c r="AD270" i="3" s="1"/>
  <c r="AC186" i="3"/>
  <c r="AD186" i="3" s="1"/>
  <c r="AC158" i="3"/>
  <c r="AD158" i="3" s="1"/>
  <c r="AC46" i="3"/>
  <c r="AD46" i="3" s="1"/>
  <c r="AC548" i="3"/>
  <c r="AD548" i="3" s="1"/>
  <c r="AC477" i="3"/>
  <c r="AD477" i="3" s="1"/>
  <c r="AC393" i="3"/>
  <c r="AD393" i="3" s="1"/>
  <c r="AC197" i="3"/>
  <c r="AD197" i="3" s="1"/>
  <c r="AC59" i="3"/>
  <c r="AD59" i="3" s="1"/>
  <c r="AC602" i="3"/>
  <c r="AD602" i="3" s="1"/>
  <c r="AC362" i="3"/>
  <c r="AD362" i="3" s="1"/>
  <c r="AC292" i="3"/>
  <c r="AD292" i="3" s="1"/>
  <c r="AC647" i="3"/>
  <c r="AD647" i="3" s="1"/>
  <c r="AC367" i="3"/>
  <c r="AD367" i="3" s="1"/>
  <c r="AC628" i="3"/>
  <c r="AD628" i="3" s="1"/>
  <c r="AC530" i="3"/>
  <c r="AD530" i="3" s="1"/>
  <c r="AC460" i="3"/>
  <c r="AD460" i="3" s="1"/>
  <c r="AC624" i="3"/>
  <c r="AD624" i="3" s="1"/>
  <c r="AC540" i="3"/>
  <c r="AD540" i="3" s="1"/>
  <c r="AC456" i="3"/>
  <c r="AD456" i="3" s="1"/>
  <c r="AC428" i="3"/>
  <c r="AD428" i="3" s="1"/>
  <c r="AC386" i="3"/>
  <c r="AD386" i="3" s="1"/>
  <c r="AC260" i="3"/>
  <c r="AD260" i="3" s="1"/>
  <c r="AC204" i="3"/>
  <c r="AD204" i="3" s="1"/>
  <c r="AC148" i="3"/>
  <c r="AD148" i="3" s="1"/>
  <c r="AC36" i="3"/>
  <c r="AD36" i="3" s="1"/>
  <c r="AC8" i="3"/>
  <c r="AD8" i="3" s="1"/>
  <c r="K320" i="3"/>
  <c r="Y320" i="3" s="1"/>
  <c r="AC320" i="3" s="1"/>
  <c r="AD320" i="3" s="1"/>
  <c r="L300" i="4"/>
  <c r="Z300" i="4" s="1"/>
  <c r="K632" i="3"/>
  <c r="Y632" i="3" s="1"/>
  <c r="AC632" i="3" s="1"/>
  <c r="AD632" i="3" s="1"/>
  <c r="K590" i="3"/>
  <c r="Y590" i="3" s="1"/>
  <c r="AC590" i="3" s="1"/>
  <c r="AD590" i="3" s="1"/>
  <c r="L91" i="4"/>
  <c r="Z91" i="4" s="1"/>
  <c r="L99" i="4"/>
  <c r="Z99" i="4" s="1"/>
  <c r="K198" i="3"/>
  <c r="Y198" i="3" s="1"/>
  <c r="AC198" i="3" s="1"/>
  <c r="AD198" i="3" s="1"/>
  <c r="K309" i="3"/>
  <c r="Y309" i="3" s="1"/>
  <c r="AC309" i="3" s="1"/>
  <c r="AD309" i="3" s="1"/>
  <c r="K302" i="5"/>
  <c r="X302" i="5" s="1"/>
  <c r="K176" i="5"/>
  <c r="X176" i="5" s="1"/>
  <c r="K148" i="3"/>
  <c r="Y148" i="3" s="1"/>
  <c r="K8" i="3"/>
  <c r="Y8" i="3" s="1"/>
  <c r="K436" i="5"/>
  <c r="X436" i="5" s="1"/>
  <c r="L567" i="4"/>
  <c r="Z567" i="4" s="1"/>
  <c r="K663" i="3"/>
  <c r="Y663" i="3" s="1"/>
  <c r="AC663" i="3" s="1"/>
  <c r="AD663" i="3" s="1"/>
  <c r="L443" i="4"/>
  <c r="Z443" i="4" s="1"/>
  <c r="K651" i="3"/>
  <c r="Y651" i="3" s="1"/>
  <c r="AC651" i="3" s="1"/>
  <c r="AD651" i="3" s="1"/>
  <c r="K595" i="5"/>
  <c r="X595" i="5" s="1"/>
  <c r="K567" i="3"/>
  <c r="Y567" i="3" s="1"/>
  <c r="AC567" i="3" s="1"/>
  <c r="AD567" i="3" s="1"/>
  <c r="K553" i="3"/>
  <c r="Y553" i="3" s="1"/>
  <c r="AC553" i="3" s="1"/>
  <c r="AD553" i="3" s="1"/>
  <c r="K427" i="3"/>
  <c r="Y427" i="3" s="1"/>
  <c r="AC427" i="3" s="1"/>
  <c r="AD427" i="3" s="1"/>
  <c r="K385" i="3"/>
  <c r="Y385" i="3" s="1"/>
  <c r="AC385" i="3" s="1"/>
  <c r="AD385" i="3" s="1"/>
  <c r="K259" i="3"/>
  <c r="Y259" i="3" s="1"/>
  <c r="AC259" i="3" s="1"/>
  <c r="AD259" i="3" s="1"/>
  <c r="K217" i="3"/>
  <c r="Y217" i="3" s="1"/>
  <c r="AC217" i="3" s="1"/>
  <c r="AD217" i="3" s="1"/>
  <c r="K203" i="3"/>
  <c r="Y203" i="3" s="1"/>
  <c r="AC203" i="3" s="1"/>
  <c r="AD203" i="3" s="1"/>
  <c r="K189" i="3"/>
  <c r="Y189" i="3" s="1"/>
  <c r="K175" i="3"/>
  <c r="Y175" i="3" s="1"/>
  <c r="AC175" i="3" s="1"/>
  <c r="AD175" i="3" s="1"/>
  <c r="K133" i="3"/>
  <c r="Y133" i="3" s="1"/>
  <c r="AC133" i="3" s="1"/>
  <c r="AD133" i="3" s="1"/>
  <c r="K91" i="3"/>
  <c r="Y91" i="3" s="1"/>
  <c r="AC91" i="3" s="1"/>
  <c r="AD91" i="3" s="1"/>
  <c r="K636" i="5"/>
  <c r="X636" i="5" s="1"/>
  <c r="K622" i="5"/>
  <c r="X622" i="5" s="1"/>
  <c r="K566" i="3"/>
  <c r="Y566" i="3" s="1"/>
  <c r="AC566" i="3" s="1"/>
  <c r="AD566" i="3" s="1"/>
  <c r="K552" i="5"/>
  <c r="X552" i="5" s="1"/>
  <c r="K538" i="3"/>
  <c r="Y538" i="3" s="1"/>
  <c r="AC538" i="3" s="1"/>
  <c r="AD538" i="3" s="1"/>
  <c r="K510" i="3"/>
  <c r="Y510" i="3" s="1"/>
  <c r="AC510" i="3" s="1"/>
  <c r="AD510" i="3" s="1"/>
  <c r="K482" i="3"/>
  <c r="Y482" i="3" s="1"/>
  <c r="AC482" i="3" s="1"/>
  <c r="AD482" i="3" s="1"/>
  <c r="L571" i="4"/>
  <c r="Z571" i="4" s="1"/>
  <c r="L328" i="4"/>
  <c r="Z328" i="4" s="1"/>
  <c r="L370" i="4"/>
  <c r="Z370" i="4" s="1"/>
  <c r="K314" i="3"/>
  <c r="Y314" i="3" s="1"/>
  <c r="AC314" i="3" s="1"/>
  <c r="AD314" i="3" s="1"/>
  <c r="K286" i="3"/>
  <c r="Y286" i="3" s="1"/>
  <c r="AC286" i="3" s="1"/>
  <c r="AD286" i="3" s="1"/>
  <c r="L305" i="4"/>
  <c r="Z305" i="4" s="1"/>
  <c r="K216" i="3"/>
  <c r="Y216" i="3" s="1"/>
  <c r="AC216" i="3" s="1"/>
  <c r="AD216" i="3" s="1"/>
  <c r="L513" i="4"/>
  <c r="Z513" i="4" s="1"/>
  <c r="L132" i="4"/>
  <c r="Z132" i="4" s="1"/>
  <c r="K118" i="3"/>
  <c r="Y118" i="3" s="1"/>
  <c r="AC118" i="3" s="1"/>
  <c r="AD118" i="3" s="1"/>
  <c r="K62" i="5"/>
  <c r="X62" i="5" s="1"/>
  <c r="K48" i="5"/>
  <c r="X48" i="5" s="1"/>
  <c r="K662" i="5"/>
  <c r="X662" i="5" s="1"/>
  <c r="K648" i="5"/>
  <c r="X648" i="5" s="1"/>
  <c r="K668" i="5"/>
  <c r="X668" i="5" s="1"/>
  <c r="K606" i="5"/>
  <c r="X606" i="5" s="1"/>
  <c r="K592" i="5"/>
  <c r="X592" i="5" s="1"/>
  <c r="K578" i="3"/>
  <c r="Y578" i="3" s="1"/>
  <c r="AC578" i="3" s="1"/>
  <c r="AD578" i="3" s="1"/>
  <c r="L564" i="4"/>
  <c r="Z564" i="4" s="1"/>
  <c r="K508" i="3"/>
  <c r="Y508" i="3" s="1"/>
  <c r="AC508" i="3" s="1"/>
  <c r="AD508" i="3" s="1"/>
  <c r="K438" i="5"/>
  <c r="X438" i="5" s="1"/>
  <c r="L424" i="4"/>
  <c r="Z424" i="4" s="1"/>
  <c r="K410" i="3"/>
  <c r="Y410" i="3" s="1"/>
  <c r="AC410" i="3" s="1"/>
  <c r="AD410" i="3" s="1"/>
  <c r="K382" i="5"/>
  <c r="X382" i="5" s="1"/>
  <c r="L354" i="4"/>
  <c r="Z354" i="4" s="1"/>
  <c r="K270" i="3"/>
  <c r="Y270" i="3" s="1"/>
  <c r="K256" i="3"/>
  <c r="Y256" i="3" s="1"/>
  <c r="AC256" i="3" s="1"/>
  <c r="AD256" i="3" s="1"/>
  <c r="K242" i="3"/>
  <c r="Y242" i="3" s="1"/>
  <c r="AC242" i="3" s="1"/>
  <c r="AD242" i="3" s="1"/>
  <c r="K200" i="3"/>
  <c r="Y200" i="3" s="1"/>
  <c r="AC200" i="3" s="1"/>
  <c r="AD200" i="3" s="1"/>
  <c r="K158" i="3"/>
  <c r="Y158" i="3" s="1"/>
  <c r="K116" i="3"/>
  <c r="Y116" i="3" s="1"/>
  <c r="AC116" i="3" s="1"/>
  <c r="AD116" i="3" s="1"/>
  <c r="L46" i="4"/>
  <c r="Z46" i="4" s="1"/>
  <c r="L195" i="4"/>
  <c r="Z195" i="4" s="1"/>
  <c r="K18" i="3"/>
  <c r="Y18" i="3" s="1"/>
  <c r="AC18" i="3" s="1"/>
  <c r="AD18" i="3" s="1"/>
  <c r="K4" i="3"/>
  <c r="Y4" i="3" s="1"/>
  <c r="AC4" i="3" s="1"/>
  <c r="AD4" i="3" s="1"/>
  <c r="K647" i="5"/>
  <c r="X647" i="5" s="1"/>
  <c r="K493" i="3"/>
  <c r="Y493" i="3" s="1"/>
  <c r="L479" i="4"/>
  <c r="Z479" i="4" s="1"/>
  <c r="K339" i="3"/>
  <c r="Y339" i="3" s="1"/>
  <c r="AC339" i="3" s="1"/>
  <c r="AD339" i="3" s="1"/>
  <c r="K311" i="5"/>
  <c r="X311" i="5" s="1"/>
  <c r="K255" i="5"/>
  <c r="X255" i="5" s="1"/>
  <c r="L12" i="4"/>
  <c r="Z12" i="4" s="1"/>
  <c r="K227" i="3"/>
  <c r="Y227" i="3" s="1"/>
  <c r="AC227" i="3" s="1"/>
  <c r="AD227" i="3" s="1"/>
  <c r="L185" i="4"/>
  <c r="Z185" i="4" s="1"/>
  <c r="K171" i="5"/>
  <c r="X171" i="5" s="1"/>
  <c r="L129" i="4"/>
  <c r="Z129" i="4" s="1"/>
  <c r="K115" i="5"/>
  <c r="X115" i="5" s="1"/>
  <c r="K101" i="3"/>
  <c r="Y101" i="3" s="1"/>
  <c r="AC101" i="3" s="1"/>
  <c r="AD101" i="3" s="1"/>
  <c r="K87" i="5"/>
  <c r="X87" i="5" s="1"/>
  <c r="K73" i="3"/>
  <c r="Y73" i="3" s="1"/>
  <c r="AC73" i="3" s="1"/>
  <c r="AD73" i="3" s="1"/>
  <c r="K59" i="3"/>
  <c r="Y59" i="3" s="1"/>
  <c r="K45" i="5"/>
  <c r="X45" i="5" s="1"/>
  <c r="K3" i="5"/>
  <c r="X3" i="5" s="1"/>
  <c r="K621" i="5"/>
  <c r="X621" i="5" s="1"/>
  <c r="K660" i="5"/>
  <c r="X660" i="5" s="1"/>
  <c r="K646" i="3"/>
  <c r="Y646" i="3" s="1"/>
  <c r="AC646" i="3" s="1"/>
  <c r="AD646" i="3" s="1"/>
  <c r="K576" i="3"/>
  <c r="Y576" i="3" s="1"/>
  <c r="AC576" i="3" s="1"/>
  <c r="AD576" i="3" s="1"/>
  <c r="K562" i="3"/>
  <c r="Y562" i="3" s="1"/>
  <c r="AC562" i="3" s="1"/>
  <c r="AD562" i="3" s="1"/>
  <c r="L373" i="4"/>
  <c r="Z373" i="4" s="1"/>
  <c r="K506" i="5"/>
  <c r="X506" i="5" s="1"/>
  <c r="K492" i="3"/>
  <c r="Y492" i="3" s="1"/>
  <c r="AC492" i="3" s="1"/>
  <c r="AD492" i="3" s="1"/>
  <c r="L464" i="4"/>
  <c r="Z464" i="4" s="1"/>
  <c r="L619" i="4"/>
  <c r="Z619" i="4" s="1"/>
  <c r="K352" i="5"/>
  <c r="X352" i="5" s="1"/>
  <c r="L338" i="4"/>
  <c r="Z338" i="4" s="1"/>
  <c r="K324" i="3"/>
  <c r="Y324" i="3" s="1"/>
  <c r="AC324" i="3" s="1"/>
  <c r="AD324" i="3" s="1"/>
  <c r="L310" i="4"/>
  <c r="Z310" i="4" s="1"/>
  <c r="K296" i="3"/>
  <c r="Y296" i="3" s="1"/>
  <c r="AC296" i="3" s="1"/>
  <c r="AD296" i="3" s="1"/>
  <c r="L282" i="4"/>
  <c r="Z282" i="4" s="1"/>
  <c r="K254" i="5"/>
  <c r="X254" i="5" s="1"/>
  <c r="K240" i="5"/>
  <c r="X240" i="5" s="1"/>
  <c r="K212" i="3"/>
  <c r="Y212" i="3" s="1"/>
  <c r="K184" i="5"/>
  <c r="X184" i="5" s="1"/>
  <c r="L170" i="4"/>
  <c r="Z170" i="4" s="1"/>
  <c r="L30" i="4"/>
  <c r="Z30" i="4" s="1"/>
  <c r="K142" i="5"/>
  <c r="X142" i="5" s="1"/>
  <c r="K128" i="5"/>
  <c r="X128" i="5" s="1"/>
  <c r="L114" i="4"/>
  <c r="Z114" i="4" s="1"/>
  <c r="L313" i="4"/>
  <c r="Z313" i="4" s="1"/>
  <c r="K72" i="5"/>
  <c r="X72" i="5" s="1"/>
  <c r="K58" i="3"/>
  <c r="Y58" i="3" s="1"/>
  <c r="AC58" i="3" s="1"/>
  <c r="AD58" i="3" s="1"/>
  <c r="K44" i="5"/>
  <c r="X44" i="5" s="1"/>
  <c r="K30" i="3"/>
  <c r="Y30" i="3" s="1"/>
  <c r="AC30" i="3" s="1"/>
  <c r="AD30" i="3" s="1"/>
  <c r="K603" i="5"/>
  <c r="X603" i="5" s="1"/>
  <c r="L561" i="4"/>
  <c r="Z561" i="4" s="1"/>
  <c r="L344" i="4"/>
  <c r="Z344" i="4" s="1"/>
  <c r="K253" i="3"/>
  <c r="Y253" i="3" s="1"/>
  <c r="AC253" i="3" s="1"/>
  <c r="AD253" i="3" s="1"/>
  <c r="K211" i="3"/>
  <c r="Y211" i="3" s="1"/>
  <c r="AC211" i="3" s="1"/>
  <c r="AD211" i="3" s="1"/>
  <c r="K169" i="5"/>
  <c r="X169" i="5" s="1"/>
  <c r="L412" i="4"/>
  <c r="Z412" i="4" s="1"/>
  <c r="K43" i="3"/>
  <c r="Y43" i="3" s="1"/>
  <c r="AC43" i="3" s="1"/>
  <c r="AD43" i="3" s="1"/>
  <c r="L616" i="4"/>
  <c r="Z616" i="4" s="1"/>
  <c r="K504" i="5"/>
  <c r="X504" i="5" s="1"/>
  <c r="K490" i="5"/>
  <c r="X490" i="5" s="1"/>
  <c r="K462" i="5"/>
  <c r="X462" i="5" s="1"/>
  <c r="K280" i="3"/>
  <c r="Y280" i="3" s="1"/>
  <c r="AC280" i="3" s="1"/>
  <c r="AD280" i="3" s="1"/>
  <c r="K238" i="5"/>
  <c r="X238" i="5" s="1"/>
  <c r="L210" i="4"/>
  <c r="Z210" i="4" s="1"/>
  <c r="L72" i="4"/>
  <c r="Z72" i="4" s="1"/>
  <c r="L126" i="4"/>
  <c r="Z126" i="4" s="1"/>
  <c r="K42" i="5"/>
  <c r="X42" i="5" s="1"/>
  <c r="K657" i="5"/>
  <c r="X657" i="5" s="1"/>
  <c r="K643" i="3"/>
  <c r="Y643" i="3" s="1"/>
  <c r="AC643" i="3" s="1"/>
  <c r="AD643" i="3" s="1"/>
  <c r="K615" i="3"/>
  <c r="Y615" i="3" s="1"/>
  <c r="AC615" i="3" s="1"/>
  <c r="AD615" i="3" s="1"/>
  <c r="L317" i="4"/>
  <c r="Z317" i="4" s="1"/>
  <c r="L517" i="4"/>
  <c r="Z517" i="4" s="1"/>
  <c r="L311" i="4"/>
  <c r="Z311" i="4" s="1"/>
  <c r="K419" i="3"/>
  <c r="Y419" i="3" s="1"/>
  <c r="AC419" i="3" s="1"/>
  <c r="AD419" i="3" s="1"/>
  <c r="L279" i="4"/>
  <c r="Z279" i="4" s="1"/>
  <c r="K153" i="5"/>
  <c r="X153" i="5" s="1"/>
  <c r="K125" i="5"/>
  <c r="X125" i="5" s="1"/>
  <c r="K97" i="3"/>
  <c r="Y97" i="3" s="1"/>
  <c r="AC97" i="3" s="1"/>
  <c r="AD97" i="3" s="1"/>
  <c r="K69" i="3"/>
  <c r="Y69" i="3" s="1"/>
  <c r="AC69" i="3" s="1"/>
  <c r="AD69" i="3" s="1"/>
  <c r="K656" i="5"/>
  <c r="X656" i="5" s="1"/>
  <c r="K642" i="3"/>
  <c r="Y642" i="3" s="1"/>
  <c r="K628" i="3"/>
  <c r="Y628" i="3" s="1"/>
  <c r="L600" i="4"/>
  <c r="Z600" i="4" s="1"/>
  <c r="L292" i="4"/>
  <c r="Z292" i="4" s="1"/>
  <c r="K278" i="3"/>
  <c r="Y278" i="3" s="1"/>
  <c r="AC278" i="3" s="1"/>
  <c r="AD278" i="3" s="1"/>
  <c r="K250" i="3"/>
  <c r="Y250" i="3" s="1"/>
  <c r="AC250" i="3" s="1"/>
  <c r="AD250" i="3" s="1"/>
  <c r="K194" i="5"/>
  <c r="X194" i="5" s="1"/>
  <c r="K124" i="3"/>
  <c r="Y124" i="3" s="1"/>
  <c r="AC124" i="3" s="1"/>
  <c r="AD124" i="3" s="1"/>
  <c r="K96" i="3"/>
  <c r="Y96" i="3" s="1"/>
  <c r="AC96" i="3" s="1"/>
  <c r="AD96" i="3" s="1"/>
  <c r="K68" i="3"/>
  <c r="Y68" i="3" s="1"/>
  <c r="AC68" i="3" s="1"/>
  <c r="AD68" i="3" s="1"/>
  <c r="L26" i="4"/>
  <c r="Z26" i="4" s="1"/>
  <c r="L658" i="4"/>
  <c r="Z658" i="4" s="1"/>
  <c r="K459" i="3"/>
  <c r="Y459" i="3" s="1"/>
  <c r="AC459" i="3" s="1"/>
  <c r="AD459" i="3" s="1"/>
  <c r="K389" i="3"/>
  <c r="Y389" i="3" s="1"/>
  <c r="AC389" i="3" s="1"/>
  <c r="AD389" i="3" s="1"/>
  <c r="L361" i="4"/>
  <c r="Z361" i="4" s="1"/>
  <c r="L291" i="4"/>
  <c r="Z291" i="4" s="1"/>
  <c r="K235" i="3"/>
  <c r="Y235" i="3" s="1"/>
  <c r="AC235" i="3" s="1"/>
  <c r="AD235" i="3" s="1"/>
  <c r="K67" i="3"/>
  <c r="Y67" i="3" s="1"/>
  <c r="AC67" i="3" s="1"/>
  <c r="AD67" i="3" s="1"/>
  <c r="K11" i="3"/>
  <c r="Y11" i="3" s="1"/>
  <c r="AC11" i="3" s="1"/>
  <c r="AD11" i="3" s="1"/>
  <c r="K626" i="3"/>
  <c r="Y626" i="3" s="1"/>
  <c r="AC626" i="3" s="1"/>
  <c r="AD626" i="3" s="1"/>
  <c r="L332" i="4"/>
  <c r="Z332" i="4" s="1"/>
  <c r="L290" i="4"/>
  <c r="Z290" i="4" s="1"/>
  <c r="K248" i="5"/>
  <c r="X248" i="5" s="1"/>
  <c r="K178" i="3"/>
  <c r="Y178" i="3" s="1"/>
  <c r="AC178" i="3" s="1"/>
  <c r="AD178" i="3" s="1"/>
  <c r="L297" i="4"/>
  <c r="Z297" i="4" s="1"/>
  <c r="K569" i="3"/>
  <c r="Y569" i="3" s="1"/>
  <c r="AC569" i="3" s="1"/>
  <c r="AD569" i="3" s="1"/>
  <c r="L555" i="4"/>
  <c r="Z555" i="4" s="1"/>
  <c r="L415" i="4"/>
  <c r="Z415" i="4" s="1"/>
  <c r="K401" i="5"/>
  <c r="X401" i="5" s="1"/>
  <c r="K191" i="5"/>
  <c r="X191" i="5" s="1"/>
  <c r="K79" i="3"/>
  <c r="Y79" i="3" s="1"/>
  <c r="AC79" i="3" s="1"/>
  <c r="AD79" i="3" s="1"/>
  <c r="K51" i="3"/>
  <c r="Y51" i="3" s="1"/>
  <c r="AC51" i="3" s="1"/>
  <c r="AD51" i="3" s="1"/>
  <c r="L14" i="4"/>
  <c r="Z14" i="4" s="1"/>
  <c r="L378" i="4"/>
  <c r="Z378" i="4" s="1"/>
  <c r="L578" i="4"/>
  <c r="Z578" i="4" s="1"/>
  <c r="L173" i="4"/>
  <c r="Z173" i="4" s="1"/>
  <c r="K4" i="5"/>
  <c r="X4" i="5" s="1"/>
  <c r="L410" i="4"/>
  <c r="Z410" i="4" s="1"/>
  <c r="K185" i="3"/>
  <c r="Y185" i="3" s="1"/>
  <c r="AC185" i="3" s="1"/>
  <c r="AD185" i="3" s="1"/>
  <c r="K75" i="3"/>
  <c r="Y75" i="3" s="1"/>
  <c r="K495" i="5"/>
  <c r="X495" i="5" s="1"/>
  <c r="K647" i="3"/>
  <c r="Y647" i="3" s="1"/>
  <c r="K426" i="5"/>
  <c r="X426" i="5" s="1"/>
  <c r="K552" i="3"/>
  <c r="Y552" i="3" s="1"/>
  <c r="AC552" i="3" s="1"/>
  <c r="AD552" i="3" s="1"/>
  <c r="L59" i="4"/>
  <c r="Z59" i="4" s="1"/>
  <c r="K383" i="5"/>
  <c r="X383" i="5" s="1"/>
  <c r="L45" i="4"/>
  <c r="Z45" i="4" s="1"/>
  <c r="K270" i="5"/>
  <c r="X270" i="5" s="1"/>
  <c r="K328" i="3"/>
  <c r="Y328" i="3" s="1"/>
  <c r="AC328" i="3" s="1"/>
  <c r="AD328" i="3" s="1"/>
  <c r="K129" i="3"/>
  <c r="Y129" i="3" s="1"/>
  <c r="AC129" i="3" s="1"/>
  <c r="AD129" i="3" s="1"/>
  <c r="K126" i="3"/>
  <c r="Y126" i="3" s="1"/>
  <c r="AC126" i="3" s="1"/>
  <c r="AD126" i="3" s="1"/>
  <c r="K327" i="3"/>
  <c r="Y327" i="3" s="1"/>
  <c r="AC327" i="3" s="1"/>
  <c r="AD327" i="3" s="1"/>
  <c r="L580" i="4"/>
  <c r="Z580" i="4" s="1"/>
  <c r="K185" i="5"/>
  <c r="X185" i="5" s="1"/>
  <c r="K632" i="5"/>
  <c r="X632" i="5" s="1"/>
  <c r="K338" i="3"/>
  <c r="Y338" i="3" s="1"/>
  <c r="AC338" i="3" s="1"/>
  <c r="AD338" i="3" s="1"/>
  <c r="K184" i="3"/>
  <c r="Y184" i="3" s="1"/>
  <c r="AC184" i="3" s="1"/>
  <c r="AD184" i="3" s="1"/>
  <c r="K256" i="5"/>
  <c r="X256" i="5" s="1"/>
  <c r="L39" i="4"/>
  <c r="Z39" i="4" s="1"/>
  <c r="K114" i="5"/>
  <c r="X114" i="5" s="1"/>
  <c r="K549" i="3"/>
  <c r="Y549" i="3" s="1"/>
  <c r="AC549" i="3" s="1"/>
  <c r="AD549" i="3" s="1"/>
  <c r="K142" i="3"/>
  <c r="Y142" i="3" s="1"/>
  <c r="AC142" i="3" s="1"/>
  <c r="AD142" i="3" s="1"/>
  <c r="L156" i="4"/>
  <c r="Z156" i="4" s="1"/>
  <c r="L324" i="4"/>
  <c r="Z324" i="4" s="1"/>
  <c r="K508" i="5"/>
  <c r="X508" i="5" s="1"/>
  <c r="K548" i="3"/>
  <c r="Y548" i="3" s="1"/>
  <c r="K520" i="3"/>
  <c r="Y520" i="3" s="1"/>
  <c r="AC520" i="3" s="1"/>
  <c r="AD520" i="3" s="1"/>
  <c r="L176" i="4"/>
  <c r="Z176" i="4" s="1"/>
  <c r="L646" i="4"/>
  <c r="Z646" i="4" s="1"/>
  <c r="K506" i="3"/>
  <c r="Y506" i="3" s="1"/>
  <c r="AC506" i="3" s="1"/>
  <c r="AD506" i="3" s="1"/>
  <c r="K478" i="5"/>
  <c r="X478" i="5" s="1"/>
  <c r="K282" i="3"/>
  <c r="Y282" i="3" s="1"/>
  <c r="AC282" i="3" s="1"/>
  <c r="AD282" i="3" s="1"/>
  <c r="L579" i="4"/>
  <c r="Z579" i="4" s="1"/>
  <c r="K437" i="3"/>
  <c r="Y437" i="3" s="1"/>
  <c r="AC437" i="3" s="1"/>
  <c r="AD437" i="3" s="1"/>
  <c r="K279" i="3"/>
  <c r="Y279" i="3" s="1"/>
  <c r="AC279" i="3" s="1"/>
  <c r="AD279" i="3" s="1"/>
  <c r="K425" i="5"/>
  <c r="X425" i="5" s="1"/>
  <c r="K156" i="5"/>
  <c r="X156" i="5" s="1"/>
  <c r="K426" i="3"/>
  <c r="Y426" i="3" s="1"/>
  <c r="AC426" i="3" s="1"/>
  <c r="AD426" i="3" s="1"/>
  <c r="L537" i="4"/>
  <c r="Z537" i="4" s="1"/>
  <c r="K132" i="5"/>
  <c r="X132" i="5" s="1"/>
  <c r="K425" i="3"/>
  <c r="Y425" i="3" s="1"/>
  <c r="AC425" i="3" s="1"/>
  <c r="AD425" i="3" s="1"/>
  <c r="K45" i="3"/>
  <c r="Y45" i="3" s="1"/>
  <c r="AC45" i="3" s="1"/>
  <c r="AD45" i="3" s="1"/>
  <c r="L631" i="4"/>
  <c r="Z631" i="4" s="1"/>
  <c r="K633" i="5"/>
  <c r="X633" i="5" s="1"/>
  <c r="K129" i="5"/>
  <c r="X129" i="5" s="1"/>
  <c r="K380" i="3"/>
  <c r="Y380" i="3" s="1"/>
  <c r="AC380" i="3" s="1"/>
  <c r="AD380" i="3" s="1"/>
  <c r="K352" i="3"/>
  <c r="Y352" i="3" s="1"/>
  <c r="AC352" i="3" s="1"/>
  <c r="AD352" i="3" s="1"/>
  <c r="K27" i="5"/>
  <c r="X27" i="5" s="1"/>
  <c r="L20" i="4"/>
  <c r="Z20" i="4" s="1"/>
  <c r="K20" i="5"/>
  <c r="X20" i="5" s="1"/>
  <c r="K636" i="3"/>
  <c r="Y636" i="3" s="1"/>
  <c r="AC636" i="3" s="1"/>
  <c r="AD636" i="3" s="1"/>
  <c r="K565" i="5"/>
  <c r="X565" i="5" s="1"/>
  <c r="K565" i="3"/>
  <c r="Y565" i="3" s="1"/>
  <c r="AC565" i="3" s="1"/>
  <c r="AD565" i="3" s="1"/>
  <c r="L467" i="4"/>
  <c r="Z467" i="4" s="1"/>
  <c r="K467" i="5"/>
  <c r="X467" i="5" s="1"/>
  <c r="K257" i="3"/>
  <c r="Y257" i="3" s="1"/>
  <c r="AC257" i="3" s="1"/>
  <c r="AD257" i="3" s="1"/>
  <c r="K257" i="5"/>
  <c r="X257" i="5" s="1"/>
  <c r="K103" i="3"/>
  <c r="Y103" i="3" s="1"/>
  <c r="AC103" i="3" s="1"/>
  <c r="AD103" i="3" s="1"/>
  <c r="K103" i="5"/>
  <c r="X103" i="5" s="1"/>
  <c r="K47" i="5"/>
  <c r="X47" i="5" s="1"/>
  <c r="K47" i="3"/>
  <c r="Y47" i="3" s="1"/>
  <c r="AC47" i="3" s="1"/>
  <c r="AD47" i="3" s="1"/>
  <c r="K5" i="3"/>
  <c r="Y5" i="3" s="1"/>
  <c r="AC5" i="3" s="1"/>
  <c r="AD5" i="3" s="1"/>
  <c r="L403" i="4"/>
  <c r="Z403" i="4" s="1"/>
  <c r="K635" i="3"/>
  <c r="Y635" i="3" s="1"/>
  <c r="AC635" i="3" s="1"/>
  <c r="AD635" i="3" s="1"/>
  <c r="K540" i="3"/>
  <c r="Y540" i="3" s="1"/>
  <c r="L193" i="4"/>
  <c r="Z193" i="4" s="1"/>
  <c r="K229" i="5"/>
  <c r="X229" i="5" s="1"/>
  <c r="L565" i="4"/>
  <c r="Z565" i="4" s="1"/>
  <c r="K663" i="5"/>
  <c r="X663" i="5" s="1"/>
  <c r="K549" i="5"/>
  <c r="X549" i="5" s="1"/>
  <c r="K596" i="5"/>
  <c r="X596" i="5" s="1"/>
  <c r="L596" i="4"/>
  <c r="Z596" i="4" s="1"/>
  <c r="K596" i="3"/>
  <c r="Y596" i="3" s="1"/>
  <c r="AC596" i="3" s="1"/>
  <c r="AD596" i="3" s="1"/>
  <c r="L622" i="4"/>
  <c r="Z622" i="4" s="1"/>
  <c r="K622" i="3"/>
  <c r="Y622" i="3" s="1"/>
  <c r="AC622" i="3" s="1"/>
  <c r="AD622" i="3" s="1"/>
  <c r="L398" i="4"/>
  <c r="Z398" i="4" s="1"/>
  <c r="K398" i="5"/>
  <c r="X398" i="5" s="1"/>
  <c r="K398" i="3"/>
  <c r="Y398" i="3" s="1"/>
  <c r="AC398" i="3" s="1"/>
  <c r="AD398" i="3" s="1"/>
  <c r="L214" i="4"/>
  <c r="Z214" i="4" s="1"/>
  <c r="K356" i="3"/>
  <c r="Y356" i="3" s="1"/>
  <c r="AC356" i="3" s="1"/>
  <c r="AD356" i="3" s="1"/>
  <c r="K356" i="5"/>
  <c r="X356" i="5" s="1"/>
  <c r="L342" i="4"/>
  <c r="Z342" i="4" s="1"/>
  <c r="K342" i="5"/>
  <c r="X342" i="5" s="1"/>
  <c r="K342" i="3"/>
  <c r="Y342" i="3" s="1"/>
  <c r="AC342" i="3" s="1"/>
  <c r="AD342" i="3" s="1"/>
  <c r="L36" i="4"/>
  <c r="Z36" i="4" s="1"/>
  <c r="K104" i="5"/>
  <c r="X104" i="5" s="1"/>
  <c r="K649" i="3"/>
  <c r="Y649" i="3" s="1"/>
  <c r="AC649" i="3" s="1"/>
  <c r="AD649" i="3" s="1"/>
  <c r="K649" i="5"/>
  <c r="X649" i="5" s="1"/>
  <c r="K607" i="5"/>
  <c r="X607" i="5" s="1"/>
  <c r="L607" i="4"/>
  <c r="Z607" i="4" s="1"/>
  <c r="L509" i="4"/>
  <c r="Z509" i="4" s="1"/>
  <c r="K509" i="5"/>
  <c r="X509" i="5" s="1"/>
  <c r="K509" i="3"/>
  <c r="Y509" i="3" s="1"/>
  <c r="AC509" i="3" s="1"/>
  <c r="AD509" i="3" s="1"/>
  <c r="L42" i="4"/>
  <c r="Z42" i="4" s="1"/>
  <c r="K397" i="3"/>
  <c r="Y397" i="3" s="1"/>
  <c r="AC397" i="3" s="1"/>
  <c r="AD397" i="3" s="1"/>
  <c r="K355" i="3"/>
  <c r="Y355" i="3" s="1"/>
  <c r="AC355" i="3" s="1"/>
  <c r="AD355" i="3" s="1"/>
  <c r="K355" i="5"/>
  <c r="X355" i="5" s="1"/>
  <c r="L76" i="4"/>
  <c r="Z76" i="4" s="1"/>
  <c r="K313" i="3"/>
  <c r="Y313" i="3" s="1"/>
  <c r="AC313" i="3" s="1"/>
  <c r="AD313" i="3" s="1"/>
  <c r="L229" i="4"/>
  <c r="Z229" i="4" s="1"/>
  <c r="K285" i="3"/>
  <c r="Y285" i="3" s="1"/>
  <c r="AC285" i="3" s="1"/>
  <c r="AD285" i="3" s="1"/>
  <c r="L285" i="4"/>
  <c r="Z285" i="4" s="1"/>
  <c r="K201" i="5"/>
  <c r="X201" i="5" s="1"/>
  <c r="L201" i="4"/>
  <c r="Z201" i="4" s="1"/>
  <c r="K201" i="3"/>
  <c r="Y201" i="3" s="1"/>
  <c r="AC201" i="3" s="1"/>
  <c r="AD201" i="3" s="1"/>
  <c r="K187" i="5"/>
  <c r="X187" i="5" s="1"/>
  <c r="K187" i="3"/>
  <c r="Y187" i="3" s="1"/>
  <c r="AC187" i="3" s="1"/>
  <c r="AD187" i="3" s="1"/>
  <c r="K159" i="5"/>
  <c r="X159" i="5" s="1"/>
  <c r="K159" i="3"/>
  <c r="Y159" i="3" s="1"/>
  <c r="AC159" i="3" s="1"/>
  <c r="AD159" i="3" s="1"/>
  <c r="L131" i="4"/>
  <c r="Z131" i="4" s="1"/>
  <c r="K131" i="5"/>
  <c r="X131" i="5" s="1"/>
  <c r="K89" i="3"/>
  <c r="Y89" i="3" s="1"/>
  <c r="AC89" i="3" s="1"/>
  <c r="AD89" i="3" s="1"/>
  <c r="K89" i="5"/>
  <c r="X89" i="5" s="1"/>
  <c r="L213" i="4"/>
  <c r="Z213" i="4" s="1"/>
  <c r="L35" i="4"/>
  <c r="Z35" i="4" s="1"/>
  <c r="K61" i="3"/>
  <c r="Y61" i="3" s="1"/>
  <c r="AC61" i="3" s="1"/>
  <c r="AD61" i="3" s="1"/>
  <c r="L369" i="4"/>
  <c r="Z369" i="4" s="1"/>
  <c r="K619" i="3"/>
  <c r="Y619" i="3" s="1"/>
  <c r="AC619" i="3" s="1"/>
  <c r="AD619" i="3" s="1"/>
  <c r="L480" i="4"/>
  <c r="Z480" i="4" s="1"/>
  <c r="K619" i="5"/>
  <c r="X619" i="5" s="1"/>
  <c r="L230" i="4"/>
  <c r="Z230" i="4" s="1"/>
  <c r="K521" i="3"/>
  <c r="Y521" i="3" s="1"/>
  <c r="K521" i="5"/>
  <c r="X521" i="5" s="1"/>
  <c r="L409" i="4"/>
  <c r="Z409" i="4" s="1"/>
  <c r="K409" i="5"/>
  <c r="X409" i="5" s="1"/>
  <c r="K409" i="3"/>
  <c r="Y409" i="3" s="1"/>
  <c r="AC409" i="3" s="1"/>
  <c r="AD409" i="3" s="1"/>
  <c r="L367" i="4"/>
  <c r="Z367" i="4" s="1"/>
  <c r="K367" i="5"/>
  <c r="X367" i="5" s="1"/>
  <c r="K367" i="3"/>
  <c r="Y367" i="3" s="1"/>
  <c r="L325" i="4"/>
  <c r="Z325" i="4" s="1"/>
  <c r="K325" i="3"/>
  <c r="Y325" i="3" s="1"/>
  <c r="AC325" i="3" s="1"/>
  <c r="AD325" i="3" s="1"/>
  <c r="L502" i="4"/>
  <c r="Z502" i="4" s="1"/>
  <c r="K311" i="3"/>
  <c r="Y311" i="3" s="1"/>
  <c r="AC311" i="3" s="1"/>
  <c r="AD311" i="3" s="1"/>
  <c r="K591" i="3"/>
  <c r="Y591" i="3" s="1"/>
  <c r="AC591" i="3" s="1"/>
  <c r="AD591" i="3" s="1"/>
  <c r="K370" i="3"/>
  <c r="Y370" i="3" s="1"/>
  <c r="K241" i="3"/>
  <c r="Y241" i="3" s="1"/>
  <c r="AC241" i="3" s="1"/>
  <c r="AD241" i="3" s="1"/>
  <c r="L633" i="4"/>
  <c r="Z633" i="4" s="1"/>
  <c r="K369" i="3"/>
  <c r="Y369" i="3" s="1"/>
  <c r="AC369" i="3" s="1"/>
  <c r="AD369" i="3" s="1"/>
  <c r="K230" i="3"/>
  <c r="Y230" i="3" s="1"/>
  <c r="AC230" i="3" s="1"/>
  <c r="AD230" i="3" s="1"/>
  <c r="K132" i="3"/>
  <c r="Y132" i="3" s="1"/>
  <c r="AC132" i="3" s="1"/>
  <c r="AD132" i="3" s="1"/>
  <c r="K20" i="3"/>
  <c r="Y20" i="3" s="1"/>
  <c r="AC20" i="3" s="1"/>
  <c r="AD20" i="3" s="1"/>
  <c r="L595" i="4"/>
  <c r="Z595" i="4" s="1"/>
  <c r="L256" i="4"/>
  <c r="Z256" i="4" s="1"/>
  <c r="K537" i="5"/>
  <c r="X537" i="5" s="1"/>
  <c r="K437" i="5"/>
  <c r="X437" i="5" s="1"/>
  <c r="K580" i="3"/>
  <c r="Y580" i="3" s="1"/>
  <c r="AC580" i="3" s="1"/>
  <c r="AD580" i="3" s="1"/>
  <c r="K479" i="3"/>
  <c r="Y479" i="3" s="1"/>
  <c r="AC479" i="3" s="1"/>
  <c r="AD479" i="3" s="1"/>
  <c r="K229" i="3"/>
  <c r="Y229" i="3" s="1"/>
  <c r="AC229" i="3" s="1"/>
  <c r="AD229" i="3" s="1"/>
  <c r="K131" i="3"/>
  <c r="Y131" i="3" s="1"/>
  <c r="AC131" i="3" s="1"/>
  <c r="AD131" i="3" s="1"/>
  <c r="K19" i="3"/>
  <c r="Y19" i="3" s="1"/>
  <c r="AC19" i="3" s="1"/>
  <c r="AD19" i="3" s="1"/>
  <c r="L399" i="4"/>
  <c r="Z399" i="4" s="1"/>
  <c r="L242" i="4"/>
  <c r="Z242" i="4" s="1"/>
  <c r="K300" i="5"/>
  <c r="X300" i="5" s="1"/>
  <c r="K18" i="5"/>
  <c r="X18" i="5" s="1"/>
  <c r="K650" i="3"/>
  <c r="Y650" i="3" s="1"/>
  <c r="AC650" i="3" s="1"/>
  <c r="AD650" i="3" s="1"/>
  <c r="K650" i="5"/>
  <c r="X650" i="5" s="1"/>
  <c r="K594" i="5"/>
  <c r="X594" i="5" s="1"/>
  <c r="L627" i="4"/>
  <c r="Z627" i="4" s="1"/>
  <c r="L566" i="4"/>
  <c r="Z566" i="4" s="1"/>
  <c r="K566" i="5"/>
  <c r="X566" i="5" s="1"/>
  <c r="L496" i="4"/>
  <c r="Z496" i="4" s="1"/>
  <c r="K496" i="5"/>
  <c r="X496" i="5" s="1"/>
  <c r="L258" i="4"/>
  <c r="Z258" i="4" s="1"/>
  <c r="K258" i="5"/>
  <c r="X258" i="5" s="1"/>
  <c r="L621" i="4"/>
  <c r="Z621" i="4" s="1"/>
  <c r="K621" i="3"/>
  <c r="Y621" i="3" s="1"/>
  <c r="AC621" i="3" s="1"/>
  <c r="AD621" i="3" s="1"/>
  <c r="L309" i="4"/>
  <c r="Z309" i="4" s="1"/>
  <c r="K551" i="5"/>
  <c r="X551" i="5" s="1"/>
  <c r="K523" i="3"/>
  <c r="Y523" i="3" s="1"/>
  <c r="AC523" i="3" s="1"/>
  <c r="AD523" i="3" s="1"/>
  <c r="K523" i="5"/>
  <c r="X523" i="5" s="1"/>
  <c r="K481" i="3"/>
  <c r="Y481" i="3" s="1"/>
  <c r="AC481" i="3" s="1"/>
  <c r="AD481" i="3" s="1"/>
  <c r="L437" i="4"/>
  <c r="Z437" i="4" s="1"/>
  <c r="K453" i="3"/>
  <c r="Y453" i="3" s="1"/>
  <c r="AC453" i="3" s="1"/>
  <c r="AD453" i="3" s="1"/>
  <c r="L453" i="4"/>
  <c r="Z453" i="4" s="1"/>
  <c r="K299" i="3"/>
  <c r="Y299" i="3" s="1"/>
  <c r="AC299" i="3" s="1"/>
  <c r="AD299" i="3" s="1"/>
  <c r="L299" i="4"/>
  <c r="Z299" i="4" s="1"/>
  <c r="K299" i="5"/>
  <c r="X299" i="5" s="1"/>
  <c r="K271" i="3"/>
  <c r="Y271" i="3" s="1"/>
  <c r="AC271" i="3" s="1"/>
  <c r="AD271" i="3" s="1"/>
  <c r="K271" i="5"/>
  <c r="X271" i="5" s="1"/>
  <c r="K117" i="5"/>
  <c r="X117" i="5" s="1"/>
  <c r="L117" i="4"/>
  <c r="Z117" i="4" s="1"/>
  <c r="K117" i="3"/>
  <c r="Y117" i="3" s="1"/>
  <c r="AC117" i="3" s="1"/>
  <c r="AD117" i="3" s="1"/>
  <c r="K550" i="3"/>
  <c r="Y550" i="3" s="1"/>
  <c r="AC550" i="3" s="1"/>
  <c r="AD550" i="3" s="1"/>
  <c r="K550" i="5"/>
  <c r="X550" i="5" s="1"/>
  <c r="K522" i="3"/>
  <c r="Y522" i="3" s="1"/>
  <c r="AC522" i="3" s="1"/>
  <c r="AD522" i="3" s="1"/>
  <c r="K522" i="5"/>
  <c r="X522" i="5" s="1"/>
  <c r="K494" i="3"/>
  <c r="Y494" i="3" s="1"/>
  <c r="AC494" i="3" s="1"/>
  <c r="AD494" i="3" s="1"/>
  <c r="L494" i="4"/>
  <c r="Z494" i="4" s="1"/>
  <c r="K480" i="3"/>
  <c r="Y480" i="3" s="1"/>
  <c r="AC480" i="3" s="1"/>
  <c r="AD480" i="3" s="1"/>
  <c r="L9" i="4"/>
  <c r="Z9" i="4" s="1"/>
  <c r="K466" i="3"/>
  <c r="Y466" i="3" s="1"/>
  <c r="AC466" i="3" s="1"/>
  <c r="AD466" i="3" s="1"/>
  <c r="L466" i="4"/>
  <c r="Z466" i="4" s="1"/>
  <c r="K466" i="5"/>
  <c r="X466" i="5" s="1"/>
  <c r="K438" i="3"/>
  <c r="Y438" i="3" s="1"/>
  <c r="AC438" i="3" s="1"/>
  <c r="AD438" i="3" s="1"/>
  <c r="L488" i="4"/>
  <c r="Z488" i="4" s="1"/>
  <c r="K424" i="3"/>
  <c r="Y424" i="3" s="1"/>
  <c r="AC424" i="3" s="1"/>
  <c r="AD424" i="3" s="1"/>
  <c r="K424" i="5"/>
  <c r="X424" i="5" s="1"/>
  <c r="K396" i="3"/>
  <c r="Y396" i="3" s="1"/>
  <c r="AC396" i="3" s="1"/>
  <c r="AD396" i="3" s="1"/>
  <c r="L54" i="4"/>
  <c r="Z54" i="4" s="1"/>
  <c r="K396" i="5"/>
  <c r="X396" i="5" s="1"/>
  <c r="K382" i="3"/>
  <c r="Y382" i="3" s="1"/>
  <c r="AC382" i="3" s="1"/>
  <c r="AD382" i="3" s="1"/>
  <c r="L382" i="4"/>
  <c r="Z382" i="4" s="1"/>
  <c r="K354" i="3"/>
  <c r="Y354" i="3" s="1"/>
  <c r="AC354" i="3" s="1"/>
  <c r="AD354" i="3" s="1"/>
  <c r="K354" i="5"/>
  <c r="X354" i="5" s="1"/>
  <c r="K326" i="3"/>
  <c r="Y326" i="3" s="1"/>
  <c r="AC326" i="3" s="1"/>
  <c r="AD326" i="3" s="1"/>
  <c r="L326" i="4"/>
  <c r="Z326" i="4" s="1"/>
  <c r="K312" i="3"/>
  <c r="Y312" i="3" s="1"/>
  <c r="AC312" i="3" s="1"/>
  <c r="AD312" i="3" s="1"/>
  <c r="L417" i="4"/>
  <c r="Z417" i="4" s="1"/>
  <c r="K298" i="3"/>
  <c r="Y298" i="3" s="1"/>
  <c r="AC298" i="3" s="1"/>
  <c r="AD298" i="3" s="1"/>
  <c r="L226" i="4"/>
  <c r="Z226" i="4" s="1"/>
  <c r="K298" i="5"/>
  <c r="X298" i="5" s="1"/>
  <c r="K284" i="3"/>
  <c r="Y284" i="3" s="1"/>
  <c r="AC284" i="3" s="1"/>
  <c r="AD284" i="3" s="1"/>
  <c r="L284" i="4"/>
  <c r="Z284" i="4" s="1"/>
  <c r="K228" i="3"/>
  <c r="Y228" i="3" s="1"/>
  <c r="AC228" i="3" s="1"/>
  <c r="AD228" i="3" s="1"/>
  <c r="K228" i="5"/>
  <c r="X228" i="5" s="1"/>
  <c r="L228" i="4"/>
  <c r="Z228" i="4" s="1"/>
  <c r="K214" i="3"/>
  <c r="Y214" i="3" s="1"/>
  <c r="AC214" i="3" s="1"/>
  <c r="AD214" i="3" s="1"/>
  <c r="K214" i="5"/>
  <c r="X214" i="5" s="1"/>
  <c r="L238" i="4"/>
  <c r="Z238" i="4" s="1"/>
  <c r="K186" i="3"/>
  <c r="Y186" i="3" s="1"/>
  <c r="L186" i="4"/>
  <c r="Z186" i="4" s="1"/>
  <c r="K130" i="3"/>
  <c r="Y130" i="3" s="1"/>
  <c r="AC130" i="3" s="1"/>
  <c r="AD130" i="3" s="1"/>
  <c r="L440" i="4"/>
  <c r="Z440" i="4" s="1"/>
  <c r="K130" i="5"/>
  <c r="X130" i="5" s="1"/>
  <c r="K102" i="3"/>
  <c r="Y102" i="3" s="1"/>
  <c r="AC102" i="3" s="1"/>
  <c r="AD102" i="3" s="1"/>
  <c r="K102" i="5"/>
  <c r="X102" i="5" s="1"/>
  <c r="L381" i="4"/>
  <c r="Z381" i="4" s="1"/>
  <c r="K88" i="3"/>
  <c r="Y88" i="3" s="1"/>
  <c r="AC88" i="3" s="1"/>
  <c r="AD88" i="3" s="1"/>
  <c r="K88" i="5"/>
  <c r="X88" i="5" s="1"/>
  <c r="K74" i="3"/>
  <c r="Y74" i="3" s="1"/>
  <c r="AC74" i="3" s="1"/>
  <c r="AD74" i="3" s="1"/>
  <c r="K74" i="5"/>
  <c r="X74" i="5" s="1"/>
  <c r="K60" i="3"/>
  <c r="Y60" i="3" s="1"/>
  <c r="AC60" i="3" s="1"/>
  <c r="AD60" i="3" s="1"/>
  <c r="L433" i="4"/>
  <c r="Z433" i="4" s="1"/>
  <c r="K46" i="3"/>
  <c r="Y46" i="3" s="1"/>
  <c r="K46" i="5"/>
  <c r="X46" i="5" s="1"/>
  <c r="K32" i="3"/>
  <c r="Y32" i="3" s="1"/>
  <c r="AC32" i="3" s="1"/>
  <c r="AD32" i="3" s="1"/>
  <c r="K32" i="5"/>
  <c r="X32" i="5" s="1"/>
  <c r="K412" i="3"/>
  <c r="Y412" i="3" s="1"/>
  <c r="AC412" i="3" s="1"/>
  <c r="AD412" i="3" s="1"/>
  <c r="K176" i="3"/>
  <c r="Y176" i="3" s="1"/>
  <c r="AC176" i="3" s="1"/>
  <c r="AD176" i="3" s="1"/>
  <c r="L663" i="4"/>
  <c r="Z663" i="4" s="1"/>
  <c r="L523" i="4"/>
  <c r="Z523" i="4" s="1"/>
  <c r="L458" i="4"/>
  <c r="Z458" i="4" s="1"/>
  <c r="K481" i="5"/>
  <c r="X481" i="5" s="1"/>
  <c r="K381" i="5"/>
  <c r="X381" i="5" s="1"/>
  <c r="K274" i="3"/>
  <c r="Y274" i="3" s="1"/>
  <c r="AC274" i="3" s="1"/>
  <c r="AD274" i="3" s="1"/>
  <c r="K274" i="5"/>
  <c r="X274" i="5" s="1"/>
  <c r="L533" i="4"/>
  <c r="Z533" i="4" s="1"/>
  <c r="K92" i="5"/>
  <c r="X92" i="5" s="1"/>
  <c r="L86" i="4"/>
  <c r="Z86" i="4" s="1"/>
  <c r="K188" i="5"/>
  <c r="X188" i="5" s="1"/>
  <c r="K188" i="3"/>
  <c r="Y188" i="3" s="1"/>
  <c r="AC188" i="3" s="1"/>
  <c r="AD188" i="3" s="1"/>
  <c r="L88" i="4"/>
  <c r="Z88" i="4" s="1"/>
  <c r="K213" i="5"/>
  <c r="X213" i="5" s="1"/>
  <c r="K213" i="3"/>
  <c r="Y213" i="3" s="1"/>
  <c r="AC213" i="3" s="1"/>
  <c r="AD213" i="3" s="1"/>
  <c r="L199" i="4"/>
  <c r="Z199" i="4" s="1"/>
  <c r="K199" i="5"/>
  <c r="X199" i="5" s="1"/>
  <c r="K199" i="3"/>
  <c r="Y199" i="3" s="1"/>
  <c r="AC199" i="3" s="1"/>
  <c r="AD199" i="3" s="1"/>
  <c r="L171" i="4"/>
  <c r="Z171" i="4" s="1"/>
  <c r="K171" i="3"/>
  <c r="Y171" i="3" s="1"/>
  <c r="AC171" i="3" s="1"/>
  <c r="AD171" i="3" s="1"/>
  <c r="L157" i="4"/>
  <c r="Z157" i="4" s="1"/>
  <c r="K157" i="3"/>
  <c r="Y157" i="3" s="1"/>
  <c r="AC157" i="3" s="1"/>
  <c r="AD157" i="3" s="1"/>
  <c r="K157" i="5"/>
  <c r="X157" i="5" s="1"/>
  <c r="L143" i="4"/>
  <c r="Z143" i="4" s="1"/>
  <c r="K143" i="5"/>
  <c r="X143" i="5" s="1"/>
  <c r="K143" i="3"/>
  <c r="Y143" i="3" s="1"/>
  <c r="AC143" i="3" s="1"/>
  <c r="AD143" i="3" s="1"/>
  <c r="L115" i="4"/>
  <c r="Z115" i="4" s="1"/>
  <c r="K115" i="3"/>
  <c r="Y115" i="3" s="1"/>
  <c r="AC115" i="3" s="1"/>
  <c r="AD115" i="3" s="1"/>
  <c r="L358" i="4"/>
  <c r="Z358" i="4" s="1"/>
  <c r="K87" i="3"/>
  <c r="Y87" i="3" s="1"/>
  <c r="AC87" i="3" s="1"/>
  <c r="AD87" i="3" s="1"/>
  <c r="L23" i="4"/>
  <c r="Z23" i="4" s="1"/>
  <c r="K31" i="5"/>
  <c r="X31" i="5" s="1"/>
  <c r="K17" i="3"/>
  <c r="Y17" i="3" s="1"/>
  <c r="AC17" i="3" s="1"/>
  <c r="AD17" i="3" s="1"/>
  <c r="L17" i="4"/>
  <c r="Z17" i="4" s="1"/>
  <c r="K17" i="5"/>
  <c r="X17" i="5" s="1"/>
  <c r="L95" i="4"/>
  <c r="Z95" i="4" s="1"/>
  <c r="K3" i="3"/>
  <c r="Y3" i="3" s="1"/>
  <c r="AC3" i="3" s="1"/>
  <c r="AD3" i="3" s="1"/>
  <c r="K607" i="3"/>
  <c r="Y607" i="3" s="1"/>
  <c r="AC607" i="3" s="1"/>
  <c r="AD607" i="3" s="1"/>
  <c r="L650" i="4"/>
  <c r="Z650" i="4" s="1"/>
  <c r="L63" i="4"/>
  <c r="Z63" i="4" s="1"/>
  <c r="L327" i="4"/>
  <c r="Z327" i="4" s="1"/>
  <c r="L461" i="4"/>
  <c r="Z461" i="4" s="1"/>
  <c r="K579" i="5"/>
  <c r="X579" i="5" s="1"/>
  <c r="K480" i="5"/>
  <c r="X480" i="5" s="1"/>
  <c r="K186" i="5"/>
  <c r="X186" i="5" s="1"/>
  <c r="L652" i="4"/>
  <c r="Z652" i="4" s="1"/>
  <c r="K652" i="5"/>
  <c r="X652" i="5" s="1"/>
  <c r="K358" i="5"/>
  <c r="X358" i="5" s="1"/>
  <c r="K358" i="3"/>
  <c r="Y358" i="3" s="1"/>
  <c r="AC358" i="3" s="1"/>
  <c r="AD358" i="3" s="1"/>
  <c r="L441" i="4"/>
  <c r="Z441" i="4" s="1"/>
  <c r="L67" i="4"/>
  <c r="Z67" i="4" s="1"/>
  <c r="K244" i="3"/>
  <c r="Y244" i="3" s="1"/>
  <c r="AC244" i="3" s="1"/>
  <c r="AD244" i="3" s="1"/>
  <c r="K527" i="3"/>
  <c r="Y527" i="3" s="1"/>
  <c r="AC527" i="3" s="1"/>
  <c r="AD527" i="3" s="1"/>
  <c r="L244" i="4"/>
  <c r="Z244" i="4" s="1"/>
  <c r="K527" i="5"/>
  <c r="X527" i="5" s="1"/>
  <c r="K442" i="5"/>
  <c r="X442" i="5" s="1"/>
  <c r="K442" i="3"/>
  <c r="Y442" i="3" s="1"/>
  <c r="AC442" i="3" s="1"/>
  <c r="AD442" i="3" s="1"/>
  <c r="L442" i="4"/>
  <c r="Z442" i="4" s="1"/>
  <c r="K400" i="3"/>
  <c r="Y400" i="3" s="1"/>
  <c r="AC400" i="3" s="1"/>
  <c r="AD400" i="3" s="1"/>
  <c r="K400" i="5"/>
  <c r="X400" i="5" s="1"/>
  <c r="K372" i="5"/>
  <c r="X372" i="5" s="1"/>
  <c r="L372" i="4"/>
  <c r="Z372" i="4" s="1"/>
  <c r="K218" i="3"/>
  <c r="Y218" i="3" s="1"/>
  <c r="AC218" i="3" s="1"/>
  <c r="AD218" i="3" s="1"/>
  <c r="L218" i="4"/>
  <c r="Z218" i="4" s="1"/>
  <c r="K624" i="5"/>
  <c r="X624" i="5" s="1"/>
  <c r="K49" i="5"/>
  <c r="X49" i="5" s="1"/>
  <c r="L49" i="4"/>
  <c r="Z49" i="4" s="1"/>
  <c r="L538" i="4"/>
  <c r="Z538" i="4" s="1"/>
  <c r="K538" i="5"/>
  <c r="X538" i="5" s="1"/>
  <c r="L454" i="4"/>
  <c r="Z454" i="4" s="1"/>
  <c r="K454" i="5"/>
  <c r="X454" i="5" s="1"/>
  <c r="L83" i="4"/>
  <c r="Z83" i="4" s="1"/>
  <c r="K440" i="5"/>
  <c r="X440" i="5" s="1"/>
  <c r="K440" i="3"/>
  <c r="Y440" i="3" s="1"/>
  <c r="AC440" i="3" s="1"/>
  <c r="AD440" i="3" s="1"/>
  <c r="L106" i="4"/>
  <c r="Z106" i="4" s="1"/>
  <c r="K272" i="5"/>
  <c r="X272" i="5" s="1"/>
  <c r="L216" i="4"/>
  <c r="Z216" i="4" s="1"/>
  <c r="K216" i="5"/>
  <c r="X216" i="5" s="1"/>
  <c r="L202" i="4"/>
  <c r="Z202" i="4" s="1"/>
  <c r="K202" i="3"/>
  <c r="Y202" i="3" s="1"/>
  <c r="AC202" i="3" s="1"/>
  <c r="AD202" i="3" s="1"/>
  <c r="L298" i="4"/>
  <c r="Z298" i="4" s="1"/>
  <c r="K160" i="3"/>
  <c r="Y160" i="3" s="1"/>
  <c r="AC160" i="3" s="1"/>
  <c r="AD160" i="3" s="1"/>
  <c r="L146" i="4"/>
  <c r="Z146" i="4" s="1"/>
  <c r="K146" i="5"/>
  <c r="X146" i="5" s="1"/>
  <c r="L189" i="4"/>
  <c r="Z189" i="4" s="1"/>
  <c r="K76" i="3"/>
  <c r="Y76" i="3" s="1"/>
  <c r="AC76" i="3" s="1"/>
  <c r="AD76" i="3" s="1"/>
  <c r="L62" i="4"/>
  <c r="Z62" i="4" s="1"/>
  <c r="K62" i="3"/>
  <c r="Y62" i="3" s="1"/>
  <c r="AC62" i="3" s="1"/>
  <c r="AD62" i="3" s="1"/>
  <c r="K48" i="3"/>
  <c r="Y48" i="3" s="1"/>
  <c r="AC48" i="3" s="1"/>
  <c r="AD48" i="3" s="1"/>
  <c r="L103" i="4"/>
  <c r="Z103" i="4" s="1"/>
  <c r="L190" i="4"/>
  <c r="Z190" i="4" s="1"/>
  <c r="K34" i="3"/>
  <c r="Y34" i="3" s="1"/>
  <c r="AC34" i="3" s="1"/>
  <c r="AD34" i="3" s="1"/>
  <c r="K6" i="3"/>
  <c r="Y6" i="3" s="1"/>
  <c r="AC6" i="3" s="1"/>
  <c r="AD6" i="3" s="1"/>
  <c r="L6" i="4"/>
  <c r="Z6" i="4" s="1"/>
  <c r="K6" i="5"/>
  <c r="X6" i="5" s="1"/>
  <c r="K230" i="5"/>
  <c r="X230" i="5" s="1"/>
  <c r="K145" i="5"/>
  <c r="X145" i="5" s="1"/>
  <c r="L383" i="4"/>
  <c r="Z383" i="4" s="1"/>
  <c r="K145" i="3"/>
  <c r="Y145" i="3" s="1"/>
  <c r="AC145" i="3" s="1"/>
  <c r="AD145" i="3" s="1"/>
  <c r="K594" i="3"/>
  <c r="Y594" i="3" s="1"/>
  <c r="AC594" i="3" s="1"/>
  <c r="AD594" i="3" s="1"/>
  <c r="K381" i="3"/>
  <c r="Y381" i="3" s="1"/>
  <c r="AC381" i="3" s="1"/>
  <c r="AD381" i="3" s="1"/>
  <c r="K146" i="3"/>
  <c r="Y146" i="3" s="1"/>
  <c r="AC146" i="3" s="1"/>
  <c r="AD146" i="3" s="1"/>
  <c r="K33" i="3"/>
  <c r="Y33" i="3" s="1"/>
  <c r="AC33" i="3" s="1"/>
  <c r="AD33" i="3" s="1"/>
  <c r="L647" i="4"/>
  <c r="Z647" i="4" s="1"/>
  <c r="L495" i="4"/>
  <c r="Z495" i="4" s="1"/>
  <c r="L271" i="4"/>
  <c r="Z271" i="4" s="1"/>
  <c r="K666" i="5"/>
  <c r="X666" i="5" s="1"/>
  <c r="K313" i="5"/>
  <c r="X313" i="5" s="1"/>
  <c r="K174" i="5"/>
  <c r="X174" i="5" s="1"/>
  <c r="K60" i="5"/>
  <c r="X60" i="5" s="1"/>
  <c r="K664" i="3"/>
  <c r="Y664" i="3" s="1"/>
  <c r="AC664" i="3" s="1"/>
  <c r="AD664" i="3" s="1"/>
  <c r="L664" i="4"/>
  <c r="Z664" i="4" s="1"/>
  <c r="K608" i="3"/>
  <c r="Y608" i="3" s="1"/>
  <c r="AC608" i="3" s="1"/>
  <c r="AD608" i="3" s="1"/>
  <c r="K608" i="5"/>
  <c r="X608" i="5" s="1"/>
  <c r="L220" i="4"/>
  <c r="Z220" i="4" s="1"/>
  <c r="K524" i="3"/>
  <c r="Y524" i="3" s="1"/>
  <c r="AC524" i="3" s="1"/>
  <c r="AD524" i="3" s="1"/>
  <c r="K524" i="5"/>
  <c r="X524" i="5" s="1"/>
  <c r="L639" i="4"/>
  <c r="Z639" i="4" s="1"/>
  <c r="K468" i="5"/>
  <c r="X468" i="5" s="1"/>
  <c r="L384" i="4"/>
  <c r="Z384" i="4" s="1"/>
  <c r="K384" i="3"/>
  <c r="Y384" i="3" s="1"/>
  <c r="AC384" i="3" s="1"/>
  <c r="AD384" i="3" s="1"/>
  <c r="K593" i="5"/>
  <c r="X593" i="5" s="1"/>
  <c r="K661" i="5"/>
  <c r="X661" i="5" s="1"/>
  <c r="L661" i="4"/>
  <c r="Z661" i="4" s="1"/>
  <c r="K605" i="5"/>
  <c r="X605" i="5" s="1"/>
  <c r="L438" i="4"/>
  <c r="Z438" i="4" s="1"/>
  <c r="K605" i="3"/>
  <c r="Y605" i="3" s="1"/>
  <c r="AC605" i="3" s="1"/>
  <c r="AD605" i="3" s="1"/>
  <c r="L577" i="4"/>
  <c r="Z577" i="4" s="1"/>
  <c r="K577" i="3"/>
  <c r="Y577" i="3" s="1"/>
  <c r="AC577" i="3" s="1"/>
  <c r="AD577" i="3" s="1"/>
  <c r="L563" i="4"/>
  <c r="Z563" i="4" s="1"/>
  <c r="K563" i="5"/>
  <c r="X563" i="5" s="1"/>
  <c r="K563" i="3"/>
  <c r="Y563" i="3" s="1"/>
  <c r="AC563" i="3" s="1"/>
  <c r="AD563" i="3" s="1"/>
  <c r="L535" i="4"/>
  <c r="Z535" i="4" s="1"/>
  <c r="K535" i="3"/>
  <c r="Y535" i="3" s="1"/>
  <c r="L602" i="4"/>
  <c r="Z602" i="4" s="1"/>
  <c r="K507" i="5"/>
  <c r="X507" i="5" s="1"/>
  <c r="L451" i="4"/>
  <c r="Z451" i="4" s="1"/>
  <c r="K451" i="3"/>
  <c r="Y451" i="3" s="1"/>
  <c r="AC451" i="3" s="1"/>
  <c r="AD451" i="3" s="1"/>
  <c r="K451" i="5"/>
  <c r="X451" i="5" s="1"/>
  <c r="L19" i="4"/>
  <c r="Z19" i="4" s="1"/>
  <c r="K423" i="5"/>
  <c r="X423" i="5" s="1"/>
  <c r="L395" i="4"/>
  <c r="Z395" i="4" s="1"/>
  <c r="K395" i="3"/>
  <c r="Y395" i="3" s="1"/>
  <c r="AC395" i="3" s="1"/>
  <c r="AD395" i="3" s="1"/>
  <c r="K395" i="5"/>
  <c r="X395" i="5" s="1"/>
  <c r="L353" i="4"/>
  <c r="Z353" i="4" s="1"/>
  <c r="K353" i="3"/>
  <c r="Y353" i="3" s="1"/>
  <c r="AC353" i="3" s="1"/>
  <c r="AD353" i="3" s="1"/>
  <c r="K353" i="5"/>
  <c r="X353" i="5" s="1"/>
  <c r="L339" i="4"/>
  <c r="Z339" i="4" s="1"/>
  <c r="K339" i="5"/>
  <c r="X339" i="5" s="1"/>
  <c r="L183" i="4"/>
  <c r="Z183" i="4" s="1"/>
  <c r="K283" i="3"/>
  <c r="Y283" i="3" s="1"/>
  <c r="AC283" i="3" s="1"/>
  <c r="AD283" i="3" s="1"/>
  <c r="L255" i="4"/>
  <c r="Z255" i="4" s="1"/>
  <c r="K255" i="3"/>
  <c r="Y255" i="3" s="1"/>
  <c r="AC255" i="3" s="1"/>
  <c r="AD255" i="3" s="1"/>
  <c r="L227" i="4"/>
  <c r="Z227" i="4" s="1"/>
  <c r="K227" i="5"/>
  <c r="X227" i="5" s="1"/>
  <c r="K595" i="3"/>
  <c r="Y595" i="3" s="1"/>
  <c r="AC595" i="3" s="1"/>
  <c r="AD595" i="3" s="1"/>
  <c r="K507" i="3"/>
  <c r="Y507" i="3" s="1"/>
  <c r="AC507" i="3" s="1"/>
  <c r="AD507" i="3" s="1"/>
  <c r="K383" i="3"/>
  <c r="Y383" i="3" s="1"/>
  <c r="AC383" i="3" s="1"/>
  <c r="AD383" i="3" s="1"/>
  <c r="K174" i="3"/>
  <c r="Y174" i="3" s="1"/>
  <c r="AC174" i="3" s="1"/>
  <c r="AD174" i="3" s="1"/>
  <c r="L649" i="4"/>
  <c r="Z649" i="4" s="1"/>
  <c r="K578" i="5"/>
  <c r="X578" i="5" s="1"/>
  <c r="K479" i="5"/>
  <c r="X479" i="5" s="1"/>
  <c r="K341" i="5"/>
  <c r="X341" i="5" s="1"/>
  <c r="K61" i="5"/>
  <c r="X61" i="5" s="1"/>
  <c r="K593" i="3"/>
  <c r="Y593" i="3" s="1"/>
  <c r="AC593" i="3" s="1"/>
  <c r="AD593" i="3" s="1"/>
  <c r="K31" i="3"/>
  <c r="Y31" i="3" s="1"/>
  <c r="AC31" i="3" s="1"/>
  <c r="AD31" i="3" s="1"/>
  <c r="L452" i="4"/>
  <c r="Z452" i="4" s="1"/>
  <c r="L270" i="4"/>
  <c r="Z270" i="4" s="1"/>
  <c r="K664" i="5"/>
  <c r="X664" i="5" s="1"/>
  <c r="K453" i="5"/>
  <c r="X453" i="5" s="1"/>
  <c r="K312" i="5"/>
  <c r="X312" i="5" s="1"/>
  <c r="K173" i="5"/>
  <c r="X173" i="5" s="1"/>
  <c r="K59" i="5"/>
  <c r="X59" i="5" s="1"/>
  <c r="K548" i="5"/>
  <c r="X548" i="5" s="1"/>
  <c r="K660" i="3"/>
  <c r="Y660" i="3" s="1"/>
  <c r="AC660" i="3" s="1"/>
  <c r="AD660" i="3" s="1"/>
  <c r="L660" i="4"/>
  <c r="Z660" i="4" s="1"/>
  <c r="L184" i="4"/>
  <c r="Z184" i="4" s="1"/>
  <c r="K320" i="5"/>
  <c r="X320" i="5" s="1"/>
  <c r="K478" i="3"/>
  <c r="Y478" i="3" s="1"/>
  <c r="AC478" i="3" s="1"/>
  <c r="AD478" i="3" s="1"/>
  <c r="K9" i="3"/>
  <c r="Y9" i="3" s="1"/>
  <c r="AC9" i="3" s="1"/>
  <c r="AD9" i="3" s="1"/>
  <c r="L562" i="4"/>
  <c r="Z562" i="4" s="1"/>
  <c r="L142" i="4"/>
  <c r="Z142" i="4" s="1"/>
  <c r="K464" i="3"/>
  <c r="Y464" i="3" s="1"/>
  <c r="AC464" i="3" s="1"/>
  <c r="AD464" i="3" s="1"/>
  <c r="K282" i="5"/>
  <c r="X282" i="5" s="1"/>
  <c r="K562" i="5"/>
  <c r="X562" i="5" s="1"/>
  <c r="L87" i="4"/>
  <c r="Z87" i="4" s="1"/>
  <c r="K520" i="5"/>
  <c r="X520" i="5" s="1"/>
  <c r="K464" i="5"/>
  <c r="X464" i="5" s="1"/>
  <c r="K156" i="3"/>
  <c r="Y156" i="3" s="1"/>
  <c r="AC156" i="3" s="1"/>
  <c r="AD156" i="3" s="1"/>
  <c r="K114" i="3"/>
  <c r="Y114" i="3" s="1"/>
  <c r="AC114" i="3" s="1"/>
  <c r="AD114" i="3" s="1"/>
  <c r="K617" i="5"/>
  <c r="X617" i="5" s="1"/>
  <c r="K617" i="3"/>
  <c r="Y617" i="3" s="1"/>
  <c r="AC617" i="3" s="1"/>
  <c r="AD617" i="3" s="1"/>
  <c r="K547" i="5"/>
  <c r="X547" i="5" s="1"/>
  <c r="L374" i="4"/>
  <c r="Z374" i="4" s="1"/>
  <c r="K547" i="3"/>
  <c r="Y547" i="3" s="1"/>
  <c r="AC547" i="3" s="1"/>
  <c r="AD547" i="3" s="1"/>
  <c r="K477" i="5"/>
  <c r="X477" i="5" s="1"/>
  <c r="L477" i="4"/>
  <c r="Z477" i="4" s="1"/>
  <c r="K477" i="3"/>
  <c r="Y477" i="3" s="1"/>
  <c r="L546" i="4"/>
  <c r="Z546" i="4" s="1"/>
  <c r="K421" i="3"/>
  <c r="Y421" i="3" s="1"/>
  <c r="AC421" i="3" s="1"/>
  <c r="AD421" i="3" s="1"/>
  <c r="K421" i="5"/>
  <c r="X421" i="5" s="1"/>
  <c r="L337" i="4"/>
  <c r="Z337" i="4" s="1"/>
  <c r="K337" i="5"/>
  <c r="X337" i="5" s="1"/>
  <c r="L281" i="4"/>
  <c r="Z281" i="4" s="1"/>
  <c r="K281" i="5"/>
  <c r="X281" i="5" s="1"/>
  <c r="K281" i="3"/>
  <c r="Y281" i="3" s="1"/>
  <c r="AC281" i="3" s="1"/>
  <c r="AD281" i="3" s="1"/>
  <c r="L197" i="4"/>
  <c r="Z197" i="4" s="1"/>
  <c r="K197" i="3"/>
  <c r="Y197" i="3" s="1"/>
  <c r="K197" i="5"/>
  <c r="X197" i="5" s="1"/>
  <c r="K644" i="5"/>
  <c r="X644" i="5" s="1"/>
  <c r="L644" i="4"/>
  <c r="Z644" i="4" s="1"/>
  <c r="L560" i="4"/>
  <c r="Z560" i="4" s="1"/>
  <c r="K560" i="5"/>
  <c r="X560" i="5" s="1"/>
  <c r="K560" i="3"/>
  <c r="Y560" i="3" s="1"/>
  <c r="AC560" i="3" s="1"/>
  <c r="AD560" i="3" s="1"/>
  <c r="L90" i="4"/>
  <c r="Z90" i="4" s="1"/>
  <c r="K490" i="3"/>
  <c r="Y490" i="3" s="1"/>
  <c r="AC490" i="3" s="1"/>
  <c r="AD490" i="3" s="1"/>
  <c r="K420" i="3"/>
  <c r="Y420" i="3" s="1"/>
  <c r="AC420" i="3" s="1"/>
  <c r="AD420" i="3" s="1"/>
  <c r="K420" i="5"/>
  <c r="X420" i="5" s="1"/>
  <c r="L420" i="4"/>
  <c r="Z420" i="4" s="1"/>
  <c r="K378" i="3"/>
  <c r="Y378" i="3" s="1"/>
  <c r="AC378" i="3" s="1"/>
  <c r="AD378" i="3" s="1"/>
  <c r="K378" i="5"/>
  <c r="X378" i="5" s="1"/>
  <c r="L549" i="4"/>
  <c r="Z549" i="4" s="1"/>
  <c r="K294" i="3"/>
  <c r="Y294" i="3" s="1"/>
  <c r="AC294" i="3" s="1"/>
  <c r="AD294" i="3" s="1"/>
  <c r="K294" i="5"/>
  <c r="X294" i="5" s="1"/>
  <c r="L16" i="4"/>
  <c r="Z16" i="4" s="1"/>
  <c r="K224" i="3"/>
  <c r="Y224" i="3" s="1"/>
  <c r="AC224" i="3" s="1"/>
  <c r="AD224" i="3" s="1"/>
  <c r="K224" i="5"/>
  <c r="X224" i="5" s="1"/>
  <c r="L224" i="4"/>
  <c r="Z224" i="4" s="1"/>
  <c r="K168" i="5"/>
  <c r="X168" i="5" s="1"/>
  <c r="K168" i="3"/>
  <c r="Y168" i="3" s="1"/>
  <c r="AC168" i="3" s="1"/>
  <c r="AD168" i="3" s="1"/>
  <c r="L168" i="4"/>
  <c r="Z168" i="4" s="1"/>
  <c r="K98" i="5"/>
  <c r="X98" i="5" s="1"/>
  <c r="L98" i="4"/>
  <c r="Z98" i="4" s="1"/>
  <c r="K98" i="3"/>
  <c r="Y98" i="3" s="1"/>
  <c r="AC98" i="3" s="1"/>
  <c r="AD98" i="3" s="1"/>
  <c r="K14" i="5"/>
  <c r="X14" i="5" s="1"/>
  <c r="K14" i="3"/>
  <c r="Y14" i="3" s="1"/>
  <c r="AC14" i="3" s="1"/>
  <c r="AD14" i="3" s="1"/>
  <c r="L657" i="4"/>
  <c r="Z657" i="4" s="1"/>
  <c r="K657" i="3"/>
  <c r="Y657" i="3" s="1"/>
  <c r="AC657" i="3" s="1"/>
  <c r="AD657" i="3" s="1"/>
  <c r="L587" i="4"/>
  <c r="Z587" i="4" s="1"/>
  <c r="K587" i="3"/>
  <c r="Y587" i="3" s="1"/>
  <c r="K587" i="5"/>
  <c r="X587" i="5" s="1"/>
  <c r="L531" i="4"/>
  <c r="Z531" i="4" s="1"/>
  <c r="K531" i="5"/>
  <c r="X531" i="5" s="1"/>
  <c r="K531" i="3"/>
  <c r="Y531" i="3" s="1"/>
  <c r="AC531" i="3" s="1"/>
  <c r="AD531" i="3" s="1"/>
  <c r="L489" i="4"/>
  <c r="Z489" i="4" s="1"/>
  <c r="K489" i="5"/>
  <c r="X489" i="5" s="1"/>
  <c r="K433" i="5"/>
  <c r="X433" i="5" s="1"/>
  <c r="L547" i="4"/>
  <c r="Z547" i="4" s="1"/>
  <c r="K377" i="5"/>
  <c r="X377" i="5" s="1"/>
  <c r="K377" i="3"/>
  <c r="Y377" i="3" s="1"/>
  <c r="AC377" i="3" s="1"/>
  <c r="AD377" i="3" s="1"/>
  <c r="L377" i="4"/>
  <c r="Z377" i="4" s="1"/>
  <c r="L530" i="4"/>
  <c r="Z530" i="4" s="1"/>
  <c r="K321" i="5"/>
  <c r="X321" i="5" s="1"/>
  <c r="K321" i="3"/>
  <c r="Y321" i="3" s="1"/>
  <c r="AC321" i="3" s="1"/>
  <c r="AD321" i="3" s="1"/>
  <c r="K265" i="5"/>
  <c r="X265" i="5" s="1"/>
  <c r="L265" i="4"/>
  <c r="Z265" i="4" s="1"/>
  <c r="K265" i="3"/>
  <c r="Y265" i="3" s="1"/>
  <c r="AC265" i="3" s="1"/>
  <c r="AD265" i="3" s="1"/>
  <c r="K209" i="5"/>
  <c r="X209" i="5" s="1"/>
  <c r="K209" i="3"/>
  <c r="Y209" i="3" s="1"/>
  <c r="AC209" i="3" s="1"/>
  <c r="AD209" i="3" s="1"/>
  <c r="L209" i="4"/>
  <c r="Z209" i="4" s="1"/>
  <c r="K167" i="3"/>
  <c r="Y167" i="3" s="1"/>
  <c r="AC167" i="3" s="1"/>
  <c r="AD167" i="3" s="1"/>
  <c r="L167" i="4"/>
  <c r="Z167" i="4" s="1"/>
  <c r="K167" i="5"/>
  <c r="X167" i="5" s="1"/>
  <c r="K111" i="5"/>
  <c r="X111" i="5" s="1"/>
  <c r="K111" i="3"/>
  <c r="Y111" i="3" s="1"/>
  <c r="AC111" i="3" s="1"/>
  <c r="AD111" i="3" s="1"/>
  <c r="L111" i="4"/>
  <c r="Z111" i="4" s="1"/>
  <c r="L69" i="4"/>
  <c r="Z69" i="4" s="1"/>
  <c r="K69" i="5"/>
  <c r="X69" i="5" s="1"/>
  <c r="K13" i="5"/>
  <c r="X13" i="5" s="1"/>
  <c r="L13" i="4"/>
  <c r="Z13" i="4" s="1"/>
  <c r="K13" i="3"/>
  <c r="Y13" i="3" s="1"/>
  <c r="AC13" i="3" s="1"/>
  <c r="AD13" i="3" s="1"/>
  <c r="L43" i="4"/>
  <c r="Z43" i="4" s="1"/>
  <c r="K154" i="5"/>
  <c r="X154" i="5" s="1"/>
  <c r="K600" i="5"/>
  <c r="X600" i="5" s="1"/>
  <c r="K600" i="3"/>
  <c r="Y600" i="3" s="1"/>
  <c r="AC600" i="3" s="1"/>
  <c r="AD600" i="3" s="1"/>
  <c r="K530" i="5"/>
  <c r="X530" i="5" s="1"/>
  <c r="L455" i="4"/>
  <c r="Z455" i="4" s="1"/>
  <c r="K530" i="3"/>
  <c r="Y530" i="3" s="1"/>
  <c r="K460" i="5"/>
  <c r="X460" i="5" s="1"/>
  <c r="L460" i="4"/>
  <c r="Z460" i="4" s="1"/>
  <c r="L188" i="4"/>
  <c r="Z188" i="4" s="1"/>
  <c r="K404" i="5"/>
  <c r="X404" i="5" s="1"/>
  <c r="K404" i="3"/>
  <c r="Y404" i="3" s="1"/>
  <c r="AC404" i="3" s="1"/>
  <c r="AD404" i="3" s="1"/>
  <c r="K334" i="5"/>
  <c r="X334" i="5" s="1"/>
  <c r="K334" i="3"/>
  <c r="Y334" i="3" s="1"/>
  <c r="AC334" i="3" s="1"/>
  <c r="AD334" i="3" s="1"/>
  <c r="L334" i="4"/>
  <c r="Z334" i="4" s="1"/>
  <c r="K264" i="5"/>
  <c r="X264" i="5" s="1"/>
  <c r="L264" i="4"/>
  <c r="Z264" i="4" s="1"/>
  <c r="K264" i="3"/>
  <c r="Y264" i="3" s="1"/>
  <c r="AC264" i="3" s="1"/>
  <c r="AD264" i="3" s="1"/>
  <c r="L180" i="4"/>
  <c r="Z180" i="4" s="1"/>
  <c r="K180" i="5"/>
  <c r="X180" i="5" s="1"/>
  <c r="K180" i="3"/>
  <c r="Y180" i="3" s="1"/>
  <c r="AC180" i="3" s="1"/>
  <c r="AD180" i="3" s="1"/>
  <c r="K110" i="5"/>
  <c r="X110" i="5" s="1"/>
  <c r="K110" i="3"/>
  <c r="Y110" i="3" s="1"/>
  <c r="AC110" i="3" s="1"/>
  <c r="AD110" i="3" s="1"/>
  <c r="L110" i="4"/>
  <c r="Z110" i="4" s="1"/>
  <c r="K40" i="5"/>
  <c r="X40" i="5" s="1"/>
  <c r="K40" i="3"/>
  <c r="Y40" i="3" s="1"/>
  <c r="AC40" i="3" s="1"/>
  <c r="AD40" i="3" s="1"/>
  <c r="L532" i="4"/>
  <c r="Z532" i="4" s="1"/>
  <c r="K599" i="5"/>
  <c r="X599" i="5" s="1"/>
  <c r="K599" i="3"/>
  <c r="Y599" i="3" s="1"/>
  <c r="AC599" i="3" s="1"/>
  <c r="AD599" i="3" s="1"/>
  <c r="L599" i="4"/>
  <c r="Z599" i="4" s="1"/>
  <c r="K193" i="5"/>
  <c r="X193" i="5" s="1"/>
  <c r="L58" i="4"/>
  <c r="Z58" i="4" s="1"/>
  <c r="K193" i="3"/>
  <c r="Y193" i="3" s="1"/>
  <c r="AC193" i="3" s="1"/>
  <c r="AD193" i="3" s="1"/>
  <c r="K123" i="5"/>
  <c r="X123" i="5" s="1"/>
  <c r="K123" i="3"/>
  <c r="Y123" i="3" s="1"/>
  <c r="AC123" i="3" s="1"/>
  <c r="AD123" i="3" s="1"/>
  <c r="L363" i="4"/>
  <c r="Z363" i="4" s="1"/>
  <c r="K39" i="5"/>
  <c r="X39" i="5" s="1"/>
  <c r="K39" i="3"/>
  <c r="Y39" i="3" s="1"/>
  <c r="AC39" i="3" s="1"/>
  <c r="AD39" i="3" s="1"/>
  <c r="L405" i="4"/>
  <c r="Z405" i="4" s="1"/>
  <c r="K154" i="3"/>
  <c r="Y154" i="3" s="1"/>
  <c r="AC154" i="3" s="1"/>
  <c r="AD154" i="3" s="1"/>
  <c r="L320" i="4"/>
  <c r="Z320" i="4" s="1"/>
  <c r="K43" i="5"/>
  <c r="X43" i="5" s="1"/>
  <c r="L617" i="4"/>
  <c r="Z617" i="4" s="1"/>
  <c r="K461" i="3"/>
  <c r="Y461" i="3" s="1"/>
  <c r="AC461" i="3" s="1"/>
  <c r="AD461" i="3" s="1"/>
  <c r="K337" i="3"/>
  <c r="Y337" i="3" s="1"/>
  <c r="AC337" i="3" s="1"/>
  <c r="AD337" i="3" s="1"/>
  <c r="K461" i="5"/>
  <c r="X461" i="5" s="1"/>
  <c r="K279" i="5"/>
  <c r="X279" i="5" s="1"/>
  <c r="K460" i="3"/>
  <c r="Y460" i="3" s="1"/>
  <c r="K628" i="5"/>
  <c r="X628" i="5" s="1"/>
  <c r="K126" i="5"/>
  <c r="X126" i="5" s="1"/>
  <c r="K12" i="5"/>
  <c r="X12" i="5" s="1"/>
  <c r="K659" i="5"/>
  <c r="X659" i="5" s="1"/>
  <c r="L659" i="4"/>
  <c r="Z659" i="4" s="1"/>
  <c r="K659" i="3"/>
  <c r="Y659" i="3" s="1"/>
  <c r="AC659" i="3" s="1"/>
  <c r="AD659" i="3" s="1"/>
  <c r="K575" i="5"/>
  <c r="X575" i="5" s="1"/>
  <c r="L575" i="4"/>
  <c r="Z575" i="4" s="1"/>
  <c r="K575" i="3"/>
  <c r="Y575" i="3" s="1"/>
  <c r="AC575" i="3" s="1"/>
  <c r="AD575" i="3" s="1"/>
  <c r="K505" i="5"/>
  <c r="X505" i="5" s="1"/>
  <c r="L48" i="4"/>
  <c r="Z48" i="4" s="1"/>
  <c r="K505" i="3"/>
  <c r="Y505" i="3" s="1"/>
  <c r="AC505" i="3" s="1"/>
  <c r="AD505" i="3" s="1"/>
  <c r="K435" i="3"/>
  <c r="Y435" i="3" s="1"/>
  <c r="AC435" i="3" s="1"/>
  <c r="AD435" i="3" s="1"/>
  <c r="K435" i="5"/>
  <c r="X435" i="5" s="1"/>
  <c r="L392" i="4"/>
  <c r="Z392" i="4" s="1"/>
  <c r="L365" i="4"/>
  <c r="Z365" i="4" s="1"/>
  <c r="K620" i="5"/>
  <c r="X620" i="5" s="1"/>
  <c r="K295" i="5"/>
  <c r="X295" i="5" s="1"/>
  <c r="K295" i="3"/>
  <c r="Y295" i="3" s="1"/>
  <c r="AC295" i="3" s="1"/>
  <c r="AD295" i="3" s="1"/>
  <c r="L225" i="4"/>
  <c r="Z225" i="4" s="1"/>
  <c r="K225" i="3"/>
  <c r="Y225" i="3" s="1"/>
  <c r="AC225" i="3" s="1"/>
  <c r="AD225" i="3" s="1"/>
  <c r="K225" i="5"/>
  <c r="X225" i="5" s="1"/>
  <c r="K155" i="5"/>
  <c r="X155" i="5" s="1"/>
  <c r="L519" i="4"/>
  <c r="Z519" i="4" s="1"/>
  <c r="L71" i="4"/>
  <c r="Z71" i="4" s="1"/>
  <c r="K71" i="3"/>
  <c r="Y71" i="3" s="1"/>
  <c r="AC71" i="3" s="1"/>
  <c r="AD71" i="3" s="1"/>
  <c r="K71" i="5"/>
  <c r="X71" i="5" s="1"/>
  <c r="K616" i="5"/>
  <c r="X616" i="5" s="1"/>
  <c r="K616" i="3"/>
  <c r="Y616" i="3" s="1"/>
  <c r="AC616" i="3" s="1"/>
  <c r="AD616" i="3" s="1"/>
  <c r="L246" i="4"/>
  <c r="Z246" i="4" s="1"/>
  <c r="K518" i="5"/>
  <c r="X518" i="5" s="1"/>
  <c r="K518" i="3"/>
  <c r="Y518" i="3" s="1"/>
  <c r="AC518" i="3" s="1"/>
  <c r="AD518" i="3" s="1"/>
  <c r="L512" i="4"/>
  <c r="Z512" i="4" s="1"/>
  <c r="K462" i="3"/>
  <c r="Y462" i="3" s="1"/>
  <c r="AC462" i="3" s="1"/>
  <c r="AD462" i="3" s="1"/>
  <c r="L364" i="4"/>
  <c r="Z364" i="4" s="1"/>
  <c r="K364" i="5"/>
  <c r="X364" i="5" s="1"/>
  <c r="K364" i="3"/>
  <c r="Y364" i="3" s="1"/>
  <c r="AC364" i="3" s="1"/>
  <c r="AD364" i="3" s="1"/>
  <c r="K252" i="5"/>
  <c r="X252" i="5" s="1"/>
  <c r="L252" i="4"/>
  <c r="Z252" i="4" s="1"/>
  <c r="L38" i="4"/>
  <c r="Z38" i="4" s="1"/>
  <c r="K196" i="3"/>
  <c r="Y196" i="3" s="1"/>
  <c r="AC196" i="3" s="1"/>
  <c r="AD196" i="3" s="1"/>
  <c r="K196" i="5"/>
  <c r="X196" i="5" s="1"/>
  <c r="K140" i="5"/>
  <c r="X140" i="5" s="1"/>
  <c r="L236" i="4"/>
  <c r="Z236" i="4" s="1"/>
  <c r="K140" i="3"/>
  <c r="Y140" i="3" s="1"/>
  <c r="AC140" i="3" s="1"/>
  <c r="AD140" i="3" s="1"/>
  <c r="K56" i="5"/>
  <c r="X56" i="5" s="1"/>
  <c r="K56" i="3"/>
  <c r="Y56" i="3" s="1"/>
  <c r="AC56" i="3" s="1"/>
  <c r="AD56" i="3" s="1"/>
  <c r="L56" i="4"/>
  <c r="Z56" i="4" s="1"/>
  <c r="K211" i="5"/>
  <c r="X211" i="5" s="1"/>
  <c r="L544" i="4"/>
  <c r="Z544" i="4" s="1"/>
  <c r="K544" i="3"/>
  <c r="Y544" i="3" s="1"/>
  <c r="AC544" i="3" s="1"/>
  <c r="AD544" i="3" s="1"/>
  <c r="K544" i="5"/>
  <c r="X544" i="5" s="1"/>
  <c r="L446" i="4"/>
  <c r="Z446" i="4" s="1"/>
  <c r="K446" i="5"/>
  <c r="X446" i="5" s="1"/>
  <c r="K446" i="3"/>
  <c r="Y446" i="3" s="1"/>
  <c r="AC446" i="3" s="1"/>
  <c r="AD446" i="3" s="1"/>
  <c r="K362" i="3"/>
  <c r="Y362" i="3" s="1"/>
  <c r="K362" i="5"/>
  <c r="X362" i="5" s="1"/>
  <c r="L362" i="4"/>
  <c r="Z362" i="4" s="1"/>
  <c r="K292" i="3"/>
  <c r="Y292" i="3" s="1"/>
  <c r="K292" i="5"/>
  <c r="X292" i="5" s="1"/>
  <c r="L208" i="4"/>
  <c r="Z208" i="4" s="1"/>
  <c r="K208" i="5"/>
  <c r="X208" i="5" s="1"/>
  <c r="K208" i="3"/>
  <c r="Y208" i="3" s="1"/>
  <c r="AC208" i="3" s="1"/>
  <c r="AD208" i="3" s="1"/>
  <c r="K138" i="5"/>
  <c r="X138" i="5" s="1"/>
  <c r="L138" i="4"/>
  <c r="Z138" i="4" s="1"/>
  <c r="K138" i="3"/>
  <c r="Y138" i="3" s="1"/>
  <c r="AC138" i="3" s="1"/>
  <c r="AD138" i="3" s="1"/>
  <c r="K54" i="3"/>
  <c r="Y54" i="3" s="1"/>
  <c r="AC54" i="3" s="1"/>
  <c r="AD54" i="3" s="1"/>
  <c r="L148" i="4"/>
  <c r="Z148" i="4" s="1"/>
  <c r="K54" i="5"/>
  <c r="X54" i="5" s="1"/>
  <c r="K155" i="3"/>
  <c r="Y155" i="3" s="1"/>
  <c r="AC155" i="3" s="1"/>
  <c r="AD155" i="3" s="1"/>
  <c r="K12" i="3"/>
  <c r="Y12" i="3" s="1"/>
  <c r="AC12" i="3" s="1"/>
  <c r="AD12" i="3" s="1"/>
  <c r="K627" i="5"/>
  <c r="X627" i="5" s="1"/>
  <c r="L375" i="4"/>
  <c r="Z375" i="4" s="1"/>
  <c r="K627" i="3"/>
  <c r="Y627" i="3" s="1"/>
  <c r="AC627" i="3" s="1"/>
  <c r="AD627" i="3" s="1"/>
  <c r="K235" i="5"/>
  <c r="X235" i="5" s="1"/>
  <c r="L483" i="4"/>
  <c r="Z483" i="4" s="1"/>
  <c r="K179" i="5"/>
  <c r="X179" i="5" s="1"/>
  <c r="K179" i="3"/>
  <c r="Y179" i="3" s="1"/>
  <c r="AC179" i="3" s="1"/>
  <c r="AD179" i="3" s="1"/>
  <c r="L179" i="4"/>
  <c r="Z179" i="4" s="1"/>
  <c r="K95" i="5"/>
  <c r="X95" i="5" s="1"/>
  <c r="L68" i="4"/>
  <c r="Z68" i="4" s="1"/>
  <c r="K11" i="5"/>
  <c r="X11" i="5" s="1"/>
  <c r="L102" i="4"/>
  <c r="Z102" i="4" s="1"/>
  <c r="K317" i="3"/>
  <c r="Y317" i="3" s="1"/>
  <c r="AC317" i="3" s="1"/>
  <c r="AD317" i="3" s="1"/>
  <c r="L594" i="4"/>
  <c r="Z594" i="4" s="1"/>
  <c r="K317" i="5"/>
  <c r="X317" i="5" s="1"/>
  <c r="K289" i="5"/>
  <c r="X289" i="5" s="1"/>
  <c r="K289" i="3"/>
  <c r="Y289" i="3" s="1"/>
  <c r="AC289" i="3" s="1"/>
  <c r="AD289" i="3" s="1"/>
  <c r="L289" i="4"/>
  <c r="Z289" i="4" s="1"/>
  <c r="L462" i="4"/>
  <c r="Z462" i="4" s="1"/>
  <c r="K275" i="3"/>
  <c r="Y275" i="3" s="1"/>
  <c r="AC275" i="3" s="1"/>
  <c r="AD275" i="3" s="1"/>
  <c r="K275" i="5"/>
  <c r="X275" i="5" s="1"/>
  <c r="K261" i="5"/>
  <c r="X261" i="5" s="1"/>
  <c r="L321" i="4"/>
  <c r="Z321" i="4" s="1"/>
  <c r="K261" i="3"/>
  <c r="Y261" i="3" s="1"/>
  <c r="AC261" i="3" s="1"/>
  <c r="AD261" i="3" s="1"/>
  <c r="L219" i="4"/>
  <c r="Z219" i="4" s="1"/>
  <c r="K219" i="3"/>
  <c r="Y219" i="3" s="1"/>
  <c r="AC219" i="3" s="1"/>
  <c r="AD219" i="3" s="1"/>
  <c r="K219" i="5"/>
  <c r="X219" i="5" s="1"/>
  <c r="K205" i="5"/>
  <c r="X205" i="5" s="1"/>
  <c r="L205" i="4"/>
  <c r="Z205" i="4" s="1"/>
  <c r="L520" i="4"/>
  <c r="Z520" i="4" s="1"/>
  <c r="K191" i="3"/>
  <c r="Y191" i="3" s="1"/>
  <c r="AC191" i="3" s="1"/>
  <c r="AD191" i="3" s="1"/>
  <c r="L177" i="4"/>
  <c r="Z177" i="4" s="1"/>
  <c r="K177" i="5"/>
  <c r="X177" i="5" s="1"/>
  <c r="L559" i="4"/>
  <c r="Z559" i="4" s="1"/>
  <c r="K163" i="5"/>
  <c r="X163" i="5" s="1"/>
  <c r="K163" i="3"/>
  <c r="Y163" i="3" s="1"/>
  <c r="AC163" i="3" s="1"/>
  <c r="AD163" i="3" s="1"/>
  <c r="K149" i="3"/>
  <c r="Y149" i="3" s="1"/>
  <c r="AC149" i="3" s="1"/>
  <c r="AD149" i="3" s="1"/>
  <c r="L434" i="4"/>
  <c r="Z434" i="4" s="1"/>
  <c r="K149" i="5"/>
  <c r="X149" i="5" s="1"/>
  <c r="L135" i="4"/>
  <c r="Z135" i="4" s="1"/>
  <c r="K135" i="3"/>
  <c r="Y135" i="3" s="1"/>
  <c r="AC135" i="3" s="1"/>
  <c r="AD135" i="3" s="1"/>
  <c r="K135" i="5"/>
  <c r="X135" i="5" s="1"/>
  <c r="K121" i="5"/>
  <c r="X121" i="5" s="1"/>
  <c r="L527" i="4"/>
  <c r="Z527" i="4" s="1"/>
  <c r="K121" i="3"/>
  <c r="Y121" i="3" s="1"/>
  <c r="AC121" i="3" s="1"/>
  <c r="AD121" i="3" s="1"/>
  <c r="K107" i="5"/>
  <c r="X107" i="5" s="1"/>
  <c r="K107" i="3"/>
  <c r="Y107" i="3" s="1"/>
  <c r="AC107" i="3" s="1"/>
  <c r="AD107" i="3" s="1"/>
  <c r="L558" i="4"/>
  <c r="Z558" i="4" s="1"/>
  <c r="L93" i="4"/>
  <c r="Z93" i="4" s="1"/>
  <c r="K93" i="5"/>
  <c r="X93" i="5" s="1"/>
  <c r="K93" i="3"/>
  <c r="Y93" i="3" s="1"/>
  <c r="AC93" i="3" s="1"/>
  <c r="AD93" i="3" s="1"/>
  <c r="K433" i="3"/>
  <c r="Y433" i="3" s="1"/>
  <c r="AC433" i="3" s="1"/>
  <c r="AD433" i="3" s="1"/>
  <c r="K250" i="5"/>
  <c r="X250" i="5" s="1"/>
  <c r="K631" i="3"/>
  <c r="Y631" i="3" s="1"/>
  <c r="AC631" i="3" s="1"/>
  <c r="AD631" i="3" s="1"/>
  <c r="L121" i="4"/>
  <c r="Z121" i="4" s="1"/>
  <c r="K631" i="5"/>
  <c r="X631" i="5" s="1"/>
  <c r="L116" i="4"/>
  <c r="Z116" i="4" s="1"/>
  <c r="K589" i="3"/>
  <c r="Y589" i="3" s="1"/>
  <c r="AC589" i="3" s="1"/>
  <c r="AD589" i="3" s="1"/>
  <c r="K589" i="5"/>
  <c r="X589" i="5" s="1"/>
  <c r="K533" i="5"/>
  <c r="X533" i="5" s="1"/>
  <c r="L211" i="4"/>
  <c r="Z211" i="4" s="1"/>
  <c r="K533" i="3"/>
  <c r="Y533" i="3" s="1"/>
  <c r="AC533" i="3" s="1"/>
  <c r="AD533" i="3" s="1"/>
  <c r="K491" i="5"/>
  <c r="X491" i="5" s="1"/>
  <c r="L491" i="4"/>
  <c r="Z491" i="4" s="1"/>
  <c r="K491" i="3"/>
  <c r="Y491" i="3" s="1"/>
  <c r="AC491" i="3" s="1"/>
  <c r="AD491" i="3" s="1"/>
  <c r="L449" i="4"/>
  <c r="Z449" i="4" s="1"/>
  <c r="K449" i="3"/>
  <c r="Y449" i="3" s="1"/>
  <c r="AC449" i="3" s="1"/>
  <c r="AD449" i="3" s="1"/>
  <c r="K449" i="5"/>
  <c r="X449" i="5" s="1"/>
  <c r="L407" i="4"/>
  <c r="Z407" i="4" s="1"/>
  <c r="K407" i="3"/>
  <c r="Y407" i="3" s="1"/>
  <c r="AC407" i="3" s="1"/>
  <c r="AD407" i="3" s="1"/>
  <c r="K407" i="5"/>
  <c r="X407" i="5" s="1"/>
  <c r="K379" i="3"/>
  <c r="Y379" i="3" s="1"/>
  <c r="AC379" i="3" s="1"/>
  <c r="AD379" i="3" s="1"/>
  <c r="K379" i="5"/>
  <c r="X379" i="5" s="1"/>
  <c r="L294" i="4"/>
  <c r="Z294" i="4" s="1"/>
  <c r="K350" i="5"/>
  <c r="X350" i="5" s="1"/>
  <c r="L323" i="4"/>
  <c r="Z323" i="4" s="1"/>
  <c r="K323" i="3"/>
  <c r="Y323" i="3" s="1"/>
  <c r="AC323" i="3" s="1"/>
  <c r="AD323" i="3" s="1"/>
  <c r="L253" i="4"/>
  <c r="Z253" i="4" s="1"/>
  <c r="K253" i="5"/>
  <c r="X253" i="5" s="1"/>
  <c r="L169" i="4"/>
  <c r="Z169" i="4" s="1"/>
  <c r="K169" i="3"/>
  <c r="Y169" i="3" s="1"/>
  <c r="AC169" i="3" s="1"/>
  <c r="AD169" i="3" s="1"/>
  <c r="K127" i="5"/>
  <c r="X127" i="5" s="1"/>
  <c r="K127" i="3"/>
  <c r="Y127" i="3" s="1"/>
  <c r="AC127" i="3" s="1"/>
  <c r="AD127" i="3" s="1"/>
  <c r="L127" i="4"/>
  <c r="Z127" i="4" s="1"/>
  <c r="K99" i="5"/>
  <c r="X99" i="5" s="1"/>
  <c r="K99" i="3"/>
  <c r="Y99" i="3" s="1"/>
  <c r="AC99" i="3" s="1"/>
  <c r="AD99" i="3" s="1"/>
  <c r="K57" i="5"/>
  <c r="X57" i="5" s="1"/>
  <c r="K57" i="3"/>
  <c r="Y57" i="3" s="1"/>
  <c r="AC57" i="3" s="1"/>
  <c r="AD57" i="3" s="1"/>
  <c r="L57" i="4"/>
  <c r="Z57" i="4" s="1"/>
  <c r="K15" i="5"/>
  <c r="X15" i="5" s="1"/>
  <c r="K15" i="3"/>
  <c r="Y15" i="3" s="1"/>
  <c r="AC15" i="3" s="1"/>
  <c r="AD15" i="3" s="1"/>
  <c r="K365" i="3"/>
  <c r="Y365" i="3" s="1"/>
  <c r="AC365" i="3" s="1"/>
  <c r="AD365" i="3" s="1"/>
  <c r="K658" i="5"/>
  <c r="X658" i="5" s="1"/>
  <c r="L476" i="4"/>
  <c r="Z476" i="4" s="1"/>
  <c r="K658" i="3"/>
  <c r="Y658" i="3" s="1"/>
  <c r="AC658" i="3" s="1"/>
  <c r="AD658" i="3" s="1"/>
  <c r="L481" i="4"/>
  <c r="Z481" i="4" s="1"/>
  <c r="K602" i="3"/>
  <c r="Y602" i="3" s="1"/>
  <c r="K602" i="5"/>
  <c r="X602" i="5" s="1"/>
  <c r="K574" i="3"/>
  <c r="Y574" i="3" s="1"/>
  <c r="AC574" i="3" s="1"/>
  <c r="AD574" i="3" s="1"/>
  <c r="K574" i="5"/>
  <c r="X574" i="5" s="1"/>
  <c r="L574" i="4"/>
  <c r="Z574" i="4" s="1"/>
  <c r="L642" i="4"/>
  <c r="Z642" i="4" s="1"/>
  <c r="K532" i="3"/>
  <c r="Y532" i="3" s="1"/>
  <c r="AC532" i="3" s="1"/>
  <c r="AD532" i="3" s="1"/>
  <c r="K476" i="5"/>
  <c r="X476" i="5" s="1"/>
  <c r="K476" i="3"/>
  <c r="Y476" i="3" s="1"/>
  <c r="AC476" i="3" s="1"/>
  <c r="AD476" i="3" s="1"/>
  <c r="L140" i="4"/>
  <c r="Z140" i="4" s="1"/>
  <c r="K434" i="5"/>
  <c r="X434" i="5" s="1"/>
  <c r="L275" i="4"/>
  <c r="Z275" i="4" s="1"/>
  <c r="K434" i="3"/>
  <c r="Y434" i="3" s="1"/>
  <c r="AC434" i="3" s="1"/>
  <c r="AD434" i="3" s="1"/>
  <c r="L406" i="4"/>
  <c r="Z406" i="4" s="1"/>
  <c r="K406" i="3"/>
  <c r="Y406" i="3" s="1"/>
  <c r="AC406" i="3" s="1"/>
  <c r="AD406" i="3" s="1"/>
  <c r="K406" i="5"/>
  <c r="X406" i="5" s="1"/>
  <c r="L287" i="4"/>
  <c r="Z287" i="4" s="1"/>
  <c r="K306" i="5"/>
  <c r="X306" i="5" s="1"/>
  <c r="K350" i="3"/>
  <c r="Y350" i="3" s="1"/>
  <c r="AC350" i="3" s="1"/>
  <c r="AD350" i="3" s="1"/>
  <c r="K308" i="5"/>
  <c r="X308" i="5" s="1"/>
  <c r="K308" i="3"/>
  <c r="Y308" i="3" s="1"/>
  <c r="AC308" i="3" s="1"/>
  <c r="AD308" i="3" s="1"/>
  <c r="L308" i="4"/>
  <c r="Z308" i="4" s="1"/>
  <c r="K266" i="5"/>
  <c r="X266" i="5" s="1"/>
  <c r="K266" i="3"/>
  <c r="Y266" i="3" s="1"/>
  <c r="AC266" i="3" s="1"/>
  <c r="AD266" i="3" s="1"/>
  <c r="L266" i="4"/>
  <c r="Z266" i="4" s="1"/>
  <c r="K210" i="3"/>
  <c r="Y210" i="3" s="1"/>
  <c r="AC210" i="3" s="1"/>
  <c r="AD210" i="3" s="1"/>
  <c r="K210" i="5"/>
  <c r="X210" i="5" s="1"/>
  <c r="K112" i="5"/>
  <c r="X112" i="5" s="1"/>
  <c r="K112" i="3"/>
  <c r="Y112" i="3" s="1"/>
  <c r="AC112" i="3" s="1"/>
  <c r="AD112" i="3" s="1"/>
  <c r="L112" i="4"/>
  <c r="Z112" i="4" s="1"/>
  <c r="K70" i="3"/>
  <c r="Y70" i="3" s="1"/>
  <c r="AC70" i="3" s="1"/>
  <c r="AD70" i="3" s="1"/>
  <c r="L70" i="4"/>
  <c r="Z70" i="4" s="1"/>
  <c r="K70" i="5"/>
  <c r="X70" i="5" s="1"/>
  <c r="K42" i="3"/>
  <c r="Y42" i="3" s="1"/>
  <c r="AC42" i="3" s="1"/>
  <c r="AD42" i="3" s="1"/>
  <c r="L5" i="4"/>
  <c r="Z5" i="4" s="1"/>
  <c r="K643" i="5"/>
  <c r="X643" i="5" s="1"/>
  <c r="L643" i="4"/>
  <c r="Z643" i="4" s="1"/>
  <c r="L615" i="4"/>
  <c r="Z615" i="4" s="1"/>
  <c r="K615" i="5"/>
  <c r="X615" i="5" s="1"/>
  <c r="K573" i="5"/>
  <c r="X573" i="5" s="1"/>
  <c r="K573" i="3"/>
  <c r="Y573" i="3" s="1"/>
  <c r="AC573" i="3" s="1"/>
  <c r="AD573" i="3" s="1"/>
  <c r="L573" i="4"/>
  <c r="Z573" i="4" s="1"/>
  <c r="K517" i="5"/>
  <c r="X517" i="5" s="1"/>
  <c r="K517" i="3"/>
  <c r="Y517" i="3" s="1"/>
  <c r="AC517" i="3" s="1"/>
  <c r="AD517" i="3" s="1"/>
  <c r="L419" i="4"/>
  <c r="Z419" i="4" s="1"/>
  <c r="K419" i="5"/>
  <c r="X419" i="5" s="1"/>
  <c r="K391" i="3"/>
  <c r="Y391" i="3" s="1"/>
  <c r="AC391" i="3" s="1"/>
  <c r="AD391" i="3" s="1"/>
  <c r="K391" i="5"/>
  <c r="X391" i="5" s="1"/>
  <c r="L391" i="4"/>
  <c r="Z391" i="4" s="1"/>
  <c r="L295" i="4"/>
  <c r="Z295" i="4" s="1"/>
  <c r="K363" i="3"/>
  <c r="Y363" i="3" s="1"/>
  <c r="K363" i="5"/>
  <c r="X363" i="5" s="1"/>
  <c r="L335" i="4"/>
  <c r="Z335" i="4" s="1"/>
  <c r="K335" i="5"/>
  <c r="X335" i="5" s="1"/>
  <c r="K335" i="3"/>
  <c r="Y335" i="3" s="1"/>
  <c r="AC335" i="3" s="1"/>
  <c r="AD335" i="3" s="1"/>
  <c r="K307" i="5"/>
  <c r="X307" i="5" s="1"/>
  <c r="L435" i="4"/>
  <c r="Z435" i="4" s="1"/>
  <c r="K293" i="5"/>
  <c r="X293" i="5" s="1"/>
  <c r="K293" i="3"/>
  <c r="Y293" i="3" s="1"/>
  <c r="AC293" i="3" s="1"/>
  <c r="AD293" i="3" s="1"/>
  <c r="L293" i="4"/>
  <c r="Z293" i="4" s="1"/>
  <c r="L251" i="4"/>
  <c r="Z251" i="4" s="1"/>
  <c r="K251" i="3"/>
  <c r="Y251" i="3" s="1"/>
  <c r="AC251" i="3" s="1"/>
  <c r="AD251" i="3" s="1"/>
  <c r="K251" i="5"/>
  <c r="X251" i="5" s="1"/>
  <c r="K237" i="5"/>
  <c r="X237" i="5" s="1"/>
  <c r="K237" i="3"/>
  <c r="Y237" i="3" s="1"/>
  <c r="AC237" i="3" s="1"/>
  <c r="AD237" i="3" s="1"/>
  <c r="L306" i="4"/>
  <c r="Z306" i="4" s="1"/>
  <c r="K195" i="3"/>
  <c r="Y195" i="3" s="1"/>
  <c r="AC195" i="3" s="1"/>
  <c r="AD195" i="3" s="1"/>
  <c r="K195" i="5"/>
  <c r="X195" i="5" s="1"/>
  <c r="L636" i="4"/>
  <c r="Z636" i="4" s="1"/>
  <c r="K472" i="5"/>
  <c r="X472" i="5" s="1"/>
  <c r="L181" i="4"/>
  <c r="Z181" i="4" s="1"/>
  <c r="K181" i="3"/>
  <c r="Y181" i="3" s="1"/>
  <c r="AC181" i="3" s="1"/>
  <c r="AD181" i="3" s="1"/>
  <c r="L153" i="4"/>
  <c r="Z153" i="4" s="1"/>
  <c r="K153" i="3"/>
  <c r="Y153" i="3" s="1"/>
  <c r="AC153" i="3" s="1"/>
  <c r="AD153" i="3" s="1"/>
  <c r="K139" i="5"/>
  <c r="X139" i="5" s="1"/>
  <c r="L273" i="4"/>
  <c r="Z273" i="4" s="1"/>
  <c r="K139" i="3"/>
  <c r="Y139" i="3" s="1"/>
  <c r="AC139" i="3" s="1"/>
  <c r="AD139" i="3" s="1"/>
  <c r="L174" i="4"/>
  <c r="Z174" i="4" s="1"/>
  <c r="K125" i="3"/>
  <c r="Y125" i="3" s="1"/>
  <c r="AC125" i="3" s="1"/>
  <c r="AD125" i="3" s="1"/>
  <c r="K97" i="5"/>
  <c r="X97" i="5" s="1"/>
  <c r="L97" i="4"/>
  <c r="Z97" i="4" s="1"/>
  <c r="L248" i="4"/>
  <c r="Z248" i="4" s="1"/>
  <c r="K83" i="3"/>
  <c r="Y83" i="3" s="1"/>
  <c r="AC83" i="3" s="1"/>
  <c r="AD83" i="3" s="1"/>
  <c r="K83" i="5"/>
  <c r="X83" i="5" s="1"/>
  <c r="K55" i="5"/>
  <c r="X55" i="5" s="1"/>
  <c r="K55" i="3"/>
  <c r="Y55" i="3" s="1"/>
  <c r="AC55" i="3" s="1"/>
  <c r="AD55" i="3" s="1"/>
  <c r="L55" i="4"/>
  <c r="Z55" i="4" s="1"/>
  <c r="K41" i="3"/>
  <c r="Y41" i="3" s="1"/>
  <c r="AC41" i="3" s="1"/>
  <c r="AD41" i="3" s="1"/>
  <c r="K41" i="5"/>
  <c r="X41" i="5" s="1"/>
  <c r="L41" i="4"/>
  <c r="Z41" i="4" s="1"/>
  <c r="K2" i="5"/>
  <c r="X2" i="5" s="1"/>
  <c r="L2" i="4"/>
  <c r="Z2" i="4" s="1"/>
  <c r="K2" i="3"/>
  <c r="Y2" i="3" s="1"/>
  <c r="K642" i="5"/>
  <c r="X642" i="5" s="1"/>
  <c r="L235" i="4"/>
  <c r="Z235" i="4" s="1"/>
  <c r="L586" i="4"/>
  <c r="Z586" i="4" s="1"/>
  <c r="K586" i="3"/>
  <c r="Y586" i="3" s="1"/>
  <c r="K586" i="5"/>
  <c r="X586" i="5" s="1"/>
  <c r="K558" i="5"/>
  <c r="X558" i="5" s="1"/>
  <c r="K558" i="3"/>
  <c r="Y558" i="3" s="1"/>
  <c r="AC558" i="3" s="1"/>
  <c r="AD558" i="3" s="1"/>
  <c r="L245" i="4"/>
  <c r="Z245" i="4" s="1"/>
  <c r="K502" i="5"/>
  <c r="X502" i="5" s="1"/>
  <c r="L589" i="4"/>
  <c r="Z589" i="4" s="1"/>
  <c r="K502" i="3"/>
  <c r="Y502" i="3" s="1"/>
  <c r="AC502" i="3" s="1"/>
  <c r="AD502" i="3" s="1"/>
  <c r="L160" i="4"/>
  <c r="Z160" i="4" s="1"/>
  <c r="K488" i="5"/>
  <c r="X488" i="5" s="1"/>
  <c r="K432" i="5"/>
  <c r="X432" i="5" s="1"/>
  <c r="L473" i="4"/>
  <c r="Z473" i="4" s="1"/>
  <c r="K432" i="3"/>
  <c r="Y432" i="3" s="1"/>
  <c r="AC432" i="3" s="1"/>
  <c r="AD432" i="3" s="1"/>
  <c r="K390" i="3"/>
  <c r="Y390" i="3" s="1"/>
  <c r="AC390" i="3" s="1"/>
  <c r="AD390" i="3" s="1"/>
  <c r="L390" i="4"/>
  <c r="Z390" i="4" s="1"/>
  <c r="K390" i="5"/>
  <c r="X390" i="5" s="1"/>
  <c r="K348" i="3"/>
  <c r="Y348" i="3" s="1"/>
  <c r="AC348" i="3" s="1"/>
  <c r="AD348" i="3" s="1"/>
  <c r="L348" i="4"/>
  <c r="Z348" i="4" s="1"/>
  <c r="K348" i="5"/>
  <c r="X348" i="5" s="1"/>
  <c r="K181" i="5"/>
  <c r="X181" i="5" s="1"/>
  <c r="L286" i="4"/>
  <c r="Z286" i="4" s="1"/>
  <c r="K222" i="5"/>
  <c r="X222" i="5" s="1"/>
  <c r="L18" i="4"/>
  <c r="Z18" i="4" s="1"/>
  <c r="K222" i="3"/>
  <c r="Y222" i="3" s="1"/>
  <c r="AC222" i="3" s="1"/>
  <c r="AD222" i="3" s="1"/>
  <c r="K166" i="5"/>
  <c r="X166" i="5" s="1"/>
  <c r="K166" i="3"/>
  <c r="Y166" i="3" s="1"/>
  <c r="AC166" i="3" s="1"/>
  <c r="AD166" i="3" s="1"/>
  <c r="L166" i="4"/>
  <c r="Z166" i="4" s="1"/>
  <c r="K124" i="5"/>
  <c r="X124" i="5" s="1"/>
  <c r="L124" i="4"/>
  <c r="Z124" i="4" s="1"/>
  <c r="K82" i="5"/>
  <c r="X82" i="5" s="1"/>
  <c r="K82" i="3"/>
  <c r="Y82" i="3" s="1"/>
  <c r="AC82" i="3" s="1"/>
  <c r="AD82" i="3" s="1"/>
  <c r="L82" i="4"/>
  <c r="Z82" i="4" s="1"/>
  <c r="L145" i="4"/>
  <c r="Z145" i="4" s="1"/>
  <c r="K68" i="5"/>
  <c r="X68" i="5" s="1"/>
  <c r="K26" i="5"/>
  <c r="X26" i="5" s="1"/>
  <c r="K26" i="3"/>
  <c r="Y26" i="3" s="1"/>
  <c r="AC26" i="3" s="1"/>
  <c r="AD26" i="3" s="1"/>
  <c r="K655" i="5"/>
  <c r="X655" i="5" s="1"/>
  <c r="L380" i="4"/>
  <c r="Z380" i="4" s="1"/>
  <c r="K655" i="3"/>
  <c r="Y655" i="3" s="1"/>
  <c r="AC655" i="3" s="1"/>
  <c r="AD655" i="3" s="1"/>
  <c r="K613" i="5"/>
  <c r="X613" i="5" s="1"/>
  <c r="K613" i="3"/>
  <c r="Y613" i="3" s="1"/>
  <c r="AC613" i="3" s="1"/>
  <c r="AD613" i="3" s="1"/>
  <c r="L613" i="4"/>
  <c r="Z613" i="4" s="1"/>
  <c r="K571" i="5"/>
  <c r="X571" i="5" s="1"/>
  <c r="K571" i="3"/>
  <c r="Y571" i="3" s="1"/>
  <c r="AC571" i="3" s="1"/>
  <c r="AD571" i="3" s="1"/>
  <c r="L397" i="4"/>
  <c r="Z397" i="4" s="1"/>
  <c r="K543" i="5"/>
  <c r="X543" i="5" s="1"/>
  <c r="K543" i="3"/>
  <c r="Y543" i="3" s="1"/>
  <c r="AC543" i="3" s="1"/>
  <c r="AD543" i="3" s="1"/>
  <c r="L543" i="4"/>
  <c r="Z543" i="4" s="1"/>
  <c r="K515" i="5"/>
  <c r="X515" i="5" s="1"/>
  <c r="L515" i="4"/>
  <c r="Z515" i="4" s="1"/>
  <c r="K515" i="3"/>
  <c r="Y515" i="3" s="1"/>
  <c r="AC515" i="3" s="1"/>
  <c r="AD515" i="3" s="1"/>
  <c r="K487" i="5"/>
  <c r="X487" i="5" s="1"/>
  <c r="L487" i="4"/>
  <c r="Z487" i="4" s="1"/>
  <c r="K459" i="5"/>
  <c r="X459" i="5" s="1"/>
  <c r="L459" i="4"/>
  <c r="Z459" i="4" s="1"/>
  <c r="K431" i="5"/>
  <c r="X431" i="5" s="1"/>
  <c r="L431" i="4"/>
  <c r="Z431" i="4" s="1"/>
  <c r="K431" i="3"/>
  <c r="Y431" i="3" s="1"/>
  <c r="AC431" i="3" s="1"/>
  <c r="AD431" i="3" s="1"/>
  <c r="K403" i="5"/>
  <c r="X403" i="5" s="1"/>
  <c r="L61" i="4"/>
  <c r="Z61" i="4" s="1"/>
  <c r="K403" i="3"/>
  <c r="Y403" i="3" s="1"/>
  <c r="AC403" i="3" s="1"/>
  <c r="AD403" i="3" s="1"/>
  <c r="K375" i="5"/>
  <c r="X375" i="5" s="1"/>
  <c r="K375" i="3"/>
  <c r="Y375" i="3" s="1"/>
  <c r="AC375" i="3" s="1"/>
  <c r="AD375" i="3" s="1"/>
  <c r="L198" i="4"/>
  <c r="Z198" i="4" s="1"/>
  <c r="K347" i="5"/>
  <c r="X347" i="5" s="1"/>
  <c r="L347" i="4"/>
  <c r="Z347" i="4" s="1"/>
  <c r="K347" i="3"/>
  <c r="Y347" i="3" s="1"/>
  <c r="AC347" i="3" s="1"/>
  <c r="AD347" i="3" s="1"/>
  <c r="K319" i="5"/>
  <c r="X319" i="5" s="1"/>
  <c r="K319" i="3"/>
  <c r="Y319" i="3" s="1"/>
  <c r="AC319" i="3" s="1"/>
  <c r="AD319" i="3" s="1"/>
  <c r="L319" i="4"/>
  <c r="Z319" i="4" s="1"/>
  <c r="K291" i="5"/>
  <c r="X291" i="5" s="1"/>
  <c r="K291" i="3"/>
  <c r="Y291" i="3" s="1"/>
  <c r="AC291" i="3" s="1"/>
  <c r="AD291" i="3" s="1"/>
  <c r="K263" i="5"/>
  <c r="X263" i="5" s="1"/>
  <c r="L141" i="4"/>
  <c r="Z141" i="4" s="1"/>
  <c r="K263" i="3"/>
  <c r="Y263" i="3" s="1"/>
  <c r="AC263" i="3" s="1"/>
  <c r="AD263" i="3" s="1"/>
  <c r="K221" i="5"/>
  <c r="X221" i="5" s="1"/>
  <c r="L221" i="4"/>
  <c r="Z221" i="4" s="1"/>
  <c r="K221" i="3"/>
  <c r="Y221" i="3" s="1"/>
  <c r="AC221" i="3" s="1"/>
  <c r="AD221" i="3" s="1"/>
  <c r="K165" i="5"/>
  <c r="X165" i="5" s="1"/>
  <c r="K165" i="3"/>
  <c r="Y165" i="3" s="1"/>
  <c r="AC165" i="3" s="1"/>
  <c r="AD165" i="3" s="1"/>
  <c r="L165" i="4"/>
  <c r="Z165" i="4" s="1"/>
  <c r="K137" i="5"/>
  <c r="X137" i="5" s="1"/>
  <c r="L137" i="4"/>
  <c r="Z137" i="4" s="1"/>
  <c r="K137" i="3"/>
  <c r="Y137" i="3" s="1"/>
  <c r="AC137" i="3" s="1"/>
  <c r="AD137" i="3" s="1"/>
  <c r="K81" i="5"/>
  <c r="X81" i="5" s="1"/>
  <c r="K81" i="3"/>
  <c r="Y81" i="3" s="1"/>
  <c r="AC81" i="3" s="1"/>
  <c r="AD81" i="3" s="1"/>
  <c r="L81" i="4"/>
  <c r="Z81" i="4" s="1"/>
  <c r="K53" i="5"/>
  <c r="X53" i="5" s="1"/>
  <c r="L215" i="4"/>
  <c r="Z215" i="4" s="1"/>
  <c r="K53" i="3"/>
  <c r="Y53" i="3" s="1"/>
  <c r="AC53" i="3" s="1"/>
  <c r="AD53" i="3" s="1"/>
  <c r="K380" i="5"/>
  <c r="X380" i="5" s="1"/>
  <c r="L668" i="4"/>
  <c r="Z668" i="4" s="1"/>
  <c r="K626" i="5"/>
  <c r="X626" i="5" s="1"/>
  <c r="L626" i="4"/>
  <c r="Z626" i="4" s="1"/>
  <c r="K598" i="5"/>
  <c r="X598" i="5" s="1"/>
  <c r="L598" i="4"/>
  <c r="Z598" i="4" s="1"/>
  <c r="K598" i="3"/>
  <c r="Y598" i="3" s="1"/>
  <c r="AC598" i="3" s="1"/>
  <c r="AD598" i="3" s="1"/>
  <c r="K570" i="5"/>
  <c r="X570" i="5" s="1"/>
  <c r="L570" i="4"/>
  <c r="Z570" i="4" s="1"/>
  <c r="K570" i="3"/>
  <c r="Y570" i="3" s="1"/>
  <c r="AC570" i="3" s="1"/>
  <c r="AD570" i="3" s="1"/>
  <c r="K542" i="5"/>
  <c r="X542" i="5" s="1"/>
  <c r="K542" i="3"/>
  <c r="Y542" i="3" s="1"/>
  <c r="AC542" i="3" s="1"/>
  <c r="AD542" i="3" s="1"/>
  <c r="L536" i="4"/>
  <c r="Z536" i="4" s="1"/>
  <c r="K486" i="5"/>
  <c r="X486" i="5" s="1"/>
  <c r="K486" i="3"/>
  <c r="Y486" i="3" s="1"/>
  <c r="AC486" i="3" s="1"/>
  <c r="AD486" i="3" s="1"/>
  <c r="L411" i="4"/>
  <c r="Z411" i="4" s="1"/>
  <c r="K346" i="5"/>
  <c r="X346" i="5" s="1"/>
  <c r="K346" i="3"/>
  <c r="Y346" i="3" s="1"/>
  <c r="AC346" i="3" s="1"/>
  <c r="AD346" i="3" s="1"/>
  <c r="L526" i="4"/>
  <c r="Z526" i="4" s="1"/>
  <c r="K318" i="5"/>
  <c r="X318" i="5" s="1"/>
  <c r="K318" i="3"/>
  <c r="Y318" i="3" s="1"/>
  <c r="AC318" i="3" s="1"/>
  <c r="AD318" i="3" s="1"/>
  <c r="L53" i="4"/>
  <c r="Z53" i="4" s="1"/>
  <c r="K290" i="5"/>
  <c r="X290" i="5" s="1"/>
  <c r="K290" i="3"/>
  <c r="Y290" i="3" s="1"/>
  <c r="AC290" i="3" s="1"/>
  <c r="AD290" i="3" s="1"/>
  <c r="K220" i="5"/>
  <c r="X220" i="5" s="1"/>
  <c r="L105" i="4"/>
  <c r="Z105" i="4" s="1"/>
  <c r="K220" i="3"/>
  <c r="Y220" i="3" s="1"/>
  <c r="AC220" i="3" s="1"/>
  <c r="AD220" i="3" s="1"/>
  <c r="K192" i="5"/>
  <c r="X192" i="5" s="1"/>
  <c r="L192" i="4"/>
  <c r="Z192" i="4" s="1"/>
  <c r="K192" i="3"/>
  <c r="Y192" i="3" s="1"/>
  <c r="AC192" i="3" s="1"/>
  <c r="AD192" i="3" s="1"/>
  <c r="K164" i="5"/>
  <c r="X164" i="5" s="1"/>
  <c r="K164" i="3"/>
  <c r="Y164" i="3" s="1"/>
  <c r="AC164" i="3" s="1"/>
  <c r="AD164" i="3" s="1"/>
  <c r="L164" i="4"/>
  <c r="Z164" i="4" s="1"/>
  <c r="K122" i="5"/>
  <c r="X122" i="5" s="1"/>
  <c r="K122" i="3"/>
  <c r="Y122" i="3" s="1"/>
  <c r="AC122" i="3" s="1"/>
  <c r="AD122" i="3" s="1"/>
  <c r="L122" i="4"/>
  <c r="Z122" i="4" s="1"/>
  <c r="K94" i="5"/>
  <c r="X94" i="5" s="1"/>
  <c r="K94" i="3"/>
  <c r="Y94" i="3" s="1"/>
  <c r="AC94" i="3" s="1"/>
  <c r="AD94" i="3" s="1"/>
  <c r="L94" i="4"/>
  <c r="Z94" i="4" s="1"/>
  <c r="K66" i="5"/>
  <c r="X66" i="5" s="1"/>
  <c r="L66" i="4"/>
  <c r="Z66" i="4" s="1"/>
  <c r="K66" i="3"/>
  <c r="Y66" i="3" s="1"/>
  <c r="AC66" i="3" s="1"/>
  <c r="AD66" i="3" s="1"/>
  <c r="K38" i="5"/>
  <c r="X38" i="5" s="1"/>
  <c r="L21" i="4"/>
  <c r="Z21" i="4" s="1"/>
  <c r="K38" i="3"/>
  <c r="Y38" i="3" s="1"/>
  <c r="AC38" i="3" s="1"/>
  <c r="AD38" i="3" s="1"/>
  <c r="K10" i="5"/>
  <c r="X10" i="5" s="1"/>
  <c r="L10" i="4"/>
  <c r="Z10" i="4" s="1"/>
  <c r="K10" i="3"/>
  <c r="Y10" i="3" s="1"/>
  <c r="AC10" i="3" s="1"/>
  <c r="AD10" i="3" s="1"/>
  <c r="K489" i="3"/>
  <c r="Y489" i="3" s="1"/>
  <c r="AC489" i="3" s="1"/>
  <c r="AD489" i="3" s="1"/>
  <c r="L667" i="4"/>
  <c r="Z667" i="4" s="1"/>
  <c r="K667" i="5"/>
  <c r="X667" i="5" s="1"/>
  <c r="K667" i="3"/>
  <c r="Y667" i="3" s="1"/>
  <c r="AC667" i="3" s="1"/>
  <c r="L355" i="4"/>
  <c r="Z355" i="4" s="1"/>
  <c r="K639" i="5"/>
  <c r="X639" i="5" s="1"/>
  <c r="K639" i="3"/>
  <c r="Y639" i="3" s="1"/>
  <c r="AC639" i="3" s="1"/>
  <c r="AD639" i="3" s="1"/>
  <c r="K625" i="5"/>
  <c r="X625" i="5" s="1"/>
  <c r="L625" i="4"/>
  <c r="Z625" i="4" s="1"/>
  <c r="K625" i="3"/>
  <c r="Y625" i="3" s="1"/>
  <c r="AC625" i="3" s="1"/>
  <c r="AD625" i="3" s="1"/>
  <c r="K597" i="5"/>
  <c r="X597" i="5" s="1"/>
  <c r="K597" i="3"/>
  <c r="Y597" i="3" s="1"/>
  <c r="AC597" i="3" s="1"/>
  <c r="AD597" i="3" s="1"/>
  <c r="L597" i="4"/>
  <c r="Z597" i="4" s="1"/>
  <c r="L569" i="4"/>
  <c r="Z569" i="4" s="1"/>
  <c r="K569" i="5"/>
  <c r="X569" i="5" s="1"/>
  <c r="K541" i="3"/>
  <c r="Y541" i="3" s="1"/>
  <c r="AC541" i="3" s="1"/>
  <c r="AD541" i="3" s="1"/>
  <c r="K541" i="5"/>
  <c r="X541" i="5" s="1"/>
  <c r="L541" i="4"/>
  <c r="Z541" i="4" s="1"/>
  <c r="K499" i="3"/>
  <c r="Y499" i="3" s="1"/>
  <c r="AC499" i="3" s="1"/>
  <c r="AD499" i="3" s="1"/>
  <c r="L499" i="4"/>
  <c r="Z499" i="4" s="1"/>
  <c r="K499" i="5"/>
  <c r="X499" i="5" s="1"/>
  <c r="K471" i="5"/>
  <c r="X471" i="5" s="1"/>
  <c r="L471" i="4"/>
  <c r="Z471" i="4" s="1"/>
  <c r="K471" i="3"/>
  <c r="Y471" i="3" s="1"/>
  <c r="AC471" i="3" s="1"/>
  <c r="AD471" i="3" s="1"/>
  <c r="K443" i="3"/>
  <c r="Y443" i="3" s="1"/>
  <c r="AC443" i="3" s="1"/>
  <c r="AD443" i="3" s="1"/>
  <c r="K443" i="5"/>
  <c r="X443" i="5" s="1"/>
  <c r="K415" i="5"/>
  <c r="X415" i="5" s="1"/>
  <c r="K415" i="3"/>
  <c r="Y415" i="3" s="1"/>
  <c r="AC415" i="3" s="1"/>
  <c r="AD415" i="3" s="1"/>
  <c r="L401" i="4"/>
  <c r="Z401" i="4" s="1"/>
  <c r="K401" i="3"/>
  <c r="Y401" i="3" s="1"/>
  <c r="AC401" i="3" s="1"/>
  <c r="AD401" i="3" s="1"/>
  <c r="L136" i="4"/>
  <c r="Z136" i="4" s="1"/>
  <c r="K373" i="3"/>
  <c r="Y373" i="3" s="1"/>
  <c r="AC373" i="3" s="1"/>
  <c r="AD373" i="3" s="1"/>
  <c r="K345" i="5"/>
  <c r="X345" i="5" s="1"/>
  <c r="K345" i="3"/>
  <c r="Y345" i="3" s="1"/>
  <c r="AC345" i="3" s="1"/>
  <c r="AD345" i="3" s="1"/>
  <c r="L345" i="4"/>
  <c r="Z345" i="4" s="1"/>
  <c r="K303" i="5"/>
  <c r="X303" i="5" s="1"/>
  <c r="L303" i="4"/>
  <c r="Z303" i="4" s="1"/>
  <c r="K303" i="3"/>
  <c r="Y303" i="3" s="1"/>
  <c r="AC303" i="3" s="1"/>
  <c r="AD303" i="3" s="1"/>
  <c r="K247" i="5"/>
  <c r="X247" i="5" s="1"/>
  <c r="K247" i="3"/>
  <c r="Y247" i="3" s="1"/>
  <c r="AC247" i="3" s="1"/>
  <c r="AD247" i="3" s="1"/>
  <c r="L247" i="4"/>
  <c r="Z247" i="4" s="1"/>
  <c r="K487" i="3"/>
  <c r="Y487" i="3" s="1"/>
  <c r="AC487" i="3" s="1"/>
  <c r="AD487" i="3" s="1"/>
  <c r="K307" i="3"/>
  <c r="Y307" i="3" s="1"/>
  <c r="AC307" i="3" s="1"/>
  <c r="AD307" i="3" s="1"/>
  <c r="K252" i="3"/>
  <c r="Y252" i="3" s="1"/>
  <c r="AC252" i="3" s="1"/>
  <c r="AD252" i="3" s="1"/>
  <c r="L250" i="4"/>
  <c r="Z250" i="4" s="1"/>
  <c r="L624" i="4"/>
  <c r="Z624" i="4" s="1"/>
  <c r="K306" i="3"/>
  <c r="Y306" i="3" s="1"/>
  <c r="K248" i="3"/>
  <c r="Y248" i="3" s="1"/>
  <c r="AC248" i="3" s="1"/>
  <c r="AD248" i="3" s="1"/>
  <c r="K95" i="3"/>
  <c r="Y95" i="3" s="1"/>
  <c r="AC95" i="3" s="1"/>
  <c r="AD95" i="3" s="1"/>
  <c r="L15" i="4"/>
  <c r="Z15" i="4" s="1"/>
  <c r="L628" i="4"/>
  <c r="Z628" i="4" s="1"/>
  <c r="L260" i="4"/>
  <c r="Z260" i="4" s="1"/>
  <c r="K645" i="5"/>
  <c r="X645" i="5" s="1"/>
  <c r="L645" i="4"/>
  <c r="Z645" i="4" s="1"/>
  <c r="K645" i="3"/>
  <c r="Y645" i="3" s="1"/>
  <c r="AC645" i="3" s="1"/>
  <c r="AD645" i="3" s="1"/>
  <c r="L603" i="4"/>
  <c r="Z603" i="4" s="1"/>
  <c r="K603" i="3"/>
  <c r="Y603" i="3" s="1"/>
  <c r="AC603" i="3" s="1"/>
  <c r="AD603" i="3" s="1"/>
  <c r="K561" i="5"/>
  <c r="X561" i="5" s="1"/>
  <c r="K561" i="3"/>
  <c r="Y561" i="3" s="1"/>
  <c r="AC561" i="3" s="1"/>
  <c r="AD561" i="3" s="1"/>
  <c r="K519" i="5"/>
  <c r="X519" i="5" s="1"/>
  <c r="K519" i="3"/>
  <c r="Y519" i="3" s="1"/>
  <c r="AC519" i="3" s="1"/>
  <c r="AD519" i="3" s="1"/>
  <c r="L463" i="4"/>
  <c r="Z463" i="4" s="1"/>
  <c r="K463" i="3"/>
  <c r="Y463" i="3" s="1"/>
  <c r="AC463" i="3" s="1"/>
  <c r="AD463" i="3" s="1"/>
  <c r="L482" i="4"/>
  <c r="Z482" i="4" s="1"/>
  <c r="K393" i="3"/>
  <c r="Y393" i="3" s="1"/>
  <c r="K393" i="5"/>
  <c r="X393" i="5" s="1"/>
  <c r="K351" i="5"/>
  <c r="X351" i="5" s="1"/>
  <c r="K351" i="3"/>
  <c r="Y351" i="3" s="1"/>
  <c r="AC351" i="3" s="1"/>
  <c r="AD351" i="3" s="1"/>
  <c r="L351" i="4"/>
  <c r="Z351" i="4" s="1"/>
  <c r="K309" i="5"/>
  <c r="X309" i="5" s="1"/>
  <c r="L154" i="4"/>
  <c r="Z154" i="4" s="1"/>
  <c r="K267" i="5"/>
  <c r="X267" i="5" s="1"/>
  <c r="K267" i="3"/>
  <c r="Y267" i="3" s="1"/>
  <c r="AC267" i="3" s="1"/>
  <c r="AD267" i="3" s="1"/>
  <c r="K239" i="3"/>
  <c r="Y239" i="3" s="1"/>
  <c r="AC239" i="3" s="1"/>
  <c r="AD239" i="3" s="1"/>
  <c r="L123" i="4"/>
  <c r="Z123" i="4" s="1"/>
  <c r="K239" i="5"/>
  <c r="X239" i="5" s="1"/>
  <c r="K183" i="5"/>
  <c r="X183" i="5" s="1"/>
  <c r="L534" i="4"/>
  <c r="Z534" i="4" s="1"/>
  <c r="K183" i="3"/>
  <c r="Y183" i="3" s="1"/>
  <c r="AC183" i="3" s="1"/>
  <c r="AD183" i="3" s="1"/>
  <c r="K141" i="5"/>
  <c r="X141" i="5" s="1"/>
  <c r="K141" i="3"/>
  <c r="Y141" i="3" s="1"/>
  <c r="AC141" i="3" s="1"/>
  <c r="AD141" i="3" s="1"/>
  <c r="L113" i="4"/>
  <c r="Z113" i="4" s="1"/>
  <c r="K113" i="5"/>
  <c r="X113" i="5" s="1"/>
  <c r="K113" i="3"/>
  <c r="Y113" i="3" s="1"/>
  <c r="AC113" i="3" s="1"/>
  <c r="AD113" i="3" s="1"/>
  <c r="K85" i="5"/>
  <c r="X85" i="5" s="1"/>
  <c r="K85" i="3"/>
  <c r="Y85" i="3" s="1"/>
  <c r="AC85" i="3" s="1"/>
  <c r="AD85" i="3" s="1"/>
  <c r="L518" i="4"/>
  <c r="Z518" i="4" s="1"/>
  <c r="L29" i="4"/>
  <c r="Z29" i="4" s="1"/>
  <c r="K29" i="5"/>
  <c r="X29" i="5" s="1"/>
  <c r="K29" i="3"/>
  <c r="Y29" i="3" s="1"/>
  <c r="AC29" i="3" s="1"/>
  <c r="AD29" i="3" s="1"/>
  <c r="L522" i="4"/>
  <c r="Z522" i="4" s="1"/>
  <c r="K630" i="3"/>
  <c r="Y630" i="3" s="1"/>
  <c r="AC630" i="3" s="1"/>
  <c r="AD630" i="3" s="1"/>
  <c r="K630" i="5"/>
  <c r="X630" i="5" s="1"/>
  <c r="L588" i="4"/>
  <c r="Z588" i="4" s="1"/>
  <c r="K588" i="3"/>
  <c r="Y588" i="3" s="1"/>
  <c r="AC588" i="3" s="1"/>
  <c r="AD588" i="3" s="1"/>
  <c r="K588" i="5"/>
  <c r="X588" i="5" s="1"/>
  <c r="L655" i="4"/>
  <c r="Z655" i="4" s="1"/>
  <c r="K546" i="5"/>
  <c r="X546" i="5" s="1"/>
  <c r="K546" i="3"/>
  <c r="Y546" i="3" s="1"/>
  <c r="AC546" i="3" s="1"/>
  <c r="AD546" i="3" s="1"/>
  <c r="L504" i="4"/>
  <c r="Z504" i="4" s="1"/>
  <c r="K504" i="3"/>
  <c r="Y504" i="3" s="1"/>
  <c r="AC504" i="3" s="1"/>
  <c r="AD504" i="3" s="1"/>
  <c r="K448" i="5"/>
  <c r="X448" i="5" s="1"/>
  <c r="L448" i="4"/>
  <c r="Z448" i="4" s="1"/>
  <c r="K448" i="3"/>
  <c r="Y448" i="3" s="1"/>
  <c r="AC448" i="3" s="1"/>
  <c r="AD448" i="3" s="1"/>
  <c r="K392" i="5"/>
  <c r="X392" i="5" s="1"/>
  <c r="K392" i="3"/>
  <c r="Y392" i="3" s="1"/>
  <c r="AC392" i="3" s="1"/>
  <c r="AD392" i="3" s="1"/>
  <c r="L432" i="4"/>
  <c r="Z432" i="4" s="1"/>
  <c r="K336" i="3"/>
  <c r="Y336" i="3" s="1"/>
  <c r="K336" i="5"/>
  <c r="X336" i="5" s="1"/>
  <c r="L336" i="4"/>
  <c r="Z336" i="4" s="1"/>
  <c r="L322" i="4"/>
  <c r="Z322" i="4" s="1"/>
  <c r="K322" i="5"/>
  <c r="X322" i="5" s="1"/>
  <c r="K322" i="3"/>
  <c r="Y322" i="3" s="1"/>
  <c r="AC322" i="3" s="1"/>
  <c r="AD322" i="3" s="1"/>
  <c r="K280" i="5"/>
  <c r="X280" i="5" s="1"/>
  <c r="L280" i="4"/>
  <c r="Z280" i="4" s="1"/>
  <c r="L89" i="4"/>
  <c r="Z89" i="4" s="1"/>
  <c r="K238" i="3"/>
  <c r="Y238" i="3" s="1"/>
  <c r="AC238" i="3" s="1"/>
  <c r="AD238" i="3" s="1"/>
  <c r="K182" i="5"/>
  <c r="X182" i="5" s="1"/>
  <c r="K182" i="3"/>
  <c r="Y182" i="3" s="1"/>
  <c r="AC182" i="3" s="1"/>
  <c r="AD182" i="3" s="1"/>
  <c r="L182" i="4"/>
  <c r="Z182" i="4" s="1"/>
  <c r="K84" i="5"/>
  <c r="X84" i="5" s="1"/>
  <c r="K84" i="3"/>
  <c r="Y84" i="3" s="1"/>
  <c r="AC84" i="3" s="1"/>
  <c r="AD84" i="3" s="1"/>
  <c r="L84" i="4"/>
  <c r="Z84" i="4" s="1"/>
  <c r="L28" i="4"/>
  <c r="Z28" i="4" s="1"/>
  <c r="K28" i="5"/>
  <c r="X28" i="5" s="1"/>
  <c r="K28" i="3"/>
  <c r="Y28" i="3" s="1"/>
  <c r="AC28" i="3" s="1"/>
  <c r="AD28" i="3" s="1"/>
  <c r="L78" i="4"/>
  <c r="Z78" i="4" s="1"/>
  <c r="L426" i="4"/>
  <c r="Z426" i="4" s="1"/>
  <c r="K629" i="3"/>
  <c r="Y629" i="3" s="1"/>
  <c r="AC629" i="3" s="1"/>
  <c r="AD629" i="3" s="1"/>
  <c r="K601" i="5"/>
  <c r="X601" i="5" s="1"/>
  <c r="K601" i="3"/>
  <c r="Y601" i="3" s="1"/>
  <c r="AC601" i="3" s="1"/>
  <c r="AD601" i="3" s="1"/>
  <c r="L601" i="4"/>
  <c r="Z601" i="4" s="1"/>
  <c r="K559" i="5"/>
  <c r="X559" i="5" s="1"/>
  <c r="K559" i="3"/>
  <c r="Y559" i="3" s="1"/>
  <c r="AC559" i="3" s="1"/>
  <c r="AD559" i="3" s="1"/>
  <c r="L545" i="4"/>
  <c r="Z545" i="4" s="1"/>
  <c r="K545" i="5"/>
  <c r="X545" i="5" s="1"/>
  <c r="K503" i="5"/>
  <c r="X503" i="5" s="1"/>
  <c r="L503" i="4"/>
  <c r="Z503" i="4" s="1"/>
  <c r="K503" i="3"/>
  <c r="Y503" i="3" s="1"/>
  <c r="AC503" i="3" s="1"/>
  <c r="AD503" i="3" s="1"/>
  <c r="L475" i="4"/>
  <c r="Z475" i="4" s="1"/>
  <c r="K475" i="5"/>
  <c r="X475" i="5" s="1"/>
  <c r="K475" i="3"/>
  <c r="Y475" i="3" s="1"/>
  <c r="AC475" i="3" s="1"/>
  <c r="AD475" i="3" s="1"/>
  <c r="L447" i="4"/>
  <c r="Z447" i="4" s="1"/>
  <c r="K447" i="5"/>
  <c r="X447" i="5" s="1"/>
  <c r="K447" i="3"/>
  <c r="Y447" i="3" s="1"/>
  <c r="AC447" i="3" s="1"/>
  <c r="AD447" i="3" s="1"/>
  <c r="K405" i="5"/>
  <c r="X405" i="5" s="1"/>
  <c r="L421" i="4"/>
  <c r="Z421" i="4" s="1"/>
  <c r="K405" i="3"/>
  <c r="Y405" i="3" s="1"/>
  <c r="AC405" i="3" s="1"/>
  <c r="AD405" i="3" s="1"/>
  <c r="K349" i="5"/>
  <c r="X349" i="5" s="1"/>
  <c r="L349" i="4"/>
  <c r="Z349" i="4" s="1"/>
  <c r="K349" i="3"/>
  <c r="Y349" i="3" s="1"/>
  <c r="AC349" i="3" s="1"/>
  <c r="AD349" i="3" s="1"/>
  <c r="K223" i="5"/>
  <c r="X223" i="5" s="1"/>
  <c r="L75" i="4"/>
  <c r="Z75" i="4" s="1"/>
  <c r="L27" i="4"/>
  <c r="Z27" i="4" s="1"/>
  <c r="K323" i="5"/>
  <c r="X323" i="5" s="1"/>
  <c r="K27" i="3"/>
  <c r="Y27" i="3" s="1"/>
  <c r="AC27" i="3" s="1"/>
  <c r="AD27" i="3" s="1"/>
  <c r="L656" i="4"/>
  <c r="Z656" i="4" s="1"/>
  <c r="K656" i="3"/>
  <c r="Y656" i="3" s="1"/>
  <c r="AC656" i="3" s="1"/>
  <c r="AD656" i="3" s="1"/>
  <c r="K614" i="5"/>
  <c r="X614" i="5" s="1"/>
  <c r="L614" i="4"/>
  <c r="Z614" i="4" s="1"/>
  <c r="K614" i="3"/>
  <c r="Y614" i="3" s="1"/>
  <c r="L572" i="4"/>
  <c r="Z572" i="4" s="1"/>
  <c r="K572" i="3"/>
  <c r="Y572" i="3" s="1"/>
  <c r="AC572" i="3" s="1"/>
  <c r="AD572" i="3" s="1"/>
  <c r="K516" i="5"/>
  <c r="X516" i="5" s="1"/>
  <c r="L396" i="4"/>
  <c r="Z396" i="4" s="1"/>
  <c r="K474" i="5"/>
  <c r="X474" i="5" s="1"/>
  <c r="K474" i="3"/>
  <c r="Y474" i="3" s="1"/>
  <c r="AC474" i="3" s="1"/>
  <c r="AD474" i="3" s="1"/>
  <c r="L474" i="4"/>
  <c r="Z474" i="4" s="1"/>
  <c r="K418" i="5"/>
  <c r="X418" i="5" s="1"/>
  <c r="K418" i="3"/>
  <c r="Y418" i="3" s="1"/>
  <c r="AC418" i="3" s="1"/>
  <c r="AD418" i="3" s="1"/>
  <c r="L418" i="4"/>
  <c r="Z418" i="4" s="1"/>
  <c r="L376" i="4"/>
  <c r="Z376" i="4" s="1"/>
  <c r="K376" i="3"/>
  <c r="Y376" i="3" s="1"/>
  <c r="AC376" i="3" s="1"/>
  <c r="AD376" i="3" s="1"/>
  <c r="K376" i="5"/>
  <c r="X376" i="5" s="1"/>
  <c r="L278" i="4"/>
  <c r="Z278" i="4" s="1"/>
  <c r="K278" i="5"/>
  <c r="X278" i="5" s="1"/>
  <c r="K236" i="5"/>
  <c r="X236" i="5" s="1"/>
  <c r="K236" i="3"/>
  <c r="Y236" i="3" s="1"/>
  <c r="AC236" i="3" s="1"/>
  <c r="AD236" i="3" s="1"/>
  <c r="L60" i="4"/>
  <c r="Z60" i="4" s="1"/>
  <c r="K194" i="3"/>
  <c r="Y194" i="3" s="1"/>
  <c r="AC194" i="3" s="1"/>
  <c r="AD194" i="3" s="1"/>
  <c r="L194" i="4"/>
  <c r="Z194" i="4" s="1"/>
  <c r="K152" i="3"/>
  <c r="Y152" i="3" s="1"/>
  <c r="AC152" i="3" s="1"/>
  <c r="AD152" i="3" s="1"/>
  <c r="K152" i="5"/>
  <c r="X152" i="5" s="1"/>
  <c r="L152" i="4"/>
  <c r="Z152" i="4" s="1"/>
  <c r="L96" i="4"/>
  <c r="Z96" i="4" s="1"/>
  <c r="K96" i="5"/>
  <c r="X96" i="5" s="1"/>
  <c r="K641" i="5"/>
  <c r="X641" i="5" s="1"/>
  <c r="K641" i="3"/>
  <c r="Y641" i="3" s="1"/>
  <c r="AC641" i="3" s="1"/>
  <c r="AD641" i="3" s="1"/>
  <c r="L641" i="4"/>
  <c r="Z641" i="4" s="1"/>
  <c r="K585" i="5"/>
  <c r="X585" i="5" s="1"/>
  <c r="L585" i="4"/>
  <c r="Z585" i="4" s="1"/>
  <c r="K585" i="3"/>
  <c r="Y585" i="3" s="1"/>
  <c r="AC585" i="3" s="1"/>
  <c r="AD585" i="3" s="1"/>
  <c r="K557" i="5"/>
  <c r="X557" i="5" s="1"/>
  <c r="K557" i="3"/>
  <c r="Y557" i="3" s="1"/>
  <c r="AC557" i="3" s="1"/>
  <c r="AD557" i="3" s="1"/>
  <c r="L77" i="4"/>
  <c r="Z77" i="4" s="1"/>
  <c r="K529" i="5"/>
  <c r="X529" i="5" s="1"/>
  <c r="L529" i="4"/>
  <c r="Z529" i="4" s="1"/>
  <c r="K529" i="3"/>
  <c r="Y529" i="3" s="1"/>
  <c r="AC529" i="3" s="1"/>
  <c r="AD529" i="3" s="1"/>
  <c r="K501" i="5"/>
  <c r="X501" i="5" s="1"/>
  <c r="L501" i="4"/>
  <c r="Z501" i="4" s="1"/>
  <c r="K501" i="3"/>
  <c r="Y501" i="3" s="1"/>
  <c r="AC501" i="3" s="1"/>
  <c r="AD501" i="3" s="1"/>
  <c r="K473" i="5"/>
  <c r="X473" i="5" s="1"/>
  <c r="L203" i="4"/>
  <c r="Z203" i="4" s="1"/>
  <c r="K473" i="3"/>
  <c r="Y473" i="3" s="1"/>
  <c r="AC473" i="3" s="1"/>
  <c r="AD473" i="3" s="1"/>
  <c r="K445" i="5"/>
  <c r="X445" i="5" s="1"/>
  <c r="K445" i="3"/>
  <c r="Y445" i="3" s="1"/>
  <c r="AC445" i="3" s="1"/>
  <c r="AD445" i="3" s="1"/>
  <c r="L445" i="4"/>
  <c r="Z445" i="4" s="1"/>
  <c r="K417" i="5"/>
  <c r="X417" i="5" s="1"/>
  <c r="K417" i="3"/>
  <c r="Y417" i="3" s="1"/>
  <c r="AC417" i="3" s="1"/>
  <c r="AD417" i="3" s="1"/>
  <c r="L457" i="4"/>
  <c r="Z457" i="4" s="1"/>
  <c r="K389" i="5"/>
  <c r="X389" i="5" s="1"/>
  <c r="L389" i="4"/>
  <c r="Z389" i="4" s="1"/>
  <c r="K361" i="5"/>
  <c r="X361" i="5" s="1"/>
  <c r="K361" i="3"/>
  <c r="Y361" i="3" s="1"/>
  <c r="AC361" i="3" s="1"/>
  <c r="AD361" i="3" s="1"/>
  <c r="K333" i="5"/>
  <c r="X333" i="5" s="1"/>
  <c r="L333" i="4"/>
  <c r="Z333" i="4" s="1"/>
  <c r="K333" i="3"/>
  <c r="Y333" i="3" s="1"/>
  <c r="AC333" i="3" s="1"/>
  <c r="AD333" i="3" s="1"/>
  <c r="K305" i="5"/>
  <c r="X305" i="5" s="1"/>
  <c r="L352" i="4"/>
  <c r="Z352" i="4" s="1"/>
  <c r="K305" i="3"/>
  <c r="Y305" i="3" s="1"/>
  <c r="AC305" i="3" s="1"/>
  <c r="AD305" i="3" s="1"/>
  <c r="K277" i="5"/>
  <c r="X277" i="5" s="1"/>
  <c r="L608" i="4"/>
  <c r="Z608" i="4" s="1"/>
  <c r="K277" i="3"/>
  <c r="Y277" i="3" s="1"/>
  <c r="AC277" i="3" s="1"/>
  <c r="AD277" i="3" s="1"/>
  <c r="K249" i="5"/>
  <c r="X249" i="5" s="1"/>
  <c r="L249" i="4"/>
  <c r="Z249" i="4" s="1"/>
  <c r="K249" i="3"/>
  <c r="Y249" i="3" s="1"/>
  <c r="AC249" i="3" s="1"/>
  <c r="AD249" i="3" s="1"/>
  <c r="K207" i="5"/>
  <c r="X207" i="5" s="1"/>
  <c r="K207" i="3"/>
  <c r="Y207" i="3" s="1"/>
  <c r="AC207" i="3" s="1"/>
  <c r="AD207" i="3" s="1"/>
  <c r="L207" i="4"/>
  <c r="Z207" i="4" s="1"/>
  <c r="K151" i="5"/>
  <c r="X151" i="5" s="1"/>
  <c r="K151" i="3"/>
  <c r="Y151" i="3" s="1"/>
  <c r="AC151" i="3" s="1"/>
  <c r="AD151" i="3" s="1"/>
  <c r="L151" i="4"/>
  <c r="Z151" i="4" s="1"/>
  <c r="K109" i="5"/>
  <c r="X109" i="5" s="1"/>
  <c r="L130" i="4"/>
  <c r="Z130" i="4" s="1"/>
  <c r="K109" i="3"/>
  <c r="Y109" i="3" s="1"/>
  <c r="AC109" i="3" s="1"/>
  <c r="AD109" i="3" s="1"/>
  <c r="K67" i="5"/>
  <c r="X67" i="5" s="1"/>
  <c r="L557" i="4"/>
  <c r="Z557" i="4" s="1"/>
  <c r="K25" i="5"/>
  <c r="X25" i="5" s="1"/>
  <c r="K25" i="3"/>
  <c r="Y25" i="3" s="1"/>
  <c r="AC25" i="3" s="1"/>
  <c r="AD25" i="3" s="1"/>
  <c r="L25" i="4"/>
  <c r="Z25" i="4" s="1"/>
  <c r="K654" i="5"/>
  <c r="X654" i="5" s="1"/>
  <c r="L654" i="4"/>
  <c r="Z654" i="4" s="1"/>
  <c r="K654" i="3"/>
  <c r="Y654" i="3" s="1"/>
  <c r="AC654" i="3" s="1"/>
  <c r="AD654" i="3" s="1"/>
  <c r="K640" i="5"/>
  <c r="X640" i="5" s="1"/>
  <c r="L640" i="4"/>
  <c r="Z640" i="4" s="1"/>
  <c r="K640" i="3"/>
  <c r="Y640" i="3" s="1"/>
  <c r="AC640" i="3" s="1"/>
  <c r="AD640" i="3" s="1"/>
  <c r="K612" i="5"/>
  <c r="X612" i="5" s="1"/>
  <c r="L612" i="4"/>
  <c r="Z612" i="4" s="1"/>
  <c r="K612" i="3"/>
  <c r="Y612" i="3" s="1"/>
  <c r="AC612" i="3" s="1"/>
  <c r="AD612" i="3" s="1"/>
  <c r="K584" i="5"/>
  <c r="X584" i="5" s="1"/>
  <c r="L584" i="4"/>
  <c r="Z584" i="4" s="1"/>
  <c r="K584" i="3"/>
  <c r="Y584" i="3" s="1"/>
  <c r="AC584" i="3" s="1"/>
  <c r="AD584" i="3" s="1"/>
  <c r="K556" i="5"/>
  <c r="X556" i="5" s="1"/>
  <c r="K556" i="3"/>
  <c r="Y556" i="3" s="1"/>
  <c r="AC556" i="3" s="1"/>
  <c r="AD556" i="3" s="1"/>
  <c r="L556" i="4"/>
  <c r="Z556" i="4" s="1"/>
  <c r="K528" i="5"/>
  <c r="X528" i="5" s="1"/>
  <c r="L528" i="4"/>
  <c r="Z528" i="4" s="1"/>
  <c r="K528" i="3"/>
  <c r="Y528" i="3" s="1"/>
  <c r="AC528" i="3" s="1"/>
  <c r="AD528" i="3" s="1"/>
  <c r="K514" i="5"/>
  <c r="X514" i="5" s="1"/>
  <c r="K514" i="3"/>
  <c r="Y514" i="3" s="1"/>
  <c r="AC514" i="3" s="1"/>
  <c r="AD514" i="3" s="1"/>
  <c r="L514" i="4"/>
  <c r="Z514" i="4" s="1"/>
  <c r="K500" i="5"/>
  <c r="X500" i="5" s="1"/>
  <c r="K500" i="3"/>
  <c r="Y500" i="3" s="1"/>
  <c r="AC500" i="3" s="1"/>
  <c r="AD500" i="3" s="1"/>
  <c r="L500" i="4"/>
  <c r="Z500" i="4" s="1"/>
  <c r="K368" i="5"/>
  <c r="X368" i="5" s="1"/>
  <c r="L472" i="4"/>
  <c r="Z472" i="4" s="1"/>
  <c r="K472" i="3"/>
  <c r="Y472" i="3" s="1"/>
  <c r="AC472" i="3" s="1"/>
  <c r="AD472" i="3" s="1"/>
  <c r="K458" i="5"/>
  <c r="X458" i="5" s="1"/>
  <c r="L465" i="4"/>
  <c r="Z465" i="4" s="1"/>
  <c r="K458" i="3"/>
  <c r="Y458" i="3" s="1"/>
  <c r="AC458" i="3" s="1"/>
  <c r="AD458" i="3" s="1"/>
  <c r="K444" i="5"/>
  <c r="X444" i="5" s="1"/>
  <c r="K444" i="3"/>
  <c r="Y444" i="3" s="1"/>
  <c r="AC444" i="3" s="1"/>
  <c r="AD444" i="3" s="1"/>
  <c r="L444" i="4"/>
  <c r="Z444" i="4" s="1"/>
  <c r="K430" i="5"/>
  <c r="X430" i="5" s="1"/>
  <c r="L430" i="4"/>
  <c r="Z430" i="4" s="1"/>
  <c r="K430" i="3"/>
  <c r="Y430" i="3" s="1"/>
  <c r="AC430" i="3" s="1"/>
  <c r="AD430" i="3" s="1"/>
  <c r="K416" i="5"/>
  <c r="X416" i="5" s="1"/>
  <c r="K416" i="3"/>
  <c r="Y416" i="3" s="1"/>
  <c r="AC416" i="3" s="1"/>
  <c r="AD416" i="3" s="1"/>
  <c r="L416" i="4"/>
  <c r="Z416" i="4" s="1"/>
  <c r="K402" i="5"/>
  <c r="X402" i="5" s="1"/>
  <c r="L402" i="4"/>
  <c r="Z402" i="4" s="1"/>
  <c r="K402" i="3"/>
  <c r="Y402" i="3" s="1"/>
  <c r="AC402" i="3" s="1"/>
  <c r="AD402" i="3" s="1"/>
  <c r="K388" i="5"/>
  <c r="X388" i="5" s="1"/>
  <c r="L388" i="4"/>
  <c r="Z388" i="4" s="1"/>
  <c r="K388" i="3"/>
  <c r="Y388" i="3" s="1"/>
  <c r="AC388" i="3" s="1"/>
  <c r="AD388" i="3" s="1"/>
  <c r="K374" i="5"/>
  <c r="X374" i="5" s="1"/>
  <c r="L568" i="4"/>
  <c r="Z568" i="4" s="1"/>
  <c r="K374" i="3"/>
  <c r="Y374" i="3" s="1"/>
  <c r="AC374" i="3" s="1"/>
  <c r="AD374" i="3" s="1"/>
  <c r="K360" i="5"/>
  <c r="X360" i="5" s="1"/>
  <c r="K360" i="3"/>
  <c r="Y360" i="3" s="1"/>
  <c r="AC360" i="3" s="1"/>
  <c r="AD360" i="3" s="1"/>
  <c r="K332" i="5"/>
  <c r="X332" i="5" s="1"/>
  <c r="K332" i="3"/>
  <c r="Y332" i="3" s="1"/>
  <c r="AC332" i="3" s="1"/>
  <c r="AD332" i="3" s="1"/>
  <c r="K304" i="5"/>
  <c r="X304" i="5" s="1"/>
  <c r="L304" i="4"/>
  <c r="Z304" i="4" s="1"/>
  <c r="K304" i="3"/>
  <c r="Y304" i="3" s="1"/>
  <c r="AC304" i="3" s="1"/>
  <c r="AD304" i="3" s="1"/>
  <c r="K276" i="5"/>
  <c r="X276" i="5" s="1"/>
  <c r="K276" i="3"/>
  <c r="Y276" i="3" s="1"/>
  <c r="AC276" i="3" s="1"/>
  <c r="AD276" i="3" s="1"/>
  <c r="L316" i="4"/>
  <c r="Z316" i="4" s="1"/>
  <c r="K262" i="5"/>
  <c r="X262" i="5" s="1"/>
  <c r="L262" i="4"/>
  <c r="Z262" i="4" s="1"/>
  <c r="K262" i="3"/>
  <c r="Y262" i="3" s="1"/>
  <c r="AC262" i="3" s="1"/>
  <c r="AD262" i="3" s="1"/>
  <c r="K234" i="5"/>
  <c r="X234" i="5" s="1"/>
  <c r="L234" i="4"/>
  <c r="Z234" i="4" s="1"/>
  <c r="K234" i="3"/>
  <c r="Y234" i="3" s="1"/>
  <c r="AC234" i="3" s="1"/>
  <c r="AD234" i="3" s="1"/>
  <c r="K206" i="5"/>
  <c r="X206" i="5" s="1"/>
  <c r="L206" i="4"/>
  <c r="Z206" i="4" s="1"/>
  <c r="K206" i="3"/>
  <c r="Y206" i="3" s="1"/>
  <c r="AC206" i="3" s="1"/>
  <c r="AD206" i="3" s="1"/>
  <c r="K178" i="5"/>
  <c r="X178" i="5" s="1"/>
  <c r="L178" i="4"/>
  <c r="Z178" i="4" s="1"/>
  <c r="K150" i="5"/>
  <c r="X150" i="5" s="1"/>
  <c r="K150" i="3"/>
  <c r="Y150" i="3" s="1"/>
  <c r="AC150" i="3" s="1"/>
  <c r="AD150" i="3" s="1"/>
  <c r="L150" i="4"/>
  <c r="Z150" i="4" s="1"/>
  <c r="K136" i="5"/>
  <c r="X136" i="5" s="1"/>
  <c r="L31" i="4"/>
  <c r="Z31" i="4" s="1"/>
  <c r="K136" i="3"/>
  <c r="Y136" i="3" s="1"/>
  <c r="AC136" i="3" s="1"/>
  <c r="AD136" i="3" s="1"/>
  <c r="K108" i="5"/>
  <c r="X108" i="5" s="1"/>
  <c r="K108" i="3"/>
  <c r="Y108" i="3" s="1"/>
  <c r="AC108" i="3" s="1"/>
  <c r="AD108" i="3" s="1"/>
  <c r="K80" i="5"/>
  <c r="X80" i="5" s="1"/>
  <c r="K80" i="3"/>
  <c r="Y80" i="3" s="1"/>
  <c r="AC80" i="3" s="1"/>
  <c r="AD80" i="3" s="1"/>
  <c r="L80" i="4"/>
  <c r="Z80" i="4" s="1"/>
  <c r="K52" i="5"/>
  <c r="X52" i="5" s="1"/>
  <c r="L52" i="4"/>
  <c r="Z52" i="4" s="1"/>
  <c r="K52" i="3"/>
  <c r="Y52" i="3" s="1"/>
  <c r="AC52" i="3" s="1"/>
  <c r="AD52" i="3" s="1"/>
  <c r="K24" i="5"/>
  <c r="X24" i="5" s="1"/>
  <c r="L3" i="4"/>
  <c r="Z3" i="4" s="1"/>
  <c r="K24" i="3"/>
  <c r="Y24" i="3" s="1"/>
  <c r="AC24" i="3" s="1"/>
  <c r="AD24" i="3" s="1"/>
  <c r="K223" i="3"/>
  <c r="Y223" i="3" s="1"/>
  <c r="AC223" i="3" s="1"/>
  <c r="AD223" i="3" s="1"/>
  <c r="K653" i="5"/>
  <c r="X653" i="5" s="1"/>
  <c r="L653" i="4"/>
  <c r="Z653" i="4" s="1"/>
  <c r="K653" i="3"/>
  <c r="Y653" i="3" s="1"/>
  <c r="AC653" i="3" s="1"/>
  <c r="AD653" i="3" s="1"/>
  <c r="K611" i="5"/>
  <c r="X611" i="5" s="1"/>
  <c r="L611" i="4"/>
  <c r="Z611" i="4" s="1"/>
  <c r="K611" i="3"/>
  <c r="Y611" i="3" s="1"/>
  <c r="AC611" i="3" s="1"/>
  <c r="AD611" i="3" s="1"/>
  <c r="L583" i="4"/>
  <c r="Z583" i="4" s="1"/>
  <c r="K583" i="3"/>
  <c r="Y583" i="3" s="1"/>
  <c r="AC583" i="3" s="1"/>
  <c r="AD583" i="3" s="1"/>
  <c r="K583" i="5"/>
  <c r="X583" i="5" s="1"/>
  <c r="K555" i="5"/>
  <c r="X555" i="5" s="1"/>
  <c r="K555" i="3"/>
  <c r="Y555" i="3" s="1"/>
  <c r="AC555" i="3" s="1"/>
  <c r="AD555" i="3" s="1"/>
  <c r="K513" i="5"/>
  <c r="X513" i="5" s="1"/>
  <c r="L356" i="4"/>
  <c r="Z356" i="4" s="1"/>
  <c r="K513" i="3"/>
  <c r="Y513" i="3" s="1"/>
  <c r="AC513" i="3" s="1"/>
  <c r="AD513" i="3" s="1"/>
  <c r="K485" i="3"/>
  <c r="Y485" i="3" s="1"/>
  <c r="AC485" i="3" s="1"/>
  <c r="AD485" i="3" s="1"/>
  <c r="K485" i="5"/>
  <c r="X485" i="5" s="1"/>
  <c r="L485" i="4"/>
  <c r="Z485" i="4" s="1"/>
  <c r="K457" i="5"/>
  <c r="X457" i="5" s="1"/>
  <c r="K457" i="3"/>
  <c r="Y457" i="3" s="1"/>
  <c r="AC457" i="3" s="1"/>
  <c r="AD457" i="3" s="1"/>
  <c r="L404" i="4"/>
  <c r="Z404" i="4" s="1"/>
  <c r="K429" i="5"/>
  <c r="X429" i="5" s="1"/>
  <c r="L429" i="4"/>
  <c r="Z429" i="4" s="1"/>
  <c r="K429" i="3"/>
  <c r="Y429" i="3" s="1"/>
  <c r="AC429" i="3" s="1"/>
  <c r="AD429" i="3" s="1"/>
  <c r="L387" i="4"/>
  <c r="Z387" i="4" s="1"/>
  <c r="K387" i="5"/>
  <c r="X387" i="5" s="1"/>
  <c r="K387" i="3"/>
  <c r="Y387" i="3" s="1"/>
  <c r="AC387" i="3" s="1"/>
  <c r="AD387" i="3" s="1"/>
  <c r="L359" i="4"/>
  <c r="Z359" i="4" s="1"/>
  <c r="K359" i="5"/>
  <c r="X359" i="5" s="1"/>
  <c r="K359" i="3"/>
  <c r="Y359" i="3" s="1"/>
  <c r="AC359" i="3" s="1"/>
  <c r="AD359" i="3" s="1"/>
  <c r="K331" i="3"/>
  <c r="Y331" i="3" s="1"/>
  <c r="AC331" i="3" s="1"/>
  <c r="AD331" i="3" s="1"/>
  <c r="K331" i="5"/>
  <c r="X331" i="5" s="1"/>
  <c r="L331" i="4"/>
  <c r="Z331" i="4" s="1"/>
  <c r="K233" i="5"/>
  <c r="X233" i="5" s="1"/>
  <c r="K233" i="3"/>
  <c r="Y233" i="3" s="1"/>
  <c r="AC233" i="3" s="1"/>
  <c r="AD233" i="3" s="1"/>
  <c r="L233" i="4"/>
  <c r="Z233" i="4" s="1"/>
  <c r="K177" i="3"/>
  <c r="Y177" i="3" s="1"/>
  <c r="AC177" i="3" s="1"/>
  <c r="AD177" i="3" s="1"/>
  <c r="K373" i="5"/>
  <c r="X373" i="5" s="1"/>
  <c r="K644" i="3"/>
  <c r="Y644" i="3" s="1"/>
  <c r="AC644" i="3" s="1"/>
  <c r="AD644" i="3" s="1"/>
  <c r="K205" i="3"/>
  <c r="Y205" i="3" s="1"/>
  <c r="AC205" i="3" s="1"/>
  <c r="AD205" i="3" s="1"/>
  <c r="L222" i="4"/>
  <c r="Z222" i="4" s="1"/>
  <c r="L92" i="4"/>
  <c r="Z92" i="4" s="1"/>
  <c r="L542" i="4"/>
  <c r="Z542" i="4" s="1"/>
  <c r="K463" i="5"/>
  <c r="X463" i="5" s="1"/>
  <c r="K9" i="5"/>
  <c r="X9" i="5" s="1"/>
  <c r="L212" i="4"/>
  <c r="Z212" i="4" s="1"/>
  <c r="K8" i="5"/>
  <c r="X8" i="5" s="1"/>
  <c r="K37" i="5"/>
  <c r="X37" i="5" s="1"/>
  <c r="K37" i="3"/>
  <c r="Y37" i="3" s="1"/>
  <c r="AC37" i="3" s="1"/>
  <c r="AD37" i="3" s="1"/>
  <c r="L101" i="4"/>
  <c r="Z101" i="4" s="1"/>
  <c r="L22" i="4"/>
  <c r="Z22" i="4" s="1"/>
  <c r="K568" i="5"/>
  <c r="X568" i="5" s="1"/>
  <c r="K554" i="5"/>
  <c r="X554" i="5" s="1"/>
  <c r="L554" i="4"/>
  <c r="Z554" i="4" s="1"/>
  <c r="K554" i="3"/>
  <c r="Y554" i="3" s="1"/>
  <c r="AC554" i="3" s="1"/>
  <c r="AD554" i="3" s="1"/>
  <c r="L423" i="4"/>
  <c r="Z423" i="4" s="1"/>
  <c r="K512" i="5"/>
  <c r="X512" i="5" s="1"/>
  <c r="K512" i="3"/>
  <c r="Y512" i="3" s="1"/>
  <c r="AC512" i="3" s="1"/>
  <c r="AD512" i="3" s="1"/>
  <c r="K470" i="5"/>
  <c r="X470" i="5" s="1"/>
  <c r="L470" i="4"/>
  <c r="Z470" i="4" s="1"/>
  <c r="K414" i="5"/>
  <c r="X414" i="5" s="1"/>
  <c r="K414" i="3"/>
  <c r="Y414" i="3" s="1"/>
  <c r="AC414" i="3" s="1"/>
  <c r="AD414" i="3" s="1"/>
  <c r="L272" i="4"/>
  <c r="Z272" i="4" s="1"/>
  <c r="K316" i="3"/>
  <c r="Y316" i="3" s="1"/>
  <c r="L288" i="4"/>
  <c r="Z288" i="4" s="1"/>
  <c r="K288" i="3"/>
  <c r="Y288" i="3" s="1"/>
  <c r="AC288" i="3" s="1"/>
  <c r="AD288" i="3" s="1"/>
  <c r="K288" i="5"/>
  <c r="X288" i="5" s="1"/>
  <c r="K246" i="5"/>
  <c r="X246" i="5" s="1"/>
  <c r="L469" i="4"/>
  <c r="Z469" i="4" s="1"/>
  <c r="L204" i="4"/>
  <c r="Z204" i="4" s="1"/>
  <c r="K204" i="5"/>
  <c r="X204" i="5" s="1"/>
  <c r="K162" i="5"/>
  <c r="X162" i="5" s="1"/>
  <c r="L162" i="4"/>
  <c r="Z162" i="4" s="1"/>
  <c r="K134" i="3"/>
  <c r="Y134" i="3" s="1"/>
  <c r="AC134" i="3" s="1"/>
  <c r="AD134" i="3" s="1"/>
  <c r="L134" i="4"/>
  <c r="Z134" i="4" s="1"/>
  <c r="K106" i="3"/>
  <c r="Y106" i="3" s="1"/>
  <c r="AC106" i="3" s="1"/>
  <c r="AD106" i="3" s="1"/>
  <c r="L540" i="4"/>
  <c r="Z540" i="4" s="1"/>
  <c r="L64" i="4"/>
  <c r="Z64" i="4" s="1"/>
  <c r="K64" i="3"/>
  <c r="Y64" i="3" s="1"/>
  <c r="AC64" i="3" s="1"/>
  <c r="AD64" i="3" s="1"/>
  <c r="L428" i="4"/>
  <c r="Z428" i="4" s="1"/>
  <c r="K22" i="3"/>
  <c r="Y22" i="3" s="1"/>
  <c r="AC22" i="3" s="1"/>
  <c r="AD22" i="3" s="1"/>
  <c r="K22" i="5"/>
  <c r="X22" i="5" s="1"/>
  <c r="K456" i="5"/>
  <c r="X456" i="5" s="1"/>
  <c r="K344" i="5"/>
  <c r="X344" i="5" s="1"/>
  <c r="K665" i="5"/>
  <c r="X665" i="5" s="1"/>
  <c r="K665" i="3"/>
  <c r="Y665" i="3" s="1"/>
  <c r="AC665" i="3" s="1"/>
  <c r="AD665" i="3" s="1"/>
  <c r="K637" i="5"/>
  <c r="X637" i="5" s="1"/>
  <c r="L637" i="4"/>
  <c r="Z637" i="4" s="1"/>
  <c r="K637" i="3"/>
  <c r="Y637" i="3" s="1"/>
  <c r="AC637" i="3" s="1"/>
  <c r="AD637" i="3" s="1"/>
  <c r="K609" i="5"/>
  <c r="X609" i="5" s="1"/>
  <c r="L609" i="4"/>
  <c r="Z609" i="4" s="1"/>
  <c r="L33" i="4"/>
  <c r="Z33" i="4" s="1"/>
  <c r="K567" i="5"/>
  <c r="X567" i="5" s="1"/>
  <c r="L525" i="4"/>
  <c r="Z525" i="4" s="1"/>
  <c r="K525" i="5"/>
  <c r="X525" i="5" s="1"/>
  <c r="L548" i="4"/>
  <c r="Z548" i="4" s="1"/>
  <c r="K483" i="5"/>
  <c r="X483" i="5" s="1"/>
  <c r="K483" i="3"/>
  <c r="Y483" i="3" s="1"/>
  <c r="AC483" i="3" s="1"/>
  <c r="AD483" i="3" s="1"/>
  <c r="L237" i="4"/>
  <c r="Z237" i="4" s="1"/>
  <c r="K441" i="5"/>
  <c r="X441" i="5" s="1"/>
  <c r="L618" i="4"/>
  <c r="Z618" i="4" s="1"/>
  <c r="K399" i="5"/>
  <c r="X399" i="5" s="1"/>
  <c r="K399" i="3"/>
  <c r="Y399" i="3" s="1"/>
  <c r="AC399" i="3" s="1"/>
  <c r="AD399" i="3" s="1"/>
  <c r="L357" i="4"/>
  <c r="Z357" i="4" s="1"/>
  <c r="K357" i="5"/>
  <c r="X357" i="5" s="1"/>
  <c r="L329" i="4"/>
  <c r="Z329" i="4" s="1"/>
  <c r="K329" i="5"/>
  <c r="X329" i="5" s="1"/>
  <c r="L239" i="4"/>
  <c r="Z239" i="4" s="1"/>
  <c r="K287" i="5"/>
  <c r="X287" i="5" s="1"/>
  <c r="K287" i="3"/>
  <c r="Y287" i="3" s="1"/>
  <c r="AC287" i="3" s="1"/>
  <c r="AD287" i="3" s="1"/>
  <c r="L283" i="4"/>
  <c r="Z283" i="4" s="1"/>
  <c r="K245" i="5"/>
  <c r="X245" i="5" s="1"/>
  <c r="L24" i="4"/>
  <c r="Z24" i="4" s="1"/>
  <c r="K203" i="5"/>
  <c r="X203" i="5" s="1"/>
  <c r="L175" i="4"/>
  <c r="Z175" i="4" s="1"/>
  <c r="K175" i="5"/>
  <c r="X175" i="5" s="1"/>
  <c r="L133" i="4"/>
  <c r="Z133" i="4" s="1"/>
  <c r="K133" i="5"/>
  <c r="X133" i="5" s="1"/>
  <c r="L104" i="4"/>
  <c r="Z104" i="4" s="1"/>
  <c r="K105" i="5"/>
  <c r="X105" i="5" s="1"/>
  <c r="K105" i="3"/>
  <c r="Y105" i="3" s="1"/>
  <c r="AC105" i="3" s="1"/>
  <c r="AD105" i="3" s="1"/>
  <c r="K63" i="5"/>
  <c r="X63" i="5" s="1"/>
  <c r="K63" i="3"/>
  <c r="Y63" i="3" s="1"/>
  <c r="AC63" i="3" s="1"/>
  <c r="AD63" i="3" s="1"/>
  <c r="K35" i="5"/>
  <c r="X35" i="5" s="1"/>
  <c r="L11" i="4"/>
  <c r="Z11" i="4" s="1"/>
  <c r="K35" i="3"/>
  <c r="Y35" i="3" s="1"/>
  <c r="AC35" i="3" s="1"/>
  <c r="AD35" i="3" s="1"/>
  <c r="K666" i="3"/>
  <c r="Y666" i="3" s="1"/>
  <c r="AC666" i="3" s="1"/>
  <c r="L551" i="4"/>
  <c r="Z551" i="4" s="1"/>
  <c r="K148" i="5"/>
  <c r="X148" i="5" s="1"/>
  <c r="K106" i="5"/>
  <c r="X106" i="5" s="1"/>
  <c r="K372" i="3"/>
  <c r="Y372" i="3" s="1"/>
  <c r="AC372" i="3" s="1"/>
  <c r="AD372" i="3" s="1"/>
  <c r="K218" i="5"/>
  <c r="X218" i="5" s="1"/>
  <c r="K64" i="5"/>
  <c r="X64" i="5" s="1"/>
  <c r="K610" i="3"/>
  <c r="Y610" i="3" s="1"/>
  <c r="AC610" i="3" s="1"/>
  <c r="AD610" i="3" s="1"/>
  <c r="L307" i="4"/>
  <c r="Z307" i="4" s="1"/>
  <c r="K609" i="3"/>
  <c r="Y609" i="3" s="1"/>
  <c r="AC609" i="3" s="1"/>
  <c r="AD609" i="3" s="1"/>
  <c r="K344" i="3"/>
  <c r="Y344" i="3" s="1"/>
  <c r="AC344" i="3" s="1"/>
  <c r="AD344" i="3" s="1"/>
  <c r="L414" i="4"/>
  <c r="Z414" i="4" s="1"/>
  <c r="K646" i="5"/>
  <c r="X646" i="5" s="1"/>
  <c r="K338" i="5"/>
  <c r="X338" i="5" s="1"/>
  <c r="K65" i="5"/>
  <c r="X65" i="5" s="1"/>
  <c r="K65" i="3"/>
  <c r="Y65" i="3" s="1"/>
  <c r="AC65" i="3" s="1"/>
  <c r="AD65" i="3" s="1"/>
  <c r="L51" i="4"/>
  <c r="Z51" i="4" s="1"/>
  <c r="K51" i="5"/>
  <c r="X51" i="5" s="1"/>
  <c r="K23" i="3"/>
  <c r="Y23" i="3" s="1"/>
  <c r="AC23" i="3" s="1"/>
  <c r="AD23" i="3" s="1"/>
  <c r="K23" i="5"/>
  <c r="X23" i="5" s="1"/>
  <c r="K79" i="5"/>
  <c r="X79" i="5" s="1"/>
  <c r="L79" i="4"/>
  <c r="Z79" i="4" s="1"/>
  <c r="K638" i="5"/>
  <c r="X638" i="5" s="1"/>
  <c r="L638" i="4"/>
  <c r="Z638" i="4" s="1"/>
  <c r="K582" i="5"/>
  <c r="X582" i="5" s="1"/>
  <c r="L582" i="4"/>
  <c r="Z582" i="4" s="1"/>
  <c r="K582" i="3"/>
  <c r="Y582" i="3" s="1"/>
  <c r="AC582" i="3" s="1"/>
  <c r="AD582" i="3" s="1"/>
  <c r="K526" i="3"/>
  <c r="Y526" i="3" s="1"/>
  <c r="AC526" i="3" s="1"/>
  <c r="AD526" i="3" s="1"/>
  <c r="L591" i="4"/>
  <c r="Z591" i="4" s="1"/>
  <c r="K498" i="3"/>
  <c r="Y498" i="3" s="1"/>
  <c r="AC498" i="3" s="1"/>
  <c r="AD498" i="3" s="1"/>
  <c r="L498" i="4"/>
  <c r="Z498" i="4" s="1"/>
  <c r="L394" i="4"/>
  <c r="Z394" i="4" s="1"/>
  <c r="K484" i="3"/>
  <c r="Y484" i="3" s="1"/>
  <c r="AC484" i="3" s="1"/>
  <c r="AD484" i="3" s="1"/>
  <c r="K484" i="5"/>
  <c r="X484" i="5" s="1"/>
  <c r="K428" i="5"/>
  <c r="X428" i="5" s="1"/>
  <c r="L484" i="4"/>
  <c r="Z484" i="4" s="1"/>
  <c r="K386" i="5"/>
  <c r="X386" i="5" s="1"/>
  <c r="L386" i="4"/>
  <c r="Z386" i="4" s="1"/>
  <c r="K330" i="3"/>
  <c r="Y330" i="3" s="1"/>
  <c r="AC330" i="3" s="1"/>
  <c r="AD330" i="3" s="1"/>
  <c r="K330" i="5"/>
  <c r="X330" i="5" s="1"/>
  <c r="L302" i="4"/>
  <c r="Z302" i="4" s="1"/>
  <c r="K302" i="3"/>
  <c r="Y302" i="3" s="1"/>
  <c r="AC302" i="3" s="1"/>
  <c r="AD302" i="3" s="1"/>
  <c r="L550" i="4"/>
  <c r="Z550" i="4" s="1"/>
  <c r="K260" i="5"/>
  <c r="X260" i="5" s="1"/>
  <c r="K232" i="3"/>
  <c r="Y232" i="3" s="1"/>
  <c r="AC232" i="3" s="1"/>
  <c r="AD232" i="3" s="1"/>
  <c r="K232" i="5"/>
  <c r="X232" i="5" s="1"/>
  <c r="K190" i="5"/>
  <c r="X190" i="5" s="1"/>
  <c r="K190" i="3"/>
  <c r="Y190" i="3" s="1"/>
  <c r="AC190" i="3" s="1"/>
  <c r="AD190" i="3" s="1"/>
  <c r="L120" i="4"/>
  <c r="Z120" i="4" s="1"/>
  <c r="K120" i="3"/>
  <c r="Y120" i="3" s="1"/>
  <c r="AC120" i="3" s="1"/>
  <c r="AD120" i="3" s="1"/>
  <c r="K120" i="5"/>
  <c r="X120" i="5" s="1"/>
  <c r="L400" i="4"/>
  <c r="Z400" i="4" s="1"/>
  <c r="K78" i="5"/>
  <c r="X78" i="5" s="1"/>
  <c r="L50" i="4"/>
  <c r="Z50" i="4" s="1"/>
  <c r="K50" i="5"/>
  <c r="X50" i="5" s="1"/>
  <c r="K36" i="5"/>
  <c r="X36" i="5" s="1"/>
  <c r="L125" i="4"/>
  <c r="Z125" i="4" s="1"/>
  <c r="K92" i="3"/>
  <c r="Y92" i="3" s="1"/>
  <c r="AC92" i="3" s="1"/>
  <c r="AD92" i="3" s="1"/>
  <c r="L8" i="4"/>
  <c r="Z8" i="4" s="1"/>
  <c r="K651" i="5"/>
  <c r="X651" i="5" s="1"/>
  <c r="L651" i="4"/>
  <c r="Z651" i="4" s="1"/>
  <c r="K623" i="5"/>
  <c r="X623" i="5" s="1"/>
  <c r="L623" i="4"/>
  <c r="Z623" i="4" s="1"/>
  <c r="K623" i="3"/>
  <c r="Y623" i="3" s="1"/>
  <c r="AC623" i="3" s="1"/>
  <c r="AD623" i="3" s="1"/>
  <c r="L581" i="4"/>
  <c r="Z581" i="4" s="1"/>
  <c r="K581" i="5"/>
  <c r="X581" i="5" s="1"/>
  <c r="K581" i="3"/>
  <c r="Y581" i="3" s="1"/>
  <c r="AC581" i="3" s="1"/>
  <c r="AD581" i="3" s="1"/>
  <c r="L553" i="4"/>
  <c r="Z553" i="4" s="1"/>
  <c r="K553" i="5"/>
  <c r="X553" i="5" s="1"/>
  <c r="L539" i="4"/>
  <c r="Z539" i="4" s="1"/>
  <c r="K539" i="5"/>
  <c r="X539" i="5" s="1"/>
  <c r="K539" i="3"/>
  <c r="Y539" i="3" s="1"/>
  <c r="AC539" i="3" s="1"/>
  <c r="AD539" i="3" s="1"/>
  <c r="L511" i="4"/>
  <c r="Z511" i="4" s="1"/>
  <c r="K511" i="5"/>
  <c r="X511" i="5" s="1"/>
  <c r="K511" i="3"/>
  <c r="Y511" i="3" s="1"/>
  <c r="AC511" i="3" s="1"/>
  <c r="AD511" i="3" s="1"/>
  <c r="L497" i="4"/>
  <c r="Z497" i="4" s="1"/>
  <c r="K497" i="5"/>
  <c r="X497" i="5" s="1"/>
  <c r="K497" i="3"/>
  <c r="Y497" i="3" s="1"/>
  <c r="AC497" i="3" s="1"/>
  <c r="AD497" i="3" s="1"/>
  <c r="L393" i="4"/>
  <c r="Z393" i="4" s="1"/>
  <c r="K469" i="5"/>
  <c r="X469" i="5" s="1"/>
  <c r="K469" i="3"/>
  <c r="Y469" i="3" s="1"/>
  <c r="AC469" i="3" s="1"/>
  <c r="AD469" i="3" s="1"/>
  <c r="L521" i="4"/>
  <c r="Z521" i="4" s="1"/>
  <c r="K455" i="5"/>
  <c r="X455" i="5" s="1"/>
  <c r="K455" i="3"/>
  <c r="Y455" i="3" s="1"/>
  <c r="AC455" i="3" s="1"/>
  <c r="AD455" i="3" s="1"/>
  <c r="L427" i="4"/>
  <c r="Z427" i="4" s="1"/>
  <c r="K427" i="5"/>
  <c r="X427" i="5" s="1"/>
  <c r="L108" i="4"/>
  <c r="Z108" i="4" s="1"/>
  <c r="K413" i="5"/>
  <c r="X413" i="5" s="1"/>
  <c r="L385" i="4"/>
  <c r="Z385" i="4" s="1"/>
  <c r="K385" i="5"/>
  <c r="X385" i="5" s="1"/>
  <c r="L371" i="4"/>
  <c r="Z371" i="4" s="1"/>
  <c r="K371" i="5"/>
  <c r="X371" i="5" s="1"/>
  <c r="K371" i="3"/>
  <c r="Y371" i="3" s="1"/>
  <c r="AC371" i="3" s="1"/>
  <c r="AD371" i="3" s="1"/>
  <c r="L343" i="4"/>
  <c r="Z343" i="4" s="1"/>
  <c r="K343" i="5"/>
  <c r="X343" i="5" s="1"/>
  <c r="L315" i="4"/>
  <c r="Z315" i="4" s="1"/>
  <c r="K315" i="5"/>
  <c r="X315" i="5" s="1"/>
  <c r="K315" i="3"/>
  <c r="Y315" i="3" s="1"/>
  <c r="AC315" i="3" s="1"/>
  <c r="AD315" i="3" s="1"/>
  <c r="L301" i="4"/>
  <c r="Z301" i="4" s="1"/>
  <c r="K301" i="5"/>
  <c r="X301" i="5" s="1"/>
  <c r="K301" i="3"/>
  <c r="Y301" i="3" s="1"/>
  <c r="AC301" i="3" s="1"/>
  <c r="AD301" i="3" s="1"/>
  <c r="L263" i="4"/>
  <c r="Z263" i="4" s="1"/>
  <c r="K273" i="5"/>
  <c r="X273" i="5" s="1"/>
  <c r="K273" i="3"/>
  <c r="Y273" i="3" s="1"/>
  <c r="AC273" i="3" s="1"/>
  <c r="AD273" i="3" s="1"/>
  <c r="L259" i="4"/>
  <c r="Z259" i="4" s="1"/>
  <c r="K259" i="5"/>
  <c r="X259" i="5" s="1"/>
  <c r="L231" i="4"/>
  <c r="Z231" i="4" s="1"/>
  <c r="K231" i="5"/>
  <c r="X231" i="5" s="1"/>
  <c r="L217" i="4"/>
  <c r="Z217" i="4" s="1"/>
  <c r="K217" i="5"/>
  <c r="X217" i="5" s="1"/>
  <c r="L4" i="4"/>
  <c r="Z4" i="4" s="1"/>
  <c r="K189" i="5"/>
  <c r="X189" i="5" s="1"/>
  <c r="L161" i="4"/>
  <c r="Z161" i="4" s="1"/>
  <c r="K161" i="5"/>
  <c r="X161" i="5" s="1"/>
  <c r="L147" i="4"/>
  <c r="Z147" i="4" s="1"/>
  <c r="K147" i="5"/>
  <c r="X147" i="5" s="1"/>
  <c r="K147" i="3"/>
  <c r="Y147" i="3" s="1"/>
  <c r="AC147" i="3" s="1"/>
  <c r="AD147" i="3" s="1"/>
  <c r="L119" i="4"/>
  <c r="Z119" i="4" s="1"/>
  <c r="K119" i="5"/>
  <c r="X119" i="5" s="1"/>
  <c r="K119" i="3"/>
  <c r="Y119" i="3" s="1"/>
  <c r="AC119" i="3" s="1"/>
  <c r="AD119" i="3" s="1"/>
  <c r="L65" i="4"/>
  <c r="Z65" i="4" s="1"/>
  <c r="K91" i="5"/>
  <c r="X91" i="5" s="1"/>
  <c r="L241" i="4"/>
  <c r="Z241" i="4" s="1"/>
  <c r="K77" i="5"/>
  <c r="X77" i="5" s="1"/>
  <c r="K21" i="5"/>
  <c r="X21" i="5" s="1"/>
  <c r="K21" i="3"/>
  <c r="Y21" i="3" s="1"/>
  <c r="AC21" i="3" s="1"/>
  <c r="AD21" i="3" s="1"/>
  <c r="L516" i="4"/>
  <c r="Z516" i="4" s="1"/>
  <c r="K7" i="5"/>
  <c r="X7" i="5" s="1"/>
  <c r="K7" i="3"/>
  <c r="Y7" i="3" s="1"/>
  <c r="AC7" i="3" s="1"/>
  <c r="AD7" i="3" s="1"/>
  <c r="L7" i="4"/>
  <c r="Z7" i="4" s="1"/>
  <c r="K525" i="3"/>
  <c r="Y525" i="3" s="1"/>
  <c r="AC525" i="3" s="1"/>
  <c r="AD525" i="3" s="1"/>
  <c r="K343" i="3"/>
  <c r="Y343" i="3" s="1"/>
  <c r="K162" i="3"/>
  <c r="Y162" i="3" s="1"/>
  <c r="AC162" i="3" s="1"/>
  <c r="AD162" i="3" s="1"/>
  <c r="K78" i="3"/>
  <c r="Y78" i="3" s="1"/>
  <c r="AC78" i="3" s="1"/>
  <c r="AD78" i="3" s="1"/>
  <c r="K50" i="3"/>
  <c r="Y50" i="3" s="1"/>
  <c r="AC50" i="3" s="1"/>
  <c r="AD50" i="3" s="1"/>
  <c r="L665" i="4"/>
  <c r="Z665" i="4" s="1"/>
  <c r="L456" i="4"/>
  <c r="Z456" i="4" s="1"/>
  <c r="L232" i="4"/>
  <c r="Z232" i="4" s="1"/>
  <c r="L37" i="4"/>
  <c r="Z37" i="4" s="1"/>
  <c r="L85" i="4"/>
  <c r="Z85" i="4" s="1"/>
  <c r="K610" i="5"/>
  <c r="X610" i="5" s="1"/>
  <c r="K134" i="5"/>
  <c r="X134" i="5" s="1"/>
  <c r="K618" i="5"/>
  <c r="X618" i="5" s="1"/>
  <c r="L318" i="4"/>
  <c r="Z318" i="4" s="1"/>
  <c r="K618" i="3"/>
  <c r="Y618" i="3" s="1"/>
  <c r="AC618" i="3" s="1"/>
  <c r="AD618" i="3" s="1"/>
  <c r="K604" i="3"/>
  <c r="Y604" i="3" s="1"/>
  <c r="AC604" i="3" s="1"/>
  <c r="AD604" i="3" s="1"/>
  <c r="L604" i="4"/>
  <c r="Z604" i="4" s="1"/>
  <c r="K590" i="5"/>
  <c r="X590" i="5" s="1"/>
  <c r="L590" i="4"/>
  <c r="Z590" i="4" s="1"/>
  <c r="L576" i="4"/>
  <c r="Z576" i="4" s="1"/>
  <c r="K576" i="5"/>
  <c r="X576" i="5" s="1"/>
  <c r="L109" i="4"/>
  <c r="Z109" i="4" s="1"/>
  <c r="K534" i="5"/>
  <c r="X534" i="5" s="1"/>
  <c r="K534" i="3"/>
  <c r="Y534" i="3" s="1"/>
  <c r="AC534" i="3" s="1"/>
  <c r="AD534" i="3" s="1"/>
  <c r="L492" i="4"/>
  <c r="Z492" i="4" s="1"/>
  <c r="K492" i="5"/>
  <c r="X492" i="5" s="1"/>
  <c r="K450" i="5"/>
  <c r="X450" i="5" s="1"/>
  <c r="K450" i="3"/>
  <c r="Y450" i="3" s="1"/>
  <c r="AC450" i="3" s="1"/>
  <c r="AD450" i="3" s="1"/>
  <c r="L450" i="4"/>
  <c r="Z450" i="4" s="1"/>
  <c r="K436" i="3"/>
  <c r="Y436" i="3" s="1"/>
  <c r="AC436" i="3" s="1"/>
  <c r="AD436" i="3" s="1"/>
  <c r="L436" i="4"/>
  <c r="Z436" i="4" s="1"/>
  <c r="K422" i="5"/>
  <c r="X422" i="5" s="1"/>
  <c r="K422" i="3"/>
  <c r="Y422" i="3" s="1"/>
  <c r="AC422" i="3" s="1"/>
  <c r="AD422" i="3" s="1"/>
  <c r="K408" i="5"/>
  <c r="X408" i="5" s="1"/>
  <c r="L408" i="4"/>
  <c r="Z408" i="4" s="1"/>
  <c r="K408" i="3"/>
  <c r="Y408" i="3" s="1"/>
  <c r="K394" i="5"/>
  <c r="X394" i="5" s="1"/>
  <c r="K394" i="3"/>
  <c r="Y394" i="3" s="1"/>
  <c r="AC394" i="3" s="1"/>
  <c r="AD394" i="3" s="1"/>
  <c r="K366" i="5"/>
  <c r="X366" i="5" s="1"/>
  <c r="L366" i="4"/>
  <c r="Z366" i="4" s="1"/>
  <c r="L505" i="4"/>
  <c r="Z505" i="4" s="1"/>
  <c r="K324" i="5"/>
  <c r="X324" i="5" s="1"/>
  <c r="K310" i="5"/>
  <c r="X310" i="5" s="1"/>
  <c r="K310" i="3"/>
  <c r="Y310" i="3" s="1"/>
  <c r="AC310" i="3" s="1"/>
  <c r="AD310" i="3" s="1"/>
  <c r="L296" i="4"/>
  <c r="Z296" i="4" s="1"/>
  <c r="K296" i="5"/>
  <c r="X296" i="5" s="1"/>
  <c r="L268" i="4"/>
  <c r="Z268" i="4" s="1"/>
  <c r="K268" i="5"/>
  <c r="X268" i="5" s="1"/>
  <c r="K268" i="3"/>
  <c r="Y268" i="3" s="1"/>
  <c r="AC268" i="3" s="1"/>
  <c r="AD268" i="3" s="1"/>
  <c r="K254" i="3"/>
  <c r="Y254" i="3" s="1"/>
  <c r="AC254" i="3" s="1"/>
  <c r="AD254" i="3" s="1"/>
  <c r="L413" i="4"/>
  <c r="Z413" i="4" s="1"/>
  <c r="K240" i="3"/>
  <c r="Y240" i="3" s="1"/>
  <c r="AC240" i="3" s="1"/>
  <c r="AD240" i="3" s="1"/>
  <c r="L240" i="4"/>
  <c r="Z240" i="4" s="1"/>
  <c r="K226" i="5"/>
  <c r="X226" i="5" s="1"/>
  <c r="K226" i="3"/>
  <c r="Y226" i="3" s="1"/>
  <c r="AC226" i="3" s="1"/>
  <c r="AD226" i="3" s="1"/>
  <c r="L243" i="4"/>
  <c r="Z243" i="4" s="1"/>
  <c r="K198" i="5"/>
  <c r="X198" i="5" s="1"/>
  <c r="L605" i="4"/>
  <c r="Z605" i="4" s="1"/>
  <c r="K170" i="5"/>
  <c r="X170" i="5" s="1"/>
  <c r="K170" i="3"/>
  <c r="Y170" i="3" s="1"/>
  <c r="AC170" i="3" s="1"/>
  <c r="AD170" i="3" s="1"/>
  <c r="L128" i="4"/>
  <c r="Z128" i="4" s="1"/>
  <c r="K128" i="3"/>
  <c r="Y128" i="3" s="1"/>
  <c r="AC128" i="3" s="1"/>
  <c r="AD128" i="3" s="1"/>
  <c r="L100" i="4"/>
  <c r="Z100" i="4" s="1"/>
  <c r="K100" i="5"/>
  <c r="X100" i="5" s="1"/>
  <c r="K100" i="3"/>
  <c r="Y100" i="3" s="1"/>
  <c r="AC100" i="3" s="1"/>
  <c r="AD100" i="3" s="1"/>
  <c r="K86" i="3"/>
  <c r="Y86" i="3" s="1"/>
  <c r="AC86" i="3" s="1"/>
  <c r="AD86" i="3" s="1"/>
  <c r="K86" i="5"/>
  <c r="X86" i="5" s="1"/>
  <c r="L196" i="4"/>
  <c r="Z196" i="4" s="1"/>
  <c r="K72" i="3"/>
  <c r="Y72" i="3" s="1"/>
  <c r="AC72" i="3" s="1"/>
  <c r="AD72" i="3" s="1"/>
  <c r="L490" i="4"/>
  <c r="Z490" i="4" s="1"/>
  <c r="K58" i="5"/>
  <c r="X58" i="5" s="1"/>
  <c r="L44" i="4"/>
  <c r="Z44" i="4" s="1"/>
  <c r="K44" i="3"/>
  <c r="Y44" i="3" s="1"/>
  <c r="AC44" i="3" s="1"/>
  <c r="AD44" i="3" s="1"/>
  <c r="K30" i="5"/>
  <c r="X30" i="5" s="1"/>
  <c r="L155" i="4"/>
  <c r="Z155" i="4" s="1"/>
  <c r="L191" i="4"/>
  <c r="Z191" i="4" s="1"/>
  <c r="K16" i="5"/>
  <c r="X16" i="5" s="1"/>
  <c r="K16" i="3"/>
  <c r="Y16" i="3" s="1"/>
  <c r="AC16" i="3" s="1"/>
  <c r="AD16" i="3" s="1"/>
  <c r="K652" i="3"/>
  <c r="Y652" i="3" s="1"/>
  <c r="AC652" i="3" s="1"/>
  <c r="AD652" i="3" s="1"/>
  <c r="K470" i="3"/>
  <c r="Y470" i="3" s="1"/>
  <c r="AC470" i="3" s="1"/>
  <c r="AD470" i="3" s="1"/>
  <c r="K366" i="3"/>
  <c r="Y366" i="3" s="1"/>
  <c r="AC366" i="3" s="1"/>
  <c r="AD366" i="3" s="1"/>
  <c r="K161" i="3"/>
  <c r="Y161" i="3" s="1"/>
  <c r="AC161" i="3" s="1"/>
  <c r="AD161" i="3" s="1"/>
  <c r="K77" i="3"/>
  <c r="Y77" i="3" s="1"/>
  <c r="AC77" i="3" s="1"/>
  <c r="AD77" i="3" s="1"/>
  <c r="K49" i="3"/>
  <c r="Y49" i="3" s="1"/>
  <c r="AC49" i="3" s="1"/>
  <c r="AD49" i="3" s="1"/>
  <c r="L632" i="4"/>
  <c r="Z632" i="4" s="1"/>
  <c r="K212" i="5"/>
  <c r="X212" i="5" s="1"/>
  <c r="K468" i="3"/>
  <c r="Y468" i="3" s="1"/>
  <c r="AC468" i="3" s="1"/>
  <c r="AD468" i="3" s="1"/>
  <c r="K272" i="3"/>
  <c r="Y272" i="3" s="1"/>
  <c r="AC272" i="3" s="1"/>
  <c r="AD272" i="3" s="1"/>
  <c r="L254" i="4"/>
  <c r="Z254" i="4" s="1"/>
  <c r="L163" i="4"/>
  <c r="Z163" i="4" s="1"/>
  <c r="L200" i="4"/>
  <c r="Z200" i="4" s="1"/>
  <c r="L158" i="4"/>
  <c r="Z158" i="4" s="1"/>
  <c r="L149" i="4"/>
  <c r="Z149" i="4" s="1"/>
  <c r="L261" i="4"/>
  <c r="Z261" i="4" s="1"/>
  <c r="K494" i="5"/>
  <c r="X494" i="5" s="1"/>
  <c r="K452" i="5"/>
  <c r="X452" i="5" s="1"/>
  <c r="K410" i="5"/>
  <c r="X410" i="5" s="1"/>
  <c r="K285" i="5"/>
  <c r="X285" i="5" s="1"/>
  <c r="K244" i="5"/>
  <c r="X244" i="5" s="1"/>
  <c r="K202" i="5"/>
  <c r="X202" i="5" s="1"/>
  <c r="K160" i="5"/>
  <c r="X160" i="5" s="1"/>
  <c r="L510" i="4"/>
  <c r="Z510" i="4" s="1"/>
  <c r="K510" i="5"/>
  <c r="X510" i="5" s="1"/>
  <c r="L314" i="4"/>
  <c r="Z314" i="4" s="1"/>
  <c r="K314" i="5"/>
  <c r="X314" i="5" s="1"/>
  <c r="L118" i="4"/>
  <c r="Z118" i="4" s="1"/>
  <c r="K118" i="5"/>
  <c r="X118" i="5" s="1"/>
  <c r="L552" i="4"/>
  <c r="Z552" i="4" s="1"/>
  <c r="K412" i="5"/>
  <c r="X412" i="5" s="1"/>
  <c r="K370" i="5"/>
  <c r="X370" i="5" s="1"/>
  <c r="K328" i="5"/>
  <c r="X328" i="5" s="1"/>
  <c r="K467" i="3"/>
  <c r="Y467" i="3" s="1"/>
  <c r="AC467" i="3" s="1"/>
  <c r="AD467" i="3" s="1"/>
  <c r="K104" i="3"/>
  <c r="Y104" i="3" s="1"/>
  <c r="AC104" i="3" s="1"/>
  <c r="AD104" i="3" s="1"/>
  <c r="L34" i="4"/>
  <c r="Z34" i="4" s="1"/>
  <c r="L341" i="4"/>
  <c r="Z341" i="4" s="1"/>
  <c r="L74" i="4"/>
  <c r="Z74" i="4" s="1"/>
  <c r="K326" i="5"/>
  <c r="X326" i="5" s="1"/>
  <c r="K284" i="5"/>
  <c r="X284" i="5" s="1"/>
  <c r="K242" i="5"/>
  <c r="X242" i="5" s="1"/>
  <c r="K76" i="5"/>
  <c r="X76" i="5" s="1"/>
  <c r="K34" i="5"/>
  <c r="X34" i="5" s="1"/>
  <c r="L468" i="4"/>
  <c r="Z468" i="4" s="1"/>
  <c r="K482" i="5"/>
  <c r="X482" i="5" s="1"/>
  <c r="L267" i="4"/>
  <c r="Z267" i="4" s="1"/>
  <c r="K286" i="5"/>
  <c r="X286" i="5" s="1"/>
  <c r="L360" i="4"/>
  <c r="Z360" i="4" s="1"/>
  <c r="K90" i="5"/>
  <c r="X90" i="5" s="1"/>
  <c r="K454" i="3"/>
  <c r="Y454" i="3" s="1"/>
  <c r="AC454" i="3" s="1"/>
  <c r="AD454" i="3" s="1"/>
  <c r="K258" i="3"/>
  <c r="Y258" i="3" s="1"/>
  <c r="AC258" i="3" s="1"/>
  <c r="AD258" i="3" s="1"/>
  <c r="K90" i="3"/>
  <c r="Y90" i="3" s="1"/>
  <c r="AC90" i="3" s="1"/>
  <c r="AD90" i="3" s="1"/>
  <c r="K439" i="5"/>
  <c r="X439" i="5" s="1"/>
  <c r="L439" i="4"/>
  <c r="Z439" i="4" s="1"/>
  <c r="K411" i="5"/>
  <c r="X411" i="5" s="1"/>
  <c r="L506" i="4"/>
  <c r="Z506" i="4" s="1"/>
  <c r="K243" i="5"/>
  <c r="X243" i="5" s="1"/>
  <c r="L350" i="4"/>
  <c r="Z350" i="4" s="1"/>
  <c r="K215" i="5"/>
  <c r="X215" i="5" s="1"/>
  <c r="L346" i="4"/>
  <c r="Z346" i="4" s="1"/>
  <c r="L662" i="4"/>
  <c r="Z662" i="4" s="1"/>
  <c r="K662" i="3"/>
  <c r="Y662" i="3" s="1"/>
  <c r="AC662" i="3" s="1"/>
  <c r="AD662" i="3" s="1"/>
  <c r="L648" i="4"/>
  <c r="Z648" i="4" s="1"/>
  <c r="K648" i="3"/>
  <c r="Y648" i="3" s="1"/>
  <c r="AC648" i="3" s="1"/>
  <c r="AD648" i="3" s="1"/>
  <c r="L634" i="4"/>
  <c r="Z634" i="4" s="1"/>
  <c r="K634" i="3"/>
  <c r="Y634" i="3" s="1"/>
  <c r="AC634" i="3" s="1"/>
  <c r="AD634" i="3" s="1"/>
  <c r="L620" i="4"/>
  <c r="Z620" i="4" s="1"/>
  <c r="K620" i="3"/>
  <c r="Y620" i="3" s="1"/>
  <c r="AC620" i="3" s="1"/>
  <c r="AD620" i="3" s="1"/>
  <c r="L606" i="4"/>
  <c r="Z606" i="4" s="1"/>
  <c r="K606" i="3"/>
  <c r="Y606" i="3" s="1"/>
  <c r="AC606" i="3" s="1"/>
  <c r="AD606" i="3" s="1"/>
  <c r="L592" i="4"/>
  <c r="Z592" i="4" s="1"/>
  <c r="K592" i="3"/>
  <c r="Y592" i="3" s="1"/>
  <c r="AC592" i="3" s="1"/>
  <c r="AD592" i="3" s="1"/>
  <c r="K564" i="5"/>
  <c r="X564" i="5" s="1"/>
  <c r="K564" i="3"/>
  <c r="Y564" i="3" s="1"/>
  <c r="AC564" i="3" s="1"/>
  <c r="AD564" i="3" s="1"/>
  <c r="K536" i="3"/>
  <c r="Y536" i="3" s="1"/>
  <c r="K536" i="5"/>
  <c r="X536" i="5" s="1"/>
  <c r="K365" i="5"/>
  <c r="X365" i="5" s="1"/>
  <c r="L368" i="4"/>
  <c r="Z368" i="4" s="1"/>
  <c r="K368" i="3"/>
  <c r="Y368" i="3" s="1"/>
  <c r="AC368" i="3" s="1"/>
  <c r="AD368" i="3" s="1"/>
  <c r="K340" i="3"/>
  <c r="Y340" i="3" s="1"/>
  <c r="AC340" i="3" s="1"/>
  <c r="AD340" i="3" s="1"/>
  <c r="K340" i="5"/>
  <c r="X340" i="5" s="1"/>
  <c r="L340" i="4"/>
  <c r="Z340" i="4" s="1"/>
  <c r="K172" i="5"/>
  <c r="X172" i="5" s="1"/>
  <c r="L172" i="4"/>
  <c r="Z172" i="4" s="1"/>
  <c r="K172" i="3"/>
  <c r="Y172" i="3" s="1"/>
  <c r="AC172" i="3" s="1"/>
  <c r="AD172" i="3" s="1"/>
  <c r="K144" i="3"/>
  <c r="Y144" i="3" s="1"/>
  <c r="AC144" i="3" s="1"/>
  <c r="AD144" i="3" s="1"/>
  <c r="K144" i="5"/>
  <c r="X144" i="5" s="1"/>
  <c r="L144" i="4"/>
  <c r="Z144" i="4" s="1"/>
  <c r="L493" i="4"/>
  <c r="Z493" i="4" s="1"/>
  <c r="K493" i="5"/>
  <c r="X493" i="5" s="1"/>
  <c r="L276" i="4"/>
  <c r="Z276" i="4" s="1"/>
  <c r="K465" i="5"/>
  <c r="X465" i="5" s="1"/>
  <c r="L257" i="4"/>
  <c r="Z257" i="4" s="1"/>
  <c r="K297" i="5"/>
  <c r="X297" i="5" s="1"/>
  <c r="L269" i="4"/>
  <c r="Z269" i="4" s="1"/>
  <c r="K269" i="5"/>
  <c r="X269" i="5" s="1"/>
  <c r="L629" i="4"/>
  <c r="Z629" i="4" s="1"/>
  <c r="K101" i="5"/>
  <c r="X101" i="5" s="1"/>
  <c r="L73" i="4"/>
  <c r="Z73" i="4" s="1"/>
  <c r="K73" i="5"/>
  <c r="X73" i="5" s="1"/>
  <c r="K661" i="3"/>
  <c r="Y661" i="3" s="1"/>
  <c r="AC661" i="3" s="1"/>
  <c r="AD661" i="3" s="1"/>
  <c r="K496" i="3"/>
  <c r="Y496" i="3" s="1"/>
  <c r="AC496" i="3" s="1"/>
  <c r="AD496" i="3" s="1"/>
  <c r="K465" i="3"/>
  <c r="Y465" i="3" s="1"/>
  <c r="AC465" i="3" s="1"/>
  <c r="AD465" i="3" s="1"/>
  <c r="K300" i="3"/>
  <c r="Y300" i="3" s="1"/>
  <c r="AC300" i="3" s="1"/>
  <c r="AD300" i="3" s="1"/>
  <c r="K269" i="3"/>
  <c r="Y269" i="3" s="1"/>
  <c r="AC269" i="3" s="1"/>
  <c r="AD269" i="3" s="1"/>
  <c r="L223" i="4"/>
  <c r="Z223" i="4" s="1"/>
  <c r="L635" i="4"/>
  <c r="Z635" i="4" s="1"/>
  <c r="L508" i="4"/>
  <c r="Z508" i="4" s="1"/>
  <c r="K325" i="5"/>
  <c r="X325" i="5" s="1"/>
  <c r="K283" i="5"/>
  <c r="X283" i="5" s="1"/>
  <c r="K241" i="5"/>
  <c r="X241" i="5" s="1"/>
  <c r="K200" i="5"/>
  <c r="X200" i="5" s="1"/>
  <c r="K158" i="5"/>
  <c r="X158" i="5" s="1"/>
  <c r="K116" i="5"/>
  <c r="X116" i="5" s="1"/>
  <c r="R452" i="15"/>
  <c r="R453" i="15"/>
  <c r="AT477" i="15"/>
  <c r="AT651" i="15"/>
  <c r="AT648" i="15"/>
  <c r="AT450" i="15"/>
  <c r="AT175" i="15"/>
  <c r="AT149" i="15"/>
  <c r="AT147" i="15"/>
  <c r="AT417" i="15"/>
  <c r="AT623" i="15"/>
  <c r="AT390" i="15"/>
  <c r="AT145" i="15"/>
  <c r="AT620" i="15"/>
  <c r="AT387" i="15"/>
  <c r="AT118" i="15"/>
  <c r="AT595" i="15"/>
  <c r="AT356" i="15"/>
  <c r="AT329" i="15"/>
  <c r="AT115" i="15"/>
  <c r="AT567" i="15"/>
  <c r="AT326" i="15"/>
  <c r="AT88" i="15"/>
  <c r="AT299" i="15"/>
  <c r="AT85" i="15"/>
  <c r="AT539" i="15"/>
  <c r="AT296" i="15"/>
  <c r="AT54" i="15"/>
  <c r="AT269" i="15"/>
  <c r="AT51" i="15"/>
  <c r="AT510" i="15"/>
  <c r="AT239" i="15"/>
  <c r="AT49" i="15"/>
  <c r="AT507" i="15"/>
  <c r="AT236" i="15"/>
  <c r="AT4" i="15"/>
  <c r="AT179" i="15"/>
  <c r="AT3" i="15"/>
  <c r="AT288" i="15"/>
  <c r="AT204" i="15"/>
  <c r="AT652" i="15"/>
  <c r="AT610" i="15"/>
  <c r="AT568" i="15"/>
  <c r="AT540" i="15"/>
  <c r="AT484" i="15"/>
  <c r="AT442" i="15"/>
  <c r="AT400" i="15"/>
  <c r="AT386" i="15"/>
  <c r="AT344" i="15"/>
  <c r="AT302" i="15"/>
  <c r="AT246" i="15"/>
  <c r="AT190" i="15"/>
  <c r="AT148" i="15"/>
  <c r="AT106" i="15"/>
  <c r="AT78" i="15"/>
  <c r="AT36" i="15"/>
  <c r="AT50" i="15"/>
  <c r="AT260" i="15"/>
  <c r="AT666" i="15"/>
  <c r="AT624" i="15"/>
  <c r="AT582" i="15"/>
  <c r="AT526" i="15"/>
  <c r="AT456" i="15"/>
  <c r="AT428" i="15"/>
  <c r="AT358" i="15"/>
  <c r="AT316" i="15"/>
  <c r="AT232" i="15"/>
  <c r="AT176" i="15"/>
  <c r="AT134" i="15"/>
  <c r="AT92" i="15"/>
  <c r="AT22" i="15"/>
  <c r="AT638" i="15"/>
  <c r="AT596" i="15"/>
  <c r="AT554" i="15"/>
  <c r="AT512" i="15"/>
  <c r="AT498" i="15"/>
  <c r="AT470" i="15"/>
  <c r="AT414" i="15"/>
  <c r="AT372" i="15"/>
  <c r="AT330" i="15"/>
  <c r="AT274" i="15"/>
  <c r="AT218" i="15"/>
  <c r="AT162" i="15"/>
  <c r="AT120" i="15"/>
  <c r="AT64" i="15"/>
  <c r="AT8" i="15"/>
  <c r="AT266" i="15"/>
  <c r="AT644" i="15"/>
  <c r="AT616" i="15"/>
  <c r="AT560" i="15"/>
  <c r="AT518" i="15"/>
  <c r="AT476" i="15"/>
  <c r="AT434" i="15"/>
  <c r="AT392" i="15"/>
  <c r="AT336" i="15"/>
  <c r="AT294" i="15"/>
  <c r="AT252" i="15"/>
  <c r="AT210" i="15"/>
  <c r="AT154" i="15"/>
  <c r="AT98" i="15"/>
  <c r="AT630" i="15"/>
  <c r="AT588" i="15"/>
  <c r="AT532" i="15"/>
  <c r="AT462" i="15"/>
  <c r="AT420" i="15"/>
  <c r="AT378" i="15"/>
  <c r="AT322" i="15"/>
  <c r="AT280" i="15"/>
  <c r="AT238" i="15"/>
  <c r="AT196" i="15"/>
  <c r="AT112" i="15"/>
  <c r="AT70" i="15"/>
  <c r="AT658" i="15"/>
  <c r="AT602" i="15"/>
  <c r="AT574" i="15"/>
  <c r="AT546" i="15"/>
  <c r="AT490" i="15"/>
  <c r="AT448" i="15"/>
  <c r="AT406" i="15"/>
  <c r="AT364" i="15"/>
  <c r="AT308" i="15"/>
  <c r="AT224" i="15"/>
  <c r="AT168" i="15"/>
  <c r="AT140" i="15"/>
  <c r="AT126" i="15"/>
  <c r="AT84" i="15"/>
  <c r="AT504" i="15"/>
  <c r="AT350" i="15"/>
  <c r="AT182" i="15"/>
  <c r="AT56" i="15"/>
  <c r="AT660" i="15"/>
  <c r="AT646" i="15"/>
  <c r="AT632" i="15"/>
  <c r="AT618" i="15"/>
  <c r="AT604" i="15"/>
  <c r="AT360" i="15"/>
  <c r="AT643" i="15"/>
  <c r="AT601" i="15"/>
  <c r="AT545" i="15"/>
  <c r="AT503" i="15"/>
  <c r="AT405" i="15"/>
  <c r="AT349" i="15"/>
  <c r="AT307" i="15"/>
  <c r="AT279" i="15"/>
  <c r="AT237" i="15"/>
  <c r="AT195" i="15"/>
  <c r="AT153" i="15"/>
  <c r="AT125" i="15"/>
  <c r="AT83" i="15"/>
  <c r="AT27" i="15"/>
  <c r="AT657" i="15"/>
  <c r="AT615" i="15"/>
  <c r="AT587" i="15"/>
  <c r="AT531" i="15"/>
  <c r="AT489" i="15"/>
  <c r="AT461" i="15"/>
  <c r="AT419" i="15"/>
  <c r="AT377" i="15"/>
  <c r="AT335" i="15"/>
  <c r="AT293" i="15"/>
  <c r="AT251" i="15"/>
  <c r="AT223" i="15"/>
  <c r="AT181" i="15"/>
  <c r="AT139" i="15"/>
  <c r="AT97" i="15"/>
  <c r="AT55" i="15"/>
  <c r="AT13" i="15"/>
  <c r="AT668" i="15"/>
  <c r="AT654" i="15"/>
  <c r="AT640" i="15"/>
  <c r="AT626" i="15"/>
  <c r="AT612" i="15"/>
  <c r="AT598" i="15"/>
  <c r="AT584" i="15"/>
  <c r="AT570" i="15"/>
  <c r="AT556" i="15"/>
  <c r="AT542" i="15"/>
  <c r="AT528" i="15"/>
  <c r="AT514" i="15"/>
  <c r="AT500" i="15"/>
  <c r="AT486" i="15"/>
  <c r="AT472" i="15"/>
  <c r="AT458" i="15"/>
  <c r="AT444" i="15"/>
  <c r="AT430" i="15"/>
  <c r="AT416" i="15"/>
  <c r="AT402" i="15"/>
  <c r="AT388" i="15"/>
  <c r="AT346" i="15"/>
  <c r="AT332" i="15"/>
  <c r="AT318" i="15"/>
  <c r="AT304" i="15"/>
  <c r="AT290" i="15"/>
  <c r="AT262" i="15"/>
  <c r="AT248" i="15"/>
  <c r="AT234" i="15"/>
  <c r="AT220" i="15"/>
  <c r="AT192" i="15"/>
  <c r="AT178" i="15"/>
  <c r="AT164" i="15"/>
  <c r="AT150" i="15"/>
  <c r="AT136" i="15"/>
  <c r="AT108" i="15"/>
  <c r="AT94" i="15"/>
  <c r="AT80" i="15"/>
  <c r="AT66" i="15"/>
  <c r="AT52" i="15"/>
  <c r="AT38" i="15"/>
  <c r="AT24" i="15"/>
  <c r="AT10" i="15"/>
  <c r="AT629" i="15"/>
  <c r="AT573" i="15"/>
  <c r="AT559" i="15"/>
  <c r="AT517" i="15"/>
  <c r="AT475" i="15"/>
  <c r="AT433" i="15"/>
  <c r="AT391" i="15"/>
  <c r="AT363" i="15"/>
  <c r="AT321" i="15"/>
  <c r="AT265" i="15"/>
  <c r="AT167" i="15"/>
  <c r="AT111" i="15"/>
  <c r="AT69" i="15"/>
  <c r="AT41" i="15"/>
  <c r="AT447" i="15"/>
  <c r="AT209" i="15"/>
  <c r="AT650" i="15"/>
  <c r="AT622" i="15"/>
  <c r="AT594" i="15"/>
  <c r="AT566" i="15"/>
  <c r="AT538" i="15"/>
  <c r="AT509" i="15"/>
  <c r="AT389" i="15"/>
  <c r="AT328" i="15"/>
  <c r="AT298" i="15"/>
  <c r="AT268" i="15"/>
  <c r="AT87" i="15"/>
  <c r="AT53" i="15"/>
  <c r="AT649" i="15"/>
  <c r="AT621" i="15"/>
  <c r="AT593" i="15"/>
  <c r="AT565" i="15"/>
  <c r="AT537" i="15"/>
  <c r="AT418" i="15"/>
  <c r="AT327" i="15"/>
  <c r="AT267" i="15"/>
  <c r="AT177" i="15"/>
  <c r="AT116" i="15"/>
  <c r="AT86" i="15"/>
  <c r="AT446" i="15"/>
  <c r="AT385" i="15"/>
  <c r="AT325" i="15"/>
  <c r="AT295" i="15"/>
  <c r="AT235" i="15"/>
  <c r="AT174" i="15"/>
  <c r="AT144" i="15"/>
  <c r="AT114" i="15"/>
  <c r="AT473" i="15"/>
  <c r="AT443" i="15"/>
  <c r="AT412" i="15"/>
  <c r="AT382" i="15"/>
  <c r="AT352" i="15"/>
  <c r="AT201" i="15"/>
  <c r="AT171" i="15"/>
  <c r="AT141" i="15"/>
  <c r="AT81" i="15"/>
  <c r="AT46" i="15"/>
  <c r="AT91" i="15"/>
  <c r="AT77" i="15"/>
  <c r="AT35" i="15"/>
  <c r="AT7" i="15"/>
  <c r="AT501" i="15"/>
  <c r="AT471" i="15"/>
  <c r="AT440" i="15"/>
  <c r="AT380" i="15"/>
  <c r="AT320" i="15"/>
  <c r="AT259" i="15"/>
  <c r="AT199" i="15"/>
  <c r="AT169" i="15"/>
  <c r="AT109" i="15"/>
  <c r="AT79" i="15"/>
  <c r="AT42" i="15"/>
  <c r="AT104" i="15"/>
  <c r="AT90" i="15"/>
  <c r="AT76" i="15"/>
  <c r="AT62" i="15"/>
  <c r="AT48" i="15"/>
  <c r="AT34" i="15"/>
  <c r="AT20" i="15"/>
  <c r="AT6" i="15"/>
  <c r="AT665" i="15"/>
  <c r="AT637" i="15"/>
  <c r="AT609" i="15"/>
  <c r="AT581" i="15"/>
  <c r="AT553" i="15"/>
  <c r="AT525" i="15"/>
  <c r="AT495" i="15"/>
  <c r="AT345" i="15"/>
  <c r="AT284" i="15"/>
  <c r="AT254" i="15"/>
  <c r="AT194" i="15"/>
  <c r="AT133" i="15"/>
  <c r="AT103" i="15"/>
  <c r="AT73" i="15"/>
  <c r="AT32" i="15"/>
  <c r="AT664" i="15"/>
  <c r="AT636" i="15"/>
  <c r="AT608" i="15"/>
  <c r="AT580" i="15"/>
  <c r="AT552" i="15"/>
  <c r="AT524" i="15"/>
  <c r="AT343" i="15"/>
  <c r="AT283" i="15"/>
  <c r="AT253" i="15"/>
  <c r="AT193" i="15"/>
  <c r="AT132" i="15"/>
  <c r="AT102" i="15"/>
  <c r="AT270" i="15"/>
  <c r="AT256" i="15"/>
  <c r="AT242" i="15"/>
  <c r="AT228" i="15"/>
  <c r="AT200" i="15"/>
  <c r="AT172" i="15"/>
  <c r="AT158" i="15"/>
  <c r="AT74" i="15"/>
  <c r="AT60" i="15"/>
  <c r="AT663" i="15"/>
  <c r="AT635" i="15"/>
  <c r="AT607" i="15"/>
  <c r="AT579" i="15"/>
  <c r="AT551" i="15"/>
  <c r="AT523" i="15"/>
  <c r="AT342" i="15"/>
  <c r="AT312" i="15"/>
  <c r="AT282" i="15"/>
  <c r="AT131" i="15"/>
  <c r="AT101" i="15"/>
  <c r="AT28" i="15"/>
  <c r="AT281" i="15"/>
  <c r="AT191" i="15"/>
  <c r="AT130" i="15"/>
  <c r="AT100" i="15"/>
  <c r="AT366" i="15"/>
  <c r="AT338" i="15"/>
  <c r="AT324" i="15"/>
  <c r="AT240" i="15"/>
  <c r="AT226" i="15"/>
  <c r="AT212" i="15"/>
  <c r="AT198" i="15"/>
  <c r="AT170" i="15"/>
  <c r="AT142" i="15"/>
  <c r="AT128" i="15"/>
  <c r="AT72" i="15"/>
  <c r="AT58" i="15"/>
  <c r="AT44" i="15"/>
  <c r="AT30" i="15"/>
  <c r="AT16" i="15"/>
  <c r="AT310" i="15"/>
  <c r="AT99" i="15"/>
  <c r="AT21" i="15"/>
  <c r="AT379" i="15"/>
  <c r="AT351" i="15"/>
  <c r="AT323" i="15"/>
  <c r="AT309" i="15"/>
  <c r="AT225" i="15"/>
  <c r="AT211" i="15"/>
  <c r="AT197" i="15"/>
  <c r="AT183" i="15"/>
  <c r="AT155" i="15"/>
  <c r="AT127" i="15"/>
  <c r="AT113" i="15"/>
  <c r="AT71" i="15"/>
  <c r="AT57" i="15"/>
  <c r="AT43" i="15"/>
  <c r="AT29" i="15"/>
  <c r="AT15" i="15"/>
  <c r="AT397" i="15"/>
  <c r="AT337" i="15"/>
  <c r="AT277" i="15"/>
  <c r="AT186" i="15"/>
  <c r="AT156" i="15"/>
  <c r="AT63" i="15"/>
  <c r="AT18" i="15"/>
  <c r="AT365" i="15"/>
  <c r="AT214" i="15"/>
  <c r="AT184" i="15"/>
  <c r="AT14" i="15"/>
  <c r="O3" i="15"/>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2" i="15"/>
  <c r="AD667" i="3" l="1"/>
  <c r="AE667" i="3" s="1"/>
  <c r="AD666" i="3"/>
  <c r="AE666" i="3" s="1"/>
  <c r="F382" i="12"/>
  <c r="E382" i="12"/>
  <c r="AG3" i="15"/>
  <c r="AJ3" i="15" s="1"/>
  <c r="AH3" i="15"/>
  <c r="AK3" i="15" s="1"/>
  <c r="AI3" i="15"/>
  <c r="AL3" i="15" s="1"/>
  <c r="AG4" i="15"/>
  <c r="AJ4" i="15" s="1"/>
  <c r="AH4" i="15"/>
  <c r="AK4" i="15" s="1"/>
  <c r="AI4" i="15"/>
  <c r="AL4" i="15" s="1"/>
  <c r="AG5" i="15"/>
  <c r="AH5" i="15"/>
  <c r="AK5" i="15" s="1"/>
  <c r="AI5" i="15"/>
  <c r="AL5" i="15" s="1"/>
  <c r="AG6" i="15"/>
  <c r="AH6" i="15"/>
  <c r="AK6" i="15" s="1"/>
  <c r="AI6" i="15"/>
  <c r="AL6" i="15" s="1"/>
  <c r="AG7" i="15"/>
  <c r="AH7" i="15"/>
  <c r="AK7" i="15" s="1"/>
  <c r="AI7" i="15"/>
  <c r="AL7" i="15" s="1"/>
  <c r="AG8" i="15"/>
  <c r="AJ8" i="15" s="1"/>
  <c r="AH8" i="15"/>
  <c r="AK8" i="15" s="1"/>
  <c r="AI8" i="15"/>
  <c r="AL8" i="15" s="1"/>
  <c r="AG9" i="15"/>
  <c r="AJ9" i="15" s="1"/>
  <c r="AH9" i="15"/>
  <c r="AK9" i="15" s="1"/>
  <c r="AI9" i="15"/>
  <c r="AL9" i="15" s="1"/>
  <c r="AG10" i="15"/>
  <c r="AJ10" i="15" s="1"/>
  <c r="AH10" i="15"/>
  <c r="AK10" i="15" s="1"/>
  <c r="AI10" i="15"/>
  <c r="AL10" i="15" s="1"/>
  <c r="AG11" i="15"/>
  <c r="AJ11" i="15" s="1"/>
  <c r="AH11" i="15"/>
  <c r="AK11" i="15" s="1"/>
  <c r="AI11" i="15"/>
  <c r="AL11" i="15" s="1"/>
  <c r="AG12" i="15"/>
  <c r="AJ12" i="15" s="1"/>
  <c r="AH12" i="15"/>
  <c r="AK12" i="15" s="1"/>
  <c r="AI12" i="15"/>
  <c r="AL12" i="15" s="1"/>
  <c r="AG13" i="15"/>
  <c r="AJ13" i="15" s="1"/>
  <c r="AH13" i="15"/>
  <c r="AK13" i="15" s="1"/>
  <c r="AI13" i="15"/>
  <c r="AL13" i="15" s="1"/>
  <c r="AG14" i="15"/>
  <c r="AJ14" i="15" s="1"/>
  <c r="AH14" i="15"/>
  <c r="AK14" i="15" s="1"/>
  <c r="AI14" i="15"/>
  <c r="AL14" i="15" s="1"/>
  <c r="AG15" i="15"/>
  <c r="AJ15" i="15" s="1"/>
  <c r="AH15" i="15"/>
  <c r="AK15" i="15" s="1"/>
  <c r="AI15" i="15"/>
  <c r="AL15" i="15" s="1"/>
  <c r="AG16" i="15"/>
  <c r="AJ16" i="15" s="1"/>
  <c r="AH16" i="15"/>
  <c r="AK16" i="15" s="1"/>
  <c r="AI16" i="15"/>
  <c r="AL16" i="15" s="1"/>
  <c r="AG17" i="15"/>
  <c r="AJ17" i="15" s="1"/>
  <c r="AH17" i="15"/>
  <c r="AK17" i="15" s="1"/>
  <c r="AI17" i="15"/>
  <c r="AL17" i="15" s="1"/>
  <c r="AG18" i="15"/>
  <c r="AJ18" i="15" s="1"/>
  <c r="AH18" i="15"/>
  <c r="AK18" i="15" s="1"/>
  <c r="AI18" i="15"/>
  <c r="AL18" i="15" s="1"/>
  <c r="AG19" i="15"/>
  <c r="AH19" i="15"/>
  <c r="AK19" i="15" s="1"/>
  <c r="AI19" i="15"/>
  <c r="AL19" i="15" s="1"/>
  <c r="AG20" i="15"/>
  <c r="AH20" i="15"/>
  <c r="AK20" i="15" s="1"/>
  <c r="AI20" i="15"/>
  <c r="AL20" i="15" s="1"/>
  <c r="AG21" i="15"/>
  <c r="AH21" i="15"/>
  <c r="AK21" i="15" s="1"/>
  <c r="AI21" i="15"/>
  <c r="AL21" i="15" s="1"/>
  <c r="AG22" i="15"/>
  <c r="AJ22" i="15" s="1"/>
  <c r="AH22" i="15"/>
  <c r="AK22" i="15" s="1"/>
  <c r="AI22" i="15"/>
  <c r="AL22" i="15" s="1"/>
  <c r="AG23" i="15"/>
  <c r="AJ23" i="15" s="1"/>
  <c r="AH23" i="15"/>
  <c r="AK23" i="15" s="1"/>
  <c r="AI23" i="15"/>
  <c r="AL23" i="15" s="1"/>
  <c r="AG24" i="15"/>
  <c r="AJ24" i="15" s="1"/>
  <c r="AH24" i="15"/>
  <c r="AK24" i="15" s="1"/>
  <c r="AI24" i="15"/>
  <c r="AL24" i="15" s="1"/>
  <c r="AG25" i="15"/>
  <c r="AJ25" i="15" s="1"/>
  <c r="AH25" i="15"/>
  <c r="AK25" i="15" s="1"/>
  <c r="AI25" i="15"/>
  <c r="AL25" i="15" s="1"/>
  <c r="AG26" i="15"/>
  <c r="AJ26" i="15" s="1"/>
  <c r="AH26" i="15"/>
  <c r="AK26" i="15" s="1"/>
  <c r="AI26" i="15"/>
  <c r="AL26" i="15" s="1"/>
  <c r="AG27" i="15"/>
  <c r="AJ27" i="15" s="1"/>
  <c r="AH27" i="15"/>
  <c r="AK27" i="15" s="1"/>
  <c r="AI27" i="15"/>
  <c r="AL27" i="15" s="1"/>
  <c r="AG28" i="15"/>
  <c r="AJ28" i="15" s="1"/>
  <c r="AH28" i="15"/>
  <c r="AK28" i="15" s="1"/>
  <c r="AI28" i="15"/>
  <c r="AL28" i="15" s="1"/>
  <c r="AG29" i="15"/>
  <c r="AJ29" i="15" s="1"/>
  <c r="AH29" i="15"/>
  <c r="AK29" i="15" s="1"/>
  <c r="AI29" i="15"/>
  <c r="AL29" i="15" s="1"/>
  <c r="AG30" i="15"/>
  <c r="AJ30" i="15" s="1"/>
  <c r="AH30" i="15"/>
  <c r="AK30" i="15" s="1"/>
  <c r="AI30" i="15"/>
  <c r="AL30" i="15" s="1"/>
  <c r="AG31" i="15"/>
  <c r="AJ31" i="15" s="1"/>
  <c r="AH31" i="15"/>
  <c r="AK31" i="15" s="1"/>
  <c r="AI31" i="15"/>
  <c r="AL31" i="15" s="1"/>
  <c r="AG32" i="15"/>
  <c r="AJ32" i="15" s="1"/>
  <c r="AH32" i="15"/>
  <c r="AK32" i="15" s="1"/>
  <c r="AI32" i="15"/>
  <c r="AL32" i="15" s="1"/>
  <c r="AG33" i="15"/>
  <c r="AH33" i="15"/>
  <c r="AK33" i="15" s="1"/>
  <c r="AI33" i="15"/>
  <c r="AL33" i="15" s="1"/>
  <c r="AG34" i="15"/>
  <c r="AH34" i="15"/>
  <c r="AK34" i="15" s="1"/>
  <c r="AI34" i="15"/>
  <c r="AL34" i="15" s="1"/>
  <c r="AG35" i="15"/>
  <c r="AH35" i="15"/>
  <c r="AK35" i="15" s="1"/>
  <c r="AI35" i="15"/>
  <c r="AL35" i="15" s="1"/>
  <c r="AG36" i="15"/>
  <c r="AJ36" i="15" s="1"/>
  <c r="AH36" i="15"/>
  <c r="AK36" i="15" s="1"/>
  <c r="AI36" i="15"/>
  <c r="AL36" i="15" s="1"/>
  <c r="AG37" i="15"/>
  <c r="AJ37" i="15" s="1"/>
  <c r="AH37" i="15"/>
  <c r="AK37" i="15" s="1"/>
  <c r="AI37" i="15"/>
  <c r="AL37" i="15" s="1"/>
  <c r="AG38" i="15"/>
  <c r="AJ38" i="15" s="1"/>
  <c r="AH38" i="15"/>
  <c r="AK38" i="15" s="1"/>
  <c r="AI38" i="15"/>
  <c r="AL38" i="15" s="1"/>
  <c r="AG39" i="15"/>
  <c r="AJ39" i="15" s="1"/>
  <c r="AH39" i="15"/>
  <c r="AK39" i="15" s="1"/>
  <c r="AI39" i="15"/>
  <c r="AL39" i="15" s="1"/>
  <c r="AG40" i="15"/>
  <c r="AH40" i="15"/>
  <c r="AK40" i="15" s="1"/>
  <c r="AI40" i="15"/>
  <c r="AL40" i="15" s="1"/>
  <c r="AG41" i="15"/>
  <c r="AH41" i="15"/>
  <c r="AK41" i="15" s="1"/>
  <c r="AI41" i="15"/>
  <c r="AL41" i="15" s="1"/>
  <c r="AG42" i="15"/>
  <c r="AJ42" i="15" s="1"/>
  <c r="AH42" i="15"/>
  <c r="AK42" i="15" s="1"/>
  <c r="AI42" i="15"/>
  <c r="AL42" i="15" s="1"/>
  <c r="AG43" i="15"/>
  <c r="AJ43" i="15" s="1"/>
  <c r="AH43" i="15"/>
  <c r="AK43" i="15" s="1"/>
  <c r="AI43" i="15"/>
  <c r="AL43" i="15" s="1"/>
  <c r="AG44" i="15"/>
  <c r="AJ44" i="15" s="1"/>
  <c r="AH44" i="15"/>
  <c r="AK44" i="15" s="1"/>
  <c r="AI44" i="15"/>
  <c r="AL44" i="15" s="1"/>
  <c r="AG45" i="15"/>
  <c r="AJ45" i="15" s="1"/>
  <c r="AH45" i="15"/>
  <c r="AK45" i="15" s="1"/>
  <c r="AI45" i="15"/>
  <c r="AL45" i="15" s="1"/>
  <c r="AG46" i="15"/>
  <c r="AJ46" i="15" s="1"/>
  <c r="AH46" i="15"/>
  <c r="AK46" i="15" s="1"/>
  <c r="AI46" i="15"/>
  <c r="AL46" i="15" s="1"/>
  <c r="AG47" i="15"/>
  <c r="AH47" i="15"/>
  <c r="AK47" i="15" s="1"/>
  <c r="AI47" i="15"/>
  <c r="AL47" i="15" s="1"/>
  <c r="AG48" i="15"/>
  <c r="AH48" i="15"/>
  <c r="AK48" i="15" s="1"/>
  <c r="AI48" i="15"/>
  <c r="AL48" i="15" s="1"/>
  <c r="AG49" i="15"/>
  <c r="AH49" i="15"/>
  <c r="AK49" i="15" s="1"/>
  <c r="AI49" i="15"/>
  <c r="AL49" i="15" s="1"/>
  <c r="AG50" i="15"/>
  <c r="AJ50" i="15" s="1"/>
  <c r="AH50" i="15"/>
  <c r="AK50" i="15" s="1"/>
  <c r="AI50" i="15"/>
  <c r="AL50" i="15" s="1"/>
  <c r="AG51" i="15"/>
  <c r="AJ51" i="15" s="1"/>
  <c r="AH51" i="15"/>
  <c r="AK51" i="15" s="1"/>
  <c r="AI51" i="15"/>
  <c r="AL51" i="15" s="1"/>
  <c r="AG52" i="15"/>
  <c r="AJ52" i="15" s="1"/>
  <c r="AH52" i="15"/>
  <c r="AK52" i="15" s="1"/>
  <c r="AI52" i="15"/>
  <c r="AL52" i="15" s="1"/>
  <c r="AG53" i="15"/>
  <c r="AJ53" i="15" s="1"/>
  <c r="AH53" i="15"/>
  <c r="AK53" i="15" s="1"/>
  <c r="AI53" i="15"/>
  <c r="AL53" i="15" s="1"/>
  <c r="AG54" i="15"/>
  <c r="AJ54" i="15" s="1"/>
  <c r="AH54" i="15"/>
  <c r="AK54" i="15" s="1"/>
  <c r="AI54" i="15"/>
  <c r="AL54" i="15" s="1"/>
  <c r="AG55" i="15"/>
  <c r="AJ55" i="15" s="1"/>
  <c r="AH55" i="15"/>
  <c r="AK55" i="15" s="1"/>
  <c r="AI55" i="15"/>
  <c r="AL55" i="15" s="1"/>
  <c r="AG56" i="15"/>
  <c r="AJ56" i="15" s="1"/>
  <c r="AH56" i="15"/>
  <c r="AK56" i="15" s="1"/>
  <c r="AI56" i="15"/>
  <c r="AL56" i="15" s="1"/>
  <c r="AG57" i="15"/>
  <c r="AJ57" i="15" s="1"/>
  <c r="AH57" i="15"/>
  <c r="AK57" i="15" s="1"/>
  <c r="AI57" i="15"/>
  <c r="AL57" i="15" s="1"/>
  <c r="AG58" i="15"/>
  <c r="AJ58" i="15" s="1"/>
  <c r="AH58" i="15"/>
  <c r="AK58" i="15" s="1"/>
  <c r="AI58" i="15"/>
  <c r="AL58" i="15" s="1"/>
  <c r="AG59" i="15"/>
  <c r="AJ59" i="15" s="1"/>
  <c r="AH59" i="15"/>
  <c r="AK59" i="15" s="1"/>
  <c r="AI59" i="15"/>
  <c r="AL59" i="15" s="1"/>
  <c r="AG60" i="15"/>
  <c r="AJ60" i="15" s="1"/>
  <c r="AH60" i="15"/>
  <c r="AK60" i="15" s="1"/>
  <c r="AI60" i="15"/>
  <c r="AL60" i="15" s="1"/>
  <c r="AG61" i="15"/>
  <c r="AH61" i="15"/>
  <c r="AK61" i="15" s="1"/>
  <c r="AI61" i="15"/>
  <c r="AL61" i="15" s="1"/>
  <c r="AG62" i="15"/>
  <c r="AH62" i="15"/>
  <c r="AK62" i="15" s="1"/>
  <c r="AI62" i="15"/>
  <c r="AL62" i="15" s="1"/>
  <c r="AG63" i="15"/>
  <c r="AH63" i="15"/>
  <c r="AK63" i="15" s="1"/>
  <c r="AI63" i="15"/>
  <c r="AL63" i="15" s="1"/>
  <c r="AG64" i="15"/>
  <c r="AJ64" i="15" s="1"/>
  <c r="AH64" i="15"/>
  <c r="AK64" i="15" s="1"/>
  <c r="AI64" i="15"/>
  <c r="AL64" i="15" s="1"/>
  <c r="AG65" i="15"/>
  <c r="AJ65" i="15" s="1"/>
  <c r="AH65" i="15"/>
  <c r="AK65" i="15" s="1"/>
  <c r="AI65" i="15"/>
  <c r="AL65" i="15" s="1"/>
  <c r="AG66" i="15"/>
  <c r="AJ66" i="15" s="1"/>
  <c r="AH66" i="15"/>
  <c r="AK66" i="15" s="1"/>
  <c r="AI66" i="15"/>
  <c r="AL66" i="15" s="1"/>
  <c r="AG67" i="15"/>
  <c r="AJ67" i="15" s="1"/>
  <c r="AH67" i="15"/>
  <c r="AK67" i="15" s="1"/>
  <c r="AI67" i="15"/>
  <c r="AL67" i="15" s="1"/>
  <c r="AG68" i="15"/>
  <c r="AJ68" i="15" s="1"/>
  <c r="AH68" i="15"/>
  <c r="AK68" i="15" s="1"/>
  <c r="AI68" i="15"/>
  <c r="AL68" i="15" s="1"/>
  <c r="AG69" i="15"/>
  <c r="AJ69" i="15" s="1"/>
  <c r="AH69" i="15"/>
  <c r="AK69" i="15" s="1"/>
  <c r="AI69" i="15"/>
  <c r="AL69" i="15" s="1"/>
  <c r="AG70" i="15"/>
  <c r="AJ70" i="15" s="1"/>
  <c r="AH70" i="15"/>
  <c r="AK70" i="15" s="1"/>
  <c r="AI70" i="15"/>
  <c r="AL70" i="15" s="1"/>
  <c r="AG71" i="15"/>
  <c r="AJ71" i="15" s="1"/>
  <c r="AH71" i="15"/>
  <c r="AK71" i="15" s="1"/>
  <c r="AI71" i="15"/>
  <c r="AL71" i="15" s="1"/>
  <c r="AG72" i="15"/>
  <c r="AJ72" i="15" s="1"/>
  <c r="AH72" i="15"/>
  <c r="AK72" i="15" s="1"/>
  <c r="AI72" i="15"/>
  <c r="AL72" i="15" s="1"/>
  <c r="AG73" i="15"/>
  <c r="AJ73" i="15" s="1"/>
  <c r="AH73" i="15"/>
  <c r="AK73" i="15" s="1"/>
  <c r="AI73" i="15"/>
  <c r="AL73" i="15" s="1"/>
  <c r="AG74" i="15"/>
  <c r="AJ74" i="15" s="1"/>
  <c r="AH74" i="15"/>
  <c r="AK74" i="15" s="1"/>
  <c r="AI74" i="15"/>
  <c r="AL74" i="15" s="1"/>
  <c r="AG75" i="15"/>
  <c r="AH75" i="15"/>
  <c r="AK75" i="15" s="1"/>
  <c r="AI75" i="15"/>
  <c r="AL75" i="15" s="1"/>
  <c r="AG76" i="15"/>
  <c r="AH76" i="15"/>
  <c r="AK76" i="15" s="1"/>
  <c r="AI76" i="15"/>
  <c r="AL76" i="15" s="1"/>
  <c r="AG77" i="15"/>
  <c r="AH77" i="15"/>
  <c r="AK77" i="15" s="1"/>
  <c r="AI77" i="15"/>
  <c r="AL77" i="15" s="1"/>
  <c r="AG78" i="15"/>
  <c r="AJ78" i="15" s="1"/>
  <c r="AH78" i="15"/>
  <c r="AK78" i="15" s="1"/>
  <c r="AI78" i="15"/>
  <c r="AL78" i="15" s="1"/>
  <c r="AG79" i="15"/>
  <c r="AJ79" i="15" s="1"/>
  <c r="AH79" i="15"/>
  <c r="AK79" i="15" s="1"/>
  <c r="AI79" i="15"/>
  <c r="AL79" i="15" s="1"/>
  <c r="AG80" i="15"/>
  <c r="AJ80" i="15" s="1"/>
  <c r="AH80" i="15"/>
  <c r="AK80" i="15" s="1"/>
  <c r="AI80" i="15"/>
  <c r="AL80" i="15" s="1"/>
  <c r="AG81" i="15"/>
  <c r="AJ81" i="15" s="1"/>
  <c r="AH81" i="15"/>
  <c r="AK81" i="15" s="1"/>
  <c r="AI81" i="15"/>
  <c r="AL81" i="15" s="1"/>
  <c r="AG82" i="15"/>
  <c r="AJ82" i="15" s="1"/>
  <c r="AH82" i="15"/>
  <c r="AK82" i="15" s="1"/>
  <c r="AI82" i="15"/>
  <c r="AL82" i="15" s="1"/>
  <c r="AG83" i="15"/>
  <c r="AJ83" i="15" s="1"/>
  <c r="AH83" i="15"/>
  <c r="AK83" i="15" s="1"/>
  <c r="AI83" i="15"/>
  <c r="AL83" i="15" s="1"/>
  <c r="AG84" i="15"/>
  <c r="AJ84" i="15" s="1"/>
  <c r="AH84" i="15"/>
  <c r="AK84" i="15" s="1"/>
  <c r="AI84" i="15"/>
  <c r="AL84" i="15" s="1"/>
  <c r="AG85" i="15"/>
  <c r="AJ85" i="15" s="1"/>
  <c r="AH85" i="15"/>
  <c r="AK85" i="15" s="1"/>
  <c r="AI85" i="15"/>
  <c r="AL85" i="15" s="1"/>
  <c r="AG86" i="15"/>
  <c r="AJ86" i="15" s="1"/>
  <c r="AH86" i="15"/>
  <c r="AK86" i="15" s="1"/>
  <c r="AI86" i="15"/>
  <c r="AL86" i="15" s="1"/>
  <c r="AG87" i="15"/>
  <c r="AJ87" i="15" s="1"/>
  <c r="AH87" i="15"/>
  <c r="AK87" i="15" s="1"/>
  <c r="AI87" i="15"/>
  <c r="AL87" i="15" s="1"/>
  <c r="AG88" i="15"/>
  <c r="AJ88" i="15" s="1"/>
  <c r="AH88" i="15"/>
  <c r="AK88" i="15" s="1"/>
  <c r="AI88" i="15"/>
  <c r="AL88" i="15" s="1"/>
  <c r="AG89" i="15"/>
  <c r="AH89" i="15"/>
  <c r="AK89" i="15" s="1"/>
  <c r="AI89" i="15"/>
  <c r="AL89" i="15" s="1"/>
  <c r="AG90" i="15"/>
  <c r="AH90" i="15"/>
  <c r="AK90" i="15" s="1"/>
  <c r="AI90" i="15"/>
  <c r="AL90" i="15" s="1"/>
  <c r="AG91" i="15"/>
  <c r="AH91" i="15"/>
  <c r="AK91" i="15" s="1"/>
  <c r="AI91" i="15"/>
  <c r="AL91" i="15" s="1"/>
  <c r="AG92" i="15"/>
  <c r="AJ92" i="15" s="1"/>
  <c r="AH92" i="15"/>
  <c r="AK92" i="15" s="1"/>
  <c r="AI92" i="15"/>
  <c r="AL92" i="15" s="1"/>
  <c r="AG93" i="15"/>
  <c r="AJ93" i="15" s="1"/>
  <c r="AH93" i="15"/>
  <c r="AK93" i="15" s="1"/>
  <c r="AI93" i="15"/>
  <c r="AL93" i="15" s="1"/>
  <c r="AG94" i="15"/>
  <c r="AJ94" i="15" s="1"/>
  <c r="AH94" i="15"/>
  <c r="AK94" i="15" s="1"/>
  <c r="AI94" i="15"/>
  <c r="AL94" i="15" s="1"/>
  <c r="AG95" i="15"/>
  <c r="AJ95" i="15" s="1"/>
  <c r="AH95" i="15"/>
  <c r="AK95" i="15" s="1"/>
  <c r="AI95" i="15"/>
  <c r="AL95" i="15" s="1"/>
  <c r="AG96" i="15"/>
  <c r="AJ96" i="15" s="1"/>
  <c r="AH96" i="15"/>
  <c r="AK96" i="15" s="1"/>
  <c r="AI96" i="15"/>
  <c r="AL96" i="15" s="1"/>
  <c r="AG97" i="15"/>
  <c r="AH97" i="15"/>
  <c r="AK97" i="15" s="1"/>
  <c r="AI97" i="15"/>
  <c r="AL97" i="15" s="1"/>
  <c r="AG98" i="15"/>
  <c r="AJ98" i="15" s="1"/>
  <c r="AH98" i="15"/>
  <c r="AK98" i="15" s="1"/>
  <c r="AI98" i="15"/>
  <c r="AL98" i="15" s="1"/>
  <c r="AG99" i="15"/>
  <c r="AJ99" i="15" s="1"/>
  <c r="AH99" i="15"/>
  <c r="AK99" i="15" s="1"/>
  <c r="AI99" i="15"/>
  <c r="AL99" i="15" s="1"/>
  <c r="AG100" i="15"/>
  <c r="AJ100" i="15" s="1"/>
  <c r="AH100" i="15"/>
  <c r="AK100" i="15" s="1"/>
  <c r="AI100" i="15"/>
  <c r="AL100" i="15" s="1"/>
  <c r="AG101" i="15"/>
  <c r="AJ101" i="15" s="1"/>
  <c r="AH101" i="15"/>
  <c r="AK101" i="15" s="1"/>
  <c r="AI101" i="15"/>
  <c r="AL101" i="15" s="1"/>
  <c r="AG102" i="15"/>
  <c r="AJ102" i="15" s="1"/>
  <c r="AH102" i="15"/>
  <c r="AK102" i="15" s="1"/>
  <c r="AI102" i="15"/>
  <c r="AL102" i="15" s="1"/>
  <c r="AG103" i="15"/>
  <c r="AH103" i="15"/>
  <c r="AK103" i="15" s="1"/>
  <c r="AI103" i="15"/>
  <c r="AL103" i="15" s="1"/>
  <c r="AG104" i="15"/>
  <c r="AH104" i="15"/>
  <c r="AK104" i="15" s="1"/>
  <c r="AI104" i="15"/>
  <c r="AL104" i="15" s="1"/>
  <c r="AG105" i="15"/>
  <c r="AH105" i="15"/>
  <c r="AK105" i="15" s="1"/>
  <c r="AI105" i="15"/>
  <c r="AL105" i="15" s="1"/>
  <c r="AG106" i="15"/>
  <c r="AJ106" i="15" s="1"/>
  <c r="AH106" i="15"/>
  <c r="AK106" i="15" s="1"/>
  <c r="AI106" i="15"/>
  <c r="AL106" i="15" s="1"/>
  <c r="AG107" i="15"/>
  <c r="AJ107" i="15" s="1"/>
  <c r="AH107" i="15"/>
  <c r="AK107" i="15" s="1"/>
  <c r="AI107" i="15"/>
  <c r="AL107" i="15" s="1"/>
  <c r="AG108" i="15"/>
  <c r="AJ108" i="15" s="1"/>
  <c r="AH108" i="15"/>
  <c r="AK108" i="15" s="1"/>
  <c r="AI108" i="15"/>
  <c r="AL108" i="15" s="1"/>
  <c r="AG109" i="15"/>
  <c r="AJ109" i="15" s="1"/>
  <c r="AH109" i="15"/>
  <c r="AK109" i="15" s="1"/>
  <c r="AI109" i="15"/>
  <c r="AL109" i="15" s="1"/>
  <c r="AG110" i="15"/>
  <c r="AJ110" i="15" s="1"/>
  <c r="AH110" i="15"/>
  <c r="AK110" i="15" s="1"/>
  <c r="AI110" i="15"/>
  <c r="AL110" i="15" s="1"/>
  <c r="AG111" i="15"/>
  <c r="AJ111" i="15" s="1"/>
  <c r="AH111" i="15"/>
  <c r="AK111" i="15" s="1"/>
  <c r="AI111" i="15"/>
  <c r="AL111" i="15" s="1"/>
  <c r="AG112" i="15"/>
  <c r="AJ112" i="15" s="1"/>
  <c r="AH112" i="15"/>
  <c r="AK112" i="15" s="1"/>
  <c r="AI112" i="15"/>
  <c r="AL112" i="15" s="1"/>
  <c r="AG113" i="15"/>
  <c r="AJ113" i="15" s="1"/>
  <c r="AH113" i="15"/>
  <c r="AK113" i="15" s="1"/>
  <c r="AI113" i="15"/>
  <c r="AL113" i="15" s="1"/>
  <c r="AG114" i="15"/>
  <c r="AJ114" i="15" s="1"/>
  <c r="AH114" i="15"/>
  <c r="AK114" i="15" s="1"/>
  <c r="AI114" i="15"/>
  <c r="AL114" i="15" s="1"/>
  <c r="AG115" i="15"/>
  <c r="AH115" i="15"/>
  <c r="AK115" i="15" s="1"/>
  <c r="AI115" i="15"/>
  <c r="AL115" i="15" s="1"/>
  <c r="AG116" i="15"/>
  <c r="AH116" i="15"/>
  <c r="AK116" i="15" s="1"/>
  <c r="AI116" i="15"/>
  <c r="AL116" i="15" s="1"/>
  <c r="AG117" i="15"/>
  <c r="AH117" i="15"/>
  <c r="AK117" i="15" s="1"/>
  <c r="AI117" i="15"/>
  <c r="AL117" i="15" s="1"/>
  <c r="AG118" i="15"/>
  <c r="AH118" i="15"/>
  <c r="AK118" i="15" s="1"/>
  <c r="AI118" i="15"/>
  <c r="AL118" i="15" s="1"/>
  <c r="AG119" i="15"/>
  <c r="AH119" i="15"/>
  <c r="AK119" i="15" s="1"/>
  <c r="AI119" i="15"/>
  <c r="AL119" i="15" s="1"/>
  <c r="AG120" i="15"/>
  <c r="AJ120" i="15" s="1"/>
  <c r="AH120" i="15"/>
  <c r="AK120" i="15" s="1"/>
  <c r="AI120" i="15"/>
  <c r="AL120" i="15" s="1"/>
  <c r="AG121" i="15"/>
  <c r="AJ121" i="15" s="1"/>
  <c r="AH121" i="15"/>
  <c r="AK121" i="15" s="1"/>
  <c r="AI121" i="15"/>
  <c r="AL121" i="15" s="1"/>
  <c r="AG122" i="15"/>
  <c r="AJ122" i="15" s="1"/>
  <c r="AH122" i="15"/>
  <c r="AK122" i="15" s="1"/>
  <c r="AI122" i="15"/>
  <c r="AL122" i="15" s="1"/>
  <c r="AG123" i="15"/>
  <c r="AJ123" i="15" s="1"/>
  <c r="AH123" i="15"/>
  <c r="AK123" i="15" s="1"/>
  <c r="AI123" i="15"/>
  <c r="AL123" i="15" s="1"/>
  <c r="AG124" i="15"/>
  <c r="AJ124" i="15" s="1"/>
  <c r="AH124" i="15"/>
  <c r="AK124" i="15" s="1"/>
  <c r="AI124" i="15"/>
  <c r="AL124" i="15" s="1"/>
  <c r="AG125" i="15"/>
  <c r="AJ125" i="15" s="1"/>
  <c r="AH125" i="15"/>
  <c r="AK125" i="15" s="1"/>
  <c r="AI125" i="15"/>
  <c r="AL125" i="15" s="1"/>
  <c r="AG126" i="15"/>
  <c r="AJ126" i="15" s="1"/>
  <c r="AH126" i="15"/>
  <c r="AK126" i="15" s="1"/>
  <c r="AI126" i="15"/>
  <c r="AL126" i="15" s="1"/>
  <c r="AG127" i="15"/>
  <c r="AJ127" i="15" s="1"/>
  <c r="AH127" i="15"/>
  <c r="AK127" i="15" s="1"/>
  <c r="AI127" i="15"/>
  <c r="AL127" i="15" s="1"/>
  <c r="AG128" i="15"/>
  <c r="AJ128" i="15" s="1"/>
  <c r="AH128" i="15"/>
  <c r="AK128" i="15" s="1"/>
  <c r="AI128" i="15"/>
  <c r="AL128" i="15" s="1"/>
  <c r="AG129" i="15"/>
  <c r="AH129" i="15"/>
  <c r="AK129" i="15" s="1"/>
  <c r="AI129" i="15"/>
  <c r="AL129" i="15" s="1"/>
  <c r="AG130" i="15"/>
  <c r="AJ130" i="15" s="1"/>
  <c r="AH130" i="15"/>
  <c r="AK130" i="15" s="1"/>
  <c r="AI130" i="15"/>
  <c r="AL130" i="15" s="1"/>
  <c r="AG131" i="15"/>
  <c r="AH131" i="15"/>
  <c r="AK131" i="15" s="1"/>
  <c r="AI131" i="15"/>
  <c r="AL131" i="15" s="1"/>
  <c r="AG132" i="15"/>
  <c r="AH132" i="15"/>
  <c r="AK132" i="15" s="1"/>
  <c r="AI132" i="15"/>
  <c r="AL132" i="15" s="1"/>
  <c r="AG133" i="15"/>
  <c r="AH133" i="15"/>
  <c r="AK133" i="15" s="1"/>
  <c r="AI133" i="15"/>
  <c r="AL133" i="15" s="1"/>
  <c r="AG134" i="15"/>
  <c r="AH134" i="15"/>
  <c r="AK134" i="15" s="1"/>
  <c r="AI134" i="15"/>
  <c r="AL134" i="15" s="1"/>
  <c r="AG135" i="15"/>
  <c r="AJ135" i="15" s="1"/>
  <c r="AH135" i="15"/>
  <c r="AK135" i="15" s="1"/>
  <c r="AI135" i="15"/>
  <c r="AL135" i="15" s="1"/>
  <c r="AG136" i="15"/>
  <c r="AJ136" i="15" s="1"/>
  <c r="AH136" i="15"/>
  <c r="AK136" i="15" s="1"/>
  <c r="AI136" i="15"/>
  <c r="AL136" i="15" s="1"/>
  <c r="AG137" i="15"/>
  <c r="AJ137" i="15" s="1"/>
  <c r="AH137" i="15"/>
  <c r="AK137" i="15" s="1"/>
  <c r="AI137" i="15"/>
  <c r="AL137" i="15" s="1"/>
  <c r="AG138" i="15"/>
  <c r="AJ138" i="15" s="1"/>
  <c r="AH138" i="15"/>
  <c r="AK138" i="15" s="1"/>
  <c r="AI138" i="15"/>
  <c r="AL138" i="15" s="1"/>
  <c r="AG139" i="15"/>
  <c r="AJ139" i="15" s="1"/>
  <c r="AH139" i="15"/>
  <c r="AK139" i="15" s="1"/>
  <c r="AI139" i="15"/>
  <c r="AL139" i="15" s="1"/>
  <c r="AG140" i="15"/>
  <c r="AJ140" i="15" s="1"/>
  <c r="AH140" i="15"/>
  <c r="AK140" i="15" s="1"/>
  <c r="AI140" i="15"/>
  <c r="AL140" i="15" s="1"/>
  <c r="AG141" i="15"/>
  <c r="AJ141" i="15" s="1"/>
  <c r="AH141" i="15"/>
  <c r="AK141" i="15" s="1"/>
  <c r="AI141" i="15"/>
  <c r="AL141" i="15" s="1"/>
  <c r="AG142" i="15"/>
  <c r="AJ142" i="15" s="1"/>
  <c r="AH142" i="15"/>
  <c r="AK142" i="15" s="1"/>
  <c r="AI142" i="15"/>
  <c r="AL142" i="15" s="1"/>
  <c r="AG143" i="15"/>
  <c r="AJ143" i="15" s="1"/>
  <c r="AH143" i="15"/>
  <c r="AK143" i="15" s="1"/>
  <c r="AI143" i="15"/>
  <c r="AL143" i="15" s="1"/>
  <c r="AG144" i="15"/>
  <c r="AJ144" i="15" s="1"/>
  <c r="AH144" i="15"/>
  <c r="AK144" i="15" s="1"/>
  <c r="AI144" i="15"/>
  <c r="AL144" i="15" s="1"/>
  <c r="AG145" i="15"/>
  <c r="AH145" i="15"/>
  <c r="AK145" i="15" s="1"/>
  <c r="AI145" i="15"/>
  <c r="AL145" i="15" s="1"/>
  <c r="AG146" i="15"/>
  <c r="AH146" i="15"/>
  <c r="AK146" i="15" s="1"/>
  <c r="AI146" i="15"/>
  <c r="AL146" i="15" s="1"/>
  <c r="AG147" i="15"/>
  <c r="AH147" i="15"/>
  <c r="AK147" i="15" s="1"/>
  <c r="AI147" i="15"/>
  <c r="AL147" i="15" s="1"/>
  <c r="AG148" i="15"/>
  <c r="AH148" i="15"/>
  <c r="AK148" i="15" s="1"/>
  <c r="AI148" i="15"/>
  <c r="AL148" i="15" s="1"/>
  <c r="AG149" i="15"/>
  <c r="AJ149" i="15" s="1"/>
  <c r="AH149" i="15"/>
  <c r="AK149" i="15" s="1"/>
  <c r="AI149" i="15"/>
  <c r="AL149" i="15" s="1"/>
  <c r="AG150" i="15"/>
  <c r="AJ150" i="15" s="1"/>
  <c r="AH150" i="15"/>
  <c r="AK150" i="15" s="1"/>
  <c r="AI150" i="15"/>
  <c r="AL150" i="15" s="1"/>
  <c r="AG151" i="15"/>
  <c r="AJ151" i="15" s="1"/>
  <c r="AH151" i="15"/>
  <c r="AK151" i="15" s="1"/>
  <c r="AI151" i="15"/>
  <c r="AL151" i="15" s="1"/>
  <c r="AG152" i="15"/>
  <c r="AJ152" i="15" s="1"/>
  <c r="AH152" i="15"/>
  <c r="AK152" i="15" s="1"/>
  <c r="AI152" i="15"/>
  <c r="AL152" i="15" s="1"/>
  <c r="AG153" i="15"/>
  <c r="AJ153" i="15" s="1"/>
  <c r="AH153" i="15"/>
  <c r="AK153" i="15" s="1"/>
  <c r="AI153" i="15"/>
  <c r="AL153" i="15" s="1"/>
  <c r="AG154" i="15"/>
  <c r="AJ154" i="15" s="1"/>
  <c r="AH154" i="15"/>
  <c r="AK154" i="15" s="1"/>
  <c r="AI154" i="15"/>
  <c r="AL154" i="15" s="1"/>
  <c r="AG155" i="15"/>
  <c r="AJ155" i="15" s="1"/>
  <c r="AH155" i="15"/>
  <c r="AK155" i="15" s="1"/>
  <c r="AI155" i="15"/>
  <c r="AL155" i="15" s="1"/>
  <c r="AG156" i="15"/>
  <c r="AJ156" i="15" s="1"/>
  <c r="AH156" i="15"/>
  <c r="AK156" i="15" s="1"/>
  <c r="AI156" i="15"/>
  <c r="AL156" i="15" s="1"/>
  <c r="AG157" i="15"/>
  <c r="AJ157" i="15" s="1"/>
  <c r="AH157" i="15"/>
  <c r="AK157" i="15" s="1"/>
  <c r="AI157" i="15"/>
  <c r="AL157" i="15" s="1"/>
  <c r="AG158" i="15"/>
  <c r="AJ158" i="15" s="1"/>
  <c r="AH158" i="15"/>
  <c r="AK158" i="15" s="1"/>
  <c r="AI158" i="15"/>
  <c r="AL158" i="15" s="1"/>
  <c r="AG159" i="15"/>
  <c r="AH159" i="15"/>
  <c r="AK159" i="15" s="1"/>
  <c r="AI159" i="15"/>
  <c r="AL159" i="15" s="1"/>
  <c r="AG160" i="15"/>
  <c r="AH160" i="15"/>
  <c r="AK160" i="15" s="1"/>
  <c r="AI160" i="15"/>
  <c r="AL160" i="15" s="1"/>
  <c r="AG161" i="15"/>
  <c r="AH161" i="15"/>
  <c r="AK161" i="15" s="1"/>
  <c r="AI161" i="15"/>
  <c r="AL161" i="15" s="1"/>
  <c r="AG162" i="15"/>
  <c r="AJ162" i="15" s="1"/>
  <c r="AH162" i="15"/>
  <c r="AK162" i="15" s="1"/>
  <c r="AI162" i="15"/>
  <c r="AL162" i="15" s="1"/>
  <c r="AG163" i="15"/>
  <c r="AH163" i="15"/>
  <c r="AK163" i="15" s="1"/>
  <c r="AI163" i="15"/>
  <c r="AL163" i="15" s="1"/>
  <c r="AG164" i="15"/>
  <c r="AJ164" i="15" s="1"/>
  <c r="AH164" i="15"/>
  <c r="AK164" i="15" s="1"/>
  <c r="AI164" i="15"/>
  <c r="AL164" i="15" s="1"/>
  <c r="AG165" i="15"/>
  <c r="AJ165" i="15" s="1"/>
  <c r="AH165" i="15"/>
  <c r="AK165" i="15" s="1"/>
  <c r="AI165" i="15"/>
  <c r="AL165" i="15" s="1"/>
  <c r="AG166" i="15"/>
  <c r="AJ166" i="15" s="1"/>
  <c r="AH166" i="15"/>
  <c r="AK166" i="15" s="1"/>
  <c r="AI166" i="15"/>
  <c r="AL166" i="15" s="1"/>
  <c r="AG167" i="15"/>
  <c r="AJ167" i="15" s="1"/>
  <c r="AH167" i="15"/>
  <c r="AK167" i="15" s="1"/>
  <c r="AI167" i="15"/>
  <c r="AL167" i="15" s="1"/>
  <c r="AG168" i="15"/>
  <c r="AJ168" i="15" s="1"/>
  <c r="AH168" i="15"/>
  <c r="AK168" i="15" s="1"/>
  <c r="AI168" i="15"/>
  <c r="AL168" i="15" s="1"/>
  <c r="AG169" i="15"/>
  <c r="AJ169" i="15" s="1"/>
  <c r="AH169" i="15"/>
  <c r="AK169" i="15" s="1"/>
  <c r="AI169" i="15"/>
  <c r="AL169" i="15" s="1"/>
  <c r="AG170" i="15"/>
  <c r="AJ170" i="15" s="1"/>
  <c r="AH170" i="15"/>
  <c r="AK170" i="15" s="1"/>
  <c r="AI170" i="15"/>
  <c r="AL170" i="15" s="1"/>
  <c r="AG171" i="15"/>
  <c r="AJ171" i="15" s="1"/>
  <c r="AH171" i="15"/>
  <c r="AK171" i="15" s="1"/>
  <c r="AI171" i="15"/>
  <c r="AL171" i="15" s="1"/>
  <c r="AG172" i="15"/>
  <c r="AJ172" i="15" s="1"/>
  <c r="AH172" i="15"/>
  <c r="AK172" i="15" s="1"/>
  <c r="AI172" i="15"/>
  <c r="AL172" i="15" s="1"/>
  <c r="AG173" i="15"/>
  <c r="AH173" i="15"/>
  <c r="AK173" i="15" s="1"/>
  <c r="AI173" i="15"/>
  <c r="AL173" i="15" s="1"/>
  <c r="AG174" i="15"/>
  <c r="AH174" i="15"/>
  <c r="AK174" i="15" s="1"/>
  <c r="AI174" i="15"/>
  <c r="AL174" i="15" s="1"/>
  <c r="AG175" i="15"/>
  <c r="AH175" i="15"/>
  <c r="AK175" i="15" s="1"/>
  <c r="AI175" i="15"/>
  <c r="AL175" i="15" s="1"/>
  <c r="AG176" i="15"/>
  <c r="AJ176" i="15" s="1"/>
  <c r="AH176" i="15"/>
  <c r="AK176" i="15" s="1"/>
  <c r="AI176" i="15"/>
  <c r="AL176" i="15" s="1"/>
  <c r="AG177" i="15"/>
  <c r="AJ177" i="15" s="1"/>
  <c r="AH177" i="15"/>
  <c r="AK177" i="15" s="1"/>
  <c r="AI177" i="15"/>
  <c r="AL177" i="15" s="1"/>
  <c r="AG178" i="15"/>
  <c r="AJ178" i="15" s="1"/>
  <c r="AH178" i="15"/>
  <c r="AK178" i="15" s="1"/>
  <c r="AI178" i="15"/>
  <c r="AL178" i="15" s="1"/>
  <c r="AG179" i="15"/>
  <c r="AJ179" i="15" s="1"/>
  <c r="AH179" i="15"/>
  <c r="AK179" i="15" s="1"/>
  <c r="AI179" i="15"/>
  <c r="AL179" i="15" s="1"/>
  <c r="AG180" i="15"/>
  <c r="AJ180" i="15" s="1"/>
  <c r="AH180" i="15"/>
  <c r="AK180" i="15" s="1"/>
  <c r="AI180" i="15"/>
  <c r="AL180" i="15" s="1"/>
  <c r="AG181" i="15"/>
  <c r="AH181" i="15"/>
  <c r="AK181" i="15" s="1"/>
  <c r="AI181" i="15"/>
  <c r="AL181" i="15" s="1"/>
  <c r="AG182" i="15"/>
  <c r="AJ182" i="15" s="1"/>
  <c r="AH182" i="15"/>
  <c r="AK182" i="15" s="1"/>
  <c r="AI182" i="15"/>
  <c r="AL182" i="15" s="1"/>
  <c r="AG183" i="15"/>
  <c r="AJ183" i="15" s="1"/>
  <c r="AH183" i="15"/>
  <c r="AK183" i="15" s="1"/>
  <c r="AI183" i="15"/>
  <c r="AL183" i="15" s="1"/>
  <c r="AG184" i="15"/>
  <c r="AJ184" i="15" s="1"/>
  <c r="AH184" i="15"/>
  <c r="AK184" i="15" s="1"/>
  <c r="AI184" i="15"/>
  <c r="AL184" i="15" s="1"/>
  <c r="AG185" i="15"/>
  <c r="AJ185" i="15" s="1"/>
  <c r="AH185" i="15"/>
  <c r="AK185" i="15" s="1"/>
  <c r="AI185" i="15"/>
  <c r="AL185" i="15" s="1"/>
  <c r="AG186" i="15"/>
  <c r="AJ186" i="15" s="1"/>
  <c r="AH186" i="15"/>
  <c r="AK186" i="15" s="1"/>
  <c r="AI186" i="15"/>
  <c r="AL186" i="15" s="1"/>
  <c r="AG187" i="15"/>
  <c r="AH187" i="15"/>
  <c r="AK187" i="15" s="1"/>
  <c r="AI187" i="15"/>
  <c r="AL187" i="15" s="1"/>
  <c r="AG188" i="15"/>
  <c r="AH188" i="15"/>
  <c r="AK188" i="15" s="1"/>
  <c r="AI188" i="15"/>
  <c r="AL188" i="15" s="1"/>
  <c r="AG189" i="15"/>
  <c r="AH189" i="15"/>
  <c r="AK189" i="15" s="1"/>
  <c r="AI189" i="15"/>
  <c r="AL189" i="15" s="1"/>
  <c r="AG190" i="15"/>
  <c r="AJ190" i="15" s="1"/>
  <c r="AH190" i="15"/>
  <c r="AK190" i="15" s="1"/>
  <c r="AI190" i="15"/>
  <c r="AL190" i="15" s="1"/>
  <c r="AG191" i="15"/>
  <c r="AJ191" i="15" s="1"/>
  <c r="AH191" i="15"/>
  <c r="AK191" i="15" s="1"/>
  <c r="AI191" i="15"/>
  <c r="AL191" i="15" s="1"/>
  <c r="AG192" i="15"/>
  <c r="AJ192" i="15" s="1"/>
  <c r="AH192" i="15"/>
  <c r="AK192" i="15" s="1"/>
  <c r="AI192" i="15"/>
  <c r="AL192" i="15" s="1"/>
  <c r="AG193" i="15"/>
  <c r="AJ193" i="15" s="1"/>
  <c r="AH193" i="15"/>
  <c r="AK193" i="15" s="1"/>
  <c r="AI193" i="15"/>
  <c r="AL193" i="15" s="1"/>
  <c r="AG194" i="15"/>
  <c r="AJ194" i="15" s="1"/>
  <c r="AH194" i="15"/>
  <c r="AK194" i="15" s="1"/>
  <c r="AI194" i="15"/>
  <c r="AL194" i="15" s="1"/>
  <c r="AG195" i="15"/>
  <c r="AH195" i="15"/>
  <c r="AK195" i="15" s="1"/>
  <c r="AI195" i="15"/>
  <c r="AL195" i="15" s="1"/>
  <c r="AG196" i="15"/>
  <c r="AJ196" i="15" s="1"/>
  <c r="AH196" i="15"/>
  <c r="AK196" i="15" s="1"/>
  <c r="AI196" i="15"/>
  <c r="AL196" i="15" s="1"/>
  <c r="AG197" i="15"/>
  <c r="AJ197" i="15" s="1"/>
  <c r="AH197" i="15"/>
  <c r="AK197" i="15" s="1"/>
  <c r="AI197" i="15"/>
  <c r="AL197" i="15" s="1"/>
  <c r="AG198" i="15"/>
  <c r="AJ198" i="15" s="1"/>
  <c r="AH198" i="15"/>
  <c r="AK198" i="15" s="1"/>
  <c r="AI198" i="15"/>
  <c r="AL198" i="15" s="1"/>
  <c r="AG199" i="15"/>
  <c r="AJ199" i="15" s="1"/>
  <c r="AH199" i="15"/>
  <c r="AK199" i="15" s="1"/>
  <c r="AI199" i="15"/>
  <c r="AL199" i="15" s="1"/>
  <c r="AG200" i="15"/>
  <c r="AJ200" i="15" s="1"/>
  <c r="AH200" i="15"/>
  <c r="AK200" i="15" s="1"/>
  <c r="AI200" i="15"/>
  <c r="AL200" i="15" s="1"/>
  <c r="AG201" i="15"/>
  <c r="AH201" i="15"/>
  <c r="AK201" i="15" s="1"/>
  <c r="AI201" i="15"/>
  <c r="AL201" i="15" s="1"/>
  <c r="AG202" i="15"/>
  <c r="AH202" i="15"/>
  <c r="AK202" i="15" s="1"/>
  <c r="AI202" i="15"/>
  <c r="AL202" i="15" s="1"/>
  <c r="AG203" i="15"/>
  <c r="AH203" i="15"/>
  <c r="AK203" i="15" s="1"/>
  <c r="AI203" i="15"/>
  <c r="AL203" i="15" s="1"/>
  <c r="AG204" i="15"/>
  <c r="AJ204" i="15" s="1"/>
  <c r="AH204" i="15"/>
  <c r="AK204" i="15" s="1"/>
  <c r="AI204" i="15"/>
  <c r="AL204" i="15" s="1"/>
  <c r="AG205" i="15"/>
  <c r="AJ205" i="15" s="1"/>
  <c r="AH205" i="15"/>
  <c r="AK205" i="15" s="1"/>
  <c r="AI205" i="15"/>
  <c r="AL205" i="15" s="1"/>
  <c r="AG206" i="15"/>
  <c r="AJ206" i="15" s="1"/>
  <c r="AH206" i="15"/>
  <c r="AK206" i="15" s="1"/>
  <c r="AI206" i="15"/>
  <c r="AL206" i="15" s="1"/>
  <c r="AG207" i="15"/>
  <c r="AJ207" i="15" s="1"/>
  <c r="AH207" i="15"/>
  <c r="AK207" i="15" s="1"/>
  <c r="AI207" i="15"/>
  <c r="AL207" i="15" s="1"/>
  <c r="AG208" i="15"/>
  <c r="AJ208" i="15" s="1"/>
  <c r="AH208" i="15"/>
  <c r="AK208" i="15" s="1"/>
  <c r="AI208" i="15"/>
  <c r="AL208" i="15" s="1"/>
  <c r="AG209" i="15"/>
  <c r="AJ209" i="15" s="1"/>
  <c r="AH209" i="15"/>
  <c r="AK209" i="15" s="1"/>
  <c r="AI209" i="15"/>
  <c r="AL209" i="15" s="1"/>
  <c r="AG210" i="15"/>
  <c r="AJ210" i="15" s="1"/>
  <c r="AH210" i="15"/>
  <c r="AK210" i="15" s="1"/>
  <c r="AI210" i="15"/>
  <c r="AL210" i="15" s="1"/>
  <c r="AG211" i="15"/>
  <c r="AJ211" i="15" s="1"/>
  <c r="AH211" i="15"/>
  <c r="AK211" i="15" s="1"/>
  <c r="AI211" i="15"/>
  <c r="AL211" i="15" s="1"/>
  <c r="AG212" i="15"/>
  <c r="AJ212" i="15" s="1"/>
  <c r="AH212" i="15"/>
  <c r="AK212" i="15" s="1"/>
  <c r="AI212" i="15"/>
  <c r="AL212" i="15" s="1"/>
  <c r="AG213" i="15"/>
  <c r="AJ213" i="15" s="1"/>
  <c r="AH213" i="15"/>
  <c r="AK213" i="15" s="1"/>
  <c r="AI213" i="15"/>
  <c r="AL213" i="15" s="1"/>
  <c r="AG214" i="15"/>
  <c r="AJ214" i="15" s="1"/>
  <c r="AH214" i="15"/>
  <c r="AK214" i="15" s="1"/>
  <c r="AI214" i="15"/>
  <c r="AL214" i="15" s="1"/>
  <c r="AG215" i="15"/>
  <c r="AH215" i="15"/>
  <c r="AK215" i="15" s="1"/>
  <c r="AI215" i="15"/>
  <c r="AL215" i="15" s="1"/>
  <c r="AG216" i="15"/>
  <c r="AH216" i="15"/>
  <c r="AK216" i="15" s="1"/>
  <c r="AI216" i="15"/>
  <c r="AL216" i="15" s="1"/>
  <c r="AG217" i="15"/>
  <c r="AH217" i="15"/>
  <c r="AK217" i="15" s="1"/>
  <c r="AI217" i="15"/>
  <c r="AL217" i="15" s="1"/>
  <c r="AG218" i="15"/>
  <c r="AJ218" i="15" s="1"/>
  <c r="AH218" i="15"/>
  <c r="AK218" i="15" s="1"/>
  <c r="AI218" i="15"/>
  <c r="AL218" i="15" s="1"/>
  <c r="AG219" i="15"/>
  <c r="AJ219" i="15" s="1"/>
  <c r="AH219" i="15"/>
  <c r="AK219" i="15" s="1"/>
  <c r="AI219" i="15"/>
  <c r="AL219" i="15" s="1"/>
  <c r="AG220" i="15"/>
  <c r="AJ220" i="15" s="1"/>
  <c r="AH220" i="15"/>
  <c r="AK220" i="15" s="1"/>
  <c r="AI220" i="15"/>
  <c r="AL220" i="15" s="1"/>
  <c r="AG221" i="15"/>
  <c r="AJ221" i="15" s="1"/>
  <c r="AH221" i="15"/>
  <c r="AK221" i="15" s="1"/>
  <c r="AI221" i="15"/>
  <c r="AL221" i="15" s="1"/>
  <c r="AG222" i="15"/>
  <c r="AJ222" i="15" s="1"/>
  <c r="AH222" i="15"/>
  <c r="AK222" i="15" s="1"/>
  <c r="AI222" i="15"/>
  <c r="AL222" i="15" s="1"/>
  <c r="AG223" i="15"/>
  <c r="AJ223" i="15" s="1"/>
  <c r="AH223" i="15"/>
  <c r="AK223" i="15" s="1"/>
  <c r="AI223" i="15"/>
  <c r="AL223" i="15" s="1"/>
  <c r="AG224" i="15"/>
  <c r="AJ224" i="15" s="1"/>
  <c r="AH224" i="15"/>
  <c r="AK224" i="15" s="1"/>
  <c r="AI224" i="15"/>
  <c r="AL224" i="15" s="1"/>
  <c r="AG225" i="15"/>
  <c r="AJ225" i="15" s="1"/>
  <c r="AH225" i="15"/>
  <c r="AK225" i="15" s="1"/>
  <c r="AI225" i="15"/>
  <c r="AL225" i="15" s="1"/>
  <c r="AG226" i="15"/>
  <c r="AJ226" i="15" s="1"/>
  <c r="AH226" i="15"/>
  <c r="AK226" i="15" s="1"/>
  <c r="AI226" i="15"/>
  <c r="AL226" i="15" s="1"/>
  <c r="AG227" i="15"/>
  <c r="AH227" i="15"/>
  <c r="AK227" i="15" s="1"/>
  <c r="AI227" i="15"/>
  <c r="AL227" i="15" s="1"/>
  <c r="AG228" i="15"/>
  <c r="AJ228" i="15" s="1"/>
  <c r="AH228" i="15"/>
  <c r="AK228" i="15" s="1"/>
  <c r="AI228" i="15"/>
  <c r="AL228" i="15" s="1"/>
  <c r="AG229" i="15"/>
  <c r="AH229" i="15"/>
  <c r="AK229" i="15" s="1"/>
  <c r="AI229" i="15"/>
  <c r="AL229" i="15" s="1"/>
  <c r="AG230" i="15"/>
  <c r="AH230" i="15"/>
  <c r="AK230" i="15" s="1"/>
  <c r="AI230" i="15"/>
  <c r="AL230" i="15" s="1"/>
  <c r="AG231" i="15"/>
  <c r="AH231" i="15"/>
  <c r="AK231" i="15" s="1"/>
  <c r="AI231" i="15"/>
  <c r="AL231" i="15" s="1"/>
  <c r="AG232" i="15"/>
  <c r="AJ232" i="15" s="1"/>
  <c r="AH232" i="15"/>
  <c r="AK232" i="15" s="1"/>
  <c r="AI232" i="15"/>
  <c r="AL232" i="15" s="1"/>
  <c r="AG233" i="15"/>
  <c r="AJ233" i="15" s="1"/>
  <c r="AH233" i="15"/>
  <c r="AK233" i="15" s="1"/>
  <c r="AI233" i="15"/>
  <c r="AL233" i="15" s="1"/>
  <c r="AG234" i="15"/>
  <c r="AJ234" i="15" s="1"/>
  <c r="AH234" i="15"/>
  <c r="AK234" i="15" s="1"/>
  <c r="AI234" i="15"/>
  <c r="AL234" i="15" s="1"/>
  <c r="AG235" i="15"/>
  <c r="AJ235" i="15" s="1"/>
  <c r="AH235" i="15"/>
  <c r="AK235" i="15" s="1"/>
  <c r="AI235" i="15"/>
  <c r="AL235" i="15" s="1"/>
  <c r="AG236" i="15"/>
  <c r="AJ236" i="15" s="1"/>
  <c r="AH236" i="15"/>
  <c r="AK236" i="15" s="1"/>
  <c r="AI236" i="15"/>
  <c r="AL236" i="15" s="1"/>
  <c r="AG237" i="15"/>
  <c r="AJ237" i="15" s="1"/>
  <c r="AH237" i="15"/>
  <c r="AK237" i="15" s="1"/>
  <c r="AI237" i="15"/>
  <c r="AL237" i="15" s="1"/>
  <c r="AG238" i="15"/>
  <c r="AJ238" i="15" s="1"/>
  <c r="AH238" i="15"/>
  <c r="AK238" i="15" s="1"/>
  <c r="AI238" i="15"/>
  <c r="AL238" i="15" s="1"/>
  <c r="AG239" i="15"/>
  <c r="AJ239" i="15" s="1"/>
  <c r="AH239" i="15"/>
  <c r="AK239" i="15" s="1"/>
  <c r="AI239" i="15"/>
  <c r="AL239" i="15" s="1"/>
  <c r="AG240" i="15"/>
  <c r="AJ240" i="15" s="1"/>
  <c r="AH240" i="15"/>
  <c r="AK240" i="15" s="1"/>
  <c r="AI240" i="15"/>
  <c r="AL240" i="15" s="1"/>
  <c r="AG241" i="15"/>
  <c r="AJ241" i="15" s="1"/>
  <c r="AH241" i="15"/>
  <c r="AK241" i="15" s="1"/>
  <c r="AI241" i="15"/>
  <c r="AL241" i="15" s="1"/>
  <c r="AG242" i="15"/>
  <c r="AJ242" i="15" s="1"/>
  <c r="AH242" i="15"/>
  <c r="AK242" i="15" s="1"/>
  <c r="AI242" i="15"/>
  <c r="AL242" i="15" s="1"/>
  <c r="AG243" i="15"/>
  <c r="AH243" i="15"/>
  <c r="AK243" i="15" s="1"/>
  <c r="AI243" i="15"/>
  <c r="AL243" i="15" s="1"/>
  <c r="AG244" i="15"/>
  <c r="AH244" i="15"/>
  <c r="AK244" i="15" s="1"/>
  <c r="AI244" i="15"/>
  <c r="AL244" i="15" s="1"/>
  <c r="AG245" i="15"/>
  <c r="AH245" i="15"/>
  <c r="AK245" i="15" s="1"/>
  <c r="AI245" i="15"/>
  <c r="AL245" i="15" s="1"/>
  <c r="AG246" i="15"/>
  <c r="AJ246" i="15" s="1"/>
  <c r="AH246" i="15"/>
  <c r="AK246" i="15" s="1"/>
  <c r="AI246" i="15"/>
  <c r="AL246" i="15" s="1"/>
  <c r="AG247" i="15"/>
  <c r="AJ247" i="15" s="1"/>
  <c r="AH247" i="15"/>
  <c r="AK247" i="15" s="1"/>
  <c r="AI247" i="15"/>
  <c r="AL247" i="15" s="1"/>
  <c r="AG248" i="15"/>
  <c r="AJ248" i="15" s="1"/>
  <c r="AH248" i="15"/>
  <c r="AK248" i="15" s="1"/>
  <c r="AI248" i="15"/>
  <c r="AL248" i="15" s="1"/>
  <c r="AG249" i="15"/>
  <c r="AJ249" i="15" s="1"/>
  <c r="AH249" i="15"/>
  <c r="AK249" i="15" s="1"/>
  <c r="AI249" i="15"/>
  <c r="AL249" i="15" s="1"/>
  <c r="AG250" i="15"/>
  <c r="AJ250" i="15" s="1"/>
  <c r="AH250" i="15"/>
  <c r="AK250" i="15" s="1"/>
  <c r="AI250" i="15"/>
  <c r="AL250" i="15" s="1"/>
  <c r="AG251" i="15"/>
  <c r="AJ251" i="15" s="1"/>
  <c r="AH251" i="15"/>
  <c r="AK251" i="15" s="1"/>
  <c r="AI251" i="15"/>
  <c r="AL251" i="15" s="1"/>
  <c r="AG252" i="15"/>
  <c r="AJ252" i="15" s="1"/>
  <c r="AH252" i="15"/>
  <c r="AK252" i="15" s="1"/>
  <c r="AI252" i="15"/>
  <c r="AL252" i="15" s="1"/>
  <c r="AG253" i="15"/>
  <c r="AJ253" i="15" s="1"/>
  <c r="AH253" i="15"/>
  <c r="AK253" i="15" s="1"/>
  <c r="AI253" i="15"/>
  <c r="AL253" i="15" s="1"/>
  <c r="AG254" i="15"/>
  <c r="AJ254" i="15" s="1"/>
  <c r="AH254" i="15"/>
  <c r="AK254" i="15" s="1"/>
  <c r="AI254" i="15"/>
  <c r="AL254" i="15" s="1"/>
  <c r="AG255" i="15"/>
  <c r="AJ255" i="15" s="1"/>
  <c r="AH255" i="15"/>
  <c r="AK255" i="15" s="1"/>
  <c r="AI255" i="15"/>
  <c r="AL255" i="15" s="1"/>
  <c r="AG256" i="15"/>
  <c r="AJ256" i="15" s="1"/>
  <c r="AH256" i="15"/>
  <c r="AK256" i="15" s="1"/>
  <c r="AI256" i="15"/>
  <c r="AL256" i="15" s="1"/>
  <c r="AG257" i="15"/>
  <c r="AH257" i="15"/>
  <c r="AK257" i="15" s="1"/>
  <c r="AI257" i="15"/>
  <c r="AL257" i="15" s="1"/>
  <c r="AG258" i="15"/>
  <c r="AH258" i="15"/>
  <c r="AK258" i="15" s="1"/>
  <c r="AI258" i="15"/>
  <c r="AL258" i="15" s="1"/>
  <c r="AG259" i="15"/>
  <c r="AH259" i="15"/>
  <c r="AK259" i="15" s="1"/>
  <c r="AI259" i="15"/>
  <c r="AL259" i="15" s="1"/>
  <c r="AG260" i="15"/>
  <c r="AJ260" i="15" s="1"/>
  <c r="AH260" i="15"/>
  <c r="AK260" i="15" s="1"/>
  <c r="AI260" i="15"/>
  <c r="AL260" i="15" s="1"/>
  <c r="AG261" i="15"/>
  <c r="AJ261" i="15" s="1"/>
  <c r="AH261" i="15"/>
  <c r="AK261" i="15" s="1"/>
  <c r="AI261" i="15"/>
  <c r="AL261" i="15" s="1"/>
  <c r="AG262" i="15"/>
  <c r="AJ262" i="15" s="1"/>
  <c r="AH262" i="15"/>
  <c r="AK262" i="15" s="1"/>
  <c r="AI262" i="15"/>
  <c r="AL262" i="15" s="1"/>
  <c r="AG263" i="15"/>
  <c r="AH263" i="15"/>
  <c r="AK263" i="15" s="1"/>
  <c r="AI263" i="15"/>
  <c r="AL263" i="15" s="1"/>
  <c r="AG264" i="15"/>
  <c r="AJ264" i="15" s="1"/>
  <c r="AH264" i="15"/>
  <c r="AK264" i="15" s="1"/>
  <c r="AI264" i="15"/>
  <c r="AL264" i="15" s="1"/>
  <c r="AG265" i="15"/>
  <c r="AJ265" i="15" s="1"/>
  <c r="AH265" i="15"/>
  <c r="AK265" i="15" s="1"/>
  <c r="AI265" i="15"/>
  <c r="AL265" i="15" s="1"/>
  <c r="AG266" i="15"/>
  <c r="AJ266" i="15" s="1"/>
  <c r="AH266" i="15"/>
  <c r="AK266" i="15" s="1"/>
  <c r="AI266" i="15"/>
  <c r="AL266" i="15" s="1"/>
  <c r="AG267" i="15"/>
  <c r="AJ267" i="15" s="1"/>
  <c r="AH267" i="15"/>
  <c r="AK267" i="15" s="1"/>
  <c r="AI267" i="15"/>
  <c r="AL267" i="15" s="1"/>
  <c r="AG268" i="15"/>
  <c r="AJ268" i="15" s="1"/>
  <c r="AH268" i="15"/>
  <c r="AK268" i="15" s="1"/>
  <c r="AI268" i="15"/>
  <c r="AL268" i="15" s="1"/>
  <c r="AG269" i="15"/>
  <c r="AJ269" i="15" s="1"/>
  <c r="AH269" i="15"/>
  <c r="AK269" i="15" s="1"/>
  <c r="AI269" i="15"/>
  <c r="AL269" i="15" s="1"/>
  <c r="AG270" i="15"/>
  <c r="AJ270" i="15" s="1"/>
  <c r="AH270" i="15"/>
  <c r="AK270" i="15" s="1"/>
  <c r="AI270" i="15"/>
  <c r="AL270" i="15" s="1"/>
  <c r="AG271" i="15"/>
  <c r="AH271" i="15"/>
  <c r="AK271" i="15" s="1"/>
  <c r="AI271" i="15"/>
  <c r="AL271" i="15" s="1"/>
  <c r="AG272" i="15"/>
  <c r="AH272" i="15"/>
  <c r="AK272" i="15" s="1"/>
  <c r="AI272" i="15"/>
  <c r="AL272" i="15" s="1"/>
  <c r="AG273" i="15"/>
  <c r="AH273" i="15"/>
  <c r="AK273" i="15" s="1"/>
  <c r="AI273" i="15"/>
  <c r="AL273" i="15" s="1"/>
  <c r="AG274" i="15"/>
  <c r="AJ274" i="15" s="1"/>
  <c r="AH274" i="15"/>
  <c r="AK274" i="15" s="1"/>
  <c r="AI274" i="15"/>
  <c r="AL274" i="15" s="1"/>
  <c r="AG275" i="15"/>
  <c r="AJ275" i="15" s="1"/>
  <c r="AH275" i="15"/>
  <c r="AK275" i="15" s="1"/>
  <c r="AI275" i="15"/>
  <c r="AL275" i="15" s="1"/>
  <c r="AG276" i="15"/>
  <c r="AJ276" i="15" s="1"/>
  <c r="AH276" i="15"/>
  <c r="AK276" i="15" s="1"/>
  <c r="AI276" i="15"/>
  <c r="AL276" i="15" s="1"/>
  <c r="AG277" i="15"/>
  <c r="AH277" i="15"/>
  <c r="AK277" i="15" s="1"/>
  <c r="AI277" i="15"/>
  <c r="AL277" i="15" s="1"/>
  <c r="AG278" i="15"/>
  <c r="AH278" i="15"/>
  <c r="AK278" i="15" s="1"/>
  <c r="AI278" i="15"/>
  <c r="AL278" i="15" s="1"/>
  <c r="AG279" i="15"/>
  <c r="AH279" i="15"/>
  <c r="AK279" i="15" s="1"/>
  <c r="AI279" i="15"/>
  <c r="AL279" i="15" s="1"/>
  <c r="AG280" i="15"/>
  <c r="AJ280" i="15" s="1"/>
  <c r="AH280" i="15"/>
  <c r="AK280" i="15" s="1"/>
  <c r="AI280" i="15"/>
  <c r="AL280" i="15" s="1"/>
  <c r="AG281" i="15"/>
  <c r="AJ281" i="15" s="1"/>
  <c r="AH281" i="15"/>
  <c r="AK281" i="15" s="1"/>
  <c r="AI281" i="15"/>
  <c r="AL281" i="15" s="1"/>
  <c r="AG282" i="15"/>
  <c r="AJ282" i="15" s="1"/>
  <c r="AH282" i="15"/>
  <c r="AK282" i="15" s="1"/>
  <c r="AI282" i="15"/>
  <c r="AL282" i="15" s="1"/>
  <c r="AG283" i="15"/>
  <c r="AJ283" i="15" s="1"/>
  <c r="AH283" i="15"/>
  <c r="AK283" i="15" s="1"/>
  <c r="AI283" i="15"/>
  <c r="AL283" i="15" s="1"/>
  <c r="AG284" i="15"/>
  <c r="AJ284" i="15" s="1"/>
  <c r="AH284" i="15"/>
  <c r="AK284" i="15" s="1"/>
  <c r="AI284" i="15"/>
  <c r="AL284" i="15" s="1"/>
  <c r="AG285" i="15"/>
  <c r="AH285" i="15"/>
  <c r="AK285" i="15" s="1"/>
  <c r="AI285" i="15"/>
  <c r="AL285" i="15" s="1"/>
  <c r="AG286" i="15"/>
  <c r="AH286" i="15"/>
  <c r="AK286" i="15" s="1"/>
  <c r="AI286" i="15"/>
  <c r="AL286" i="15" s="1"/>
  <c r="AG287" i="15"/>
  <c r="AH287" i="15"/>
  <c r="AK287" i="15" s="1"/>
  <c r="AI287" i="15"/>
  <c r="AL287" i="15" s="1"/>
  <c r="AG288" i="15"/>
  <c r="AJ288" i="15" s="1"/>
  <c r="AH288" i="15"/>
  <c r="AK288" i="15" s="1"/>
  <c r="AI288" i="15"/>
  <c r="AL288" i="15" s="1"/>
  <c r="AG289" i="15"/>
  <c r="AJ289" i="15" s="1"/>
  <c r="AH289" i="15"/>
  <c r="AK289" i="15" s="1"/>
  <c r="AI289" i="15"/>
  <c r="AL289" i="15" s="1"/>
  <c r="AG290" i="15"/>
  <c r="AJ290" i="15" s="1"/>
  <c r="AH290" i="15"/>
  <c r="AK290" i="15" s="1"/>
  <c r="AI290" i="15"/>
  <c r="AL290" i="15" s="1"/>
  <c r="AG291" i="15"/>
  <c r="AJ291" i="15" s="1"/>
  <c r="AH291" i="15"/>
  <c r="AK291" i="15" s="1"/>
  <c r="AI291" i="15"/>
  <c r="AL291" i="15" s="1"/>
  <c r="AG292" i="15"/>
  <c r="AJ292" i="15" s="1"/>
  <c r="AH292" i="15"/>
  <c r="AK292" i="15" s="1"/>
  <c r="AI292" i="15"/>
  <c r="AL292" i="15" s="1"/>
  <c r="AG293" i="15"/>
  <c r="AJ293" i="15" s="1"/>
  <c r="AH293" i="15"/>
  <c r="AK293" i="15" s="1"/>
  <c r="AI293" i="15"/>
  <c r="AL293" i="15" s="1"/>
  <c r="AG294" i="15"/>
  <c r="AJ294" i="15" s="1"/>
  <c r="AH294" i="15"/>
  <c r="AK294" i="15" s="1"/>
  <c r="AI294" i="15"/>
  <c r="AL294" i="15" s="1"/>
  <c r="AG295" i="15"/>
  <c r="AJ295" i="15" s="1"/>
  <c r="AH295" i="15"/>
  <c r="AK295" i="15" s="1"/>
  <c r="AI295" i="15"/>
  <c r="AL295" i="15" s="1"/>
  <c r="AG296" i="15"/>
  <c r="AJ296" i="15" s="1"/>
  <c r="AH296" i="15"/>
  <c r="AK296" i="15" s="1"/>
  <c r="AI296" i="15"/>
  <c r="AL296" i="15" s="1"/>
  <c r="AG297" i="15"/>
  <c r="AJ297" i="15" s="1"/>
  <c r="AH297" i="15"/>
  <c r="AK297" i="15" s="1"/>
  <c r="AI297" i="15"/>
  <c r="AL297" i="15" s="1"/>
  <c r="AG298" i="15"/>
  <c r="AJ298" i="15" s="1"/>
  <c r="AH298" i="15"/>
  <c r="AK298" i="15" s="1"/>
  <c r="AI298" i="15"/>
  <c r="AL298" i="15" s="1"/>
  <c r="AG299" i="15"/>
  <c r="AH299" i="15"/>
  <c r="AK299" i="15" s="1"/>
  <c r="AI299" i="15"/>
  <c r="AL299" i="15" s="1"/>
  <c r="AG300" i="15"/>
  <c r="AH300" i="15"/>
  <c r="AK300" i="15" s="1"/>
  <c r="AI300" i="15"/>
  <c r="AL300" i="15" s="1"/>
  <c r="AG301" i="15"/>
  <c r="AH301" i="15"/>
  <c r="AK301" i="15" s="1"/>
  <c r="AI301" i="15"/>
  <c r="AL301" i="15" s="1"/>
  <c r="AG302" i="15"/>
  <c r="AJ302" i="15" s="1"/>
  <c r="AH302" i="15"/>
  <c r="AK302" i="15" s="1"/>
  <c r="AI302" i="15"/>
  <c r="AL302" i="15" s="1"/>
  <c r="AG303" i="15"/>
  <c r="AJ303" i="15" s="1"/>
  <c r="AH303" i="15"/>
  <c r="AK303" i="15" s="1"/>
  <c r="AI303" i="15"/>
  <c r="AL303" i="15" s="1"/>
  <c r="AG304" i="15"/>
  <c r="AJ304" i="15" s="1"/>
  <c r="AH304" i="15"/>
  <c r="AK304" i="15" s="1"/>
  <c r="AI304" i="15"/>
  <c r="AL304" i="15" s="1"/>
  <c r="AG305" i="15"/>
  <c r="AJ305" i="15" s="1"/>
  <c r="AH305" i="15"/>
  <c r="AK305" i="15" s="1"/>
  <c r="AI305" i="15"/>
  <c r="AL305" i="15" s="1"/>
  <c r="AG306" i="15"/>
  <c r="AJ306" i="15" s="1"/>
  <c r="AH306" i="15"/>
  <c r="AK306" i="15" s="1"/>
  <c r="AI306" i="15"/>
  <c r="AL306" i="15" s="1"/>
  <c r="AG307" i="15"/>
  <c r="AJ307" i="15" s="1"/>
  <c r="AH307" i="15"/>
  <c r="AK307" i="15" s="1"/>
  <c r="AI307" i="15"/>
  <c r="AL307" i="15" s="1"/>
  <c r="AG308" i="15"/>
  <c r="AJ308" i="15" s="1"/>
  <c r="AH308" i="15"/>
  <c r="AK308" i="15" s="1"/>
  <c r="AI308" i="15"/>
  <c r="AL308" i="15" s="1"/>
  <c r="AG309" i="15"/>
  <c r="AJ309" i="15" s="1"/>
  <c r="AH309" i="15"/>
  <c r="AK309" i="15" s="1"/>
  <c r="AI309" i="15"/>
  <c r="AL309" i="15" s="1"/>
  <c r="AG310" i="15"/>
  <c r="AJ310" i="15" s="1"/>
  <c r="AH310" i="15"/>
  <c r="AK310" i="15" s="1"/>
  <c r="AI310" i="15"/>
  <c r="AL310" i="15" s="1"/>
  <c r="AG311" i="15"/>
  <c r="AH311" i="15"/>
  <c r="AK311" i="15" s="1"/>
  <c r="AI311" i="15"/>
  <c r="AL311" i="15" s="1"/>
  <c r="AG312" i="15"/>
  <c r="AH312" i="15"/>
  <c r="AK312" i="15" s="1"/>
  <c r="AI312" i="15"/>
  <c r="AL312" i="15" s="1"/>
  <c r="AG313" i="15"/>
  <c r="AH313" i="15"/>
  <c r="AK313" i="15" s="1"/>
  <c r="AI313" i="15"/>
  <c r="AL313" i="15" s="1"/>
  <c r="AG314" i="15"/>
  <c r="AH314" i="15"/>
  <c r="AK314" i="15" s="1"/>
  <c r="AI314" i="15"/>
  <c r="AL314" i="15" s="1"/>
  <c r="AG315" i="15"/>
  <c r="AH315" i="15"/>
  <c r="AK315" i="15" s="1"/>
  <c r="AI315" i="15"/>
  <c r="AL315" i="15" s="1"/>
  <c r="AG316" i="15"/>
  <c r="AJ316" i="15" s="1"/>
  <c r="AH316" i="15"/>
  <c r="AK316" i="15" s="1"/>
  <c r="AI316" i="15"/>
  <c r="AL316" i="15" s="1"/>
  <c r="AG317" i="15"/>
  <c r="AJ317" i="15" s="1"/>
  <c r="AH317" i="15"/>
  <c r="AK317" i="15" s="1"/>
  <c r="AI317" i="15"/>
  <c r="AL317" i="15" s="1"/>
  <c r="AG318" i="15"/>
  <c r="AJ318" i="15" s="1"/>
  <c r="AH318" i="15"/>
  <c r="AK318" i="15" s="1"/>
  <c r="AI318" i="15"/>
  <c r="AL318" i="15" s="1"/>
  <c r="AG319" i="15"/>
  <c r="AJ319" i="15" s="1"/>
  <c r="AH319" i="15"/>
  <c r="AK319" i="15" s="1"/>
  <c r="AI319" i="15"/>
  <c r="AL319" i="15" s="1"/>
  <c r="AG320" i="15"/>
  <c r="AJ320" i="15" s="1"/>
  <c r="AH320" i="15"/>
  <c r="AK320" i="15" s="1"/>
  <c r="AI320" i="15"/>
  <c r="AL320" i="15" s="1"/>
  <c r="AG321" i="15"/>
  <c r="AJ321" i="15" s="1"/>
  <c r="AH321" i="15"/>
  <c r="AK321" i="15" s="1"/>
  <c r="AI321" i="15"/>
  <c r="AL321" i="15" s="1"/>
  <c r="AG322" i="15"/>
  <c r="AJ322" i="15" s="1"/>
  <c r="AH322" i="15"/>
  <c r="AK322" i="15" s="1"/>
  <c r="AI322" i="15"/>
  <c r="AL322" i="15" s="1"/>
  <c r="AG323" i="15"/>
  <c r="AJ323" i="15" s="1"/>
  <c r="AH323" i="15"/>
  <c r="AK323" i="15" s="1"/>
  <c r="AI323" i="15"/>
  <c r="AL323" i="15" s="1"/>
  <c r="AG324" i="15"/>
  <c r="AJ324" i="15" s="1"/>
  <c r="AH324" i="15"/>
  <c r="AK324" i="15" s="1"/>
  <c r="AI324" i="15"/>
  <c r="AL324" i="15" s="1"/>
  <c r="AG325" i="15"/>
  <c r="AH325" i="15"/>
  <c r="AK325" i="15" s="1"/>
  <c r="AI325" i="15"/>
  <c r="AL325" i="15" s="1"/>
  <c r="AG326" i="15"/>
  <c r="AJ326" i="15" s="1"/>
  <c r="AH326" i="15"/>
  <c r="AK326" i="15" s="1"/>
  <c r="AI326" i="15"/>
  <c r="AL326" i="15" s="1"/>
  <c r="AG327" i="15"/>
  <c r="AH327" i="15"/>
  <c r="AK327" i="15" s="1"/>
  <c r="AI327" i="15"/>
  <c r="AL327" i="15" s="1"/>
  <c r="AG328" i="15"/>
  <c r="AH328" i="15"/>
  <c r="AK328" i="15" s="1"/>
  <c r="AI328" i="15"/>
  <c r="AL328" i="15" s="1"/>
  <c r="AG329" i="15"/>
  <c r="AH329" i="15"/>
  <c r="AK329" i="15" s="1"/>
  <c r="AI329" i="15"/>
  <c r="AL329" i="15" s="1"/>
  <c r="AG330" i="15"/>
  <c r="AH330" i="15"/>
  <c r="AK330" i="15" s="1"/>
  <c r="AI330" i="15"/>
  <c r="AL330" i="15" s="1"/>
  <c r="AG331" i="15"/>
  <c r="AJ331" i="15" s="1"/>
  <c r="AH331" i="15"/>
  <c r="AK331" i="15" s="1"/>
  <c r="AI331" i="15"/>
  <c r="AL331" i="15" s="1"/>
  <c r="AG332" i="15"/>
  <c r="AJ332" i="15" s="1"/>
  <c r="AH332" i="15"/>
  <c r="AK332" i="15" s="1"/>
  <c r="AI332" i="15"/>
  <c r="AL332" i="15" s="1"/>
  <c r="AG333" i="15"/>
  <c r="AJ333" i="15" s="1"/>
  <c r="AH333" i="15"/>
  <c r="AK333" i="15" s="1"/>
  <c r="AI333" i="15"/>
  <c r="AL333" i="15" s="1"/>
  <c r="AG334" i="15"/>
  <c r="AJ334" i="15" s="1"/>
  <c r="AH334" i="15"/>
  <c r="AK334" i="15" s="1"/>
  <c r="AI334" i="15"/>
  <c r="AL334" i="15" s="1"/>
  <c r="AG335" i="15"/>
  <c r="AJ335" i="15" s="1"/>
  <c r="AH335" i="15"/>
  <c r="AK335" i="15" s="1"/>
  <c r="AI335" i="15"/>
  <c r="AL335" i="15" s="1"/>
  <c r="AG336" i="15"/>
  <c r="AJ336" i="15" s="1"/>
  <c r="AH336" i="15"/>
  <c r="AK336" i="15" s="1"/>
  <c r="AI336" i="15"/>
  <c r="AL336" i="15" s="1"/>
  <c r="AG337" i="15"/>
  <c r="AJ337" i="15" s="1"/>
  <c r="AH337" i="15"/>
  <c r="AK337" i="15" s="1"/>
  <c r="AI337" i="15"/>
  <c r="AL337" i="15" s="1"/>
  <c r="AG338" i="15"/>
  <c r="AJ338" i="15" s="1"/>
  <c r="AH338" i="15"/>
  <c r="AK338" i="15" s="1"/>
  <c r="AI338" i="15"/>
  <c r="AL338" i="15" s="1"/>
  <c r="AG339" i="15"/>
  <c r="AJ339" i="15" s="1"/>
  <c r="AH339" i="15"/>
  <c r="AK339" i="15" s="1"/>
  <c r="AI339" i="15"/>
  <c r="AL339" i="15" s="1"/>
  <c r="AG340" i="15"/>
  <c r="AJ340" i="15" s="1"/>
  <c r="AH340" i="15"/>
  <c r="AK340" i="15" s="1"/>
  <c r="AI340" i="15"/>
  <c r="AL340" i="15" s="1"/>
  <c r="AG341" i="15"/>
  <c r="AH341" i="15"/>
  <c r="AK341" i="15" s="1"/>
  <c r="AI341" i="15"/>
  <c r="AL341" i="15" s="1"/>
  <c r="AG342" i="15"/>
  <c r="AH342" i="15"/>
  <c r="AK342" i="15" s="1"/>
  <c r="AI342" i="15"/>
  <c r="AL342" i="15" s="1"/>
  <c r="AG343" i="15"/>
  <c r="AH343" i="15"/>
  <c r="AK343" i="15" s="1"/>
  <c r="AI343" i="15"/>
  <c r="AL343" i="15" s="1"/>
  <c r="AG344" i="15"/>
  <c r="AH344" i="15"/>
  <c r="AK344" i="15" s="1"/>
  <c r="AI344" i="15"/>
  <c r="AL344" i="15" s="1"/>
  <c r="AG345" i="15"/>
  <c r="AJ345" i="15" s="1"/>
  <c r="AH345" i="15"/>
  <c r="AK345" i="15" s="1"/>
  <c r="AI345" i="15"/>
  <c r="AL345" i="15" s="1"/>
  <c r="AG346" i="15"/>
  <c r="AJ346" i="15" s="1"/>
  <c r="AH346" i="15"/>
  <c r="AK346" i="15" s="1"/>
  <c r="AI346" i="15"/>
  <c r="AL346" i="15" s="1"/>
  <c r="AG347" i="15"/>
  <c r="AJ347" i="15" s="1"/>
  <c r="AH347" i="15"/>
  <c r="AK347" i="15" s="1"/>
  <c r="AI347" i="15"/>
  <c r="AL347" i="15" s="1"/>
  <c r="AG348" i="15"/>
  <c r="AJ348" i="15" s="1"/>
  <c r="AH348" i="15"/>
  <c r="AK348" i="15" s="1"/>
  <c r="AI348" i="15"/>
  <c r="AL348" i="15" s="1"/>
  <c r="AG349" i="15"/>
  <c r="AJ349" i="15" s="1"/>
  <c r="AH349" i="15"/>
  <c r="AK349" i="15" s="1"/>
  <c r="AI349" i="15"/>
  <c r="AL349" i="15" s="1"/>
  <c r="AG350" i="15"/>
  <c r="AJ350" i="15" s="1"/>
  <c r="AH350" i="15"/>
  <c r="AK350" i="15" s="1"/>
  <c r="AI350" i="15"/>
  <c r="AL350" i="15" s="1"/>
  <c r="AG351" i="15"/>
  <c r="AJ351" i="15" s="1"/>
  <c r="AH351" i="15"/>
  <c r="AK351" i="15" s="1"/>
  <c r="AI351" i="15"/>
  <c r="AL351" i="15" s="1"/>
  <c r="AG352" i="15"/>
  <c r="AJ352" i="15" s="1"/>
  <c r="AH352" i="15"/>
  <c r="AK352" i="15" s="1"/>
  <c r="AI352" i="15"/>
  <c r="AL352" i="15" s="1"/>
  <c r="AG353" i="15"/>
  <c r="AJ353" i="15" s="1"/>
  <c r="AH353" i="15"/>
  <c r="AK353" i="15" s="1"/>
  <c r="AI353" i="15"/>
  <c r="AL353" i="15" s="1"/>
  <c r="AG354" i="15"/>
  <c r="AJ354" i="15" s="1"/>
  <c r="AH354" i="15"/>
  <c r="AK354" i="15" s="1"/>
  <c r="AI354" i="15"/>
  <c r="AL354" i="15" s="1"/>
  <c r="AG355" i="15"/>
  <c r="AH355" i="15"/>
  <c r="AK355" i="15" s="1"/>
  <c r="AI355" i="15"/>
  <c r="AL355" i="15" s="1"/>
  <c r="AG356" i="15"/>
  <c r="AH356" i="15"/>
  <c r="AK356" i="15" s="1"/>
  <c r="AI356" i="15"/>
  <c r="AL356" i="15" s="1"/>
  <c r="AG357" i="15"/>
  <c r="AH357" i="15"/>
  <c r="AK357" i="15" s="1"/>
  <c r="AI357" i="15"/>
  <c r="AL357" i="15" s="1"/>
  <c r="AG358" i="15"/>
  <c r="AJ358" i="15" s="1"/>
  <c r="AH358" i="15"/>
  <c r="AK358" i="15" s="1"/>
  <c r="AI358" i="15"/>
  <c r="AL358" i="15" s="1"/>
  <c r="AG359" i="15"/>
  <c r="AJ359" i="15" s="1"/>
  <c r="AH359" i="15"/>
  <c r="AK359" i="15" s="1"/>
  <c r="AI359" i="15"/>
  <c r="AL359" i="15" s="1"/>
  <c r="AG360" i="15"/>
  <c r="AJ360" i="15" s="1"/>
  <c r="AH360" i="15"/>
  <c r="AK360" i="15" s="1"/>
  <c r="AI360" i="15"/>
  <c r="AL360" i="15" s="1"/>
  <c r="AG361" i="15"/>
  <c r="AJ361" i="15" s="1"/>
  <c r="AH361" i="15"/>
  <c r="AK361" i="15" s="1"/>
  <c r="AI361" i="15"/>
  <c r="AL361" i="15" s="1"/>
  <c r="AG362" i="15"/>
  <c r="AJ362" i="15" s="1"/>
  <c r="AH362" i="15"/>
  <c r="AK362" i="15" s="1"/>
  <c r="AI362" i="15"/>
  <c r="AL362" i="15" s="1"/>
  <c r="AG363" i="15"/>
  <c r="AJ363" i="15" s="1"/>
  <c r="AH363" i="15"/>
  <c r="AK363" i="15" s="1"/>
  <c r="AI363" i="15"/>
  <c r="AL363" i="15" s="1"/>
  <c r="AG364" i="15"/>
  <c r="AJ364" i="15" s="1"/>
  <c r="AH364" i="15"/>
  <c r="AK364" i="15" s="1"/>
  <c r="AI364" i="15"/>
  <c r="AL364" i="15" s="1"/>
  <c r="AG365" i="15"/>
  <c r="AJ365" i="15" s="1"/>
  <c r="AH365" i="15"/>
  <c r="AK365" i="15" s="1"/>
  <c r="AI365" i="15"/>
  <c r="AL365" i="15" s="1"/>
  <c r="AG366" i="15"/>
  <c r="AJ366" i="15" s="1"/>
  <c r="AH366" i="15"/>
  <c r="AK366" i="15" s="1"/>
  <c r="AI366" i="15"/>
  <c r="AL366" i="15" s="1"/>
  <c r="AG367" i="15"/>
  <c r="AJ367" i="15" s="1"/>
  <c r="AH367" i="15"/>
  <c r="AK367" i="15" s="1"/>
  <c r="AI367" i="15"/>
  <c r="AL367" i="15" s="1"/>
  <c r="AG368" i="15"/>
  <c r="AJ368" i="15" s="1"/>
  <c r="AH368" i="15"/>
  <c r="AK368" i="15" s="1"/>
  <c r="AI368" i="15"/>
  <c r="AL368" i="15" s="1"/>
  <c r="AG369" i="15"/>
  <c r="AH369" i="15"/>
  <c r="AK369" i="15" s="1"/>
  <c r="AI369" i="15"/>
  <c r="AL369" i="15" s="1"/>
  <c r="AG370" i="15"/>
  <c r="AH370" i="15"/>
  <c r="AK370" i="15" s="1"/>
  <c r="AI370" i="15"/>
  <c r="AL370" i="15" s="1"/>
  <c r="AG371" i="15"/>
  <c r="AH371" i="15"/>
  <c r="AK371" i="15" s="1"/>
  <c r="AI371" i="15"/>
  <c r="AL371" i="15" s="1"/>
  <c r="AG372" i="15"/>
  <c r="AJ372" i="15" s="1"/>
  <c r="AH372" i="15"/>
  <c r="AK372" i="15" s="1"/>
  <c r="AI372" i="15"/>
  <c r="AL372" i="15" s="1"/>
  <c r="AG373" i="15"/>
  <c r="AJ373" i="15" s="1"/>
  <c r="AH373" i="15"/>
  <c r="AK373" i="15" s="1"/>
  <c r="AI373" i="15"/>
  <c r="AL373" i="15" s="1"/>
  <c r="AG374" i="15"/>
  <c r="AJ374" i="15" s="1"/>
  <c r="AH374" i="15"/>
  <c r="AK374" i="15" s="1"/>
  <c r="AI374" i="15"/>
  <c r="AL374" i="15" s="1"/>
  <c r="AG375" i="15"/>
  <c r="AJ375" i="15" s="1"/>
  <c r="AH375" i="15"/>
  <c r="AK375" i="15" s="1"/>
  <c r="AI375" i="15"/>
  <c r="AL375" i="15" s="1"/>
  <c r="AG376" i="15"/>
  <c r="AJ376" i="15" s="1"/>
  <c r="AH376" i="15"/>
  <c r="AK376" i="15" s="1"/>
  <c r="AI376" i="15"/>
  <c r="AL376" i="15" s="1"/>
  <c r="AG377" i="15"/>
  <c r="AJ377" i="15" s="1"/>
  <c r="AH377" i="15"/>
  <c r="AK377" i="15" s="1"/>
  <c r="AI377" i="15"/>
  <c r="AL377" i="15" s="1"/>
  <c r="AG378" i="15"/>
  <c r="AJ378" i="15" s="1"/>
  <c r="AH378" i="15"/>
  <c r="AK378" i="15" s="1"/>
  <c r="AI378" i="15"/>
  <c r="AL378" i="15" s="1"/>
  <c r="AG379" i="15"/>
  <c r="AJ379" i="15" s="1"/>
  <c r="AH379" i="15"/>
  <c r="AK379" i="15" s="1"/>
  <c r="AI379" i="15"/>
  <c r="AL379" i="15" s="1"/>
  <c r="AG380" i="15"/>
  <c r="AJ380" i="15" s="1"/>
  <c r="AH380" i="15"/>
  <c r="AK380" i="15" s="1"/>
  <c r="AI380" i="15"/>
  <c r="AL380" i="15" s="1"/>
  <c r="AG381" i="15"/>
  <c r="AJ381" i="15" s="1"/>
  <c r="AH381" i="15"/>
  <c r="AK381" i="15" s="1"/>
  <c r="AI381" i="15"/>
  <c r="AL381" i="15" s="1"/>
  <c r="AG382" i="15"/>
  <c r="AJ382" i="15" s="1"/>
  <c r="AH382" i="15"/>
  <c r="AK382" i="15" s="1"/>
  <c r="AI382" i="15"/>
  <c r="AL382" i="15" s="1"/>
  <c r="AG383" i="15"/>
  <c r="AH383" i="15"/>
  <c r="AK383" i="15" s="1"/>
  <c r="AI383" i="15"/>
  <c r="AL383" i="15" s="1"/>
  <c r="AG384" i="15"/>
  <c r="AH384" i="15"/>
  <c r="AK384" i="15" s="1"/>
  <c r="AI384" i="15"/>
  <c r="AL384" i="15" s="1"/>
  <c r="AG385" i="15"/>
  <c r="AH385" i="15"/>
  <c r="AK385" i="15" s="1"/>
  <c r="AI385" i="15"/>
  <c r="AL385" i="15" s="1"/>
  <c r="AG386" i="15"/>
  <c r="AJ386" i="15" s="1"/>
  <c r="AH386" i="15"/>
  <c r="AK386" i="15" s="1"/>
  <c r="AI386" i="15"/>
  <c r="AL386" i="15" s="1"/>
  <c r="AG387" i="15"/>
  <c r="AJ387" i="15" s="1"/>
  <c r="AH387" i="15"/>
  <c r="AK387" i="15" s="1"/>
  <c r="AI387" i="15"/>
  <c r="AL387" i="15" s="1"/>
  <c r="AG388" i="15"/>
  <c r="AJ388" i="15" s="1"/>
  <c r="AH388" i="15"/>
  <c r="AK388" i="15" s="1"/>
  <c r="AI388" i="15"/>
  <c r="AL388" i="15" s="1"/>
  <c r="AG389" i="15"/>
  <c r="AJ389" i="15" s="1"/>
  <c r="AH389" i="15"/>
  <c r="AK389" i="15" s="1"/>
  <c r="AI389" i="15"/>
  <c r="AL389" i="15" s="1"/>
  <c r="AG390" i="15"/>
  <c r="AJ390" i="15" s="1"/>
  <c r="AH390" i="15"/>
  <c r="AK390" i="15" s="1"/>
  <c r="AI390" i="15"/>
  <c r="AL390" i="15" s="1"/>
  <c r="AG391" i="15"/>
  <c r="AJ391" i="15" s="1"/>
  <c r="AH391" i="15"/>
  <c r="AK391" i="15" s="1"/>
  <c r="AI391" i="15"/>
  <c r="AL391" i="15" s="1"/>
  <c r="AG392" i="15"/>
  <c r="AJ392" i="15" s="1"/>
  <c r="AH392" i="15"/>
  <c r="AK392" i="15" s="1"/>
  <c r="AI392" i="15"/>
  <c r="AL392" i="15" s="1"/>
  <c r="AG393" i="15"/>
  <c r="AJ393" i="15" s="1"/>
  <c r="AH393" i="15"/>
  <c r="AK393" i="15" s="1"/>
  <c r="AI393" i="15"/>
  <c r="AL393" i="15" s="1"/>
  <c r="AG394" i="15"/>
  <c r="AJ394" i="15" s="1"/>
  <c r="AH394" i="15"/>
  <c r="AK394" i="15" s="1"/>
  <c r="AI394" i="15"/>
  <c r="AL394" i="15" s="1"/>
  <c r="AG395" i="15"/>
  <c r="AJ395" i="15" s="1"/>
  <c r="AH395" i="15"/>
  <c r="AK395" i="15" s="1"/>
  <c r="AI395" i="15"/>
  <c r="AL395" i="15" s="1"/>
  <c r="AG396" i="15"/>
  <c r="AJ396" i="15" s="1"/>
  <c r="AH396" i="15"/>
  <c r="AK396" i="15" s="1"/>
  <c r="AI396" i="15"/>
  <c r="AL396" i="15" s="1"/>
  <c r="AG397" i="15"/>
  <c r="AH397" i="15"/>
  <c r="AK397" i="15" s="1"/>
  <c r="AI397" i="15"/>
  <c r="AL397" i="15" s="1"/>
  <c r="AG398" i="15"/>
  <c r="AH398" i="15"/>
  <c r="AK398" i="15" s="1"/>
  <c r="AI398" i="15"/>
  <c r="AL398" i="15" s="1"/>
  <c r="AG399" i="15"/>
  <c r="AH399" i="15"/>
  <c r="AK399" i="15" s="1"/>
  <c r="AI399" i="15"/>
  <c r="AL399" i="15" s="1"/>
  <c r="AG400" i="15"/>
  <c r="AJ400" i="15" s="1"/>
  <c r="AH400" i="15"/>
  <c r="AK400" i="15" s="1"/>
  <c r="AI400" i="15"/>
  <c r="AL400" i="15" s="1"/>
  <c r="AG401" i="15"/>
  <c r="AJ401" i="15" s="1"/>
  <c r="AH401" i="15"/>
  <c r="AK401" i="15" s="1"/>
  <c r="AI401" i="15"/>
  <c r="AL401" i="15" s="1"/>
  <c r="AG402" i="15"/>
  <c r="AJ402" i="15" s="1"/>
  <c r="AH402" i="15"/>
  <c r="AK402" i="15" s="1"/>
  <c r="AI402" i="15"/>
  <c r="AL402" i="15" s="1"/>
  <c r="AG403" i="15"/>
  <c r="AJ403" i="15" s="1"/>
  <c r="AH403" i="15"/>
  <c r="AK403" i="15" s="1"/>
  <c r="AI403" i="15"/>
  <c r="AL403" i="15" s="1"/>
  <c r="AG404" i="15"/>
  <c r="AJ404" i="15" s="1"/>
  <c r="AH404" i="15"/>
  <c r="AK404" i="15" s="1"/>
  <c r="AI404" i="15"/>
  <c r="AL404" i="15" s="1"/>
  <c r="AG405" i="15"/>
  <c r="AJ405" i="15" s="1"/>
  <c r="AH405" i="15"/>
  <c r="AK405" i="15" s="1"/>
  <c r="AI405" i="15"/>
  <c r="AL405" i="15" s="1"/>
  <c r="AG406" i="15"/>
  <c r="AJ406" i="15" s="1"/>
  <c r="AH406" i="15"/>
  <c r="AK406" i="15" s="1"/>
  <c r="AI406" i="15"/>
  <c r="AL406" i="15" s="1"/>
  <c r="AG407" i="15"/>
  <c r="AH407" i="15"/>
  <c r="AK407" i="15" s="1"/>
  <c r="AI407" i="15"/>
  <c r="AL407" i="15" s="1"/>
  <c r="AG408" i="15"/>
  <c r="AJ408" i="15" s="1"/>
  <c r="AH408" i="15"/>
  <c r="AK408" i="15" s="1"/>
  <c r="AI408" i="15"/>
  <c r="AL408" i="15" s="1"/>
  <c r="AG409" i="15"/>
  <c r="AH409" i="15"/>
  <c r="AK409" i="15" s="1"/>
  <c r="AI409" i="15"/>
  <c r="AL409" i="15" s="1"/>
  <c r="AG410" i="15"/>
  <c r="AH410" i="15"/>
  <c r="AK410" i="15" s="1"/>
  <c r="AI410" i="15"/>
  <c r="AL410" i="15" s="1"/>
  <c r="AG411" i="15"/>
  <c r="AH411" i="15"/>
  <c r="AK411" i="15" s="1"/>
  <c r="AI411" i="15"/>
  <c r="AL411" i="15" s="1"/>
  <c r="AG412" i="15"/>
  <c r="AH412" i="15"/>
  <c r="AK412" i="15" s="1"/>
  <c r="AI412" i="15"/>
  <c r="AL412" i="15" s="1"/>
  <c r="AG413" i="15"/>
  <c r="AH413" i="15"/>
  <c r="AK413" i="15" s="1"/>
  <c r="AI413" i="15"/>
  <c r="AL413" i="15" s="1"/>
  <c r="AG414" i="15"/>
  <c r="AJ414" i="15" s="1"/>
  <c r="AH414" i="15"/>
  <c r="AK414" i="15" s="1"/>
  <c r="AI414" i="15"/>
  <c r="AL414" i="15" s="1"/>
  <c r="AG415" i="15"/>
  <c r="AJ415" i="15" s="1"/>
  <c r="AH415" i="15"/>
  <c r="AK415" i="15" s="1"/>
  <c r="AI415" i="15"/>
  <c r="AL415" i="15" s="1"/>
  <c r="AG416" i="15"/>
  <c r="AJ416" i="15" s="1"/>
  <c r="AH416" i="15"/>
  <c r="AK416" i="15" s="1"/>
  <c r="AI416" i="15"/>
  <c r="AL416" i="15" s="1"/>
  <c r="AG417" i="15"/>
  <c r="AJ417" i="15" s="1"/>
  <c r="AH417" i="15"/>
  <c r="AK417" i="15" s="1"/>
  <c r="AI417" i="15"/>
  <c r="AL417" i="15" s="1"/>
  <c r="AG418" i="15"/>
  <c r="AJ418" i="15" s="1"/>
  <c r="AH418" i="15"/>
  <c r="AK418" i="15" s="1"/>
  <c r="AI418" i="15"/>
  <c r="AL418" i="15" s="1"/>
  <c r="AG419" i="15"/>
  <c r="AJ419" i="15" s="1"/>
  <c r="AH419" i="15"/>
  <c r="AK419" i="15" s="1"/>
  <c r="AI419" i="15"/>
  <c r="AL419" i="15" s="1"/>
  <c r="AG420" i="15"/>
  <c r="AJ420" i="15" s="1"/>
  <c r="AH420" i="15"/>
  <c r="AK420" i="15" s="1"/>
  <c r="AI420" i="15"/>
  <c r="AL420" i="15" s="1"/>
  <c r="AG421" i="15"/>
  <c r="AJ421" i="15" s="1"/>
  <c r="AH421" i="15"/>
  <c r="AK421" i="15" s="1"/>
  <c r="AI421" i="15"/>
  <c r="AL421" i="15" s="1"/>
  <c r="AG422" i="15"/>
  <c r="AJ422" i="15" s="1"/>
  <c r="AH422" i="15"/>
  <c r="AK422" i="15" s="1"/>
  <c r="AI422" i="15"/>
  <c r="AL422" i="15" s="1"/>
  <c r="AG423" i="15"/>
  <c r="AH423" i="15"/>
  <c r="AK423" i="15" s="1"/>
  <c r="AI423" i="15"/>
  <c r="AL423" i="15" s="1"/>
  <c r="AG424" i="15"/>
  <c r="AJ424" i="15" s="1"/>
  <c r="AH424" i="15"/>
  <c r="AK424" i="15" s="1"/>
  <c r="AI424" i="15"/>
  <c r="AL424" i="15" s="1"/>
  <c r="AG425" i="15"/>
  <c r="AH425" i="15"/>
  <c r="AK425" i="15" s="1"/>
  <c r="AI425" i="15"/>
  <c r="AL425" i="15" s="1"/>
  <c r="AG426" i="15"/>
  <c r="AH426" i="15"/>
  <c r="AK426" i="15" s="1"/>
  <c r="AI426" i="15"/>
  <c r="AL426" i="15" s="1"/>
  <c r="AG427" i="15"/>
  <c r="AH427" i="15"/>
  <c r="AK427" i="15" s="1"/>
  <c r="AI427" i="15"/>
  <c r="AL427" i="15" s="1"/>
  <c r="AG428" i="15"/>
  <c r="AJ428" i="15" s="1"/>
  <c r="AH428" i="15"/>
  <c r="AK428" i="15" s="1"/>
  <c r="AI428" i="15"/>
  <c r="AL428" i="15" s="1"/>
  <c r="AG429" i="15"/>
  <c r="AJ429" i="15" s="1"/>
  <c r="AH429" i="15"/>
  <c r="AK429" i="15" s="1"/>
  <c r="AI429" i="15"/>
  <c r="AL429" i="15" s="1"/>
  <c r="AG430" i="15"/>
  <c r="AJ430" i="15" s="1"/>
  <c r="AH430" i="15"/>
  <c r="AK430" i="15" s="1"/>
  <c r="AI430" i="15"/>
  <c r="AL430" i="15" s="1"/>
  <c r="AG431" i="15"/>
  <c r="AJ431" i="15" s="1"/>
  <c r="AH431" i="15"/>
  <c r="AK431" i="15" s="1"/>
  <c r="AI431" i="15"/>
  <c r="AL431" i="15" s="1"/>
  <c r="AG432" i="15"/>
  <c r="AJ432" i="15" s="1"/>
  <c r="AH432" i="15"/>
  <c r="AK432" i="15" s="1"/>
  <c r="AI432" i="15"/>
  <c r="AL432" i="15" s="1"/>
  <c r="AG433" i="15"/>
  <c r="AJ433" i="15" s="1"/>
  <c r="AH433" i="15"/>
  <c r="AK433" i="15" s="1"/>
  <c r="AI433" i="15"/>
  <c r="AL433" i="15" s="1"/>
  <c r="AG434" i="15"/>
  <c r="AJ434" i="15" s="1"/>
  <c r="AH434" i="15"/>
  <c r="AK434" i="15" s="1"/>
  <c r="AI434" i="15"/>
  <c r="AL434" i="15" s="1"/>
  <c r="AG435" i="15"/>
  <c r="AJ435" i="15" s="1"/>
  <c r="AH435" i="15"/>
  <c r="AK435" i="15" s="1"/>
  <c r="AI435" i="15"/>
  <c r="AL435" i="15" s="1"/>
  <c r="AG436" i="15"/>
  <c r="AJ436" i="15" s="1"/>
  <c r="AH436" i="15"/>
  <c r="AK436" i="15" s="1"/>
  <c r="AI436" i="15"/>
  <c r="AL436" i="15" s="1"/>
  <c r="AG437" i="15"/>
  <c r="AJ437" i="15" s="1"/>
  <c r="AH437" i="15"/>
  <c r="AK437" i="15" s="1"/>
  <c r="AI437" i="15"/>
  <c r="AL437" i="15" s="1"/>
  <c r="AG438" i="15"/>
  <c r="AJ438" i="15" s="1"/>
  <c r="AH438" i="15"/>
  <c r="AK438" i="15" s="1"/>
  <c r="AI438" i="15"/>
  <c r="AL438" i="15" s="1"/>
  <c r="AG439" i="15"/>
  <c r="AH439" i="15"/>
  <c r="AK439" i="15" s="1"/>
  <c r="AI439" i="15"/>
  <c r="AL439" i="15" s="1"/>
  <c r="AG440" i="15"/>
  <c r="AH440" i="15"/>
  <c r="AK440" i="15" s="1"/>
  <c r="AI440" i="15"/>
  <c r="AL440" i="15" s="1"/>
  <c r="AG441" i="15"/>
  <c r="AH441" i="15"/>
  <c r="AK441" i="15" s="1"/>
  <c r="AI441" i="15"/>
  <c r="AL441" i="15" s="1"/>
  <c r="AG442" i="15"/>
  <c r="AJ442" i="15" s="1"/>
  <c r="AH442" i="15"/>
  <c r="AK442" i="15" s="1"/>
  <c r="AI442" i="15"/>
  <c r="AL442" i="15" s="1"/>
  <c r="AG443" i="15"/>
  <c r="AJ443" i="15" s="1"/>
  <c r="AH443" i="15"/>
  <c r="AK443" i="15" s="1"/>
  <c r="AI443" i="15"/>
  <c r="AL443" i="15" s="1"/>
  <c r="AG444" i="15"/>
  <c r="AJ444" i="15" s="1"/>
  <c r="AH444" i="15"/>
  <c r="AK444" i="15" s="1"/>
  <c r="AI444" i="15"/>
  <c r="AL444" i="15" s="1"/>
  <c r="AG445" i="15"/>
  <c r="AJ445" i="15" s="1"/>
  <c r="AH445" i="15"/>
  <c r="AK445" i="15" s="1"/>
  <c r="AI445" i="15"/>
  <c r="AL445" i="15" s="1"/>
  <c r="AG446" i="15"/>
  <c r="AJ446" i="15" s="1"/>
  <c r="AH446" i="15"/>
  <c r="AK446" i="15" s="1"/>
  <c r="AI446" i="15"/>
  <c r="AL446" i="15" s="1"/>
  <c r="AG447" i="15"/>
  <c r="AJ447" i="15" s="1"/>
  <c r="AH447" i="15"/>
  <c r="AK447" i="15" s="1"/>
  <c r="AI447" i="15"/>
  <c r="AL447" i="15" s="1"/>
  <c r="AG448" i="15"/>
  <c r="AJ448" i="15" s="1"/>
  <c r="AH448" i="15"/>
  <c r="AK448" i="15" s="1"/>
  <c r="AI448" i="15"/>
  <c r="AL448" i="15" s="1"/>
  <c r="AG449" i="15"/>
  <c r="AJ449" i="15" s="1"/>
  <c r="AH449" i="15"/>
  <c r="AK449" i="15" s="1"/>
  <c r="AI449" i="15"/>
  <c r="AL449" i="15" s="1"/>
  <c r="AG450" i="15"/>
  <c r="AJ450" i="15" s="1"/>
  <c r="AH450" i="15"/>
  <c r="AK450" i="15" s="1"/>
  <c r="AI450" i="15"/>
  <c r="AL450" i="15" s="1"/>
  <c r="AG451" i="15"/>
  <c r="AJ451" i="15" s="1"/>
  <c r="AH451" i="15"/>
  <c r="AK451" i="15" s="1"/>
  <c r="AI451" i="15"/>
  <c r="AL451" i="15" s="1"/>
  <c r="AG452" i="15"/>
  <c r="AJ452" i="15" s="1"/>
  <c r="AH452" i="15"/>
  <c r="AK452" i="15" s="1"/>
  <c r="AI452" i="15"/>
  <c r="AL452" i="15" s="1"/>
  <c r="AG453" i="15"/>
  <c r="AH453" i="15"/>
  <c r="AK453" i="15" s="1"/>
  <c r="AI453" i="15"/>
  <c r="AL453" i="15" s="1"/>
  <c r="AG454" i="15"/>
  <c r="AH454" i="15"/>
  <c r="AK454" i="15" s="1"/>
  <c r="AI454" i="15"/>
  <c r="AL454" i="15" s="1"/>
  <c r="AG455" i="15"/>
  <c r="AH455" i="15"/>
  <c r="AK455" i="15" s="1"/>
  <c r="AI455" i="15"/>
  <c r="AL455" i="15" s="1"/>
  <c r="AG456" i="15"/>
  <c r="AJ456" i="15" s="1"/>
  <c r="AH456" i="15"/>
  <c r="AK456" i="15" s="1"/>
  <c r="AI456" i="15"/>
  <c r="AL456" i="15" s="1"/>
  <c r="AG457" i="15"/>
  <c r="AH457" i="15"/>
  <c r="AK457" i="15" s="1"/>
  <c r="AI457" i="15"/>
  <c r="AL457" i="15" s="1"/>
  <c r="AG458" i="15"/>
  <c r="AJ458" i="15" s="1"/>
  <c r="AH458" i="15"/>
  <c r="AK458" i="15" s="1"/>
  <c r="AI458" i="15"/>
  <c r="AL458" i="15" s="1"/>
  <c r="AG459" i="15"/>
  <c r="AH459" i="15"/>
  <c r="AK459" i="15" s="1"/>
  <c r="AI459" i="15"/>
  <c r="AL459" i="15" s="1"/>
  <c r="AG460" i="15"/>
  <c r="AH460" i="15"/>
  <c r="AK460" i="15" s="1"/>
  <c r="AI460" i="15"/>
  <c r="AL460" i="15" s="1"/>
  <c r="AG461" i="15"/>
  <c r="AJ461" i="15" s="1"/>
  <c r="AH461" i="15"/>
  <c r="AK461" i="15" s="1"/>
  <c r="AI461" i="15"/>
  <c r="AL461" i="15" s="1"/>
  <c r="AG462" i="15"/>
  <c r="AJ462" i="15" s="1"/>
  <c r="AH462" i="15"/>
  <c r="AK462" i="15" s="1"/>
  <c r="AI462" i="15"/>
  <c r="AL462" i="15" s="1"/>
  <c r="AG463" i="15"/>
  <c r="AJ463" i="15" s="1"/>
  <c r="AH463" i="15"/>
  <c r="AK463" i="15" s="1"/>
  <c r="AI463" i="15"/>
  <c r="AL463" i="15" s="1"/>
  <c r="AG464" i="15"/>
  <c r="AJ464" i="15" s="1"/>
  <c r="AH464" i="15"/>
  <c r="AK464" i="15" s="1"/>
  <c r="AI464" i="15"/>
  <c r="AL464" i="15" s="1"/>
  <c r="AG465" i="15"/>
  <c r="AJ465" i="15" s="1"/>
  <c r="AH465" i="15"/>
  <c r="AK465" i="15" s="1"/>
  <c r="AI465" i="15"/>
  <c r="AL465" i="15" s="1"/>
  <c r="AG466" i="15"/>
  <c r="AJ466" i="15" s="1"/>
  <c r="AH466" i="15"/>
  <c r="AK466" i="15" s="1"/>
  <c r="AI466" i="15"/>
  <c r="AL466" i="15" s="1"/>
  <c r="AG467" i="15"/>
  <c r="AH467" i="15"/>
  <c r="AK467" i="15" s="1"/>
  <c r="AI467" i="15"/>
  <c r="AL467" i="15" s="1"/>
  <c r="AG468" i="15"/>
  <c r="AH468" i="15"/>
  <c r="AK468" i="15" s="1"/>
  <c r="AI468" i="15"/>
  <c r="AL468" i="15" s="1"/>
  <c r="AG469" i="15"/>
  <c r="AH469" i="15"/>
  <c r="AK469" i="15" s="1"/>
  <c r="AI469" i="15"/>
  <c r="AL469" i="15" s="1"/>
  <c r="AG470" i="15"/>
  <c r="AJ470" i="15" s="1"/>
  <c r="AH470" i="15"/>
  <c r="AK470" i="15" s="1"/>
  <c r="AI470" i="15"/>
  <c r="AL470" i="15" s="1"/>
  <c r="AG471" i="15"/>
  <c r="AJ471" i="15" s="1"/>
  <c r="AH471" i="15"/>
  <c r="AK471" i="15" s="1"/>
  <c r="AI471" i="15"/>
  <c r="AL471" i="15" s="1"/>
  <c r="AG472" i="15"/>
  <c r="AJ472" i="15" s="1"/>
  <c r="AH472" i="15"/>
  <c r="AK472" i="15" s="1"/>
  <c r="AI472" i="15"/>
  <c r="AL472" i="15" s="1"/>
  <c r="AG473" i="15"/>
  <c r="AJ473" i="15" s="1"/>
  <c r="AH473" i="15"/>
  <c r="AK473" i="15" s="1"/>
  <c r="AI473" i="15"/>
  <c r="AL473" i="15" s="1"/>
  <c r="AG474" i="15"/>
  <c r="AH474" i="15"/>
  <c r="AK474" i="15" s="1"/>
  <c r="AI474" i="15"/>
  <c r="AL474" i="15" s="1"/>
  <c r="AG475" i="15"/>
  <c r="AJ475" i="15" s="1"/>
  <c r="AH475" i="15"/>
  <c r="AK475" i="15" s="1"/>
  <c r="AI475" i="15"/>
  <c r="AL475" i="15" s="1"/>
  <c r="AG476" i="15"/>
  <c r="AJ476" i="15" s="1"/>
  <c r="AH476" i="15"/>
  <c r="AK476" i="15" s="1"/>
  <c r="AI476" i="15"/>
  <c r="AL476" i="15" s="1"/>
  <c r="AG477" i="15"/>
  <c r="AJ477" i="15" s="1"/>
  <c r="AH477" i="15"/>
  <c r="AK477" i="15" s="1"/>
  <c r="AI477" i="15"/>
  <c r="AL477" i="15" s="1"/>
  <c r="AG478" i="15"/>
  <c r="AJ478" i="15" s="1"/>
  <c r="AH478" i="15"/>
  <c r="AK478" i="15" s="1"/>
  <c r="AI478" i="15"/>
  <c r="AL478" i="15" s="1"/>
  <c r="AG479" i="15"/>
  <c r="AJ479" i="15" s="1"/>
  <c r="AH479" i="15"/>
  <c r="AK479" i="15" s="1"/>
  <c r="AI479" i="15"/>
  <c r="AL479" i="15" s="1"/>
  <c r="AG480" i="15"/>
  <c r="AJ480" i="15" s="1"/>
  <c r="AH480" i="15"/>
  <c r="AK480" i="15" s="1"/>
  <c r="AI480" i="15"/>
  <c r="AL480" i="15" s="1"/>
  <c r="AG481" i="15"/>
  <c r="AH481" i="15"/>
  <c r="AK481" i="15" s="1"/>
  <c r="AI481" i="15"/>
  <c r="AL481" i="15" s="1"/>
  <c r="AG482" i="15"/>
  <c r="AH482" i="15"/>
  <c r="AK482" i="15" s="1"/>
  <c r="AI482" i="15"/>
  <c r="AL482" i="15" s="1"/>
  <c r="AG483" i="15"/>
  <c r="AH483" i="15"/>
  <c r="AK483" i="15" s="1"/>
  <c r="AI483" i="15"/>
  <c r="AL483" i="15" s="1"/>
  <c r="AG484" i="15"/>
  <c r="AJ484" i="15" s="1"/>
  <c r="AH484" i="15"/>
  <c r="AK484" i="15" s="1"/>
  <c r="AI484" i="15"/>
  <c r="AL484" i="15" s="1"/>
  <c r="AG485" i="15"/>
  <c r="AJ485" i="15" s="1"/>
  <c r="AH485" i="15"/>
  <c r="AK485" i="15" s="1"/>
  <c r="AI485" i="15"/>
  <c r="AL485" i="15" s="1"/>
  <c r="AG486" i="15"/>
  <c r="AJ486" i="15" s="1"/>
  <c r="AH486" i="15"/>
  <c r="AK486" i="15" s="1"/>
  <c r="AI486" i="15"/>
  <c r="AL486" i="15" s="1"/>
  <c r="AG487" i="15"/>
  <c r="AJ487" i="15" s="1"/>
  <c r="AH487" i="15"/>
  <c r="AK487" i="15" s="1"/>
  <c r="AI487" i="15"/>
  <c r="AL487" i="15" s="1"/>
  <c r="AG488" i="15"/>
  <c r="AJ488" i="15" s="1"/>
  <c r="AH488" i="15"/>
  <c r="AK488" i="15" s="1"/>
  <c r="AI488" i="15"/>
  <c r="AL488" i="15" s="1"/>
  <c r="AG489" i="15"/>
  <c r="AJ489" i="15" s="1"/>
  <c r="AH489" i="15"/>
  <c r="AK489" i="15" s="1"/>
  <c r="AI489" i="15"/>
  <c r="AL489" i="15" s="1"/>
  <c r="AG490" i="15"/>
  <c r="AJ490" i="15" s="1"/>
  <c r="AH490" i="15"/>
  <c r="AK490" i="15" s="1"/>
  <c r="AI490" i="15"/>
  <c r="AL490" i="15" s="1"/>
  <c r="AG491" i="15"/>
  <c r="AJ491" i="15" s="1"/>
  <c r="AH491" i="15"/>
  <c r="AK491" i="15" s="1"/>
  <c r="AI491" i="15"/>
  <c r="AL491" i="15" s="1"/>
  <c r="AG492" i="15"/>
  <c r="AJ492" i="15" s="1"/>
  <c r="AH492" i="15"/>
  <c r="AK492" i="15" s="1"/>
  <c r="AI492" i="15"/>
  <c r="AL492" i="15" s="1"/>
  <c r="AG493" i="15"/>
  <c r="AJ493" i="15" s="1"/>
  <c r="AH493" i="15"/>
  <c r="AK493" i="15" s="1"/>
  <c r="AI493" i="15"/>
  <c r="AL493" i="15" s="1"/>
  <c r="AG494" i="15"/>
  <c r="AJ494" i="15" s="1"/>
  <c r="AH494" i="15"/>
  <c r="AK494" i="15" s="1"/>
  <c r="AI494" i="15"/>
  <c r="AL494" i="15" s="1"/>
  <c r="AG495" i="15"/>
  <c r="AH495" i="15"/>
  <c r="AK495" i="15" s="1"/>
  <c r="AI495" i="15"/>
  <c r="AL495" i="15" s="1"/>
  <c r="AG496" i="15"/>
  <c r="AH496" i="15"/>
  <c r="AK496" i="15" s="1"/>
  <c r="AI496" i="15"/>
  <c r="AL496" i="15" s="1"/>
  <c r="AG497" i="15"/>
  <c r="AH497" i="15"/>
  <c r="AK497" i="15" s="1"/>
  <c r="AI497" i="15"/>
  <c r="AL497" i="15" s="1"/>
  <c r="AG498" i="15"/>
  <c r="AJ498" i="15" s="1"/>
  <c r="AH498" i="15"/>
  <c r="AK498" i="15" s="1"/>
  <c r="AI498" i="15"/>
  <c r="AL498" i="15" s="1"/>
  <c r="AG499" i="15"/>
  <c r="AJ499" i="15" s="1"/>
  <c r="AH499" i="15"/>
  <c r="AK499" i="15" s="1"/>
  <c r="AI499" i="15"/>
  <c r="AL499" i="15" s="1"/>
  <c r="AG500" i="15"/>
  <c r="AJ500" i="15" s="1"/>
  <c r="AH500" i="15"/>
  <c r="AK500" i="15" s="1"/>
  <c r="AI500" i="15"/>
  <c r="AL500" i="15" s="1"/>
  <c r="AG501" i="15"/>
  <c r="AJ501" i="15" s="1"/>
  <c r="AH501" i="15"/>
  <c r="AK501" i="15" s="1"/>
  <c r="AI501" i="15"/>
  <c r="AL501" i="15" s="1"/>
  <c r="AG502" i="15"/>
  <c r="AJ502" i="15" s="1"/>
  <c r="AH502" i="15"/>
  <c r="AK502" i="15" s="1"/>
  <c r="AI502" i="15"/>
  <c r="AL502" i="15" s="1"/>
  <c r="AG503" i="15"/>
  <c r="AJ503" i="15" s="1"/>
  <c r="AH503" i="15"/>
  <c r="AK503" i="15" s="1"/>
  <c r="AI503" i="15"/>
  <c r="AL503" i="15" s="1"/>
  <c r="AG504" i="15"/>
  <c r="AJ504" i="15" s="1"/>
  <c r="AH504" i="15"/>
  <c r="AK504" i="15" s="1"/>
  <c r="AI504" i="15"/>
  <c r="AL504" i="15" s="1"/>
  <c r="AG505" i="15"/>
  <c r="AJ505" i="15" s="1"/>
  <c r="AH505" i="15"/>
  <c r="AK505" i="15" s="1"/>
  <c r="AI505" i="15"/>
  <c r="AL505" i="15" s="1"/>
  <c r="AG506" i="15"/>
  <c r="AJ506" i="15" s="1"/>
  <c r="AH506" i="15"/>
  <c r="AK506" i="15" s="1"/>
  <c r="AI506" i="15"/>
  <c r="AL506" i="15" s="1"/>
  <c r="AG507" i="15"/>
  <c r="AH507" i="15"/>
  <c r="AK507" i="15" s="1"/>
  <c r="AI507" i="15"/>
  <c r="AL507" i="15" s="1"/>
  <c r="AG508" i="15"/>
  <c r="AH508" i="15"/>
  <c r="AK508" i="15" s="1"/>
  <c r="AI508" i="15"/>
  <c r="AL508" i="15" s="1"/>
  <c r="AG509" i="15"/>
  <c r="AH509" i="15"/>
  <c r="AK509" i="15" s="1"/>
  <c r="AI509" i="15"/>
  <c r="AL509" i="15" s="1"/>
  <c r="AG510" i="15"/>
  <c r="AH510" i="15"/>
  <c r="AK510" i="15" s="1"/>
  <c r="AI510" i="15"/>
  <c r="AL510" i="15" s="1"/>
  <c r="AG511" i="15"/>
  <c r="AH511" i="15"/>
  <c r="AK511" i="15" s="1"/>
  <c r="AI511" i="15"/>
  <c r="AL511" i="15" s="1"/>
  <c r="AG512" i="15"/>
  <c r="AJ512" i="15" s="1"/>
  <c r="AH512" i="15"/>
  <c r="AK512" i="15" s="1"/>
  <c r="AI512" i="15"/>
  <c r="AL512" i="15" s="1"/>
  <c r="AG513" i="15"/>
  <c r="AJ513" i="15" s="1"/>
  <c r="AH513" i="15"/>
  <c r="AK513" i="15" s="1"/>
  <c r="AI513" i="15"/>
  <c r="AL513" i="15" s="1"/>
  <c r="AG514" i="15"/>
  <c r="AJ514" i="15" s="1"/>
  <c r="AH514" i="15"/>
  <c r="AK514" i="15" s="1"/>
  <c r="AI514" i="15"/>
  <c r="AL514" i="15" s="1"/>
  <c r="AG515" i="15"/>
  <c r="AJ515" i="15" s="1"/>
  <c r="AH515" i="15"/>
  <c r="AK515" i="15" s="1"/>
  <c r="AI515" i="15"/>
  <c r="AL515" i="15" s="1"/>
  <c r="AG516" i="15"/>
  <c r="AJ516" i="15" s="1"/>
  <c r="AH516" i="15"/>
  <c r="AK516" i="15" s="1"/>
  <c r="AI516" i="15"/>
  <c r="AL516" i="15" s="1"/>
  <c r="AG517" i="15"/>
  <c r="AJ517" i="15" s="1"/>
  <c r="AH517" i="15"/>
  <c r="AK517" i="15" s="1"/>
  <c r="AI517" i="15"/>
  <c r="AL517" i="15" s="1"/>
  <c r="AG518" i="15"/>
  <c r="AJ518" i="15" s="1"/>
  <c r="AH518" i="15"/>
  <c r="AK518" i="15" s="1"/>
  <c r="AI518" i="15"/>
  <c r="AL518" i="15" s="1"/>
  <c r="AG519" i="15"/>
  <c r="AJ519" i="15" s="1"/>
  <c r="AH519" i="15"/>
  <c r="AK519" i="15" s="1"/>
  <c r="AI519" i="15"/>
  <c r="AL519" i="15" s="1"/>
  <c r="AG520" i="15"/>
  <c r="AJ520" i="15" s="1"/>
  <c r="AH520" i="15"/>
  <c r="AK520" i="15" s="1"/>
  <c r="AI520" i="15"/>
  <c r="AL520" i="15" s="1"/>
  <c r="AG521" i="15"/>
  <c r="AH521" i="15"/>
  <c r="AK521" i="15" s="1"/>
  <c r="AI521" i="15"/>
  <c r="AL521" i="15" s="1"/>
  <c r="AG522" i="15"/>
  <c r="AH522" i="15"/>
  <c r="AK522" i="15" s="1"/>
  <c r="AI522" i="15"/>
  <c r="AL522" i="15" s="1"/>
  <c r="AG523" i="15"/>
  <c r="AH523" i="15"/>
  <c r="AK523" i="15" s="1"/>
  <c r="AI523" i="15"/>
  <c r="AL523" i="15" s="1"/>
  <c r="AG524" i="15"/>
  <c r="AH524" i="15"/>
  <c r="AK524" i="15" s="1"/>
  <c r="AI524" i="15"/>
  <c r="AL524" i="15" s="1"/>
  <c r="AG525" i="15"/>
  <c r="AH525" i="15"/>
  <c r="AK525" i="15" s="1"/>
  <c r="AI525" i="15"/>
  <c r="AL525" i="15" s="1"/>
  <c r="AG526" i="15"/>
  <c r="AJ526" i="15" s="1"/>
  <c r="AH526" i="15"/>
  <c r="AK526" i="15" s="1"/>
  <c r="AI526" i="15"/>
  <c r="AL526" i="15" s="1"/>
  <c r="AG527" i="15"/>
  <c r="AJ527" i="15" s="1"/>
  <c r="AH527" i="15"/>
  <c r="AK527" i="15" s="1"/>
  <c r="AI527" i="15"/>
  <c r="AL527" i="15" s="1"/>
  <c r="AG528" i="15"/>
  <c r="AJ528" i="15" s="1"/>
  <c r="AH528" i="15"/>
  <c r="AK528" i="15" s="1"/>
  <c r="AI528" i="15"/>
  <c r="AL528" i="15" s="1"/>
  <c r="AG529" i="15"/>
  <c r="AJ529" i="15" s="1"/>
  <c r="AH529" i="15"/>
  <c r="AK529" i="15" s="1"/>
  <c r="AI529" i="15"/>
  <c r="AL529" i="15" s="1"/>
  <c r="AG530" i="15"/>
  <c r="AJ530" i="15" s="1"/>
  <c r="AH530" i="15"/>
  <c r="AK530" i="15" s="1"/>
  <c r="AI530" i="15"/>
  <c r="AL530" i="15" s="1"/>
  <c r="AG531" i="15"/>
  <c r="AJ531" i="15" s="1"/>
  <c r="AH531" i="15"/>
  <c r="AK531" i="15" s="1"/>
  <c r="AI531" i="15"/>
  <c r="AL531" i="15" s="1"/>
  <c r="AG532" i="15"/>
  <c r="AJ532" i="15" s="1"/>
  <c r="AH532" i="15"/>
  <c r="AK532" i="15" s="1"/>
  <c r="AI532" i="15"/>
  <c r="AL532" i="15" s="1"/>
  <c r="AG533" i="15"/>
  <c r="AJ533" i="15" s="1"/>
  <c r="AH533" i="15"/>
  <c r="AK533" i="15" s="1"/>
  <c r="AI533" i="15"/>
  <c r="AL533" i="15" s="1"/>
  <c r="AG534" i="15"/>
  <c r="AJ534" i="15" s="1"/>
  <c r="AH534" i="15"/>
  <c r="AK534" i="15" s="1"/>
  <c r="AI534" i="15"/>
  <c r="AL534" i="15" s="1"/>
  <c r="AG535" i="15"/>
  <c r="AJ535" i="15" s="1"/>
  <c r="AH535" i="15"/>
  <c r="AK535" i="15" s="1"/>
  <c r="AI535" i="15"/>
  <c r="AL535" i="15" s="1"/>
  <c r="AG536" i="15"/>
  <c r="AJ536" i="15" s="1"/>
  <c r="AH536" i="15"/>
  <c r="AK536" i="15" s="1"/>
  <c r="AI536" i="15"/>
  <c r="AL536" i="15" s="1"/>
  <c r="AG537" i="15"/>
  <c r="AH537" i="15"/>
  <c r="AK537" i="15" s="1"/>
  <c r="AI537" i="15"/>
  <c r="AL537" i="15" s="1"/>
  <c r="AG538" i="15"/>
  <c r="AH538" i="15"/>
  <c r="AK538" i="15" s="1"/>
  <c r="AI538" i="15"/>
  <c r="AL538" i="15" s="1"/>
  <c r="AG539" i="15"/>
  <c r="AH539" i="15"/>
  <c r="AK539" i="15" s="1"/>
  <c r="AI539" i="15"/>
  <c r="AL539" i="15" s="1"/>
  <c r="AG540" i="15"/>
  <c r="AJ540" i="15" s="1"/>
  <c r="AH540" i="15"/>
  <c r="AK540" i="15" s="1"/>
  <c r="AI540" i="15"/>
  <c r="AL540" i="15" s="1"/>
  <c r="AG541" i="15"/>
  <c r="AJ541" i="15" s="1"/>
  <c r="AH541" i="15"/>
  <c r="AK541" i="15" s="1"/>
  <c r="AI541" i="15"/>
  <c r="AL541" i="15" s="1"/>
  <c r="AG542" i="15"/>
  <c r="AJ542" i="15" s="1"/>
  <c r="AH542" i="15"/>
  <c r="AK542" i="15" s="1"/>
  <c r="AI542" i="15"/>
  <c r="AL542" i="15" s="1"/>
  <c r="AG543" i="15"/>
  <c r="AJ543" i="15" s="1"/>
  <c r="AH543" i="15"/>
  <c r="AK543" i="15" s="1"/>
  <c r="AI543" i="15"/>
  <c r="AL543" i="15" s="1"/>
  <c r="AG544" i="15"/>
  <c r="AJ544" i="15" s="1"/>
  <c r="AH544" i="15"/>
  <c r="AK544" i="15" s="1"/>
  <c r="AI544" i="15"/>
  <c r="AL544" i="15" s="1"/>
  <c r="AG545" i="15"/>
  <c r="AJ545" i="15" s="1"/>
  <c r="AH545" i="15"/>
  <c r="AK545" i="15" s="1"/>
  <c r="AI545" i="15"/>
  <c r="AL545" i="15" s="1"/>
  <c r="AG546" i="15"/>
  <c r="AJ546" i="15" s="1"/>
  <c r="AH546" i="15"/>
  <c r="AK546" i="15" s="1"/>
  <c r="AI546" i="15"/>
  <c r="AL546" i="15" s="1"/>
  <c r="AG547" i="15"/>
  <c r="AJ547" i="15" s="1"/>
  <c r="AH547" i="15"/>
  <c r="AK547" i="15" s="1"/>
  <c r="AI547" i="15"/>
  <c r="AL547" i="15" s="1"/>
  <c r="AG548" i="15"/>
  <c r="AJ548" i="15" s="1"/>
  <c r="AH548" i="15"/>
  <c r="AK548" i="15" s="1"/>
  <c r="AI548" i="15"/>
  <c r="AL548" i="15" s="1"/>
  <c r="AG549" i="15"/>
  <c r="AH549" i="15"/>
  <c r="AK549" i="15" s="1"/>
  <c r="AI549" i="15"/>
  <c r="AL549" i="15" s="1"/>
  <c r="AG550" i="15"/>
  <c r="AH550" i="15"/>
  <c r="AK550" i="15" s="1"/>
  <c r="AI550" i="15"/>
  <c r="AL550" i="15" s="1"/>
  <c r="AG551" i="15"/>
  <c r="AH551" i="15"/>
  <c r="AK551" i="15" s="1"/>
  <c r="AI551" i="15"/>
  <c r="AL551" i="15" s="1"/>
  <c r="AG552" i="15"/>
  <c r="AH552" i="15"/>
  <c r="AK552" i="15" s="1"/>
  <c r="AI552" i="15"/>
  <c r="AL552" i="15" s="1"/>
  <c r="AG553" i="15"/>
  <c r="AH553" i="15"/>
  <c r="AK553" i="15" s="1"/>
  <c r="AI553" i="15"/>
  <c r="AL553" i="15" s="1"/>
  <c r="AG554" i="15"/>
  <c r="AJ554" i="15" s="1"/>
  <c r="AH554" i="15"/>
  <c r="AK554" i="15" s="1"/>
  <c r="AI554" i="15"/>
  <c r="AL554" i="15" s="1"/>
  <c r="AG555" i="15"/>
  <c r="AJ555" i="15" s="1"/>
  <c r="AH555" i="15"/>
  <c r="AK555" i="15" s="1"/>
  <c r="AI555" i="15"/>
  <c r="AL555" i="15" s="1"/>
  <c r="AG556" i="15"/>
  <c r="AJ556" i="15" s="1"/>
  <c r="AH556" i="15"/>
  <c r="AK556" i="15" s="1"/>
  <c r="AI556" i="15"/>
  <c r="AL556" i="15" s="1"/>
  <c r="AG557" i="15"/>
  <c r="AJ557" i="15" s="1"/>
  <c r="AH557" i="15"/>
  <c r="AK557" i="15" s="1"/>
  <c r="AI557" i="15"/>
  <c r="AL557" i="15" s="1"/>
  <c r="AG558" i="15"/>
  <c r="AJ558" i="15" s="1"/>
  <c r="AH558" i="15"/>
  <c r="AK558" i="15" s="1"/>
  <c r="AI558" i="15"/>
  <c r="AL558" i="15" s="1"/>
  <c r="AG559" i="15"/>
  <c r="AJ559" i="15" s="1"/>
  <c r="AH559" i="15"/>
  <c r="AK559" i="15" s="1"/>
  <c r="AI559" i="15"/>
  <c r="AL559" i="15" s="1"/>
  <c r="AG560" i="15"/>
  <c r="AJ560" i="15" s="1"/>
  <c r="AH560" i="15"/>
  <c r="AK560" i="15" s="1"/>
  <c r="AI560" i="15"/>
  <c r="AL560" i="15" s="1"/>
  <c r="AG561" i="15"/>
  <c r="AJ561" i="15" s="1"/>
  <c r="AH561" i="15"/>
  <c r="AK561" i="15" s="1"/>
  <c r="AI561" i="15"/>
  <c r="AL561" i="15" s="1"/>
  <c r="AG562" i="15"/>
  <c r="AJ562" i="15" s="1"/>
  <c r="AH562" i="15"/>
  <c r="AK562" i="15" s="1"/>
  <c r="AI562" i="15"/>
  <c r="AL562" i="15" s="1"/>
  <c r="AG563" i="15"/>
  <c r="AH563" i="15"/>
  <c r="AK563" i="15" s="1"/>
  <c r="AI563" i="15"/>
  <c r="AL563" i="15" s="1"/>
  <c r="AG564" i="15"/>
  <c r="AH564" i="15"/>
  <c r="AK564" i="15" s="1"/>
  <c r="AI564" i="15"/>
  <c r="AL564" i="15" s="1"/>
  <c r="AG565" i="15"/>
  <c r="AH565" i="15"/>
  <c r="AK565" i="15" s="1"/>
  <c r="AI565" i="15"/>
  <c r="AL565" i="15" s="1"/>
  <c r="AG566" i="15"/>
  <c r="AH566" i="15"/>
  <c r="AK566" i="15" s="1"/>
  <c r="AI566" i="15"/>
  <c r="AL566" i="15" s="1"/>
  <c r="AG567" i="15"/>
  <c r="AH567" i="15"/>
  <c r="AK567" i="15" s="1"/>
  <c r="AI567" i="15"/>
  <c r="AL567" i="15" s="1"/>
  <c r="AG568" i="15"/>
  <c r="AJ568" i="15" s="1"/>
  <c r="AH568" i="15"/>
  <c r="AK568" i="15" s="1"/>
  <c r="AI568" i="15"/>
  <c r="AL568" i="15" s="1"/>
  <c r="AG569" i="15"/>
  <c r="AJ569" i="15" s="1"/>
  <c r="AH569" i="15"/>
  <c r="AK569" i="15" s="1"/>
  <c r="AI569" i="15"/>
  <c r="AL569" i="15" s="1"/>
  <c r="AG570" i="15"/>
  <c r="AJ570" i="15" s="1"/>
  <c r="AH570" i="15"/>
  <c r="AK570" i="15" s="1"/>
  <c r="AI570" i="15"/>
  <c r="AL570" i="15" s="1"/>
  <c r="AG571" i="15"/>
  <c r="AJ571" i="15" s="1"/>
  <c r="AH571" i="15"/>
  <c r="AK571" i="15" s="1"/>
  <c r="AI571" i="15"/>
  <c r="AL571" i="15" s="1"/>
  <c r="AG572" i="15"/>
  <c r="AJ572" i="15" s="1"/>
  <c r="AH572" i="15"/>
  <c r="AK572" i="15" s="1"/>
  <c r="AI572" i="15"/>
  <c r="AL572" i="15" s="1"/>
  <c r="AG573" i="15"/>
  <c r="AJ573" i="15" s="1"/>
  <c r="AH573" i="15"/>
  <c r="AK573" i="15" s="1"/>
  <c r="AI573" i="15"/>
  <c r="AL573" i="15" s="1"/>
  <c r="AG574" i="15"/>
  <c r="AJ574" i="15" s="1"/>
  <c r="AH574" i="15"/>
  <c r="AK574" i="15" s="1"/>
  <c r="AI574" i="15"/>
  <c r="AL574" i="15" s="1"/>
  <c r="AG575" i="15"/>
  <c r="AJ575" i="15" s="1"/>
  <c r="AH575" i="15"/>
  <c r="AK575" i="15" s="1"/>
  <c r="AI575" i="15"/>
  <c r="AL575" i="15" s="1"/>
  <c r="AG576" i="15"/>
  <c r="AJ576" i="15" s="1"/>
  <c r="AH576" i="15"/>
  <c r="AK576" i="15" s="1"/>
  <c r="AI576" i="15"/>
  <c r="AL576" i="15" s="1"/>
  <c r="AG577" i="15"/>
  <c r="AH577" i="15"/>
  <c r="AK577" i="15" s="1"/>
  <c r="AI577" i="15"/>
  <c r="AL577" i="15" s="1"/>
  <c r="AG578" i="15"/>
  <c r="AH578" i="15"/>
  <c r="AK578" i="15" s="1"/>
  <c r="AI578" i="15"/>
  <c r="AL578" i="15" s="1"/>
  <c r="AG579" i="15"/>
  <c r="AH579" i="15"/>
  <c r="AK579" i="15" s="1"/>
  <c r="AI579" i="15"/>
  <c r="AL579" i="15" s="1"/>
  <c r="AG580" i="15"/>
  <c r="AH580" i="15"/>
  <c r="AK580" i="15" s="1"/>
  <c r="AI580" i="15"/>
  <c r="AL580" i="15" s="1"/>
  <c r="AG581" i="15"/>
  <c r="AH581" i="15"/>
  <c r="AK581" i="15" s="1"/>
  <c r="AI581" i="15"/>
  <c r="AL581" i="15" s="1"/>
  <c r="AG582" i="15"/>
  <c r="AJ582" i="15" s="1"/>
  <c r="AH582" i="15"/>
  <c r="AK582" i="15" s="1"/>
  <c r="AI582" i="15"/>
  <c r="AL582" i="15" s="1"/>
  <c r="AG583" i="15"/>
  <c r="AJ583" i="15" s="1"/>
  <c r="AH583" i="15"/>
  <c r="AK583" i="15" s="1"/>
  <c r="AI583" i="15"/>
  <c r="AL583" i="15" s="1"/>
  <c r="AG584" i="15"/>
  <c r="AJ584" i="15" s="1"/>
  <c r="AH584" i="15"/>
  <c r="AK584" i="15" s="1"/>
  <c r="AI584" i="15"/>
  <c r="AL584" i="15" s="1"/>
  <c r="AG585" i="15"/>
  <c r="AJ585" i="15" s="1"/>
  <c r="AH585" i="15"/>
  <c r="AK585" i="15" s="1"/>
  <c r="AI585" i="15"/>
  <c r="AL585" i="15" s="1"/>
  <c r="AG586" i="15"/>
  <c r="AJ586" i="15" s="1"/>
  <c r="AH586" i="15"/>
  <c r="AK586" i="15" s="1"/>
  <c r="AI586" i="15"/>
  <c r="AL586" i="15" s="1"/>
  <c r="AG587" i="15"/>
  <c r="AJ587" i="15" s="1"/>
  <c r="AH587" i="15"/>
  <c r="AK587" i="15" s="1"/>
  <c r="AI587" i="15"/>
  <c r="AL587" i="15" s="1"/>
  <c r="AG588" i="15"/>
  <c r="AJ588" i="15" s="1"/>
  <c r="AH588" i="15"/>
  <c r="AK588" i="15" s="1"/>
  <c r="AI588" i="15"/>
  <c r="AL588" i="15" s="1"/>
  <c r="AG589" i="15"/>
  <c r="AJ589" i="15" s="1"/>
  <c r="AH589" i="15"/>
  <c r="AK589" i="15" s="1"/>
  <c r="AI589" i="15"/>
  <c r="AL589" i="15" s="1"/>
  <c r="AG590" i="15"/>
  <c r="AJ590" i="15" s="1"/>
  <c r="AH590" i="15"/>
  <c r="AK590" i="15" s="1"/>
  <c r="AI590" i="15"/>
  <c r="AL590" i="15" s="1"/>
  <c r="AG591" i="15"/>
  <c r="AH591" i="15"/>
  <c r="AK591" i="15" s="1"/>
  <c r="AI591" i="15"/>
  <c r="AL591" i="15" s="1"/>
  <c r="AG592" i="15"/>
  <c r="AH592" i="15"/>
  <c r="AK592" i="15" s="1"/>
  <c r="AI592" i="15"/>
  <c r="AL592" i="15" s="1"/>
  <c r="AG593" i="15"/>
  <c r="AH593" i="15"/>
  <c r="AK593" i="15" s="1"/>
  <c r="AI593" i="15"/>
  <c r="AL593" i="15" s="1"/>
  <c r="AG594" i="15"/>
  <c r="AH594" i="15"/>
  <c r="AK594" i="15" s="1"/>
  <c r="AI594" i="15"/>
  <c r="AL594" i="15" s="1"/>
  <c r="AG595" i="15"/>
  <c r="AH595" i="15"/>
  <c r="AK595" i="15" s="1"/>
  <c r="AI595" i="15"/>
  <c r="AL595" i="15" s="1"/>
  <c r="AG596" i="15"/>
  <c r="AJ596" i="15" s="1"/>
  <c r="AH596" i="15"/>
  <c r="AK596" i="15" s="1"/>
  <c r="AI596" i="15"/>
  <c r="AL596" i="15" s="1"/>
  <c r="AG597" i="15"/>
  <c r="AJ597" i="15" s="1"/>
  <c r="AH597" i="15"/>
  <c r="AK597" i="15" s="1"/>
  <c r="AI597" i="15"/>
  <c r="AL597" i="15" s="1"/>
  <c r="AG598" i="15"/>
  <c r="AJ598" i="15" s="1"/>
  <c r="AH598" i="15"/>
  <c r="AK598" i="15" s="1"/>
  <c r="AI598" i="15"/>
  <c r="AL598" i="15" s="1"/>
  <c r="AG599" i="15"/>
  <c r="AJ599" i="15" s="1"/>
  <c r="AH599" i="15"/>
  <c r="AK599" i="15" s="1"/>
  <c r="AI599" i="15"/>
  <c r="AL599" i="15" s="1"/>
  <c r="AG600" i="15"/>
  <c r="AJ600" i="15" s="1"/>
  <c r="AH600" i="15"/>
  <c r="AK600" i="15" s="1"/>
  <c r="AI600" i="15"/>
  <c r="AL600" i="15" s="1"/>
  <c r="AG601" i="15"/>
  <c r="AJ601" i="15" s="1"/>
  <c r="AH601" i="15"/>
  <c r="AK601" i="15" s="1"/>
  <c r="AI601" i="15"/>
  <c r="AL601" i="15" s="1"/>
  <c r="AG602" i="15"/>
  <c r="AJ602" i="15" s="1"/>
  <c r="AH602" i="15"/>
  <c r="AK602" i="15" s="1"/>
  <c r="AI602" i="15"/>
  <c r="AL602" i="15" s="1"/>
  <c r="AG603" i="15"/>
  <c r="AJ603" i="15" s="1"/>
  <c r="AH603" i="15"/>
  <c r="AK603" i="15" s="1"/>
  <c r="AI603" i="15"/>
  <c r="AL603" i="15" s="1"/>
  <c r="AG604" i="15"/>
  <c r="AJ604" i="15" s="1"/>
  <c r="AH604" i="15"/>
  <c r="AK604" i="15" s="1"/>
  <c r="AI604" i="15"/>
  <c r="AL604" i="15" s="1"/>
  <c r="AG605" i="15"/>
  <c r="AH605" i="15"/>
  <c r="AK605" i="15" s="1"/>
  <c r="AI605" i="15"/>
  <c r="AL605" i="15" s="1"/>
  <c r="AG606" i="15"/>
  <c r="AH606" i="15"/>
  <c r="AK606" i="15" s="1"/>
  <c r="AI606" i="15"/>
  <c r="AL606" i="15" s="1"/>
  <c r="AG607" i="15"/>
  <c r="AH607" i="15"/>
  <c r="AK607" i="15" s="1"/>
  <c r="AI607" i="15"/>
  <c r="AL607" i="15" s="1"/>
  <c r="AG608" i="15"/>
  <c r="AH608" i="15"/>
  <c r="AK608" i="15" s="1"/>
  <c r="AI608" i="15"/>
  <c r="AL608" i="15" s="1"/>
  <c r="AG609" i="15"/>
  <c r="AH609" i="15"/>
  <c r="AK609" i="15" s="1"/>
  <c r="AI609" i="15"/>
  <c r="AL609" i="15" s="1"/>
  <c r="AG610" i="15"/>
  <c r="AJ610" i="15" s="1"/>
  <c r="AH610" i="15"/>
  <c r="AK610" i="15" s="1"/>
  <c r="AI610" i="15"/>
  <c r="AL610" i="15" s="1"/>
  <c r="AG611" i="15"/>
  <c r="AJ611" i="15" s="1"/>
  <c r="AH611" i="15"/>
  <c r="AK611" i="15" s="1"/>
  <c r="AI611" i="15"/>
  <c r="AL611" i="15" s="1"/>
  <c r="AG612" i="15"/>
  <c r="AJ612" i="15" s="1"/>
  <c r="AH612" i="15"/>
  <c r="AK612" i="15" s="1"/>
  <c r="AI612" i="15"/>
  <c r="AL612" i="15" s="1"/>
  <c r="AG613" i="15"/>
  <c r="AJ613" i="15" s="1"/>
  <c r="AH613" i="15"/>
  <c r="AK613" i="15" s="1"/>
  <c r="AI613" i="15"/>
  <c r="AL613" i="15" s="1"/>
  <c r="AG614" i="15"/>
  <c r="AJ614" i="15" s="1"/>
  <c r="AH614" i="15"/>
  <c r="AK614" i="15" s="1"/>
  <c r="AI614" i="15"/>
  <c r="AL614" i="15" s="1"/>
  <c r="AG615" i="15"/>
  <c r="AJ615" i="15" s="1"/>
  <c r="AH615" i="15"/>
  <c r="AK615" i="15" s="1"/>
  <c r="AI615" i="15"/>
  <c r="AL615" i="15" s="1"/>
  <c r="AG616" i="15"/>
  <c r="AJ616" i="15" s="1"/>
  <c r="AH616" i="15"/>
  <c r="AK616" i="15" s="1"/>
  <c r="AI616" i="15"/>
  <c r="AL616" i="15" s="1"/>
  <c r="AG617" i="15"/>
  <c r="AJ617" i="15" s="1"/>
  <c r="AH617" i="15"/>
  <c r="AK617" i="15" s="1"/>
  <c r="AI617" i="15"/>
  <c r="AL617" i="15" s="1"/>
  <c r="AG618" i="15"/>
  <c r="AJ618" i="15" s="1"/>
  <c r="AH618" i="15"/>
  <c r="AK618" i="15" s="1"/>
  <c r="AI618" i="15"/>
  <c r="AL618" i="15" s="1"/>
  <c r="AG619" i="15"/>
  <c r="AH619" i="15"/>
  <c r="AK619" i="15" s="1"/>
  <c r="AI619" i="15"/>
  <c r="AL619" i="15" s="1"/>
  <c r="AG620" i="15"/>
  <c r="AH620" i="15"/>
  <c r="AK620" i="15" s="1"/>
  <c r="AI620" i="15"/>
  <c r="AL620" i="15" s="1"/>
  <c r="AG621" i="15"/>
  <c r="AH621" i="15"/>
  <c r="AK621" i="15" s="1"/>
  <c r="AI621" i="15"/>
  <c r="AL621" i="15" s="1"/>
  <c r="AG622" i="15"/>
  <c r="AH622" i="15"/>
  <c r="AK622" i="15" s="1"/>
  <c r="AI622" i="15"/>
  <c r="AL622" i="15" s="1"/>
  <c r="AG623" i="15"/>
  <c r="AH623" i="15"/>
  <c r="AK623" i="15" s="1"/>
  <c r="AI623" i="15"/>
  <c r="AL623" i="15" s="1"/>
  <c r="AG624" i="15"/>
  <c r="AJ624" i="15" s="1"/>
  <c r="AH624" i="15"/>
  <c r="AK624" i="15" s="1"/>
  <c r="AI624" i="15"/>
  <c r="AL624" i="15" s="1"/>
  <c r="AG625" i="15"/>
  <c r="AJ625" i="15" s="1"/>
  <c r="AH625" i="15"/>
  <c r="AK625" i="15" s="1"/>
  <c r="AI625" i="15"/>
  <c r="AL625" i="15" s="1"/>
  <c r="AG626" i="15"/>
  <c r="AJ626" i="15" s="1"/>
  <c r="AH626" i="15"/>
  <c r="AK626" i="15" s="1"/>
  <c r="AI626" i="15"/>
  <c r="AL626" i="15" s="1"/>
  <c r="AG627" i="15"/>
  <c r="AJ627" i="15" s="1"/>
  <c r="AH627" i="15"/>
  <c r="AK627" i="15" s="1"/>
  <c r="AI627" i="15"/>
  <c r="AL627" i="15" s="1"/>
  <c r="AG628" i="15"/>
  <c r="AJ628" i="15" s="1"/>
  <c r="AH628" i="15"/>
  <c r="AK628" i="15" s="1"/>
  <c r="AI628" i="15"/>
  <c r="AL628" i="15" s="1"/>
  <c r="AG629" i="15"/>
  <c r="AJ629" i="15" s="1"/>
  <c r="AH629" i="15"/>
  <c r="AK629" i="15" s="1"/>
  <c r="AI629" i="15"/>
  <c r="AL629" i="15" s="1"/>
  <c r="AG630" i="15"/>
  <c r="AJ630" i="15" s="1"/>
  <c r="AH630" i="15"/>
  <c r="AK630" i="15" s="1"/>
  <c r="AI630" i="15"/>
  <c r="AL630" i="15" s="1"/>
  <c r="AG631" i="15"/>
  <c r="AJ631" i="15" s="1"/>
  <c r="AH631" i="15"/>
  <c r="AK631" i="15" s="1"/>
  <c r="AI631" i="15"/>
  <c r="AL631" i="15" s="1"/>
  <c r="AG632" i="15"/>
  <c r="AJ632" i="15" s="1"/>
  <c r="AH632" i="15"/>
  <c r="AK632" i="15" s="1"/>
  <c r="AI632" i="15"/>
  <c r="AL632" i="15" s="1"/>
  <c r="AG633" i="15"/>
  <c r="AH633" i="15"/>
  <c r="AK633" i="15" s="1"/>
  <c r="AI633" i="15"/>
  <c r="AL633" i="15" s="1"/>
  <c r="AG634" i="15"/>
  <c r="AH634" i="15"/>
  <c r="AK634" i="15" s="1"/>
  <c r="AI634" i="15"/>
  <c r="AL634" i="15" s="1"/>
  <c r="AG635" i="15"/>
  <c r="AH635" i="15"/>
  <c r="AK635" i="15" s="1"/>
  <c r="AI635" i="15"/>
  <c r="AL635" i="15" s="1"/>
  <c r="AG636" i="15"/>
  <c r="AH636" i="15"/>
  <c r="AK636" i="15" s="1"/>
  <c r="AI636" i="15"/>
  <c r="AL636" i="15" s="1"/>
  <c r="AG637" i="15"/>
  <c r="AH637" i="15"/>
  <c r="AK637" i="15" s="1"/>
  <c r="AI637" i="15"/>
  <c r="AL637" i="15" s="1"/>
  <c r="AG638" i="15"/>
  <c r="AJ638" i="15" s="1"/>
  <c r="AH638" i="15"/>
  <c r="AK638" i="15" s="1"/>
  <c r="AI638" i="15"/>
  <c r="AL638" i="15" s="1"/>
  <c r="AG639" i="15"/>
  <c r="AJ639" i="15" s="1"/>
  <c r="AH639" i="15"/>
  <c r="AK639" i="15" s="1"/>
  <c r="AI639" i="15"/>
  <c r="AL639" i="15" s="1"/>
  <c r="AG640" i="15"/>
  <c r="AJ640" i="15" s="1"/>
  <c r="AH640" i="15"/>
  <c r="AK640" i="15" s="1"/>
  <c r="AI640" i="15"/>
  <c r="AL640" i="15" s="1"/>
  <c r="AG641" i="15"/>
  <c r="AJ641" i="15" s="1"/>
  <c r="AH641" i="15"/>
  <c r="AK641" i="15" s="1"/>
  <c r="AI641" i="15"/>
  <c r="AL641" i="15" s="1"/>
  <c r="AG642" i="15"/>
  <c r="AJ642" i="15" s="1"/>
  <c r="AH642" i="15"/>
  <c r="AK642" i="15" s="1"/>
  <c r="AI642" i="15"/>
  <c r="AL642" i="15" s="1"/>
  <c r="AG643" i="15"/>
  <c r="AJ643" i="15" s="1"/>
  <c r="AH643" i="15"/>
  <c r="AK643" i="15" s="1"/>
  <c r="AI643" i="15"/>
  <c r="AL643" i="15" s="1"/>
  <c r="AG644" i="15"/>
  <c r="AJ644" i="15" s="1"/>
  <c r="AH644" i="15"/>
  <c r="AK644" i="15" s="1"/>
  <c r="AI644" i="15"/>
  <c r="AL644" i="15" s="1"/>
  <c r="AG645" i="15"/>
  <c r="AJ645" i="15" s="1"/>
  <c r="AH645" i="15"/>
  <c r="AK645" i="15" s="1"/>
  <c r="AI645" i="15"/>
  <c r="AL645" i="15" s="1"/>
  <c r="AG646" i="15"/>
  <c r="AJ646" i="15" s="1"/>
  <c r="AH646" i="15"/>
  <c r="AK646" i="15" s="1"/>
  <c r="AI646" i="15"/>
  <c r="AL646" i="15" s="1"/>
  <c r="AG647" i="15"/>
  <c r="AH647" i="15"/>
  <c r="AK647" i="15" s="1"/>
  <c r="AI647" i="15"/>
  <c r="AL647" i="15" s="1"/>
  <c r="AG648" i="15"/>
  <c r="AH648" i="15"/>
  <c r="AK648" i="15" s="1"/>
  <c r="AI648" i="15"/>
  <c r="AL648" i="15" s="1"/>
  <c r="AG649" i="15"/>
  <c r="AH649" i="15"/>
  <c r="AK649" i="15" s="1"/>
  <c r="AI649" i="15"/>
  <c r="AL649" i="15" s="1"/>
  <c r="AG650" i="15"/>
  <c r="AH650" i="15"/>
  <c r="AK650" i="15" s="1"/>
  <c r="AI650" i="15"/>
  <c r="AL650" i="15" s="1"/>
  <c r="AG651" i="15"/>
  <c r="AH651" i="15"/>
  <c r="AK651" i="15" s="1"/>
  <c r="AI651" i="15"/>
  <c r="AL651" i="15" s="1"/>
  <c r="AG652" i="15"/>
  <c r="AJ652" i="15" s="1"/>
  <c r="AH652" i="15"/>
  <c r="AK652" i="15" s="1"/>
  <c r="AI652" i="15"/>
  <c r="AL652" i="15" s="1"/>
  <c r="AG653" i="15"/>
  <c r="AJ653" i="15" s="1"/>
  <c r="AH653" i="15"/>
  <c r="AK653" i="15" s="1"/>
  <c r="AI653" i="15"/>
  <c r="AL653" i="15" s="1"/>
  <c r="AG654" i="15"/>
  <c r="AJ654" i="15" s="1"/>
  <c r="AH654" i="15"/>
  <c r="AK654" i="15" s="1"/>
  <c r="AI654" i="15"/>
  <c r="AL654" i="15" s="1"/>
  <c r="AG655" i="15"/>
  <c r="AJ655" i="15" s="1"/>
  <c r="AH655" i="15"/>
  <c r="AK655" i="15" s="1"/>
  <c r="AI655" i="15"/>
  <c r="AL655" i="15" s="1"/>
  <c r="AG656" i="15"/>
  <c r="AJ656" i="15" s="1"/>
  <c r="AH656" i="15"/>
  <c r="AK656" i="15" s="1"/>
  <c r="AI656" i="15"/>
  <c r="AL656" i="15" s="1"/>
  <c r="AG657" i="15"/>
  <c r="AJ657" i="15" s="1"/>
  <c r="AH657" i="15"/>
  <c r="AK657" i="15" s="1"/>
  <c r="AI657" i="15"/>
  <c r="AL657" i="15" s="1"/>
  <c r="AG658" i="15"/>
  <c r="AJ658" i="15" s="1"/>
  <c r="AH658" i="15"/>
  <c r="AK658" i="15" s="1"/>
  <c r="AI658" i="15"/>
  <c r="AL658" i="15" s="1"/>
  <c r="AG659" i="15"/>
  <c r="AH659" i="15"/>
  <c r="AK659" i="15" s="1"/>
  <c r="AI659" i="15"/>
  <c r="AL659" i="15" s="1"/>
  <c r="AG660" i="15"/>
  <c r="AJ660" i="15" s="1"/>
  <c r="AH660" i="15"/>
  <c r="AK660" i="15" s="1"/>
  <c r="AI660" i="15"/>
  <c r="AL660" i="15" s="1"/>
  <c r="AG661" i="15"/>
  <c r="AH661" i="15"/>
  <c r="AK661" i="15" s="1"/>
  <c r="AI661" i="15"/>
  <c r="AL661" i="15" s="1"/>
  <c r="AG662" i="15"/>
  <c r="AJ662" i="15" s="1"/>
  <c r="AH662" i="15"/>
  <c r="AK662" i="15" s="1"/>
  <c r="AI662" i="15"/>
  <c r="AL662" i="15" s="1"/>
  <c r="AG663" i="15"/>
  <c r="AH663" i="15"/>
  <c r="AK663" i="15" s="1"/>
  <c r="AI663" i="15"/>
  <c r="AL663" i="15" s="1"/>
  <c r="AG664" i="15"/>
  <c r="AH664" i="15"/>
  <c r="AK664" i="15" s="1"/>
  <c r="AI664" i="15"/>
  <c r="AL664" i="15" s="1"/>
  <c r="AG665" i="15"/>
  <c r="AH665" i="15"/>
  <c r="AK665" i="15" s="1"/>
  <c r="AI665" i="15"/>
  <c r="AL665" i="15" s="1"/>
  <c r="AG666" i="15"/>
  <c r="AJ666" i="15" s="1"/>
  <c r="AH666" i="15"/>
  <c r="AK666" i="15" s="1"/>
  <c r="AI666" i="15"/>
  <c r="AL666" i="15" s="1"/>
  <c r="AG667" i="15"/>
  <c r="AJ667" i="15" s="1"/>
  <c r="AH667" i="15"/>
  <c r="AK667" i="15" s="1"/>
  <c r="AI667" i="15"/>
  <c r="AL667" i="15" s="1"/>
  <c r="AG668" i="15"/>
  <c r="AJ668" i="15" s="1"/>
  <c r="AH668" i="15"/>
  <c r="AK668" i="15" s="1"/>
  <c r="AI668" i="15"/>
  <c r="AL668" i="15" s="1"/>
  <c r="AG2" i="15"/>
  <c r="AJ2" i="15" s="1"/>
  <c r="AI2" i="15"/>
  <c r="AL2" i="15" s="1"/>
  <c r="AH2" i="15"/>
  <c r="AK2" i="15" s="1"/>
  <c r="Z4" i="15"/>
  <c r="AF4" i="15" s="1"/>
  <c r="Z5" i="15"/>
  <c r="AF5" i="15" s="1"/>
  <c r="Z6" i="15"/>
  <c r="AF6" i="15" s="1"/>
  <c r="Z7" i="15"/>
  <c r="AF7" i="15" s="1"/>
  <c r="Z8" i="15"/>
  <c r="AF8" i="15" s="1"/>
  <c r="Z9" i="15"/>
  <c r="AF9" i="15" s="1"/>
  <c r="Z10" i="15"/>
  <c r="AF10" i="15" s="1"/>
  <c r="Z11" i="15"/>
  <c r="AF11" i="15" s="1"/>
  <c r="Z12" i="15"/>
  <c r="AF12" i="15" s="1"/>
  <c r="Z13" i="15"/>
  <c r="AF13" i="15" s="1"/>
  <c r="Z14" i="15"/>
  <c r="AF14" i="15" s="1"/>
  <c r="Z15" i="15"/>
  <c r="AF15" i="15" s="1"/>
  <c r="Z16" i="15"/>
  <c r="AF16" i="15" s="1"/>
  <c r="Z17" i="15"/>
  <c r="AF17" i="15" s="1"/>
  <c r="Z18" i="15"/>
  <c r="AF18" i="15" s="1"/>
  <c r="Z19" i="15"/>
  <c r="AF19" i="15" s="1"/>
  <c r="Z20" i="15"/>
  <c r="AF20" i="15" s="1"/>
  <c r="Z21" i="15"/>
  <c r="AF21" i="15" s="1"/>
  <c r="Z22" i="15"/>
  <c r="AF22" i="15" s="1"/>
  <c r="Z23" i="15"/>
  <c r="AF23" i="15" s="1"/>
  <c r="Z24" i="15"/>
  <c r="AF24" i="15" s="1"/>
  <c r="Z25" i="15"/>
  <c r="AF25" i="15" s="1"/>
  <c r="Z26" i="15"/>
  <c r="AF26" i="15" s="1"/>
  <c r="Z27" i="15"/>
  <c r="AF27" i="15" s="1"/>
  <c r="Z28" i="15"/>
  <c r="AF28" i="15" s="1"/>
  <c r="Z29" i="15"/>
  <c r="AF29" i="15" s="1"/>
  <c r="Z30" i="15"/>
  <c r="AF30" i="15" s="1"/>
  <c r="Z31" i="15"/>
  <c r="AF31" i="15" s="1"/>
  <c r="Z32" i="15"/>
  <c r="AF32" i="15" s="1"/>
  <c r="Z33" i="15"/>
  <c r="AF33" i="15" s="1"/>
  <c r="Z34" i="15"/>
  <c r="AF34" i="15" s="1"/>
  <c r="Z35" i="15"/>
  <c r="AF35" i="15" s="1"/>
  <c r="Z36" i="15"/>
  <c r="AF36" i="15" s="1"/>
  <c r="Z37" i="15"/>
  <c r="AF37" i="15" s="1"/>
  <c r="Z38" i="15"/>
  <c r="AF38" i="15" s="1"/>
  <c r="Z39" i="15"/>
  <c r="AF39" i="15" s="1"/>
  <c r="Z40" i="15"/>
  <c r="AF40" i="15" s="1"/>
  <c r="Z41" i="15"/>
  <c r="AF41" i="15" s="1"/>
  <c r="Z42" i="15"/>
  <c r="AF42" i="15" s="1"/>
  <c r="Z43" i="15"/>
  <c r="AF43" i="15" s="1"/>
  <c r="Z44" i="15"/>
  <c r="AF44" i="15" s="1"/>
  <c r="Z45" i="15"/>
  <c r="AF45" i="15" s="1"/>
  <c r="Z46" i="15"/>
  <c r="AF46" i="15" s="1"/>
  <c r="Z47" i="15"/>
  <c r="AF47" i="15" s="1"/>
  <c r="Z48" i="15"/>
  <c r="AF48" i="15" s="1"/>
  <c r="Z49" i="15"/>
  <c r="AF49" i="15" s="1"/>
  <c r="Z50" i="15"/>
  <c r="AF50" i="15" s="1"/>
  <c r="Z51" i="15"/>
  <c r="AF51" i="15" s="1"/>
  <c r="Z52" i="15"/>
  <c r="AF52" i="15" s="1"/>
  <c r="Z53" i="15"/>
  <c r="AF53" i="15" s="1"/>
  <c r="Z54" i="15"/>
  <c r="AF54" i="15" s="1"/>
  <c r="Z55" i="15"/>
  <c r="AF55" i="15" s="1"/>
  <c r="Z56" i="15"/>
  <c r="AF56" i="15" s="1"/>
  <c r="Z57" i="15"/>
  <c r="AF57" i="15" s="1"/>
  <c r="Z58" i="15"/>
  <c r="AF58" i="15" s="1"/>
  <c r="Z59" i="15"/>
  <c r="AF59" i="15" s="1"/>
  <c r="Z60" i="15"/>
  <c r="AF60" i="15" s="1"/>
  <c r="Z61" i="15"/>
  <c r="AF61" i="15" s="1"/>
  <c r="Z62" i="15"/>
  <c r="AF62" i="15" s="1"/>
  <c r="Z63" i="15"/>
  <c r="AF63" i="15" s="1"/>
  <c r="Z64" i="15"/>
  <c r="AF64" i="15" s="1"/>
  <c r="Z65" i="15"/>
  <c r="AF65" i="15" s="1"/>
  <c r="Z66" i="15"/>
  <c r="AF66" i="15" s="1"/>
  <c r="Z67" i="15"/>
  <c r="AF67" i="15" s="1"/>
  <c r="Z68" i="15"/>
  <c r="AF68" i="15" s="1"/>
  <c r="Z69" i="15"/>
  <c r="AF69" i="15" s="1"/>
  <c r="Z70" i="15"/>
  <c r="AF70" i="15" s="1"/>
  <c r="Z71" i="15"/>
  <c r="AF71" i="15" s="1"/>
  <c r="Z72" i="15"/>
  <c r="AF72" i="15" s="1"/>
  <c r="Z73" i="15"/>
  <c r="AF73" i="15" s="1"/>
  <c r="Z74" i="15"/>
  <c r="AF74" i="15" s="1"/>
  <c r="Z75" i="15"/>
  <c r="AF75" i="15" s="1"/>
  <c r="Z76" i="15"/>
  <c r="AF76" i="15" s="1"/>
  <c r="Z77" i="15"/>
  <c r="AF77" i="15" s="1"/>
  <c r="Z78" i="15"/>
  <c r="AF78" i="15" s="1"/>
  <c r="Z79" i="15"/>
  <c r="AF79" i="15" s="1"/>
  <c r="Z80" i="15"/>
  <c r="AF80" i="15" s="1"/>
  <c r="Z81" i="15"/>
  <c r="AF81" i="15" s="1"/>
  <c r="Z82" i="15"/>
  <c r="AF82" i="15" s="1"/>
  <c r="Z83" i="15"/>
  <c r="AF83" i="15" s="1"/>
  <c r="Z84" i="15"/>
  <c r="AF84" i="15" s="1"/>
  <c r="Z85" i="15"/>
  <c r="AF85" i="15" s="1"/>
  <c r="Z86" i="15"/>
  <c r="AF86" i="15" s="1"/>
  <c r="Z87" i="15"/>
  <c r="AF87" i="15" s="1"/>
  <c r="Z88" i="15"/>
  <c r="AF88" i="15" s="1"/>
  <c r="Z89" i="15"/>
  <c r="AF89" i="15" s="1"/>
  <c r="Z90" i="15"/>
  <c r="AF90" i="15" s="1"/>
  <c r="Z91" i="15"/>
  <c r="AF91" i="15" s="1"/>
  <c r="Z92" i="15"/>
  <c r="AF92" i="15" s="1"/>
  <c r="Z93" i="15"/>
  <c r="AF93" i="15" s="1"/>
  <c r="Z94" i="15"/>
  <c r="AF94" i="15" s="1"/>
  <c r="Z95" i="15"/>
  <c r="AF95" i="15" s="1"/>
  <c r="Z96" i="15"/>
  <c r="AF96" i="15" s="1"/>
  <c r="Z97" i="15"/>
  <c r="AF97" i="15" s="1"/>
  <c r="Z98" i="15"/>
  <c r="AF98" i="15" s="1"/>
  <c r="Z99" i="15"/>
  <c r="AF99" i="15" s="1"/>
  <c r="Z100" i="15"/>
  <c r="AF100" i="15" s="1"/>
  <c r="Z101" i="15"/>
  <c r="AF101" i="15" s="1"/>
  <c r="Z102" i="15"/>
  <c r="AF102" i="15" s="1"/>
  <c r="Z103" i="15"/>
  <c r="AF103" i="15" s="1"/>
  <c r="Z104" i="15"/>
  <c r="AF104" i="15" s="1"/>
  <c r="Z105" i="15"/>
  <c r="AF105" i="15" s="1"/>
  <c r="Z106" i="15"/>
  <c r="AF106" i="15" s="1"/>
  <c r="Z107" i="15"/>
  <c r="AF107" i="15" s="1"/>
  <c r="Z108" i="15"/>
  <c r="AF108" i="15" s="1"/>
  <c r="Z109" i="15"/>
  <c r="AF109" i="15" s="1"/>
  <c r="Z110" i="15"/>
  <c r="AF110" i="15" s="1"/>
  <c r="Z111" i="15"/>
  <c r="AF111" i="15" s="1"/>
  <c r="Z112" i="15"/>
  <c r="AF112" i="15" s="1"/>
  <c r="Z113" i="15"/>
  <c r="AF113" i="15" s="1"/>
  <c r="Z114" i="15"/>
  <c r="AF114" i="15" s="1"/>
  <c r="Z115" i="15"/>
  <c r="AF115" i="15" s="1"/>
  <c r="Z116" i="15"/>
  <c r="AF116" i="15" s="1"/>
  <c r="Z117" i="15"/>
  <c r="AF117" i="15" s="1"/>
  <c r="Z118" i="15"/>
  <c r="AF118" i="15" s="1"/>
  <c r="Z119" i="15"/>
  <c r="AF119" i="15" s="1"/>
  <c r="Z120" i="15"/>
  <c r="AF120" i="15" s="1"/>
  <c r="Z121" i="15"/>
  <c r="AF121" i="15" s="1"/>
  <c r="Z122" i="15"/>
  <c r="AF122" i="15" s="1"/>
  <c r="Z123" i="15"/>
  <c r="AF123" i="15" s="1"/>
  <c r="Z124" i="15"/>
  <c r="AF124" i="15" s="1"/>
  <c r="Z125" i="15"/>
  <c r="AF125" i="15" s="1"/>
  <c r="Z126" i="15"/>
  <c r="AF126" i="15" s="1"/>
  <c r="Z127" i="15"/>
  <c r="AF127" i="15" s="1"/>
  <c r="Z128" i="15"/>
  <c r="AF128" i="15" s="1"/>
  <c r="Z129" i="15"/>
  <c r="AF129" i="15" s="1"/>
  <c r="Z130" i="15"/>
  <c r="AF130" i="15" s="1"/>
  <c r="Z131" i="15"/>
  <c r="AF131" i="15" s="1"/>
  <c r="Z132" i="15"/>
  <c r="AF132" i="15" s="1"/>
  <c r="Z133" i="15"/>
  <c r="AF133" i="15" s="1"/>
  <c r="Z134" i="15"/>
  <c r="AF134" i="15" s="1"/>
  <c r="Z135" i="15"/>
  <c r="AF135" i="15" s="1"/>
  <c r="Z136" i="15"/>
  <c r="AF136" i="15" s="1"/>
  <c r="Z137" i="15"/>
  <c r="AF137" i="15" s="1"/>
  <c r="Z138" i="15"/>
  <c r="AF138" i="15" s="1"/>
  <c r="Z139" i="15"/>
  <c r="AF139" i="15" s="1"/>
  <c r="Z140" i="15"/>
  <c r="AF140" i="15" s="1"/>
  <c r="Z141" i="15"/>
  <c r="AF141" i="15" s="1"/>
  <c r="Z142" i="15"/>
  <c r="AF142" i="15" s="1"/>
  <c r="Z143" i="15"/>
  <c r="AF143" i="15" s="1"/>
  <c r="Z144" i="15"/>
  <c r="AF144" i="15" s="1"/>
  <c r="Z145" i="15"/>
  <c r="AF145" i="15" s="1"/>
  <c r="Z146" i="15"/>
  <c r="AF146" i="15" s="1"/>
  <c r="Z147" i="15"/>
  <c r="AF147" i="15" s="1"/>
  <c r="Z148" i="15"/>
  <c r="AF148" i="15" s="1"/>
  <c r="Z149" i="15"/>
  <c r="AF149" i="15" s="1"/>
  <c r="Z150" i="15"/>
  <c r="AF150" i="15" s="1"/>
  <c r="Z151" i="15"/>
  <c r="AF151" i="15" s="1"/>
  <c r="Z152" i="15"/>
  <c r="AF152" i="15" s="1"/>
  <c r="Z153" i="15"/>
  <c r="AF153" i="15" s="1"/>
  <c r="Z154" i="15"/>
  <c r="AF154" i="15" s="1"/>
  <c r="Z155" i="15"/>
  <c r="AF155" i="15" s="1"/>
  <c r="Z156" i="15"/>
  <c r="AF156" i="15" s="1"/>
  <c r="Z157" i="15"/>
  <c r="AF157" i="15" s="1"/>
  <c r="Z158" i="15"/>
  <c r="AF158" i="15" s="1"/>
  <c r="Z159" i="15"/>
  <c r="AF159" i="15" s="1"/>
  <c r="Z160" i="15"/>
  <c r="AF160" i="15" s="1"/>
  <c r="Z161" i="15"/>
  <c r="AF161" i="15" s="1"/>
  <c r="Z162" i="15"/>
  <c r="AF162" i="15" s="1"/>
  <c r="Z163" i="15"/>
  <c r="AF163" i="15" s="1"/>
  <c r="Z164" i="15"/>
  <c r="AF164" i="15" s="1"/>
  <c r="Z165" i="15"/>
  <c r="AF165" i="15" s="1"/>
  <c r="Z166" i="15"/>
  <c r="AF166" i="15" s="1"/>
  <c r="Z167" i="15"/>
  <c r="AF167" i="15" s="1"/>
  <c r="Z168" i="15"/>
  <c r="AF168" i="15" s="1"/>
  <c r="Z169" i="15"/>
  <c r="AF169" i="15" s="1"/>
  <c r="Z170" i="15"/>
  <c r="AF170" i="15" s="1"/>
  <c r="Z171" i="15"/>
  <c r="AF171" i="15" s="1"/>
  <c r="Z172" i="15"/>
  <c r="AF172" i="15" s="1"/>
  <c r="Z173" i="15"/>
  <c r="AF173" i="15" s="1"/>
  <c r="Z174" i="15"/>
  <c r="AF174" i="15" s="1"/>
  <c r="Z175" i="15"/>
  <c r="AF175" i="15" s="1"/>
  <c r="Z176" i="15"/>
  <c r="AF176" i="15" s="1"/>
  <c r="Z177" i="15"/>
  <c r="AF177" i="15" s="1"/>
  <c r="Z178" i="15"/>
  <c r="AF178" i="15" s="1"/>
  <c r="Z179" i="15"/>
  <c r="AF179" i="15" s="1"/>
  <c r="Z180" i="15"/>
  <c r="AF180" i="15" s="1"/>
  <c r="Z181" i="15"/>
  <c r="AF181" i="15" s="1"/>
  <c r="Z182" i="15"/>
  <c r="AF182" i="15" s="1"/>
  <c r="Z183" i="15"/>
  <c r="AF183" i="15" s="1"/>
  <c r="Z184" i="15"/>
  <c r="AF184" i="15" s="1"/>
  <c r="Z185" i="15"/>
  <c r="AF185" i="15" s="1"/>
  <c r="Z186" i="15"/>
  <c r="AF186" i="15" s="1"/>
  <c r="Z187" i="15"/>
  <c r="AF187" i="15" s="1"/>
  <c r="Z188" i="15"/>
  <c r="AF188" i="15" s="1"/>
  <c r="Z189" i="15"/>
  <c r="AF189" i="15" s="1"/>
  <c r="Z190" i="15"/>
  <c r="AF190" i="15" s="1"/>
  <c r="Z191" i="15"/>
  <c r="AF191" i="15" s="1"/>
  <c r="Z192" i="15"/>
  <c r="AF192" i="15" s="1"/>
  <c r="Z193" i="15"/>
  <c r="AF193" i="15" s="1"/>
  <c r="Z194" i="15"/>
  <c r="AF194" i="15" s="1"/>
  <c r="Z195" i="15"/>
  <c r="AF195" i="15" s="1"/>
  <c r="Z196" i="15"/>
  <c r="AF196" i="15" s="1"/>
  <c r="Z197" i="15"/>
  <c r="AF197" i="15" s="1"/>
  <c r="Z198" i="15"/>
  <c r="AF198" i="15" s="1"/>
  <c r="Z199" i="15"/>
  <c r="AF199" i="15" s="1"/>
  <c r="Z200" i="15"/>
  <c r="AF200" i="15" s="1"/>
  <c r="Z201" i="15"/>
  <c r="AF201" i="15" s="1"/>
  <c r="Z202" i="15"/>
  <c r="AF202" i="15" s="1"/>
  <c r="Z203" i="15"/>
  <c r="AF203" i="15" s="1"/>
  <c r="Z204" i="15"/>
  <c r="AF204" i="15" s="1"/>
  <c r="Z205" i="15"/>
  <c r="AF205" i="15" s="1"/>
  <c r="Z206" i="15"/>
  <c r="AF206" i="15" s="1"/>
  <c r="Z207" i="15"/>
  <c r="AF207" i="15" s="1"/>
  <c r="Z208" i="15"/>
  <c r="AF208" i="15" s="1"/>
  <c r="Z209" i="15"/>
  <c r="AF209" i="15" s="1"/>
  <c r="Z210" i="15"/>
  <c r="AF210" i="15" s="1"/>
  <c r="Z211" i="15"/>
  <c r="AF211" i="15" s="1"/>
  <c r="Z212" i="15"/>
  <c r="AF212" i="15" s="1"/>
  <c r="Z213" i="15"/>
  <c r="AF213" i="15" s="1"/>
  <c r="Z214" i="15"/>
  <c r="AF214" i="15" s="1"/>
  <c r="Z215" i="15"/>
  <c r="AF215" i="15" s="1"/>
  <c r="Z216" i="15"/>
  <c r="AF216" i="15" s="1"/>
  <c r="Z217" i="15"/>
  <c r="AF217" i="15" s="1"/>
  <c r="Z218" i="15"/>
  <c r="AF218" i="15" s="1"/>
  <c r="Z219" i="15"/>
  <c r="AF219" i="15" s="1"/>
  <c r="Z220" i="15"/>
  <c r="AF220" i="15" s="1"/>
  <c r="Z221" i="15"/>
  <c r="AF221" i="15" s="1"/>
  <c r="Z222" i="15"/>
  <c r="AF222" i="15" s="1"/>
  <c r="Z223" i="15"/>
  <c r="AF223" i="15" s="1"/>
  <c r="Z224" i="15"/>
  <c r="AF224" i="15" s="1"/>
  <c r="Z225" i="15"/>
  <c r="AF225" i="15" s="1"/>
  <c r="Z226" i="15"/>
  <c r="AF226" i="15" s="1"/>
  <c r="Z227" i="15"/>
  <c r="AF227" i="15" s="1"/>
  <c r="Z228" i="15"/>
  <c r="AF228" i="15" s="1"/>
  <c r="Z229" i="15"/>
  <c r="AF229" i="15" s="1"/>
  <c r="Z230" i="15"/>
  <c r="AF230" i="15" s="1"/>
  <c r="Z231" i="15"/>
  <c r="AF231" i="15" s="1"/>
  <c r="Z232" i="15"/>
  <c r="AF232" i="15" s="1"/>
  <c r="Z233" i="15"/>
  <c r="AF233" i="15" s="1"/>
  <c r="Z234" i="15"/>
  <c r="AF234" i="15" s="1"/>
  <c r="Z235" i="15"/>
  <c r="AF235" i="15" s="1"/>
  <c r="Z236" i="15"/>
  <c r="AF236" i="15" s="1"/>
  <c r="Z237" i="15"/>
  <c r="AF237" i="15" s="1"/>
  <c r="Z238" i="15"/>
  <c r="AF238" i="15" s="1"/>
  <c r="Z239" i="15"/>
  <c r="AF239" i="15" s="1"/>
  <c r="Z240" i="15"/>
  <c r="AF240" i="15" s="1"/>
  <c r="Z241" i="15"/>
  <c r="AF241" i="15" s="1"/>
  <c r="Z242" i="15"/>
  <c r="AF242" i="15" s="1"/>
  <c r="Z243" i="15"/>
  <c r="AF243" i="15" s="1"/>
  <c r="Z244" i="15"/>
  <c r="AF244" i="15" s="1"/>
  <c r="Z245" i="15"/>
  <c r="AF245" i="15" s="1"/>
  <c r="Z246" i="15"/>
  <c r="AF246" i="15" s="1"/>
  <c r="Z247" i="15"/>
  <c r="AF247" i="15" s="1"/>
  <c r="Z248" i="15"/>
  <c r="AF248" i="15" s="1"/>
  <c r="Z249" i="15"/>
  <c r="AF249" i="15" s="1"/>
  <c r="Z250" i="15"/>
  <c r="AF250" i="15" s="1"/>
  <c r="Z251" i="15"/>
  <c r="AF251" i="15" s="1"/>
  <c r="Z252" i="15"/>
  <c r="AF252" i="15" s="1"/>
  <c r="Z253" i="15"/>
  <c r="AF253" i="15" s="1"/>
  <c r="Z254" i="15"/>
  <c r="AF254" i="15" s="1"/>
  <c r="Z255" i="15"/>
  <c r="AF255" i="15" s="1"/>
  <c r="Z256" i="15"/>
  <c r="AF256" i="15" s="1"/>
  <c r="Z257" i="15"/>
  <c r="AF257" i="15" s="1"/>
  <c r="Z258" i="15"/>
  <c r="AF258" i="15" s="1"/>
  <c r="Z259" i="15"/>
  <c r="AF259" i="15" s="1"/>
  <c r="Z260" i="15"/>
  <c r="AF260" i="15" s="1"/>
  <c r="Z261" i="15"/>
  <c r="AF261" i="15" s="1"/>
  <c r="Z262" i="15"/>
  <c r="AF262" i="15" s="1"/>
  <c r="Z263" i="15"/>
  <c r="AF263" i="15" s="1"/>
  <c r="Z264" i="15"/>
  <c r="AF264" i="15" s="1"/>
  <c r="Z265" i="15"/>
  <c r="AF265" i="15" s="1"/>
  <c r="Z266" i="15"/>
  <c r="AF266" i="15" s="1"/>
  <c r="Z267" i="15"/>
  <c r="AF267" i="15" s="1"/>
  <c r="Z268" i="15"/>
  <c r="AF268" i="15" s="1"/>
  <c r="Z269" i="15"/>
  <c r="AF269" i="15" s="1"/>
  <c r="Z270" i="15"/>
  <c r="AF270" i="15" s="1"/>
  <c r="Z271" i="15"/>
  <c r="AF271" i="15" s="1"/>
  <c r="Z272" i="15"/>
  <c r="AF272" i="15" s="1"/>
  <c r="Z273" i="15"/>
  <c r="AF273" i="15" s="1"/>
  <c r="Z274" i="15"/>
  <c r="AF274" i="15" s="1"/>
  <c r="Z275" i="15"/>
  <c r="AF275" i="15" s="1"/>
  <c r="Z276" i="15"/>
  <c r="AF276" i="15" s="1"/>
  <c r="Z277" i="15"/>
  <c r="AF277" i="15" s="1"/>
  <c r="Z278" i="15"/>
  <c r="AF278" i="15" s="1"/>
  <c r="Z279" i="15"/>
  <c r="AF279" i="15" s="1"/>
  <c r="Z280" i="15"/>
  <c r="AF280" i="15" s="1"/>
  <c r="Z281" i="15"/>
  <c r="AF281" i="15" s="1"/>
  <c r="Z282" i="15"/>
  <c r="AF282" i="15" s="1"/>
  <c r="Z283" i="15"/>
  <c r="AF283" i="15" s="1"/>
  <c r="Z284" i="15"/>
  <c r="AF284" i="15" s="1"/>
  <c r="Z285" i="15"/>
  <c r="AF285" i="15" s="1"/>
  <c r="Z286" i="15"/>
  <c r="AF286" i="15" s="1"/>
  <c r="Z287" i="15"/>
  <c r="AF287" i="15" s="1"/>
  <c r="Z288" i="15"/>
  <c r="AF288" i="15" s="1"/>
  <c r="Z289" i="15"/>
  <c r="AF289" i="15" s="1"/>
  <c r="Z290" i="15"/>
  <c r="AF290" i="15" s="1"/>
  <c r="Z291" i="15"/>
  <c r="AF291" i="15" s="1"/>
  <c r="Z292" i="15"/>
  <c r="AF292" i="15" s="1"/>
  <c r="Z293" i="15"/>
  <c r="AF293" i="15" s="1"/>
  <c r="Z294" i="15"/>
  <c r="AF294" i="15" s="1"/>
  <c r="Z295" i="15"/>
  <c r="AF295" i="15" s="1"/>
  <c r="Z296" i="15"/>
  <c r="AF296" i="15" s="1"/>
  <c r="Z297" i="15"/>
  <c r="AF297" i="15" s="1"/>
  <c r="Z298" i="15"/>
  <c r="AF298" i="15" s="1"/>
  <c r="Z299" i="15"/>
  <c r="AF299" i="15" s="1"/>
  <c r="Z300" i="15"/>
  <c r="AF300" i="15" s="1"/>
  <c r="Z301" i="15"/>
  <c r="AF301" i="15" s="1"/>
  <c r="Z302" i="15"/>
  <c r="AF302" i="15" s="1"/>
  <c r="Z303" i="15"/>
  <c r="AF303" i="15" s="1"/>
  <c r="Z304" i="15"/>
  <c r="AF304" i="15" s="1"/>
  <c r="Z305" i="15"/>
  <c r="AF305" i="15" s="1"/>
  <c r="Z306" i="15"/>
  <c r="AF306" i="15" s="1"/>
  <c r="Z307" i="15"/>
  <c r="AF307" i="15" s="1"/>
  <c r="Z308" i="15"/>
  <c r="AF308" i="15" s="1"/>
  <c r="Z309" i="15"/>
  <c r="AF309" i="15" s="1"/>
  <c r="Z310" i="15"/>
  <c r="AF310" i="15" s="1"/>
  <c r="Z311" i="15"/>
  <c r="AF311" i="15" s="1"/>
  <c r="Z312" i="15"/>
  <c r="AF312" i="15" s="1"/>
  <c r="Z313" i="15"/>
  <c r="AF313" i="15" s="1"/>
  <c r="Z314" i="15"/>
  <c r="AF314" i="15" s="1"/>
  <c r="Z315" i="15"/>
  <c r="AF315" i="15" s="1"/>
  <c r="Z316" i="15"/>
  <c r="AF316" i="15" s="1"/>
  <c r="Z317" i="15"/>
  <c r="AF317" i="15" s="1"/>
  <c r="Z318" i="15"/>
  <c r="AF318" i="15" s="1"/>
  <c r="Z319" i="15"/>
  <c r="AF319" i="15" s="1"/>
  <c r="Z320" i="15"/>
  <c r="AF320" i="15" s="1"/>
  <c r="Z321" i="15"/>
  <c r="AF321" i="15" s="1"/>
  <c r="Z322" i="15"/>
  <c r="AF322" i="15" s="1"/>
  <c r="Z323" i="15"/>
  <c r="AF323" i="15" s="1"/>
  <c r="Z324" i="15"/>
  <c r="AF324" i="15" s="1"/>
  <c r="Z325" i="15"/>
  <c r="AF325" i="15" s="1"/>
  <c r="Z326" i="15"/>
  <c r="AF326" i="15" s="1"/>
  <c r="Z327" i="15"/>
  <c r="AF327" i="15" s="1"/>
  <c r="Z328" i="15"/>
  <c r="AF328" i="15" s="1"/>
  <c r="Z329" i="15"/>
  <c r="AF329" i="15" s="1"/>
  <c r="Z330" i="15"/>
  <c r="AF330" i="15" s="1"/>
  <c r="Z331" i="15"/>
  <c r="AF331" i="15" s="1"/>
  <c r="Z332" i="15"/>
  <c r="AF332" i="15" s="1"/>
  <c r="Z333" i="15"/>
  <c r="AF333" i="15" s="1"/>
  <c r="Z334" i="15"/>
  <c r="AF334" i="15" s="1"/>
  <c r="Z335" i="15"/>
  <c r="AF335" i="15" s="1"/>
  <c r="Z336" i="15"/>
  <c r="AF336" i="15" s="1"/>
  <c r="Z337" i="15"/>
  <c r="AF337" i="15" s="1"/>
  <c r="Z338" i="15"/>
  <c r="AF338" i="15" s="1"/>
  <c r="Z339" i="15"/>
  <c r="AF339" i="15" s="1"/>
  <c r="Z340" i="15"/>
  <c r="AF340" i="15" s="1"/>
  <c r="Z341" i="15"/>
  <c r="AF341" i="15" s="1"/>
  <c r="Z342" i="15"/>
  <c r="AF342" i="15" s="1"/>
  <c r="Z343" i="15"/>
  <c r="AF343" i="15" s="1"/>
  <c r="Z344" i="15"/>
  <c r="AF344" i="15" s="1"/>
  <c r="Z345" i="15"/>
  <c r="AF345" i="15" s="1"/>
  <c r="Z346" i="15"/>
  <c r="AF346" i="15" s="1"/>
  <c r="Z347" i="15"/>
  <c r="AF347" i="15" s="1"/>
  <c r="Z348" i="15"/>
  <c r="AF348" i="15" s="1"/>
  <c r="Z349" i="15"/>
  <c r="AF349" i="15" s="1"/>
  <c r="Z350" i="15"/>
  <c r="AF350" i="15" s="1"/>
  <c r="Z351" i="15"/>
  <c r="AF351" i="15" s="1"/>
  <c r="Z352" i="15"/>
  <c r="AF352" i="15" s="1"/>
  <c r="Z353" i="15"/>
  <c r="AF353" i="15" s="1"/>
  <c r="Z354" i="15"/>
  <c r="AF354" i="15" s="1"/>
  <c r="Z355" i="15"/>
  <c r="AF355" i="15" s="1"/>
  <c r="Z356" i="15"/>
  <c r="AF356" i="15" s="1"/>
  <c r="Z357" i="15"/>
  <c r="AF357" i="15" s="1"/>
  <c r="Z358" i="15"/>
  <c r="AF358" i="15" s="1"/>
  <c r="Z359" i="15"/>
  <c r="AF359" i="15" s="1"/>
  <c r="Z360" i="15"/>
  <c r="AF360" i="15" s="1"/>
  <c r="Z361" i="15"/>
  <c r="AF361" i="15" s="1"/>
  <c r="Z362" i="15"/>
  <c r="AF362" i="15" s="1"/>
  <c r="Z363" i="15"/>
  <c r="AF363" i="15" s="1"/>
  <c r="Z364" i="15"/>
  <c r="AF364" i="15" s="1"/>
  <c r="Z365" i="15"/>
  <c r="AF365" i="15" s="1"/>
  <c r="Z366" i="15"/>
  <c r="AF366" i="15" s="1"/>
  <c r="Z367" i="15"/>
  <c r="AF367" i="15" s="1"/>
  <c r="Z368" i="15"/>
  <c r="AF368" i="15" s="1"/>
  <c r="Z369" i="15"/>
  <c r="AF369" i="15" s="1"/>
  <c r="Z370" i="15"/>
  <c r="AF370" i="15" s="1"/>
  <c r="Z371" i="15"/>
  <c r="AF371" i="15" s="1"/>
  <c r="Z372" i="15"/>
  <c r="AF372" i="15" s="1"/>
  <c r="Z373" i="15"/>
  <c r="AF373" i="15" s="1"/>
  <c r="Z374" i="15"/>
  <c r="AF374" i="15" s="1"/>
  <c r="Z375" i="15"/>
  <c r="AF375" i="15" s="1"/>
  <c r="Z376" i="15"/>
  <c r="AF376" i="15" s="1"/>
  <c r="Z377" i="15"/>
  <c r="AF377" i="15" s="1"/>
  <c r="Z378" i="15"/>
  <c r="AF378" i="15" s="1"/>
  <c r="Z379" i="15"/>
  <c r="AF379" i="15" s="1"/>
  <c r="Z380" i="15"/>
  <c r="AF380" i="15" s="1"/>
  <c r="Z381" i="15"/>
  <c r="AF381" i="15" s="1"/>
  <c r="Z382" i="15"/>
  <c r="AF382" i="15" s="1"/>
  <c r="Z383" i="15"/>
  <c r="AF383" i="15" s="1"/>
  <c r="Z384" i="15"/>
  <c r="AF384" i="15" s="1"/>
  <c r="Z385" i="15"/>
  <c r="AF385" i="15" s="1"/>
  <c r="Z386" i="15"/>
  <c r="AF386" i="15" s="1"/>
  <c r="Z387" i="15"/>
  <c r="AF387" i="15" s="1"/>
  <c r="Z388" i="15"/>
  <c r="AF388" i="15" s="1"/>
  <c r="Z389" i="15"/>
  <c r="AF389" i="15" s="1"/>
  <c r="Z390" i="15"/>
  <c r="AF390" i="15" s="1"/>
  <c r="Z391" i="15"/>
  <c r="AF391" i="15" s="1"/>
  <c r="Z392" i="15"/>
  <c r="AF392" i="15" s="1"/>
  <c r="Z393" i="15"/>
  <c r="AF393" i="15" s="1"/>
  <c r="Z394" i="15"/>
  <c r="AF394" i="15" s="1"/>
  <c r="Z395" i="15"/>
  <c r="AF395" i="15" s="1"/>
  <c r="Z396" i="15"/>
  <c r="AF396" i="15" s="1"/>
  <c r="Z397" i="15"/>
  <c r="AF397" i="15" s="1"/>
  <c r="Z398" i="15"/>
  <c r="AF398" i="15" s="1"/>
  <c r="Z399" i="15"/>
  <c r="AF399" i="15" s="1"/>
  <c r="Z400" i="15"/>
  <c r="AF400" i="15" s="1"/>
  <c r="Z401" i="15"/>
  <c r="AF401" i="15" s="1"/>
  <c r="Z402" i="15"/>
  <c r="AF402" i="15" s="1"/>
  <c r="Z403" i="15"/>
  <c r="AF403" i="15" s="1"/>
  <c r="Z404" i="15"/>
  <c r="AF404" i="15" s="1"/>
  <c r="Z405" i="15"/>
  <c r="AF405" i="15" s="1"/>
  <c r="Z406" i="15"/>
  <c r="AF406" i="15" s="1"/>
  <c r="Z407" i="15"/>
  <c r="AF407" i="15" s="1"/>
  <c r="Z408" i="15"/>
  <c r="AF408" i="15" s="1"/>
  <c r="Z409" i="15"/>
  <c r="AF409" i="15" s="1"/>
  <c r="Z410" i="15"/>
  <c r="AF410" i="15" s="1"/>
  <c r="Z411" i="15"/>
  <c r="AF411" i="15" s="1"/>
  <c r="Z412" i="15"/>
  <c r="AF412" i="15" s="1"/>
  <c r="Z413" i="15"/>
  <c r="AF413" i="15" s="1"/>
  <c r="Z414" i="15"/>
  <c r="AF414" i="15" s="1"/>
  <c r="Z415" i="15"/>
  <c r="AF415" i="15" s="1"/>
  <c r="Z416" i="15"/>
  <c r="AF416" i="15" s="1"/>
  <c r="Z417" i="15"/>
  <c r="AF417" i="15" s="1"/>
  <c r="Z418" i="15"/>
  <c r="AF418" i="15" s="1"/>
  <c r="Z419" i="15"/>
  <c r="AF419" i="15" s="1"/>
  <c r="Z420" i="15"/>
  <c r="AF420" i="15" s="1"/>
  <c r="Z421" i="15"/>
  <c r="AF421" i="15" s="1"/>
  <c r="Z422" i="15"/>
  <c r="AF422" i="15" s="1"/>
  <c r="Z423" i="15"/>
  <c r="AF423" i="15" s="1"/>
  <c r="Z424" i="15"/>
  <c r="AF424" i="15" s="1"/>
  <c r="Z425" i="15"/>
  <c r="AF425" i="15" s="1"/>
  <c r="Z426" i="15"/>
  <c r="AF426" i="15" s="1"/>
  <c r="Z427" i="15"/>
  <c r="AF427" i="15" s="1"/>
  <c r="Z428" i="15"/>
  <c r="AF428" i="15" s="1"/>
  <c r="Z429" i="15"/>
  <c r="AF429" i="15" s="1"/>
  <c r="Z430" i="15"/>
  <c r="AF430" i="15" s="1"/>
  <c r="Z431" i="15"/>
  <c r="AF431" i="15" s="1"/>
  <c r="Z432" i="15"/>
  <c r="AF432" i="15" s="1"/>
  <c r="Z433" i="15"/>
  <c r="AF433" i="15" s="1"/>
  <c r="Z434" i="15"/>
  <c r="AF434" i="15" s="1"/>
  <c r="Z435" i="15"/>
  <c r="AF435" i="15" s="1"/>
  <c r="Z436" i="15"/>
  <c r="AF436" i="15" s="1"/>
  <c r="Z437" i="15"/>
  <c r="AF437" i="15" s="1"/>
  <c r="Z438" i="15"/>
  <c r="AF438" i="15" s="1"/>
  <c r="Z439" i="15"/>
  <c r="AF439" i="15" s="1"/>
  <c r="Z440" i="15"/>
  <c r="AF440" i="15" s="1"/>
  <c r="Z441" i="15"/>
  <c r="AF441" i="15" s="1"/>
  <c r="Z442" i="15"/>
  <c r="AF442" i="15" s="1"/>
  <c r="Z443" i="15"/>
  <c r="AF443" i="15" s="1"/>
  <c r="Z444" i="15"/>
  <c r="AF444" i="15" s="1"/>
  <c r="Z445" i="15"/>
  <c r="AF445" i="15" s="1"/>
  <c r="Z446" i="15"/>
  <c r="AF446" i="15" s="1"/>
  <c r="Z447" i="15"/>
  <c r="AF447" i="15" s="1"/>
  <c r="Z448" i="15"/>
  <c r="AF448" i="15" s="1"/>
  <c r="Z449" i="15"/>
  <c r="AF449" i="15" s="1"/>
  <c r="Z450" i="15"/>
  <c r="AF450" i="15" s="1"/>
  <c r="Z451" i="15"/>
  <c r="AF451" i="15" s="1"/>
  <c r="Z452" i="15"/>
  <c r="AF452" i="15" s="1"/>
  <c r="Z453" i="15"/>
  <c r="AF453" i="15" s="1"/>
  <c r="Z454" i="15"/>
  <c r="AF454" i="15" s="1"/>
  <c r="Z455" i="15"/>
  <c r="AF455" i="15" s="1"/>
  <c r="Z456" i="15"/>
  <c r="AF456" i="15" s="1"/>
  <c r="Z457" i="15"/>
  <c r="AF457" i="15" s="1"/>
  <c r="Z458" i="15"/>
  <c r="AF458" i="15" s="1"/>
  <c r="Z459" i="15"/>
  <c r="AF459" i="15" s="1"/>
  <c r="Z460" i="15"/>
  <c r="AF460" i="15" s="1"/>
  <c r="Z461" i="15"/>
  <c r="AF461" i="15" s="1"/>
  <c r="Z462" i="15"/>
  <c r="AF462" i="15" s="1"/>
  <c r="Z463" i="15"/>
  <c r="AF463" i="15" s="1"/>
  <c r="Z464" i="15"/>
  <c r="AF464" i="15" s="1"/>
  <c r="Z465" i="15"/>
  <c r="AF465" i="15" s="1"/>
  <c r="Z466" i="15"/>
  <c r="AF466" i="15" s="1"/>
  <c r="Z467" i="15"/>
  <c r="AF467" i="15" s="1"/>
  <c r="Z468" i="15"/>
  <c r="AF468" i="15" s="1"/>
  <c r="Z469" i="15"/>
  <c r="AF469" i="15" s="1"/>
  <c r="Z470" i="15"/>
  <c r="AF470" i="15" s="1"/>
  <c r="Z471" i="15"/>
  <c r="AF471" i="15" s="1"/>
  <c r="Z472" i="15"/>
  <c r="AF472" i="15" s="1"/>
  <c r="Z473" i="15"/>
  <c r="AF473" i="15" s="1"/>
  <c r="Z474" i="15"/>
  <c r="AF474" i="15" s="1"/>
  <c r="Z475" i="15"/>
  <c r="AF475" i="15" s="1"/>
  <c r="Z476" i="15"/>
  <c r="AF476" i="15" s="1"/>
  <c r="Z477" i="15"/>
  <c r="AF477" i="15" s="1"/>
  <c r="Z478" i="15"/>
  <c r="AF478" i="15" s="1"/>
  <c r="Z479" i="15"/>
  <c r="AF479" i="15" s="1"/>
  <c r="Z480" i="15"/>
  <c r="AF480" i="15" s="1"/>
  <c r="Z481" i="15"/>
  <c r="AF481" i="15" s="1"/>
  <c r="Z482" i="15"/>
  <c r="AF482" i="15" s="1"/>
  <c r="Z483" i="15"/>
  <c r="AF483" i="15" s="1"/>
  <c r="Z484" i="15"/>
  <c r="AF484" i="15" s="1"/>
  <c r="Z485" i="15"/>
  <c r="AF485" i="15" s="1"/>
  <c r="Z486" i="15"/>
  <c r="AF486" i="15" s="1"/>
  <c r="Z487" i="15"/>
  <c r="AF487" i="15" s="1"/>
  <c r="Z488" i="15"/>
  <c r="AF488" i="15" s="1"/>
  <c r="Z489" i="15"/>
  <c r="AF489" i="15" s="1"/>
  <c r="Z490" i="15"/>
  <c r="AF490" i="15" s="1"/>
  <c r="Z491" i="15"/>
  <c r="AF491" i="15" s="1"/>
  <c r="Z492" i="15"/>
  <c r="AF492" i="15" s="1"/>
  <c r="Z493" i="15"/>
  <c r="AF493" i="15" s="1"/>
  <c r="Z494" i="15"/>
  <c r="AF494" i="15" s="1"/>
  <c r="Z495" i="15"/>
  <c r="AF495" i="15" s="1"/>
  <c r="Z496" i="15"/>
  <c r="AF496" i="15" s="1"/>
  <c r="Z497" i="15"/>
  <c r="AF497" i="15" s="1"/>
  <c r="Z498" i="15"/>
  <c r="AF498" i="15" s="1"/>
  <c r="Z499" i="15"/>
  <c r="AF499" i="15" s="1"/>
  <c r="Z500" i="15"/>
  <c r="AF500" i="15" s="1"/>
  <c r="Z501" i="15"/>
  <c r="AF501" i="15" s="1"/>
  <c r="Z502" i="15"/>
  <c r="AF502" i="15" s="1"/>
  <c r="Z503" i="15"/>
  <c r="AF503" i="15" s="1"/>
  <c r="Z504" i="15"/>
  <c r="AF504" i="15" s="1"/>
  <c r="Z505" i="15"/>
  <c r="AF505" i="15" s="1"/>
  <c r="Z506" i="15"/>
  <c r="AF506" i="15" s="1"/>
  <c r="Z507" i="15"/>
  <c r="AF507" i="15" s="1"/>
  <c r="Z508" i="15"/>
  <c r="AF508" i="15" s="1"/>
  <c r="Z509" i="15"/>
  <c r="AF509" i="15" s="1"/>
  <c r="Z510" i="15"/>
  <c r="AF510" i="15" s="1"/>
  <c r="Z511" i="15"/>
  <c r="AF511" i="15" s="1"/>
  <c r="Z512" i="15"/>
  <c r="AF512" i="15" s="1"/>
  <c r="Z513" i="15"/>
  <c r="AF513" i="15" s="1"/>
  <c r="Z514" i="15"/>
  <c r="AF514" i="15" s="1"/>
  <c r="Z515" i="15"/>
  <c r="AF515" i="15" s="1"/>
  <c r="Z516" i="15"/>
  <c r="AF516" i="15" s="1"/>
  <c r="Z517" i="15"/>
  <c r="AF517" i="15" s="1"/>
  <c r="Z518" i="15"/>
  <c r="AF518" i="15" s="1"/>
  <c r="Z519" i="15"/>
  <c r="AF519" i="15" s="1"/>
  <c r="Z520" i="15"/>
  <c r="AF520" i="15" s="1"/>
  <c r="Z521" i="15"/>
  <c r="AF521" i="15" s="1"/>
  <c r="Z522" i="15"/>
  <c r="AF522" i="15" s="1"/>
  <c r="Z523" i="15"/>
  <c r="AF523" i="15" s="1"/>
  <c r="Z524" i="15"/>
  <c r="AF524" i="15" s="1"/>
  <c r="Z525" i="15"/>
  <c r="AF525" i="15" s="1"/>
  <c r="Z526" i="15"/>
  <c r="AF526" i="15" s="1"/>
  <c r="Z527" i="15"/>
  <c r="AF527" i="15" s="1"/>
  <c r="Z528" i="15"/>
  <c r="AF528" i="15" s="1"/>
  <c r="Z529" i="15"/>
  <c r="AF529" i="15" s="1"/>
  <c r="Z530" i="15"/>
  <c r="AF530" i="15" s="1"/>
  <c r="Z531" i="15"/>
  <c r="AF531" i="15" s="1"/>
  <c r="Z532" i="15"/>
  <c r="AF532" i="15" s="1"/>
  <c r="Z533" i="15"/>
  <c r="AF533" i="15" s="1"/>
  <c r="Z534" i="15"/>
  <c r="AF534" i="15" s="1"/>
  <c r="Z535" i="15"/>
  <c r="AF535" i="15" s="1"/>
  <c r="Z536" i="15"/>
  <c r="AF536" i="15" s="1"/>
  <c r="Z537" i="15"/>
  <c r="AF537" i="15" s="1"/>
  <c r="Z538" i="15"/>
  <c r="AF538" i="15" s="1"/>
  <c r="Z539" i="15"/>
  <c r="AF539" i="15" s="1"/>
  <c r="Z540" i="15"/>
  <c r="AF540" i="15" s="1"/>
  <c r="Z541" i="15"/>
  <c r="AF541" i="15" s="1"/>
  <c r="Z542" i="15"/>
  <c r="AF542" i="15" s="1"/>
  <c r="Z543" i="15"/>
  <c r="AF543" i="15" s="1"/>
  <c r="Z544" i="15"/>
  <c r="AF544" i="15" s="1"/>
  <c r="Z545" i="15"/>
  <c r="AF545" i="15" s="1"/>
  <c r="Z546" i="15"/>
  <c r="AF546" i="15" s="1"/>
  <c r="Z547" i="15"/>
  <c r="AF547" i="15" s="1"/>
  <c r="Z548" i="15"/>
  <c r="AF548" i="15" s="1"/>
  <c r="Z549" i="15"/>
  <c r="AF549" i="15" s="1"/>
  <c r="Z550" i="15"/>
  <c r="AF550" i="15" s="1"/>
  <c r="Z551" i="15"/>
  <c r="AF551" i="15" s="1"/>
  <c r="Z552" i="15"/>
  <c r="AF552" i="15" s="1"/>
  <c r="Z553" i="15"/>
  <c r="AF553" i="15" s="1"/>
  <c r="Z554" i="15"/>
  <c r="AF554" i="15" s="1"/>
  <c r="Z555" i="15"/>
  <c r="AF555" i="15" s="1"/>
  <c r="Z556" i="15"/>
  <c r="AF556" i="15" s="1"/>
  <c r="Z557" i="15"/>
  <c r="AF557" i="15" s="1"/>
  <c r="Z558" i="15"/>
  <c r="AF558" i="15" s="1"/>
  <c r="Z559" i="15"/>
  <c r="AF559" i="15" s="1"/>
  <c r="Z560" i="15"/>
  <c r="AF560" i="15" s="1"/>
  <c r="Z561" i="15"/>
  <c r="AF561" i="15" s="1"/>
  <c r="Z562" i="15"/>
  <c r="AF562" i="15" s="1"/>
  <c r="Z563" i="15"/>
  <c r="AF563" i="15" s="1"/>
  <c r="Z564" i="15"/>
  <c r="AF564" i="15" s="1"/>
  <c r="Z565" i="15"/>
  <c r="AF565" i="15" s="1"/>
  <c r="Z566" i="15"/>
  <c r="AF566" i="15" s="1"/>
  <c r="Z567" i="15"/>
  <c r="AF567" i="15" s="1"/>
  <c r="Z568" i="15"/>
  <c r="AF568" i="15" s="1"/>
  <c r="Z569" i="15"/>
  <c r="AF569" i="15" s="1"/>
  <c r="Z570" i="15"/>
  <c r="AF570" i="15" s="1"/>
  <c r="Z571" i="15"/>
  <c r="AF571" i="15" s="1"/>
  <c r="Z572" i="15"/>
  <c r="AF572" i="15" s="1"/>
  <c r="Z573" i="15"/>
  <c r="AF573" i="15" s="1"/>
  <c r="Z574" i="15"/>
  <c r="AF574" i="15" s="1"/>
  <c r="Z575" i="15"/>
  <c r="AF575" i="15" s="1"/>
  <c r="Z576" i="15"/>
  <c r="AF576" i="15" s="1"/>
  <c r="Z577" i="15"/>
  <c r="AF577" i="15" s="1"/>
  <c r="Z578" i="15"/>
  <c r="AF578" i="15" s="1"/>
  <c r="Z579" i="15"/>
  <c r="AF579" i="15" s="1"/>
  <c r="Z580" i="15"/>
  <c r="AF580" i="15" s="1"/>
  <c r="Z581" i="15"/>
  <c r="AF581" i="15" s="1"/>
  <c r="Z582" i="15"/>
  <c r="AF582" i="15" s="1"/>
  <c r="Z583" i="15"/>
  <c r="AF583" i="15" s="1"/>
  <c r="Z584" i="15"/>
  <c r="AF584" i="15" s="1"/>
  <c r="Z585" i="15"/>
  <c r="AF585" i="15" s="1"/>
  <c r="Z586" i="15"/>
  <c r="AF586" i="15" s="1"/>
  <c r="Z587" i="15"/>
  <c r="AF587" i="15" s="1"/>
  <c r="Z588" i="15"/>
  <c r="AF588" i="15" s="1"/>
  <c r="Z589" i="15"/>
  <c r="AF589" i="15" s="1"/>
  <c r="Z590" i="15"/>
  <c r="AF590" i="15" s="1"/>
  <c r="Z591" i="15"/>
  <c r="AF591" i="15" s="1"/>
  <c r="Z592" i="15"/>
  <c r="AF592" i="15" s="1"/>
  <c r="Z593" i="15"/>
  <c r="AF593" i="15" s="1"/>
  <c r="Z594" i="15"/>
  <c r="AF594" i="15" s="1"/>
  <c r="Z595" i="15"/>
  <c r="AF595" i="15" s="1"/>
  <c r="Z596" i="15"/>
  <c r="AF596" i="15" s="1"/>
  <c r="Z597" i="15"/>
  <c r="AF597" i="15" s="1"/>
  <c r="Z598" i="15"/>
  <c r="AF598" i="15" s="1"/>
  <c r="Z599" i="15"/>
  <c r="AF599" i="15" s="1"/>
  <c r="Z600" i="15"/>
  <c r="AF600" i="15" s="1"/>
  <c r="Z601" i="15"/>
  <c r="AF601" i="15" s="1"/>
  <c r="Z602" i="15"/>
  <c r="AF602" i="15" s="1"/>
  <c r="Z603" i="15"/>
  <c r="AF603" i="15" s="1"/>
  <c r="Z604" i="15"/>
  <c r="AF604" i="15" s="1"/>
  <c r="Z605" i="15"/>
  <c r="AF605" i="15" s="1"/>
  <c r="Z606" i="15"/>
  <c r="AF606" i="15" s="1"/>
  <c r="Z607" i="15"/>
  <c r="AF607" i="15" s="1"/>
  <c r="Z608" i="15"/>
  <c r="AF608" i="15" s="1"/>
  <c r="Z609" i="15"/>
  <c r="AF609" i="15" s="1"/>
  <c r="Z610" i="15"/>
  <c r="AF610" i="15" s="1"/>
  <c r="Z611" i="15"/>
  <c r="AF611" i="15" s="1"/>
  <c r="Z612" i="15"/>
  <c r="AF612" i="15" s="1"/>
  <c r="Z613" i="15"/>
  <c r="AF613" i="15" s="1"/>
  <c r="Z614" i="15"/>
  <c r="AF614" i="15" s="1"/>
  <c r="Z615" i="15"/>
  <c r="AF615" i="15" s="1"/>
  <c r="Z616" i="15"/>
  <c r="AF616" i="15" s="1"/>
  <c r="Z617" i="15"/>
  <c r="AF617" i="15" s="1"/>
  <c r="Z618" i="15"/>
  <c r="AF618" i="15" s="1"/>
  <c r="Z619" i="15"/>
  <c r="AF619" i="15" s="1"/>
  <c r="Z620" i="15"/>
  <c r="AF620" i="15" s="1"/>
  <c r="Z621" i="15"/>
  <c r="AF621" i="15" s="1"/>
  <c r="Z622" i="15"/>
  <c r="AF622" i="15" s="1"/>
  <c r="Z623" i="15"/>
  <c r="AF623" i="15" s="1"/>
  <c r="Z624" i="15"/>
  <c r="AF624" i="15" s="1"/>
  <c r="Z625" i="15"/>
  <c r="AF625" i="15" s="1"/>
  <c r="Z626" i="15"/>
  <c r="AF626" i="15" s="1"/>
  <c r="Z627" i="15"/>
  <c r="AF627" i="15" s="1"/>
  <c r="Z628" i="15"/>
  <c r="AF628" i="15" s="1"/>
  <c r="Z629" i="15"/>
  <c r="AF629" i="15" s="1"/>
  <c r="Z630" i="15"/>
  <c r="AF630" i="15" s="1"/>
  <c r="Z631" i="15"/>
  <c r="AF631" i="15" s="1"/>
  <c r="Z632" i="15"/>
  <c r="AF632" i="15" s="1"/>
  <c r="Z633" i="15"/>
  <c r="AF633" i="15" s="1"/>
  <c r="Z634" i="15"/>
  <c r="AF634" i="15" s="1"/>
  <c r="Z635" i="15"/>
  <c r="AF635" i="15" s="1"/>
  <c r="Z636" i="15"/>
  <c r="AF636" i="15" s="1"/>
  <c r="Z637" i="15"/>
  <c r="AF637" i="15" s="1"/>
  <c r="Z638" i="15"/>
  <c r="AF638" i="15" s="1"/>
  <c r="Z639" i="15"/>
  <c r="AF639" i="15" s="1"/>
  <c r="Z640" i="15"/>
  <c r="AF640" i="15" s="1"/>
  <c r="Z641" i="15"/>
  <c r="AF641" i="15" s="1"/>
  <c r="Z642" i="15"/>
  <c r="AF642" i="15" s="1"/>
  <c r="Z643" i="15"/>
  <c r="AF643" i="15" s="1"/>
  <c r="Z644" i="15"/>
  <c r="AF644" i="15" s="1"/>
  <c r="Z645" i="15"/>
  <c r="AF645" i="15" s="1"/>
  <c r="Z646" i="15"/>
  <c r="AF646" i="15" s="1"/>
  <c r="Z647" i="15"/>
  <c r="AF647" i="15" s="1"/>
  <c r="Z648" i="15"/>
  <c r="AF648" i="15" s="1"/>
  <c r="Z649" i="15"/>
  <c r="AF649" i="15" s="1"/>
  <c r="Z650" i="15"/>
  <c r="AF650" i="15" s="1"/>
  <c r="Z651" i="15"/>
  <c r="AF651" i="15" s="1"/>
  <c r="Z652" i="15"/>
  <c r="AF652" i="15" s="1"/>
  <c r="Z3" i="15"/>
  <c r="AF3" i="15" s="1"/>
  <c r="Z2" i="15"/>
  <c r="AF2" i="15" s="1"/>
  <c r="AB3" i="15"/>
  <c r="AB4" i="15"/>
  <c r="AB5" i="15"/>
  <c r="AB6" i="15"/>
  <c r="AB7" i="15"/>
  <c r="AB8" i="15"/>
  <c r="AB9" i="15"/>
  <c r="AB10" i="15"/>
  <c r="AB11" i="15"/>
  <c r="AB12" i="15"/>
  <c r="AB13" i="15"/>
  <c r="AB14" i="15"/>
  <c r="AB15" i="15"/>
  <c r="AB16" i="15"/>
  <c r="AB17" i="15"/>
  <c r="AB18" i="15"/>
  <c r="AB19" i="15"/>
  <c r="AB20" i="15"/>
  <c r="AB21" i="15"/>
  <c r="AB22" i="15"/>
  <c r="AB23" i="15"/>
  <c r="AB24" i="15"/>
  <c r="AB25" i="15"/>
  <c r="AB26" i="15"/>
  <c r="AB27" i="15"/>
  <c r="AB28" i="15"/>
  <c r="AB29" i="15"/>
  <c r="AB30" i="15"/>
  <c r="AB31" i="15"/>
  <c r="AB32" i="15"/>
  <c r="AB33" i="15"/>
  <c r="AB34" i="15"/>
  <c r="AB35" i="15"/>
  <c r="AB36" i="15"/>
  <c r="AB37" i="15"/>
  <c r="AB38" i="15"/>
  <c r="AB39" i="15"/>
  <c r="AB40" i="15"/>
  <c r="AB41" i="15"/>
  <c r="AB42" i="15"/>
  <c r="AB43" i="15"/>
  <c r="AB44" i="15"/>
  <c r="AB45" i="15"/>
  <c r="AB46" i="15"/>
  <c r="AB47" i="15"/>
  <c r="AB48" i="15"/>
  <c r="AB49" i="15"/>
  <c r="AB50" i="15"/>
  <c r="AB51" i="15"/>
  <c r="AB52" i="15"/>
  <c r="AB53" i="15"/>
  <c r="AB54" i="15"/>
  <c r="AB55" i="15"/>
  <c r="AB56" i="15"/>
  <c r="AB57" i="15"/>
  <c r="AB58" i="15"/>
  <c r="AB59" i="15"/>
  <c r="AB60" i="15"/>
  <c r="AB61" i="15"/>
  <c r="AB62" i="15"/>
  <c r="AB63" i="15"/>
  <c r="AB64" i="15"/>
  <c r="AB65" i="15"/>
  <c r="AB66" i="15"/>
  <c r="AB67" i="15"/>
  <c r="AB68" i="15"/>
  <c r="AB69" i="15"/>
  <c r="AB70" i="15"/>
  <c r="AB71" i="15"/>
  <c r="AB72" i="15"/>
  <c r="AB73" i="15"/>
  <c r="AB74" i="15"/>
  <c r="AB75" i="15"/>
  <c r="AB76" i="15"/>
  <c r="AB77" i="15"/>
  <c r="AB78" i="15"/>
  <c r="AB79" i="15"/>
  <c r="AB80" i="15"/>
  <c r="AB81" i="15"/>
  <c r="AB82" i="15"/>
  <c r="AB83" i="15"/>
  <c r="AB84" i="15"/>
  <c r="AB85" i="15"/>
  <c r="AB86" i="15"/>
  <c r="AB87" i="15"/>
  <c r="AB88" i="15"/>
  <c r="AB89" i="15"/>
  <c r="AB90" i="15"/>
  <c r="AB91" i="15"/>
  <c r="AB92" i="15"/>
  <c r="AB93" i="15"/>
  <c r="AB94" i="15"/>
  <c r="AB95" i="15"/>
  <c r="AB96" i="15"/>
  <c r="AB97" i="15"/>
  <c r="AB98" i="15"/>
  <c r="AB99" i="15"/>
  <c r="AB100" i="15"/>
  <c r="AB101" i="15"/>
  <c r="AB102" i="15"/>
  <c r="AB103" i="15"/>
  <c r="AB104" i="15"/>
  <c r="AB105" i="15"/>
  <c r="AB106" i="15"/>
  <c r="AB107" i="15"/>
  <c r="AB108" i="15"/>
  <c r="AB109" i="15"/>
  <c r="AB110" i="15"/>
  <c r="AB111" i="15"/>
  <c r="AB112" i="15"/>
  <c r="AB113" i="15"/>
  <c r="AB114" i="15"/>
  <c r="AB115" i="15"/>
  <c r="AB116" i="15"/>
  <c r="AB117" i="15"/>
  <c r="AB118" i="15"/>
  <c r="AB119" i="15"/>
  <c r="AB120" i="15"/>
  <c r="AB121" i="15"/>
  <c r="AB122" i="15"/>
  <c r="AB123" i="15"/>
  <c r="AB124" i="15"/>
  <c r="AB125" i="15"/>
  <c r="AB126" i="15"/>
  <c r="AB127" i="15"/>
  <c r="AB128" i="15"/>
  <c r="AB129" i="15"/>
  <c r="AB130" i="15"/>
  <c r="AB131" i="15"/>
  <c r="AB132" i="15"/>
  <c r="AB133" i="15"/>
  <c r="AB134" i="15"/>
  <c r="AB135" i="15"/>
  <c r="AB136" i="15"/>
  <c r="AB137" i="15"/>
  <c r="AB138" i="15"/>
  <c r="AB139" i="15"/>
  <c r="AB140" i="15"/>
  <c r="AB141" i="15"/>
  <c r="AB142" i="15"/>
  <c r="AB143" i="15"/>
  <c r="AB144" i="15"/>
  <c r="AB145" i="15"/>
  <c r="AB146" i="15"/>
  <c r="AB147" i="15"/>
  <c r="AB148" i="15"/>
  <c r="AB149" i="15"/>
  <c r="AB150" i="15"/>
  <c r="AB151" i="15"/>
  <c r="AB152" i="15"/>
  <c r="AB153" i="15"/>
  <c r="AB154" i="15"/>
  <c r="AB155" i="15"/>
  <c r="AB156" i="15"/>
  <c r="AB157" i="15"/>
  <c r="AB158" i="15"/>
  <c r="AB159" i="15"/>
  <c r="AB160" i="15"/>
  <c r="AB161" i="15"/>
  <c r="AB162" i="15"/>
  <c r="AB163" i="15"/>
  <c r="AB164" i="15"/>
  <c r="AB165" i="15"/>
  <c r="AB166" i="15"/>
  <c r="AB167" i="15"/>
  <c r="AB168" i="15"/>
  <c r="AB169" i="15"/>
  <c r="AB170" i="15"/>
  <c r="AB171" i="15"/>
  <c r="AB172" i="15"/>
  <c r="AB173" i="15"/>
  <c r="AB174" i="15"/>
  <c r="AB175" i="15"/>
  <c r="AB176" i="15"/>
  <c r="AB177" i="15"/>
  <c r="AB178" i="15"/>
  <c r="AB179" i="15"/>
  <c r="AB180" i="15"/>
  <c r="AB181" i="15"/>
  <c r="AB182" i="15"/>
  <c r="AB183" i="15"/>
  <c r="AB184" i="15"/>
  <c r="AB185" i="15"/>
  <c r="AB186" i="15"/>
  <c r="AB187" i="15"/>
  <c r="AB188" i="15"/>
  <c r="AB189" i="15"/>
  <c r="AB190" i="15"/>
  <c r="AB191" i="15"/>
  <c r="AB192" i="15"/>
  <c r="AB193" i="15"/>
  <c r="AB194" i="15"/>
  <c r="AB195" i="15"/>
  <c r="AB196" i="15"/>
  <c r="AB197" i="15"/>
  <c r="AB198" i="15"/>
  <c r="AB199" i="15"/>
  <c r="AB200" i="15"/>
  <c r="AB201" i="15"/>
  <c r="AB202" i="15"/>
  <c r="AB203" i="15"/>
  <c r="AB204" i="15"/>
  <c r="AB205" i="15"/>
  <c r="AB206" i="15"/>
  <c r="AB207" i="15"/>
  <c r="AB208" i="15"/>
  <c r="AB209" i="15"/>
  <c r="AB210" i="15"/>
  <c r="AB211" i="15"/>
  <c r="AB212" i="15"/>
  <c r="AB213" i="15"/>
  <c r="AB214" i="15"/>
  <c r="AB215" i="15"/>
  <c r="AB216" i="15"/>
  <c r="AB217" i="15"/>
  <c r="AB218" i="15"/>
  <c r="AB219" i="15"/>
  <c r="AB220" i="15"/>
  <c r="AB221" i="15"/>
  <c r="AB222" i="15"/>
  <c r="AB223" i="15"/>
  <c r="AB224" i="15"/>
  <c r="AB225" i="15"/>
  <c r="AB226" i="15"/>
  <c r="AB227" i="15"/>
  <c r="AB228" i="15"/>
  <c r="AB229" i="15"/>
  <c r="AB230" i="15"/>
  <c r="AB231" i="15"/>
  <c r="AB232" i="15"/>
  <c r="AB233" i="15"/>
  <c r="AB234" i="15"/>
  <c r="AB235" i="15"/>
  <c r="AB236" i="15"/>
  <c r="AB237" i="15"/>
  <c r="AB238" i="15"/>
  <c r="AB239" i="15"/>
  <c r="AB240" i="15"/>
  <c r="AB241" i="15"/>
  <c r="AB242" i="15"/>
  <c r="AB243" i="15"/>
  <c r="AB244" i="15"/>
  <c r="AB245" i="15"/>
  <c r="AB246" i="15"/>
  <c r="AB247" i="15"/>
  <c r="AB248" i="15"/>
  <c r="AB249" i="15"/>
  <c r="AB250" i="15"/>
  <c r="AB251" i="15"/>
  <c r="AB252" i="15"/>
  <c r="AB253" i="15"/>
  <c r="AB254" i="15"/>
  <c r="AB255" i="15"/>
  <c r="AB256" i="15"/>
  <c r="AB257" i="15"/>
  <c r="AB258" i="15"/>
  <c r="AB259" i="15"/>
  <c r="AB260" i="15"/>
  <c r="AB261" i="15"/>
  <c r="AB262" i="15"/>
  <c r="AB263" i="15"/>
  <c r="AB264" i="15"/>
  <c r="AB265" i="15"/>
  <c r="AB266" i="15"/>
  <c r="AB267" i="15"/>
  <c r="AB268" i="15"/>
  <c r="AB269" i="15"/>
  <c r="AB270" i="15"/>
  <c r="AB271" i="15"/>
  <c r="AB272" i="15"/>
  <c r="AB273" i="15"/>
  <c r="AB274" i="15"/>
  <c r="AB275" i="15"/>
  <c r="AB276" i="15"/>
  <c r="AB277" i="15"/>
  <c r="AB278" i="15"/>
  <c r="AB279" i="15"/>
  <c r="AB280" i="15"/>
  <c r="AB281" i="15"/>
  <c r="AB282" i="15"/>
  <c r="AB283" i="15"/>
  <c r="AB284" i="15"/>
  <c r="AB285" i="15"/>
  <c r="AB286" i="15"/>
  <c r="AB287" i="15"/>
  <c r="AB288" i="15"/>
  <c r="AB289" i="15"/>
  <c r="AB290" i="15"/>
  <c r="AB291" i="15"/>
  <c r="AB292" i="15"/>
  <c r="AB293" i="15"/>
  <c r="AB294" i="15"/>
  <c r="AB295" i="15"/>
  <c r="AB296" i="15"/>
  <c r="AB297" i="15"/>
  <c r="AB298" i="15"/>
  <c r="AB299" i="15"/>
  <c r="AB300" i="15"/>
  <c r="AB301" i="15"/>
  <c r="AB302" i="15"/>
  <c r="AB303" i="15"/>
  <c r="AB304" i="15"/>
  <c r="AB305" i="15"/>
  <c r="AB306" i="15"/>
  <c r="AB307" i="15"/>
  <c r="AB308" i="15"/>
  <c r="AB309" i="15"/>
  <c r="AB310" i="15"/>
  <c r="AB311" i="15"/>
  <c r="AB312" i="15"/>
  <c r="AB313" i="15"/>
  <c r="AB314" i="15"/>
  <c r="AB315" i="15"/>
  <c r="AB316" i="15"/>
  <c r="AB317" i="15"/>
  <c r="AB318" i="15"/>
  <c r="AB319" i="15"/>
  <c r="AB320" i="15"/>
  <c r="AB321" i="15"/>
  <c r="AB322" i="15"/>
  <c r="AB323" i="15"/>
  <c r="AB324" i="15"/>
  <c r="AB325" i="15"/>
  <c r="AB326" i="15"/>
  <c r="AB327" i="15"/>
  <c r="AB328" i="15"/>
  <c r="AB329" i="15"/>
  <c r="AB330" i="15"/>
  <c r="AB331" i="15"/>
  <c r="AB332" i="15"/>
  <c r="AB333" i="15"/>
  <c r="AB334" i="15"/>
  <c r="AB335" i="15"/>
  <c r="AB336" i="15"/>
  <c r="AB337" i="15"/>
  <c r="AB338" i="15"/>
  <c r="AB339" i="15"/>
  <c r="AB340" i="15"/>
  <c r="AB341" i="15"/>
  <c r="AB342" i="15"/>
  <c r="AB343" i="15"/>
  <c r="AB344" i="15"/>
  <c r="AB345" i="15"/>
  <c r="AB346" i="15"/>
  <c r="AB347" i="15"/>
  <c r="AB348" i="15"/>
  <c r="AB349" i="15"/>
  <c r="AB350" i="15"/>
  <c r="AB351" i="15"/>
  <c r="AB352" i="15"/>
  <c r="AB353" i="15"/>
  <c r="AB354" i="15"/>
  <c r="AB355" i="15"/>
  <c r="AB356" i="15"/>
  <c r="AB357" i="15"/>
  <c r="AB358" i="15"/>
  <c r="AB359" i="15"/>
  <c r="AB360" i="15"/>
  <c r="AB361" i="15"/>
  <c r="AB362" i="15"/>
  <c r="AB363" i="15"/>
  <c r="AB364" i="15"/>
  <c r="AB365" i="15"/>
  <c r="AB366" i="15"/>
  <c r="AB367" i="15"/>
  <c r="AB368" i="15"/>
  <c r="AB369" i="15"/>
  <c r="AB370" i="15"/>
  <c r="AB371" i="15"/>
  <c r="AB372" i="15"/>
  <c r="AB373" i="15"/>
  <c r="AB374" i="15"/>
  <c r="AB375" i="15"/>
  <c r="AB376" i="15"/>
  <c r="AB377" i="15"/>
  <c r="AB378" i="15"/>
  <c r="AB379" i="15"/>
  <c r="AB380" i="15"/>
  <c r="AB381" i="15"/>
  <c r="AB382" i="15"/>
  <c r="AB383" i="15"/>
  <c r="AB384" i="15"/>
  <c r="AB385" i="15"/>
  <c r="AB386" i="15"/>
  <c r="AB387" i="15"/>
  <c r="AB388" i="15"/>
  <c r="AB389" i="15"/>
  <c r="AB390" i="15"/>
  <c r="AB391" i="15"/>
  <c r="AB392" i="15"/>
  <c r="AB393" i="15"/>
  <c r="AB394" i="15"/>
  <c r="AB395" i="15"/>
  <c r="AB396" i="15"/>
  <c r="AB397" i="15"/>
  <c r="AB398" i="15"/>
  <c r="AB399" i="15"/>
  <c r="AB400" i="15"/>
  <c r="AB401" i="15"/>
  <c r="AB402" i="15"/>
  <c r="AB403" i="15"/>
  <c r="AB404" i="15"/>
  <c r="AB405" i="15"/>
  <c r="AB406" i="15"/>
  <c r="AB407" i="15"/>
  <c r="AB408" i="15"/>
  <c r="AB409" i="15"/>
  <c r="AB410" i="15"/>
  <c r="AB411" i="15"/>
  <c r="AB412" i="15"/>
  <c r="AB413" i="15"/>
  <c r="AB414" i="15"/>
  <c r="AB415" i="15"/>
  <c r="AB416" i="15"/>
  <c r="AB417" i="15"/>
  <c r="AB418" i="15"/>
  <c r="AB419" i="15"/>
  <c r="AB420" i="15"/>
  <c r="AB421" i="15"/>
  <c r="AB422" i="15"/>
  <c r="AB423" i="15"/>
  <c r="AB424" i="15"/>
  <c r="AB425" i="15"/>
  <c r="AB426" i="15"/>
  <c r="AB427" i="15"/>
  <c r="AB428" i="15"/>
  <c r="AB429" i="15"/>
  <c r="AB430" i="15"/>
  <c r="AB431" i="15"/>
  <c r="AB432" i="15"/>
  <c r="AB433" i="15"/>
  <c r="AB434" i="15"/>
  <c r="AB435" i="15"/>
  <c r="AB436" i="15"/>
  <c r="AB437" i="15"/>
  <c r="AB438" i="15"/>
  <c r="AB440" i="15"/>
  <c r="AB441" i="15"/>
  <c r="AB443" i="15"/>
  <c r="AB444" i="15"/>
  <c r="AB445" i="15"/>
  <c r="AB446" i="15"/>
  <c r="AB447" i="15"/>
  <c r="AB448" i="15"/>
  <c r="AB449" i="15"/>
  <c r="AB450" i="15"/>
  <c r="AB451" i="15"/>
  <c r="AB452" i="15"/>
  <c r="AB453" i="15"/>
  <c r="AB454" i="15"/>
  <c r="AB455" i="15"/>
  <c r="AB456" i="15"/>
  <c r="AB457" i="15"/>
  <c r="AB458" i="15"/>
  <c r="AB459" i="15"/>
  <c r="AB460" i="15"/>
  <c r="AB461" i="15"/>
  <c r="AB462" i="15"/>
  <c r="AB463" i="15"/>
  <c r="AB464" i="15"/>
  <c r="AB465" i="15"/>
  <c r="AB466" i="15"/>
  <c r="AB467" i="15"/>
  <c r="AB468" i="15"/>
  <c r="AB469" i="15"/>
  <c r="AB470" i="15"/>
  <c r="AB471" i="15"/>
  <c r="AB472" i="15"/>
  <c r="AB473" i="15"/>
  <c r="AB474" i="15"/>
  <c r="AB475" i="15"/>
  <c r="AB476" i="15"/>
  <c r="AB477" i="15"/>
  <c r="AB478" i="15"/>
  <c r="AB479" i="15"/>
  <c r="AB480" i="15"/>
  <c r="AB481" i="15"/>
  <c r="AB482" i="15"/>
  <c r="AB483" i="15"/>
  <c r="AB484" i="15"/>
  <c r="AB485" i="15"/>
  <c r="AB486" i="15"/>
  <c r="AB487" i="15"/>
  <c r="AB488" i="15"/>
  <c r="AB489" i="15"/>
  <c r="AB490" i="15"/>
  <c r="AB491" i="15"/>
  <c r="AB492" i="15"/>
  <c r="AB493" i="15"/>
  <c r="AB494" i="15"/>
  <c r="AB495" i="15"/>
  <c r="AB496" i="15"/>
  <c r="AB497" i="15"/>
  <c r="AB498" i="15"/>
  <c r="AB499" i="15"/>
  <c r="AB500" i="15"/>
  <c r="AB501" i="15"/>
  <c r="AB502" i="15"/>
  <c r="AB503" i="15"/>
  <c r="AB504" i="15"/>
  <c r="AB505" i="15"/>
  <c r="AB506" i="15"/>
  <c r="AB507" i="15"/>
  <c r="AB508" i="15"/>
  <c r="AB509" i="15"/>
  <c r="AB510" i="15"/>
  <c r="AB511" i="15"/>
  <c r="AB512" i="15"/>
  <c r="AB513" i="15"/>
  <c r="AB514" i="15"/>
  <c r="AB515" i="15"/>
  <c r="AB516" i="15"/>
  <c r="AB517" i="15"/>
  <c r="AB518" i="15"/>
  <c r="AB519" i="15"/>
  <c r="AB520" i="15"/>
  <c r="AB521" i="15"/>
  <c r="AB522" i="15"/>
  <c r="AB523" i="15"/>
  <c r="AB524" i="15"/>
  <c r="AB525" i="15"/>
  <c r="AB526" i="15"/>
  <c r="AB527" i="15"/>
  <c r="AB528" i="15"/>
  <c r="AB529" i="15"/>
  <c r="AB530" i="15"/>
  <c r="AB531" i="15"/>
  <c r="AB532" i="15"/>
  <c r="AB533" i="15"/>
  <c r="AB534" i="15"/>
  <c r="AB535" i="15"/>
  <c r="AB536" i="15"/>
  <c r="AB537" i="15"/>
  <c r="AB538" i="15"/>
  <c r="AB539" i="15"/>
  <c r="AB540" i="15"/>
  <c r="AB541" i="15"/>
  <c r="AB542" i="15"/>
  <c r="AB543" i="15"/>
  <c r="AB544" i="15"/>
  <c r="AB545" i="15"/>
  <c r="AB546" i="15"/>
  <c r="AB547" i="15"/>
  <c r="AB548" i="15"/>
  <c r="AB549" i="15"/>
  <c r="AB550" i="15"/>
  <c r="AB551" i="15"/>
  <c r="AB552" i="15"/>
  <c r="AB553" i="15"/>
  <c r="AB554" i="15"/>
  <c r="AB555" i="15"/>
  <c r="AB556" i="15"/>
  <c r="AB557" i="15"/>
  <c r="AB558" i="15"/>
  <c r="AB559" i="15"/>
  <c r="AB560" i="15"/>
  <c r="AB561" i="15"/>
  <c r="AB562" i="15"/>
  <c r="AB563" i="15"/>
  <c r="AB564" i="15"/>
  <c r="AB565" i="15"/>
  <c r="AB566" i="15"/>
  <c r="AB567" i="15"/>
  <c r="AB568" i="15"/>
  <c r="AB569" i="15"/>
  <c r="AB570" i="15"/>
  <c r="AB571" i="15"/>
  <c r="AB572" i="15"/>
  <c r="AB573" i="15"/>
  <c r="AB574" i="15"/>
  <c r="AB575" i="15"/>
  <c r="AB576" i="15"/>
  <c r="AB577" i="15"/>
  <c r="AB578" i="15"/>
  <c r="AB579" i="15"/>
  <c r="AB580" i="15"/>
  <c r="AB581" i="15"/>
  <c r="AB582" i="15"/>
  <c r="AB583" i="15"/>
  <c r="AB584" i="15"/>
  <c r="AB585" i="15"/>
  <c r="AB586" i="15"/>
  <c r="AB587" i="15"/>
  <c r="AB588" i="15"/>
  <c r="AB589" i="15"/>
  <c r="AB590" i="15"/>
  <c r="AB591" i="15"/>
  <c r="AB592" i="15"/>
  <c r="AB593" i="15"/>
  <c r="AB594" i="15"/>
  <c r="AB595" i="15"/>
  <c r="AB596" i="15"/>
  <c r="AB597" i="15"/>
  <c r="AB598" i="15"/>
  <c r="AB599" i="15"/>
  <c r="AB600" i="15"/>
  <c r="AB601" i="15"/>
  <c r="AB602" i="15"/>
  <c r="AB603" i="15"/>
  <c r="AB604" i="15"/>
  <c r="AB605" i="15"/>
  <c r="AB606" i="15"/>
  <c r="AB607" i="15"/>
  <c r="AB608" i="15"/>
  <c r="AB609" i="15"/>
  <c r="AB610" i="15"/>
  <c r="AB611" i="15"/>
  <c r="AB612" i="15"/>
  <c r="AB613" i="15"/>
  <c r="AB614" i="15"/>
  <c r="AB615" i="15"/>
  <c r="AB616" i="15"/>
  <c r="AB617" i="15"/>
  <c r="AB618" i="15"/>
  <c r="AB619" i="15"/>
  <c r="AB620" i="15"/>
  <c r="AB621" i="15"/>
  <c r="AB622" i="15"/>
  <c r="AB623" i="15"/>
  <c r="AB624" i="15"/>
  <c r="AB625" i="15"/>
  <c r="AB626" i="15"/>
  <c r="AB627" i="15"/>
  <c r="AB628" i="15"/>
  <c r="AB629" i="15"/>
  <c r="AB630" i="15"/>
  <c r="AB631" i="15"/>
  <c r="AB632" i="15"/>
  <c r="AB633" i="15"/>
  <c r="AB634" i="15"/>
  <c r="AB635" i="15"/>
  <c r="AB636" i="15"/>
  <c r="AB637" i="15"/>
  <c r="AB638" i="15"/>
  <c r="AB639" i="15"/>
  <c r="AB640" i="15"/>
  <c r="AB641" i="15"/>
  <c r="AB642" i="15"/>
  <c r="AB643" i="15"/>
  <c r="AB644" i="15"/>
  <c r="AB645" i="15"/>
  <c r="AB646" i="15"/>
  <c r="AB647" i="15"/>
  <c r="AB648" i="15"/>
  <c r="AB649" i="15"/>
  <c r="AB650" i="15"/>
  <c r="AB651" i="15"/>
  <c r="AB652" i="15"/>
  <c r="AB653" i="15"/>
  <c r="AB654" i="15"/>
  <c r="AB655" i="15"/>
  <c r="AB656" i="15"/>
  <c r="AB657" i="15"/>
  <c r="AB658" i="15"/>
  <c r="AB659" i="15"/>
  <c r="AB660" i="15"/>
  <c r="AB661" i="15"/>
  <c r="AB662" i="15"/>
  <c r="AB663" i="15"/>
  <c r="AB664" i="15"/>
  <c r="AB665" i="15"/>
  <c r="AB666" i="15"/>
  <c r="AB667" i="15"/>
  <c r="AB668" i="15"/>
  <c r="AB2" i="15"/>
  <c r="Z654" i="15"/>
  <c r="AF654" i="15" s="1"/>
  <c r="Z655" i="15"/>
  <c r="AF655" i="15" s="1"/>
  <c r="Z656" i="15"/>
  <c r="AF656" i="15" s="1"/>
  <c r="Z657" i="15"/>
  <c r="AF657" i="15" s="1"/>
  <c r="Z658" i="15"/>
  <c r="AF658" i="15" s="1"/>
  <c r="Z659" i="15"/>
  <c r="AF659" i="15" s="1"/>
  <c r="Z660" i="15"/>
  <c r="AF660" i="15" s="1"/>
  <c r="Z661" i="15"/>
  <c r="AF661" i="15" s="1"/>
  <c r="Z662" i="15"/>
  <c r="AF662" i="15" s="1"/>
  <c r="Z663" i="15"/>
  <c r="AF663" i="15" s="1"/>
  <c r="Z664" i="15"/>
  <c r="AF664" i="15" s="1"/>
  <c r="Z665" i="15"/>
  <c r="AF665" i="15" s="1"/>
  <c r="Z666" i="15"/>
  <c r="AF666" i="15" s="1"/>
  <c r="Z667" i="15"/>
  <c r="AF667" i="15" s="1"/>
  <c r="Z668" i="15"/>
  <c r="AF668" i="15" s="1"/>
  <c r="AD2" i="15"/>
  <c r="AD3" i="15"/>
  <c r="AD4" i="15"/>
  <c r="AD5" i="15"/>
  <c r="AD6" i="15"/>
  <c r="AD7" i="15"/>
  <c r="AD8" i="15"/>
  <c r="AD9" i="15"/>
  <c r="AD10" i="15"/>
  <c r="AD11" i="15"/>
  <c r="AD12" i="15"/>
  <c r="AD13" i="15"/>
  <c r="AD14" i="15"/>
  <c r="AD15" i="15"/>
  <c r="AD16" i="15"/>
  <c r="AD17" i="15"/>
  <c r="AD18" i="15"/>
  <c r="AD19" i="15"/>
  <c r="AD20" i="15"/>
  <c r="AD21" i="15"/>
  <c r="AD22" i="15"/>
  <c r="AD23" i="15"/>
  <c r="AD24" i="15"/>
  <c r="AD25" i="15"/>
  <c r="AD26" i="15"/>
  <c r="AD27" i="15"/>
  <c r="AD28" i="15"/>
  <c r="AD29" i="15"/>
  <c r="AD30" i="15"/>
  <c r="AD31" i="15"/>
  <c r="AD32" i="15"/>
  <c r="AD33" i="15"/>
  <c r="AD34" i="15"/>
  <c r="AD35" i="15"/>
  <c r="AD36" i="15"/>
  <c r="AD37" i="15"/>
  <c r="AD38" i="15"/>
  <c r="AD39" i="15"/>
  <c r="AD40" i="15"/>
  <c r="AD41" i="15"/>
  <c r="AD42" i="15"/>
  <c r="AD43" i="15"/>
  <c r="AD44" i="15"/>
  <c r="AD45" i="15"/>
  <c r="AD46" i="15"/>
  <c r="AD47" i="15"/>
  <c r="AD48" i="15"/>
  <c r="AD49" i="15"/>
  <c r="AD50" i="15"/>
  <c r="AD51" i="15"/>
  <c r="AD52" i="15"/>
  <c r="AD53" i="15"/>
  <c r="AD54" i="15"/>
  <c r="AD55" i="15"/>
  <c r="AD56" i="15"/>
  <c r="AD57" i="15"/>
  <c r="AD58" i="15"/>
  <c r="AD59" i="15"/>
  <c r="AD60" i="15"/>
  <c r="AD61" i="15"/>
  <c r="AD62" i="15"/>
  <c r="AD63" i="15"/>
  <c r="AD64" i="15"/>
  <c r="AD65" i="15"/>
  <c r="AD66" i="15"/>
  <c r="AD67" i="15"/>
  <c r="AD68" i="15"/>
  <c r="AD69" i="15"/>
  <c r="AD70" i="15"/>
  <c r="AD71" i="15"/>
  <c r="AD72" i="15"/>
  <c r="AD73" i="15"/>
  <c r="AD74" i="15"/>
  <c r="AD75" i="15"/>
  <c r="AD76" i="15"/>
  <c r="AD77" i="15"/>
  <c r="AD78" i="15"/>
  <c r="AD79" i="15"/>
  <c r="AD80" i="15"/>
  <c r="AD81" i="15"/>
  <c r="AD82" i="15"/>
  <c r="AD83" i="15"/>
  <c r="AD84" i="15"/>
  <c r="AD85" i="15"/>
  <c r="AD86" i="15"/>
  <c r="AD87" i="15"/>
  <c r="AD88" i="15"/>
  <c r="AD89" i="15"/>
  <c r="AD90" i="15"/>
  <c r="AD91" i="15"/>
  <c r="AD92" i="15"/>
  <c r="AD93" i="15"/>
  <c r="AD94" i="15"/>
  <c r="AD95" i="15"/>
  <c r="AD96" i="15"/>
  <c r="AD97" i="15"/>
  <c r="AD98" i="15"/>
  <c r="AD99" i="15"/>
  <c r="AD100" i="15"/>
  <c r="AD101" i="15"/>
  <c r="AD102" i="15"/>
  <c r="AD103" i="15"/>
  <c r="AD104" i="15"/>
  <c r="AD105" i="15"/>
  <c r="AD106" i="15"/>
  <c r="AD107" i="15"/>
  <c r="AD108" i="15"/>
  <c r="AD109" i="15"/>
  <c r="AD110" i="15"/>
  <c r="AD111" i="15"/>
  <c r="AD112" i="15"/>
  <c r="AD113" i="15"/>
  <c r="AD114" i="15"/>
  <c r="AD115" i="15"/>
  <c r="AD116" i="15"/>
  <c r="AD117" i="15"/>
  <c r="AD118" i="15"/>
  <c r="AD119" i="15"/>
  <c r="AD120" i="15"/>
  <c r="AD121" i="15"/>
  <c r="AD122" i="15"/>
  <c r="AD123" i="15"/>
  <c r="AD124" i="15"/>
  <c r="AD125" i="15"/>
  <c r="AD126" i="15"/>
  <c r="AD127" i="15"/>
  <c r="AD128" i="15"/>
  <c r="AD129" i="15"/>
  <c r="AD130" i="15"/>
  <c r="AD131" i="15"/>
  <c r="AD132" i="15"/>
  <c r="AD133" i="15"/>
  <c r="AD134" i="15"/>
  <c r="AD135" i="15"/>
  <c r="AD136" i="15"/>
  <c r="AD137" i="15"/>
  <c r="AD138" i="15"/>
  <c r="AD139" i="15"/>
  <c r="AD140" i="15"/>
  <c r="AD141" i="15"/>
  <c r="AD142" i="15"/>
  <c r="AD143" i="15"/>
  <c r="AD144" i="15"/>
  <c r="AD145" i="15"/>
  <c r="AD146" i="15"/>
  <c r="AD147" i="15"/>
  <c r="AD148" i="15"/>
  <c r="AD149" i="15"/>
  <c r="AD150" i="15"/>
  <c r="AD151" i="15"/>
  <c r="AD152" i="15"/>
  <c r="AD153" i="15"/>
  <c r="AD154" i="15"/>
  <c r="AD155" i="15"/>
  <c r="AD156" i="15"/>
  <c r="AD157" i="15"/>
  <c r="AD158" i="15"/>
  <c r="AD159" i="15"/>
  <c r="AD160" i="15"/>
  <c r="AD161" i="15"/>
  <c r="AD162" i="15"/>
  <c r="AD163" i="15"/>
  <c r="AD164" i="15"/>
  <c r="AD165" i="15"/>
  <c r="AD166" i="15"/>
  <c r="AD167" i="15"/>
  <c r="AD168" i="15"/>
  <c r="AD169" i="15"/>
  <c r="AD170" i="15"/>
  <c r="AD171" i="15"/>
  <c r="AD172" i="15"/>
  <c r="AD173" i="15"/>
  <c r="AD174" i="15"/>
  <c r="AD175" i="15"/>
  <c r="AD176" i="15"/>
  <c r="AD177" i="15"/>
  <c r="AD178" i="15"/>
  <c r="AD179" i="15"/>
  <c r="AD180" i="15"/>
  <c r="AD181" i="15"/>
  <c r="AD182" i="15"/>
  <c r="AD183" i="15"/>
  <c r="AD184" i="15"/>
  <c r="AD185" i="15"/>
  <c r="AD186" i="15"/>
  <c r="AD187" i="15"/>
  <c r="AD188" i="15"/>
  <c r="AD189" i="15"/>
  <c r="AD190" i="15"/>
  <c r="AD191" i="15"/>
  <c r="AD192" i="15"/>
  <c r="AD193" i="15"/>
  <c r="AD194" i="15"/>
  <c r="AD195" i="15"/>
  <c r="AD196" i="15"/>
  <c r="AD197" i="15"/>
  <c r="AD198" i="15"/>
  <c r="AD199" i="15"/>
  <c r="AD200" i="15"/>
  <c r="AD201" i="15"/>
  <c r="AD202" i="15"/>
  <c r="AD203" i="15"/>
  <c r="AD204" i="15"/>
  <c r="AD205" i="15"/>
  <c r="AD206" i="15"/>
  <c r="AD207" i="15"/>
  <c r="AD208" i="15"/>
  <c r="AD209" i="15"/>
  <c r="AD210" i="15"/>
  <c r="AD211" i="15"/>
  <c r="AD212" i="15"/>
  <c r="AD213" i="15"/>
  <c r="AD214" i="15"/>
  <c r="AD215" i="15"/>
  <c r="AD216" i="15"/>
  <c r="AD217" i="15"/>
  <c r="AD218" i="15"/>
  <c r="AD219" i="15"/>
  <c r="AD220" i="15"/>
  <c r="AD221" i="15"/>
  <c r="AD222" i="15"/>
  <c r="AD223" i="15"/>
  <c r="AD224" i="15"/>
  <c r="AD225" i="15"/>
  <c r="AD226" i="15"/>
  <c r="AD227" i="15"/>
  <c r="AD228" i="15"/>
  <c r="AD229" i="15"/>
  <c r="AD230" i="15"/>
  <c r="AD231" i="15"/>
  <c r="AD232" i="15"/>
  <c r="AD233" i="15"/>
  <c r="AD234" i="15"/>
  <c r="AD235" i="15"/>
  <c r="AD236" i="15"/>
  <c r="AD237" i="15"/>
  <c r="AD238" i="15"/>
  <c r="AD239" i="15"/>
  <c r="AD240" i="15"/>
  <c r="AD241" i="15"/>
  <c r="AD242" i="15"/>
  <c r="AD243" i="15"/>
  <c r="AD244" i="15"/>
  <c r="AD245" i="15"/>
  <c r="AD246" i="15"/>
  <c r="AD247" i="15"/>
  <c r="AD248" i="15"/>
  <c r="AD249" i="15"/>
  <c r="AD250" i="15"/>
  <c r="AD251" i="15"/>
  <c r="AD252" i="15"/>
  <c r="AD253" i="15"/>
  <c r="AD254" i="15"/>
  <c r="AD255" i="15"/>
  <c r="AD256" i="15"/>
  <c r="AD257" i="15"/>
  <c r="AD258" i="15"/>
  <c r="AD259" i="15"/>
  <c r="AD260" i="15"/>
  <c r="AD261" i="15"/>
  <c r="AD262" i="15"/>
  <c r="AD263" i="15"/>
  <c r="AD264" i="15"/>
  <c r="AD265" i="15"/>
  <c r="AD266" i="15"/>
  <c r="AD267" i="15"/>
  <c r="AD268" i="15"/>
  <c r="AD269" i="15"/>
  <c r="AD270" i="15"/>
  <c r="AD271" i="15"/>
  <c r="AD272" i="15"/>
  <c r="AD273" i="15"/>
  <c r="AD274" i="15"/>
  <c r="AD275" i="15"/>
  <c r="AD276" i="15"/>
  <c r="AD277" i="15"/>
  <c r="AD278" i="15"/>
  <c r="AD279" i="15"/>
  <c r="AD280" i="15"/>
  <c r="AD281" i="15"/>
  <c r="AD282" i="15"/>
  <c r="AD283" i="15"/>
  <c r="AD284" i="15"/>
  <c r="AD285" i="15"/>
  <c r="AD286" i="15"/>
  <c r="AD287" i="15"/>
  <c r="AD288" i="15"/>
  <c r="AD289" i="15"/>
  <c r="AD290" i="15"/>
  <c r="AD291" i="15"/>
  <c r="AD292" i="15"/>
  <c r="AD293" i="15"/>
  <c r="AD294" i="15"/>
  <c r="AD295" i="15"/>
  <c r="AD296" i="15"/>
  <c r="AD297" i="15"/>
  <c r="AD298" i="15"/>
  <c r="AD299" i="15"/>
  <c r="AD300" i="15"/>
  <c r="AD301" i="15"/>
  <c r="AD302" i="15"/>
  <c r="AD303" i="15"/>
  <c r="AD304" i="15"/>
  <c r="AD305" i="15"/>
  <c r="AD306" i="15"/>
  <c r="AD307" i="15"/>
  <c r="AD308" i="15"/>
  <c r="AD309" i="15"/>
  <c r="AD310" i="15"/>
  <c r="AD311" i="15"/>
  <c r="AD312" i="15"/>
  <c r="AD313" i="15"/>
  <c r="AD314" i="15"/>
  <c r="AD315" i="15"/>
  <c r="AD316" i="15"/>
  <c r="AD317" i="15"/>
  <c r="AD318" i="15"/>
  <c r="AD319" i="15"/>
  <c r="AD320" i="15"/>
  <c r="AD321" i="15"/>
  <c r="AD322" i="15"/>
  <c r="AD323" i="15"/>
  <c r="AD324" i="15"/>
  <c r="AD325" i="15"/>
  <c r="AD326" i="15"/>
  <c r="AD327" i="15"/>
  <c r="AD328" i="15"/>
  <c r="AD329" i="15"/>
  <c r="AD330" i="15"/>
  <c r="AD331" i="15"/>
  <c r="AD332" i="15"/>
  <c r="AD333" i="15"/>
  <c r="AD334" i="15"/>
  <c r="AD335" i="15"/>
  <c r="AD336" i="15"/>
  <c r="AD337" i="15"/>
  <c r="AD338" i="15"/>
  <c r="AD339" i="15"/>
  <c r="AD340" i="15"/>
  <c r="AD341" i="15"/>
  <c r="AD342" i="15"/>
  <c r="AD343" i="15"/>
  <c r="AD344" i="15"/>
  <c r="AD345" i="15"/>
  <c r="AD346" i="15"/>
  <c r="AD347" i="15"/>
  <c r="AD348" i="15"/>
  <c r="AD349" i="15"/>
  <c r="AD350" i="15"/>
  <c r="AD351" i="15"/>
  <c r="AD352" i="15"/>
  <c r="AD353" i="15"/>
  <c r="AD354" i="15"/>
  <c r="AD355" i="15"/>
  <c r="AD356" i="15"/>
  <c r="AD357" i="15"/>
  <c r="AD358" i="15"/>
  <c r="AD359" i="15"/>
  <c r="AD360" i="15"/>
  <c r="AD361" i="15"/>
  <c r="AD362" i="15"/>
  <c r="AD363" i="15"/>
  <c r="AD364" i="15"/>
  <c r="AD365" i="15"/>
  <c r="AD366" i="15"/>
  <c r="AD367" i="15"/>
  <c r="AD368" i="15"/>
  <c r="AD369" i="15"/>
  <c r="AD370" i="15"/>
  <c r="AD371" i="15"/>
  <c r="AD372" i="15"/>
  <c r="AD373" i="15"/>
  <c r="AD374" i="15"/>
  <c r="AD375" i="15"/>
  <c r="AD376" i="15"/>
  <c r="AD377" i="15"/>
  <c r="AD378" i="15"/>
  <c r="AD379" i="15"/>
  <c r="AD380" i="15"/>
  <c r="AD381" i="15"/>
  <c r="AD382" i="15"/>
  <c r="AD383" i="15"/>
  <c r="AD384" i="15"/>
  <c r="AD385" i="15"/>
  <c r="AD386" i="15"/>
  <c r="AD387" i="15"/>
  <c r="AD388" i="15"/>
  <c r="AD389" i="15"/>
  <c r="AD390" i="15"/>
  <c r="AD391" i="15"/>
  <c r="AD392" i="15"/>
  <c r="AD393" i="15"/>
  <c r="AD394" i="15"/>
  <c r="AD395" i="15"/>
  <c r="AD396" i="15"/>
  <c r="AD397" i="15"/>
  <c r="AD398" i="15"/>
  <c r="AD399" i="15"/>
  <c r="AD400" i="15"/>
  <c r="AD401" i="15"/>
  <c r="AD402" i="15"/>
  <c r="AD403" i="15"/>
  <c r="AD404" i="15"/>
  <c r="AD405" i="15"/>
  <c r="AD406" i="15"/>
  <c r="AD407" i="15"/>
  <c r="AD408" i="15"/>
  <c r="AD409" i="15"/>
  <c r="AD410" i="15"/>
  <c r="AD411" i="15"/>
  <c r="AD412" i="15"/>
  <c r="AD413" i="15"/>
  <c r="AD414" i="15"/>
  <c r="AD415" i="15"/>
  <c r="AD416" i="15"/>
  <c r="AD417" i="15"/>
  <c r="AD418" i="15"/>
  <c r="AD419" i="15"/>
  <c r="AD420" i="15"/>
  <c r="AD421" i="15"/>
  <c r="AD422" i="15"/>
  <c r="AD423" i="15"/>
  <c r="AD424" i="15"/>
  <c r="AD425" i="15"/>
  <c r="AD426" i="15"/>
  <c r="AD427" i="15"/>
  <c r="AD428" i="15"/>
  <c r="AD429" i="15"/>
  <c r="AD430" i="15"/>
  <c r="AD431" i="15"/>
  <c r="AD432" i="15"/>
  <c r="AD433" i="15"/>
  <c r="AD434" i="15"/>
  <c r="AD435" i="15"/>
  <c r="AD436" i="15"/>
  <c r="AD437" i="15"/>
  <c r="AD438" i="15"/>
  <c r="AD439" i="15"/>
  <c r="AD440" i="15"/>
  <c r="AD441" i="15"/>
  <c r="AD442" i="15"/>
  <c r="AD443" i="15"/>
  <c r="AD444" i="15"/>
  <c r="AD445" i="15"/>
  <c r="AD446" i="15"/>
  <c r="AD447" i="15"/>
  <c r="AD448" i="15"/>
  <c r="AD449" i="15"/>
  <c r="AD450" i="15"/>
  <c r="AD451" i="15"/>
  <c r="AD452" i="15"/>
  <c r="AD453" i="15"/>
  <c r="AD454" i="15"/>
  <c r="AD455" i="15"/>
  <c r="AD456" i="15"/>
  <c r="AD457" i="15"/>
  <c r="AD458" i="15"/>
  <c r="AD459" i="15"/>
  <c r="AD460" i="15"/>
  <c r="AD461" i="15"/>
  <c r="AD462" i="15"/>
  <c r="AD463" i="15"/>
  <c r="AD464" i="15"/>
  <c r="AD465" i="15"/>
  <c r="AD466" i="15"/>
  <c r="AD467" i="15"/>
  <c r="AD468" i="15"/>
  <c r="AD469" i="15"/>
  <c r="AD470" i="15"/>
  <c r="AD471" i="15"/>
  <c r="AD472" i="15"/>
  <c r="AD473" i="15"/>
  <c r="AD474" i="15"/>
  <c r="AD475" i="15"/>
  <c r="AD476" i="15"/>
  <c r="AD477" i="15"/>
  <c r="AD478" i="15"/>
  <c r="AD479" i="15"/>
  <c r="AD480" i="15"/>
  <c r="AD481" i="15"/>
  <c r="AD482" i="15"/>
  <c r="AD483" i="15"/>
  <c r="AD484" i="15"/>
  <c r="AD485" i="15"/>
  <c r="AD486" i="15"/>
  <c r="AD487" i="15"/>
  <c r="AD488" i="15"/>
  <c r="AD489" i="15"/>
  <c r="AD490" i="15"/>
  <c r="AD491" i="15"/>
  <c r="AD492" i="15"/>
  <c r="AD493" i="15"/>
  <c r="AD494" i="15"/>
  <c r="AD495" i="15"/>
  <c r="AD496" i="15"/>
  <c r="AD497" i="15"/>
  <c r="AD498" i="15"/>
  <c r="AD499" i="15"/>
  <c r="AD500" i="15"/>
  <c r="AD501" i="15"/>
  <c r="AD502" i="15"/>
  <c r="AD503" i="15"/>
  <c r="AD504" i="15"/>
  <c r="AD505" i="15"/>
  <c r="AD506" i="15"/>
  <c r="AD507" i="15"/>
  <c r="AD508" i="15"/>
  <c r="AD509" i="15"/>
  <c r="AD510" i="15"/>
  <c r="AD511" i="15"/>
  <c r="AD512" i="15"/>
  <c r="AD513" i="15"/>
  <c r="AD514" i="15"/>
  <c r="AD515" i="15"/>
  <c r="AD516" i="15"/>
  <c r="AD517" i="15"/>
  <c r="AD518" i="15"/>
  <c r="AD519" i="15"/>
  <c r="AD520" i="15"/>
  <c r="AD521" i="15"/>
  <c r="AD522" i="15"/>
  <c r="AD523" i="15"/>
  <c r="AD524" i="15"/>
  <c r="AD525" i="15"/>
  <c r="AD526" i="15"/>
  <c r="AD527" i="15"/>
  <c r="AD528" i="15"/>
  <c r="AD529" i="15"/>
  <c r="AD530" i="15"/>
  <c r="AD531" i="15"/>
  <c r="AD532" i="15"/>
  <c r="AD533" i="15"/>
  <c r="AD534" i="15"/>
  <c r="AD535" i="15"/>
  <c r="AD536" i="15"/>
  <c r="AD537" i="15"/>
  <c r="AD538" i="15"/>
  <c r="AD539" i="15"/>
  <c r="AD540" i="15"/>
  <c r="AD541" i="15"/>
  <c r="AD542" i="15"/>
  <c r="AD543" i="15"/>
  <c r="AD544" i="15"/>
  <c r="AD545" i="15"/>
  <c r="AD546" i="15"/>
  <c r="AD547" i="15"/>
  <c r="AD548" i="15"/>
  <c r="AD549" i="15"/>
  <c r="AD550" i="15"/>
  <c r="AD551" i="15"/>
  <c r="AD552" i="15"/>
  <c r="AD553" i="15"/>
  <c r="AD554" i="15"/>
  <c r="AD555" i="15"/>
  <c r="AD556" i="15"/>
  <c r="AD557" i="15"/>
  <c r="AD558" i="15"/>
  <c r="AD559" i="15"/>
  <c r="AD560" i="15"/>
  <c r="AD561" i="15"/>
  <c r="AD562" i="15"/>
  <c r="AD563" i="15"/>
  <c r="AD564" i="15"/>
  <c r="AD565" i="15"/>
  <c r="AD566" i="15"/>
  <c r="AD567" i="15"/>
  <c r="AD568" i="15"/>
  <c r="AD569" i="15"/>
  <c r="AD570" i="15"/>
  <c r="AD571" i="15"/>
  <c r="AD572" i="15"/>
  <c r="AD573" i="15"/>
  <c r="AD574" i="15"/>
  <c r="AD575" i="15"/>
  <c r="AD576" i="15"/>
  <c r="AD577" i="15"/>
  <c r="AD578" i="15"/>
  <c r="AD579" i="15"/>
  <c r="AD580" i="15"/>
  <c r="AD581" i="15"/>
  <c r="AD582" i="15"/>
  <c r="AD583" i="15"/>
  <c r="AD584" i="15"/>
  <c r="AD585" i="15"/>
  <c r="AD586" i="15"/>
  <c r="AD587" i="15"/>
  <c r="AD588" i="15"/>
  <c r="AD589" i="15"/>
  <c r="AD590" i="15"/>
  <c r="AD591" i="15"/>
  <c r="AD592" i="15"/>
  <c r="AD593" i="15"/>
  <c r="AD594" i="15"/>
  <c r="AD595" i="15"/>
  <c r="AD596" i="15"/>
  <c r="AD597" i="15"/>
  <c r="AD598" i="15"/>
  <c r="AD599" i="15"/>
  <c r="AD600" i="15"/>
  <c r="AD601" i="15"/>
  <c r="AD602" i="15"/>
  <c r="AD603" i="15"/>
  <c r="AD604" i="15"/>
  <c r="AD605" i="15"/>
  <c r="AD606" i="15"/>
  <c r="AD607" i="15"/>
  <c r="AD608" i="15"/>
  <c r="AD609" i="15"/>
  <c r="AD610" i="15"/>
  <c r="AD611" i="15"/>
  <c r="AD612" i="15"/>
  <c r="AD613" i="15"/>
  <c r="AD614" i="15"/>
  <c r="AD615" i="15"/>
  <c r="AD616" i="15"/>
  <c r="AD617" i="15"/>
  <c r="AD618" i="15"/>
  <c r="AD619" i="15"/>
  <c r="AD620" i="15"/>
  <c r="AD621" i="15"/>
  <c r="AD622" i="15"/>
  <c r="AD623" i="15"/>
  <c r="AD624" i="15"/>
  <c r="AD625" i="15"/>
  <c r="AD626" i="15"/>
  <c r="AD627" i="15"/>
  <c r="AD628" i="15"/>
  <c r="AD629" i="15"/>
  <c r="AD630" i="15"/>
  <c r="AD631" i="15"/>
  <c r="AD632" i="15"/>
  <c r="AD633" i="15"/>
  <c r="AD634" i="15"/>
  <c r="AD635" i="15"/>
  <c r="AD636" i="15"/>
  <c r="AD637" i="15"/>
  <c r="AD638" i="15"/>
  <c r="AD639" i="15"/>
  <c r="AD640" i="15"/>
  <c r="AD641" i="15"/>
  <c r="AD642" i="15"/>
  <c r="AD643" i="15"/>
  <c r="AD644" i="15"/>
  <c r="AD645" i="15"/>
  <c r="AD646" i="15"/>
  <c r="AD647" i="15"/>
  <c r="AD648" i="15"/>
  <c r="AD649" i="15"/>
  <c r="AD650" i="15"/>
  <c r="AD651" i="15"/>
  <c r="AD652" i="15"/>
  <c r="AD653" i="15"/>
  <c r="AD654" i="15"/>
  <c r="AD655" i="15"/>
  <c r="AD656" i="15"/>
  <c r="AD657" i="15"/>
  <c r="AD658" i="15"/>
  <c r="AD659" i="15"/>
  <c r="AD660" i="15"/>
  <c r="AD661" i="15"/>
  <c r="AD662" i="15"/>
  <c r="AD663" i="15"/>
  <c r="AD664" i="15"/>
  <c r="AD665" i="15"/>
  <c r="AD666" i="15"/>
  <c r="AD667" i="15"/>
  <c r="AD668" i="15"/>
  <c r="AM468" i="15" l="1"/>
  <c r="AM170" i="15"/>
  <c r="AM279" i="15"/>
  <c r="AM195" i="15"/>
  <c r="AM181" i="15"/>
  <c r="AM97" i="15"/>
  <c r="AM41" i="15"/>
  <c r="AM152" i="15"/>
  <c r="AM40" i="15"/>
  <c r="AM282" i="15"/>
  <c r="AM30" i="15"/>
  <c r="AM573" i="15"/>
  <c r="AJ41" i="15"/>
  <c r="AM559" i="15"/>
  <c r="AM648" i="15"/>
  <c r="AM634" i="15"/>
  <c r="AM620" i="15"/>
  <c r="AM606" i="15"/>
  <c r="AM592" i="15"/>
  <c r="AM578" i="15"/>
  <c r="AM564" i="15"/>
  <c r="AM550" i="15"/>
  <c r="AM522" i="15"/>
  <c r="AM508" i="15"/>
  <c r="AM410" i="15"/>
  <c r="AM312" i="15"/>
  <c r="AM116" i="15"/>
  <c r="AM46" i="15"/>
  <c r="AJ40" i="15"/>
  <c r="AM419" i="15"/>
  <c r="AM139" i="15"/>
  <c r="AM124" i="15"/>
  <c r="AJ522" i="15"/>
  <c r="AM114" i="15"/>
  <c r="AM58" i="15"/>
  <c r="AM55" i="15"/>
  <c r="AM54" i="15"/>
  <c r="AJ195" i="15"/>
  <c r="AM416" i="15"/>
  <c r="AJ592" i="15"/>
  <c r="AJ97" i="15"/>
  <c r="AM601" i="15"/>
  <c r="AM461" i="15"/>
  <c r="AM321" i="15"/>
  <c r="AM82" i="15"/>
  <c r="AM668" i="15"/>
  <c r="AM654" i="15"/>
  <c r="AM640" i="15"/>
  <c r="AM626" i="15"/>
  <c r="AM584" i="15"/>
  <c r="AM570" i="15"/>
  <c r="AM556" i="15"/>
  <c r="AM542" i="15"/>
  <c r="AM514" i="15"/>
  <c r="AM500" i="15"/>
  <c r="AM472" i="15"/>
  <c r="AM458" i="15"/>
  <c r="AM444" i="15"/>
  <c r="AM430" i="15"/>
  <c r="AM388" i="15"/>
  <c r="AM374" i="15"/>
  <c r="AM360" i="15"/>
  <c r="AM346" i="15"/>
  <c r="AM318" i="15"/>
  <c r="AM304" i="15"/>
  <c r="AM276" i="15"/>
  <c r="AM262" i="15"/>
  <c r="AM248" i="15"/>
  <c r="AM234" i="15"/>
  <c r="AM220" i="15"/>
  <c r="AM206" i="15"/>
  <c r="AM192" i="15"/>
  <c r="AM178" i="15"/>
  <c r="AM164" i="15"/>
  <c r="AM150" i="15"/>
  <c r="AM136" i="15"/>
  <c r="AM122" i="15"/>
  <c r="AM108" i="15"/>
  <c r="AM94" i="15"/>
  <c r="AM80" i="15"/>
  <c r="AM66" i="15"/>
  <c r="AM52" i="15"/>
  <c r="AM38" i="15"/>
  <c r="AM24" i="15"/>
  <c r="AM10" i="15"/>
  <c r="AJ578" i="15"/>
  <c r="AJ279" i="15"/>
  <c r="AM598" i="15"/>
  <c r="AM447" i="15"/>
  <c r="AM307" i="15"/>
  <c r="AM167" i="15"/>
  <c r="AM69" i="15"/>
  <c r="AJ564" i="15"/>
  <c r="AM587" i="15"/>
  <c r="AM433" i="15"/>
  <c r="AM293" i="15"/>
  <c r="AM153" i="15"/>
  <c r="AM68" i="15"/>
  <c r="AM548" i="15"/>
  <c r="AM405" i="15"/>
  <c r="AM138" i="15"/>
  <c r="AM517" i="15"/>
  <c r="AM83" i="15"/>
  <c r="AM545" i="15"/>
  <c r="AM402" i="15"/>
  <c r="AM265" i="15"/>
  <c r="AM125" i="15"/>
  <c r="AM237" i="15"/>
  <c r="AM344" i="15"/>
  <c r="AM330" i="15"/>
  <c r="AM246" i="15"/>
  <c r="AM148" i="15"/>
  <c r="AM134" i="15"/>
  <c r="AM657" i="15"/>
  <c r="AM503" i="15"/>
  <c r="AM363" i="15"/>
  <c r="AM223" i="15"/>
  <c r="AM111" i="15"/>
  <c r="AM27" i="15"/>
  <c r="AJ181" i="15"/>
  <c r="AM528" i="15"/>
  <c r="AM377" i="15"/>
  <c r="AM661" i="15"/>
  <c r="AM647" i="15"/>
  <c r="AM633" i="15"/>
  <c r="AM619" i="15"/>
  <c r="AM605" i="15"/>
  <c r="AM591" i="15"/>
  <c r="AM577" i="15"/>
  <c r="AM563" i="15"/>
  <c r="AM549" i="15"/>
  <c r="AM535" i="15"/>
  <c r="AM521" i="15"/>
  <c r="AM507" i="15"/>
  <c r="AM423" i="15"/>
  <c r="AM409" i="15"/>
  <c r="AM325" i="15"/>
  <c r="AM311" i="15"/>
  <c r="AM227" i="15"/>
  <c r="AM213" i="15"/>
  <c r="AM129" i="15"/>
  <c r="AM115" i="15"/>
  <c r="AM45" i="15"/>
  <c r="AM643" i="15"/>
  <c r="AM489" i="15"/>
  <c r="AM352" i="15"/>
  <c r="AM209" i="15"/>
  <c r="AM110" i="15"/>
  <c r="AM26" i="15"/>
  <c r="AM290" i="15"/>
  <c r="AM531" i="15"/>
  <c r="AM391" i="15"/>
  <c r="AM474" i="15"/>
  <c r="AM460" i="15"/>
  <c r="AM278" i="15"/>
  <c r="AM264" i="15"/>
  <c r="AM208" i="15"/>
  <c r="AJ661" i="15"/>
  <c r="AJ148" i="15"/>
  <c r="AM629" i="15"/>
  <c r="AM486" i="15"/>
  <c r="AM349" i="15"/>
  <c r="AM198" i="15"/>
  <c r="AM100" i="15"/>
  <c r="AM13" i="15"/>
  <c r="AM251" i="15"/>
  <c r="AM95" i="15"/>
  <c r="AM81" i="15"/>
  <c r="AM67" i="15"/>
  <c r="AM53" i="15"/>
  <c r="AM39" i="15"/>
  <c r="AM25" i="15"/>
  <c r="AM11" i="15"/>
  <c r="AJ647" i="15"/>
  <c r="AJ134" i="15"/>
  <c r="AM615" i="15"/>
  <c r="AM478" i="15"/>
  <c r="AM335" i="15"/>
  <c r="AM12" i="15"/>
  <c r="AJ633" i="15"/>
  <c r="AJ325" i="15"/>
  <c r="AM612" i="15"/>
  <c r="AM475" i="15"/>
  <c r="AM332" i="15"/>
  <c r="AM96" i="15"/>
  <c r="AM457" i="15"/>
  <c r="AM345" i="15"/>
  <c r="AM261" i="15"/>
  <c r="AM163" i="15"/>
  <c r="AM149" i="15"/>
  <c r="AM562" i="15"/>
  <c r="AM366" i="15"/>
  <c r="AM492" i="15"/>
  <c r="AM296" i="15"/>
  <c r="AM212" i="15"/>
  <c r="AM128" i="15"/>
  <c r="AJ525" i="15"/>
  <c r="AM525" i="15"/>
  <c r="AJ273" i="15"/>
  <c r="AM273" i="15"/>
  <c r="AM618" i="15"/>
  <c r="AM422" i="15"/>
  <c r="AM604" i="15"/>
  <c r="AM408" i="15"/>
  <c r="AM184" i="15"/>
  <c r="AM44" i="15"/>
  <c r="AJ231" i="15"/>
  <c r="AM231" i="15"/>
  <c r="AJ217" i="15"/>
  <c r="AM217" i="15"/>
  <c r="AJ203" i="15"/>
  <c r="AM203" i="15"/>
  <c r="AJ189" i="15"/>
  <c r="AM189" i="15"/>
  <c r="AJ175" i="15"/>
  <c r="AM175" i="15"/>
  <c r="AJ161" i="15"/>
  <c r="AM161" i="15"/>
  <c r="AJ147" i="15"/>
  <c r="AM147" i="15"/>
  <c r="AJ133" i="15"/>
  <c r="AM133" i="15"/>
  <c r="AJ119" i="15"/>
  <c r="AM119" i="15"/>
  <c r="AJ105" i="15"/>
  <c r="AM105" i="15"/>
  <c r="AJ91" i="15"/>
  <c r="AM91" i="15"/>
  <c r="AJ77" i="15"/>
  <c r="AM77" i="15"/>
  <c r="AJ63" i="15"/>
  <c r="AM63" i="15"/>
  <c r="AJ49" i="15"/>
  <c r="AM49" i="15"/>
  <c r="AJ35" i="15"/>
  <c r="AM35" i="15"/>
  <c r="AJ21" i="15"/>
  <c r="AM21" i="15"/>
  <c r="AJ7" i="15"/>
  <c r="AM7" i="15"/>
  <c r="AM534" i="15"/>
  <c r="AM338" i="15"/>
  <c r="AJ651" i="15"/>
  <c r="AM651" i="15"/>
  <c r="AJ595" i="15"/>
  <c r="AM595" i="15"/>
  <c r="AJ441" i="15"/>
  <c r="AM441" i="15"/>
  <c r="AJ385" i="15"/>
  <c r="AM385" i="15"/>
  <c r="AM268" i="15"/>
  <c r="AJ623" i="15"/>
  <c r="AM623" i="15"/>
  <c r="AJ511" i="15"/>
  <c r="AM511" i="15"/>
  <c r="AM464" i="15"/>
  <c r="AJ664" i="15"/>
  <c r="AM664" i="15"/>
  <c r="AJ650" i="15"/>
  <c r="AM650" i="15"/>
  <c r="AJ636" i="15"/>
  <c r="AM636" i="15"/>
  <c r="AJ622" i="15"/>
  <c r="AM622" i="15"/>
  <c r="AJ580" i="15"/>
  <c r="AM580" i="15"/>
  <c r="AJ566" i="15"/>
  <c r="AM566" i="15"/>
  <c r="AJ524" i="15"/>
  <c r="AM524" i="15"/>
  <c r="AJ510" i="15"/>
  <c r="AM510" i="15"/>
  <c r="AJ482" i="15"/>
  <c r="AM482" i="15"/>
  <c r="AJ468" i="15"/>
  <c r="AJ454" i="15"/>
  <c r="AM454" i="15"/>
  <c r="AJ384" i="15"/>
  <c r="AM384" i="15"/>
  <c r="AJ370" i="15"/>
  <c r="AM370" i="15"/>
  <c r="AJ314" i="15"/>
  <c r="AM314" i="15"/>
  <c r="AJ286" i="15"/>
  <c r="AM286" i="15"/>
  <c r="AJ272" i="15"/>
  <c r="AM272" i="15"/>
  <c r="AJ230" i="15"/>
  <c r="AM230" i="15"/>
  <c r="AJ216" i="15"/>
  <c r="AM216" i="15"/>
  <c r="AJ202" i="15"/>
  <c r="AM202" i="15"/>
  <c r="AJ188" i="15"/>
  <c r="AM188" i="15"/>
  <c r="AJ160" i="15"/>
  <c r="AM160" i="15"/>
  <c r="AJ146" i="15"/>
  <c r="AM146" i="15"/>
  <c r="AJ132" i="15"/>
  <c r="AM132" i="15"/>
  <c r="AJ118" i="15"/>
  <c r="AM118" i="15"/>
  <c r="AJ104" i="15"/>
  <c r="AM104" i="15"/>
  <c r="AJ90" i="15"/>
  <c r="AM90" i="15"/>
  <c r="AJ76" i="15"/>
  <c r="AM76" i="15"/>
  <c r="AJ62" i="15"/>
  <c r="AM62" i="15"/>
  <c r="AJ48" i="15"/>
  <c r="AM48" i="15"/>
  <c r="AJ34" i="15"/>
  <c r="AM34" i="15"/>
  <c r="AJ20" i="15"/>
  <c r="AM20" i="15"/>
  <c r="AJ6" i="15"/>
  <c r="AM6" i="15"/>
  <c r="AM520" i="15"/>
  <c r="AM324" i="15"/>
  <c r="AM254" i="15"/>
  <c r="AM156" i="15"/>
  <c r="AJ581" i="15"/>
  <c r="AM581" i="15"/>
  <c r="AJ553" i="15"/>
  <c r="AM553" i="15"/>
  <c r="AJ497" i="15"/>
  <c r="AM497" i="15"/>
  <c r="AJ287" i="15"/>
  <c r="AM287" i="15"/>
  <c r="AM660" i="15"/>
  <c r="AM459" i="15"/>
  <c r="AM277" i="15"/>
  <c r="AM394" i="15"/>
  <c r="AJ552" i="15"/>
  <c r="AM552" i="15"/>
  <c r="AJ538" i="15"/>
  <c r="AM538" i="15"/>
  <c r="AJ496" i="15"/>
  <c r="AM496" i="15"/>
  <c r="AJ412" i="15"/>
  <c r="AM412" i="15"/>
  <c r="AJ398" i="15"/>
  <c r="AM398" i="15"/>
  <c r="AJ356" i="15"/>
  <c r="AM356" i="15"/>
  <c r="AJ342" i="15"/>
  <c r="AM342" i="15"/>
  <c r="AJ328" i="15"/>
  <c r="AM328" i="15"/>
  <c r="AJ300" i="15"/>
  <c r="AM300" i="15"/>
  <c r="AJ258" i="15"/>
  <c r="AM258" i="15"/>
  <c r="AJ244" i="15"/>
  <c r="AM244" i="15"/>
  <c r="AJ174" i="15"/>
  <c r="AM174" i="15"/>
  <c r="AM659" i="15"/>
  <c r="AM519" i="15"/>
  <c r="AM407" i="15"/>
  <c r="AM393" i="15"/>
  <c r="AM43" i="15"/>
  <c r="AM29" i="15"/>
  <c r="AM646" i="15"/>
  <c r="AM450" i="15"/>
  <c r="AM86" i="15"/>
  <c r="AJ665" i="15"/>
  <c r="AM665" i="15"/>
  <c r="AJ637" i="15"/>
  <c r="AM637" i="15"/>
  <c r="AJ609" i="15"/>
  <c r="AM609" i="15"/>
  <c r="AJ469" i="15"/>
  <c r="AM469" i="15"/>
  <c r="AJ455" i="15"/>
  <c r="AM455" i="15"/>
  <c r="AJ427" i="15"/>
  <c r="AM427" i="15"/>
  <c r="AJ413" i="15"/>
  <c r="AM413" i="15"/>
  <c r="AJ399" i="15"/>
  <c r="AM399" i="15"/>
  <c r="AJ343" i="15"/>
  <c r="AM343" i="15"/>
  <c r="AJ329" i="15"/>
  <c r="AM329" i="15"/>
  <c r="AJ315" i="15"/>
  <c r="AM315" i="15"/>
  <c r="AJ301" i="15"/>
  <c r="AM301" i="15"/>
  <c r="AJ259" i="15"/>
  <c r="AM259" i="15"/>
  <c r="AM473" i="15"/>
  <c r="AM263" i="15"/>
  <c r="AJ608" i="15"/>
  <c r="AM608" i="15"/>
  <c r="AJ594" i="15"/>
  <c r="AM594" i="15"/>
  <c r="AJ440" i="15"/>
  <c r="AM440" i="15"/>
  <c r="AJ426" i="15"/>
  <c r="AM426" i="15"/>
  <c r="AM576" i="15"/>
  <c r="AM380" i="15"/>
  <c r="AM240" i="15"/>
  <c r="AM16" i="15"/>
  <c r="AJ567" i="15"/>
  <c r="AM567" i="15"/>
  <c r="AJ621" i="15"/>
  <c r="AM621" i="15"/>
  <c r="AJ593" i="15"/>
  <c r="AM593" i="15"/>
  <c r="AJ565" i="15"/>
  <c r="AM565" i="15"/>
  <c r="AJ551" i="15"/>
  <c r="AM551" i="15"/>
  <c r="AJ411" i="15"/>
  <c r="AM411" i="15"/>
  <c r="AJ397" i="15"/>
  <c r="AM397" i="15"/>
  <c r="AJ539" i="15"/>
  <c r="AM539" i="15"/>
  <c r="AJ483" i="15"/>
  <c r="AM483" i="15"/>
  <c r="AJ371" i="15"/>
  <c r="AM371" i="15"/>
  <c r="AJ357" i="15"/>
  <c r="AM357" i="15"/>
  <c r="AJ245" i="15"/>
  <c r="AM245" i="15"/>
  <c r="AM590" i="15"/>
  <c r="AJ663" i="15"/>
  <c r="AM663" i="15"/>
  <c r="AJ649" i="15"/>
  <c r="AM649" i="15"/>
  <c r="AJ635" i="15"/>
  <c r="AM635" i="15"/>
  <c r="AJ607" i="15"/>
  <c r="AM607" i="15"/>
  <c r="AJ579" i="15"/>
  <c r="AM579" i="15"/>
  <c r="AJ537" i="15"/>
  <c r="AM537" i="15"/>
  <c r="AJ523" i="15"/>
  <c r="AM523" i="15"/>
  <c r="AJ509" i="15"/>
  <c r="AM509" i="15"/>
  <c r="AJ495" i="15"/>
  <c r="AM495" i="15"/>
  <c r="AJ481" i="15"/>
  <c r="AM481" i="15"/>
  <c r="AJ467" i="15"/>
  <c r="AM467" i="15"/>
  <c r="AJ453" i="15"/>
  <c r="AM453" i="15"/>
  <c r="AJ439" i="15"/>
  <c r="AM439" i="15"/>
  <c r="AJ425" i="15"/>
  <c r="AM425" i="15"/>
  <c r="AJ383" i="15"/>
  <c r="AM383" i="15"/>
  <c r="AJ369" i="15"/>
  <c r="AM369" i="15"/>
  <c r="AJ355" i="15"/>
  <c r="AM355" i="15"/>
  <c r="AJ341" i="15"/>
  <c r="AM341" i="15"/>
  <c r="AJ327" i="15"/>
  <c r="AM327" i="15"/>
  <c r="AJ313" i="15"/>
  <c r="AM313" i="15"/>
  <c r="AJ299" i="15"/>
  <c r="AM299" i="15"/>
  <c r="AJ285" i="15"/>
  <c r="AM285" i="15"/>
  <c r="AJ271" i="15"/>
  <c r="AM271" i="15"/>
  <c r="AJ257" i="15"/>
  <c r="AM257" i="15"/>
  <c r="AJ243" i="15"/>
  <c r="AM243" i="15"/>
  <c r="AJ229" i="15"/>
  <c r="AM229" i="15"/>
  <c r="AJ215" i="15"/>
  <c r="AM215" i="15"/>
  <c r="AJ201" i="15"/>
  <c r="AM201" i="15"/>
  <c r="AJ187" i="15"/>
  <c r="AM187" i="15"/>
  <c r="AJ173" i="15"/>
  <c r="AM173" i="15"/>
  <c r="AJ159" i="15"/>
  <c r="AM159" i="15"/>
  <c r="AJ145" i="15"/>
  <c r="AM145" i="15"/>
  <c r="AJ131" i="15"/>
  <c r="AM131" i="15"/>
  <c r="AJ117" i="15"/>
  <c r="AM117" i="15"/>
  <c r="AJ103" i="15"/>
  <c r="AM103" i="15"/>
  <c r="AJ89" i="15"/>
  <c r="AM89" i="15"/>
  <c r="AJ75" i="15"/>
  <c r="AM75" i="15"/>
  <c r="AJ61" i="15"/>
  <c r="AM61" i="15"/>
  <c r="AJ47" i="15"/>
  <c r="AM47" i="15"/>
  <c r="AJ33" i="15"/>
  <c r="AM33" i="15"/>
  <c r="AJ19" i="15"/>
  <c r="AM19" i="15"/>
  <c r="AJ5" i="15"/>
  <c r="AM5" i="15"/>
  <c r="AM506" i="15"/>
  <c r="AM310" i="15"/>
  <c r="AM142" i="15"/>
  <c r="AM476" i="15"/>
  <c r="AM632" i="15"/>
  <c r="AM436" i="15"/>
  <c r="AM226" i="15"/>
  <c r="AM72" i="15"/>
  <c r="AJ659" i="15"/>
  <c r="AJ591" i="15"/>
  <c r="AJ407" i="15"/>
  <c r="AJ344" i="15"/>
  <c r="AJ278" i="15"/>
  <c r="AJ163" i="15"/>
  <c r="AM645" i="15"/>
  <c r="AM631" i="15"/>
  <c r="AM617" i="15"/>
  <c r="AM603" i="15"/>
  <c r="AM589" i="15"/>
  <c r="AM575" i="15"/>
  <c r="AM561" i="15"/>
  <c r="AM547" i="15"/>
  <c r="AM533" i="15"/>
  <c r="AM505" i="15"/>
  <c r="AM491" i="15"/>
  <c r="AM477" i="15"/>
  <c r="AM463" i="15"/>
  <c r="AM449" i="15"/>
  <c r="AM435" i="15"/>
  <c r="AM421" i="15"/>
  <c r="AM379" i="15"/>
  <c r="AM365" i="15"/>
  <c r="AM351" i="15"/>
  <c r="AM337" i="15"/>
  <c r="AM323" i="15"/>
  <c r="AM309" i="15"/>
  <c r="AM295" i="15"/>
  <c r="AM281" i="15"/>
  <c r="AM267" i="15"/>
  <c r="AM253" i="15"/>
  <c r="AM239" i="15"/>
  <c r="AM225" i="15"/>
  <c r="AM211" i="15"/>
  <c r="AM197" i="15"/>
  <c r="AM183" i="15"/>
  <c r="AM169" i="15"/>
  <c r="AM155" i="15"/>
  <c r="AM141" i="15"/>
  <c r="AM127" i="15"/>
  <c r="AM113" i="15"/>
  <c r="AM99" i="15"/>
  <c r="AM85" i="15"/>
  <c r="AM71" i="15"/>
  <c r="AM57" i="15"/>
  <c r="AM15" i="15"/>
  <c r="AJ648" i="15"/>
  <c r="AJ474" i="15"/>
  <c r="AJ330" i="15"/>
  <c r="AJ277" i="15"/>
  <c r="AM658" i="15"/>
  <c r="AM644" i="15"/>
  <c r="AM630" i="15"/>
  <c r="AM616" i="15"/>
  <c r="AM602" i="15"/>
  <c r="AM588" i="15"/>
  <c r="AM574" i="15"/>
  <c r="AM560" i="15"/>
  <c r="AM546" i="15"/>
  <c r="AM532" i="15"/>
  <c r="AM518" i="15"/>
  <c r="AM504" i="15"/>
  <c r="AM490" i="15"/>
  <c r="AM462" i="15"/>
  <c r="AM448" i="15"/>
  <c r="AM434" i="15"/>
  <c r="AM420" i="15"/>
  <c r="AM406" i="15"/>
  <c r="AM392" i="15"/>
  <c r="AM378" i="15"/>
  <c r="AM364" i="15"/>
  <c r="AM350" i="15"/>
  <c r="AM336" i="15"/>
  <c r="AM322" i="15"/>
  <c r="AM308" i="15"/>
  <c r="AM294" i="15"/>
  <c r="AM280" i="15"/>
  <c r="AM266" i="15"/>
  <c r="AM252" i="15"/>
  <c r="AM238" i="15"/>
  <c r="AM224" i="15"/>
  <c r="AM210" i="15"/>
  <c r="AM196" i="15"/>
  <c r="AM182" i="15"/>
  <c r="AM168" i="15"/>
  <c r="AM154" i="15"/>
  <c r="AM140" i="15"/>
  <c r="AM126" i="15"/>
  <c r="AM112" i="15"/>
  <c r="AM98" i="15"/>
  <c r="AM84" i="15"/>
  <c r="AM70" i="15"/>
  <c r="AM56" i="15"/>
  <c r="AM42" i="15"/>
  <c r="AM28" i="15"/>
  <c r="AM14" i="15"/>
  <c r="AJ577" i="15"/>
  <c r="AJ521" i="15"/>
  <c r="AJ460" i="15"/>
  <c r="AJ312" i="15"/>
  <c r="AJ263" i="15"/>
  <c r="AM656" i="15"/>
  <c r="AM642" i="15"/>
  <c r="AM628" i="15"/>
  <c r="AM614" i="15"/>
  <c r="AM600" i="15"/>
  <c r="AM586" i="15"/>
  <c r="AM572" i="15"/>
  <c r="AM558" i="15"/>
  <c r="AM544" i="15"/>
  <c r="AM530" i="15"/>
  <c r="AM516" i="15"/>
  <c r="AM502" i="15"/>
  <c r="AM488" i="15"/>
  <c r="AM446" i="15"/>
  <c r="AM432" i="15"/>
  <c r="AM418" i="15"/>
  <c r="AM404" i="15"/>
  <c r="AM390" i="15"/>
  <c r="AM376" i="15"/>
  <c r="AM362" i="15"/>
  <c r="AM348" i="15"/>
  <c r="AM334" i="15"/>
  <c r="AM320" i="15"/>
  <c r="AM306" i="15"/>
  <c r="AM292" i="15"/>
  <c r="AM250" i="15"/>
  <c r="AM236" i="15"/>
  <c r="AM222" i="15"/>
  <c r="AM194" i="15"/>
  <c r="AM180" i="15"/>
  <c r="AM166" i="15"/>
  <c r="AJ634" i="15"/>
  <c r="AJ459" i="15"/>
  <c r="AJ311" i="15"/>
  <c r="AM2" i="15"/>
  <c r="AM655" i="15"/>
  <c r="AM641" i="15"/>
  <c r="AM627" i="15"/>
  <c r="AM613" i="15"/>
  <c r="AM599" i="15"/>
  <c r="AM585" i="15"/>
  <c r="AM571" i="15"/>
  <c r="AM557" i="15"/>
  <c r="AM543" i="15"/>
  <c r="AM529" i="15"/>
  <c r="AM515" i="15"/>
  <c r="AM501" i="15"/>
  <c r="AM487" i="15"/>
  <c r="AM445" i="15"/>
  <c r="AM431" i="15"/>
  <c r="AM417" i="15"/>
  <c r="AM403" i="15"/>
  <c r="AM389" i="15"/>
  <c r="AM375" i="15"/>
  <c r="AM361" i="15"/>
  <c r="AM347" i="15"/>
  <c r="AM333" i="15"/>
  <c r="AM319" i="15"/>
  <c r="AM305" i="15"/>
  <c r="AM291" i="15"/>
  <c r="AM249" i="15"/>
  <c r="AM235" i="15"/>
  <c r="AM221" i="15"/>
  <c r="AM207" i="15"/>
  <c r="AM193" i="15"/>
  <c r="AM179" i="15"/>
  <c r="AM165" i="15"/>
  <c r="AM151" i="15"/>
  <c r="AM137" i="15"/>
  <c r="AM123" i="15"/>
  <c r="AM109" i="15"/>
  <c r="AJ563" i="15"/>
  <c r="AJ508" i="15"/>
  <c r="AJ457" i="15"/>
  <c r="AJ129" i="15"/>
  <c r="AM667" i="15"/>
  <c r="AM653" i="15"/>
  <c r="AM639" i="15"/>
  <c r="AM625" i="15"/>
  <c r="AM611" i="15"/>
  <c r="AM597" i="15"/>
  <c r="AM583" i="15"/>
  <c r="AM569" i="15"/>
  <c r="AM555" i="15"/>
  <c r="AM541" i="15"/>
  <c r="AM527" i="15"/>
  <c r="AM513" i="15"/>
  <c r="AM499" i="15"/>
  <c r="AM485" i="15"/>
  <c r="AM471" i="15"/>
  <c r="AM443" i="15"/>
  <c r="AM429" i="15"/>
  <c r="AM415" i="15"/>
  <c r="AM401" i="15"/>
  <c r="AM387" i="15"/>
  <c r="AM373" i="15"/>
  <c r="AM359" i="15"/>
  <c r="AM331" i="15"/>
  <c r="AM317" i="15"/>
  <c r="AM303" i="15"/>
  <c r="AM289" i="15"/>
  <c r="AM275" i="15"/>
  <c r="AM247" i="15"/>
  <c r="AM233" i="15"/>
  <c r="AM219" i="15"/>
  <c r="AM205" i="15"/>
  <c r="AM191" i="15"/>
  <c r="AM177" i="15"/>
  <c r="AM135" i="15"/>
  <c r="AM121" i="15"/>
  <c r="AM107" i="15"/>
  <c r="AM93" i="15"/>
  <c r="AM79" i="15"/>
  <c r="AM65" i="15"/>
  <c r="AM51" i="15"/>
  <c r="AM37" i="15"/>
  <c r="AM23" i="15"/>
  <c r="AM9" i="15"/>
  <c r="AJ620" i="15"/>
  <c r="AJ507" i="15"/>
  <c r="AM666" i="15"/>
  <c r="AM652" i="15"/>
  <c r="AM638" i="15"/>
  <c r="AM624" i="15"/>
  <c r="AM610" i="15"/>
  <c r="AM596" i="15"/>
  <c r="AM582" i="15"/>
  <c r="AM568" i="15"/>
  <c r="AM554" i="15"/>
  <c r="AM540" i="15"/>
  <c r="AM526" i="15"/>
  <c r="AM512" i="15"/>
  <c r="AM498" i="15"/>
  <c r="AM484" i="15"/>
  <c r="AM470" i="15"/>
  <c r="AM456" i="15"/>
  <c r="AM442" i="15"/>
  <c r="AM428" i="15"/>
  <c r="AM414" i="15"/>
  <c r="AM400" i="15"/>
  <c r="AM386" i="15"/>
  <c r="AM372" i="15"/>
  <c r="AM358" i="15"/>
  <c r="AM316" i="15"/>
  <c r="AM302" i="15"/>
  <c r="AM288" i="15"/>
  <c r="AM274" i="15"/>
  <c r="AM260" i="15"/>
  <c r="AM232" i="15"/>
  <c r="AM218" i="15"/>
  <c r="AM204" i="15"/>
  <c r="AM190" i="15"/>
  <c r="AM176" i="15"/>
  <c r="AM162" i="15"/>
  <c r="AM120" i="15"/>
  <c r="AM106" i="15"/>
  <c r="AM92" i="15"/>
  <c r="AM78" i="15"/>
  <c r="AM64" i="15"/>
  <c r="AM50" i="15"/>
  <c r="AM36" i="15"/>
  <c r="AM22" i="15"/>
  <c r="AM8" i="15"/>
  <c r="AJ619" i="15"/>
  <c r="AJ550" i="15"/>
  <c r="AJ116" i="15"/>
  <c r="AJ549" i="15"/>
  <c r="AJ115" i="15"/>
  <c r="AJ606" i="15"/>
  <c r="AJ423" i="15"/>
  <c r="AJ605" i="15"/>
  <c r="AJ410" i="15"/>
  <c r="AJ227" i="15"/>
  <c r="AM662" i="15"/>
  <c r="AM536" i="15"/>
  <c r="AM494" i="15"/>
  <c r="AM480" i="15"/>
  <c r="AM466" i="15"/>
  <c r="AM452" i="15"/>
  <c r="AM438" i="15"/>
  <c r="AM424" i="15"/>
  <c r="AM396" i="15"/>
  <c r="AM382" i="15"/>
  <c r="AM368" i="15"/>
  <c r="AM354" i="15"/>
  <c r="AM340" i="15"/>
  <c r="AM326" i="15"/>
  <c r="AM298" i="15"/>
  <c r="AM284" i="15"/>
  <c r="AM270" i="15"/>
  <c r="AM256" i="15"/>
  <c r="AM242" i="15"/>
  <c r="AM228" i="15"/>
  <c r="AM214" i="15"/>
  <c r="AM200" i="15"/>
  <c r="AM186" i="15"/>
  <c r="AM172" i="15"/>
  <c r="AM158" i="15"/>
  <c r="AM144" i="15"/>
  <c r="AM130" i="15"/>
  <c r="AM102" i="15"/>
  <c r="AM88" i="15"/>
  <c r="AM74" i="15"/>
  <c r="AM60" i="15"/>
  <c r="AM32" i="15"/>
  <c r="AM18" i="15"/>
  <c r="AM4" i="15"/>
  <c r="AJ409" i="15"/>
  <c r="AM493" i="15"/>
  <c r="AM479" i="15"/>
  <c r="AM465" i="15"/>
  <c r="AM451" i="15"/>
  <c r="AM437" i="15"/>
  <c r="AM395" i="15"/>
  <c r="AM381" i="15"/>
  <c r="AM367" i="15"/>
  <c r="AM353" i="15"/>
  <c r="AM339" i="15"/>
  <c r="AM297" i="15"/>
  <c r="AM283" i="15"/>
  <c r="AM269" i="15"/>
  <c r="AM255" i="15"/>
  <c r="AM241" i="15"/>
  <c r="AM199" i="15"/>
  <c r="AM185" i="15"/>
  <c r="AM171" i="15"/>
  <c r="AM157" i="15"/>
  <c r="AM143" i="15"/>
  <c r="AM101" i="15"/>
  <c r="AM87" i="15"/>
  <c r="AM73" i="15"/>
  <c r="AM59" i="15"/>
  <c r="AM31" i="15"/>
  <c r="AM17" i="15"/>
  <c r="AM3" i="15"/>
  <c r="AE229" i="15"/>
  <c r="AE640" i="15"/>
  <c r="AE626" i="15"/>
  <c r="AE598" i="15"/>
  <c r="AE570" i="15"/>
  <c r="AE556" i="15"/>
  <c r="AE528" i="15"/>
  <c r="AE514" i="15"/>
  <c r="AE500" i="15"/>
  <c r="AE472" i="15"/>
  <c r="AE458" i="15"/>
  <c r="AE653" i="15"/>
  <c r="AE625" i="15"/>
  <c r="AE427" i="15"/>
  <c r="AE413" i="15"/>
  <c r="AE399" i="15"/>
  <c r="AE357" i="15"/>
  <c r="AE343" i="15"/>
  <c r="AE329" i="15"/>
  <c r="AE315" i="15"/>
  <c r="AE301" i="15"/>
  <c r="AE259" i="15"/>
  <c r="AE245" i="15"/>
  <c r="AE231" i="15"/>
  <c r="AE217" i="15"/>
  <c r="AE203" i="15"/>
  <c r="AE175" i="15"/>
  <c r="AE147" i="15"/>
  <c r="AE119" i="15"/>
  <c r="AE91" i="15"/>
  <c r="AE63" i="15"/>
  <c r="AE35" i="15"/>
  <c r="AE7" i="15"/>
  <c r="AE286" i="15"/>
  <c r="AE174" i="15"/>
  <c r="AE146" i="15"/>
  <c r="AE118" i="15"/>
  <c r="AE90" i="15"/>
  <c r="AE6" i="15"/>
  <c r="AE34" i="15"/>
  <c r="AE668" i="15"/>
  <c r="AE654" i="15"/>
  <c r="AE370" i="15"/>
  <c r="AE573" i="15"/>
  <c r="AE667" i="15"/>
  <c r="AE612" i="15"/>
  <c r="AE342" i="15"/>
  <c r="AE5" i="15"/>
  <c r="AE664" i="15"/>
  <c r="AE650" i="15"/>
  <c r="AE636" i="15"/>
  <c r="AE622" i="15"/>
  <c r="AE608" i="15"/>
  <c r="AE594" i="15"/>
  <c r="AE580" i="15"/>
  <c r="AE566" i="15"/>
  <c r="AE552" i="15"/>
  <c r="AE538" i="15"/>
  <c r="AE524" i="15"/>
  <c r="AE510" i="15"/>
  <c r="AE496" i="15"/>
  <c r="AE482" i="15"/>
  <c r="AE468" i="15"/>
  <c r="AE454" i="15"/>
  <c r="AE438" i="15"/>
  <c r="AE424" i="15"/>
  <c r="AE410" i="15"/>
  <c r="AE396" i="15"/>
  <c r="AE382" i="15"/>
  <c r="AE368" i="15"/>
  <c r="AE354" i="15"/>
  <c r="AE340" i="15"/>
  <c r="AE326" i="15"/>
  <c r="AE312" i="15"/>
  <c r="AE298" i="15"/>
  <c r="AE284" i="15"/>
  <c r="AE270" i="15"/>
  <c r="AE256" i="15"/>
  <c r="AE242" i="15"/>
  <c r="AE228" i="15"/>
  <c r="AE214" i="15"/>
  <c r="AE200" i="15"/>
  <c r="AE186" i="15"/>
  <c r="AE172" i="15"/>
  <c r="AE158" i="15"/>
  <c r="AE144" i="15"/>
  <c r="AE130" i="15"/>
  <c r="AE116" i="15"/>
  <c r="AE102" i="15"/>
  <c r="AE88" i="15"/>
  <c r="AE74" i="15"/>
  <c r="AE60" i="15"/>
  <c r="AE46" i="15"/>
  <c r="AE32" i="15"/>
  <c r="AE18" i="15"/>
  <c r="AE4" i="15"/>
  <c r="AE542" i="15"/>
  <c r="AE663" i="15"/>
  <c r="AE649" i="15"/>
  <c r="AE635" i="15"/>
  <c r="AE621" i="15"/>
  <c r="AE607" i="15"/>
  <c r="AE593" i="15"/>
  <c r="AE579" i="15"/>
  <c r="AE565" i="15"/>
  <c r="AE551" i="15"/>
  <c r="AE537" i="15"/>
  <c r="AE509" i="15"/>
  <c r="AE495" i="15"/>
  <c r="AE481" i="15"/>
  <c r="AE467" i="15"/>
  <c r="AE453" i="15"/>
  <c r="AE437" i="15"/>
  <c r="AE423" i="15"/>
  <c r="AE409" i="15"/>
  <c r="AE395" i="15"/>
  <c r="AE381" i="15"/>
  <c r="AE367" i="15"/>
  <c r="AE353" i="15"/>
  <c r="AE339" i="15"/>
  <c r="AE325" i="15"/>
  <c r="AE311" i="15"/>
  <c r="AE297" i="15"/>
  <c r="AE283" i="15"/>
  <c r="AE269" i="15"/>
  <c r="AE255" i="15"/>
  <c r="AE241" i="15"/>
  <c r="AE227" i="15"/>
  <c r="AE213" i="15"/>
  <c r="AE199" i="15"/>
  <c r="AE185" i="15"/>
  <c r="AE171" i="15"/>
  <c r="AE157" i="15"/>
  <c r="AE143" i="15"/>
  <c r="AE129" i="15"/>
  <c r="AE115" i="15"/>
  <c r="AE101" i="15"/>
  <c r="AE87" i="15"/>
  <c r="AE73" i="15"/>
  <c r="AE59" i="15"/>
  <c r="AE45" i="15"/>
  <c r="AE31" i="15"/>
  <c r="AE17" i="15"/>
  <c r="AE3" i="15"/>
  <c r="AE62" i="15"/>
  <c r="AE648" i="15"/>
  <c r="AE634" i="15"/>
  <c r="AE606" i="15"/>
  <c r="AE592" i="15"/>
  <c r="AE578" i="15"/>
  <c r="AE564" i="15"/>
  <c r="AE536" i="15"/>
  <c r="AE426" i="15"/>
  <c r="AE398" i="15"/>
  <c r="AE314" i="15"/>
  <c r="AE258" i="15"/>
  <c r="AE230" i="15"/>
  <c r="AE202" i="15"/>
  <c r="AE584" i="15"/>
  <c r="AE572" i="15"/>
  <c r="AE416" i="15"/>
  <c r="AE402" i="15"/>
  <c r="AE374" i="15"/>
  <c r="AE360" i="15"/>
  <c r="AE346" i="15"/>
  <c r="AE332" i="15"/>
  <c r="AE318" i="15"/>
  <c r="AE304" i="15"/>
  <c r="AE276" i="15"/>
  <c r="AE262" i="15"/>
  <c r="AE248" i="15"/>
  <c r="AE220" i="15"/>
  <c r="AE206" i="15"/>
  <c r="AE178" i="15"/>
  <c r="AE150" i="15"/>
  <c r="AE122" i="15"/>
  <c r="AE94" i="15"/>
  <c r="AE66" i="15"/>
  <c r="AE38" i="15"/>
  <c r="AE10" i="15"/>
  <c r="AE639" i="15"/>
  <c r="AE611" i="15"/>
  <c r="AE597" i="15"/>
  <c r="AE583" i="15"/>
  <c r="AE569" i="15"/>
  <c r="AE555" i="15"/>
  <c r="AE541" i="15"/>
  <c r="AE527" i="15"/>
  <c r="AE513" i="15"/>
  <c r="AE499" i="15"/>
  <c r="AE485" i="15"/>
  <c r="AE471" i="15"/>
  <c r="AE457" i="15"/>
  <c r="AE443" i="15"/>
  <c r="AE385" i="15"/>
  <c r="AE371" i="15"/>
  <c r="AE287" i="15"/>
  <c r="AE273" i="15"/>
  <c r="AE189" i="15"/>
  <c r="AE161" i="15"/>
  <c r="AE133" i="15"/>
  <c r="AE105" i="15"/>
  <c r="AE77" i="15"/>
  <c r="AE49" i="15"/>
  <c r="AE21" i="15"/>
  <c r="AE665" i="15"/>
  <c r="AE651" i="15"/>
  <c r="AE397" i="15"/>
  <c r="AE369" i="15"/>
  <c r="AE341" i="15"/>
  <c r="AE313" i="15"/>
  <c r="AE285" i="15"/>
  <c r="AE257" i="15"/>
  <c r="AE201" i="15"/>
  <c r="AE145" i="15"/>
  <c r="AE117" i="15"/>
  <c r="AE61" i="15"/>
  <c r="AE33" i="15"/>
  <c r="AE522" i="15"/>
  <c r="AE466" i="15"/>
  <c r="AE662" i="15"/>
  <c r="AE620" i="15"/>
  <c r="AE550" i="15"/>
  <c r="AE439" i="15"/>
  <c r="AE173" i="15"/>
  <c r="AE89" i="15"/>
  <c r="AE589" i="15"/>
  <c r="AE659" i="15"/>
  <c r="AE645" i="15"/>
  <c r="AE631" i="15"/>
  <c r="AE617" i="15"/>
  <c r="AE603" i="15"/>
  <c r="AE519" i="15"/>
  <c r="AE523" i="15"/>
  <c r="AE657" i="15"/>
  <c r="AE643" i="15"/>
  <c r="AE629" i="15"/>
  <c r="AE615" i="15"/>
  <c r="AE601" i="15"/>
  <c r="AE587" i="15"/>
  <c r="AE559" i="15"/>
  <c r="AE545" i="15"/>
  <c r="AE531" i="15"/>
  <c r="AE474" i="15"/>
  <c r="AE656" i="15"/>
  <c r="AE642" i="15"/>
  <c r="AE628" i="15"/>
  <c r="AE614" i="15"/>
  <c r="AE600" i="15"/>
  <c r="AE586" i="15"/>
  <c r="AE558" i="15"/>
  <c r="AE544" i="15"/>
  <c r="AE530" i="15"/>
  <c r="AE516" i="15"/>
  <c r="AE502" i="15"/>
  <c r="AE488" i="15"/>
  <c r="AE460" i="15"/>
  <c r="AE446" i="15"/>
  <c r="AE430" i="15"/>
  <c r="AE388" i="15"/>
  <c r="AE290" i="15"/>
  <c r="AE234" i="15"/>
  <c r="AE192" i="15"/>
  <c r="AE164" i="15"/>
  <c r="AE136" i="15"/>
  <c r="AE108" i="15"/>
  <c r="AE80" i="15"/>
  <c r="AE52" i="15"/>
  <c r="AE24" i="15"/>
  <c r="AE425" i="15"/>
  <c r="AE486" i="15"/>
  <c r="AE442" i="15"/>
  <c r="AE666" i="15"/>
  <c r="AE652" i="15"/>
  <c r="AE638" i="15"/>
  <c r="AE624" i="15"/>
  <c r="AE610" i="15"/>
  <c r="AE596" i="15"/>
  <c r="AE582" i="15"/>
  <c r="AE568" i="15"/>
  <c r="AE554" i="15"/>
  <c r="AE540" i="15"/>
  <c r="AE526" i="15"/>
  <c r="AE512" i="15"/>
  <c r="AE498" i="15"/>
  <c r="AE484" i="15"/>
  <c r="AE470" i="15"/>
  <c r="AE456" i="15"/>
  <c r="AE441" i="15"/>
  <c r="AE412" i="15"/>
  <c r="AE384" i="15"/>
  <c r="AE356" i="15"/>
  <c r="AE328" i="15"/>
  <c r="AE300" i="15"/>
  <c r="AE272" i="15"/>
  <c r="AE244" i="15"/>
  <c r="AE216" i="15"/>
  <c r="AE188" i="15"/>
  <c r="AE160" i="15"/>
  <c r="AE132" i="15"/>
  <c r="AE104" i="15"/>
  <c r="AE76" i="15"/>
  <c r="AE48" i="15"/>
  <c r="AE20" i="15"/>
  <c r="AE637" i="15"/>
  <c r="AE623" i="15"/>
  <c r="AE609" i="15"/>
  <c r="AE595" i="15"/>
  <c r="AE581" i="15"/>
  <c r="AE567" i="15"/>
  <c r="AE553" i="15"/>
  <c r="AE539" i="15"/>
  <c r="AE525" i="15"/>
  <c r="AE511" i="15"/>
  <c r="AE497" i="15"/>
  <c r="AE483" i="15"/>
  <c r="AE469" i="15"/>
  <c r="AE455" i="15"/>
  <c r="AE440" i="15"/>
  <c r="AE411" i="15"/>
  <c r="AE383" i="15"/>
  <c r="AE355" i="15"/>
  <c r="AE327" i="15"/>
  <c r="AE299" i="15"/>
  <c r="AE271" i="15"/>
  <c r="AE243" i="15"/>
  <c r="AE215" i="15"/>
  <c r="AE187" i="15"/>
  <c r="AE159" i="15"/>
  <c r="AE131" i="15"/>
  <c r="AE103" i="15"/>
  <c r="AE75" i="15"/>
  <c r="AE47" i="15"/>
  <c r="AE19" i="15"/>
  <c r="AE422" i="15"/>
  <c r="AE408" i="15"/>
  <c r="AE394" i="15"/>
  <c r="AE380" i="15"/>
  <c r="AE366" i="15"/>
  <c r="AE352" i="15"/>
  <c r="AE338" i="15"/>
  <c r="AE324" i="15"/>
  <c r="AE310" i="15"/>
  <c r="AE296" i="15"/>
  <c r="AE282" i="15"/>
  <c r="AE268" i="15"/>
  <c r="AE254" i="15"/>
  <c r="AE240" i="15"/>
  <c r="AE226" i="15"/>
  <c r="AE212" i="15"/>
  <c r="AE198" i="15"/>
  <c r="AE184" i="15"/>
  <c r="AE170" i="15"/>
  <c r="AE156" i="15"/>
  <c r="AE142" i="15"/>
  <c r="AE128" i="15"/>
  <c r="AE114" i="15"/>
  <c r="AE100" i="15"/>
  <c r="AE86" i="15"/>
  <c r="AE72" i="15"/>
  <c r="AE58" i="15"/>
  <c r="AE44" i="15"/>
  <c r="AE30" i="15"/>
  <c r="AE16" i="15"/>
  <c r="AE508" i="15"/>
  <c r="AE480" i="15"/>
  <c r="AE452" i="15"/>
  <c r="AE661" i="15"/>
  <c r="AE647" i="15"/>
  <c r="AE633" i="15"/>
  <c r="AE619" i="15"/>
  <c r="AE605" i="15"/>
  <c r="AE591" i="15"/>
  <c r="AE577" i="15"/>
  <c r="AE563" i="15"/>
  <c r="AE549" i="15"/>
  <c r="AE535" i="15"/>
  <c r="AE521" i="15"/>
  <c r="AE507" i="15"/>
  <c r="AE493" i="15"/>
  <c r="AE479" i="15"/>
  <c r="AE465" i="15"/>
  <c r="AE451" i="15"/>
  <c r="AE435" i="15"/>
  <c r="AE421" i="15"/>
  <c r="AE407" i="15"/>
  <c r="AE393" i="15"/>
  <c r="AE379" i="15"/>
  <c r="AE365" i="15"/>
  <c r="AE351" i="15"/>
  <c r="AE337" i="15"/>
  <c r="AE323" i="15"/>
  <c r="AE309" i="15"/>
  <c r="AE295" i="15"/>
  <c r="AE281" i="15"/>
  <c r="AE267" i="15"/>
  <c r="AE253" i="15"/>
  <c r="AE239" i="15"/>
  <c r="AE225" i="15"/>
  <c r="AE211" i="15"/>
  <c r="AE197" i="15"/>
  <c r="AE183" i="15"/>
  <c r="AE169" i="15"/>
  <c r="AE155" i="15"/>
  <c r="AE141" i="15"/>
  <c r="AE127" i="15"/>
  <c r="AE113" i="15"/>
  <c r="AE99" i="15"/>
  <c r="AE85" i="15"/>
  <c r="AE71" i="15"/>
  <c r="AE57" i="15"/>
  <c r="AE43" i="15"/>
  <c r="AE29" i="15"/>
  <c r="AE15" i="15"/>
  <c r="AE494" i="15"/>
  <c r="AE436" i="15"/>
  <c r="AE660" i="15"/>
  <c r="AE646" i="15"/>
  <c r="AE632" i="15"/>
  <c r="AE618" i="15"/>
  <c r="AE604" i="15"/>
  <c r="AE590" i="15"/>
  <c r="AE576" i="15"/>
  <c r="AE562" i="15"/>
  <c r="AE548" i="15"/>
  <c r="AE534" i="15"/>
  <c r="AE520" i="15"/>
  <c r="AE506" i="15"/>
  <c r="AE492" i="15"/>
  <c r="AE478" i="15"/>
  <c r="AE464" i="15"/>
  <c r="AE450" i="15"/>
  <c r="AE434" i="15"/>
  <c r="AE420" i="15"/>
  <c r="AE406" i="15"/>
  <c r="AE392" i="15"/>
  <c r="AE378" i="15"/>
  <c r="AE364" i="15"/>
  <c r="AE350" i="15"/>
  <c r="AE336" i="15"/>
  <c r="AE322" i="15"/>
  <c r="AE308" i="15"/>
  <c r="AE294" i="15"/>
  <c r="AE280" i="15"/>
  <c r="AE266" i="15"/>
  <c r="AE252" i="15"/>
  <c r="AE238" i="15"/>
  <c r="AE224" i="15"/>
  <c r="AE210" i="15"/>
  <c r="AE196" i="15"/>
  <c r="AE182" i="15"/>
  <c r="AE168" i="15"/>
  <c r="AE154" i="15"/>
  <c r="AE140" i="15"/>
  <c r="AE126" i="15"/>
  <c r="AE112" i="15"/>
  <c r="AE98" i="15"/>
  <c r="AE84" i="15"/>
  <c r="AE70" i="15"/>
  <c r="AE56" i="15"/>
  <c r="AE42" i="15"/>
  <c r="AE28" i="15"/>
  <c r="AE14" i="15"/>
  <c r="AE505" i="15"/>
  <c r="AE491" i="15"/>
  <c r="AE477" i="15"/>
  <c r="AE463" i="15"/>
  <c r="AE449" i="15"/>
  <c r="AE433" i="15"/>
  <c r="AE419" i="15"/>
  <c r="AE405" i="15"/>
  <c r="AE391" i="15"/>
  <c r="AE377" i="15"/>
  <c r="AE363" i="15"/>
  <c r="AE349" i="15"/>
  <c r="AE335" i="15"/>
  <c r="AE321" i="15"/>
  <c r="AE307" i="15"/>
  <c r="AE293" i="15"/>
  <c r="AE279" i="15"/>
  <c r="AE265" i="15"/>
  <c r="AE251" i="15"/>
  <c r="AE237" i="15"/>
  <c r="AE223" i="15"/>
  <c r="AE209" i="15"/>
  <c r="AE195" i="15"/>
  <c r="AE181" i="15"/>
  <c r="AE167" i="15"/>
  <c r="AE153" i="15"/>
  <c r="AE139" i="15"/>
  <c r="AE125" i="15"/>
  <c r="AE111" i="15"/>
  <c r="AE97" i="15"/>
  <c r="AE83" i="15"/>
  <c r="AE69" i="15"/>
  <c r="AE55" i="15"/>
  <c r="AE41" i="15"/>
  <c r="AE27" i="15"/>
  <c r="AE13" i="15"/>
  <c r="AE575" i="15"/>
  <c r="AE561" i="15"/>
  <c r="AE547" i="15"/>
  <c r="AE533" i="15"/>
  <c r="AE658" i="15"/>
  <c r="AE644" i="15"/>
  <c r="AE630" i="15"/>
  <c r="AE616" i="15"/>
  <c r="AE602" i="15"/>
  <c r="AE588" i="15"/>
  <c r="AE574" i="15"/>
  <c r="AE560" i="15"/>
  <c r="AE546" i="15"/>
  <c r="AE532" i="15"/>
  <c r="AE518" i="15"/>
  <c r="AE504" i="15"/>
  <c r="AE490" i="15"/>
  <c r="AE476" i="15"/>
  <c r="AE462" i="15"/>
  <c r="AE448" i="15"/>
  <c r="AE432" i="15"/>
  <c r="AE418" i="15"/>
  <c r="AE404" i="15"/>
  <c r="AE390" i="15"/>
  <c r="AE376" i="15"/>
  <c r="AE362" i="15"/>
  <c r="AE348" i="15"/>
  <c r="AE334" i="15"/>
  <c r="AE320" i="15"/>
  <c r="AE306" i="15"/>
  <c r="AE292" i="15"/>
  <c r="AE278" i="15"/>
  <c r="AE264" i="15"/>
  <c r="AE250" i="15"/>
  <c r="AE236" i="15"/>
  <c r="AE222" i="15"/>
  <c r="AE208" i="15"/>
  <c r="AE194" i="15"/>
  <c r="AE180" i="15"/>
  <c r="AE166" i="15"/>
  <c r="AE152" i="15"/>
  <c r="AE138" i="15"/>
  <c r="AE124" i="15"/>
  <c r="AE110" i="15"/>
  <c r="AE96" i="15"/>
  <c r="AE82" i="15"/>
  <c r="AE68" i="15"/>
  <c r="AE54" i="15"/>
  <c r="AE40" i="15"/>
  <c r="AE26" i="15"/>
  <c r="AE12" i="15"/>
  <c r="AE517" i="15"/>
  <c r="AE503" i="15"/>
  <c r="AE489" i="15"/>
  <c r="AE475" i="15"/>
  <c r="AE461" i="15"/>
  <c r="AE447" i="15"/>
  <c r="AE431" i="15"/>
  <c r="AE417" i="15"/>
  <c r="AE403" i="15"/>
  <c r="AE389" i="15"/>
  <c r="AE375" i="15"/>
  <c r="AE361" i="15"/>
  <c r="AE347" i="15"/>
  <c r="AE333" i="15"/>
  <c r="AE319" i="15"/>
  <c r="AE305" i="15"/>
  <c r="AE291" i="15"/>
  <c r="AE277" i="15"/>
  <c r="AE263" i="15"/>
  <c r="AE249" i="15"/>
  <c r="AE235" i="15"/>
  <c r="AE221" i="15"/>
  <c r="AE207" i="15"/>
  <c r="AE193" i="15"/>
  <c r="AE179" i="15"/>
  <c r="AE165" i="15"/>
  <c r="AE151" i="15"/>
  <c r="AE137" i="15"/>
  <c r="AE123" i="15"/>
  <c r="AE109" i="15"/>
  <c r="AE95" i="15"/>
  <c r="AE81" i="15"/>
  <c r="AE67" i="15"/>
  <c r="AE53" i="15"/>
  <c r="AE39" i="15"/>
  <c r="AE25" i="15"/>
  <c r="AE11" i="15"/>
  <c r="AE2" i="15"/>
  <c r="AE655" i="15"/>
  <c r="AE641" i="15"/>
  <c r="AE627" i="15"/>
  <c r="AE613" i="15"/>
  <c r="AE599" i="15"/>
  <c r="AE585" i="15"/>
  <c r="AE571" i="15"/>
  <c r="AE557" i="15"/>
  <c r="AE543" i="15"/>
  <c r="AE529" i="15"/>
  <c r="AE515" i="15"/>
  <c r="AE501" i="15"/>
  <c r="AE487" i="15"/>
  <c r="AE473" i="15"/>
  <c r="AE459" i="15"/>
  <c r="AE445" i="15"/>
  <c r="AE429" i="15"/>
  <c r="AE415" i="15"/>
  <c r="AE401" i="15"/>
  <c r="AE387" i="15"/>
  <c r="AE373" i="15"/>
  <c r="AE359" i="15"/>
  <c r="AE345" i="15"/>
  <c r="AE331" i="15"/>
  <c r="AE317" i="15"/>
  <c r="AE303" i="15"/>
  <c r="AE289" i="15"/>
  <c r="AE275" i="15"/>
  <c r="AE261" i="15"/>
  <c r="AE247" i="15"/>
  <c r="AE233" i="15"/>
  <c r="AE219" i="15"/>
  <c r="AE205" i="15"/>
  <c r="AE191" i="15"/>
  <c r="AE177" i="15"/>
  <c r="AE163" i="15"/>
  <c r="AE149" i="15"/>
  <c r="AE135" i="15"/>
  <c r="AE121" i="15"/>
  <c r="AE107" i="15"/>
  <c r="AE93" i="15"/>
  <c r="AE79" i="15"/>
  <c r="AE65" i="15"/>
  <c r="AE51" i="15"/>
  <c r="AE37" i="15"/>
  <c r="AE23" i="15"/>
  <c r="AE9" i="15"/>
  <c r="AE444" i="15"/>
  <c r="AE428" i="15"/>
  <c r="AE414" i="15"/>
  <c r="AE400" i="15"/>
  <c r="AE386" i="15"/>
  <c r="AE372" i="15"/>
  <c r="AE358" i="15"/>
  <c r="AE344" i="15"/>
  <c r="AE330" i="15"/>
  <c r="AE316" i="15"/>
  <c r="AE302" i="15"/>
  <c r="AE288" i="15"/>
  <c r="AE274" i="15"/>
  <c r="AE260" i="15"/>
  <c r="AE246" i="15"/>
  <c r="AE232" i="15"/>
  <c r="AE218" i="15"/>
  <c r="AE204" i="15"/>
  <c r="AE190" i="15"/>
  <c r="AE176" i="15"/>
  <c r="AE162" i="15"/>
  <c r="AE148" i="15"/>
  <c r="AE134" i="15"/>
  <c r="AE120" i="15"/>
  <c r="AE106" i="15"/>
  <c r="AE92" i="15"/>
  <c r="AE78" i="15"/>
  <c r="AE64" i="15"/>
  <c r="AE50" i="15"/>
  <c r="AE36" i="15"/>
  <c r="AE22" i="15"/>
  <c r="AE8" i="15"/>
  <c r="U2" i="15" l="1"/>
  <c r="T3" i="15"/>
  <c r="T4" i="15"/>
  <c r="T5" i="15"/>
  <c r="T6" i="15"/>
  <c r="T7" i="15"/>
  <c r="T8" i="15"/>
  <c r="T9" i="15"/>
  <c r="T10" i="15"/>
  <c r="T11" i="15"/>
  <c r="T12" i="15"/>
  <c r="T13" i="15"/>
  <c r="T14" i="15"/>
  <c r="T15" i="15"/>
  <c r="T16" i="15"/>
  <c r="T17" i="15"/>
  <c r="T18" i="15"/>
  <c r="T19" i="15"/>
  <c r="T20" i="15"/>
  <c r="T21" i="15"/>
  <c r="T22" i="15"/>
  <c r="T23" i="15"/>
  <c r="T24" i="15"/>
  <c r="T25" i="15"/>
  <c r="T26" i="15"/>
  <c r="T27" i="15"/>
  <c r="T28" i="15"/>
  <c r="T29" i="15"/>
  <c r="T30" i="15"/>
  <c r="T31" i="15"/>
  <c r="T32" i="15"/>
  <c r="T33" i="15"/>
  <c r="T34" i="15"/>
  <c r="T35" i="15"/>
  <c r="T36" i="15"/>
  <c r="T37" i="15"/>
  <c r="T38" i="15"/>
  <c r="T39" i="15"/>
  <c r="T40" i="15"/>
  <c r="T41" i="15"/>
  <c r="T42" i="15"/>
  <c r="T43" i="15"/>
  <c r="T44" i="15"/>
  <c r="T45" i="15"/>
  <c r="T46" i="15"/>
  <c r="T47" i="15"/>
  <c r="T48" i="15"/>
  <c r="T49" i="15"/>
  <c r="T50" i="15"/>
  <c r="T51" i="15"/>
  <c r="T52" i="15"/>
  <c r="T53" i="15"/>
  <c r="T54" i="15"/>
  <c r="T55" i="15"/>
  <c r="T56" i="15"/>
  <c r="T57" i="15"/>
  <c r="T58" i="15"/>
  <c r="T59" i="15"/>
  <c r="T60" i="15"/>
  <c r="T61" i="15"/>
  <c r="T62" i="15"/>
  <c r="T63" i="15"/>
  <c r="T64" i="15"/>
  <c r="T65" i="15"/>
  <c r="T66" i="15"/>
  <c r="T67" i="15"/>
  <c r="T68" i="15"/>
  <c r="T69" i="15"/>
  <c r="T70" i="15"/>
  <c r="T71" i="15"/>
  <c r="T72" i="15"/>
  <c r="T73" i="15"/>
  <c r="T74" i="15"/>
  <c r="T75" i="15"/>
  <c r="T76" i="15"/>
  <c r="T77" i="15"/>
  <c r="T78" i="15"/>
  <c r="T79" i="15"/>
  <c r="T80" i="15"/>
  <c r="T81" i="15"/>
  <c r="T82" i="15"/>
  <c r="T83" i="15"/>
  <c r="T84" i="15"/>
  <c r="T85" i="15"/>
  <c r="T86" i="15"/>
  <c r="T87" i="15"/>
  <c r="T88" i="15"/>
  <c r="T89" i="15"/>
  <c r="T90" i="15"/>
  <c r="T91" i="15"/>
  <c r="T92" i="15"/>
  <c r="T93" i="15"/>
  <c r="T94" i="15"/>
  <c r="T95" i="15"/>
  <c r="T96" i="15"/>
  <c r="T97" i="15"/>
  <c r="T98" i="15"/>
  <c r="T99" i="15"/>
  <c r="T100" i="15"/>
  <c r="T101" i="15"/>
  <c r="T102" i="15"/>
  <c r="T103" i="15"/>
  <c r="T104" i="15"/>
  <c r="T105" i="15"/>
  <c r="T106" i="15"/>
  <c r="T107" i="15"/>
  <c r="T108" i="15"/>
  <c r="T109" i="15"/>
  <c r="T110" i="15"/>
  <c r="T111" i="15"/>
  <c r="T112" i="15"/>
  <c r="T113" i="15"/>
  <c r="T114" i="15"/>
  <c r="T115" i="15"/>
  <c r="T116" i="15"/>
  <c r="T117" i="15"/>
  <c r="T118" i="15"/>
  <c r="T119" i="15"/>
  <c r="T120" i="15"/>
  <c r="T121" i="15"/>
  <c r="T122" i="15"/>
  <c r="T123" i="15"/>
  <c r="T124" i="15"/>
  <c r="T125" i="15"/>
  <c r="T126" i="15"/>
  <c r="T127" i="15"/>
  <c r="T128" i="15"/>
  <c r="T129" i="15"/>
  <c r="T130" i="15"/>
  <c r="T131" i="15"/>
  <c r="T132" i="15"/>
  <c r="T133" i="15"/>
  <c r="T134" i="15"/>
  <c r="T135" i="15"/>
  <c r="T136" i="15"/>
  <c r="T137" i="15"/>
  <c r="T138" i="15"/>
  <c r="T139" i="15"/>
  <c r="T140" i="15"/>
  <c r="T141" i="15"/>
  <c r="T142" i="15"/>
  <c r="T143" i="15"/>
  <c r="T144" i="15"/>
  <c r="T145" i="15"/>
  <c r="T146" i="15"/>
  <c r="T147" i="15"/>
  <c r="T148" i="15"/>
  <c r="T149" i="15"/>
  <c r="T150" i="15"/>
  <c r="T151" i="15"/>
  <c r="T152" i="15"/>
  <c r="T153" i="15"/>
  <c r="T154" i="15"/>
  <c r="T155" i="15"/>
  <c r="T156" i="15"/>
  <c r="T157" i="15"/>
  <c r="T158" i="15"/>
  <c r="T159" i="15"/>
  <c r="T160" i="15"/>
  <c r="T161" i="15"/>
  <c r="T162" i="15"/>
  <c r="T163" i="15"/>
  <c r="T164" i="15"/>
  <c r="T165" i="15"/>
  <c r="T166" i="15"/>
  <c r="T167" i="15"/>
  <c r="T168" i="15"/>
  <c r="T169" i="15"/>
  <c r="T170" i="15"/>
  <c r="T171" i="15"/>
  <c r="T172" i="15"/>
  <c r="T173" i="15"/>
  <c r="T174" i="15"/>
  <c r="T175" i="15"/>
  <c r="T176" i="15"/>
  <c r="T177" i="15"/>
  <c r="T178" i="15"/>
  <c r="T179" i="15"/>
  <c r="T180" i="15"/>
  <c r="T181" i="15"/>
  <c r="T182" i="15"/>
  <c r="T183" i="15"/>
  <c r="T184" i="15"/>
  <c r="T185" i="15"/>
  <c r="T186" i="15"/>
  <c r="T187" i="15"/>
  <c r="T188" i="15"/>
  <c r="T189" i="15"/>
  <c r="T190" i="15"/>
  <c r="T191" i="15"/>
  <c r="T192" i="15"/>
  <c r="T193" i="15"/>
  <c r="T194" i="15"/>
  <c r="T195" i="15"/>
  <c r="T196" i="15"/>
  <c r="T197" i="15"/>
  <c r="T198" i="15"/>
  <c r="T199" i="15"/>
  <c r="T200" i="15"/>
  <c r="T201" i="15"/>
  <c r="T202" i="15"/>
  <c r="T203" i="15"/>
  <c r="T204" i="15"/>
  <c r="T205" i="15"/>
  <c r="T206" i="15"/>
  <c r="T207" i="15"/>
  <c r="T208" i="15"/>
  <c r="T209" i="15"/>
  <c r="T210" i="15"/>
  <c r="T211" i="15"/>
  <c r="T212" i="15"/>
  <c r="T213" i="15"/>
  <c r="T214" i="15"/>
  <c r="T215" i="15"/>
  <c r="T216" i="15"/>
  <c r="T217" i="15"/>
  <c r="T218" i="15"/>
  <c r="T219" i="15"/>
  <c r="T220" i="15"/>
  <c r="T221" i="15"/>
  <c r="T222" i="15"/>
  <c r="T223" i="15"/>
  <c r="T224" i="15"/>
  <c r="T225" i="15"/>
  <c r="T226" i="15"/>
  <c r="T227" i="15"/>
  <c r="T228" i="15"/>
  <c r="T229" i="15"/>
  <c r="T230" i="15"/>
  <c r="T231" i="15"/>
  <c r="T232" i="15"/>
  <c r="T233" i="15"/>
  <c r="T234" i="15"/>
  <c r="T235" i="15"/>
  <c r="T236" i="15"/>
  <c r="T237" i="15"/>
  <c r="T238" i="15"/>
  <c r="T239" i="15"/>
  <c r="T240" i="15"/>
  <c r="T241" i="15"/>
  <c r="T242" i="15"/>
  <c r="T243" i="15"/>
  <c r="T244" i="15"/>
  <c r="T245" i="15"/>
  <c r="T246" i="15"/>
  <c r="T247" i="15"/>
  <c r="T248" i="15"/>
  <c r="T249" i="15"/>
  <c r="T250" i="15"/>
  <c r="T251" i="15"/>
  <c r="T252" i="15"/>
  <c r="T253" i="15"/>
  <c r="T254" i="15"/>
  <c r="T255" i="15"/>
  <c r="T256" i="15"/>
  <c r="T257" i="15"/>
  <c r="T258" i="15"/>
  <c r="T259" i="15"/>
  <c r="T260" i="15"/>
  <c r="T261" i="15"/>
  <c r="T262" i="15"/>
  <c r="T263" i="15"/>
  <c r="T264" i="15"/>
  <c r="T265" i="15"/>
  <c r="T266" i="15"/>
  <c r="T267" i="15"/>
  <c r="T268" i="15"/>
  <c r="T269" i="15"/>
  <c r="T270" i="15"/>
  <c r="T271" i="15"/>
  <c r="T272" i="15"/>
  <c r="T273" i="15"/>
  <c r="T274" i="15"/>
  <c r="T275" i="15"/>
  <c r="T276" i="15"/>
  <c r="T277" i="15"/>
  <c r="T278" i="15"/>
  <c r="T279" i="15"/>
  <c r="T280" i="15"/>
  <c r="T281" i="15"/>
  <c r="T282" i="15"/>
  <c r="T283" i="15"/>
  <c r="T284" i="15"/>
  <c r="T285" i="15"/>
  <c r="T286" i="15"/>
  <c r="T287" i="15"/>
  <c r="T288" i="15"/>
  <c r="T289" i="15"/>
  <c r="T290" i="15"/>
  <c r="T291" i="15"/>
  <c r="T292" i="15"/>
  <c r="T293" i="15"/>
  <c r="T294" i="15"/>
  <c r="T295" i="15"/>
  <c r="T296" i="15"/>
  <c r="T297" i="15"/>
  <c r="T298" i="15"/>
  <c r="T299" i="15"/>
  <c r="T300" i="15"/>
  <c r="T301" i="15"/>
  <c r="T302" i="15"/>
  <c r="T303" i="15"/>
  <c r="T304" i="15"/>
  <c r="T305" i="15"/>
  <c r="T306" i="15"/>
  <c r="T307" i="15"/>
  <c r="T308" i="15"/>
  <c r="T309" i="15"/>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T491" i="15"/>
  <c r="T492"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2" i="15"/>
  <c r="T533" i="15"/>
  <c r="T534" i="15"/>
  <c r="T535" i="15"/>
  <c r="T536" i="15"/>
  <c r="T537" i="15"/>
  <c r="T538" i="15"/>
  <c r="T539" i="15"/>
  <c r="T540" i="15"/>
  <c r="T541" i="15"/>
  <c r="T542" i="15"/>
  <c r="T543" i="15"/>
  <c r="T544" i="15"/>
  <c r="T545" i="15"/>
  <c r="T546" i="15"/>
  <c r="T547" i="15"/>
  <c r="T548" i="15"/>
  <c r="T549" i="15"/>
  <c r="T550" i="15"/>
  <c r="T551" i="15"/>
  <c r="T552" i="15"/>
  <c r="T553" i="15"/>
  <c r="T554" i="15"/>
  <c r="T555" i="15"/>
  <c r="T556" i="15"/>
  <c r="T557" i="15"/>
  <c r="T558" i="15"/>
  <c r="T559" i="15"/>
  <c r="T560" i="15"/>
  <c r="T561" i="15"/>
  <c r="T562" i="15"/>
  <c r="T563" i="15"/>
  <c r="T564" i="15"/>
  <c r="T565" i="15"/>
  <c r="T566" i="15"/>
  <c r="T567" i="15"/>
  <c r="T568" i="15"/>
  <c r="T569" i="15"/>
  <c r="T570" i="15"/>
  <c r="T571" i="15"/>
  <c r="T572" i="15"/>
  <c r="T573" i="15"/>
  <c r="T574" i="15"/>
  <c r="T575" i="15"/>
  <c r="T576" i="15"/>
  <c r="T577" i="15"/>
  <c r="T578" i="15"/>
  <c r="T579" i="15"/>
  <c r="T580" i="15"/>
  <c r="T581" i="15"/>
  <c r="T582" i="15"/>
  <c r="T583" i="15"/>
  <c r="T584" i="15"/>
  <c r="T585" i="15"/>
  <c r="T586" i="15"/>
  <c r="T587" i="15"/>
  <c r="T588" i="15"/>
  <c r="T589" i="15"/>
  <c r="T590" i="15"/>
  <c r="T591" i="15"/>
  <c r="T592" i="15"/>
  <c r="T593" i="15"/>
  <c r="T594" i="15"/>
  <c r="T595" i="15"/>
  <c r="T596" i="15"/>
  <c r="T597" i="15"/>
  <c r="T598" i="15"/>
  <c r="T599" i="15"/>
  <c r="T600" i="15"/>
  <c r="T601" i="15"/>
  <c r="T602" i="15"/>
  <c r="T603" i="15"/>
  <c r="T604" i="15"/>
  <c r="T605" i="15"/>
  <c r="T606" i="15"/>
  <c r="T607" i="15"/>
  <c r="T608" i="15"/>
  <c r="T609" i="15"/>
  <c r="T610" i="15"/>
  <c r="T611" i="15"/>
  <c r="T612" i="15"/>
  <c r="T613" i="15"/>
  <c r="T614" i="15"/>
  <c r="T615" i="15"/>
  <c r="T616" i="15"/>
  <c r="T617" i="15"/>
  <c r="T618" i="15"/>
  <c r="T619" i="15"/>
  <c r="T620" i="15"/>
  <c r="T621" i="15"/>
  <c r="T622" i="15"/>
  <c r="T623" i="15"/>
  <c r="T624" i="15"/>
  <c r="T625" i="15"/>
  <c r="T626" i="15"/>
  <c r="T627" i="15"/>
  <c r="T628" i="15"/>
  <c r="T629" i="15"/>
  <c r="T630" i="15"/>
  <c r="T631" i="15"/>
  <c r="T632" i="15"/>
  <c r="T633" i="15"/>
  <c r="T634" i="15"/>
  <c r="T635" i="15"/>
  <c r="T636" i="15"/>
  <c r="T637" i="15"/>
  <c r="T638" i="15"/>
  <c r="T639" i="15"/>
  <c r="T640" i="15"/>
  <c r="T641" i="15"/>
  <c r="T642" i="15"/>
  <c r="T643" i="15"/>
  <c r="T644" i="15"/>
  <c r="T645" i="15"/>
  <c r="T646" i="15"/>
  <c r="T647" i="15"/>
  <c r="T648" i="15"/>
  <c r="T649" i="15"/>
  <c r="T650" i="15"/>
  <c r="T651" i="15"/>
  <c r="T652" i="15"/>
  <c r="T653" i="15"/>
  <c r="T654" i="15"/>
  <c r="T655" i="15"/>
  <c r="T656" i="15"/>
  <c r="T657" i="15"/>
  <c r="T658" i="15"/>
  <c r="T659" i="15"/>
  <c r="T660" i="15"/>
  <c r="T661" i="15"/>
  <c r="T662" i="15"/>
  <c r="T663" i="15"/>
  <c r="T664" i="15"/>
  <c r="T665" i="15"/>
  <c r="T666" i="15"/>
  <c r="T667" i="15"/>
  <c r="T668" i="15"/>
  <c r="T2" i="15"/>
  <c r="S3" i="15"/>
  <c r="S4" i="15"/>
  <c r="S5" i="15"/>
  <c r="S6" i="15"/>
  <c r="S7" i="15"/>
  <c r="S8" i="15"/>
  <c r="S9" i="15"/>
  <c r="S10" i="15"/>
  <c r="S11" i="15"/>
  <c r="S12" i="15"/>
  <c r="S13" i="15"/>
  <c r="S14" i="15"/>
  <c r="S15" i="15"/>
  <c r="S16" i="15"/>
  <c r="V16" i="15" s="1"/>
  <c r="S17" i="15"/>
  <c r="S18" i="15"/>
  <c r="S19" i="15"/>
  <c r="S20" i="15"/>
  <c r="S21" i="15"/>
  <c r="S22" i="15"/>
  <c r="S23" i="15"/>
  <c r="S24" i="15"/>
  <c r="S25" i="15"/>
  <c r="S26" i="15"/>
  <c r="S27" i="15"/>
  <c r="S28" i="15"/>
  <c r="S29" i="15"/>
  <c r="S30" i="15"/>
  <c r="V30" i="15" s="1"/>
  <c r="S31" i="15"/>
  <c r="S32" i="15"/>
  <c r="S33" i="15"/>
  <c r="S34" i="15"/>
  <c r="S35" i="15"/>
  <c r="S36" i="15"/>
  <c r="S37" i="15"/>
  <c r="S38" i="15"/>
  <c r="S39" i="15"/>
  <c r="S40" i="15"/>
  <c r="S41" i="15"/>
  <c r="S42" i="15"/>
  <c r="S43" i="15"/>
  <c r="S44" i="15"/>
  <c r="V44" i="15" s="1"/>
  <c r="S45" i="15"/>
  <c r="S46" i="15"/>
  <c r="S47" i="15"/>
  <c r="S48" i="15"/>
  <c r="S49" i="15"/>
  <c r="S50" i="15"/>
  <c r="S51" i="15"/>
  <c r="S52" i="15"/>
  <c r="S53" i="15"/>
  <c r="S54" i="15"/>
  <c r="S55" i="15"/>
  <c r="S56" i="15"/>
  <c r="S57" i="15"/>
  <c r="S58" i="15"/>
  <c r="V58" i="15" s="1"/>
  <c r="S59" i="15"/>
  <c r="S60" i="15"/>
  <c r="S61" i="15"/>
  <c r="S62" i="15"/>
  <c r="S63" i="15"/>
  <c r="S64" i="15"/>
  <c r="S65" i="15"/>
  <c r="S66" i="15"/>
  <c r="S67" i="15"/>
  <c r="S68" i="15"/>
  <c r="S69" i="15"/>
  <c r="S70" i="15"/>
  <c r="S71" i="15"/>
  <c r="S72" i="15"/>
  <c r="V72" i="15" s="1"/>
  <c r="S73" i="15"/>
  <c r="S74" i="15"/>
  <c r="S75" i="15"/>
  <c r="S76" i="15"/>
  <c r="S77" i="15"/>
  <c r="S78" i="15"/>
  <c r="S79" i="15"/>
  <c r="S80" i="15"/>
  <c r="S81" i="15"/>
  <c r="S82" i="15"/>
  <c r="S83" i="15"/>
  <c r="S84" i="15"/>
  <c r="S85" i="15"/>
  <c r="S86" i="15"/>
  <c r="V86" i="15" s="1"/>
  <c r="S87" i="15"/>
  <c r="S88" i="15"/>
  <c r="S89" i="15"/>
  <c r="S90" i="15"/>
  <c r="S91" i="15"/>
  <c r="S92" i="15"/>
  <c r="S93" i="15"/>
  <c r="S94" i="15"/>
  <c r="S95" i="15"/>
  <c r="S96" i="15"/>
  <c r="S97" i="15"/>
  <c r="S98" i="15"/>
  <c r="S99" i="15"/>
  <c r="S100" i="15"/>
  <c r="V100" i="15" s="1"/>
  <c r="S101" i="15"/>
  <c r="S102" i="15"/>
  <c r="S103" i="15"/>
  <c r="S104" i="15"/>
  <c r="S105" i="15"/>
  <c r="S106" i="15"/>
  <c r="S107" i="15"/>
  <c r="S108" i="15"/>
  <c r="S109" i="15"/>
  <c r="S110" i="15"/>
  <c r="S111" i="15"/>
  <c r="S112" i="15"/>
  <c r="S113" i="15"/>
  <c r="S114" i="15"/>
  <c r="V114" i="15" s="1"/>
  <c r="S115" i="15"/>
  <c r="S116" i="15"/>
  <c r="S117" i="15"/>
  <c r="S118" i="15"/>
  <c r="S119" i="15"/>
  <c r="S120" i="15"/>
  <c r="S121" i="15"/>
  <c r="S122" i="15"/>
  <c r="S123" i="15"/>
  <c r="S124" i="15"/>
  <c r="S125" i="15"/>
  <c r="S126" i="15"/>
  <c r="S127" i="15"/>
  <c r="S128" i="15"/>
  <c r="V128" i="15" s="1"/>
  <c r="S129" i="15"/>
  <c r="S130" i="15"/>
  <c r="S131" i="15"/>
  <c r="S132" i="15"/>
  <c r="S133" i="15"/>
  <c r="S134" i="15"/>
  <c r="S135" i="15"/>
  <c r="S136" i="15"/>
  <c r="S137" i="15"/>
  <c r="S138" i="15"/>
  <c r="S139" i="15"/>
  <c r="S140" i="15"/>
  <c r="S141" i="15"/>
  <c r="S142" i="15"/>
  <c r="V142" i="15" s="1"/>
  <c r="S143" i="15"/>
  <c r="S144" i="15"/>
  <c r="S145" i="15"/>
  <c r="S146" i="15"/>
  <c r="S147" i="15"/>
  <c r="S148" i="15"/>
  <c r="S149" i="15"/>
  <c r="S150" i="15"/>
  <c r="S151" i="15"/>
  <c r="S152" i="15"/>
  <c r="S153" i="15"/>
  <c r="S154" i="15"/>
  <c r="S155" i="15"/>
  <c r="S156" i="15"/>
  <c r="V156" i="15" s="1"/>
  <c r="S157" i="15"/>
  <c r="S158" i="15"/>
  <c r="S159" i="15"/>
  <c r="S160" i="15"/>
  <c r="S161" i="15"/>
  <c r="S162" i="15"/>
  <c r="S163" i="15"/>
  <c r="S164" i="15"/>
  <c r="S165" i="15"/>
  <c r="S166" i="15"/>
  <c r="S167" i="15"/>
  <c r="S168" i="15"/>
  <c r="S169" i="15"/>
  <c r="S170" i="15"/>
  <c r="V170" i="15" s="1"/>
  <c r="S171" i="15"/>
  <c r="S172" i="15"/>
  <c r="S173" i="15"/>
  <c r="S174" i="15"/>
  <c r="S175" i="15"/>
  <c r="S176" i="15"/>
  <c r="S177" i="15"/>
  <c r="S178" i="15"/>
  <c r="S179" i="15"/>
  <c r="S180" i="15"/>
  <c r="S181" i="15"/>
  <c r="S182" i="15"/>
  <c r="S183" i="15"/>
  <c r="S184" i="15"/>
  <c r="V184" i="15" s="1"/>
  <c r="S185" i="15"/>
  <c r="S186" i="15"/>
  <c r="S187" i="15"/>
  <c r="S188" i="15"/>
  <c r="S189" i="15"/>
  <c r="S190" i="15"/>
  <c r="S191" i="15"/>
  <c r="S192" i="15"/>
  <c r="S193" i="15"/>
  <c r="S194" i="15"/>
  <c r="S195" i="15"/>
  <c r="S196" i="15"/>
  <c r="S197" i="15"/>
  <c r="S198" i="15"/>
  <c r="V198" i="15" s="1"/>
  <c r="S199" i="15"/>
  <c r="S200" i="15"/>
  <c r="S201" i="15"/>
  <c r="S202" i="15"/>
  <c r="S203" i="15"/>
  <c r="S204" i="15"/>
  <c r="S205" i="15"/>
  <c r="S206" i="15"/>
  <c r="S207" i="15"/>
  <c r="S208" i="15"/>
  <c r="S209" i="15"/>
  <c r="S210" i="15"/>
  <c r="S211" i="15"/>
  <c r="S212" i="15"/>
  <c r="V212" i="15" s="1"/>
  <c r="S213" i="15"/>
  <c r="S214" i="15"/>
  <c r="S215" i="15"/>
  <c r="S216" i="15"/>
  <c r="S217" i="15"/>
  <c r="S218" i="15"/>
  <c r="S219" i="15"/>
  <c r="S220" i="15"/>
  <c r="S221" i="15"/>
  <c r="S222" i="15"/>
  <c r="S223" i="15"/>
  <c r="S224" i="15"/>
  <c r="S225" i="15"/>
  <c r="S226" i="15"/>
  <c r="V226" i="15" s="1"/>
  <c r="S227" i="15"/>
  <c r="S228" i="15"/>
  <c r="S229" i="15"/>
  <c r="S230" i="15"/>
  <c r="S231" i="15"/>
  <c r="S232" i="15"/>
  <c r="S233" i="15"/>
  <c r="S234" i="15"/>
  <c r="S235" i="15"/>
  <c r="S236" i="15"/>
  <c r="S237" i="15"/>
  <c r="S238" i="15"/>
  <c r="S239" i="15"/>
  <c r="S240" i="15"/>
  <c r="V240" i="15" s="1"/>
  <c r="S241" i="15"/>
  <c r="S242" i="15"/>
  <c r="S243" i="15"/>
  <c r="S244" i="15"/>
  <c r="S245" i="15"/>
  <c r="S246" i="15"/>
  <c r="S247" i="15"/>
  <c r="S248" i="15"/>
  <c r="S249" i="15"/>
  <c r="S250" i="15"/>
  <c r="S251" i="15"/>
  <c r="S252" i="15"/>
  <c r="S253" i="15"/>
  <c r="S254" i="15"/>
  <c r="V254" i="15" s="1"/>
  <c r="S255" i="15"/>
  <c r="S256" i="15"/>
  <c r="S257" i="15"/>
  <c r="S258" i="15"/>
  <c r="S259" i="15"/>
  <c r="S260" i="15"/>
  <c r="S261" i="15"/>
  <c r="S262" i="15"/>
  <c r="S263" i="15"/>
  <c r="S264" i="15"/>
  <c r="S265" i="15"/>
  <c r="S266" i="15"/>
  <c r="S267" i="15"/>
  <c r="S268" i="15"/>
  <c r="V268" i="15" s="1"/>
  <c r="S269" i="15"/>
  <c r="S270" i="15"/>
  <c r="S271" i="15"/>
  <c r="S272" i="15"/>
  <c r="S273" i="15"/>
  <c r="S274" i="15"/>
  <c r="S275" i="15"/>
  <c r="S276" i="15"/>
  <c r="S277" i="15"/>
  <c r="S278" i="15"/>
  <c r="S279" i="15"/>
  <c r="S280" i="15"/>
  <c r="S281" i="15"/>
  <c r="S282" i="15"/>
  <c r="V282" i="15" s="1"/>
  <c r="S283" i="15"/>
  <c r="S284" i="15"/>
  <c r="S285" i="15"/>
  <c r="S286" i="15"/>
  <c r="S287" i="15"/>
  <c r="S288" i="15"/>
  <c r="S289" i="15"/>
  <c r="S290" i="15"/>
  <c r="S291" i="15"/>
  <c r="S292" i="15"/>
  <c r="S293" i="15"/>
  <c r="S294" i="15"/>
  <c r="S295" i="15"/>
  <c r="S296" i="15"/>
  <c r="V296" i="15" s="1"/>
  <c r="S297" i="15"/>
  <c r="S298" i="15"/>
  <c r="S299" i="15"/>
  <c r="S300" i="15"/>
  <c r="S301" i="15"/>
  <c r="S302" i="15"/>
  <c r="S303" i="15"/>
  <c r="S304" i="15"/>
  <c r="S305" i="15"/>
  <c r="S306" i="15"/>
  <c r="S307" i="15"/>
  <c r="S308" i="15"/>
  <c r="S309" i="15"/>
  <c r="S310" i="15"/>
  <c r="V310" i="15" s="1"/>
  <c r="S311" i="15"/>
  <c r="S312" i="15"/>
  <c r="S313" i="15"/>
  <c r="S314" i="15"/>
  <c r="S315" i="15"/>
  <c r="S316" i="15"/>
  <c r="S317" i="15"/>
  <c r="S318" i="15"/>
  <c r="S319" i="15"/>
  <c r="S320" i="15"/>
  <c r="S321" i="15"/>
  <c r="S322" i="15"/>
  <c r="S323" i="15"/>
  <c r="S324" i="15"/>
  <c r="V324" i="15" s="1"/>
  <c r="S325" i="15"/>
  <c r="S326" i="15"/>
  <c r="S327" i="15"/>
  <c r="S328" i="15"/>
  <c r="S329" i="15"/>
  <c r="S330" i="15"/>
  <c r="S331" i="15"/>
  <c r="S332" i="15"/>
  <c r="S333" i="15"/>
  <c r="S334" i="15"/>
  <c r="S335" i="15"/>
  <c r="S336" i="15"/>
  <c r="S337" i="15"/>
  <c r="S338" i="15"/>
  <c r="V338" i="15" s="1"/>
  <c r="S339" i="15"/>
  <c r="S340" i="15"/>
  <c r="S341" i="15"/>
  <c r="S342" i="15"/>
  <c r="S343" i="15"/>
  <c r="S344" i="15"/>
  <c r="S345" i="15"/>
  <c r="S346" i="15"/>
  <c r="S347" i="15"/>
  <c r="S348" i="15"/>
  <c r="S349" i="15"/>
  <c r="S350" i="15"/>
  <c r="S351" i="15"/>
  <c r="S352" i="15"/>
  <c r="V352" i="15" s="1"/>
  <c r="S353" i="15"/>
  <c r="S354" i="15"/>
  <c r="S355" i="15"/>
  <c r="S356" i="15"/>
  <c r="S357" i="15"/>
  <c r="S358" i="15"/>
  <c r="S359" i="15"/>
  <c r="S360" i="15"/>
  <c r="S361" i="15"/>
  <c r="S362" i="15"/>
  <c r="S363" i="15"/>
  <c r="S364" i="15"/>
  <c r="S365" i="15"/>
  <c r="S366" i="15"/>
  <c r="V366" i="15" s="1"/>
  <c r="S367" i="15"/>
  <c r="S368" i="15"/>
  <c r="S369" i="15"/>
  <c r="S370" i="15"/>
  <c r="S371" i="15"/>
  <c r="S372" i="15"/>
  <c r="S373" i="15"/>
  <c r="S374" i="15"/>
  <c r="S375" i="15"/>
  <c r="S376" i="15"/>
  <c r="S377" i="15"/>
  <c r="S378" i="15"/>
  <c r="S379" i="15"/>
  <c r="S380" i="15"/>
  <c r="V380" i="15" s="1"/>
  <c r="S381" i="15"/>
  <c r="S382" i="15"/>
  <c r="S383" i="15"/>
  <c r="S384" i="15"/>
  <c r="S385" i="15"/>
  <c r="S386" i="15"/>
  <c r="S387" i="15"/>
  <c r="S388" i="15"/>
  <c r="S389" i="15"/>
  <c r="S390" i="15"/>
  <c r="S391" i="15"/>
  <c r="S392" i="15"/>
  <c r="S393" i="15"/>
  <c r="S394" i="15"/>
  <c r="V394" i="15" s="1"/>
  <c r="S395" i="15"/>
  <c r="S396" i="15"/>
  <c r="S397" i="15"/>
  <c r="S398" i="15"/>
  <c r="S399" i="15"/>
  <c r="S400" i="15"/>
  <c r="S401" i="15"/>
  <c r="S402" i="15"/>
  <c r="S403" i="15"/>
  <c r="S404" i="15"/>
  <c r="S405" i="15"/>
  <c r="S406" i="15"/>
  <c r="S407" i="15"/>
  <c r="S408" i="15"/>
  <c r="V408" i="15" s="1"/>
  <c r="S409" i="15"/>
  <c r="S410" i="15"/>
  <c r="S411" i="15"/>
  <c r="S412" i="15"/>
  <c r="S413" i="15"/>
  <c r="S414" i="15"/>
  <c r="S415" i="15"/>
  <c r="S416" i="15"/>
  <c r="S417" i="15"/>
  <c r="S418" i="15"/>
  <c r="S419" i="15"/>
  <c r="S420" i="15"/>
  <c r="S421" i="15"/>
  <c r="S422" i="15"/>
  <c r="V422" i="15" s="1"/>
  <c r="S423" i="15"/>
  <c r="S424" i="15"/>
  <c r="S425" i="15"/>
  <c r="S426" i="15"/>
  <c r="S427" i="15"/>
  <c r="S428" i="15"/>
  <c r="S429" i="15"/>
  <c r="S430" i="15"/>
  <c r="S431" i="15"/>
  <c r="S432" i="15"/>
  <c r="S433" i="15"/>
  <c r="S434" i="15"/>
  <c r="S435" i="15"/>
  <c r="S436" i="15"/>
  <c r="V436" i="15" s="1"/>
  <c r="S437" i="15"/>
  <c r="S438" i="15"/>
  <c r="S439" i="15"/>
  <c r="S440" i="15"/>
  <c r="S441" i="15"/>
  <c r="S442" i="15"/>
  <c r="S443" i="15"/>
  <c r="S444" i="15"/>
  <c r="S445" i="15"/>
  <c r="S446" i="15"/>
  <c r="S447" i="15"/>
  <c r="S448" i="15"/>
  <c r="S449" i="15"/>
  <c r="S450" i="15"/>
  <c r="V450" i="15" s="1"/>
  <c r="S451" i="15"/>
  <c r="S452" i="15"/>
  <c r="S453" i="15"/>
  <c r="S454" i="15"/>
  <c r="S455" i="15"/>
  <c r="S456" i="15"/>
  <c r="S457" i="15"/>
  <c r="S458" i="15"/>
  <c r="S459" i="15"/>
  <c r="S460" i="15"/>
  <c r="S461" i="15"/>
  <c r="S462" i="15"/>
  <c r="S463" i="15"/>
  <c r="S464" i="15"/>
  <c r="V464" i="15" s="1"/>
  <c r="S465" i="15"/>
  <c r="S466" i="15"/>
  <c r="S467" i="15"/>
  <c r="S468" i="15"/>
  <c r="S469" i="15"/>
  <c r="S470" i="15"/>
  <c r="S471" i="15"/>
  <c r="S472" i="15"/>
  <c r="S473" i="15"/>
  <c r="S474" i="15"/>
  <c r="S475" i="15"/>
  <c r="S476" i="15"/>
  <c r="S477" i="15"/>
  <c r="S478" i="15"/>
  <c r="V478" i="15" s="1"/>
  <c r="S479" i="15"/>
  <c r="S480" i="15"/>
  <c r="S481" i="15"/>
  <c r="S482" i="15"/>
  <c r="S483" i="15"/>
  <c r="S484" i="15"/>
  <c r="S485" i="15"/>
  <c r="S486" i="15"/>
  <c r="S487" i="15"/>
  <c r="S488" i="15"/>
  <c r="S489" i="15"/>
  <c r="S490" i="15"/>
  <c r="S491" i="15"/>
  <c r="S492" i="15"/>
  <c r="V492" i="15" s="1"/>
  <c r="S493" i="15"/>
  <c r="S494" i="15"/>
  <c r="S495" i="15"/>
  <c r="S496" i="15"/>
  <c r="S497" i="15"/>
  <c r="S498" i="15"/>
  <c r="S499" i="15"/>
  <c r="S500" i="15"/>
  <c r="S501" i="15"/>
  <c r="S502" i="15"/>
  <c r="S503" i="15"/>
  <c r="S504" i="15"/>
  <c r="S505" i="15"/>
  <c r="S506" i="15"/>
  <c r="V506" i="15" s="1"/>
  <c r="S507" i="15"/>
  <c r="S508" i="15"/>
  <c r="S509" i="15"/>
  <c r="S510" i="15"/>
  <c r="S511" i="15"/>
  <c r="S512" i="15"/>
  <c r="S513" i="15"/>
  <c r="S514" i="15"/>
  <c r="S515" i="15"/>
  <c r="S516" i="15"/>
  <c r="S517" i="15"/>
  <c r="S518" i="15"/>
  <c r="S519" i="15"/>
  <c r="S520" i="15"/>
  <c r="V520" i="15" s="1"/>
  <c r="S521" i="15"/>
  <c r="S522" i="15"/>
  <c r="S523" i="15"/>
  <c r="S524" i="15"/>
  <c r="S525" i="15"/>
  <c r="S526" i="15"/>
  <c r="S527" i="15"/>
  <c r="S528" i="15"/>
  <c r="S529" i="15"/>
  <c r="S530" i="15"/>
  <c r="S531" i="15"/>
  <c r="S532" i="15"/>
  <c r="S533" i="15"/>
  <c r="S534" i="15"/>
  <c r="V534" i="15" s="1"/>
  <c r="S535" i="15"/>
  <c r="S536" i="15"/>
  <c r="S537" i="15"/>
  <c r="S538" i="15"/>
  <c r="S539" i="15"/>
  <c r="S540" i="15"/>
  <c r="S541" i="15"/>
  <c r="S542" i="15"/>
  <c r="S543" i="15"/>
  <c r="S544" i="15"/>
  <c r="S545" i="15"/>
  <c r="S546" i="15"/>
  <c r="S547" i="15"/>
  <c r="S548" i="15"/>
  <c r="V548" i="15" s="1"/>
  <c r="S549" i="15"/>
  <c r="S550" i="15"/>
  <c r="S551" i="15"/>
  <c r="S552" i="15"/>
  <c r="S553" i="15"/>
  <c r="S554" i="15"/>
  <c r="S555" i="15"/>
  <c r="S556" i="15"/>
  <c r="S557" i="15"/>
  <c r="S558" i="15"/>
  <c r="S559" i="15"/>
  <c r="S560" i="15"/>
  <c r="S561" i="15"/>
  <c r="S562" i="15"/>
  <c r="V562" i="15" s="1"/>
  <c r="S563" i="15"/>
  <c r="S564" i="15"/>
  <c r="S565" i="15"/>
  <c r="S566" i="15"/>
  <c r="S567" i="15"/>
  <c r="S568" i="15"/>
  <c r="S569" i="15"/>
  <c r="S570" i="15"/>
  <c r="S571" i="15"/>
  <c r="S572" i="15"/>
  <c r="S573" i="15"/>
  <c r="S574" i="15"/>
  <c r="S575" i="15"/>
  <c r="S576" i="15"/>
  <c r="V576" i="15" s="1"/>
  <c r="S577" i="15"/>
  <c r="S578" i="15"/>
  <c r="S579" i="15"/>
  <c r="S580" i="15"/>
  <c r="S581" i="15"/>
  <c r="S582" i="15"/>
  <c r="S583" i="15"/>
  <c r="S584" i="15"/>
  <c r="S585" i="15"/>
  <c r="S586" i="15"/>
  <c r="S587" i="15"/>
  <c r="S588" i="15"/>
  <c r="S589" i="15"/>
  <c r="S590" i="15"/>
  <c r="V590" i="15" s="1"/>
  <c r="S591" i="15"/>
  <c r="S592" i="15"/>
  <c r="S593" i="15"/>
  <c r="S594" i="15"/>
  <c r="S595" i="15"/>
  <c r="S596" i="15"/>
  <c r="S597" i="15"/>
  <c r="S598" i="15"/>
  <c r="S599" i="15"/>
  <c r="S600" i="15"/>
  <c r="S601" i="15"/>
  <c r="S602" i="15"/>
  <c r="S603" i="15"/>
  <c r="S604" i="15"/>
  <c r="V604" i="15" s="1"/>
  <c r="S605" i="15"/>
  <c r="S606" i="15"/>
  <c r="S607" i="15"/>
  <c r="S608" i="15"/>
  <c r="S609" i="15"/>
  <c r="S610" i="15"/>
  <c r="S611" i="15"/>
  <c r="S612" i="15"/>
  <c r="S613" i="15"/>
  <c r="S614" i="15"/>
  <c r="S615" i="15"/>
  <c r="S616" i="15"/>
  <c r="S617" i="15"/>
  <c r="S618" i="15"/>
  <c r="V618" i="15" s="1"/>
  <c r="S619" i="15"/>
  <c r="S620" i="15"/>
  <c r="S621" i="15"/>
  <c r="S622" i="15"/>
  <c r="S623" i="15"/>
  <c r="S624" i="15"/>
  <c r="S625" i="15"/>
  <c r="S626" i="15"/>
  <c r="S627" i="15"/>
  <c r="S628" i="15"/>
  <c r="S629" i="15"/>
  <c r="S630" i="15"/>
  <c r="S631" i="15"/>
  <c r="S632" i="15"/>
  <c r="V632" i="15" s="1"/>
  <c r="S633" i="15"/>
  <c r="S634" i="15"/>
  <c r="S635" i="15"/>
  <c r="S636" i="15"/>
  <c r="S637" i="15"/>
  <c r="S638" i="15"/>
  <c r="S639" i="15"/>
  <c r="S640" i="15"/>
  <c r="S641" i="15"/>
  <c r="S642" i="15"/>
  <c r="S643" i="15"/>
  <c r="S644" i="15"/>
  <c r="S645" i="15"/>
  <c r="S646" i="15"/>
  <c r="V646" i="15" s="1"/>
  <c r="S647" i="15"/>
  <c r="S648" i="15"/>
  <c r="S649" i="15"/>
  <c r="S650" i="15"/>
  <c r="S651" i="15"/>
  <c r="S652" i="15"/>
  <c r="S653" i="15"/>
  <c r="S654" i="15"/>
  <c r="S655" i="15"/>
  <c r="S656" i="15"/>
  <c r="S657" i="15"/>
  <c r="S658" i="15"/>
  <c r="S659" i="15"/>
  <c r="S660" i="15"/>
  <c r="V660" i="15" s="1"/>
  <c r="S661" i="15"/>
  <c r="S662" i="15"/>
  <c r="S663" i="15"/>
  <c r="S664" i="15"/>
  <c r="S665" i="15"/>
  <c r="S666" i="15"/>
  <c r="S667" i="15"/>
  <c r="S668" i="15"/>
  <c r="S2" i="15"/>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I2" i="15"/>
  <c r="H2" i="15"/>
  <c r="J2" i="15"/>
  <c r="I3" i="15"/>
  <c r="I4" i="15"/>
  <c r="I5" i="15"/>
  <c r="I6" i="15"/>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I427" i="15"/>
  <c r="I428" i="15"/>
  <c r="I429" i="15"/>
  <c r="I430" i="15"/>
  <c r="I431" i="15"/>
  <c r="I432" i="15"/>
  <c r="I433" i="15"/>
  <c r="I434" i="15"/>
  <c r="I435" i="15"/>
  <c r="I436" i="15"/>
  <c r="I437" i="15"/>
  <c r="I438" i="15"/>
  <c r="I439" i="15"/>
  <c r="I440" i="15"/>
  <c r="I441" i="15"/>
  <c r="I442" i="15"/>
  <c r="I443" i="15"/>
  <c r="I444" i="15"/>
  <c r="I445" i="15"/>
  <c r="I446" i="15"/>
  <c r="I447" i="15"/>
  <c r="I448" i="15"/>
  <c r="I449" i="15"/>
  <c r="I450" i="15"/>
  <c r="I451" i="15"/>
  <c r="I452" i="15"/>
  <c r="I453" i="15"/>
  <c r="I454" i="15"/>
  <c r="I455" i="15"/>
  <c r="I456" i="15"/>
  <c r="I457" i="15"/>
  <c r="I458" i="15"/>
  <c r="I459" i="15"/>
  <c r="I460" i="15"/>
  <c r="I461" i="15"/>
  <c r="I462" i="15"/>
  <c r="I463" i="15"/>
  <c r="I464" i="15"/>
  <c r="I465" i="15"/>
  <c r="I466" i="15"/>
  <c r="I467" i="15"/>
  <c r="I468" i="15"/>
  <c r="I469" i="15"/>
  <c r="I470" i="15"/>
  <c r="I471" i="15"/>
  <c r="I472" i="15"/>
  <c r="I473" i="15"/>
  <c r="I474" i="15"/>
  <c r="I475" i="15"/>
  <c r="I476" i="15"/>
  <c r="I477" i="15"/>
  <c r="I478" i="15"/>
  <c r="I479" i="15"/>
  <c r="I480" i="15"/>
  <c r="I481" i="15"/>
  <c r="I482" i="15"/>
  <c r="I483" i="15"/>
  <c r="I484" i="15"/>
  <c r="I485" i="15"/>
  <c r="I486" i="15"/>
  <c r="I487" i="15"/>
  <c r="I488" i="15"/>
  <c r="I489" i="15"/>
  <c r="I490" i="15"/>
  <c r="I491" i="15"/>
  <c r="I492" i="15"/>
  <c r="I493" i="15"/>
  <c r="I494" i="15"/>
  <c r="I495" i="15"/>
  <c r="I496" i="15"/>
  <c r="I497" i="15"/>
  <c r="I498" i="15"/>
  <c r="I499" i="15"/>
  <c r="I500" i="15"/>
  <c r="I501" i="15"/>
  <c r="I502" i="15"/>
  <c r="I503" i="15"/>
  <c r="I504" i="15"/>
  <c r="I505" i="15"/>
  <c r="I506" i="15"/>
  <c r="I507" i="15"/>
  <c r="I508" i="15"/>
  <c r="I509" i="15"/>
  <c r="I510" i="15"/>
  <c r="I511" i="15"/>
  <c r="I512" i="15"/>
  <c r="I513" i="15"/>
  <c r="I514" i="15"/>
  <c r="I515" i="15"/>
  <c r="I516" i="15"/>
  <c r="I517" i="15"/>
  <c r="I518" i="15"/>
  <c r="I519" i="15"/>
  <c r="I520" i="15"/>
  <c r="I521" i="15"/>
  <c r="I522" i="15"/>
  <c r="I523" i="15"/>
  <c r="I524" i="15"/>
  <c r="I525" i="15"/>
  <c r="I526" i="15"/>
  <c r="I527" i="15"/>
  <c r="I528" i="15"/>
  <c r="I529" i="15"/>
  <c r="I530" i="15"/>
  <c r="I531" i="15"/>
  <c r="I532" i="15"/>
  <c r="I533" i="15"/>
  <c r="I534" i="15"/>
  <c r="I535" i="15"/>
  <c r="I536" i="15"/>
  <c r="I537" i="15"/>
  <c r="I538" i="15"/>
  <c r="I539" i="15"/>
  <c r="I540" i="15"/>
  <c r="I541" i="15"/>
  <c r="I542" i="15"/>
  <c r="I543" i="15"/>
  <c r="I544" i="15"/>
  <c r="I545" i="15"/>
  <c r="I546" i="15"/>
  <c r="I547" i="15"/>
  <c r="I548" i="15"/>
  <c r="I549" i="15"/>
  <c r="I550" i="15"/>
  <c r="I551" i="15"/>
  <c r="I552" i="15"/>
  <c r="I553" i="15"/>
  <c r="I554" i="15"/>
  <c r="I555" i="15"/>
  <c r="I556" i="15"/>
  <c r="I557" i="15"/>
  <c r="I558" i="15"/>
  <c r="I559" i="15"/>
  <c r="I560" i="15"/>
  <c r="I561" i="15"/>
  <c r="I562" i="15"/>
  <c r="I563" i="15"/>
  <c r="I564" i="15"/>
  <c r="I565" i="15"/>
  <c r="I566" i="15"/>
  <c r="I567" i="15"/>
  <c r="I568" i="15"/>
  <c r="I569" i="15"/>
  <c r="I570" i="15"/>
  <c r="I571" i="15"/>
  <c r="I572" i="15"/>
  <c r="I573" i="15"/>
  <c r="I574" i="15"/>
  <c r="I575" i="15"/>
  <c r="I576" i="15"/>
  <c r="I577" i="15"/>
  <c r="I578" i="15"/>
  <c r="I579" i="15"/>
  <c r="I580" i="15"/>
  <c r="I581" i="15"/>
  <c r="I582" i="15"/>
  <c r="I583" i="15"/>
  <c r="I584" i="15"/>
  <c r="I585" i="15"/>
  <c r="I586" i="15"/>
  <c r="I587" i="15"/>
  <c r="I588" i="15"/>
  <c r="I589" i="15"/>
  <c r="I590" i="15"/>
  <c r="I591" i="15"/>
  <c r="I592" i="15"/>
  <c r="I593" i="15"/>
  <c r="I594" i="15"/>
  <c r="I595" i="15"/>
  <c r="I596" i="15"/>
  <c r="I597" i="15"/>
  <c r="I598" i="15"/>
  <c r="I599" i="15"/>
  <c r="I600" i="15"/>
  <c r="I601" i="15"/>
  <c r="I602" i="15"/>
  <c r="I603" i="15"/>
  <c r="I604" i="15"/>
  <c r="I605" i="15"/>
  <c r="I606" i="15"/>
  <c r="I607" i="15"/>
  <c r="I608" i="15"/>
  <c r="I609" i="15"/>
  <c r="I610" i="15"/>
  <c r="I611" i="15"/>
  <c r="I612" i="15"/>
  <c r="I613" i="15"/>
  <c r="I614" i="15"/>
  <c r="I615" i="15"/>
  <c r="I616" i="15"/>
  <c r="I617" i="15"/>
  <c r="I618" i="15"/>
  <c r="I619" i="15"/>
  <c r="I620" i="15"/>
  <c r="I621" i="15"/>
  <c r="I622" i="15"/>
  <c r="I623" i="15"/>
  <c r="I624" i="15"/>
  <c r="I625" i="15"/>
  <c r="I626" i="15"/>
  <c r="I627" i="15"/>
  <c r="I628" i="15"/>
  <c r="I629" i="15"/>
  <c r="I630" i="15"/>
  <c r="I631" i="15"/>
  <c r="I632" i="15"/>
  <c r="I633" i="15"/>
  <c r="I634" i="15"/>
  <c r="I635" i="15"/>
  <c r="I636" i="15"/>
  <c r="I637" i="15"/>
  <c r="I638" i="15"/>
  <c r="I639" i="15"/>
  <c r="I640" i="15"/>
  <c r="I641" i="15"/>
  <c r="I642" i="15"/>
  <c r="I643" i="15"/>
  <c r="I644" i="15"/>
  <c r="I645" i="15"/>
  <c r="I646" i="15"/>
  <c r="I647" i="15"/>
  <c r="I648" i="15"/>
  <c r="I649" i="15"/>
  <c r="I650" i="15"/>
  <c r="I651" i="15"/>
  <c r="I652" i="15"/>
  <c r="I653" i="15"/>
  <c r="I654" i="15"/>
  <c r="I655" i="15"/>
  <c r="I656" i="15"/>
  <c r="I657" i="15"/>
  <c r="I658" i="15"/>
  <c r="I659" i="15"/>
  <c r="I660" i="15"/>
  <c r="I661" i="15"/>
  <c r="I662" i="15"/>
  <c r="I663" i="15"/>
  <c r="I664" i="15"/>
  <c r="I665" i="15"/>
  <c r="I666" i="15"/>
  <c r="I667" i="15"/>
  <c r="I668" i="15"/>
  <c r="H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U668" i="15"/>
  <c r="AC668" i="15"/>
  <c r="U667" i="15"/>
  <c r="AC667" i="15"/>
  <c r="U666" i="15"/>
  <c r="AC666" i="15"/>
  <c r="U665" i="15"/>
  <c r="AC665" i="15"/>
  <c r="U664" i="15"/>
  <c r="AC664" i="15"/>
  <c r="U663" i="15"/>
  <c r="AC663" i="15"/>
  <c r="U662" i="15"/>
  <c r="AC662" i="15"/>
  <c r="U661" i="15"/>
  <c r="AC661" i="15"/>
  <c r="U660" i="15"/>
  <c r="AC660" i="15"/>
  <c r="U659" i="15"/>
  <c r="AC659" i="15"/>
  <c r="U658" i="15"/>
  <c r="AC658" i="15"/>
  <c r="U657" i="15"/>
  <c r="AC657" i="15"/>
  <c r="U656" i="15"/>
  <c r="AC656" i="15"/>
  <c r="U655" i="15"/>
  <c r="AC655" i="15"/>
  <c r="U654" i="15"/>
  <c r="AC654" i="15"/>
  <c r="U653" i="15"/>
  <c r="AC653" i="15"/>
  <c r="U652" i="15"/>
  <c r="AC652" i="15"/>
  <c r="U651" i="15"/>
  <c r="AC651" i="15"/>
  <c r="U650" i="15"/>
  <c r="AC650" i="15"/>
  <c r="U649" i="15"/>
  <c r="AC649" i="15"/>
  <c r="U648" i="15"/>
  <c r="AC648" i="15"/>
  <c r="U647" i="15"/>
  <c r="AC647" i="15"/>
  <c r="U646" i="15"/>
  <c r="AC646" i="15"/>
  <c r="U645" i="15"/>
  <c r="AC645" i="15"/>
  <c r="U644" i="15"/>
  <c r="AC644" i="15"/>
  <c r="U643" i="15"/>
  <c r="AC643" i="15"/>
  <c r="U642" i="15"/>
  <c r="AC642" i="15"/>
  <c r="U641" i="15"/>
  <c r="AC641" i="15"/>
  <c r="U640" i="15"/>
  <c r="AC640" i="15"/>
  <c r="U639" i="15"/>
  <c r="AC639" i="15"/>
  <c r="U638" i="15"/>
  <c r="AC638" i="15"/>
  <c r="U637" i="15"/>
  <c r="AC637" i="15"/>
  <c r="U636" i="15"/>
  <c r="AC636" i="15"/>
  <c r="U635" i="15"/>
  <c r="AC635" i="15"/>
  <c r="U634" i="15"/>
  <c r="AC634" i="15"/>
  <c r="U633" i="15"/>
  <c r="AC633" i="15"/>
  <c r="U632" i="15"/>
  <c r="AC632" i="15"/>
  <c r="U631" i="15"/>
  <c r="AC631" i="15"/>
  <c r="U630" i="15"/>
  <c r="AC630" i="15"/>
  <c r="U629" i="15"/>
  <c r="AC629" i="15"/>
  <c r="U628" i="15"/>
  <c r="AC628" i="15"/>
  <c r="U627" i="15"/>
  <c r="AC627" i="15"/>
  <c r="U626" i="15"/>
  <c r="AC626" i="15"/>
  <c r="U625" i="15"/>
  <c r="AC625" i="15"/>
  <c r="U624" i="15"/>
  <c r="AC624" i="15"/>
  <c r="U623" i="15"/>
  <c r="AC623" i="15"/>
  <c r="U622" i="15"/>
  <c r="AC622" i="15"/>
  <c r="U621" i="15"/>
  <c r="AC621" i="15"/>
  <c r="U620" i="15"/>
  <c r="AC620" i="15"/>
  <c r="U619" i="15"/>
  <c r="AC619" i="15"/>
  <c r="U618" i="15"/>
  <c r="AC618" i="15"/>
  <c r="U617" i="15"/>
  <c r="AC617" i="15"/>
  <c r="U616" i="15"/>
  <c r="AC616" i="15"/>
  <c r="U615" i="15"/>
  <c r="AC615" i="15"/>
  <c r="U614" i="15"/>
  <c r="AC614" i="15"/>
  <c r="U613" i="15"/>
  <c r="AC613" i="15"/>
  <c r="U612" i="15"/>
  <c r="AC612" i="15"/>
  <c r="U611" i="15"/>
  <c r="AC611" i="15"/>
  <c r="U610" i="15"/>
  <c r="AC610" i="15"/>
  <c r="U609" i="15"/>
  <c r="AC609" i="15"/>
  <c r="U608" i="15"/>
  <c r="AC608" i="15"/>
  <c r="U607" i="15"/>
  <c r="AC607" i="15"/>
  <c r="U606" i="15"/>
  <c r="AC606" i="15"/>
  <c r="U605" i="15"/>
  <c r="AC605" i="15"/>
  <c r="U604" i="15"/>
  <c r="AC604" i="15"/>
  <c r="U603" i="15"/>
  <c r="AC603" i="15"/>
  <c r="U602" i="15"/>
  <c r="AC602" i="15"/>
  <c r="U601" i="15"/>
  <c r="AC601" i="15"/>
  <c r="U600" i="15"/>
  <c r="AC600" i="15"/>
  <c r="U599" i="15"/>
  <c r="AC599" i="15"/>
  <c r="U598" i="15"/>
  <c r="AC598" i="15"/>
  <c r="U597" i="15"/>
  <c r="AC597" i="15"/>
  <c r="U596" i="15"/>
  <c r="AC596" i="15"/>
  <c r="U595" i="15"/>
  <c r="AC595" i="15"/>
  <c r="U594" i="15"/>
  <c r="AC594" i="15"/>
  <c r="U593" i="15"/>
  <c r="AC593" i="15"/>
  <c r="U592" i="15"/>
  <c r="AC592" i="15"/>
  <c r="U591" i="15"/>
  <c r="AC591" i="15"/>
  <c r="U590" i="15"/>
  <c r="AC590" i="15"/>
  <c r="U589" i="15"/>
  <c r="AC589" i="15"/>
  <c r="U588" i="15"/>
  <c r="AC588" i="15"/>
  <c r="U587" i="15"/>
  <c r="AC587" i="15"/>
  <c r="U586" i="15"/>
  <c r="AC586" i="15"/>
  <c r="U585" i="15"/>
  <c r="AC585" i="15"/>
  <c r="U584" i="15"/>
  <c r="AC584" i="15"/>
  <c r="U583" i="15"/>
  <c r="AC583" i="15"/>
  <c r="U582" i="15"/>
  <c r="AC582" i="15"/>
  <c r="U581" i="15"/>
  <c r="AC581" i="15"/>
  <c r="U580" i="15"/>
  <c r="AC580" i="15"/>
  <c r="U579" i="15"/>
  <c r="AC579" i="15"/>
  <c r="U578" i="15"/>
  <c r="AC578" i="15"/>
  <c r="U577" i="15"/>
  <c r="AC577" i="15"/>
  <c r="U576" i="15"/>
  <c r="AC576" i="15"/>
  <c r="U575" i="15"/>
  <c r="AC575" i="15"/>
  <c r="U574" i="15"/>
  <c r="AC574" i="15"/>
  <c r="U573" i="15"/>
  <c r="AC573" i="15"/>
  <c r="U572" i="15"/>
  <c r="AC572" i="15"/>
  <c r="U571" i="15"/>
  <c r="AC571" i="15"/>
  <c r="U570" i="15"/>
  <c r="AC570" i="15"/>
  <c r="U569" i="15"/>
  <c r="AC569" i="15"/>
  <c r="U568" i="15"/>
  <c r="AC568" i="15"/>
  <c r="U567" i="15"/>
  <c r="AC567" i="15"/>
  <c r="U566" i="15"/>
  <c r="AC566" i="15"/>
  <c r="U565" i="15"/>
  <c r="AC565" i="15"/>
  <c r="U564" i="15"/>
  <c r="AC564" i="15"/>
  <c r="U563" i="15"/>
  <c r="AC563" i="15"/>
  <c r="U562" i="15"/>
  <c r="AC562" i="15"/>
  <c r="U561" i="15"/>
  <c r="AC561" i="15"/>
  <c r="U560" i="15"/>
  <c r="AC560" i="15"/>
  <c r="U559" i="15"/>
  <c r="AC559" i="15"/>
  <c r="U558" i="15"/>
  <c r="AC558" i="15"/>
  <c r="U557" i="15"/>
  <c r="AC557" i="15"/>
  <c r="U556" i="15"/>
  <c r="AC556" i="15"/>
  <c r="U555" i="15"/>
  <c r="AC555" i="15"/>
  <c r="U554" i="15"/>
  <c r="AC554" i="15"/>
  <c r="U553" i="15"/>
  <c r="AC553" i="15"/>
  <c r="U552" i="15"/>
  <c r="AC552" i="15"/>
  <c r="U551" i="15"/>
  <c r="AC551" i="15"/>
  <c r="U550" i="15"/>
  <c r="AC550" i="15"/>
  <c r="U549" i="15"/>
  <c r="AC549" i="15"/>
  <c r="U548" i="15"/>
  <c r="AC548" i="15"/>
  <c r="U547" i="15"/>
  <c r="AC547" i="15"/>
  <c r="U546" i="15"/>
  <c r="AC546" i="15"/>
  <c r="U545" i="15"/>
  <c r="AC545" i="15"/>
  <c r="U544" i="15"/>
  <c r="AC544" i="15"/>
  <c r="U543" i="15"/>
  <c r="AC543" i="15"/>
  <c r="U542" i="15"/>
  <c r="AC542" i="15"/>
  <c r="U541" i="15"/>
  <c r="AC541" i="15"/>
  <c r="U540" i="15"/>
  <c r="AC540" i="15"/>
  <c r="U539" i="15"/>
  <c r="AC539" i="15"/>
  <c r="U538" i="15"/>
  <c r="AC538" i="15"/>
  <c r="U537" i="15"/>
  <c r="AC537" i="15"/>
  <c r="U536" i="15"/>
  <c r="AC536" i="15"/>
  <c r="U535" i="15"/>
  <c r="AC535" i="15"/>
  <c r="U534" i="15"/>
  <c r="AC534" i="15"/>
  <c r="U533" i="15"/>
  <c r="AC533" i="15"/>
  <c r="U532" i="15"/>
  <c r="AC532" i="15"/>
  <c r="U531" i="15"/>
  <c r="AC531" i="15"/>
  <c r="U530" i="15"/>
  <c r="AC530" i="15"/>
  <c r="U529" i="15"/>
  <c r="AC529" i="15"/>
  <c r="U528" i="15"/>
  <c r="AC528" i="15"/>
  <c r="U527" i="15"/>
  <c r="AC527" i="15"/>
  <c r="U526" i="15"/>
  <c r="AC526" i="15"/>
  <c r="U525" i="15"/>
  <c r="AC525" i="15"/>
  <c r="U524" i="15"/>
  <c r="AC524" i="15"/>
  <c r="U523" i="15"/>
  <c r="AC523" i="15"/>
  <c r="U522" i="15"/>
  <c r="AC522" i="15"/>
  <c r="U521" i="15"/>
  <c r="AC521" i="15"/>
  <c r="U520" i="15"/>
  <c r="AC520" i="15"/>
  <c r="U519" i="15"/>
  <c r="AC519" i="15"/>
  <c r="U518" i="15"/>
  <c r="AC518" i="15"/>
  <c r="U517" i="15"/>
  <c r="AC517" i="15"/>
  <c r="U516" i="15"/>
  <c r="AC516" i="15"/>
  <c r="U515" i="15"/>
  <c r="AC515" i="15"/>
  <c r="U514" i="15"/>
  <c r="AC514" i="15"/>
  <c r="U513" i="15"/>
  <c r="AC513" i="15"/>
  <c r="U512" i="15"/>
  <c r="AC512" i="15"/>
  <c r="U511" i="15"/>
  <c r="AC511" i="15"/>
  <c r="U510" i="15"/>
  <c r="AC510" i="15"/>
  <c r="U509" i="15"/>
  <c r="AC509" i="15"/>
  <c r="U508" i="15"/>
  <c r="AC508" i="15"/>
  <c r="U507" i="15"/>
  <c r="AC507" i="15"/>
  <c r="U506" i="15"/>
  <c r="AC506" i="15"/>
  <c r="U505" i="15"/>
  <c r="AC505" i="15"/>
  <c r="U504" i="15"/>
  <c r="AC504" i="15"/>
  <c r="U503" i="15"/>
  <c r="AC503" i="15"/>
  <c r="U502" i="15"/>
  <c r="AC502" i="15"/>
  <c r="U501" i="15"/>
  <c r="AC501" i="15"/>
  <c r="U500" i="15"/>
  <c r="AC500" i="15"/>
  <c r="U499" i="15"/>
  <c r="AC499" i="15"/>
  <c r="U498" i="15"/>
  <c r="AC498" i="15"/>
  <c r="U497" i="15"/>
  <c r="AC497" i="15"/>
  <c r="U496" i="15"/>
  <c r="AC496" i="15"/>
  <c r="U495" i="15"/>
  <c r="AC495" i="15"/>
  <c r="U494" i="15"/>
  <c r="AC494" i="15"/>
  <c r="U493" i="15"/>
  <c r="AC493" i="15"/>
  <c r="U492" i="15"/>
  <c r="AC492" i="15"/>
  <c r="U491" i="15"/>
  <c r="AC491" i="15"/>
  <c r="U490" i="15"/>
  <c r="AC490" i="15"/>
  <c r="U489" i="15"/>
  <c r="AC489" i="15"/>
  <c r="U488" i="15"/>
  <c r="AC488" i="15"/>
  <c r="U487" i="15"/>
  <c r="AC487" i="15"/>
  <c r="U486" i="15"/>
  <c r="AC486" i="15"/>
  <c r="U485" i="15"/>
  <c r="AC485" i="15"/>
  <c r="U484" i="15"/>
  <c r="AC484" i="15"/>
  <c r="U483" i="15"/>
  <c r="AC483" i="15"/>
  <c r="U482" i="15"/>
  <c r="AC482" i="15"/>
  <c r="U481" i="15"/>
  <c r="AC481" i="15"/>
  <c r="U480" i="15"/>
  <c r="AC480" i="15"/>
  <c r="U479" i="15"/>
  <c r="AC479" i="15"/>
  <c r="U478" i="15"/>
  <c r="AC478" i="15"/>
  <c r="U477" i="15"/>
  <c r="AC477" i="15"/>
  <c r="U476" i="15"/>
  <c r="AC476" i="15"/>
  <c r="U475" i="15"/>
  <c r="AC475" i="15"/>
  <c r="U474" i="15"/>
  <c r="AC474" i="15"/>
  <c r="U473" i="15"/>
  <c r="AC473" i="15"/>
  <c r="U472" i="15"/>
  <c r="AC472" i="15"/>
  <c r="U471" i="15"/>
  <c r="AC471" i="15"/>
  <c r="U470" i="15"/>
  <c r="AC470" i="15"/>
  <c r="U469" i="15"/>
  <c r="AC469" i="15"/>
  <c r="U468" i="15"/>
  <c r="AC468" i="15"/>
  <c r="U467" i="15"/>
  <c r="AC467" i="15"/>
  <c r="U466" i="15"/>
  <c r="AC466" i="15"/>
  <c r="U465" i="15"/>
  <c r="AC465" i="15"/>
  <c r="U464" i="15"/>
  <c r="AC464" i="15"/>
  <c r="U463" i="15"/>
  <c r="AC463" i="15"/>
  <c r="U462" i="15"/>
  <c r="AC462" i="15"/>
  <c r="U461" i="15"/>
  <c r="AC461" i="15"/>
  <c r="U460" i="15"/>
  <c r="AC460" i="15"/>
  <c r="U459" i="15"/>
  <c r="AC459" i="15"/>
  <c r="U458" i="15"/>
  <c r="AC458" i="15"/>
  <c r="U457" i="15"/>
  <c r="AC457" i="15"/>
  <c r="U456" i="15"/>
  <c r="AC456" i="15"/>
  <c r="U455" i="15"/>
  <c r="AC455" i="15"/>
  <c r="U454" i="15"/>
  <c r="AC454" i="15"/>
  <c r="U452" i="15"/>
  <c r="AC452" i="15"/>
  <c r="U451" i="15"/>
  <c r="AC451" i="15"/>
  <c r="U450" i="15"/>
  <c r="AC450" i="15"/>
  <c r="U449" i="15"/>
  <c r="AC449" i="15"/>
  <c r="U448" i="15"/>
  <c r="AC448" i="15"/>
  <c r="U447" i="15"/>
  <c r="AC447" i="15"/>
  <c r="U446" i="15"/>
  <c r="AC446" i="15"/>
  <c r="U445" i="15"/>
  <c r="AC445" i="15"/>
  <c r="U444" i="15"/>
  <c r="AC444" i="15"/>
  <c r="U443" i="15"/>
  <c r="AC443" i="15"/>
  <c r="U442" i="15"/>
  <c r="AC442" i="15"/>
  <c r="U441" i="15"/>
  <c r="AC441" i="15"/>
  <c r="U440" i="15"/>
  <c r="AC440" i="15"/>
  <c r="U439" i="15"/>
  <c r="AC439" i="15"/>
  <c r="U438" i="15"/>
  <c r="AC438" i="15"/>
  <c r="U437" i="15"/>
  <c r="AC437" i="15"/>
  <c r="U436" i="15"/>
  <c r="AC436" i="15"/>
  <c r="U435" i="15"/>
  <c r="AC435" i="15"/>
  <c r="U434" i="15"/>
  <c r="AC434" i="15"/>
  <c r="U433" i="15"/>
  <c r="AC433" i="15"/>
  <c r="U432" i="15"/>
  <c r="AC432" i="15"/>
  <c r="U431" i="15"/>
  <c r="AC431" i="15"/>
  <c r="U430" i="15"/>
  <c r="AC430" i="15"/>
  <c r="U429" i="15"/>
  <c r="AC429" i="15"/>
  <c r="U428" i="15"/>
  <c r="AC428" i="15"/>
  <c r="U427" i="15"/>
  <c r="AC427" i="15"/>
  <c r="U426" i="15"/>
  <c r="AC426" i="15"/>
  <c r="U425" i="15"/>
  <c r="AC425" i="15"/>
  <c r="U424" i="15"/>
  <c r="AC424" i="15"/>
  <c r="U423" i="15"/>
  <c r="AC423" i="15"/>
  <c r="U422" i="15"/>
  <c r="AC422" i="15"/>
  <c r="U421" i="15"/>
  <c r="AC421" i="15"/>
  <c r="U420" i="15"/>
  <c r="AC420" i="15"/>
  <c r="U419" i="15"/>
  <c r="AC419" i="15"/>
  <c r="U418" i="15"/>
  <c r="AC418" i="15"/>
  <c r="U417" i="15"/>
  <c r="AC417" i="15"/>
  <c r="U416" i="15"/>
  <c r="AC416" i="15"/>
  <c r="U415" i="15"/>
  <c r="AC415" i="15"/>
  <c r="U414" i="15"/>
  <c r="AC414" i="15"/>
  <c r="U413" i="15"/>
  <c r="AC413" i="15"/>
  <c r="U412" i="15"/>
  <c r="AC412" i="15"/>
  <c r="U411" i="15"/>
  <c r="AC411" i="15"/>
  <c r="U410" i="15"/>
  <c r="AC410" i="15"/>
  <c r="U409" i="15"/>
  <c r="AC409" i="15"/>
  <c r="U408" i="15"/>
  <c r="AC408" i="15"/>
  <c r="U407" i="15"/>
  <c r="AC407" i="15"/>
  <c r="U406" i="15"/>
  <c r="AC406" i="15"/>
  <c r="U405" i="15"/>
  <c r="AC405" i="15"/>
  <c r="U404" i="15"/>
  <c r="AC404" i="15"/>
  <c r="U403" i="15"/>
  <c r="AC403" i="15"/>
  <c r="U402" i="15"/>
  <c r="AC402" i="15"/>
  <c r="U401" i="15"/>
  <c r="AC401" i="15"/>
  <c r="U400" i="15"/>
  <c r="AC400" i="15"/>
  <c r="U399" i="15"/>
  <c r="AC399" i="15"/>
  <c r="U398" i="15"/>
  <c r="AC398" i="15"/>
  <c r="U397" i="15"/>
  <c r="AC397" i="15"/>
  <c r="U396" i="15"/>
  <c r="AC396" i="15"/>
  <c r="U395" i="15"/>
  <c r="AC395" i="15"/>
  <c r="U394" i="15"/>
  <c r="AC394" i="15"/>
  <c r="U393" i="15"/>
  <c r="AC393" i="15"/>
  <c r="U392" i="15"/>
  <c r="AC392" i="15"/>
  <c r="U391" i="15"/>
  <c r="AC391" i="15"/>
  <c r="U390" i="15"/>
  <c r="AC390" i="15"/>
  <c r="U389" i="15"/>
  <c r="AC389" i="15"/>
  <c r="U388" i="15"/>
  <c r="AC388" i="15"/>
  <c r="U387" i="15"/>
  <c r="AC387" i="15"/>
  <c r="U386" i="15"/>
  <c r="AC386" i="15"/>
  <c r="U385" i="15"/>
  <c r="AC385" i="15"/>
  <c r="U384" i="15"/>
  <c r="AC384" i="15"/>
  <c r="U383" i="15"/>
  <c r="AC383" i="15"/>
  <c r="U382" i="15"/>
  <c r="AC382" i="15"/>
  <c r="U381" i="15"/>
  <c r="AC381" i="15"/>
  <c r="U380" i="15"/>
  <c r="AC380" i="15"/>
  <c r="U379" i="15"/>
  <c r="AC379" i="15"/>
  <c r="U378" i="15"/>
  <c r="AC378" i="15"/>
  <c r="U377" i="15"/>
  <c r="AC377" i="15"/>
  <c r="U376" i="15"/>
  <c r="AC376" i="15"/>
  <c r="U375" i="15"/>
  <c r="AC375" i="15"/>
  <c r="U374" i="15"/>
  <c r="AC374" i="15"/>
  <c r="U373" i="15"/>
  <c r="AC373" i="15"/>
  <c r="U372" i="15"/>
  <c r="AC372" i="15"/>
  <c r="U371" i="15"/>
  <c r="AC371" i="15"/>
  <c r="U370" i="15"/>
  <c r="AC370" i="15"/>
  <c r="U369" i="15"/>
  <c r="AC369" i="15"/>
  <c r="U368" i="15"/>
  <c r="AC368" i="15"/>
  <c r="U367" i="15"/>
  <c r="AC367" i="15"/>
  <c r="U366" i="15"/>
  <c r="AC366" i="15"/>
  <c r="U365" i="15"/>
  <c r="AC365" i="15"/>
  <c r="U364" i="15"/>
  <c r="AC364" i="15"/>
  <c r="U363" i="15"/>
  <c r="AC363" i="15"/>
  <c r="U362" i="15"/>
  <c r="AC362" i="15"/>
  <c r="U361" i="15"/>
  <c r="AC361" i="15"/>
  <c r="U360" i="15"/>
  <c r="AC360" i="15"/>
  <c r="U359" i="15"/>
  <c r="AC359" i="15"/>
  <c r="U358" i="15"/>
  <c r="AC358" i="15"/>
  <c r="U357" i="15"/>
  <c r="AC357" i="15"/>
  <c r="U356" i="15"/>
  <c r="AC356" i="15"/>
  <c r="U355" i="15"/>
  <c r="AC355" i="15"/>
  <c r="U354" i="15"/>
  <c r="AC354" i="15"/>
  <c r="U353" i="15"/>
  <c r="AC353" i="15"/>
  <c r="U352" i="15"/>
  <c r="AC352" i="15"/>
  <c r="U351" i="15"/>
  <c r="AC351" i="15"/>
  <c r="U350" i="15"/>
  <c r="AC350" i="15"/>
  <c r="U349" i="15"/>
  <c r="AC349" i="15"/>
  <c r="U348" i="15"/>
  <c r="AC348" i="15"/>
  <c r="U347" i="15"/>
  <c r="AC347" i="15"/>
  <c r="U346" i="15"/>
  <c r="AC346" i="15"/>
  <c r="U345" i="15"/>
  <c r="AC345" i="15"/>
  <c r="U344" i="15"/>
  <c r="AC344" i="15"/>
  <c r="U343" i="15"/>
  <c r="AC343" i="15"/>
  <c r="U342" i="15"/>
  <c r="AC342" i="15"/>
  <c r="U341" i="15"/>
  <c r="AC341" i="15"/>
  <c r="U340" i="15"/>
  <c r="AC340" i="15"/>
  <c r="U339" i="15"/>
  <c r="AC339" i="15"/>
  <c r="U338" i="15"/>
  <c r="AC338" i="15"/>
  <c r="U337" i="15"/>
  <c r="AC337" i="15"/>
  <c r="U336" i="15"/>
  <c r="AC336" i="15"/>
  <c r="U335" i="15"/>
  <c r="AC335" i="15"/>
  <c r="U334" i="15"/>
  <c r="AC334" i="15"/>
  <c r="U333" i="15"/>
  <c r="AC333" i="15"/>
  <c r="U332" i="15"/>
  <c r="AC332" i="15"/>
  <c r="U331" i="15"/>
  <c r="AC331" i="15"/>
  <c r="U330" i="15"/>
  <c r="AC330" i="15"/>
  <c r="U329" i="15"/>
  <c r="AC329" i="15"/>
  <c r="U328" i="15"/>
  <c r="AC328" i="15"/>
  <c r="U327" i="15"/>
  <c r="AC327" i="15"/>
  <c r="U326" i="15"/>
  <c r="AC326" i="15"/>
  <c r="U325" i="15"/>
  <c r="AC325" i="15"/>
  <c r="U324" i="15"/>
  <c r="AC324" i="15"/>
  <c r="U323" i="15"/>
  <c r="AC323" i="15"/>
  <c r="U322" i="15"/>
  <c r="AC322" i="15"/>
  <c r="U321" i="15"/>
  <c r="AC321" i="15"/>
  <c r="U320" i="15"/>
  <c r="AC320" i="15"/>
  <c r="U319" i="15"/>
  <c r="AC319" i="15"/>
  <c r="U318" i="15"/>
  <c r="AC318" i="15"/>
  <c r="U317" i="15"/>
  <c r="AC317" i="15"/>
  <c r="U316" i="15"/>
  <c r="AC316" i="15"/>
  <c r="U315" i="15"/>
  <c r="AC315" i="15"/>
  <c r="U314" i="15"/>
  <c r="AC314" i="15"/>
  <c r="U313" i="15"/>
  <c r="AC313" i="15"/>
  <c r="U312" i="15"/>
  <c r="AC312" i="15"/>
  <c r="U311" i="15"/>
  <c r="AC311" i="15"/>
  <c r="U310" i="15"/>
  <c r="AC310" i="15"/>
  <c r="U309" i="15"/>
  <c r="AC309" i="15"/>
  <c r="U308" i="15"/>
  <c r="AC308" i="15"/>
  <c r="U307" i="15"/>
  <c r="AC307" i="15"/>
  <c r="U306" i="15"/>
  <c r="AC306" i="15"/>
  <c r="U305" i="15"/>
  <c r="AC305" i="15"/>
  <c r="U304" i="15"/>
  <c r="AC304" i="15"/>
  <c r="U303" i="15"/>
  <c r="AC303" i="15"/>
  <c r="U302" i="15"/>
  <c r="AC302" i="15"/>
  <c r="U301" i="15"/>
  <c r="AC301" i="15"/>
  <c r="U300" i="15"/>
  <c r="AC300" i="15"/>
  <c r="U299" i="15"/>
  <c r="AC299" i="15"/>
  <c r="U298" i="15"/>
  <c r="AC298" i="15"/>
  <c r="U297" i="15"/>
  <c r="AC297" i="15"/>
  <c r="U296" i="15"/>
  <c r="AC296" i="15"/>
  <c r="U295" i="15"/>
  <c r="AC295" i="15"/>
  <c r="U294" i="15"/>
  <c r="AC294" i="15"/>
  <c r="U293" i="15"/>
  <c r="AC293" i="15"/>
  <c r="U292" i="15"/>
  <c r="AC292" i="15"/>
  <c r="U291" i="15"/>
  <c r="AC291" i="15"/>
  <c r="U290" i="15"/>
  <c r="AC290" i="15"/>
  <c r="U289" i="15"/>
  <c r="AC289" i="15"/>
  <c r="U288" i="15"/>
  <c r="AC288" i="15"/>
  <c r="U287" i="15"/>
  <c r="AC287" i="15"/>
  <c r="U286" i="15"/>
  <c r="AC286" i="15"/>
  <c r="U285" i="15"/>
  <c r="AC285" i="15"/>
  <c r="U284" i="15"/>
  <c r="AC284" i="15"/>
  <c r="U283" i="15"/>
  <c r="AC283" i="15"/>
  <c r="U282" i="15"/>
  <c r="AC282" i="15"/>
  <c r="U281" i="15"/>
  <c r="AC281" i="15"/>
  <c r="U280" i="15"/>
  <c r="AC280" i="15"/>
  <c r="U279" i="15"/>
  <c r="AC279" i="15"/>
  <c r="U278" i="15"/>
  <c r="AC278" i="15"/>
  <c r="U277" i="15"/>
  <c r="AC277" i="15"/>
  <c r="U276" i="15"/>
  <c r="AC276" i="15"/>
  <c r="U275" i="15"/>
  <c r="AC275" i="15"/>
  <c r="U274" i="15"/>
  <c r="AC274" i="15"/>
  <c r="U273" i="15"/>
  <c r="AC273" i="15"/>
  <c r="U272" i="15"/>
  <c r="AC272" i="15"/>
  <c r="U271" i="15"/>
  <c r="AC271" i="15"/>
  <c r="U270" i="15"/>
  <c r="AC270" i="15"/>
  <c r="U269" i="15"/>
  <c r="AC269" i="15"/>
  <c r="U268" i="15"/>
  <c r="AC268" i="15"/>
  <c r="U267" i="15"/>
  <c r="AC267" i="15"/>
  <c r="U266" i="15"/>
  <c r="AC266" i="15"/>
  <c r="U265" i="15"/>
  <c r="AC265" i="15"/>
  <c r="U264" i="15"/>
  <c r="AC264" i="15"/>
  <c r="U263" i="15"/>
  <c r="AC263" i="15"/>
  <c r="U262" i="15"/>
  <c r="AC262" i="15"/>
  <c r="U261" i="15"/>
  <c r="AC261" i="15"/>
  <c r="U260" i="15"/>
  <c r="AC260" i="15"/>
  <c r="U259" i="15"/>
  <c r="AC259" i="15"/>
  <c r="U258" i="15"/>
  <c r="AC258" i="15"/>
  <c r="U257" i="15"/>
  <c r="AC257" i="15"/>
  <c r="U256" i="15"/>
  <c r="AC256" i="15"/>
  <c r="U255" i="15"/>
  <c r="AC255" i="15"/>
  <c r="U254" i="15"/>
  <c r="AC254" i="15"/>
  <c r="U253" i="15"/>
  <c r="AC253" i="15"/>
  <c r="U252" i="15"/>
  <c r="AC252" i="15"/>
  <c r="U251" i="15"/>
  <c r="AC251" i="15"/>
  <c r="U250" i="15"/>
  <c r="AC250" i="15"/>
  <c r="U249" i="15"/>
  <c r="AC249" i="15"/>
  <c r="U248" i="15"/>
  <c r="AC248" i="15"/>
  <c r="U247" i="15"/>
  <c r="AC247" i="15"/>
  <c r="U246" i="15"/>
  <c r="AC246" i="15"/>
  <c r="U245" i="15"/>
  <c r="AC245" i="15"/>
  <c r="U244" i="15"/>
  <c r="AC244" i="15"/>
  <c r="U243" i="15"/>
  <c r="AC243" i="15"/>
  <c r="U242" i="15"/>
  <c r="AC242" i="15"/>
  <c r="U241" i="15"/>
  <c r="AC241" i="15"/>
  <c r="U240" i="15"/>
  <c r="AC240" i="15"/>
  <c r="U239" i="15"/>
  <c r="AC239" i="15"/>
  <c r="U238" i="15"/>
  <c r="AC238" i="15"/>
  <c r="U237" i="15"/>
  <c r="AC237" i="15"/>
  <c r="U236" i="15"/>
  <c r="AC236" i="15"/>
  <c r="U235" i="15"/>
  <c r="AC235" i="15"/>
  <c r="U234" i="15"/>
  <c r="AC234" i="15"/>
  <c r="U233" i="15"/>
  <c r="AC233" i="15"/>
  <c r="U232" i="15"/>
  <c r="AC232" i="15"/>
  <c r="U231" i="15"/>
  <c r="AC231" i="15"/>
  <c r="U230" i="15"/>
  <c r="AC230" i="15"/>
  <c r="U229" i="15"/>
  <c r="AC229" i="15"/>
  <c r="U228" i="15"/>
  <c r="AC228" i="15"/>
  <c r="U227" i="15"/>
  <c r="AC227" i="15"/>
  <c r="U226" i="15"/>
  <c r="AC226" i="15"/>
  <c r="U225" i="15"/>
  <c r="AC225" i="15"/>
  <c r="U224" i="15"/>
  <c r="AC224" i="15"/>
  <c r="U223" i="15"/>
  <c r="AC223" i="15"/>
  <c r="U222" i="15"/>
  <c r="AC222" i="15"/>
  <c r="U221" i="15"/>
  <c r="AC221" i="15"/>
  <c r="U220" i="15"/>
  <c r="AC220" i="15"/>
  <c r="U219" i="15"/>
  <c r="AC219" i="15"/>
  <c r="U218" i="15"/>
  <c r="AC218" i="15"/>
  <c r="U217" i="15"/>
  <c r="AC217" i="15"/>
  <c r="U216" i="15"/>
  <c r="AC216" i="15"/>
  <c r="U215" i="15"/>
  <c r="AC215" i="15"/>
  <c r="U214" i="15"/>
  <c r="AC214" i="15"/>
  <c r="U213" i="15"/>
  <c r="AC213" i="15"/>
  <c r="U212" i="15"/>
  <c r="AC212" i="15"/>
  <c r="U211" i="15"/>
  <c r="AC211" i="15"/>
  <c r="U210" i="15"/>
  <c r="AC210" i="15"/>
  <c r="U209" i="15"/>
  <c r="AC209" i="15"/>
  <c r="U208" i="15"/>
  <c r="AC208" i="15"/>
  <c r="U207" i="15"/>
  <c r="AC207" i="15"/>
  <c r="U206" i="15"/>
  <c r="AC206" i="15"/>
  <c r="U205" i="15"/>
  <c r="AC205" i="15"/>
  <c r="U204" i="15"/>
  <c r="AC204" i="15"/>
  <c r="U203" i="15"/>
  <c r="AC203" i="15"/>
  <c r="U202" i="15"/>
  <c r="AC202" i="15"/>
  <c r="U201" i="15"/>
  <c r="AC201" i="15"/>
  <c r="U200" i="15"/>
  <c r="AC200" i="15"/>
  <c r="U199" i="15"/>
  <c r="AC199" i="15"/>
  <c r="U198" i="15"/>
  <c r="AC198" i="15"/>
  <c r="U197" i="15"/>
  <c r="AC197" i="15"/>
  <c r="U196" i="15"/>
  <c r="AC196" i="15"/>
  <c r="U195" i="15"/>
  <c r="AC195" i="15"/>
  <c r="U194" i="15"/>
  <c r="AC194" i="15"/>
  <c r="U193" i="15"/>
  <c r="AC193" i="15"/>
  <c r="U192" i="15"/>
  <c r="AC192" i="15"/>
  <c r="U191" i="15"/>
  <c r="AC191" i="15"/>
  <c r="U190" i="15"/>
  <c r="AC190" i="15"/>
  <c r="U189" i="15"/>
  <c r="AC189" i="15"/>
  <c r="U188" i="15"/>
  <c r="AC188" i="15"/>
  <c r="U187" i="15"/>
  <c r="AC187" i="15"/>
  <c r="U186" i="15"/>
  <c r="AC186" i="15"/>
  <c r="U185" i="15"/>
  <c r="AC185" i="15"/>
  <c r="U184" i="15"/>
  <c r="AC184" i="15"/>
  <c r="U183" i="15"/>
  <c r="AC183" i="15"/>
  <c r="U182" i="15"/>
  <c r="AC182" i="15"/>
  <c r="U181" i="15"/>
  <c r="AC181" i="15"/>
  <c r="U180" i="15"/>
  <c r="AC180" i="15"/>
  <c r="U179" i="15"/>
  <c r="AC179" i="15"/>
  <c r="U178" i="15"/>
  <c r="AC178" i="15"/>
  <c r="U177" i="15"/>
  <c r="AC177" i="15"/>
  <c r="U176" i="15"/>
  <c r="AC176" i="15"/>
  <c r="U175" i="15"/>
  <c r="AC175" i="15"/>
  <c r="U174" i="15"/>
  <c r="AC174" i="15"/>
  <c r="U173" i="15"/>
  <c r="AC173" i="15"/>
  <c r="U172" i="15"/>
  <c r="AC172" i="15"/>
  <c r="U171" i="15"/>
  <c r="AC171" i="15"/>
  <c r="U170" i="15"/>
  <c r="AC170" i="15"/>
  <c r="U169" i="15"/>
  <c r="AC169" i="15"/>
  <c r="U167" i="15"/>
  <c r="AC167" i="15"/>
  <c r="U166" i="15"/>
  <c r="AC166" i="15"/>
  <c r="U165" i="15"/>
  <c r="AC165" i="15"/>
  <c r="U164" i="15"/>
  <c r="AC164" i="15"/>
  <c r="U163" i="15"/>
  <c r="AC163" i="15"/>
  <c r="U162" i="15"/>
  <c r="AC162" i="15"/>
  <c r="U161" i="15"/>
  <c r="AC161" i="15"/>
  <c r="U160" i="15"/>
  <c r="AC160" i="15"/>
  <c r="U159" i="15"/>
  <c r="AC159" i="15"/>
  <c r="U158" i="15"/>
  <c r="AC158" i="15"/>
  <c r="U157" i="15"/>
  <c r="AC157" i="15"/>
  <c r="U156" i="15"/>
  <c r="AC156" i="15"/>
  <c r="U155" i="15"/>
  <c r="AC155" i="15"/>
  <c r="U154" i="15"/>
  <c r="AC154" i="15"/>
  <c r="U153" i="15"/>
  <c r="AC153" i="15"/>
  <c r="U152" i="15"/>
  <c r="AC152" i="15"/>
  <c r="U151" i="15"/>
  <c r="AC151" i="15"/>
  <c r="U150" i="15"/>
  <c r="AC150" i="15"/>
  <c r="U149" i="15"/>
  <c r="AC149" i="15"/>
  <c r="U148" i="15"/>
  <c r="AC148" i="15"/>
  <c r="U147" i="15"/>
  <c r="AC147" i="15"/>
  <c r="U146" i="15"/>
  <c r="AC146" i="15"/>
  <c r="U145" i="15"/>
  <c r="AC145" i="15"/>
  <c r="U144" i="15"/>
  <c r="AC144" i="15"/>
  <c r="U143" i="15"/>
  <c r="AC143" i="15"/>
  <c r="U142" i="15"/>
  <c r="AC142" i="15"/>
  <c r="U141" i="15"/>
  <c r="AC141" i="15"/>
  <c r="U140" i="15"/>
  <c r="AC140" i="15"/>
  <c r="U139" i="15"/>
  <c r="AC139" i="15"/>
  <c r="U138" i="15"/>
  <c r="AC138" i="15"/>
  <c r="U137" i="15"/>
  <c r="AC137" i="15"/>
  <c r="U136" i="15"/>
  <c r="AC136" i="15"/>
  <c r="U135" i="15"/>
  <c r="AC135" i="15"/>
  <c r="U134" i="15"/>
  <c r="AC134" i="15"/>
  <c r="U133" i="15"/>
  <c r="AC133" i="15"/>
  <c r="U132" i="15"/>
  <c r="AC132" i="15"/>
  <c r="U131" i="15"/>
  <c r="AC131" i="15"/>
  <c r="U130" i="15"/>
  <c r="AC130" i="15"/>
  <c r="U129" i="15"/>
  <c r="AC129" i="15"/>
  <c r="U128" i="15"/>
  <c r="AC128" i="15"/>
  <c r="U127" i="15"/>
  <c r="AC127" i="15"/>
  <c r="U126" i="15"/>
  <c r="AC126" i="15"/>
  <c r="U125" i="15"/>
  <c r="AC125" i="15"/>
  <c r="U124" i="15"/>
  <c r="AC124" i="15"/>
  <c r="U123" i="15"/>
  <c r="AC123" i="15"/>
  <c r="U122" i="15"/>
  <c r="AC122" i="15"/>
  <c r="U121" i="15"/>
  <c r="AC121" i="15"/>
  <c r="U120" i="15"/>
  <c r="AC120" i="15"/>
  <c r="U119" i="15"/>
  <c r="AC119" i="15"/>
  <c r="U118" i="15"/>
  <c r="AC118" i="15"/>
  <c r="U117" i="15"/>
  <c r="AC117" i="15"/>
  <c r="U116" i="15"/>
  <c r="AC116" i="15"/>
  <c r="U115" i="15"/>
  <c r="AC115" i="15"/>
  <c r="U114" i="15"/>
  <c r="AC114" i="15"/>
  <c r="U113" i="15"/>
  <c r="AC113" i="15"/>
  <c r="U112" i="15"/>
  <c r="AC112" i="15"/>
  <c r="U111" i="15"/>
  <c r="AC111" i="15"/>
  <c r="U110" i="15"/>
  <c r="AC110" i="15"/>
  <c r="U109" i="15"/>
  <c r="AC109" i="15"/>
  <c r="U108" i="15"/>
  <c r="AC108" i="15"/>
  <c r="U107" i="15"/>
  <c r="AC107" i="15"/>
  <c r="U106" i="15"/>
  <c r="AC106" i="15"/>
  <c r="U105" i="15"/>
  <c r="AC105" i="15"/>
  <c r="U104" i="15"/>
  <c r="AC104" i="15"/>
  <c r="U103" i="15"/>
  <c r="AC103" i="15"/>
  <c r="U102" i="15"/>
  <c r="AC102" i="15"/>
  <c r="U101" i="15"/>
  <c r="AC101" i="15"/>
  <c r="U100" i="15"/>
  <c r="AC100" i="15"/>
  <c r="U99" i="15"/>
  <c r="AC99" i="15"/>
  <c r="U98" i="15"/>
  <c r="AC98" i="15"/>
  <c r="U97" i="15"/>
  <c r="AC97" i="15"/>
  <c r="U96" i="15"/>
  <c r="AC96" i="15"/>
  <c r="U95" i="15"/>
  <c r="AC95" i="15"/>
  <c r="U94" i="15"/>
  <c r="AC94" i="15"/>
  <c r="U93" i="15"/>
  <c r="AC93" i="15"/>
  <c r="U92" i="15"/>
  <c r="AC92" i="15"/>
  <c r="U91" i="15"/>
  <c r="AC91" i="15"/>
  <c r="U90" i="15"/>
  <c r="AC90" i="15"/>
  <c r="U89" i="15"/>
  <c r="AC89" i="15"/>
  <c r="U88" i="15"/>
  <c r="AC88" i="15"/>
  <c r="U87" i="15"/>
  <c r="AC87" i="15"/>
  <c r="U86" i="15"/>
  <c r="AC86" i="15"/>
  <c r="U85" i="15"/>
  <c r="AC85" i="15"/>
  <c r="U84" i="15"/>
  <c r="AC84" i="15"/>
  <c r="U83" i="15"/>
  <c r="AC83" i="15"/>
  <c r="U82" i="15"/>
  <c r="AC82" i="15"/>
  <c r="U81" i="15"/>
  <c r="AC81" i="15"/>
  <c r="U80" i="15"/>
  <c r="AC80" i="15"/>
  <c r="U79" i="15"/>
  <c r="AC79" i="15"/>
  <c r="U78" i="15"/>
  <c r="AC78" i="15"/>
  <c r="U77" i="15"/>
  <c r="AC77" i="15"/>
  <c r="U76" i="15"/>
  <c r="AC76" i="15"/>
  <c r="U75" i="15"/>
  <c r="AC75" i="15"/>
  <c r="U74" i="15"/>
  <c r="AC74" i="15"/>
  <c r="U73" i="15"/>
  <c r="AC73" i="15"/>
  <c r="U72" i="15"/>
  <c r="AC72" i="15"/>
  <c r="U71" i="15"/>
  <c r="AC71" i="15"/>
  <c r="U70" i="15"/>
  <c r="AC70" i="15"/>
  <c r="U69" i="15"/>
  <c r="AC69" i="15"/>
  <c r="U68" i="15"/>
  <c r="AC68" i="15"/>
  <c r="U67" i="15"/>
  <c r="AC67" i="15"/>
  <c r="U66" i="15"/>
  <c r="AC66" i="15"/>
  <c r="U65" i="15"/>
  <c r="AC65" i="15"/>
  <c r="U63" i="15"/>
  <c r="AC63" i="15"/>
  <c r="U62" i="15"/>
  <c r="AC62" i="15"/>
  <c r="U61" i="15"/>
  <c r="AC61" i="15"/>
  <c r="U60" i="15"/>
  <c r="AC60" i="15"/>
  <c r="U59" i="15"/>
  <c r="AC59" i="15"/>
  <c r="U58" i="15"/>
  <c r="AC58" i="15"/>
  <c r="U57" i="15"/>
  <c r="AC57" i="15"/>
  <c r="U56" i="15"/>
  <c r="AC56" i="15"/>
  <c r="U55" i="15"/>
  <c r="AC55" i="15"/>
  <c r="U54" i="15"/>
  <c r="AC54" i="15"/>
  <c r="U53" i="15"/>
  <c r="AC53" i="15"/>
  <c r="U52" i="15"/>
  <c r="AC52" i="15"/>
  <c r="U51" i="15"/>
  <c r="AC51" i="15"/>
  <c r="U50" i="15"/>
  <c r="AC50" i="15"/>
  <c r="U49" i="15"/>
  <c r="AC49" i="15"/>
  <c r="U48" i="15"/>
  <c r="AC48" i="15"/>
  <c r="U47" i="15"/>
  <c r="AC47" i="15"/>
  <c r="U46" i="15"/>
  <c r="AC46" i="15"/>
  <c r="U45" i="15"/>
  <c r="AC45" i="15"/>
  <c r="U44" i="15"/>
  <c r="AC44" i="15"/>
  <c r="U43" i="15"/>
  <c r="AC43" i="15"/>
  <c r="U42" i="15"/>
  <c r="AC42" i="15"/>
  <c r="U41" i="15"/>
  <c r="AC41" i="15"/>
  <c r="U40" i="15"/>
  <c r="AC40" i="15"/>
  <c r="U39" i="15"/>
  <c r="AC39" i="15"/>
  <c r="U38" i="15"/>
  <c r="AC38" i="15"/>
  <c r="U37" i="15"/>
  <c r="AC37" i="15"/>
  <c r="U36" i="15"/>
  <c r="AC36" i="15"/>
  <c r="U35" i="15"/>
  <c r="AC35" i="15"/>
  <c r="U34" i="15"/>
  <c r="AC34" i="15"/>
  <c r="U33" i="15"/>
  <c r="AC33" i="15"/>
  <c r="U32" i="15"/>
  <c r="AC32" i="15"/>
  <c r="U31" i="15"/>
  <c r="AC31" i="15"/>
  <c r="U30" i="15"/>
  <c r="AC30" i="15"/>
  <c r="U29" i="15"/>
  <c r="AC29" i="15"/>
  <c r="U28" i="15"/>
  <c r="AC28" i="15"/>
  <c r="U27" i="15"/>
  <c r="AC27" i="15"/>
  <c r="U26" i="15"/>
  <c r="AC26" i="15"/>
  <c r="U25" i="15"/>
  <c r="AC25" i="15"/>
  <c r="U24" i="15"/>
  <c r="AC24" i="15"/>
  <c r="U23" i="15"/>
  <c r="AC23" i="15"/>
  <c r="U22" i="15"/>
  <c r="AC22" i="15"/>
  <c r="U21" i="15"/>
  <c r="AC21" i="15"/>
  <c r="U20" i="15"/>
  <c r="AC20" i="15"/>
  <c r="U19" i="15"/>
  <c r="AC19" i="15"/>
  <c r="U18" i="15"/>
  <c r="AC18" i="15"/>
  <c r="U17" i="15"/>
  <c r="AC17" i="15"/>
  <c r="U16" i="15"/>
  <c r="AC16" i="15"/>
  <c r="U15" i="15"/>
  <c r="AC15" i="15"/>
  <c r="U14" i="15"/>
  <c r="AC14" i="15"/>
  <c r="U13" i="15"/>
  <c r="AC13" i="15"/>
  <c r="U12" i="15"/>
  <c r="AC12" i="15"/>
  <c r="U11" i="15"/>
  <c r="AC11" i="15"/>
  <c r="U10" i="15"/>
  <c r="AC10" i="15"/>
  <c r="U9" i="15"/>
  <c r="AC9" i="15"/>
  <c r="U8" i="15"/>
  <c r="AC8" i="15"/>
  <c r="U7" i="15"/>
  <c r="AC7" i="15"/>
  <c r="U6" i="15"/>
  <c r="AC6" i="15"/>
  <c r="U5" i="15"/>
  <c r="AC5" i="15"/>
  <c r="U4" i="15"/>
  <c r="AC4" i="15"/>
  <c r="U3" i="15"/>
  <c r="AC3" i="15"/>
  <c r="AC2" i="15"/>
  <c r="L666" i="15" l="1"/>
  <c r="L652" i="15"/>
  <c r="L638" i="15"/>
  <c r="L624" i="15"/>
  <c r="L610" i="15"/>
  <c r="L596" i="15"/>
  <c r="L582" i="15"/>
  <c r="L568" i="15"/>
  <c r="L554" i="15"/>
  <c r="L540" i="15"/>
  <c r="L526" i="15"/>
  <c r="L512" i="15"/>
  <c r="L498" i="15"/>
  <c r="L484" i="15"/>
  <c r="L470" i="15"/>
  <c r="L456" i="15"/>
  <c r="L442" i="15"/>
  <c r="L428" i="15"/>
  <c r="L414" i="15"/>
  <c r="L400" i="15"/>
  <c r="L386" i="15"/>
  <c r="L372" i="15"/>
  <c r="L358" i="15"/>
  <c r="L344" i="15"/>
  <c r="L330" i="15"/>
  <c r="L316" i="15"/>
  <c r="L302" i="15"/>
  <c r="L288" i="15"/>
  <c r="L274" i="15"/>
  <c r="L260" i="15"/>
  <c r="L246" i="15"/>
  <c r="L232" i="15"/>
  <c r="L218" i="15"/>
  <c r="L204" i="15"/>
  <c r="L190" i="15"/>
  <c r="L176" i="15"/>
  <c r="L162" i="15"/>
  <c r="L148" i="15"/>
  <c r="L134" i="15"/>
  <c r="L120" i="15"/>
  <c r="L106" i="15"/>
  <c r="L92" i="15"/>
  <c r="L78" i="15"/>
  <c r="L64" i="15"/>
  <c r="L50" i="15"/>
  <c r="L36" i="15"/>
  <c r="L22" i="15"/>
  <c r="L8" i="15"/>
  <c r="V662" i="15"/>
  <c r="V648" i="15"/>
  <c r="V634" i="15"/>
  <c r="V620" i="15"/>
  <c r="V606" i="15"/>
  <c r="V592" i="15"/>
  <c r="V578" i="15"/>
  <c r="V564" i="15"/>
  <c r="V550" i="15"/>
  <c r="V536" i="15"/>
  <c r="V522" i="15"/>
  <c r="V508" i="15"/>
  <c r="V494" i="15"/>
  <c r="V480" i="15"/>
  <c r="V466" i="15"/>
  <c r="V452" i="15"/>
  <c r="V438" i="15"/>
  <c r="V424" i="15"/>
  <c r="V410" i="15"/>
  <c r="V396" i="15"/>
  <c r="V382" i="15"/>
  <c r="V368" i="15"/>
  <c r="V354" i="15"/>
  <c r="V340" i="15"/>
  <c r="V326" i="15"/>
  <c r="V312" i="15"/>
  <c r="V298" i="15"/>
  <c r="V284" i="15"/>
  <c r="V270" i="15"/>
  <c r="V256" i="15"/>
  <c r="V242" i="15"/>
  <c r="V228" i="15"/>
  <c r="V214" i="15"/>
  <c r="V200" i="15"/>
  <c r="V186" i="15"/>
  <c r="V172" i="15"/>
  <c r="V158" i="15"/>
  <c r="V144" i="15"/>
  <c r="V130" i="15"/>
  <c r="V116" i="15"/>
  <c r="V102" i="15"/>
  <c r="V88" i="15"/>
  <c r="V74" i="15"/>
  <c r="V60" i="15"/>
  <c r="V46" i="15"/>
  <c r="V32" i="15"/>
  <c r="V18" i="15"/>
  <c r="V4" i="15"/>
  <c r="V661" i="15"/>
  <c r="V647" i="15"/>
  <c r="V633" i="15"/>
  <c r="V619" i="15"/>
  <c r="V605" i="15"/>
  <c r="V591" i="15"/>
  <c r="V577" i="15"/>
  <c r="V563" i="15"/>
  <c r="V549" i="15"/>
  <c r="V535" i="15"/>
  <c r="V521" i="15"/>
  <c r="V507" i="15"/>
  <c r="V493" i="15"/>
  <c r="V479" i="15"/>
  <c r="V465" i="15"/>
  <c r="V451" i="15"/>
  <c r="V437" i="15"/>
  <c r="V423" i="15"/>
  <c r="V409" i="15"/>
  <c r="V395" i="15"/>
  <c r="V381" i="15"/>
  <c r="V367" i="15"/>
  <c r="V353" i="15"/>
  <c r="V339" i="15"/>
  <c r="V325" i="15"/>
  <c r="V311" i="15"/>
  <c r="V297" i="15"/>
  <c r="V283" i="15"/>
  <c r="V269" i="15"/>
  <c r="V255" i="15"/>
  <c r="V241" i="15"/>
  <c r="V227" i="15"/>
  <c r="V213" i="15"/>
  <c r="V199" i="15"/>
  <c r="V185" i="15"/>
  <c r="V171" i="15"/>
  <c r="V157" i="15"/>
  <c r="V143" i="15"/>
  <c r="V129" i="15"/>
  <c r="V115" i="15"/>
  <c r="V101" i="15"/>
  <c r="V87" i="15"/>
  <c r="V73" i="15"/>
  <c r="V59" i="15"/>
  <c r="V45" i="15"/>
  <c r="V31" i="15"/>
  <c r="V17" i="15"/>
  <c r="V3" i="15"/>
  <c r="V664" i="15"/>
  <c r="V650" i="15"/>
  <c r="V636" i="15"/>
  <c r="V622" i="15"/>
  <c r="V608" i="15"/>
  <c r="V594" i="15"/>
  <c r="V580" i="15"/>
  <c r="V566" i="15"/>
  <c r="V552" i="15"/>
  <c r="V538" i="15"/>
  <c r="V524" i="15"/>
  <c r="V510" i="15"/>
  <c r="V496" i="15"/>
  <c r="V482" i="15"/>
  <c r="V468" i="15"/>
  <c r="V454" i="15"/>
  <c r="V440" i="15"/>
  <c r="V426" i="15"/>
  <c r="V412" i="15"/>
  <c r="V398" i="15"/>
  <c r="V384" i="15"/>
  <c r="V370" i="15"/>
  <c r="V356" i="15"/>
  <c r="V342" i="15"/>
  <c r="V328" i="15"/>
  <c r="V314" i="15"/>
  <c r="V300" i="15"/>
  <c r="V286" i="15"/>
  <c r="V272" i="15"/>
  <c r="V258" i="15"/>
  <c r="V244" i="15"/>
  <c r="V230" i="15"/>
  <c r="V216" i="15"/>
  <c r="V202" i="15"/>
  <c r="V188" i="15"/>
  <c r="V174" i="15"/>
  <c r="V160" i="15"/>
  <c r="V146" i="15"/>
  <c r="V132" i="15"/>
  <c r="V118" i="15"/>
  <c r="V104" i="15"/>
  <c r="V90" i="15"/>
  <c r="V76" i="15"/>
  <c r="V62" i="15"/>
  <c r="V48" i="15"/>
  <c r="V34" i="15"/>
  <c r="V20" i="15"/>
  <c r="V6" i="15"/>
  <c r="L667" i="15"/>
  <c r="L653" i="15"/>
  <c r="L639" i="15"/>
  <c r="L625" i="15"/>
  <c r="L611" i="15"/>
  <c r="L597" i="15"/>
  <c r="L583" i="15"/>
  <c r="L569" i="15"/>
  <c r="L555" i="15"/>
  <c r="L541" i="15"/>
  <c r="L527" i="15"/>
  <c r="L513" i="15"/>
  <c r="L499" i="15"/>
  <c r="L485" i="15"/>
  <c r="L471" i="15"/>
  <c r="L457" i="15"/>
  <c r="L443" i="15"/>
  <c r="L429" i="15"/>
  <c r="L415" i="15"/>
  <c r="L401" i="15"/>
  <c r="L387" i="15"/>
  <c r="L373" i="15"/>
  <c r="L359" i="15"/>
  <c r="L345" i="15"/>
  <c r="L331" i="15"/>
  <c r="L317" i="15"/>
  <c r="L303" i="15"/>
  <c r="L289" i="15"/>
  <c r="L275" i="15"/>
  <c r="L261" i="15"/>
  <c r="L247" i="15"/>
  <c r="L233" i="15"/>
  <c r="L219" i="15"/>
  <c r="L205" i="15"/>
  <c r="L191" i="15"/>
  <c r="L177" i="15"/>
  <c r="L163" i="15"/>
  <c r="L149" i="15"/>
  <c r="L135" i="15"/>
  <c r="L121" i="15"/>
  <c r="L107" i="15"/>
  <c r="L93" i="15"/>
  <c r="L79" i="15"/>
  <c r="L65" i="15"/>
  <c r="L51" i="15"/>
  <c r="L37" i="15"/>
  <c r="L23" i="15"/>
  <c r="L9" i="15"/>
  <c r="L609" i="15"/>
  <c r="L553" i="15"/>
  <c r="L497" i="15"/>
  <c r="L441" i="15"/>
  <c r="L371" i="15"/>
  <c r="L329" i="15"/>
  <c r="L259" i="15"/>
  <c r="L189" i="15"/>
  <c r="L119" i="15"/>
  <c r="L35" i="15"/>
  <c r="L665" i="15"/>
  <c r="L637" i="15"/>
  <c r="L595" i="15"/>
  <c r="L567" i="15"/>
  <c r="L525" i="15"/>
  <c r="L483" i="15"/>
  <c r="L455" i="15"/>
  <c r="L413" i="15"/>
  <c r="L399" i="15"/>
  <c r="L357" i="15"/>
  <c r="L315" i="15"/>
  <c r="L287" i="15"/>
  <c r="L245" i="15"/>
  <c r="L203" i="15"/>
  <c r="L161" i="15"/>
  <c r="L147" i="15"/>
  <c r="L105" i="15"/>
  <c r="L77" i="15"/>
  <c r="L49" i="15"/>
  <c r="L21" i="15"/>
  <c r="L664" i="15"/>
  <c r="L650" i="15"/>
  <c r="L636" i="15"/>
  <c r="L622" i="15"/>
  <c r="L608" i="15"/>
  <c r="L594" i="15"/>
  <c r="L580" i="15"/>
  <c r="L566" i="15"/>
  <c r="L552" i="15"/>
  <c r="L538" i="15"/>
  <c r="L524" i="15"/>
  <c r="L510" i="15"/>
  <c r="L496" i="15"/>
  <c r="L482" i="15"/>
  <c r="L468" i="15"/>
  <c r="L454" i="15"/>
  <c r="L440" i="15"/>
  <c r="L426" i="15"/>
  <c r="L412" i="15"/>
  <c r="L398" i="15"/>
  <c r="L384" i="15"/>
  <c r="L370" i="15"/>
  <c r="L356" i="15"/>
  <c r="L342" i="15"/>
  <c r="L328" i="15"/>
  <c r="L314" i="15"/>
  <c r="L300" i="15"/>
  <c r="L286" i="15"/>
  <c r="L272" i="15"/>
  <c r="L258" i="15"/>
  <c r="L244" i="15"/>
  <c r="L230" i="15"/>
  <c r="L216" i="15"/>
  <c r="L202" i="15"/>
  <c r="L188" i="15"/>
  <c r="L174" i="15"/>
  <c r="L160" i="15"/>
  <c r="L146" i="15"/>
  <c r="L132" i="15"/>
  <c r="L118" i="15"/>
  <c r="L104" i="15"/>
  <c r="L90" i="15"/>
  <c r="L76" i="15"/>
  <c r="L62" i="15"/>
  <c r="L48" i="15"/>
  <c r="L34" i="15"/>
  <c r="L20" i="15"/>
  <c r="L6" i="15"/>
  <c r="L651" i="15"/>
  <c r="L623" i="15"/>
  <c r="L581" i="15"/>
  <c r="L539" i="15"/>
  <c r="L511" i="15"/>
  <c r="L469" i="15"/>
  <c r="L427" i="15"/>
  <c r="L385" i="15"/>
  <c r="L343" i="15"/>
  <c r="L301" i="15"/>
  <c r="L273" i="15"/>
  <c r="L231" i="15"/>
  <c r="L217" i="15"/>
  <c r="L175" i="15"/>
  <c r="L133" i="15"/>
  <c r="L91" i="15"/>
  <c r="L63" i="15"/>
  <c r="L7" i="15"/>
  <c r="V666" i="15"/>
  <c r="V652" i="15"/>
  <c r="V638" i="15"/>
  <c r="V624" i="15"/>
  <c r="V610" i="15"/>
  <c r="V596" i="15"/>
  <c r="V582" i="15"/>
  <c r="V568" i="15"/>
  <c r="V554" i="15"/>
  <c r="V540" i="15"/>
  <c r="V526" i="15"/>
  <c r="V512" i="15"/>
  <c r="V498" i="15"/>
  <c r="V484" i="15"/>
  <c r="V470" i="15"/>
  <c r="V456" i="15"/>
  <c r="V442" i="15"/>
  <c r="V428" i="15"/>
  <c r="V414" i="15"/>
  <c r="V400" i="15"/>
  <c r="V386" i="15"/>
  <c r="V372" i="15"/>
  <c r="V358" i="15"/>
  <c r="V344" i="15"/>
  <c r="V330" i="15"/>
  <c r="V316" i="15"/>
  <c r="V302" i="15"/>
  <c r="V288" i="15"/>
  <c r="V274" i="15"/>
  <c r="V260" i="15"/>
  <c r="V246" i="15"/>
  <c r="V232" i="15"/>
  <c r="V218" i="15"/>
  <c r="V204" i="15"/>
  <c r="V190" i="15"/>
  <c r="V176" i="15"/>
  <c r="V162" i="15"/>
  <c r="V148" i="15"/>
  <c r="V134" i="15"/>
  <c r="V120" i="15"/>
  <c r="V106" i="15"/>
  <c r="V92" i="15"/>
  <c r="V78" i="15"/>
  <c r="V64" i="15"/>
  <c r="V50" i="15"/>
  <c r="V36" i="15"/>
  <c r="V22" i="15"/>
  <c r="V8" i="15"/>
  <c r="L655" i="15"/>
  <c r="L627" i="15"/>
  <c r="L599" i="15"/>
  <c r="L571" i="15"/>
  <c r="L557" i="15"/>
  <c r="L529" i="15"/>
  <c r="L501" i="15"/>
  <c r="L487" i="15"/>
  <c r="L459" i="15"/>
  <c r="L431" i="15"/>
  <c r="L403" i="15"/>
  <c r="L375" i="15"/>
  <c r="L347" i="15"/>
  <c r="L319" i="15"/>
  <c r="L291" i="15"/>
  <c r="L263" i="15"/>
  <c r="L221" i="15"/>
  <c r="L193" i="15"/>
  <c r="L165" i="15"/>
  <c r="L137" i="15"/>
  <c r="L109" i="15"/>
  <c r="L81" i="15"/>
  <c r="L53" i="15"/>
  <c r="L25" i="15"/>
  <c r="L641" i="15"/>
  <c r="L613" i="15"/>
  <c r="L585" i="15"/>
  <c r="L543" i="15"/>
  <c r="L515" i="15"/>
  <c r="L473" i="15"/>
  <c r="L445" i="15"/>
  <c r="L417" i="15"/>
  <c r="L389" i="15"/>
  <c r="L361" i="15"/>
  <c r="L333" i="15"/>
  <c r="L305" i="15"/>
  <c r="L277" i="15"/>
  <c r="L249" i="15"/>
  <c r="L235" i="15"/>
  <c r="L207" i="15"/>
  <c r="L179" i="15"/>
  <c r="L151" i="15"/>
  <c r="L123" i="15"/>
  <c r="L95" i="15"/>
  <c r="L67" i="15"/>
  <c r="L39" i="15"/>
  <c r="L11" i="15"/>
  <c r="V663" i="15"/>
  <c r="V649" i="15"/>
  <c r="V635" i="15"/>
  <c r="V621" i="15"/>
  <c r="V607" i="15"/>
  <c r="V593" i="15"/>
  <c r="V579" i="15"/>
  <c r="V565" i="15"/>
  <c r="V551" i="15"/>
  <c r="V537" i="15"/>
  <c r="V523" i="15"/>
  <c r="V509" i="15"/>
  <c r="V495" i="15"/>
  <c r="V481" i="15"/>
  <c r="V467" i="15"/>
  <c r="V453" i="15"/>
  <c r="V439" i="15"/>
  <c r="V425" i="15"/>
  <c r="V411" i="15"/>
  <c r="V397" i="15"/>
  <c r="V383" i="15"/>
  <c r="V369" i="15"/>
  <c r="V355" i="15"/>
  <c r="V341" i="15"/>
  <c r="V327" i="15"/>
  <c r="V313" i="15"/>
  <c r="V299" i="15"/>
  <c r="V285" i="15"/>
  <c r="V271" i="15"/>
  <c r="V257" i="15"/>
  <c r="V243" i="15"/>
  <c r="V229" i="15"/>
  <c r="V215" i="15"/>
  <c r="V201" i="15"/>
  <c r="V187" i="15"/>
  <c r="V173" i="15"/>
  <c r="V159" i="15"/>
  <c r="V145" i="15"/>
  <c r="V131" i="15"/>
  <c r="V117" i="15"/>
  <c r="V103" i="15"/>
  <c r="V89" i="15"/>
  <c r="V75" i="15"/>
  <c r="V61" i="15"/>
  <c r="V47" i="15"/>
  <c r="V33" i="15"/>
  <c r="V19" i="15"/>
  <c r="V5" i="15"/>
  <c r="L668" i="15"/>
  <c r="L654" i="15"/>
  <c r="L640" i="15"/>
  <c r="L626" i="15"/>
  <c r="L612" i="15"/>
  <c r="L598" i="15"/>
  <c r="L584" i="15"/>
  <c r="L570" i="15"/>
  <c r="L556" i="15"/>
  <c r="L542" i="15"/>
  <c r="L528" i="15"/>
  <c r="L514" i="15"/>
  <c r="L500" i="15"/>
  <c r="L486" i="15"/>
  <c r="L472" i="15"/>
  <c r="L458" i="15"/>
  <c r="L444" i="15"/>
  <c r="L430" i="15"/>
  <c r="L416" i="15"/>
  <c r="L402" i="15"/>
  <c r="L388" i="15"/>
  <c r="L374" i="15"/>
  <c r="L360" i="15"/>
  <c r="L346" i="15"/>
  <c r="L332" i="15"/>
  <c r="L318" i="15"/>
  <c r="L304" i="15"/>
  <c r="L290" i="15"/>
  <c r="L276" i="15"/>
  <c r="L262" i="15"/>
  <c r="L248" i="15"/>
  <c r="L234" i="15"/>
  <c r="L220" i="15"/>
  <c r="L206" i="15"/>
  <c r="L192" i="15"/>
  <c r="L178" i="15"/>
  <c r="L164" i="15"/>
  <c r="L150" i="15"/>
  <c r="L136" i="15"/>
  <c r="L122" i="15"/>
  <c r="L108" i="15"/>
  <c r="L94" i="15"/>
  <c r="L80" i="15"/>
  <c r="L66" i="15"/>
  <c r="L52" i="15"/>
  <c r="L38" i="15"/>
  <c r="L24" i="15"/>
  <c r="L10" i="15"/>
  <c r="V2" i="15"/>
  <c r="V655" i="15"/>
  <c r="V641" i="15"/>
  <c r="V627" i="15"/>
  <c r="V613" i="15"/>
  <c r="V599" i="15"/>
  <c r="V585" i="15"/>
  <c r="V571" i="15"/>
  <c r="V557" i="15"/>
  <c r="V543" i="15"/>
  <c r="V529" i="15"/>
  <c r="V515" i="15"/>
  <c r="V501" i="15"/>
  <c r="V487" i="15"/>
  <c r="V473" i="15"/>
  <c r="V459" i="15"/>
  <c r="V445" i="15"/>
  <c r="V431" i="15"/>
  <c r="V417" i="15"/>
  <c r="V403" i="15"/>
  <c r="V389" i="15"/>
  <c r="V375" i="15"/>
  <c r="V361" i="15"/>
  <c r="V347" i="15"/>
  <c r="V333" i="15"/>
  <c r="V319" i="15"/>
  <c r="V305" i="15"/>
  <c r="V291" i="15"/>
  <c r="V277" i="15"/>
  <c r="V263" i="15"/>
  <c r="V249" i="15"/>
  <c r="V235" i="15"/>
  <c r="V221" i="15"/>
  <c r="V207" i="15"/>
  <c r="V193" i="15"/>
  <c r="V179" i="15"/>
  <c r="V165" i="15"/>
  <c r="V151" i="15"/>
  <c r="V137" i="15"/>
  <c r="V123" i="15"/>
  <c r="V109" i="15"/>
  <c r="V95" i="15"/>
  <c r="V81" i="15"/>
  <c r="V67" i="15"/>
  <c r="V53" i="15"/>
  <c r="V39" i="15"/>
  <c r="V25" i="15"/>
  <c r="V11" i="15"/>
  <c r="V668" i="15"/>
  <c r="V654" i="15"/>
  <c r="V640" i="15"/>
  <c r="V626" i="15"/>
  <c r="V612" i="15"/>
  <c r="V598" i="15"/>
  <c r="V584" i="15"/>
  <c r="V570" i="15"/>
  <c r="V556" i="15"/>
  <c r="V542" i="15"/>
  <c r="V528" i="15"/>
  <c r="V514" i="15"/>
  <c r="V500" i="15"/>
  <c r="V486" i="15"/>
  <c r="V472" i="15"/>
  <c r="V458" i="15"/>
  <c r="V444" i="15"/>
  <c r="V430" i="15"/>
  <c r="V416" i="15"/>
  <c r="V402" i="15"/>
  <c r="V388" i="15"/>
  <c r="V374" i="15"/>
  <c r="V360" i="15"/>
  <c r="V346" i="15"/>
  <c r="V332" i="15"/>
  <c r="V318" i="15"/>
  <c r="V667" i="15"/>
  <c r="V653" i="15"/>
  <c r="V639" i="15"/>
  <c r="V625" i="15"/>
  <c r="V611" i="15"/>
  <c r="V597" i="15"/>
  <c r="V583" i="15"/>
  <c r="V569" i="15"/>
  <c r="V555" i="15"/>
  <c r="V541" i="15"/>
  <c r="V527" i="15"/>
  <c r="V513" i="15"/>
  <c r="V499" i="15"/>
  <c r="V485" i="15"/>
  <c r="V471" i="15"/>
  <c r="V457" i="15"/>
  <c r="V443" i="15"/>
  <c r="V429" i="15"/>
  <c r="V415" i="15"/>
  <c r="V401" i="15"/>
  <c r="V387" i="15"/>
  <c r="V373" i="15"/>
  <c r="V359" i="15"/>
  <c r="V345" i="15"/>
  <c r="V331" i="15"/>
  <c r="V317" i="15"/>
  <c r="V303" i="15"/>
  <c r="V289" i="15"/>
  <c r="V275" i="15"/>
  <c r="V261" i="15"/>
  <c r="V247" i="15"/>
  <c r="V233" i="15"/>
  <c r="V219" i="15"/>
  <c r="V205" i="15"/>
  <c r="V191" i="15"/>
  <c r="V177" i="15"/>
  <c r="V163" i="15"/>
  <c r="V149" i="15"/>
  <c r="V135" i="15"/>
  <c r="V121" i="15"/>
  <c r="V107" i="15"/>
  <c r="V93" i="15"/>
  <c r="V79" i="15"/>
  <c r="V65" i="15"/>
  <c r="V51" i="15"/>
  <c r="V37" i="15"/>
  <c r="V23" i="15"/>
  <c r="V9" i="15"/>
  <c r="L656" i="15"/>
  <c r="L642" i="15"/>
  <c r="L628" i="15"/>
  <c r="L614" i="15"/>
  <c r="L600" i="15"/>
  <c r="L586" i="15"/>
  <c r="L572" i="15"/>
  <c r="L558" i="15"/>
  <c r="L544" i="15"/>
  <c r="L530" i="15"/>
  <c r="L516" i="15"/>
  <c r="L502" i="15"/>
  <c r="L488" i="15"/>
  <c r="L474" i="15"/>
  <c r="L460" i="15"/>
  <c r="L446" i="15"/>
  <c r="L432" i="15"/>
  <c r="L418" i="15"/>
  <c r="L404" i="15"/>
  <c r="L390" i="15"/>
  <c r="L376" i="15"/>
  <c r="L362" i="15"/>
  <c r="L348" i="15"/>
  <c r="L334" i="15"/>
  <c r="L320" i="15"/>
  <c r="L306" i="15"/>
  <c r="L292" i="15"/>
  <c r="L278" i="15"/>
  <c r="L264" i="15"/>
  <c r="L250" i="15"/>
  <c r="L236" i="15"/>
  <c r="L222" i="15"/>
  <c r="L208" i="15"/>
  <c r="L194" i="15"/>
  <c r="L180" i="15"/>
  <c r="L166" i="15"/>
  <c r="L152" i="15"/>
  <c r="L138" i="15"/>
  <c r="L124" i="15"/>
  <c r="L110" i="15"/>
  <c r="L96" i="15"/>
  <c r="L82" i="15"/>
  <c r="L68" i="15"/>
  <c r="L54" i="15"/>
  <c r="L40" i="15"/>
  <c r="L26" i="15"/>
  <c r="L12" i="15"/>
  <c r="L2" i="15"/>
  <c r="L663" i="15"/>
  <c r="L649" i="15"/>
  <c r="L635" i="15"/>
  <c r="L621" i="15"/>
  <c r="L607" i="15"/>
  <c r="L593" i="15"/>
  <c r="L579" i="15"/>
  <c r="L565" i="15"/>
  <c r="L551" i="15"/>
  <c r="L537" i="15"/>
  <c r="L662" i="15"/>
  <c r="L648" i="15"/>
  <c r="L634" i="15"/>
  <c r="L620" i="15"/>
  <c r="L606" i="15"/>
  <c r="L592" i="15"/>
  <c r="L578" i="15"/>
  <c r="L564" i="15"/>
  <c r="L550" i="15"/>
  <c r="L536" i="15"/>
  <c r="L522" i="15"/>
  <c r="L508" i="15"/>
  <c r="L494" i="15"/>
  <c r="L480" i="15"/>
  <c r="L466" i="15"/>
  <c r="L452" i="15"/>
  <c r="L438" i="15"/>
  <c r="L424" i="15"/>
  <c r="L410" i="15"/>
  <c r="L396" i="15"/>
  <c r="L382" i="15"/>
  <c r="L368" i="15"/>
  <c r="L354" i="15"/>
  <c r="L340" i="15"/>
  <c r="L326" i="15"/>
  <c r="L312" i="15"/>
  <c r="L298" i="15"/>
  <c r="L284" i="15"/>
  <c r="L270" i="15"/>
  <c r="L256" i="15"/>
  <c r="L242" i="15"/>
  <c r="L228" i="15"/>
  <c r="L214" i="15"/>
  <c r="L200" i="15"/>
  <c r="L186" i="15"/>
  <c r="L172" i="15"/>
  <c r="L158" i="15"/>
  <c r="L144" i="15"/>
  <c r="L130" i="15"/>
  <c r="L116" i="15"/>
  <c r="L102" i="15"/>
  <c r="L88" i="15"/>
  <c r="L74" i="15"/>
  <c r="L60" i="15"/>
  <c r="L46" i="15"/>
  <c r="L32" i="15"/>
  <c r="L18" i="15"/>
  <c r="L4" i="15"/>
  <c r="L661" i="15"/>
  <c r="L633" i="15"/>
  <c r="L605" i="15"/>
  <c r="L577" i="15"/>
  <c r="L535" i="15"/>
  <c r="L507" i="15"/>
  <c r="L479" i="15"/>
  <c r="L437" i="15"/>
  <c r="L409" i="15"/>
  <c r="L367" i="15"/>
  <c r="L325" i="15"/>
  <c r="L283" i="15"/>
  <c r="L241" i="15"/>
  <c r="L213" i="15"/>
  <c r="L171" i="15"/>
  <c r="L143" i="15"/>
  <c r="L101" i="15"/>
  <c r="L59" i="15"/>
  <c r="L17" i="15"/>
  <c r="V656" i="15"/>
  <c r="V642" i="15"/>
  <c r="V628" i="15"/>
  <c r="V614" i="15"/>
  <c r="V600" i="15"/>
  <c r="V586" i="15"/>
  <c r="V572" i="15"/>
  <c r="V558" i="15"/>
  <c r="V544" i="15"/>
  <c r="V530" i="15"/>
  <c r="V516" i="15"/>
  <c r="V502" i="15"/>
  <c r="V488" i="15"/>
  <c r="V474" i="15"/>
  <c r="V460" i="15"/>
  <c r="V446" i="15"/>
  <c r="V432" i="15"/>
  <c r="V418" i="15"/>
  <c r="V404" i="15"/>
  <c r="V390" i="15"/>
  <c r="V376" i="15"/>
  <c r="V362" i="15"/>
  <c r="V348" i="15"/>
  <c r="V334" i="15"/>
  <c r="V320" i="15"/>
  <c r="V306" i="15"/>
  <c r="V292" i="15"/>
  <c r="V278" i="15"/>
  <c r="V264" i="15"/>
  <c r="V250" i="15"/>
  <c r="V236" i="15"/>
  <c r="V222" i="15"/>
  <c r="V208" i="15"/>
  <c r="V194" i="15"/>
  <c r="V180" i="15"/>
  <c r="V166" i="15"/>
  <c r="V152" i="15"/>
  <c r="V138" i="15"/>
  <c r="V124" i="15"/>
  <c r="V110" i="15"/>
  <c r="V96" i="15"/>
  <c r="V82" i="15"/>
  <c r="V68" i="15"/>
  <c r="V54" i="15"/>
  <c r="V40" i="15"/>
  <c r="V26" i="15"/>
  <c r="V12" i="15"/>
  <c r="L647" i="15"/>
  <c r="L619" i="15"/>
  <c r="L591" i="15"/>
  <c r="L563" i="15"/>
  <c r="L549" i="15"/>
  <c r="L521" i="15"/>
  <c r="L493" i="15"/>
  <c r="L465" i="15"/>
  <c r="L451" i="15"/>
  <c r="L423" i="15"/>
  <c r="L395" i="15"/>
  <c r="L381" i="15"/>
  <c r="L353" i="15"/>
  <c r="L339" i="15"/>
  <c r="L311" i="15"/>
  <c r="L297" i="15"/>
  <c r="L269" i="15"/>
  <c r="L255" i="15"/>
  <c r="L227" i="15"/>
  <c r="L199" i="15"/>
  <c r="L185" i="15"/>
  <c r="L157" i="15"/>
  <c r="L129" i="15"/>
  <c r="L115" i="15"/>
  <c r="L87" i="15"/>
  <c r="L73" i="15"/>
  <c r="L45" i="15"/>
  <c r="L31" i="15"/>
  <c r="L3" i="15"/>
  <c r="L660" i="15"/>
  <c r="L646" i="15"/>
  <c r="L632" i="15"/>
  <c r="L618" i="15"/>
  <c r="L604" i="15"/>
  <c r="L590" i="15"/>
  <c r="L576" i="15"/>
  <c r="L562" i="15"/>
  <c r="L548" i="15"/>
  <c r="L534" i="15"/>
  <c r="L520" i="15"/>
  <c r="L506" i="15"/>
  <c r="L492" i="15"/>
  <c r="L478" i="15"/>
  <c r="L464" i="15"/>
  <c r="L450" i="15"/>
  <c r="L436" i="15"/>
  <c r="L422" i="15"/>
  <c r="L408" i="15"/>
  <c r="L394" i="15"/>
  <c r="L380" i="15"/>
  <c r="L366" i="15"/>
  <c r="L352" i="15"/>
  <c r="L338" i="15"/>
  <c r="L324" i="15"/>
  <c r="L310" i="15"/>
  <c r="L296" i="15"/>
  <c r="L282" i="15"/>
  <c r="L268" i="15"/>
  <c r="L254" i="15"/>
  <c r="L240" i="15"/>
  <c r="L226" i="15"/>
  <c r="L212" i="15"/>
  <c r="L198" i="15"/>
  <c r="L184" i="15"/>
  <c r="L170" i="15"/>
  <c r="L156" i="15"/>
  <c r="L142" i="15"/>
  <c r="L128" i="15"/>
  <c r="L114" i="15"/>
  <c r="L100" i="15"/>
  <c r="L86" i="15"/>
  <c r="L72" i="15"/>
  <c r="L58" i="15"/>
  <c r="L44" i="15"/>
  <c r="L30" i="15"/>
  <c r="L16" i="15"/>
  <c r="L631" i="15"/>
  <c r="L589" i="15"/>
  <c r="L547" i="15"/>
  <c r="L505" i="15"/>
  <c r="L477" i="15"/>
  <c r="L421" i="15"/>
  <c r="L379" i="15"/>
  <c r="L337" i="15"/>
  <c r="L281" i="15"/>
  <c r="L225" i="15"/>
  <c r="L183" i="15"/>
  <c r="L99" i="15"/>
  <c r="L15" i="15"/>
  <c r="L267" i="15"/>
  <c r="L659" i="15"/>
  <c r="L617" i="15"/>
  <c r="L575" i="15"/>
  <c r="L519" i="15"/>
  <c r="L463" i="15"/>
  <c r="L407" i="15"/>
  <c r="L365" i="15"/>
  <c r="L309" i="15"/>
  <c r="L253" i="15"/>
  <c r="L197" i="15"/>
  <c r="L155" i="15"/>
  <c r="L127" i="15"/>
  <c r="L85" i="15"/>
  <c r="L57" i="15"/>
  <c r="L29" i="15"/>
  <c r="L644" i="15"/>
  <c r="L616" i="15"/>
  <c r="L588" i="15"/>
  <c r="L560" i="15"/>
  <c r="L532" i="15"/>
  <c r="L504" i="15"/>
  <c r="L476" i="15"/>
  <c r="L448" i="15"/>
  <c r="L420" i="15"/>
  <c r="L392" i="15"/>
  <c r="L364" i="15"/>
  <c r="L336" i="15"/>
  <c r="L308" i="15"/>
  <c r="L280" i="15"/>
  <c r="L238" i="15"/>
  <c r="L210" i="15"/>
  <c r="L182" i="15"/>
  <c r="L154" i="15"/>
  <c r="L126" i="15"/>
  <c r="L98" i="15"/>
  <c r="L70" i="15"/>
  <c r="L56" i="15"/>
  <c r="L28" i="15"/>
  <c r="L657" i="15"/>
  <c r="L643" i="15"/>
  <c r="L629" i="15"/>
  <c r="L615" i="15"/>
  <c r="L601" i="15"/>
  <c r="L587" i="15"/>
  <c r="L573" i="15"/>
  <c r="L559" i="15"/>
  <c r="L545" i="15"/>
  <c r="L531" i="15"/>
  <c r="L517" i="15"/>
  <c r="L503" i="15"/>
  <c r="L489" i="15"/>
  <c r="L475" i="15"/>
  <c r="L461" i="15"/>
  <c r="L447" i="15"/>
  <c r="L433" i="15"/>
  <c r="L419" i="15"/>
  <c r="L405" i="15"/>
  <c r="L391" i="15"/>
  <c r="L377" i="15"/>
  <c r="L363" i="15"/>
  <c r="L349" i="15"/>
  <c r="L335" i="15"/>
  <c r="L321" i="15"/>
  <c r="L307" i="15"/>
  <c r="L293" i="15"/>
  <c r="L279" i="15"/>
  <c r="L265" i="15"/>
  <c r="L251" i="15"/>
  <c r="L237" i="15"/>
  <c r="L223" i="15"/>
  <c r="L209" i="15"/>
  <c r="L195" i="15"/>
  <c r="L181" i="15"/>
  <c r="L167" i="15"/>
  <c r="L153" i="15"/>
  <c r="L139" i="15"/>
  <c r="L125" i="15"/>
  <c r="L111" i="15"/>
  <c r="L97" i="15"/>
  <c r="L83" i="15"/>
  <c r="L69" i="15"/>
  <c r="L55" i="15"/>
  <c r="L41" i="15"/>
  <c r="L27" i="15"/>
  <c r="L13" i="15"/>
  <c r="L645" i="15"/>
  <c r="L603" i="15"/>
  <c r="L561" i="15"/>
  <c r="L533" i="15"/>
  <c r="L491" i="15"/>
  <c r="L449" i="15"/>
  <c r="L435" i="15"/>
  <c r="L393" i="15"/>
  <c r="L351" i="15"/>
  <c r="L323" i="15"/>
  <c r="L295" i="15"/>
  <c r="L239" i="15"/>
  <c r="L211" i="15"/>
  <c r="L169" i="15"/>
  <c r="L141" i="15"/>
  <c r="L113" i="15"/>
  <c r="L71" i="15"/>
  <c r="L43" i="15"/>
  <c r="L658" i="15"/>
  <c r="L630" i="15"/>
  <c r="L602" i="15"/>
  <c r="L574" i="15"/>
  <c r="L546" i="15"/>
  <c r="L518" i="15"/>
  <c r="L490" i="15"/>
  <c r="L462" i="15"/>
  <c r="L434" i="15"/>
  <c r="L406" i="15"/>
  <c r="L378" i="15"/>
  <c r="L350" i="15"/>
  <c r="L322" i="15"/>
  <c r="L294" i="15"/>
  <c r="L266" i="15"/>
  <c r="L252" i="15"/>
  <c r="L224" i="15"/>
  <c r="L196" i="15"/>
  <c r="L168" i="15"/>
  <c r="L140" i="15"/>
  <c r="L112" i="15"/>
  <c r="L84" i="15"/>
  <c r="L42" i="15"/>
  <c r="L14" i="15"/>
  <c r="V659" i="15"/>
  <c r="V645" i="15"/>
  <c r="V631" i="15"/>
  <c r="V617" i="15"/>
  <c r="V603" i="15"/>
  <c r="V589" i="15"/>
  <c r="V575" i="15"/>
  <c r="V561" i="15"/>
  <c r="V547" i="15"/>
  <c r="V533" i="15"/>
  <c r="V519" i="15"/>
  <c r="V505" i="15"/>
  <c r="V491" i="15"/>
  <c r="V477" i="15"/>
  <c r="V463" i="15"/>
  <c r="V449" i="15"/>
  <c r="V435" i="15"/>
  <c r="V421" i="15"/>
  <c r="V407" i="15"/>
  <c r="V393" i="15"/>
  <c r="V379" i="15"/>
  <c r="V365" i="15"/>
  <c r="V351" i="15"/>
  <c r="V337" i="15"/>
  <c r="V323" i="15"/>
  <c r="V309" i="15"/>
  <c r="V295" i="15"/>
  <c r="V281" i="15"/>
  <c r="V267" i="15"/>
  <c r="V253" i="15"/>
  <c r="V239" i="15"/>
  <c r="V225" i="15"/>
  <c r="V211" i="15"/>
  <c r="V197" i="15"/>
  <c r="V183" i="15"/>
  <c r="V169" i="15"/>
  <c r="V155" i="15"/>
  <c r="V141" i="15"/>
  <c r="V127" i="15"/>
  <c r="V113" i="15"/>
  <c r="V99" i="15"/>
  <c r="V85" i="15"/>
  <c r="V71" i="15"/>
  <c r="V57" i="15"/>
  <c r="V43" i="15"/>
  <c r="V29" i="15"/>
  <c r="V15" i="15"/>
  <c r="L523" i="15"/>
  <c r="L509" i="15"/>
  <c r="L495" i="15"/>
  <c r="L481" i="15"/>
  <c r="L467" i="15"/>
  <c r="L453" i="15"/>
  <c r="L439" i="15"/>
  <c r="L425" i="15"/>
  <c r="L411" i="15"/>
  <c r="L397" i="15"/>
  <c r="L383" i="15"/>
  <c r="L369" i="15"/>
  <c r="L355" i="15"/>
  <c r="L341" i="15"/>
  <c r="L327" i="15"/>
  <c r="L313" i="15"/>
  <c r="L299" i="15"/>
  <c r="L285" i="15"/>
  <c r="L271" i="15"/>
  <c r="L257" i="15"/>
  <c r="L243" i="15"/>
  <c r="L229" i="15"/>
  <c r="L215" i="15"/>
  <c r="L201" i="15"/>
  <c r="L187" i="15"/>
  <c r="L173" i="15"/>
  <c r="L159" i="15"/>
  <c r="L145" i="15"/>
  <c r="L131" i="15"/>
  <c r="L117" i="15"/>
  <c r="L103" i="15"/>
  <c r="L89" i="15"/>
  <c r="L75" i="15"/>
  <c r="L61" i="15"/>
  <c r="L47" i="15"/>
  <c r="L33" i="15"/>
  <c r="L19" i="15"/>
  <c r="L5" i="15"/>
  <c r="V658" i="15"/>
  <c r="V644" i="15"/>
  <c r="V630" i="15"/>
  <c r="V616" i="15"/>
  <c r="V602" i="15"/>
  <c r="V588" i="15"/>
  <c r="V574" i="15"/>
  <c r="V560" i="15"/>
  <c r="V546" i="15"/>
  <c r="V532" i="15"/>
  <c r="V518" i="15"/>
  <c r="V504" i="15"/>
  <c r="V490" i="15"/>
  <c r="V476" i="15"/>
  <c r="V462" i="15"/>
  <c r="V448" i="15"/>
  <c r="V434" i="15"/>
  <c r="V420" i="15"/>
  <c r="V406" i="15"/>
  <c r="V392" i="15"/>
  <c r="V378" i="15"/>
  <c r="V364" i="15"/>
  <c r="V350" i="15"/>
  <c r="V336" i="15"/>
  <c r="V322" i="15"/>
  <c r="V308" i="15"/>
  <c r="V294" i="15"/>
  <c r="V280" i="15"/>
  <c r="V266" i="15"/>
  <c r="V252" i="15"/>
  <c r="V238" i="15"/>
  <c r="V224" i="15"/>
  <c r="V210" i="15"/>
  <c r="V196" i="15"/>
  <c r="V182" i="15"/>
  <c r="V168" i="15"/>
  <c r="V154" i="15"/>
  <c r="V140" i="15"/>
  <c r="V126" i="15"/>
  <c r="V112" i="15"/>
  <c r="V98" i="15"/>
  <c r="V84" i="15"/>
  <c r="V70" i="15"/>
  <c r="V56" i="15"/>
  <c r="V42" i="15"/>
  <c r="V28" i="15"/>
  <c r="V14" i="15"/>
  <c r="V657" i="15"/>
  <c r="V643" i="15"/>
  <c r="V629" i="15"/>
  <c r="V615" i="15"/>
  <c r="V601" i="15"/>
  <c r="V587" i="15"/>
  <c r="V573" i="15"/>
  <c r="V559" i="15"/>
  <c r="V545" i="15"/>
  <c r="V531" i="15"/>
  <c r="V517" i="15"/>
  <c r="V503" i="15"/>
  <c r="V489" i="15"/>
  <c r="V475" i="15"/>
  <c r="V461" i="15"/>
  <c r="V447" i="15"/>
  <c r="V433" i="15"/>
  <c r="V419" i="15"/>
  <c r="V405" i="15"/>
  <c r="V391" i="15"/>
  <c r="V377" i="15"/>
  <c r="V363" i="15"/>
  <c r="V349" i="15"/>
  <c r="V335" i="15"/>
  <c r="V321" i="15"/>
  <c r="V307" i="15"/>
  <c r="V293" i="15"/>
  <c r="V279" i="15"/>
  <c r="V265" i="15"/>
  <c r="V251" i="15"/>
  <c r="V237" i="15"/>
  <c r="V223" i="15"/>
  <c r="V209" i="15"/>
  <c r="V195" i="15"/>
  <c r="V181" i="15"/>
  <c r="V167" i="15"/>
  <c r="V153" i="15"/>
  <c r="V139" i="15"/>
  <c r="V125" i="15"/>
  <c r="V111" i="15"/>
  <c r="V97" i="15"/>
  <c r="V83" i="15"/>
  <c r="V69" i="15"/>
  <c r="V55" i="15"/>
  <c r="V41" i="15"/>
  <c r="V27" i="15"/>
  <c r="V13" i="15"/>
  <c r="V304" i="15"/>
  <c r="V290" i="15"/>
  <c r="V276" i="15"/>
  <c r="V262" i="15"/>
  <c r="V248" i="15"/>
  <c r="V234" i="15"/>
  <c r="V220" i="15"/>
  <c r="V206" i="15"/>
  <c r="V192" i="15"/>
  <c r="V178" i="15"/>
  <c r="V164" i="15"/>
  <c r="V150" i="15"/>
  <c r="V136" i="15"/>
  <c r="V122" i="15"/>
  <c r="V108" i="15"/>
  <c r="V94" i="15"/>
  <c r="V80" i="15"/>
  <c r="V66" i="15"/>
  <c r="V52" i="15"/>
  <c r="V38" i="15"/>
  <c r="V24" i="15"/>
  <c r="V10" i="15"/>
  <c r="V665" i="15"/>
  <c r="V651" i="15"/>
  <c r="V637" i="15"/>
  <c r="V623" i="15"/>
  <c r="V609" i="15"/>
  <c r="V595" i="15"/>
  <c r="V581" i="15"/>
  <c r="V567" i="15"/>
  <c r="V553" i="15"/>
  <c r="V539" i="15"/>
  <c r="V525" i="15"/>
  <c r="V511" i="15"/>
  <c r="V497" i="15"/>
  <c r="V483" i="15"/>
  <c r="V469" i="15"/>
  <c r="V455" i="15"/>
  <c r="V441" i="15"/>
  <c r="V427" i="15"/>
  <c r="V413" i="15"/>
  <c r="V399" i="15"/>
  <c r="V385" i="15"/>
  <c r="V371" i="15"/>
  <c r="V357" i="15"/>
  <c r="V343" i="15"/>
  <c r="V329" i="15"/>
  <c r="V315" i="15"/>
  <c r="V301" i="15"/>
  <c r="V287" i="15"/>
  <c r="V273" i="15"/>
  <c r="V259" i="15"/>
  <c r="V245" i="15"/>
  <c r="V231" i="15"/>
  <c r="V217" i="15"/>
  <c r="V203" i="15"/>
  <c r="V189" i="15"/>
  <c r="V175" i="15"/>
  <c r="V161" i="15"/>
  <c r="V147" i="15"/>
  <c r="V133" i="15"/>
  <c r="V119" i="15"/>
  <c r="V105" i="15"/>
  <c r="V91" i="15"/>
  <c r="V77" i="15"/>
  <c r="V63" i="15"/>
  <c r="V49" i="15"/>
  <c r="V35" i="15"/>
  <c r="V21" i="15"/>
  <c r="V7" i="15"/>
  <c r="W64" i="4"/>
  <c r="W85" i="4"/>
  <c r="W66" i="4"/>
  <c r="W557" i="4"/>
  <c r="W145" i="4"/>
  <c r="W69" i="4"/>
  <c r="W70" i="4"/>
  <c r="W71" i="4"/>
  <c r="W196" i="4"/>
  <c r="W73" i="4"/>
  <c r="W74" i="4"/>
  <c r="W261" i="4"/>
  <c r="W189" i="4"/>
  <c r="W241" i="4"/>
  <c r="W400" i="4"/>
  <c r="W79" i="4"/>
  <c r="W80" i="4"/>
  <c r="W81" i="4"/>
  <c r="W82" i="4"/>
  <c r="W248" i="4"/>
  <c r="W84" i="4"/>
  <c r="W518" i="4"/>
  <c r="W313" i="4"/>
  <c r="W358" i="4"/>
  <c r="W461" i="4"/>
  <c r="W213" i="4"/>
  <c r="W360" i="4"/>
  <c r="W65" i="4"/>
  <c r="W533" i="4"/>
  <c r="W93" i="4"/>
  <c r="W94" i="4"/>
  <c r="W68" i="4"/>
  <c r="W96" i="4"/>
  <c r="W97" i="4"/>
  <c r="W98" i="4"/>
  <c r="W624" i="4"/>
  <c r="W100" i="4"/>
  <c r="W629" i="4"/>
  <c r="W381" i="4"/>
  <c r="W458" i="4"/>
  <c r="W36" i="4"/>
  <c r="W104" i="4"/>
  <c r="W540" i="4"/>
  <c r="W558" i="4"/>
  <c r="W297" i="4"/>
  <c r="W130" i="4"/>
  <c r="W110" i="4"/>
  <c r="W111" i="4"/>
  <c r="W112" i="4"/>
  <c r="W113" i="4"/>
  <c r="W114" i="4"/>
  <c r="W115" i="4"/>
  <c r="W149" i="4"/>
  <c r="W117" i="4"/>
  <c r="W118" i="4"/>
  <c r="W119" i="4"/>
  <c r="W120" i="4"/>
  <c r="W527" i="4"/>
  <c r="W122" i="4"/>
  <c r="W363" i="4"/>
  <c r="W124" i="4"/>
  <c r="W174" i="4"/>
  <c r="W126" i="4"/>
  <c r="W127" i="4"/>
  <c r="W128" i="4"/>
  <c r="W129" i="4"/>
  <c r="W440" i="4"/>
  <c r="W131" i="4"/>
  <c r="W132" i="4"/>
  <c r="W133" i="4"/>
  <c r="W134" i="4"/>
  <c r="W135" i="4"/>
  <c r="W31" i="4"/>
  <c r="W137" i="4"/>
  <c r="W138" i="4"/>
  <c r="W273" i="4"/>
  <c r="W236" i="4"/>
  <c r="W412" i="4"/>
  <c r="W142" i="4"/>
  <c r="W143" i="4"/>
  <c r="W144" i="4"/>
  <c r="W383" i="4"/>
  <c r="W146" i="4"/>
  <c r="W147" i="4"/>
  <c r="W369" i="4"/>
  <c r="W434" i="4"/>
  <c r="W150" i="4"/>
  <c r="W151" i="4"/>
  <c r="W152" i="4"/>
  <c r="W153" i="4"/>
  <c r="W72" i="4"/>
  <c r="W519" i="4"/>
  <c r="W30" i="4"/>
  <c r="W157" i="4"/>
  <c r="W158" i="4"/>
  <c r="W159" i="4"/>
  <c r="W298" i="4"/>
  <c r="W161" i="4"/>
  <c r="W162" i="4"/>
  <c r="W559" i="4"/>
  <c r="W164" i="4"/>
  <c r="W165" i="4"/>
  <c r="W166" i="4"/>
  <c r="W167" i="4"/>
  <c r="W168" i="4"/>
  <c r="W169" i="4"/>
  <c r="W170" i="4"/>
  <c r="W171" i="4"/>
  <c r="W172" i="4"/>
  <c r="W173" i="4"/>
  <c r="W513" i="4"/>
  <c r="W175" i="4"/>
  <c r="W176" i="4"/>
  <c r="W177" i="4"/>
  <c r="W178" i="4"/>
  <c r="W179" i="4"/>
  <c r="W180" i="4"/>
  <c r="W181" i="4"/>
  <c r="W182" i="4"/>
  <c r="W534" i="4"/>
  <c r="W184" i="4"/>
  <c r="W185" i="4"/>
  <c r="W186" i="4"/>
  <c r="W187" i="4"/>
  <c r="W86" i="4"/>
  <c r="W4" i="4"/>
  <c r="W37" i="4"/>
  <c r="W520" i="4"/>
  <c r="W192" i="4"/>
  <c r="W58" i="4"/>
  <c r="W194" i="4"/>
  <c r="W636" i="4"/>
  <c r="W38" i="4"/>
  <c r="W197" i="4"/>
  <c r="W605" i="4"/>
  <c r="W199" i="4"/>
  <c r="W200" i="4"/>
  <c r="W201" i="4"/>
  <c r="W202" i="4"/>
  <c r="W24" i="4"/>
  <c r="W204" i="4"/>
  <c r="W205" i="4"/>
  <c r="W206" i="4"/>
  <c r="W207" i="4"/>
  <c r="W208" i="4"/>
  <c r="W209" i="4"/>
  <c r="W210" i="4"/>
  <c r="W78" i="4"/>
  <c r="W87" i="4"/>
  <c r="W88" i="4"/>
  <c r="W238" i="4"/>
  <c r="W346" i="4"/>
  <c r="W216" i="4"/>
  <c r="W217" i="4"/>
  <c r="W218" i="4"/>
  <c r="W219" i="4"/>
  <c r="W105" i="4"/>
  <c r="W221" i="4"/>
  <c r="W18" i="4"/>
  <c r="W75" i="4"/>
  <c r="W224" i="4"/>
  <c r="W225" i="4"/>
  <c r="W243" i="4"/>
  <c r="W227" i="4"/>
  <c r="W228" i="4"/>
  <c r="W277" i="4"/>
  <c r="W305" i="4"/>
  <c r="W231" i="4"/>
  <c r="W232" i="4"/>
  <c r="W233" i="4"/>
  <c r="W234" i="4"/>
  <c r="W483" i="4"/>
  <c r="W60" i="4"/>
  <c r="W306" i="4"/>
  <c r="W89" i="4"/>
  <c r="W123" i="4"/>
  <c r="W240" i="4"/>
  <c r="W12" i="4"/>
  <c r="W242" i="4"/>
  <c r="W350" i="4"/>
  <c r="W67" i="4"/>
  <c r="W283" i="4"/>
  <c r="W469" i="4"/>
  <c r="W247" i="4"/>
  <c r="W260" i="4"/>
  <c r="W249" i="4"/>
  <c r="W250" i="4"/>
  <c r="W251" i="4"/>
  <c r="W252" i="4"/>
  <c r="W253" i="4"/>
  <c r="W413" i="4"/>
  <c r="W255" i="4"/>
  <c r="W256" i="4"/>
  <c r="W565" i="4"/>
  <c r="W258" i="4"/>
  <c r="W259" i="4"/>
  <c r="W550" i="4"/>
  <c r="W321" i="4"/>
  <c r="W262" i="4"/>
  <c r="W141" i="4"/>
  <c r="W264" i="4"/>
  <c r="W265" i="4"/>
  <c r="W266" i="4"/>
  <c r="W344" i="4"/>
  <c r="W268" i="4"/>
  <c r="W269" i="4"/>
  <c r="W270" i="4"/>
  <c r="W271" i="4"/>
  <c r="W106" i="4"/>
  <c r="W263" i="4"/>
  <c r="W414" i="4"/>
  <c r="W462" i="4"/>
  <c r="W316" i="4"/>
  <c r="W608" i="4"/>
  <c r="W278" i="4"/>
  <c r="W279" i="4"/>
  <c r="W280" i="4"/>
  <c r="W281" i="4"/>
  <c r="W282" i="4"/>
  <c r="W183" i="4"/>
  <c r="W284" i="4"/>
  <c r="W285" i="4"/>
  <c r="W267" i="4"/>
  <c r="W239" i="4"/>
  <c r="W288" i="4"/>
  <c r="W289" i="4"/>
  <c r="W290" i="4"/>
  <c r="W291" i="4"/>
  <c r="W292" i="4"/>
  <c r="W293" i="4"/>
  <c r="W16" i="4"/>
  <c r="W567" i="4"/>
  <c r="W296" i="4"/>
  <c r="W257" i="4"/>
  <c r="W226" i="4"/>
  <c r="W299" i="4"/>
  <c r="W300" i="4"/>
  <c r="W301" i="4"/>
  <c r="W302" i="4"/>
  <c r="W303" i="4"/>
  <c r="W304" i="4"/>
  <c r="W352" i="4"/>
  <c r="W286" i="4"/>
  <c r="W435" i="4"/>
  <c r="W308" i="4"/>
  <c r="W154" i="4"/>
  <c r="W310" i="4"/>
  <c r="W502" i="4"/>
  <c r="W417" i="4"/>
  <c r="W229" i="4"/>
  <c r="W314" i="4"/>
  <c r="W315" i="4"/>
  <c r="W272" i="4"/>
  <c r="W594" i="4"/>
  <c r="W53" i="4"/>
  <c r="W319" i="4"/>
  <c r="W320" i="4"/>
  <c r="W530" i="4"/>
  <c r="W322" i="4"/>
  <c r="W323" i="4"/>
  <c r="W505" i="4"/>
  <c r="W325" i="4"/>
  <c r="W326" i="4"/>
  <c r="W327" i="4"/>
  <c r="W630" i="4"/>
  <c r="W329" i="4"/>
  <c r="W330" i="4"/>
  <c r="W331" i="4"/>
  <c r="W332" i="4"/>
  <c r="W333" i="4"/>
  <c r="W334" i="4"/>
  <c r="W335" i="4"/>
  <c r="W336" i="4"/>
  <c r="W337" i="4"/>
  <c r="W338" i="4"/>
  <c r="W339" i="4"/>
  <c r="W340" i="4"/>
  <c r="W193" i="4"/>
  <c r="W342" i="4"/>
  <c r="W343" i="4"/>
  <c r="W486" i="4"/>
  <c r="W345" i="4"/>
  <c r="W526" i="4"/>
  <c r="W347" i="4"/>
  <c r="W348" i="4"/>
  <c r="W349" i="4"/>
  <c r="W287" i="4"/>
  <c r="W351" i="4"/>
  <c r="W324" i="4"/>
  <c r="W353" i="4"/>
  <c r="W354" i="4"/>
  <c r="W76" i="4"/>
  <c r="W214" i="4"/>
  <c r="W357" i="4"/>
  <c r="W441" i="4"/>
  <c r="W359" i="4"/>
  <c r="W542" i="4"/>
  <c r="W361" i="4"/>
  <c r="W362" i="4"/>
  <c r="W295" i="4"/>
  <c r="W364" i="4"/>
  <c r="W365" i="4"/>
  <c r="W366" i="4"/>
  <c r="W367" i="4"/>
  <c r="W368" i="4"/>
  <c r="W39" i="4"/>
  <c r="W370" i="4"/>
  <c r="W371" i="4"/>
  <c r="W372" i="4"/>
  <c r="W136" i="4"/>
  <c r="W568" i="4"/>
  <c r="W198" i="4"/>
  <c r="W376" i="4"/>
  <c r="W377" i="4"/>
  <c r="W549" i="4"/>
  <c r="W294" i="4"/>
  <c r="W99" i="4"/>
  <c r="W274" i="4"/>
  <c r="W382" i="4"/>
  <c r="W107" i="4"/>
  <c r="W384" i="4"/>
  <c r="W385" i="4"/>
  <c r="W386" i="4"/>
  <c r="W387" i="4"/>
  <c r="W388" i="4"/>
  <c r="W389" i="4"/>
  <c r="W390" i="4"/>
  <c r="W391" i="4"/>
  <c r="W432" i="4"/>
  <c r="W482" i="4"/>
  <c r="W40" i="4"/>
  <c r="W395" i="4"/>
  <c r="W54" i="4"/>
  <c r="W42" i="4"/>
  <c r="W398" i="4"/>
  <c r="W618" i="4"/>
  <c r="W312" i="4"/>
  <c r="W401" i="4"/>
  <c r="W402" i="4"/>
  <c r="W61" i="4"/>
  <c r="W188" i="4"/>
  <c r="W421" i="4"/>
  <c r="W406" i="4"/>
  <c r="W407" i="4"/>
  <c r="W408" i="4"/>
  <c r="W409" i="4"/>
  <c r="W410" i="4"/>
  <c r="W506" i="4"/>
  <c r="W328" i="4"/>
  <c r="W108" i="4"/>
  <c r="W507" i="4"/>
  <c r="W415" i="4"/>
  <c r="W416" i="4"/>
  <c r="W457" i="4"/>
  <c r="W418" i="4"/>
  <c r="W419" i="4"/>
  <c r="W420" i="4"/>
  <c r="W546" i="4"/>
  <c r="W619" i="4"/>
  <c r="W19" i="4"/>
  <c r="W424" i="4"/>
  <c r="W425" i="4"/>
  <c r="W571" i="4"/>
  <c r="W427" i="4"/>
  <c r="W484" i="4"/>
  <c r="W429" i="4"/>
  <c r="W430" i="4"/>
  <c r="W431" i="4"/>
  <c r="W473" i="4"/>
  <c r="W547" i="4"/>
  <c r="W275" i="4"/>
  <c r="W392" i="4"/>
  <c r="W436" i="4"/>
  <c r="W422" i="4"/>
  <c r="W488" i="4"/>
  <c r="W439" i="4"/>
  <c r="W83" i="4"/>
  <c r="W237" i="4"/>
  <c r="W442" i="4"/>
  <c r="W443" i="4"/>
  <c r="W444" i="4"/>
  <c r="W445" i="4"/>
  <c r="W446" i="4"/>
  <c r="W447" i="4"/>
  <c r="W448" i="4"/>
  <c r="W449" i="4"/>
  <c r="W450" i="4"/>
  <c r="W451" i="4"/>
  <c r="W452" i="4"/>
  <c r="W453" i="4"/>
  <c r="W454" i="4"/>
  <c r="W521" i="4"/>
  <c r="W456" i="4"/>
  <c r="W404" i="4"/>
  <c r="W465" i="4"/>
  <c r="W459" i="4"/>
  <c r="W460" i="4"/>
  <c r="W311" i="4"/>
  <c r="W512" i="4"/>
  <c r="W463" i="4"/>
  <c r="W464" i="4"/>
  <c r="W276" i="4"/>
  <c r="W466" i="4"/>
  <c r="W467" i="4"/>
  <c r="W639" i="4"/>
  <c r="W393" i="4"/>
  <c r="W470" i="4"/>
  <c r="W471" i="4"/>
  <c r="W472" i="4"/>
  <c r="W203" i="4"/>
  <c r="W474" i="4"/>
  <c r="W475" i="4"/>
  <c r="W140" i="4"/>
  <c r="W477" i="4"/>
  <c r="W478" i="4"/>
  <c r="W479" i="4"/>
  <c r="W9" i="4"/>
  <c r="W437" i="4"/>
  <c r="W468" i="4"/>
  <c r="W548" i="4"/>
  <c r="W394" i="4"/>
  <c r="W485" i="4"/>
  <c r="W411" i="4"/>
  <c r="W487" i="4"/>
  <c r="W160" i="4"/>
  <c r="W489" i="4"/>
  <c r="W90" i="4"/>
  <c r="W491" i="4"/>
  <c r="W492" i="4"/>
  <c r="W493" i="4"/>
  <c r="W494" i="4"/>
  <c r="W495" i="4"/>
  <c r="W496" i="4"/>
  <c r="W497" i="4"/>
  <c r="W498" i="4"/>
  <c r="W499" i="4"/>
  <c r="W500" i="4"/>
  <c r="W501" i="4"/>
  <c r="W589" i="4"/>
  <c r="W503" i="4"/>
  <c r="W504" i="4"/>
  <c r="W48" i="4"/>
  <c r="W631" i="4"/>
  <c r="W602" i="4"/>
  <c r="W508" i="4"/>
  <c r="W509" i="4"/>
  <c r="W510" i="4"/>
  <c r="W511" i="4"/>
  <c r="W423" i="4"/>
  <c r="W356" i="4"/>
  <c r="W514" i="4"/>
  <c r="W515" i="4"/>
  <c r="W396" i="4"/>
  <c r="W517" i="4"/>
  <c r="W246" i="4"/>
  <c r="W92" i="4"/>
  <c r="W373" i="4"/>
  <c r="W230" i="4"/>
  <c r="W63" i="4"/>
  <c r="W523" i="4"/>
  <c r="W524" i="4"/>
  <c r="W525" i="4"/>
  <c r="W591" i="4"/>
  <c r="W244" i="4"/>
  <c r="W528" i="4"/>
  <c r="W529" i="4"/>
  <c r="W455" i="4"/>
  <c r="W531" i="4"/>
  <c r="W642" i="4"/>
  <c r="W211" i="4"/>
  <c r="W109" i="4"/>
  <c r="W535" i="4"/>
  <c r="W139" i="4"/>
  <c r="W537" i="4"/>
  <c r="W538" i="4"/>
  <c r="W539" i="4"/>
  <c r="W307" i="4"/>
  <c r="W541" i="4"/>
  <c r="W536" i="4"/>
  <c r="W543" i="4"/>
  <c r="W544" i="4"/>
  <c r="W545" i="4"/>
  <c r="W655" i="4"/>
  <c r="W374" i="4"/>
  <c r="W91" i="4"/>
  <c r="W32" i="4"/>
  <c r="W163" i="4"/>
  <c r="W309" i="4"/>
  <c r="W552" i="4"/>
  <c r="W553" i="4"/>
  <c r="W554" i="4"/>
  <c r="W555" i="4"/>
  <c r="W556" i="4"/>
  <c r="W77" i="4"/>
  <c r="W245" i="4"/>
  <c r="W317" i="4"/>
  <c r="W560" i="4"/>
  <c r="W561" i="4"/>
  <c r="W562" i="4"/>
  <c r="W563" i="4"/>
  <c r="W564" i="4"/>
  <c r="W379" i="4"/>
  <c r="W566" i="4"/>
  <c r="W33" i="4"/>
  <c r="W22" i="4"/>
  <c r="W569" i="4"/>
  <c r="W570" i="4"/>
  <c r="W397" i="4"/>
  <c r="W572" i="4"/>
  <c r="W573" i="4"/>
  <c r="W574" i="4"/>
  <c r="W575" i="4"/>
  <c r="W576" i="4"/>
  <c r="W577" i="4"/>
  <c r="W578" i="4"/>
  <c r="W579" i="4"/>
  <c r="W580" i="4"/>
  <c r="W581" i="4"/>
  <c r="W582" i="4"/>
  <c r="W583" i="4"/>
  <c r="W584" i="4"/>
  <c r="W585" i="4"/>
  <c r="W586" i="4"/>
  <c r="W587" i="4"/>
  <c r="W588" i="4"/>
  <c r="W116" i="4"/>
  <c r="W590" i="4"/>
  <c r="W399" i="4"/>
  <c r="W592" i="4"/>
  <c r="W593" i="4"/>
  <c r="W627" i="4"/>
  <c r="W595" i="4"/>
  <c r="W596" i="4"/>
  <c r="W597" i="4"/>
  <c r="W598" i="4"/>
  <c r="W599" i="4"/>
  <c r="W600" i="4"/>
  <c r="W601" i="4"/>
  <c r="W481" i="4"/>
  <c r="W603" i="4"/>
  <c r="W604" i="4"/>
  <c r="W438" i="4"/>
  <c r="W606" i="4"/>
  <c r="W607" i="4"/>
  <c r="W220" i="4"/>
  <c r="W609" i="4"/>
  <c r="W610" i="4"/>
  <c r="W611" i="4"/>
  <c r="W612" i="4"/>
  <c r="W613" i="4"/>
  <c r="W614" i="4"/>
  <c r="W615" i="4"/>
  <c r="W616" i="4"/>
  <c r="W617" i="4"/>
  <c r="W318" i="4"/>
  <c r="W480" i="4"/>
  <c r="W620" i="4"/>
  <c r="W621" i="4"/>
  <c r="W622" i="4"/>
  <c r="W623" i="4"/>
  <c r="W212" i="4"/>
  <c r="W625" i="4"/>
  <c r="W626" i="4"/>
  <c r="W375" i="4"/>
  <c r="W628" i="4"/>
  <c r="W426" i="4"/>
  <c r="W522" i="4"/>
  <c r="W121" i="4"/>
  <c r="W632" i="4"/>
  <c r="W633" i="4"/>
  <c r="W634" i="4"/>
  <c r="W635" i="4"/>
  <c r="W341" i="4"/>
  <c r="W637" i="4"/>
  <c r="W638" i="4"/>
  <c r="W355" i="4"/>
  <c r="W640" i="4"/>
  <c r="W641" i="4"/>
  <c r="W235" i="4"/>
  <c r="W643" i="4"/>
  <c r="W644" i="4"/>
  <c r="W645" i="4"/>
  <c r="W646" i="4"/>
  <c r="W647" i="4"/>
  <c r="W648" i="4"/>
  <c r="W649" i="4"/>
  <c r="W650" i="4"/>
  <c r="W651" i="4"/>
  <c r="W652" i="4"/>
  <c r="W653" i="4"/>
  <c r="W654" i="4"/>
  <c r="W380" i="4"/>
  <c r="W656" i="4"/>
  <c r="W657" i="4"/>
  <c r="W476" i="4"/>
  <c r="W659" i="4"/>
  <c r="W660" i="4"/>
  <c r="W661" i="4"/>
  <c r="W662" i="4"/>
  <c r="W663" i="4"/>
  <c r="W664" i="4"/>
  <c r="W665" i="4"/>
  <c r="W666" i="4"/>
  <c r="W667" i="4"/>
  <c r="W668" i="4"/>
  <c r="W95" i="4"/>
  <c r="W254" i="4"/>
  <c r="W403" i="4"/>
  <c r="W6" i="4"/>
  <c r="W7" i="4"/>
  <c r="W8" i="4"/>
  <c r="W378" i="4"/>
  <c r="W10" i="4"/>
  <c r="W102" i="4"/>
  <c r="W658" i="4"/>
  <c r="W13" i="4"/>
  <c r="W222" i="4"/>
  <c r="W15" i="4"/>
  <c r="W191" i="4"/>
  <c r="W17" i="4"/>
  <c r="W223" i="4"/>
  <c r="W34" i="4"/>
  <c r="W20" i="4"/>
  <c r="W516" i="4"/>
  <c r="W428" i="4"/>
  <c r="W14" i="4"/>
  <c r="W3" i="4"/>
  <c r="W25" i="4"/>
  <c r="W26" i="4"/>
  <c r="W27" i="4"/>
  <c r="W28" i="4"/>
  <c r="W29" i="4"/>
  <c r="W155" i="4"/>
  <c r="W23" i="4"/>
  <c r="W195" i="4"/>
  <c r="W156" i="4"/>
  <c r="W190" i="4"/>
  <c r="W11" i="4"/>
  <c r="W125" i="4"/>
  <c r="W101" i="4"/>
  <c r="W21" i="4"/>
  <c r="W405" i="4"/>
  <c r="W532" i="4"/>
  <c r="W41" i="4"/>
  <c r="W5" i="4"/>
  <c r="W43" i="4"/>
  <c r="W44" i="4"/>
  <c r="W45" i="4"/>
  <c r="W46" i="4"/>
  <c r="W47" i="4"/>
  <c r="W103" i="4"/>
  <c r="W49" i="4"/>
  <c r="W50" i="4"/>
  <c r="W51" i="4"/>
  <c r="W52" i="4"/>
  <c r="W215" i="4"/>
  <c r="W148" i="4"/>
  <c r="W55" i="4"/>
  <c r="W56" i="4"/>
  <c r="W57" i="4"/>
  <c r="W490" i="4"/>
  <c r="W59" i="4"/>
  <c r="W433" i="4"/>
  <c r="W35" i="4"/>
  <c r="W62" i="4"/>
  <c r="W551" i="4"/>
  <c r="W2" i="4"/>
  <c r="V2" i="3"/>
  <c r="F668" i="12" l="1"/>
  <c r="E668" i="12"/>
  <c r="F543" i="12"/>
  <c r="E543" i="12"/>
  <c r="F381" i="12"/>
  <c r="E381" i="12"/>
  <c r="F173" i="12"/>
  <c r="E173" i="12"/>
  <c r="F466" i="12"/>
  <c r="E466" i="12"/>
  <c r="F465" i="12"/>
  <c r="E465" i="12"/>
  <c r="F648" i="12"/>
  <c r="E648" i="12"/>
  <c r="F542" i="12"/>
  <c r="E542" i="12"/>
  <c r="F609" i="12"/>
  <c r="E609" i="12"/>
  <c r="F608" i="12"/>
  <c r="E608" i="12"/>
  <c r="F464" i="12"/>
  <c r="E464" i="12"/>
  <c r="F463" i="12"/>
  <c r="E463" i="12"/>
  <c r="F462" i="12"/>
  <c r="E462" i="12"/>
  <c r="F380" i="12"/>
  <c r="E380" i="12"/>
  <c r="F461" i="12"/>
  <c r="E461" i="12"/>
  <c r="F607" i="12"/>
  <c r="E607" i="12"/>
  <c r="F379" i="12"/>
  <c r="E379" i="12"/>
  <c r="F460" i="12"/>
  <c r="E460" i="12"/>
  <c r="F606" i="12"/>
  <c r="E606" i="12"/>
  <c r="F378" i="12"/>
  <c r="E378" i="12"/>
  <c r="F377" i="12"/>
  <c r="E377" i="12"/>
  <c r="F376" i="12"/>
  <c r="E376" i="12"/>
  <c r="F541" i="12"/>
  <c r="E541" i="12"/>
  <c r="F540" i="12"/>
  <c r="E540" i="12"/>
  <c r="F459" i="12"/>
  <c r="E459" i="12"/>
  <c r="F375" i="12"/>
  <c r="E375" i="12"/>
  <c r="F374" i="12"/>
  <c r="E374" i="12"/>
  <c r="F605" i="12"/>
  <c r="E605" i="12"/>
  <c r="F172" i="12"/>
  <c r="E172" i="12"/>
  <c r="F604" i="12"/>
  <c r="E604" i="12"/>
  <c r="F45" i="12"/>
  <c r="E45" i="12"/>
  <c r="F373" i="12"/>
  <c r="E373" i="12"/>
  <c r="F44" i="12"/>
  <c r="E44" i="12"/>
  <c r="F248" i="12"/>
  <c r="E248" i="12"/>
  <c r="F647" i="12"/>
  <c r="E647" i="12"/>
  <c r="F603" i="12"/>
  <c r="E603" i="12"/>
  <c r="F539" i="12"/>
  <c r="E539" i="12"/>
  <c r="F372" i="12"/>
  <c r="E372" i="12"/>
  <c r="F247" i="12"/>
  <c r="E247" i="12"/>
  <c r="F246" i="12"/>
  <c r="E246" i="12"/>
  <c r="F602" i="12"/>
  <c r="E602" i="12"/>
  <c r="F371" i="12"/>
  <c r="E371" i="12"/>
  <c r="F370" i="12"/>
  <c r="E370" i="12"/>
  <c r="F171" i="12"/>
  <c r="E171" i="12"/>
  <c r="F245" i="12"/>
  <c r="E245" i="12"/>
  <c r="F369" i="12"/>
  <c r="E369" i="12"/>
  <c r="F170" i="12"/>
  <c r="E170" i="12"/>
  <c r="F458" i="12"/>
  <c r="E458" i="12"/>
  <c r="F601" i="12"/>
  <c r="E601" i="12"/>
  <c r="F368" i="12"/>
  <c r="E368" i="12"/>
  <c r="F169" i="12"/>
  <c r="E169" i="12"/>
  <c r="F244" i="12"/>
  <c r="E244" i="12"/>
  <c r="F367" i="12"/>
  <c r="E367" i="12"/>
  <c r="F168" i="12"/>
  <c r="E168" i="12"/>
  <c r="F646" i="12"/>
  <c r="E646" i="12"/>
  <c r="F457" i="12"/>
  <c r="E457" i="12"/>
  <c r="F167" i="12"/>
  <c r="E167" i="12"/>
  <c r="F366" i="12"/>
  <c r="E366" i="12"/>
  <c r="F600" i="12"/>
  <c r="E600" i="12"/>
  <c r="F243" i="12"/>
  <c r="E243" i="12"/>
  <c r="F365" i="12"/>
  <c r="E365" i="12"/>
  <c r="F538" i="12"/>
  <c r="E538" i="12"/>
  <c r="F166" i="12"/>
  <c r="E166" i="12"/>
  <c r="F364" i="12"/>
  <c r="E364" i="12"/>
  <c r="F363" i="12"/>
  <c r="E363" i="12"/>
  <c r="F667" i="12"/>
  <c r="E667" i="12"/>
  <c r="F362" i="12"/>
  <c r="E362" i="12"/>
  <c r="F242" i="12"/>
  <c r="E242" i="12"/>
  <c r="F43" i="12"/>
  <c r="E43" i="12"/>
  <c r="F165" i="12"/>
  <c r="E165" i="12"/>
  <c r="F666" i="12"/>
  <c r="E666" i="12"/>
  <c r="F599" i="12"/>
  <c r="E599" i="12"/>
  <c r="F645" i="12"/>
  <c r="E645" i="12"/>
  <c r="F164" i="12"/>
  <c r="E164" i="12"/>
  <c r="F537" i="12"/>
  <c r="E537" i="12"/>
  <c r="F598" i="12"/>
  <c r="E598" i="12"/>
  <c r="F163" i="12"/>
  <c r="E163" i="12"/>
  <c r="F361" i="12"/>
  <c r="E361" i="12"/>
  <c r="F456" i="12"/>
  <c r="E456" i="12"/>
  <c r="F360" i="12"/>
  <c r="E360" i="12"/>
  <c r="F536" i="12"/>
  <c r="E536" i="12"/>
  <c r="F162" i="12"/>
  <c r="E162" i="12"/>
  <c r="F161" i="12"/>
  <c r="E161" i="12"/>
  <c r="F359" i="12"/>
  <c r="E359" i="12"/>
  <c r="F597" i="12"/>
  <c r="E597" i="12"/>
  <c r="F455" i="12"/>
  <c r="E455" i="12"/>
  <c r="F358" i="12"/>
  <c r="E358" i="12"/>
  <c r="F596" i="12"/>
  <c r="E596" i="12"/>
  <c r="F357" i="12"/>
  <c r="E357" i="12"/>
  <c r="F595" i="12"/>
  <c r="E595" i="12"/>
  <c r="F241" i="12"/>
  <c r="E241" i="12"/>
  <c r="F160" i="12"/>
  <c r="E160" i="12"/>
  <c r="F240" i="12"/>
  <c r="E240" i="12"/>
  <c r="F594" i="12"/>
  <c r="E594" i="12"/>
  <c r="F239" i="12"/>
  <c r="E239" i="12"/>
  <c r="F593" i="12"/>
  <c r="E593" i="12"/>
  <c r="F159" i="12"/>
  <c r="E159" i="12"/>
  <c r="F158" i="12"/>
  <c r="E158" i="12"/>
  <c r="F157" i="12"/>
  <c r="E157" i="12"/>
  <c r="F356" i="12"/>
  <c r="E356" i="12"/>
  <c r="F355" i="12"/>
  <c r="E355" i="12"/>
  <c r="F535" i="12"/>
  <c r="E535" i="12"/>
  <c r="F644" i="12"/>
  <c r="E644" i="12"/>
  <c r="F354" i="12"/>
  <c r="E354" i="12"/>
  <c r="F156" i="12"/>
  <c r="E156" i="12"/>
  <c r="F353" i="12"/>
  <c r="E353" i="12"/>
  <c r="F155" i="12"/>
  <c r="E155" i="12"/>
  <c r="F154" i="12"/>
  <c r="E154" i="12"/>
  <c r="F153" i="12"/>
  <c r="E153" i="12"/>
  <c r="F238" i="12"/>
  <c r="E238" i="12"/>
  <c r="F237" i="12"/>
  <c r="E237" i="12"/>
  <c r="F352" i="12"/>
  <c r="E352" i="12"/>
  <c r="F42" i="12"/>
  <c r="E42" i="12"/>
  <c r="F351" i="12"/>
  <c r="E351" i="12"/>
  <c r="F152" i="12"/>
  <c r="E152" i="12"/>
  <c r="F454" i="12"/>
  <c r="E454" i="12"/>
  <c r="F41" i="12"/>
  <c r="E41" i="12"/>
  <c r="F236" i="12"/>
  <c r="E236" i="12"/>
  <c r="F151" i="12"/>
  <c r="E151" i="12"/>
  <c r="F40" i="12"/>
  <c r="E40" i="12"/>
  <c r="F150" i="12"/>
  <c r="E150" i="12"/>
  <c r="F149" i="12"/>
  <c r="E149" i="12"/>
  <c r="F350" i="12"/>
  <c r="E350" i="12"/>
  <c r="F643" i="12"/>
  <c r="E643" i="12"/>
  <c r="F148" i="12"/>
  <c r="E148" i="12"/>
  <c r="F453" i="12"/>
  <c r="E453" i="12"/>
  <c r="F235" i="12"/>
  <c r="E235" i="12"/>
  <c r="F592" i="12"/>
  <c r="E592" i="12"/>
  <c r="F452" i="12"/>
  <c r="E452" i="12"/>
  <c r="F147" i="12"/>
  <c r="E147" i="12"/>
  <c r="F146" i="12"/>
  <c r="E146" i="12"/>
  <c r="F349" i="12"/>
  <c r="E349" i="12"/>
  <c r="F348" i="12"/>
  <c r="E348" i="12"/>
  <c r="F451" i="12"/>
  <c r="E451" i="12"/>
  <c r="F347" i="12"/>
  <c r="E347" i="12"/>
  <c r="F346" i="12"/>
  <c r="E346" i="12"/>
  <c r="F665" i="12"/>
  <c r="E665" i="12"/>
  <c r="F234" i="12"/>
  <c r="E234" i="12"/>
  <c r="F345" i="12"/>
  <c r="E345" i="12"/>
  <c r="F450" i="12"/>
  <c r="E450" i="12"/>
  <c r="F39" i="12"/>
  <c r="E39" i="12"/>
  <c r="F344" i="12"/>
  <c r="E344" i="12"/>
  <c r="F343" i="12"/>
  <c r="E343" i="12"/>
  <c r="F591" i="12"/>
  <c r="E591" i="12"/>
  <c r="F642" i="12"/>
  <c r="E642" i="12"/>
  <c r="F145" i="12"/>
  <c r="E145" i="12"/>
  <c r="F534" i="12"/>
  <c r="E534" i="12"/>
  <c r="F233" i="12"/>
  <c r="E233" i="12"/>
  <c r="F232" i="12"/>
  <c r="E232" i="12"/>
  <c r="F590" i="12"/>
  <c r="E590" i="12"/>
  <c r="F589" i="12"/>
  <c r="E589" i="12"/>
  <c r="F38" i="12"/>
  <c r="E38" i="12"/>
  <c r="F533" i="12"/>
  <c r="E533" i="12"/>
  <c r="F588" i="12"/>
  <c r="E588" i="12"/>
  <c r="F449" i="12"/>
  <c r="E449" i="12"/>
  <c r="F587" i="12"/>
  <c r="E587" i="12"/>
  <c r="F144" i="12"/>
  <c r="E144" i="12"/>
  <c r="F143" i="12"/>
  <c r="E143" i="12"/>
  <c r="F448" i="12"/>
  <c r="E448" i="12"/>
  <c r="F142" i="12"/>
  <c r="E142" i="12"/>
  <c r="F231" i="12"/>
  <c r="E231" i="12"/>
  <c r="F447" i="12"/>
  <c r="E447" i="12"/>
  <c r="F586" i="12"/>
  <c r="E586" i="12"/>
  <c r="F342" i="12"/>
  <c r="E342" i="12"/>
  <c r="F230" i="12"/>
  <c r="E230" i="12"/>
  <c r="F141" i="12"/>
  <c r="E141" i="12"/>
  <c r="F341" i="12"/>
  <c r="E341" i="12"/>
  <c r="F340" i="12"/>
  <c r="E340" i="12"/>
  <c r="F140" i="12"/>
  <c r="E140" i="12"/>
  <c r="F139" i="12"/>
  <c r="E139" i="12"/>
  <c r="F229" i="12"/>
  <c r="E229" i="12"/>
  <c r="F446" i="12"/>
  <c r="E446" i="12"/>
  <c r="F228" i="12"/>
  <c r="E228" i="12"/>
  <c r="F445" i="12"/>
  <c r="E445" i="12"/>
  <c r="F227" i="12"/>
  <c r="E227" i="12"/>
  <c r="F444" i="12"/>
  <c r="E444" i="12"/>
  <c r="F138" i="12"/>
  <c r="E138" i="12"/>
  <c r="F443" i="12"/>
  <c r="E443" i="12"/>
  <c r="F137" i="12"/>
  <c r="E137" i="12"/>
  <c r="F136" i="12"/>
  <c r="E136" i="12"/>
  <c r="F532" i="12"/>
  <c r="E532" i="12"/>
  <c r="F339" i="12"/>
  <c r="E339" i="12"/>
  <c r="F37" i="12"/>
  <c r="E37" i="12"/>
  <c r="F135" i="12"/>
  <c r="E135" i="12"/>
  <c r="F36" i="12"/>
  <c r="E36" i="12"/>
  <c r="F442" i="12"/>
  <c r="E442" i="12"/>
  <c r="F35" i="12"/>
  <c r="E35" i="12"/>
  <c r="F134" i="12"/>
  <c r="E134" i="12"/>
  <c r="F531" i="12"/>
  <c r="E531" i="12"/>
  <c r="F338" i="12"/>
  <c r="E338" i="12"/>
  <c r="F133" i="12"/>
  <c r="E133" i="12"/>
  <c r="F441" i="12"/>
  <c r="E441" i="12"/>
  <c r="F585" i="12"/>
  <c r="E585" i="12"/>
  <c r="F132" i="12"/>
  <c r="E132" i="12"/>
  <c r="F131" i="12"/>
  <c r="E131" i="12"/>
  <c r="F337" i="12"/>
  <c r="E337" i="12"/>
  <c r="F584" i="12"/>
  <c r="E584" i="12"/>
  <c r="F664" i="12"/>
  <c r="E664" i="12"/>
  <c r="F336" i="12"/>
  <c r="E336" i="12"/>
  <c r="F335" i="12"/>
  <c r="E335" i="12"/>
  <c r="F663" i="12"/>
  <c r="E663" i="12"/>
  <c r="F641" i="12"/>
  <c r="E641" i="12"/>
  <c r="F34" i="12"/>
  <c r="E34" i="12"/>
  <c r="F530" i="12"/>
  <c r="E530" i="12"/>
  <c r="F583" i="12"/>
  <c r="E583" i="12"/>
  <c r="F334" i="12"/>
  <c r="E334" i="12"/>
  <c r="F333" i="12"/>
  <c r="E333" i="12"/>
  <c r="F440" i="12"/>
  <c r="E440" i="12"/>
  <c r="F582" i="12"/>
  <c r="E582" i="12"/>
  <c r="F130" i="12"/>
  <c r="E130" i="12"/>
  <c r="F581" i="12"/>
  <c r="E581" i="12"/>
  <c r="F580" i="12"/>
  <c r="E580" i="12"/>
  <c r="F579" i="12"/>
  <c r="E579" i="12"/>
  <c r="F578" i="12"/>
  <c r="E578" i="12"/>
  <c r="F529" i="12"/>
  <c r="E529" i="12"/>
  <c r="F528" i="12"/>
  <c r="E528" i="12"/>
  <c r="F439" i="12"/>
  <c r="E439" i="12"/>
  <c r="F527" i="12"/>
  <c r="E527" i="12"/>
  <c r="F526" i="12"/>
  <c r="E526" i="12"/>
  <c r="F129" i="12"/>
  <c r="E129" i="12"/>
  <c r="F438" i="12"/>
  <c r="E438" i="12"/>
  <c r="F577" i="12"/>
  <c r="E577" i="12"/>
  <c r="F525" i="12"/>
  <c r="E525" i="12"/>
  <c r="F640" i="12"/>
  <c r="E640" i="12"/>
  <c r="F437" i="12"/>
  <c r="E437" i="12"/>
  <c r="F226" i="12"/>
  <c r="E226" i="12"/>
  <c r="F225" i="12"/>
  <c r="E225" i="12"/>
  <c r="F128" i="12"/>
  <c r="E128" i="12"/>
  <c r="F332" i="12"/>
  <c r="E332" i="12"/>
  <c r="F331" i="12"/>
  <c r="E331" i="12"/>
  <c r="F330" i="12"/>
  <c r="E330" i="12"/>
  <c r="F224" i="12"/>
  <c r="E224" i="12"/>
  <c r="F329" i="12"/>
  <c r="E329" i="12"/>
  <c r="F127" i="12"/>
  <c r="E127" i="12"/>
  <c r="F576" i="12"/>
  <c r="E576" i="12"/>
  <c r="F436" i="12"/>
  <c r="E436" i="12"/>
  <c r="F223" i="12"/>
  <c r="E223" i="12"/>
  <c r="F639" i="12"/>
  <c r="E639" i="12"/>
  <c r="F435" i="12"/>
  <c r="E435" i="12"/>
  <c r="F434" i="12"/>
  <c r="E434" i="12"/>
  <c r="F433" i="12"/>
  <c r="E433" i="12"/>
  <c r="F638" i="12"/>
  <c r="E638" i="12"/>
  <c r="F126" i="12"/>
  <c r="E126" i="12"/>
  <c r="F432" i="12"/>
  <c r="E432" i="12"/>
  <c r="F125" i="12"/>
  <c r="E125" i="12"/>
  <c r="F328" i="12"/>
  <c r="E328" i="12"/>
  <c r="F222" i="12"/>
  <c r="E222" i="12"/>
  <c r="F431" i="12"/>
  <c r="E431" i="12"/>
  <c r="F575" i="12"/>
  <c r="E575" i="12"/>
  <c r="F124" i="12"/>
  <c r="E124" i="12"/>
  <c r="F123" i="12"/>
  <c r="E123" i="12"/>
  <c r="F122" i="12"/>
  <c r="E122" i="12"/>
  <c r="F430" i="12"/>
  <c r="E430" i="12"/>
  <c r="F327" i="12"/>
  <c r="E327" i="12"/>
  <c r="F524" i="12"/>
  <c r="E524" i="12"/>
  <c r="F121" i="12"/>
  <c r="E121" i="12"/>
  <c r="F33" i="12"/>
  <c r="E33" i="12"/>
  <c r="F523" i="12"/>
  <c r="E523" i="12"/>
  <c r="F120" i="12"/>
  <c r="E120" i="12"/>
  <c r="F522" i="12"/>
  <c r="E522" i="12"/>
  <c r="F521" i="12"/>
  <c r="E521" i="12"/>
  <c r="F662" i="12"/>
  <c r="E662" i="12"/>
  <c r="F326" i="12"/>
  <c r="E326" i="12"/>
  <c r="F221" i="12"/>
  <c r="E221" i="12"/>
  <c r="F637" i="12"/>
  <c r="E637" i="12"/>
  <c r="F325" i="12"/>
  <c r="E325" i="12"/>
  <c r="F636" i="12"/>
  <c r="E636" i="12"/>
  <c r="F574" i="12"/>
  <c r="E574" i="12"/>
  <c r="F661" i="12"/>
  <c r="E661" i="12"/>
  <c r="F119" i="12"/>
  <c r="E119" i="12"/>
  <c r="F573" i="12"/>
  <c r="E573" i="12"/>
  <c r="F118" i="12"/>
  <c r="E118" i="12"/>
  <c r="F324" i="12"/>
  <c r="E324" i="12"/>
  <c r="F323" i="12"/>
  <c r="E323" i="12"/>
  <c r="F322" i="12"/>
  <c r="E322" i="12"/>
  <c r="F220" i="12"/>
  <c r="E220" i="12"/>
  <c r="F660" i="12"/>
  <c r="E660" i="12"/>
  <c r="F321" i="12"/>
  <c r="E321" i="12"/>
  <c r="F219" i="12"/>
  <c r="E219" i="12"/>
  <c r="F218" i="12"/>
  <c r="E218" i="12"/>
  <c r="F32" i="12"/>
  <c r="E32" i="12"/>
  <c r="F429" i="12"/>
  <c r="E429" i="12"/>
  <c r="F428" i="12"/>
  <c r="E428" i="12"/>
  <c r="F31" i="12"/>
  <c r="E31" i="12"/>
  <c r="F520" i="12"/>
  <c r="E520" i="12"/>
  <c r="F320" i="12"/>
  <c r="E320" i="12"/>
  <c r="F217" i="12"/>
  <c r="E217" i="12"/>
  <c r="F216" i="12"/>
  <c r="E216" i="12"/>
  <c r="F427" i="12"/>
  <c r="E427" i="12"/>
  <c r="F572" i="12"/>
  <c r="E572" i="12"/>
  <c r="F519" i="12"/>
  <c r="E519" i="12"/>
  <c r="F426" i="12"/>
  <c r="E426" i="12"/>
  <c r="F117" i="12"/>
  <c r="E117" i="12"/>
  <c r="F319" i="12"/>
  <c r="E319" i="12"/>
  <c r="F318" i="12"/>
  <c r="E318" i="12"/>
  <c r="F518" i="12"/>
  <c r="E518" i="12"/>
  <c r="F116" i="12"/>
  <c r="E116" i="12"/>
  <c r="F571" i="12"/>
  <c r="E571" i="12"/>
  <c r="F659" i="12"/>
  <c r="E659" i="12"/>
  <c r="F317" i="12"/>
  <c r="E317" i="12"/>
  <c r="F570" i="12"/>
  <c r="E570" i="12"/>
  <c r="F635" i="12"/>
  <c r="E635" i="12"/>
  <c r="F634" i="12"/>
  <c r="E634" i="12"/>
  <c r="F517" i="12"/>
  <c r="E517" i="12"/>
  <c r="F633" i="12"/>
  <c r="E633" i="12"/>
  <c r="F569" i="12"/>
  <c r="E569" i="12"/>
  <c r="F30" i="12"/>
  <c r="E30" i="12"/>
  <c r="F568" i="12"/>
  <c r="E568" i="12"/>
  <c r="F425" i="12"/>
  <c r="E425" i="12"/>
  <c r="F567" i="12"/>
  <c r="E567" i="12"/>
  <c r="F215" i="12"/>
  <c r="E215" i="12"/>
  <c r="F516" i="12"/>
  <c r="E516" i="12"/>
  <c r="F515" i="12"/>
  <c r="E515" i="12"/>
  <c r="F316" i="12"/>
  <c r="E316" i="12"/>
  <c r="F566" i="12"/>
  <c r="E566" i="12"/>
  <c r="F115" i="12"/>
  <c r="E115" i="12"/>
  <c r="F315" i="12"/>
  <c r="E315" i="12"/>
  <c r="F632" i="12"/>
  <c r="E632" i="12"/>
  <c r="F631" i="12"/>
  <c r="E631" i="12"/>
  <c r="F424" i="12"/>
  <c r="E424" i="12"/>
  <c r="F114" i="12"/>
  <c r="E114" i="12"/>
  <c r="F29" i="12"/>
  <c r="E29" i="12"/>
  <c r="F113" i="12"/>
  <c r="E113" i="12"/>
  <c r="F314" i="12"/>
  <c r="E314" i="12"/>
  <c r="F313" i="12"/>
  <c r="E313" i="12"/>
  <c r="F514" i="12"/>
  <c r="E514" i="12"/>
  <c r="F312" i="12"/>
  <c r="E312" i="12"/>
  <c r="F423" i="12"/>
  <c r="E423" i="12"/>
  <c r="F214" i="12"/>
  <c r="E214" i="12"/>
  <c r="F213" i="12"/>
  <c r="E213" i="12"/>
  <c r="F212" i="12"/>
  <c r="E212" i="12"/>
  <c r="F565" i="12"/>
  <c r="E565" i="12"/>
  <c r="F211" i="12"/>
  <c r="E211" i="12"/>
  <c r="F513" i="12"/>
  <c r="E513" i="12"/>
  <c r="F512" i="12"/>
  <c r="E512" i="12"/>
  <c r="F112" i="12"/>
  <c r="E112" i="12"/>
  <c r="F511" i="12"/>
  <c r="E511" i="12"/>
  <c r="F111" i="12"/>
  <c r="E111" i="12"/>
  <c r="F28" i="12"/>
  <c r="E28" i="12"/>
  <c r="F630" i="12"/>
  <c r="E630" i="12"/>
  <c r="F510" i="12"/>
  <c r="E510" i="12"/>
  <c r="F422" i="12"/>
  <c r="E422" i="12"/>
  <c r="F27" i="12"/>
  <c r="E27" i="12"/>
  <c r="F26" i="12"/>
  <c r="E26" i="12"/>
  <c r="F509" i="12"/>
  <c r="E509" i="12"/>
  <c r="F658" i="12"/>
  <c r="E658" i="12"/>
  <c r="F110" i="12"/>
  <c r="E110" i="12"/>
  <c r="F564" i="12"/>
  <c r="E564" i="12"/>
  <c r="F508" i="12"/>
  <c r="E508" i="12"/>
  <c r="F311" i="12"/>
  <c r="E311" i="12"/>
  <c r="F563" i="12"/>
  <c r="E563" i="12"/>
  <c r="F421" i="12"/>
  <c r="E421" i="12"/>
  <c r="F507" i="12"/>
  <c r="E507" i="12"/>
  <c r="F109" i="12"/>
  <c r="E109" i="12"/>
  <c r="F108" i="12"/>
  <c r="E108" i="12"/>
  <c r="F107" i="12"/>
  <c r="E107" i="12"/>
  <c r="F210" i="12"/>
  <c r="E210" i="12"/>
  <c r="F506" i="12"/>
  <c r="E506" i="12"/>
  <c r="F25" i="12"/>
  <c r="E25" i="12"/>
  <c r="F310" i="12"/>
  <c r="E310" i="12"/>
  <c r="F505" i="12"/>
  <c r="E505" i="12"/>
  <c r="F209" i="12"/>
  <c r="E209" i="12"/>
  <c r="F504" i="12"/>
  <c r="E504" i="12"/>
  <c r="F309" i="12"/>
  <c r="E309" i="12"/>
  <c r="F106" i="12"/>
  <c r="E106" i="12"/>
  <c r="F24" i="12"/>
  <c r="E24" i="12"/>
  <c r="F503" i="12"/>
  <c r="E503" i="12"/>
  <c r="F105" i="12"/>
  <c r="E105" i="12"/>
  <c r="F562" i="12"/>
  <c r="E562" i="12"/>
  <c r="F657" i="12"/>
  <c r="E657" i="12"/>
  <c r="F308" i="12"/>
  <c r="E308" i="12"/>
  <c r="F307" i="12"/>
  <c r="E307" i="12"/>
  <c r="F502" i="12"/>
  <c r="E502" i="12"/>
  <c r="F501" i="12"/>
  <c r="E501" i="12"/>
  <c r="F306" i="12"/>
  <c r="E306" i="12"/>
  <c r="F23" i="12"/>
  <c r="E23" i="12"/>
  <c r="F104" i="12"/>
  <c r="E104" i="12"/>
  <c r="F103" i="12"/>
  <c r="E103" i="12"/>
  <c r="F102" i="12"/>
  <c r="E102" i="12"/>
  <c r="F101" i="12"/>
  <c r="E101" i="12"/>
  <c r="F420" i="12"/>
  <c r="E420" i="12"/>
  <c r="F500" i="12"/>
  <c r="E500" i="12"/>
  <c r="F499" i="12"/>
  <c r="E499" i="12"/>
  <c r="F629" i="12"/>
  <c r="E629" i="12"/>
  <c r="F208" i="12"/>
  <c r="E208" i="12"/>
  <c r="F498" i="12"/>
  <c r="E498" i="12"/>
  <c r="F419" i="12"/>
  <c r="E419" i="12"/>
  <c r="F628" i="12"/>
  <c r="E628" i="12"/>
  <c r="F627" i="12"/>
  <c r="E627" i="12"/>
  <c r="F418" i="12"/>
  <c r="E418" i="12"/>
  <c r="F22" i="12"/>
  <c r="E22" i="12"/>
  <c r="F207" i="12"/>
  <c r="E207" i="12"/>
  <c r="F206" i="12"/>
  <c r="E206" i="12"/>
  <c r="F561" i="12"/>
  <c r="E561" i="12"/>
  <c r="F100" i="12"/>
  <c r="E100" i="12"/>
  <c r="F99" i="12"/>
  <c r="E99" i="12"/>
  <c r="F305" i="12"/>
  <c r="E305" i="12"/>
  <c r="F304" i="12"/>
  <c r="E304" i="12"/>
  <c r="F98" i="12"/>
  <c r="E98" i="12"/>
  <c r="F97" i="12"/>
  <c r="E97" i="12"/>
  <c r="F560" i="12"/>
  <c r="E560" i="12"/>
  <c r="F497" i="12"/>
  <c r="E497" i="12"/>
  <c r="F21" i="12"/>
  <c r="E21" i="12"/>
  <c r="F20" i="12"/>
  <c r="E20" i="12"/>
  <c r="F559" i="12"/>
  <c r="E559" i="12"/>
  <c r="F417" i="12"/>
  <c r="E417" i="12"/>
  <c r="F416" i="12"/>
  <c r="E416" i="12"/>
  <c r="F205" i="12"/>
  <c r="E205" i="12"/>
  <c r="F656" i="12"/>
  <c r="E656" i="12"/>
  <c r="F303" i="12"/>
  <c r="E303" i="12"/>
  <c r="F626" i="12"/>
  <c r="E626" i="12"/>
  <c r="F96" i="12"/>
  <c r="E96" i="12"/>
  <c r="F558" i="12"/>
  <c r="E558" i="12"/>
  <c r="F95" i="12"/>
  <c r="E95" i="12"/>
  <c r="F204" i="12"/>
  <c r="E204" i="12"/>
  <c r="F203" i="12"/>
  <c r="E203" i="12"/>
  <c r="F496" i="12"/>
  <c r="E496" i="12"/>
  <c r="F495" i="12"/>
  <c r="E495" i="12"/>
  <c r="F494" i="12"/>
  <c r="E494" i="12"/>
  <c r="F493" i="12"/>
  <c r="E493" i="12"/>
  <c r="F19" i="12"/>
  <c r="E19" i="12"/>
  <c r="F625" i="12"/>
  <c r="E625" i="12"/>
  <c r="F415" i="12"/>
  <c r="E415" i="12"/>
  <c r="F624" i="12"/>
  <c r="E624" i="12"/>
  <c r="F414" i="12"/>
  <c r="E414" i="12"/>
  <c r="F492" i="12"/>
  <c r="E492" i="12"/>
  <c r="F413" i="12"/>
  <c r="E413" i="12"/>
  <c r="F302" i="12"/>
  <c r="E302" i="12"/>
  <c r="F491" i="12"/>
  <c r="E491" i="12"/>
  <c r="F490" i="12"/>
  <c r="E490" i="12"/>
  <c r="F301" i="12"/>
  <c r="E301" i="12"/>
  <c r="F557" i="12"/>
  <c r="E557" i="12"/>
  <c r="F300" i="12"/>
  <c r="E300" i="12"/>
  <c r="F299" i="12"/>
  <c r="E299" i="12"/>
  <c r="F556" i="12"/>
  <c r="E556" i="12"/>
  <c r="F202" i="12"/>
  <c r="E202" i="12"/>
  <c r="F94" i="12"/>
  <c r="E94" i="12"/>
  <c r="F93" i="12"/>
  <c r="E93" i="12"/>
  <c r="F92" i="12"/>
  <c r="E92" i="12"/>
  <c r="F555" i="12"/>
  <c r="E555" i="12"/>
  <c r="F623" i="12"/>
  <c r="E623" i="12"/>
  <c r="F298" i="12"/>
  <c r="E298" i="12"/>
  <c r="F412" i="12"/>
  <c r="E412" i="12"/>
  <c r="F411" i="12"/>
  <c r="E411" i="12"/>
  <c r="F489" i="12"/>
  <c r="E489" i="12"/>
  <c r="F297" i="12"/>
  <c r="E297" i="12"/>
  <c r="F18" i="12"/>
  <c r="E18" i="12"/>
  <c r="F296" i="12"/>
  <c r="E296" i="12"/>
  <c r="F295" i="12"/>
  <c r="E295" i="12"/>
  <c r="F294" i="12"/>
  <c r="E294" i="12"/>
  <c r="F201" i="12"/>
  <c r="E201" i="12"/>
  <c r="F200" i="12"/>
  <c r="E200" i="12"/>
  <c r="F17" i="12"/>
  <c r="E17" i="12"/>
  <c r="F91" i="12"/>
  <c r="E91" i="12"/>
  <c r="F554" i="12"/>
  <c r="E554" i="12"/>
  <c r="F293" i="12"/>
  <c r="E293" i="12"/>
  <c r="F90" i="12"/>
  <c r="E90" i="12"/>
  <c r="F89" i="12"/>
  <c r="E89" i="12"/>
  <c r="F292" i="12"/>
  <c r="E292" i="12"/>
  <c r="F199" i="12"/>
  <c r="E199" i="12"/>
  <c r="F88" i="12"/>
  <c r="E88" i="12"/>
  <c r="F16" i="12"/>
  <c r="E16" i="12"/>
  <c r="F410" i="12"/>
  <c r="E410" i="12"/>
  <c r="F291" i="12"/>
  <c r="E291" i="12"/>
  <c r="F622" i="12"/>
  <c r="E622" i="12"/>
  <c r="F553" i="12"/>
  <c r="E553" i="12"/>
  <c r="F15" i="12"/>
  <c r="E15" i="12"/>
  <c r="F198" i="12"/>
  <c r="E198" i="12"/>
  <c r="F488" i="12"/>
  <c r="E488" i="12"/>
  <c r="F655" i="12"/>
  <c r="E655" i="12"/>
  <c r="F290" i="12"/>
  <c r="E290" i="12"/>
  <c r="F654" i="12"/>
  <c r="E654" i="12"/>
  <c r="F289" i="12"/>
  <c r="E289" i="12"/>
  <c r="F653" i="12"/>
  <c r="E653" i="12"/>
  <c r="F621" i="12"/>
  <c r="E621" i="12"/>
  <c r="F288" i="12"/>
  <c r="E288" i="12"/>
  <c r="F652" i="12"/>
  <c r="E652" i="12"/>
  <c r="F552" i="12"/>
  <c r="E552" i="12"/>
  <c r="F287" i="12"/>
  <c r="E287" i="12"/>
  <c r="F87" i="12"/>
  <c r="E87" i="12"/>
  <c r="F286" i="12"/>
  <c r="E286" i="12"/>
  <c r="F409" i="12"/>
  <c r="E409" i="12"/>
  <c r="F487" i="12"/>
  <c r="E487" i="12"/>
  <c r="F551" i="12"/>
  <c r="E551" i="12"/>
  <c r="F620" i="12"/>
  <c r="E620" i="12"/>
  <c r="F408" i="12"/>
  <c r="E408" i="12"/>
  <c r="F407" i="12"/>
  <c r="E407" i="12"/>
  <c r="F486" i="12"/>
  <c r="E486" i="12"/>
  <c r="F285" i="12"/>
  <c r="E285" i="12"/>
  <c r="F86" i="12"/>
  <c r="E86" i="12"/>
  <c r="F197" i="12"/>
  <c r="E197" i="12"/>
  <c r="F14" i="12"/>
  <c r="E14" i="12"/>
  <c r="F196" i="12"/>
  <c r="E196" i="12"/>
  <c r="F13" i="12"/>
  <c r="E13" i="12"/>
  <c r="F12" i="12"/>
  <c r="E12" i="12"/>
  <c r="F195" i="12"/>
  <c r="E195" i="12"/>
  <c r="F85" i="12"/>
  <c r="E85" i="12"/>
  <c r="F619" i="12"/>
  <c r="E619" i="12"/>
  <c r="F284" i="12"/>
  <c r="E284" i="12"/>
  <c r="F84" i="12"/>
  <c r="E84" i="12"/>
  <c r="F485" i="12"/>
  <c r="E485" i="12"/>
  <c r="F406" i="12"/>
  <c r="E406" i="12"/>
  <c r="F11" i="12"/>
  <c r="E11" i="12"/>
  <c r="F83" i="12"/>
  <c r="E83" i="12"/>
  <c r="F82" i="12"/>
  <c r="E82" i="12"/>
  <c r="F81" i="12"/>
  <c r="E81" i="12"/>
  <c r="F484" i="12"/>
  <c r="E484" i="12"/>
  <c r="F283" i="12"/>
  <c r="E283" i="12"/>
  <c r="F194" i="12"/>
  <c r="E194" i="12"/>
  <c r="F483" i="12"/>
  <c r="E483" i="12"/>
  <c r="F80" i="12"/>
  <c r="E80" i="12"/>
  <c r="F282" i="12"/>
  <c r="E282" i="12"/>
  <c r="F193" i="12"/>
  <c r="E193" i="12"/>
  <c r="F618" i="12"/>
  <c r="E618" i="12"/>
  <c r="F281" i="12"/>
  <c r="E281" i="12"/>
  <c r="F192" i="12"/>
  <c r="E192" i="12"/>
  <c r="F79" i="12"/>
  <c r="E79" i="12"/>
  <c r="F78" i="12"/>
  <c r="E78" i="12"/>
  <c r="F405" i="12"/>
  <c r="E405" i="12"/>
  <c r="F77" i="12"/>
  <c r="E77" i="12"/>
  <c r="F191" i="12"/>
  <c r="E191" i="12"/>
  <c r="F76" i="12"/>
  <c r="E76" i="12"/>
  <c r="F280" i="12"/>
  <c r="E280" i="12"/>
  <c r="F75" i="12"/>
  <c r="E75" i="12"/>
  <c r="F482" i="12"/>
  <c r="E482" i="12"/>
  <c r="F190" i="12"/>
  <c r="E190" i="12"/>
  <c r="F10" i="12"/>
  <c r="E10" i="12"/>
  <c r="F481" i="12"/>
  <c r="E481" i="12"/>
  <c r="F74" i="12"/>
  <c r="E74" i="12"/>
  <c r="F617" i="12"/>
  <c r="E617" i="12"/>
  <c r="F189" i="12"/>
  <c r="E189" i="12"/>
  <c r="F279" i="12"/>
  <c r="E279" i="12"/>
  <c r="F480" i="12"/>
  <c r="E480" i="12"/>
  <c r="F188" i="12"/>
  <c r="E188" i="12"/>
  <c r="F616" i="12"/>
  <c r="E616" i="12"/>
  <c r="F479" i="12"/>
  <c r="E479" i="12"/>
  <c r="F278" i="12"/>
  <c r="E278" i="12"/>
  <c r="F187" i="12"/>
  <c r="E187" i="12"/>
  <c r="F186" i="12"/>
  <c r="E186" i="12"/>
  <c r="F404" i="12"/>
  <c r="E404" i="12"/>
  <c r="F277" i="12"/>
  <c r="E277" i="12"/>
  <c r="F403" i="12"/>
  <c r="E403" i="12"/>
  <c r="F276" i="12"/>
  <c r="E276" i="12"/>
  <c r="F550" i="12"/>
  <c r="E550" i="12"/>
  <c r="F185" i="12"/>
  <c r="E185" i="12"/>
  <c r="F73" i="12"/>
  <c r="E73" i="12"/>
  <c r="F478" i="12"/>
  <c r="E478" i="12"/>
  <c r="F275" i="12"/>
  <c r="E275" i="12"/>
  <c r="F477" i="12"/>
  <c r="E477" i="12"/>
  <c r="F402" i="12"/>
  <c r="E402" i="12"/>
  <c r="F72" i="12"/>
  <c r="E72" i="12"/>
  <c r="F549" i="12"/>
  <c r="E549" i="12"/>
  <c r="F274" i="12"/>
  <c r="E274" i="12"/>
  <c r="F273" i="12"/>
  <c r="E273" i="12"/>
  <c r="F272" i="12"/>
  <c r="E272" i="12"/>
  <c r="F271" i="12"/>
  <c r="E271" i="12"/>
  <c r="F71" i="12"/>
  <c r="E71" i="12"/>
  <c r="F9" i="12"/>
  <c r="E9" i="12"/>
  <c r="F184" i="12"/>
  <c r="E184" i="12"/>
  <c r="F8" i="12"/>
  <c r="E8" i="12"/>
  <c r="F401" i="12"/>
  <c r="E401" i="12"/>
  <c r="F183" i="12"/>
  <c r="E183" i="12"/>
  <c r="F400" i="12"/>
  <c r="E400" i="12"/>
  <c r="F70" i="12"/>
  <c r="E70" i="12"/>
  <c r="F270" i="12"/>
  <c r="E270" i="12"/>
  <c r="F615" i="12"/>
  <c r="E615" i="12"/>
  <c r="F7" i="12"/>
  <c r="E7" i="12"/>
  <c r="F548" i="12"/>
  <c r="E548" i="12"/>
  <c r="F399" i="12"/>
  <c r="E399" i="12"/>
  <c r="F6" i="12"/>
  <c r="E6" i="12"/>
  <c r="F69" i="12"/>
  <c r="E69" i="12"/>
  <c r="F68" i="12"/>
  <c r="E68" i="12"/>
  <c r="F614" i="12"/>
  <c r="E614" i="12"/>
  <c r="F269" i="12"/>
  <c r="E269" i="12"/>
  <c r="F476" i="12"/>
  <c r="E476" i="12"/>
  <c r="F268" i="12"/>
  <c r="E268" i="12"/>
  <c r="F398" i="12"/>
  <c r="E398" i="12"/>
  <c r="F397" i="12"/>
  <c r="E397" i="12"/>
  <c r="F396" i="12"/>
  <c r="E396" i="12"/>
  <c r="F67" i="12"/>
  <c r="E67" i="12"/>
  <c r="F613" i="12"/>
  <c r="E613" i="12"/>
  <c r="F66" i="12"/>
  <c r="E66" i="12"/>
  <c r="F65" i="12"/>
  <c r="E65" i="12"/>
  <c r="F612" i="12"/>
  <c r="E612" i="12"/>
  <c r="F547" i="12"/>
  <c r="E547" i="12"/>
  <c r="F182" i="12"/>
  <c r="E182" i="12"/>
  <c r="F267" i="12"/>
  <c r="E267" i="12"/>
  <c r="F475" i="12"/>
  <c r="E475" i="12"/>
  <c r="F64" i="12"/>
  <c r="E64" i="12"/>
  <c r="F181" i="12"/>
  <c r="E181" i="12"/>
  <c r="F63" i="12"/>
  <c r="E63" i="12"/>
  <c r="F395" i="12"/>
  <c r="E395" i="12"/>
  <c r="F394" i="12"/>
  <c r="E394" i="12"/>
  <c r="F474" i="12"/>
  <c r="E474" i="12"/>
  <c r="F393" i="12"/>
  <c r="E393" i="12"/>
  <c r="F651" i="12"/>
  <c r="E651" i="12"/>
  <c r="F62" i="12"/>
  <c r="E62" i="12"/>
  <c r="F180" i="12"/>
  <c r="E180" i="12"/>
  <c r="F179" i="12"/>
  <c r="E179" i="12"/>
  <c r="F61" i="12"/>
  <c r="E61" i="12"/>
  <c r="F650" i="12"/>
  <c r="E650" i="12"/>
  <c r="F611" i="12"/>
  <c r="E611" i="12"/>
  <c r="F392" i="12"/>
  <c r="E392" i="12"/>
  <c r="F266" i="12"/>
  <c r="E266" i="12"/>
  <c r="F473" i="12"/>
  <c r="E473" i="12"/>
  <c r="F391" i="12"/>
  <c r="E391" i="12"/>
  <c r="F5" i="12"/>
  <c r="E5" i="12"/>
  <c r="F265" i="12"/>
  <c r="E265" i="12"/>
  <c r="F4" i="12"/>
  <c r="E4" i="12"/>
  <c r="F60" i="12"/>
  <c r="E60" i="12"/>
  <c r="F472" i="12"/>
  <c r="E472" i="12"/>
  <c r="F264" i="12"/>
  <c r="E264" i="12"/>
  <c r="F263" i="12"/>
  <c r="E263" i="12"/>
  <c r="F59" i="12"/>
  <c r="E59" i="12"/>
  <c r="F58" i="12"/>
  <c r="E58" i="12"/>
  <c r="F471" i="12"/>
  <c r="E471" i="12"/>
  <c r="F262" i="12"/>
  <c r="E262" i="12"/>
  <c r="F57" i="12"/>
  <c r="E57" i="12"/>
  <c r="F56" i="12"/>
  <c r="E56" i="12"/>
  <c r="F178" i="12"/>
  <c r="E178" i="12"/>
  <c r="F55" i="12"/>
  <c r="E55" i="12"/>
  <c r="F261" i="12"/>
  <c r="E261" i="12"/>
  <c r="F390" i="12"/>
  <c r="E390" i="12"/>
  <c r="F54" i="12"/>
  <c r="E54" i="12"/>
  <c r="F177" i="12"/>
  <c r="E177" i="12"/>
  <c r="F260" i="12"/>
  <c r="E260" i="12"/>
  <c r="F53" i="12"/>
  <c r="E53" i="12"/>
  <c r="F52" i="12"/>
  <c r="E52" i="12"/>
  <c r="F389" i="12"/>
  <c r="E389" i="12"/>
  <c r="F3" i="12"/>
  <c r="E3" i="12"/>
  <c r="F259" i="12"/>
  <c r="E259" i="12"/>
  <c r="F388" i="12"/>
  <c r="E388" i="12"/>
  <c r="F51" i="12"/>
  <c r="E51" i="12"/>
  <c r="F258" i="12"/>
  <c r="E258" i="12"/>
  <c r="F257" i="12"/>
  <c r="E257" i="12"/>
  <c r="F470" i="12"/>
  <c r="E470" i="12"/>
  <c r="F256" i="12"/>
  <c r="E256" i="12"/>
  <c r="F176" i="12"/>
  <c r="E176" i="12"/>
  <c r="F255" i="12"/>
  <c r="E255" i="12"/>
  <c r="F175" i="12"/>
  <c r="E175" i="12"/>
  <c r="F254" i="12"/>
  <c r="E254" i="12"/>
  <c r="F546" i="12"/>
  <c r="E546" i="12"/>
  <c r="F50" i="12"/>
  <c r="E50" i="12"/>
  <c r="F387" i="12"/>
  <c r="E387" i="12"/>
  <c r="F469" i="12"/>
  <c r="E469" i="12"/>
  <c r="F253" i="12"/>
  <c r="E253" i="12"/>
  <c r="F649" i="12"/>
  <c r="E649" i="12"/>
  <c r="F610" i="12"/>
  <c r="E610" i="12"/>
  <c r="F386" i="12"/>
  <c r="E386" i="12"/>
  <c r="F252" i="12"/>
  <c r="E252" i="12"/>
  <c r="F251" i="12"/>
  <c r="E251" i="12"/>
  <c r="F545" i="12"/>
  <c r="E545" i="12"/>
  <c r="F49" i="12"/>
  <c r="E49" i="12"/>
  <c r="F2" i="12"/>
  <c r="E2" i="12"/>
  <c r="F250" i="12"/>
  <c r="E250" i="12"/>
  <c r="F48" i="12"/>
  <c r="E48" i="12"/>
  <c r="F249" i="12"/>
  <c r="E249" i="12"/>
  <c r="F385" i="12"/>
  <c r="E385" i="12"/>
  <c r="F468" i="12"/>
  <c r="E468" i="12"/>
  <c r="F384" i="12"/>
  <c r="E384" i="12"/>
  <c r="F47" i="12"/>
  <c r="E47" i="12"/>
  <c r="F544" i="12"/>
  <c r="E544" i="12"/>
  <c r="F383" i="12"/>
  <c r="E383" i="12"/>
  <c r="F467" i="12"/>
  <c r="E467" i="12"/>
  <c r="F174" i="12"/>
  <c r="E174" i="12"/>
  <c r="F46" i="12"/>
  <c r="E46" i="12"/>
  <c r="G382" i="12"/>
  <c r="H382" i="12" s="1"/>
  <c r="I382" i="12" s="1"/>
  <c r="F399" i="10"/>
  <c r="F91" i="10"/>
  <c r="F3" i="10"/>
  <c r="F4" i="10"/>
  <c r="F5" i="10"/>
  <c r="F6" i="10"/>
  <c r="F8" i="10"/>
  <c r="F9" i="10"/>
  <c r="F11" i="10"/>
  <c r="F14" i="10"/>
  <c r="F16" i="10"/>
  <c r="G16" i="10" s="1"/>
  <c r="F17" i="10"/>
  <c r="F18" i="10"/>
  <c r="F19" i="10"/>
  <c r="F20" i="10"/>
  <c r="F21" i="10"/>
  <c r="F22" i="10"/>
  <c r="F23" i="10"/>
  <c r="F24" i="10"/>
  <c r="F31" i="10"/>
  <c r="F32" i="10"/>
  <c r="G32" i="10" s="1"/>
  <c r="H32" i="10" s="1"/>
  <c r="I32" i="10" s="1"/>
  <c r="F33" i="10"/>
  <c r="F34" i="10"/>
  <c r="F35" i="10"/>
  <c r="F37" i="10"/>
  <c r="F38" i="10"/>
  <c r="F40" i="10"/>
  <c r="F42" i="10"/>
  <c r="F43" i="10"/>
  <c r="F48" i="10"/>
  <c r="F53" i="10"/>
  <c r="F54" i="10"/>
  <c r="F56" i="10"/>
  <c r="F57" i="10"/>
  <c r="F60" i="10"/>
  <c r="F61" i="10"/>
  <c r="F64" i="10"/>
  <c r="H64" i="10" s="1"/>
  <c r="I64" i="10" s="1"/>
  <c r="F65" i="10"/>
  <c r="F68" i="10"/>
  <c r="F70" i="10"/>
  <c r="F72" i="10"/>
  <c r="F73" i="10"/>
  <c r="F75" i="10"/>
  <c r="F76" i="10"/>
  <c r="F78" i="10"/>
  <c r="G80" i="10"/>
  <c r="H80" i="10" s="1"/>
  <c r="I80" i="10" s="1"/>
  <c r="F83" i="10"/>
  <c r="F84" i="10"/>
  <c r="F85" i="10"/>
  <c r="F86" i="10"/>
  <c r="F87" i="10"/>
  <c r="F88" i="10"/>
  <c r="G88" i="10" s="1"/>
  <c r="H88" i="10" s="1"/>
  <c r="I88" i="10" s="1"/>
  <c r="F95" i="10"/>
  <c r="F103" i="10"/>
  <c r="F104" i="10"/>
  <c r="F105" i="10"/>
  <c r="F106" i="10"/>
  <c r="F107" i="10"/>
  <c r="G112" i="10"/>
  <c r="H112" i="10" s="1"/>
  <c r="I112" i="10" s="1"/>
  <c r="F116" i="10"/>
  <c r="H120" i="10"/>
  <c r="I120" i="10" s="1"/>
  <c r="F125" i="10"/>
  <c r="F126" i="10"/>
  <c r="G128" i="10"/>
  <c r="H128" i="10" s="1"/>
  <c r="I128" i="10" s="1"/>
  <c r="F129" i="10"/>
  <c r="F130" i="10"/>
  <c r="F132" i="10"/>
  <c r="F135" i="10"/>
  <c r="F138" i="10"/>
  <c r="F141" i="10"/>
  <c r="G144" i="10"/>
  <c r="F148" i="10"/>
  <c r="F149" i="10"/>
  <c r="F150" i="10"/>
  <c r="G152" i="10"/>
  <c r="H152" i="10" s="1"/>
  <c r="I152" i="10" s="1"/>
  <c r="F154" i="10"/>
  <c r="F156" i="10"/>
  <c r="F160" i="10"/>
  <c r="G160" i="10" s="1"/>
  <c r="F161" i="10"/>
  <c r="F162" i="10"/>
  <c r="F167" i="10"/>
  <c r="F168" i="10"/>
  <c r="F174" i="10"/>
  <c r="G176" i="10"/>
  <c r="H176" i="10" s="1"/>
  <c r="I176" i="10" s="1"/>
  <c r="F177" i="10"/>
  <c r="F178" i="10"/>
  <c r="G184" i="10"/>
  <c r="F187" i="10"/>
  <c r="F188" i="10"/>
  <c r="F189" i="10"/>
  <c r="F190" i="10"/>
  <c r="F191" i="10"/>
  <c r="F192" i="10"/>
  <c r="G192" i="10" s="1"/>
  <c r="F193" i="10"/>
  <c r="F194" i="10"/>
  <c r="F195" i="10"/>
  <c r="F196" i="10"/>
  <c r="F197" i="10"/>
  <c r="F198" i="10"/>
  <c r="F199" i="10"/>
  <c r="F200" i="10"/>
  <c r="G200" i="10" s="1"/>
  <c r="H200" i="10" s="1"/>
  <c r="I200" i="10" s="1"/>
  <c r="F203" i="10"/>
  <c r="H208" i="10"/>
  <c r="I208" i="10" s="1"/>
  <c r="F210" i="10"/>
  <c r="F212" i="10"/>
  <c r="F213" i="10"/>
  <c r="F214" i="10"/>
  <c r="F220" i="10"/>
  <c r="F223" i="10"/>
  <c r="F224" i="10"/>
  <c r="F228" i="10"/>
  <c r="F229" i="10"/>
  <c r="H232" i="10"/>
  <c r="I232" i="10" s="1"/>
  <c r="F236" i="10"/>
  <c r="F238" i="10"/>
  <c r="F239" i="10"/>
  <c r="F240" i="10"/>
  <c r="F241" i="10"/>
  <c r="F242" i="10"/>
  <c r="F244" i="10"/>
  <c r="F245" i="10"/>
  <c r="F246" i="10"/>
  <c r="F247" i="10"/>
  <c r="F253" i="10"/>
  <c r="F254" i="10"/>
  <c r="F260" i="10"/>
  <c r="F261" i="10"/>
  <c r="F262" i="10"/>
  <c r="F266" i="10"/>
  <c r="F272" i="10"/>
  <c r="F273" i="10"/>
  <c r="F275" i="10"/>
  <c r="F276" i="10"/>
  <c r="F277" i="10"/>
  <c r="F279" i="10"/>
  <c r="F280" i="10"/>
  <c r="F283" i="10"/>
  <c r="F287" i="10"/>
  <c r="G288" i="10"/>
  <c r="H288" i="10" s="1"/>
  <c r="I288" i="10" s="1"/>
  <c r="F291" i="10"/>
  <c r="F294" i="10"/>
  <c r="F295" i="10"/>
  <c r="F297" i="10"/>
  <c r="F298" i="10"/>
  <c r="F299" i="10"/>
  <c r="G304" i="10"/>
  <c r="H304" i="10" s="1"/>
  <c r="I304" i="10" s="1"/>
  <c r="F305" i="10"/>
  <c r="F306" i="10"/>
  <c r="F307" i="10"/>
  <c r="F309" i="10"/>
  <c r="F313" i="10"/>
  <c r="F316" i="10"/>
  <c r="F318" i="10"/>
  <c r="F331" i="10"/>
  <c r="G336" i="10"/>
  <c r="H336" i="10" s="1"/>
  <c r="I336" i="10" s="1"/>
  <c r="F337" i="10"/>
  <c r="F341" i="10"/>
  <c r="F343" i="10"/>
  <c r="F350" i="10"/>
  <c r="F352" i="10"/>
  <c r="G352" i="10" s="1"/>
  <c r="F355" i="10"/>
  <c r="F358" i="10"/>
  <c r="F360" i="10"/>
  <c r="F369" i="10"/>
  <c r="F370" i="10"/>
  <c r="F375" i="10"/>
  <c r="F377" i="10"/>
  <c r="F379" i="10"/>
  <c r="F382" i="10"/>
  <c r="F383" i="10"/>
  <c r="G384" i="10"/>
  <c r="H384" i="10" s="1"/>
  <c r="I384" i="10" s="1"/>
  <c r="F390" i="10"/>
  <c r="F391" i="10"/>
  <c r="F392" i="10"/>
  <c r="F393" i="10"/>
  <c r="F394" i="10"/>
  <c r="F396" i="10"/>
  <c r="F397" i="10"/>
  <c r="F400" i="10"/>
  <c r="F403" i="10"/>
  <c r="F404" i="10"/>
  <c r="F405" i="10"/>
  <c r="G408" i="10"/>
  <c r="F413" i="10"/>
  <c r="F415" i="10"/>
  <c r="F419" i="10"/>
  <c r="F423" i="10"/>
  <c r="G424" i="10"/>
  <c r="H424" i="10" s="1"/>
  <c r="I424" i="10" s="1"/>
  <c r="F425" i="10"/>
  <c r="F426" i="10"/>
  <c r="F428" i="10"/>
  <c r="F432" i="10"/>
  <c r="F433" i="10"/>
  <c r="F434" i="10"/>
  <c r="F437" i="10"/>
  <c r="F440" i="10"/>
  <c r="G440" i="10" s="1"/>
  <c r="F448" i="10"/>
  <c r="F453" i="10"/>
  <c r="F454" i="10"/>
  <c r="F455" i="10"/>
  <c r="F456" i="10"/>
  <c r="F458" i="10"/>
  <c r="F461" i="10"/>
  <c r="F465" i="10"/>
  <c r="F467" i="10"/>
  <c r="F468" i="10"/>
  <c r="F470" i="10"/>
  <c r="F473" i="10"/>
  <c r="F476" i="10"/>
  <c r="F479" i="10"/>
  <c r="F480" i="10"/>
  <c r="G480" i="10" s="1"/>
  <c r="F481" i="10"/>
  <c r="F483" i="10"/>
  <c r="G488" i="10"/>
  <c r="H488" i="10" s="1"/>
  <c r="I488" i="10" s="1"/>
  <c r="F490" i="10"/>
  <c r="F491" i="10"/>
  <c r="F495" i="10"/>
  <c r="G496" i="10"/>
  <c r="F497" i="10"/>
  <c r="F501" i="10"/>
  <c r="F502" i="10"/>
  <c r="G504" i="10"/>
  <c r="H504" i="10" s="1"/>
  <c r="I504" i="10" s="1"/>
  <c r="F505" i="10"/>
  <c r="F507" i="10"/>
  <c r="F508" i="10"/>
  <c r="F512" i="10"/>
  <c r="G512" i="10" s="1"/>
  <c r="F513" i="10"/>
  <c r="F515" i="10"/>
  <c r="F518" i="10"/>
  <c r="F519" i="10"/>
  <c r="F520" i="10"/>
  <c r="F521" i="10"/>
  <c r="F522" i="10"/>
  <c r="F526" i="10"/>
  <c r="F527" i="10"/>
  <c r="H528" i="10"/>
  <c r="I528" i="10" s="1"/>
  <c r="F530" i="10"/>
  <c r="F531" i="10"/>
  <c r="F532" i="10"/>
  <c r="F533" i="10"/>
  <c r="F534" i="10"/>
  <c r="F536" i="10"/>
  <c r="G536" i="10" s="1"/>
  <c r="H536" i="10" s="1"/>
  <c r="I536" i="10" s="1"/>
  <c r="F537" i="10"/>
  <c r="F538" i="10"/>
  <c r="F539" i="10"/>
  <c r="G544" i="10"/>
  <c r="H544" i="10" s="1"/>
  <c r="I544" i="10" s="1"/>
  <c r="F545" i="10"/>
  <c r="F546" i="10"/>
  <c r="F547" i="10"/>
  <c r="F548" i="10"/>
  <c r="F549" i="10"/>
  <c r="F550" i="10"/>
  <c r="F553" i="10"/>
  <c r="F557" i="10"/>
  <c r="F559" i="10"/>
  <c r="G560" i="10"/>
  <c r="H560" i="10" s="1"/>
  <c r="I560" i="10" s="1"/>
  <c r="F565" i="10"/>
  <c r="F566" i="10"/>
  <c r="F567" i="10"/>
  <c r="F568" i="10"/>
  <c r="F573" i="10"/>
  <c r="F574" i="10"/>
  <c r="F575" i="10"/>
  <c r="G576" i="10"/>
  <c r="H576" i="10" s="1"/>
  <c r="I576" i="10" s="1"/>
  <c r="G584" i="10"/>
  <c r="F586" i="10"/>
  <c r="F589" i="10"/>
  <c r="G592" i="10"/>
  <c r="F593" i="10"/>
  <c r="F597" i="10"/>
  <c r="F598" i="10"/>
  <c r="G600" i="10"/>
  <c r="H600" i="10" s="1"/>
  <c r="I600" i="10" s="1"/>
  <c r="F602" i="10"/>
  <c r="F605" i="10"/>
  <c r="F608" i="10"/>
  <c r="F609" i="10"/>
  <c r="F615" i="10"/>
  <c r="F616" i="10"/>
  <c r="G616" i="10" s="1"/>
  <c r="F618" i="10"/>
  <c r="F619" i="10"/>
  <c r="F621" i="10"/>
  <c r="F622" i="10"/>
  <c r="F624" i="10"/>
  <c r="G624" i="10" s="1"/>
  <c r="F627" i="10"/>
  <c r="F629" i="10"/>
  <c r="F631" i="10"/>
  <c r="G632" i="10"/>
  <c r="F639" i="10"/>
  <c r="F641" i="10"/>
  <c r="F642" i="10"/>
  <c r="F643" i="10"/>
  <c r="F644" i="10"/>
  <c r="F645" i="10"/>
  <c r="F646" i="10"/>
  <c r="G648" i="10"/>
  <c r="H648" i="10" s="1"/>
  <c r="I648" i="10" s="1"/>
  <c r="F649" i="10"/>
  <c r="F650" i="10"/>
  <c r="F651" i="10"/>
  <c r="F653" i="10"/>
  <c r="F655" i="10"/>
  <c r="F664" i="10"/>
  <c r="F665" i="10"/>
  <c r="AA3" i="5"/>
  <c r="AA4" i="5"/>
  <c r="AA5" i="5"/>
  <c r="AA6" i="5"/>
  <c r="AA7" i="5"/>
  <c r="AA8" i="5"/>
  <c r="AA9" i="5"/>
  <c r="AA10" i="5"/>
  <c r="AA11" i="5"/>
  <c r="AA12" i="5"/>
  <c r="AA13" i="5"/>
  <c r="AA14" i="5"/>
  <c r="AA15" i="5"/>
  <c r="AA16" i="5"/>
  <c r="AA17" i="5"/>
  <c r="AA18" i="5"/>
  <c r="AA19" i="5"/>
  <c r="AA20" i="5"/>
  <c r="AA21" i="5"/>
  <c r="AA22" i="5"/>
  <c r="AA23" i="5"/>
  <c r="AA24" i="5"/>
  <c r="AA25" i="5"/>
  <c r="AA26" i="5"/>
  <c r="AA323"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9" i="5"/>
  <c r="AA170" i="5"/>
  <c r="AA171" i="5"/>
  <c r="AA172" i="5"/>
  <c r="AA173" i="5"/>
  <c r="AA174" i="5"/>
  <c r="AA175" i="5"/>
  <c r="AA176" i="5"/>
  <c r="AA177" i="5"/>
  <c r="AA178" i="5"/>
  <c r="AA179" i="5"/>
  <c r="AA180" i="5"/>
  <c r="AA472"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237" i="5"/>
  <c r="AA238" i="5"/>
  <c r="AA239" i="5"/>
  <c r="AA240" i="5"/>
  <c r="AA241" i="5"/>
  <c r="AA242" i="5"/>
  <c r="AA243" i="5"/>
  <c r="AA244" i="5"/>
  <c r="AA245" i="5"/>
  <c r="AA246" i="5"/>
  <c r="AA247" i="5"/>
  <c r="AA248" i="5"/>
  <c r="AA249" i="5"/>
  <c r="AA250" i="5"/>
  <c r="AA251" i="5"/>
  <c r="AA252" i="5"/>
  <c r="AA253" i="5"/>
  <c r="AA254" i="5"/>
  <c r="AA255" i="5"/>
  <c r="AA256" i="5"/>
  <c r="AA257" i="5"/>
  <c r="AA258" i="5"/>
  <c r="AA259" i="5"/>
  <c r="AA260" i="5"/>
  <c r="AA261" i="5"/>
  <c r="AA262" i="5"/>
  <c r="AA263" i="5"/>
  <c r="AA264" i="5"/>
  <c r="AA265" i="5"/>
  <c r="AA266" i="5"/>
  <c r="AA267" i="5"/>
  <c r="AA268" i="5"/>
  <c r="AA269" i="5"/>
  <c r="AA270" i="5"/>
  <c r="AA271" i="5"/>
  <c r="AA272" i="5"/>
  <c r="AA273" i="5"/>
  <c r="AA274" i="5"/>
  <c r="AA275" i="5"/>
  <c r="AA276" i="5"/>
  <c r="AA277" i="5"/>
  <c r="AA278" i="5"/>
  <c r="AA279" i="5"/>
  <c r="AA280" i="5"/>
  <c r="AA281" i="5"/>
  <c r="AA282" i="5"/>
  <c r="AA283" i="5"/>
  <c r="AA284" i="5"/>
  <c r="AA285" i="5"/>
  <c r="AA286" i="5"/>
  <c r="AA287" i="5"/>
  <c r="AA288" i="5"/>
  <c r="AA289" i="5"/>
  <c r="AA290" i="5"/>
  <c r="AA291" i="5"/>
  <c r="AA292" i="5"/>
  <c r="AA293" i="5"/>
  <c r="AA294" i="5"/>
  <c r="AA295" i="5"/>
  <c r="AA296" i="5"/>
  <c r="AA297" i="5"/>
  <c r="AA298" i="5"/>
  <c r="AA299" i="5"/>
  <c r="AA300" i="5"/>
  <c r="AA301" i="5"/>
  <c r="AA302" i="5"/>
  <c r="AA303" i="5"/>
  <c r="AA304" i="5"/>
  <c r="AA305" i="5"/>
  <c r="AA181" i="5"/>
  <c r="AA307" i="5"/>
  <c r="AA308" i="5"/>
  <c r="AA309" i="5"/>
  <c r="AA310" i="5"/>
  <c r="AA311" i="5"/>
  <c r="AA312" i="5"/>
  <c r="AA313" i="5"/>
  <c r="AA314" i="5"/>
  <c r="AA315" i="5"/>
  <c r="AA316" i="5"/>
  <c r="AA317" i="5"/>
  <c r="AA318" i="5"/>
  <c r="AA319" i="5"/>
  <c r="AA320" i="5"/>
  <c r="AA321" i="5"/>
  <c r="AA322" i="5"/>
  <c r="AA350" i="5"/>
  <c r="AA324" i="5"/>
  <c r="AA325" i="5"/>
  <c r="AA326" i="5"/>
  <c r="AA327" i="5"/>
  <c r="AA328" i="5"/>
  <c r="AA329" i="5"/>
  <c r="AA330" i="5"/>
  <c r="AA331" i="5"/>
  <c r="AA332" i="5"/>
  <c r="AA333" i="5"/>
  <c r="AA334" i="5"/>
  <c r="AA335" i="5"/>
  <c r="AA336" i="5"/>
  <c r="AA337" i="5"/>
  <c r="AA338" i="5"/>
  <c r="AA339" i="5"/>
  <c r="AA340" i="5"/>
  <c r="AA341" i="5"/>
  <c r="AA342" i="5"/>
  <c r="AA343" i="5"/>
  <c r="AA344" i="5"/>
  <c r="AA345" i="5"/>
  <c r="AA346" i="5"/>
  <c r="AA347" i="5"/>
  <c r="AA348" i="5"/>
  <c r="AA349" i="5"/>
  <c r="AA306" i="5"/>
  <c r="AA351" i="5"/>
  <c r="AA352" i="5"/>
  <c r="AA353" i="5"/>
  <c r="AA354" i="5"/>
  <c r="AA355" i="5"/>
  <c r="AA356" i="5"/>
  <c r="AA357" i="5"/>
  <c r="AA358" i="5"/>
  <c r="AA359" i="5"/>
  <c r="AA360" i="5"/>
  <c r="AA361" i="5"/>
  <c r="AA362" i="5"/>
  <c r="AA363" i="5"/>
  <c r="AA364" i="5"/>
  <c r="AA620" i="5"/>
  <c r="AA366" i="5"/>
  <c r="AA367" i="5"/>
  <c r="AA365" i="5"/>
  <c r="AA369" i="5"/>
  <c r="AA370" i="5"/>
  <c r="AA371" i="5"/>
  <c r="AA372" i="5"/>
  <c r="AA373" i="5"/>
  <c r="AA374" i="5"/>
  <c r="AA375" i="5"/>
  <c r="AA376" i="5"/>
  <c r="AA377" i="5"/>
  <c r="AA378" i="5"/>
  <c r="AA379" i="5"/>
  <c r="AA27" i="5"/>
  <c r="AA381" i="5"/>
  <c r="AA382" i="5"/>
  <c r="AA383" i="5"/>
  <c r="AA384" i="5"/>
  <c r="AA385" i="5"/>
  <c r="AA386" i="5"/>
  <c r="AA387" i="5"/>
  <c r="AA388" i="5"/>
  <c r="AA389" i="5"/>
  <c r="AA390" i="5"/>
  <c r="AA391" i="5"/>
  <c r="AA392" i="5"/>
  <c r="AA393" i="5"/>
  <c r="AA394" i="5"/>
  <c r="AA395" i="5"/>
  <c r="AA396" i="5"/>
  <c r="AA397" i="5"/>
  <c r="AA398" i="5"/>
  <c r="AA399" i="5"/>
  <c r="AA400" i="5"/>
  <c r="AA401" i="5"/>
  <c r="AA402" i="5"/>
  <c r="AA403" i="5"/>
  <c r="AA404" i="5"/>
  <c r="AA405" i="5"/>
  <c r="AA406" i="5"/>
  <c r="AA407" i="5"/>
  <c r="AA408" i="5"/>
  <c r="AA409" i="5"/>
  <c r="AA410" i="5"/>
  <c r="AA411" i="5"/>
  <c r="AA412" i="5"/>
  <c r="AA413" i="5"/>
  <c r="AA414" i="5"/>
  <c r="AA415" i="5"/>
  <c r="AA416" i="5"/>
  <c r="AA417" i="5"/>
  <c r="AA418" i="5"/>
  <c r="AA419" i="5"/>
  <c r="AA420" i="5"/>
  <c r="AA421" i="5"/>
  <c r="AA422" i="5"/>
  <c r="AA423" i="5"/>
  <c r="AA424" i="5"/>
  <c r="AA425" i="5"/>
  <c r="AA426" i="5"/>
  <c r="AA427" i="5"/>
  <c r="AA428" i="5"/>
  <c r="AA429" i="5"/>
  <c r="AA430" i="5"/>
  <c r="AA431" i="5"/>
  <c r="AA432" i="5"/>
  <c r="AA433" i="5"/>
  <c r="AA434" i="5"/>
  <c r="AA435" i="5"/>
  <c r="AA436" i="5"/>
  <c r="AA437" i="5"/>
  <c r="AA438" i="5"/>
  <c r="AA439" i="5"/>
  <c r="AA440" i="5"/>
  <c r="AA441" i="5"/>
  <c r="AA442" i="5"/>
  <c r="AA443" i="5"/>
  <c r="AA444" i="5"/>
  <c r="AA445" i="5"/>
  <c r="AA446" i="5"/>
  <c r="AA447" i="5"/>
  <c r="AA448" i="5"/>
  <c r="AA449" i="5"/>
  <c r="AA450" i="5"/>
  <c r="AA451" i="5"/>
  <c r="AA452" i="5"/>
  <c r="AA454" i="5"/>
  <c r="AA455" i="5"/>
  <c r="AA456" i="5"/>
  <c r="AA457" i="5"/>
  <c r="AA458" i="5"/>
  <c r="AA459" i="5"/>
  <c r="AA460" i="5"/>
  <c r="AA461" i="5"/>
  <c r="AA462" i="5"/>
  <c r="AA463" i="5"/>
  <c r="AA464" i="5"/>
  <c r="AA465" i="5"/>
  <c r="AA466" i="5"/>
  <c r="AA467" i="5"/>
  <c r="AA468" i="5"/>
  <c r="AA469" i="5"/>
  <c r="AA470" i="5"/>
  <c r="AA471" i="5"/>
  <c r="AA368" i="5"/>
  <c r="AA473" i="5"/>
  <c r="AA474" i="5"/>
  <c r="AA475" i="5"/>
  <c r="AA476" i="5"/>
  <c r="AA477" i="5"/>
  <c r="AA478" i="5"/>
  <c r="AA479" i="5"/>
  <c r="AA480" i="5"/>
  <c r="AA481" i="5"/>
  <c r="AA482" i="5"/>
  <c r="AA483" i="5"/>
  <c r="AA484" i="5"/>
  <c r="AA485" i="5"/>
  <c r="AA486" i="5"/>
  <c r="AA487" i="5"/>
  <c r="AA488" i="5"/>
  <c r="AA489" i="5"/>
  <c r="AA490" i="5"/>
  <c r="AA491" i="5"/>
  <c r="AA492" i="5"/>
  <c r="AA493" i="5"/>
  <c r="AA494" i="5"/>
  <c r="AA495" i="5"/>
  <c r="AA496" i="5"/>
  <c r="AA497" i="5"/>
  <c r="AA498" i="5"/>
  <c r="AA499" i="5"/>
  <c r="AA500" i="5"/>
  <c r="AA501" i="5"/>
  <c r="AA502" i="5"/>
  <c r="AA503" i="5"/>
  <c r="AA504" i="5"/>
  <c r="AA505" i="5"/>
  <c r="AA506" i="5"/>
  <c r="AA507" i="5"/>
  <c r="AA508" i="5"/>
  <c r="AA509" i="5"/>
  <c r="AA510" i="5"/>
  <c r="AA511" i="5"/>
  <c r="AA512" i="5"/>
  <c r="AA513" i="5"/>
  <c r="AA514" i="5"/>
  <c r="AA515" i="5"/>
  <c r="AA516" i="5"/>
  <c r="AA517" i="5"/>
  <c r="AA518" i="5"/>
  <c r="AA519" i="5"/>
  <c r="AA520" i="5"/>
  <c r="AA521" i="5"/>
  <c r="AA522" i="5"/>
  <c r="AA523" i="5"/>
  <c r="AA524" i="5"/>
  <c r="AA525" i="5"/>
  <c r="AA526" i="5"/>
  <c r="AA527" i="5"/>
  <c r="AA528" i="5"/>
  <c r="AA529" i="5"/>
  <c r="AA530" i="5"/>
  <c r="AA531" i="5"/>
  <c r="AA532" i="5"/>
  <c r="AA533" i="5"/>
  <c r="AA534" i="5"/>
  <c r="AA535" i="5"/>
  <c r="AA536" i="5"/>
  <c r="AA537" i="5"/>
  <c r="AA538" i="5"/>
  <c r="AA539" i="5"/>
  <c r="AA540" i="5"/>
  <c r="AA541" i="5"/>
  <c r="AA542" i="5"/>
  <c r="AA543" i="5"/>
  <c r="AA544" i="5"/>
  <c r="AA545" i="5"/>
  <c r="AA546" i="5"/>
  <c r="AA547" i="5"/>
  <c r="AA548" i="5"/>
  <c r="AA549" i="5"/>
  <c r="AA550" i="5"/>
  <c r="AA551" i="5"/>
  <c r="AA552" i="5"/>
  <c r="AA553" i="5"/>
  <c r="AA554" i="5"/>
  <c r="AA555" i="5"/>
  <c r="AA556" i="5"/>
  <c r="AA557" i="5"/>
  <c r="AA558" i="5"/>
  <c r="AA559" i="5"/>
  <c r="AA560" i="5"/>
  <c r="AA561" i="5"/>
  <c r="AA562" i="5"/>
  <c r="AA563" i="5"/>
  <c r="AA564" i="5"/>
  <c r="AA565" i="5"/>
  <c r="AA566" i="5"/>
  <c r="AA567" i="5"/>
  <c r="AA568" i="5"/>
  <c r="AA569" i="5"/>
  <c r="AA570" i="5"/>
  <c r="AA571" i="5"/>
  <c r="AA572" i="5"/>
  <c r="AA573" i="5"/>
  <c r="AA574" i="5"/>
  <c r="AA575" i="5"/>
  <c r="AA576" i="5"/>
  <c r="AA577" i="5"/>
  <c r="AA578" i="5"/>
  <c r="AA579" i="5"/>
  <c r="AA580" i="5"/>
  <c r="AA581" i="5"/>
  <c r="AA582" i="5"/>
  <c r="AA583" i="5"/>
  <c r="AA584" i="5"/>
  <c r="AA585" i="5"/>
  <c r="AA586" i="5"/>
  <c r="AA587" i="5"/>
  <c r="AA588" i="5"/>
  <c r="AA589" i="5"/>
  <c r="AA590" i="5"/>
  <c r="AA591" i="5"/>
  <c r="AA592" i="5"/>
  <c r="AA593" i="5"/>
  <c r="AA594" i="5"/>
  <c r="AA595" i="5"/>
  <c r="AA596" i="5"/>
  <c r="AA597" i="5"/>
  <c r="AA598" i="5"/>
  <c r="AA599" i="5"/>
  <c r="AA600" i="5"/>
  <c r="AA601" i="5"/>
  <c r="AA602" i="5"/>
  <c r="AA603" i="5"/>
  <c r="AA604" i="5"/>
  <c r="AA605" i="5"/>
  <c r="AA606" i="5"/>
  <c r="AA607" i="5"/>
  <c r="AA608" i="5"/>
  <c r="AA609" i="5"/>
  <c r="AA610" i="5"/>
  <c r="AA611" i="5"/>
  <c r="AA612" i="5"/>
  <c r="AA613" i="5"/>
  <c r="AA614" i="5"/>
  <c r="AA615" i="5"/>
  <c r="AA616" i="5"/>
  <c r="AA617" i="5"/>
  <c r="AA618" i="5"/>
  <c r="AA619" i="5"/>
  <c r="AA634" i="5"/>
  <c r="AA621" i="5"/>
  <c r="AA622" i="5"/>
  <c r="AA623" i="5"/>
  <c r="AA624" i="5"/>
  <c r="AA625" i="5"/>
  <c r="AA626" i="5"/>
  <c r="AA627" i="5"/>
  <c r="AA628" i="5"/>
  <c r="AA629" i="5"/>
  <c r="AA630" i="5"/>
  <c r="AA631" i="5"/>
  <c r="AA632" i="5"/>
  <c r="AA633" i="5"/>
  <c r="AA668" i="5"/>
  <c r="AA635" i="5"/>
  <c r="AA636" i="5"/>
  <c r="AA637" i="5"/>
  <c r="AA638" i="5"/>
  <c r="AA639" i="5"/>
  <c r="AA640" i="5"/>
  <c r="AA641" i="5"/>
  <c r="AA642" i="5"/>
  <c r="AA643" i="5"/>
  <c r="AA644" i="5"/>
  <c r="AA645" i="5"/>
  <c r="AA646" i="5"/>
  <c r="AA647" i="5"/>
  <c r="AA648" i="5"/>
  <c r="AA649" i="5"/>
  <c r="AA650" i="5"/>
  <c r="AA651" i="5"/>
  <c r="AA652" i="5"/>
  <c r="AA653" i="5"/>
  <c r="AA654" i="5"/>
  <c r="AA655" i="5"/>
  <c r="AA656" i="5"/>
  <c r="AA657" i="5"/>
  <c r="AA658" i="5"/>
  <c r="AA659" i="5"/>
  <c r="AA660" i="5"/>
  <c r="AA661" i="5"/>
  <c r="AA662" i="5"/>
  <c r="AA663" i="5"/>
  <c r="AA664" i="5"/>
  <c r="AA665" i="5"/>
  <c r="AA666" i="5"/>
  <c r="AA667" i="5"/>
  <c r="AA380" i="5"/>
  <c r="AA2" i="5"/>
  <c r="Z2" i="3"/>
  <c r="Z3" i="5"/>
  <c r="Z4" i="5"/>
  <c r="Z5" i="5"/>
  <c r="Z6" i="5"/>
  <c r="Z7" i="5"/>
  <c r="Z8" i="5"/>
  <c r="Z9" i="5"/>
  <c r="Z10" i="5"/>
  <c r="Z11" i="5"/>
  <c r="Z12" i="5"/>
  <c r="Z13" i="5"/>
  <c r="Z14" i="5"/>
  <c r="Z15" i="5"/>
  <c r="Z16" i="5"/>
  <c r="Z17" i="5"/>
  <c r="Z18" i="5"/>
  <c r="Z19" i="5"/>
  <c r="Z20" i="5"/>
  <c r="Z21" i="5"/>
  <c r="Z22" i="5"/>
  <c r="Z23" i="5"/>
  <c r="Z24" i="5"/>
  <c r="Z25" i="5"/>
  <c r="Z26" i="5"/>
  <c r="Z323"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9" i="5"/>
  <c r="Z170" i="5"/>
  <c r="Z171" i="5"/>
  <c r="Z172" i="5"/>
  <c r="Z173" i="5"/>
  <c r="Z174" i="5"/>
  <c r="Z175" i="5"/>
  <c r="Z176" i="5"/>
  <c r="Z177" i="5"/>
  <c r="Z178" i="5"/>
  <c r="Z179" i="5"/>
  <c r="Z180" i="5"/>
  <c r="Z472"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181" i="5"/>
  <c r="Z307" i="5"/>
  <c r="Z308" i="5"/>
  <c r="Z309" i="5"/>
  <c r="Z310" i="5"/>
  <c r="Z311" i="5"/>
  <c r="Z312" i="5"/>
  <c r="Z313" i="5"/>
  <c r="Z314" i="5"/>
  <c r="Z315" i="5"/>
  <c r="Z316" i="5"/>
  <c r="Z317" i="5"/>
  <c r="Z318" i="5"/>
  <c r="Z319" i="5"/>
  <c r="Z320" i="5"/>
  <c r="Z321" i="5"/>
  <c r="Z322" i="5"/>
  <c r="Z350"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06" i="5"/>
  <c r="Z351" i="5"/>
  <c r="Z352" i="5"/>
  <c r="Z353" i="5"/>
  <c r="Z354" i="5"/>
  <c r="Z355" i="5"/>
  <c r="Z356" i="5"/>
  <c r="Z357" i="5"/>
  <c r="Z358" i="5"/>
  <c r="Z359" i="5"/>
  <c r="Z360" i="5"/>
  <c r="Z361" i="5"/>
  <c r="Z362" i="5"/>
  <c r="Z363" i="5"/>
  <c r="Z364" i="5"/>
  <c r="Z620" i="5"/>
  <c r="Z366" i="5"/>
  <c r="Z367" i="5"/>
  <c r="Z365" i="5"/>
  <c r="Z369" i="5"/>
  <c r="Z370" i="5"/>
  <c r="Z371" i="5"/>
  <c r="Z372" i="5"/>
  <c r="Z373" i="5"/>
  <c r="Z374" i="5"/>
  <c r="Z375" i="5"/>
  <c r="Z376" i="5"/>
  <c r="Z377" i="5"/>
  <c r="Z378" i="5"/>
  <c r="Z379" i="5"/>
  <c r="Z27"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4" i="5"/>
  <c r="Z455" i="5"/>
  <c r="Z456" i="5"/>
  <c r="Z457" i="5"/>
  <c r="Z458" i="5"/>
  <c r="Z459" i="5"/>
  <c r="Z460" i="5"/>
  <c r="Z461" i="5"/>
  <c r="Z462" i="5"/>
  <c r="Z463" i="5"/>
  <c r="Z464" i="5"/>
  <c r="Z465" i="5"/>
  <c r="Z466" i="5"/>
  <c r="Z467" i="5"/>
  <c r="Z468" i="5"/>
  <c r="Z469" i="5"/>
  <c r="Z470" i="5"/>
  <c r="Z471" i="5"/>
  <c r="Z368"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34" i="5"/>
  <c r="Z621" i="5"/>
  <c r="Z622" i="5"/>
  <c r="Z623" i="5"/>
  <c r="Z624" i="5"/>
  <c r="Z625" i="5"/>
  <c r="Z626" i="5"/>
  <c r="Z627" i="5"/>
  <c r="Z628" i="5"/>
  <c r="Z629" i="5"/>
  <c r="Z630" i="5"/>
  <c r="Z631" i="5"/>
  <c r="Z632" i="5"/>
  <c r="Z633" i="5"/>
  <c r="Z668"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380" i="5"/>
  <c r="Z2" i="5"/>
  <c r="P3" i="5"/>
  <c r="P4" i="5"/>
  <c r="P5" i="5"/>
  <c r="P6" i="5"/>
  <c r="P7" i="5"/>
  <c r="P8" i="5"/>
  <c r="P9" i="5"/>
  <c r="P10" i="5"/>
  <c r="P11" i="5"/>
  <c r="P12" i="5"/>
  <c r="P13" i="5"/>
  <c r="P14" i="5"/>
  <c r="P15" i="5"/>
  <c r="P16" i="5"/>
  <c r="P17" i="5"/>
  <c r="P18" i="5"/>
  <c r="P19" i="5"/>
  <c r="P20" i="5"/>
  <c r="P21" i="5"/>
  <c r="P22" i="5"/>
  <c r="P23" i="5"/>
  <c r="P24" i="5"/>
  <c r="P25" i="5"/>
  <c r="P26" i="5"/>
  <c r="P323"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9" i="5"/>
  <c r="P170" i="5"/>
  <c r="P171" i="5"/>
  <c r="P172" i="5"/>
  <c r="P173" i="5"/>
  <c r="P174" i="5"/>
  <c r="P175" i="5"/>
  <c r="P176" i="5"/>
  <c r="P177" i="5"/>
  <c r="P178" i="5"/>
  <c r="P179" i="5"/>
  <c r="P180" i="5"/>
  <c r="P472"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181" i="5"/>
  <c r="P307" i="5"/>
  <c r="P308" i="5"/>
  <c r="P309" i="5"/>
  <c r="P310" i="5"/>
  <c r="P311" i="5"/>
  <c r="P312" i="5"/>
  <c r="P313" i="5"/>
  <c r="P314" i="5"/>
  <c r="P315" i="5"/>
  <c r="P316" i="5"/>
  <c r="P317" i="5"/>
  <c r="P318" i="5"/>
  <c r="P319" i="5"/>
  <c r="P320" i="5"/>
  <c r="P321" i="5"/>
  <c r="P322" i="5"/>
  <c r="P350"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06" i="5"/>
  <c r="P351" i="5"/>
  <c r="P352" i="5"/>
  <c r="P353" i="5"/>
  <c r="P354" i="5"/>
  <c r="P355" i="5"/>
  <c r="P356" i="5"/>
  <c r="P357" i="5"/>
  <c r="P358" i="5"/>
  <c r="P359" i="5"/>
  <c r="P360" i="5"/>
  <c r="P361" i="5"/>
  <c r="P362" i="5"/>
  <c r="P363" i="5"/>
  <c r="P364" i="5"/>
  <c r="P620" i="5"/>
  <c r="P366" i="5"/>
  <c r="P367" i="5"/>
  <c r="P365" i="5"/>
  <c r="P369" i="5"/>
  <c r="P370" i="5"/>
  <c r="P371" i="5"/>
  <c r="P372" i="5"/>
  <c r="P373" i="5"/>
  <c r="P374" i="5"/>
  <c r="P375" i="5"/>
  <c r="P376" i="5"/>
  <c r="P377" i="5"/>
  <c r="P378" i="5"/>
  <c r="P379" i="5"/>
  <c r="P27"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4" i="5"/>
  <c r="P455" i="5"/>
  <c r="P456" i="5"/>
  <c r="P457" i="5"/>
  <c r="P458" i="5"/>
  <c r="P459" i="5"/>
  <c r="P460" i="5"/>
  <c r="P461" i="5"/>
  <c r="P462" i="5"/>
  <c r="P463" i="5"/>
  <c r="P464" i="5"/>
  <c r="P465" i="5"/>
  <c r="P466" i="5"/>
  <c r="P467" i="5"/>
  <c r="P468" i="5"/>
  <c r="P469" i="5"/>
  <c r="P470" i="5"/>
  <c r="P471" i="5"/>
  <c r="P368"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34" i="5"/>
  <c r="P621" i="5"/>
  <c r="P622" i="5"/>
  <c r="P623" i="5"/>
  <c r="P624" i="5"/>
  <c r="P625" i="5"/>
  <c r="P626" i="5"/>
  <c r="P627" i="5"/>
  <c r="P628" i="5"/>
  <c r="P629" i="5"/>
  <c r="P630" i="5"/>
  <c r="P631" i="5"/>
  <c r="P632" i="5"/>
  <c r="P633" i="5"/>
  <c r="P668"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380" i="5"/>
  <c r="P2" i="5"/>
  <c r="Q2" i="4"/>
  <c r="AB95" i="4"/>
  <c r="AB254" i="4"/>
  <c r="AB403" i="4"/>
  <c r="AB6" i="4"/>
  <c r="AB7" i="4"/>
  <c r="AB8" i="4"/>
  <c r="AB378" i="4"/>
  <c r="AB10" i="4"/>
  <c r="AB102" i="4"/>
  <c r="AB658" i="4"/>
  <c r="AB13" i="4"/>
  <c r="AB222" i="4"/>
  <c r="AB15" i="4"/>
  <c r="AB191" i="4"/>
  <c r="AB17" i="4"/>
  <c r="AB223" i="4"/>
  <c r="AB34" i="4"/>
  <c r="AB20" i="4"/>
  <c r="AB516" i="4"/>
  <c r="AB428" i="4"/>
  <c r="AB14" i="4"/>
  <c r="AB3" i="4"/>
  <c r="AB25" i="4"/>
  <c r="AB26" i="4"/>
  <c r="AB27" i="4"/>
  <c r="AB28" i="4"/>
  <c r="AB29" i="4"/>
  <c r="AB155" i="4"/>
  <c r="AB23" i="4"/>
  <c r="AB195" i="4"/>
  <c r="AB156" i="4"/>
  <c r="AB190" i="4"/>
  <c r="AB11" i="4"/>
  <c r="AB125" i="4"/>
  <c r="AB101" i="4"/>
  <c r="AB21" i="4"/>
  <c r="AB405" i="4"/>
  <c r="AB532" i="4"/>
  <c r="AB41" i="4"/>
  <c r="AB5" i="4"/>
  <c r="AB43" i="4"/>
  <c r="AB44" i="4"/>
  <c r="AB45" i="4"/>
  <c r="AB46" i="4"/>
  <c r="AB47" i="4"/>
  <c r="AB103" i="4"/>
  <c r="AB49" i="4"/>
  <c r="AB50" i="4"/>
  <c r="AB51" i="4"/>
  <c r="AB52" i="4"/>
  <c r="AB215" i="4"/>
  <c r="AB148" i="4"/>
  <c r="AB55" i="4"/>
  <c r="AB56" i="4"/>
  <c r="AB57" i="4"/>
  <c r="AB490" i="4"/>
  <c r="AB59" i="4"/>
  <c r="AB433" i="4"/>
  <c r="AB35" i="4"/>
  <c r="AB62" i="4"/>
  <c r="AB551" i="4"/>
  <c r="AB85" i="4"/>
  <c r="AB66" i="4"/>
  <c r="AB557" i="4"/>
  <c r="AB145" i="4"/>
  <c r="AB69" i="4"/>
  <c r="AB70" i="4"/>
  <c r="AB71" i="4"/>
  <c r="AB196" i="4"/>
  <c r="AB73" i="4"/>
  <c r="AB74" i="4"/>
  <c r="AB261" i="4"/>
  <c r="AB189" i="4"/>
  <c r="AB241" i="4"/>
  <c r="AB400" i="4"/>
  <c r="AB79" i="4"/>
  <c r="AB80" i="4"/>
  <c r="AB81" i="4"/>
  <c r="AB82" i="4"/>
  <c r="AB248" i="4"/>
  <c r="AB84" i="4"/>
  <c r="AB518" i="4"/>
  <c r="AB313" i="4"/>
  <c r="AB358" i="4"/>
  <c r="AB461" i="4"/>
  <c r="AB213" i="4"/>
  <c r="AB360" i="4"/>
  <c r="AB65" i="4"/>
  <c r="AB533" i="4"/>
  <c r="AB93" i="4"/>
  <c r="AB94" i="4"/>
  <c r="AB68" i="4"/>
  <c r="AB96" i="4"/>
  <c r="AB97" i="4"/>
  <c r="AB98" i="4"/>
  <c r="AB624" i="4"/>
  <c r="AB100" i="4"/>
  <c r="AB629" i="4"/>
  <c r="AB381" i="4"/>
  <c r="AB458" i="4"/>
  <c r="AB36" i="4"/>
  <c r="AB104" i="4"/>
  <c r="AB540" i="4"/>
  <c r="AB558" i="4"/>
  <c r="AB297" i="4"/>
  <c r="AB130" i="4"/>
  <c r="AB110" i="4"/>
  <c r="AB111" i="4"/>
  <c r="AB112" i="4"/>
  <c r="AB113" i="4"/>
  <c r="AB114" i="4"/>
  <c r="AB115" i="4"/>
  <c r="AB149" i="4"/>
  <c r="AB117" i="4"/>
  <c r="AB118" i="4"/>
  <c r="AB119" i="4"/>
  <c r="AB120" i="4"/>
  <c r="AB527" i="4"/>
  <c r="AB122" i="4"/>
  <c r="AB363" i="4"/>
  <c r="AB124" i="4"/>
  <c r="AB174" i="4"/>
  <c r="AB126" i="4"/>
  <c r="AB127" i="4"/>
  <c r="AB128" i="4"/>
  <c r="AB129" i="4"/>
  <c r="AB440" i="4"/>
  <c r="AB131" i="4"/>
  <c r="AB132" i="4"/>
  <c r="AB133" i="4"/>
  <c r="AB134" i="4"/>
  <c r="AB135" i="4"/>
  <c r="AB31" i="4"/>
  <c r="AB137" i="4"/>
  <c r="AB138" i="4"/>
  <c r="AB273" i="4"/>
  <c r="AB236" i="4"/>
  <c r="AB412" i="4"/>
  <c r="AB142" i="4"/>
  <c r="AB143" i="4"/>
  <c r="AB144" i="4"/>
  <c r="AB383" i="4"/>
  <c r="AB146" i="4"/>
  <c r="AB147" i="4"/>
  <c r="AB369" i="4"/>
  <c r="AB434" i="4"/>
  <c r="AB150" i="4"/>
  <c r="AB151" i="4"/>
  <c r="AB152" i="4"/>
  <c r="AB153" i="4"/>
  <c r="AB72" i="4"/>
  <c r="AB519" i="4"/>
  <c r="AB30" i="4"/>
  <c r="AB157" i="4"/>
  <c r="AB158" i="4"/>
  <c r="AB159" i="4"/>
  <c r="AB298" i="4"/>
  <c r="AB161" i="4"/>
  <c r="AB162" i="4"/>
  <c r="AB559" i="4"/>
  <c r="AB164" i="4"/>
  <c r="AB165" i="4"/>
  <c r="AB166" i="4"/>
  <c r="AB167" i="4"/>
  <c r="AB169" i="4"/>
  <c r="AB170" i="4"/>
  <c r="AB171" i="4"/>
  <c r="AB172" i="4"/>
  <c r="AB173" i="4"/>
  <c r="AB513" i="4"/>
  <c r="AB175" i="4"/>
  <c r="AB176" i="4"/>
  <c r="AB177" i="4"/>
  <c r="AB178" i="4"/>
  <c r="AB179" i="4"/>
  <c r="AB180" i="4"/>
  <c r="AB181" i="4"/>
  <c r="AB182" i="4"/>
  <c r="AB534" i="4"/>
  <c r="AB184" i="4"/>
  <c r="AB185" i="4"/>
  <c r="AB186" i="4"/>
  <c r="AB187" i="4"/>
  <c r="AB86" i="4"/>
  <c r="AB4" i="4"/>
  <c r="AB37" i="4"/>
  <c r="AB520" i="4"/>
  <c r="AB192" i="4"/>
  <c r="AB58" i="4"/>
  <c r="AB194" i="4"/>
  <c r="AB636" i="4"/>
  <c r="AB38" i="4"/>
  <c r="AB197" i="4"/>
  <c r="AB605" i="4"/>
  <c r="AB199" i="4"/>
  <c r="AB200" i="4"/>
  <c r="AB201" i="4"/>
  <c r="AB202" i="4"/>
  <c r="AB24" i="4"/>
  <c r="AB204" i="4"/>
  <c r="AB205" i="4"/>
  <c r="AB206" i="4"/>
  <c r="AB207" i="4"/>
  <c r="AB208" i="4"/>
  <c r="AB209" i="4"/>
  <c r="AB210" i="4"/>
  <c r="AB78" i="4"/>
  <c r="AB87" i="4"/>
  <c r="AB88" i="4"/>
  <c r="AB238" i="4"/>
  <c r="AB346" i="4"/>
  <c r="AB216" i="4"/>
  <c r="AB217" i="4"/>
  <c r="AB218" i="4"/>
  <c r="AB219" i="4"/>
  <c r="AB105" i="4"/>
  <c r="AB221" i="4"/>
  <c r="AB18" i="4"/>
  <c r="AB75" i="4"/>
  <c r="AB224" i="4"/>
  <c r="AB225" i="4"/>
  <c r="AB243" i="4"/>
  <c r="AB227" i="4"/>
  <c r="AB228" i="4"/>
  <c r="AB277" i="4"/>
  <c r="AB305" i="4"/>
  <c r="AB231" i="4"/>
  <c r="AB232" i="4"/>
  <c r="AB233" i="4"/>
  <c r="AB234" i="4"/>
  <c r="AB483" i="4"/>
  <c r="AB60" i="4"/>
  <c r="AB306" i="4"/>
  <c r="AB89" i="4"/>
  <c r="AB123" i="4"/>
  <c r="AB240" i="4"/>
  <c r="AB12" i="4"/>
  <c r="AB242" i="4"/>
  <c r="AB350" i="4"/>
  <c r="AB67" i="4"/>
  <c r="AB283" i="4"/>
  <c r="AB469" i="4"/>
  <c r="AB247" i="4"/>
  <c r="AB260" i="4"/>
  <c r="AB249" i="4"/>
  <c r="AB250" i="4"/>
  <c r="AB251" i="4"/>
  <c r="AB252" i="4"/>
  <c r="AB253" i="4"/>
  <c r="AB413" i="4"/>
  <c r="AB255" i="4"/>
  <c r="AB256" i="4"/>
  <c r="AB565" i="4"/>
  <c r="AB258" i="4"/>
  <c r="AB259" i="4"/>
  <c r="AB550" i="4"/>
  <c r="AB321" i="4"/>
  <c r="AB262" i="4"/>
  <c r="AB141" i="4"/>
  <c r="AB264" i="4"/>
  <c r="AB265" i="4"/>
  <c r="AB266" i="4"/>
  <c r="AB344" i="4"/>
  <c r="AB268" i="4"/>
  <c r="AB269" i="4"/>
  <c r="AB270" i="4"/>
  <c r="AB271" i="4"/>
  <c r="AB106" i="4"/>
  <c r="AB263" i="4"/>
  <c r="AB414" i="4"/>
  <c r="AB462" i="4"/>
  <c r="AB316" i="4"/>
  <c r="AB608" i="4"/>
  <c r="AB278" i="4"/>
  <c r="AB279" i="4"/>
  <c r="AB280" i="4"/>
  <c r="AB281" i="4"/>
  <c r="AB282" i="4"/>
  <c r="AB183" i="4"/>
  <c r="AB284" i="4"/>
  <c r="AB285" i="4"/>
  <c r="AB267" i="4"/>
  <c r="AB239" i="4"/>
  <c r="AB288" i="4"/>
  <c r="AB289" i="4"/>
  <c r="AB290" i="4"/>
  <c r="AB291" i="4"/>
  <c r="AB292" i="4"/>
  <c r="AB293" i="4"/>
  <c r="AB16" i="4"/>
  <c r="AB567" i="4"/>
  <c r="AB296" i="4"/>
  <c r="AB257" i="4"/>
  <c r="AB226" i="4"/>
  <c r="AB299" i="4"/>
  <c r="AB300" i="4"/>
  <c r="AB301" i="4"/>
  <c r="AB302" i="4"/>
  <c r="AB303" i="4"/>
  <c r="AB304" i="4"/>
  <c r="AB352" i="4"/>
  <c r="AB286" i="4"/>
  <c r="AB435" i="4"/>
  <c r="AB308" i="4"/>
  <c r="AB154" i="4"/>
  <c r="AB310" i="4"/>
  <c r="AB502" i="4"/>
  <c r="AB417" i="4"/>
  <c r="AB229" i="4"/>
  <c r="AB314" i="4"/>
  <c r="AB315" i="4"/>
  <c r="AB272" i="4"/>
  <c r="AB594" i="4"/>
  <c r="AB53" i="4"/>
  <c r="AB319" i="4"/>
  <c r="AB320" i="4"/>
  <c r="AB530" i="4"/>
  <c r="AB322" i="4"/>
  <c r="AB323" i="4"/>
  <c r="AB505" i="4"/>
  <c r="AB325" i="4"/>
  <c r="AB326" i="4"/>
  <c r="AB327" i="4"/>
  <c r="AB630" i="4"/>
  <c r="AB329" i="4"/>
  <c r="AB330" i="4"/>
  <c r="AB331" i="4"/>
  <c r="AB332" i="4"/>
  <c r="AB333" i="4"/>
  <c r="AB334" i="4"/>
  <c r="AB335" i="4"/>
  <c r="AB336" i="4"/>
  <c r="AB337" i="4"/>
  <c r="AB338" i="4"/>
  <c r="AB339" i="4"/>
  <c r="AB340" i="4"/>
  <c r="AB193" i="4"/>
  <c r="AB342" i="4"/>
  <c r="AB343" i="4"/>
  <c r="AB486" i="4"/>
  <c r="AB345" i="4"/>
  <c r="AB526" i="4"/>
  <c r="AB347" i="4"/>
  <c r="AB348" i="4"/>
  <c r="AB349" i="4"/>
  <c r="AB287" i="4"/>
  <c r="AB351" i="4"/>
  <c r="AB324" i="4"/>
  <c r="AB353" i="4"/>
  <c r="AB354" i="4"/>
  <c r="AB76" i="4"/>
  <c r="AB214" i="4"/>
  <c r="AB357" i="4"/>
  <c r="AB441" i="4"/>
  <c r="AB359" i="4"/>
  <c r="AB542" i="4"/>
  <c r="AB361" i="4"/>
  <c r="AB362" i="4"/>
  <c r="AB295" i="4"/>
  <c r="AB364" i="4"/>
  <c r="AB365" i="4"/>
  <c r="AB366" i="4"/>
  <c r="AB367" i="4"/>
  <c r="AB368" i="4"/>
  <c r="AB39" i="4"/>
  <c r="AB370" i="4"/>
  <c r="AB371" i="4"/>
  <c r="AB372" i="4"/>
  <c r="AB136" i="4"/>
  <c r="AB568" i="4"/>
  <c r="AB198" i="4"/>
  <c r="AB376" i="4"/>
  <c r="AB377" i="4"/>
  <c r="AB549" i="4"/>
  <c r="AB294" i="4"/>
  <c r="AB99" i="4"/>
  <c r="AB274" i="4"/>
  <c r="AB382" i="4"/>
  <c r="AB107" i="4"/>
  <c r="AB384" i="4"/>
  <c r="AB385" i="4"/>
  <c r="AB386" i="4"/>
  <c r="AB387" i="4"/>
  <c r="AB388" i="4"/>
  <c r="AB389" i="4"/>
  <c r="AB390" i="4"/>
  <c r="AB391" i="4"/>
  <c r="AB432" i="4"/>
  <c r="AB482" i="4"/>
  <c r="AB40" i="4"/>
  <c r="AB395" i="4"/>
  <c r="AB54" i="4"/>
  <c r="AB42" i="4"/>
  <c r="AB398" i="4"/>
  <c r="AB618" i="4"/>
  <c r="AB312" i="4"/>
  <c r="AB401" i="4"/>
  <c r="AB402" i="4"/>
  <c r="AB61" i="4"/>
  <c r="AB188" i="4"/>
  <c r="AB421" i="4"/>
  <c r="AB406" i="4"/>
  <c r="AB407" i="4"/>
  <c r="AB408" i="4"/>
  <c r="AB409" i="4"/>
  <c r="AB410" i="4"/>
  <c r="AB506" i="4"/>
  <c r="AB328" i="4"/>
  <c r="AB108" i="4"/>
  <c r="AB507" i="4"/>
  <c r="AB415" i="4"/>
  <c r="AB416" i="4"/>
  <c r="AB457" i="4"/>
  <c r="AB418" i="4"/>
  <c r="AB419" i="4"/>
  <c r="AB420" i="4"/>
  <c r="AB546" i="4"/>
  <c r="AB619" i="4"/>
  <c r="AB19" i="4"/>
  <c r="AB424" i="4"/>
  <c r="AB425" i="4"/>
  <c r="AB571" i="4"/>
  <c r="AB427" i="4"/>
  <c r="AB484" i="4"/>
  <c r="AB429" i="4"/>
  <c r="AB430" i="4"/>
  <c r="AB431" i="4"/>
  <c r="AB473" i="4"/>
  <c r="AB547" i="4"/>
  <c r="AB275" i="4"/>
  <c r="AB392" i="4"/>
  <c r="AB436" i="4"/>
  <c r="AB422" i="4"/>
  <c r="AB488" i="4"/>
  <c r="AB439" i="4"/>
  <c r="AB83" i="4"/>
  <c r="AB237" i="4"/>
  <c r="AB442" i="4"/>
  <c r="AB443" i="4"/>
  <c r="AB444" i="4"/>
  <c r="AB445" i="4"/>
  <c r="AB446" i="4"/>
  <c r="AB447" i="4"/>
  <c r="AB448" i="4"/>
  <c r="AB449" i="4"/>
  <c r="AB450" i="4"/>
  <c r="AB451" i="4"/>
  <c r="AB452" i="4"/>
  <c r="AB454" i="4"/>
  <c r="AB521" i="4"/>
  <c r="AB456" i="4"/>
  <c r="AB404" i="4"/>
  <c r="AB465" i="4"/>
  <c r="AB459" i="4"/>
  <c r="AB460" i="4"/>
  <c r="AB311" i="4"/>
  <c r="AB512" i="4"/>
  <c r="AB463" i="4"/>
  <c r="AB464" i="4"/>
  <c r="AB276" i="4"/>
  <c r="AB466" i="4"/>
  <c r="AB467" i="4"/>
  <c r="AB639" i="4"/>
  <c r="AB393" i="4"/>
  <c r="AB470" i="4"/>
  <c r="AB471" i="4"/>
  <c r="AB472" i="4"/>
  <c r="AB203" i="4"/>
  <c r="AB474" i="4"/>
  <c r="AB475" i="4"/>
  <c r="AB140" i="4"/>
  <c r="AB477" i="4"/>
  <c r="AB478" i="4"/>
  <c r="AB479" i="4"/>
  <c r="AB9" i="4"/>
  <c r="AB437" i="4"/>
  <c r="AB468" i="4"/>
  <c r="AB548" i="4"/>
  <c r="AB394" i="4"/>
  <c r="AB485" i="4"/>
  <c r="AB411" i="4"/>
  <c r="AB487" i="4"/>
  <c r="AB160" i="4"/>
  <c r="AB489" i="4"/>
  <c r="AB90" i="4"/>
  <c r="AB491" i="4"/>
  <c r="AB492" i="4"/>
  <c r="AB493" i="4"/>
  <c r="AB494" i="4"/>
  <c r="AB495" i="4"/>
  <c r="AB496" i="4"/>
  <c r="AB497" i="4"/>
  <c r="AB498" i="4"/>
  <c r="AB499" i="4"/>
  <c r="AB500" i="4"/>
  <c r="AB501" i="4"/>
  <c r="AB589" i="4"/>
  <c r="AB503" i="4"/>
  <c r="AB504" i="4"/>
  <c r="AB48" i="4"/>
  <c r="AB631" i="4"/>
  <c r="AB602" i="4"/>
  <c r="AB508" i="4"/>
  <c r="AB509" i="4"/>
  <c r="AB510" i="4"/>
  <c r="AB511" i="4"/>
  <c r="AB423" i="4"/>
  <c r="AB356" i="4"/>
  <c r="AB514" i="4"/>
  <c r="AB515" i="4"/>
  <c r="AB396" i="4"/>
  <c r="AB517" i="4"/>
  <c r="AB246" i="4"/>
  <c r="AB92" i="4"/>
  <c r="AB373" i="4"/>
  <c r="AB230" i="4"/>
  <c r="AB63" i="4"/>
  <c r="AB523" i="4"/>
  <c r="AB524" i="4"/>
  <c r="AB525" i="4"/>
  <c r="AB591" i="4"/>
  <c r="AB244" i="4"/>
  <c r="AB528" i="4"/>
  <c r="AB529" i="4"/>
  <c r="AB455" i="4"/>
  <c r="AB531" i="4"/>
  <c r="AB642" i="4"/>
  <c r="AB211" i="4"/>
  <c r="AB109" i="4"/>
  <c r="AB535" i="4"/>
  <c r="AB139" i="4"/>
  <c r="AB537" i="4"/>
  <c r="AB538" i="4"/>
  <c r="AB539" i="4"/>
  <c r="AB307" i="4"/>
  <c r="AB541" i="4"/>
  <c r="AB536" i="4"/>
  <c r="AB543" i="4"/>
  <c r="AB544" i="4"/>
  <c r="AB545" i="4"/>
  <c r="AB655" i="4"/>
  <c r="AB374" i="4"/>
  <c r="AB91" i="4"/>
  <c r="AB32" i="4"/>
  <c r="AB163" i="4"/>
  <c r="AB309" i="4"/>
  <c r="AB552" i="4"/>
  <c r="AB553" i="4"/>
  <c r="AB554" i="4"/>
  <c r="AB555" i="4"/>
  <c r="AB556" i="4"/>
  <c r="AB77" i="4"/>
  <c r="AB245" i="4"/>
  <c r="AB317" i="4"/>
  <c r="AB560" i="4"/>
  <c r="AB561" i="4"/>
  <c r="AB562" i="4"/>
  <c r="AB563" i="4"/>
  <c r="AB564" i="4"/>
  <c r="AB379" i="4"/>
  <c r="AB566" i="4"/>
  <c r="AB33" i="4"/>
  <c r="AB22" i="4"/>
  <c r="AB569" i="4"/>
  <c r="AB570" i="4"/>
  <c r="AB397" i="4"/>
  <c r="AB572" i="4"/>
  <c r="AB573" i="4"/>
  <c r="AB574" i="4"/>
  <c r="AB575" i="4"/>
  <c r="AB576" i="4"/>
  <c r="AB577" i="4"/>
  <c r="AB578" i="4"/>
  <c r="AB579" i="4"/>
  <c r="AB580" i="4"/>
  <c r="AB581" i="4"/>
  <c r="AB582" i="4"/>
  <c r="AB583" i="4"/>
  <c r="AB584" i="4"/>
  <c r="AB585" i="4"/>
  <c r="AB586" i="4"/>
  <c r="AB587" i="4"/>
  <c r="AB588" i="4"/>
  <c r="AB116" i="4"/>
  <c r="AB590" i="4"/>
  <c r="AB399" i="4"/>
  <c r="AB592" i="4"/>
  <c r="AB593" i="4"/>
  <c r="AB627" i="4"/>
  <c r="AB595" i="4"/>
  <c r="AB596" i="4"/>
  <c r="AB597" i="4"/>
  <c r="AB598" i="4"/>
  <c r="AB599" i="4"/>
  <c r="AB600" i="4"/>
  <c r="AB601" i="4"/>
  <c r="AB481" i="4"/>
  <c r="AB603" i="4"/>
  <c r="AB604" i="4"/>
  <c r="AB438" i="4"/>
  <c r="AB606" i="4"/>
  <c r="AB607" i="4"/>
  <c r="AB220" i="4"/>
  <c r="AB609" i="4"/>
  <c r="AB610" i="4"/>
  <c r="AB611" i="4"/>
  <c r="AB612" i="4"/>
  <c r="AB613" i="4"/>
  <c r="AB614" i="4"/>
  <c r="AB615" i="4"/>
  <c r="AB616" i="4"/>
  <c r="AB617" i="4"/>
  <c r="AB318" i="4"/>
  <c r="AB480" i="4"/>
  <c r="AB620" i="4"/>
  <c r="AB621" i="4"/>
  <c r="AB622" i="4"/>
  <c r="AB623" i="4"/>
  <c r="AB212" i="4"/>
  <c r="AB625" i="4"/>
  <c r="AB626" i="4"/>
  <c r="AB375" i="4"/>
  <c r="AB628" i="4"/>
  <c r="AB426" i="4"/>
  <c r="AB522" i="4"/>
  <c r="AB121" i="4"/>
  <c r="AB632" i="4"/>
  <c r="AB633" i="4"/>
  <c r="AB634" i="4"/>
  <c r="AB635" i="4"/>
  <c r="AB341" i="4"/>
  <c r="AB637" i="4"/>
  <c r="AB638" i="4"/>
  <c r="AB355" i="4"/>
  <c r="AB640" i="4"/>
  <c r="AB641" i="4"/>
  <c r="AB235" i="4"/>
  <c r="AB643" i="4"/>
  <c r="AB644" i="4"/>
  <c r="AB645" i="4"/>
  <c r="AB646" i="4"/>
  <c r="AB647" i="4"/>
  <c r="AB648" i="4"/>
  <c r="AB649" i="4"/>
  <c r="AB650" i="4"/>
  <c r="AB651" i="4"/>
  <c r="AB652" i="4"/>
  <c r="AB653" i="4"/>
  <c r="AB654" i="4"/>
  <c r="AB380" i="4"/>
  <c r="AB656" i="4"/>
  <c r="AB657" i="4"/>
  <c r="AB476" i="4"/>
  <c r="AB659" i="4"/>
  <c r="AB660" i="4"/>
  <c r="AB661" i="4"/>
  <c r="AB662" i="4"/>
  <c r="AB663" i="4"/>
  <c r="AB664" i="4"/>
  <c r="AB665" i="4"/>
  <c r="AB666" i="4"/>
  <c r="AB667" i="4"/>
  <c r="AB668" i="4"/>
  <c r="AB2" i="4"/>
  <c r="AA95" i="4"/>
  <c r="AA254" i="4"/>
  <c r="AA403" i="4"/>
  <c r="AA6" i="4"/>
  <c r="AA7" i="4"/>
  <c r="AA8" i="4"/>
  <c r="AA378" i="4"/>
  <c r="AA10" i="4"/>
  <c r="AA102" i="4"/>
  <c r="AA658" i="4"/>
  <c r="AA13" i="4"/>
  <c r="AA222" i="4"/>
  <c r="AA15" i="4"/>
  <c r="AA191" i="4"/>
  <c r="AA17" i="4"/>
  <c r="AA223" i="4"/>
  <c r="AA34" i="4"/>
  <c r="AA20" i="4"/>
  <c r="AA516" i="4"/>
  <c r="AA428" i="4"/>
  <c r="AA14" i="4"/>
  <c r="AA3" i="4"/>
  <c r="AA25" i="4"/>
  <c r="AA26" i="4"/>
  <c r="AA27" i="4"/>
  <c r="AA28" i="4"/>
  <c r="AA29" i="4"/>
  <c r="AA155" i="4"/>
  <c r="AA23" i="4"/>
  <c r="AA195" i="4"/>
  <c r="AA156" i="4"/>
  <c r="AA190" i="4"/>
  <c r="AA11" i="4"/>
  <c r="AA125" i="4"/>
  <c r="AA101" i="4"/>
  <c r="AA21" i="4"/>
  <c r="AA405" i="4"/>
  <c r="AA532" i="4"/>
  <c r="AA41" i="4"/>
  <c r="AA5" i="4"/>
  <c r="AA43" i="4"/>
  <c r="AA44" i="4"/>
  <c r="AA45" i="4"/>
  <c r="AA46" i="4"/>
  <c r="AA47" i="4"/>
  <c r="AA103" i="4"/>
  <c r="AA49" i="4"/>
  <c r="AA50" i="4"/>
  <c r="AA51" i="4"/>
  <c r="AA52" i="4"/>
  <c r="AA215" i="4"/>
  <c r="AA148" i="4"/>
  <c r="AA55" i="4"/>
  <c r="AA56" i="4"/>
  <c r="AA57" i="4"/>
  <c r="AA490" i="4"/>
  <c r="AA59" i="4"/>
  <c r="AA433" i="4"/>
  <c r="AA35" i="4"/>
  <c r="AA62" i="4"/>
  <c r="AA551" i="4"/>
  <c r="AA85" i="4"/>
  <c r="AA66" i="4"/>
  <c r="AA557" i="4"/>
  <c r="AA145" i="4"/>
  <c r="AA69" i="4"/>
  <c r="AA70" i="4"/>
  <c r="AA71" i="4"/>
  <c r="AA196" i="4"/>
  <c r="AA73" i="4"/>
  <c r="AA74" i="4"/>
  <c r="AA261" i="4"/>
  <c r="AA189" i="4"/>
  <c r="AA241" i="4"/>
  <c r="AA400" i="4"/>
  <c r="AA79" i="4"/>
  <c r="AA80" i="4"/>
  <c r="AA81" i="4"/>
  <c r="AA82" i="4"/>
  <c r="AA248" i="4"/>
  <c r="AA84" i="4"/>
  <c r="AA518" i="4"/>
  <c r="AA313" i="4"/>
  <c r="AA358" i="4"/>
  <c r="AA461" i="4"/>
  <c r="AA213" i="4"/>
  <c r="AA360" i="4"/>
  <c r="AA65" i="4"/>
  <c r="AA533" i="4"/>
  <c r="AA93" i="4"/>
  <c r="AA94" i="4"/>
  <c r="AA68" i="4"/>
  <c r="AA96" i="4"/>
  <c r="AA97" i="4"/>
  <c r="AA98" i="4"/>
  <c r="AA624" i="4"/>
  <c r="AA100" i="4"/>
  <c r="AA629" i="4"/>
  <c r="AA381" i="4"/>
  <c r="AA458" i="4"/>
  <c r="AA36" i="4"/>
  <c r="AA104" i="4"/>
  <c r="AA540" i="4"/>
  <c r="AA558" i="4"/>
  <c r="AA297" i="4"/>
  <c r="AA130" i="4"/>
  <c r="AA110" i="4"/>
  <c r="AA111" i="4"/>
  <c r="AA112" i="4"/>
  <c r="AA113" i="4"/>
  <c r="AA114" i="4"/>
  <c r="AA115" i="4"/>
  <c r="AA149" i="4"/>
  <c r="AA117" i="4"/>
  <c r="AA118" i="4"/>
  <c r="AA119" i="4"/>
  <c r="AA120" i="4"/>
  <c r="AA527" i="4"/>
  <c r="AA122" i="4"/>
  <c r="AA363" i="4"/>
  <c r="AA124" i="4"/>
  <c r="AA174" i="4"/>
  <c r="AA126" i="4"/>
  <c r="AA127" i="4"/>
  <c r="AA128" i="4"/>
  <c r="AA129" i="4"/>
  <c r="AA440" i="4"/>
  <c r="AA131" i="4"/>
  <c r="AA132" i="4"/>
  <c r="AA133" i="4"/>
  <c r="AA134" i="4"/>
  <c r="AA135" i="4"/>
  <c r="AA31" i="4"/>
  <c r="AA137" i="4"/>
  <c r="AA138" i="4"/>
  <c r="AA273" i="4"/>
  <c r="AA236" i="4"/>
  <c r="AA412" i="4"/>
  <c r="AA142" i="4"/>
  <c r="AA143" i="4"/>
  <c r="AA144" i="4"/>
  <c r="AA383" i="4"/>
  <c r="AA146" i="4"/>
  <c r="AA147" i="4"/>
  <c r="AA369" i="4"/>
  <c r="AA434" i="4"/>
  <c r="AA150" i="4"/>
  <c r="AA151" i="4"/>
  <c r="AA152" i="4"/>
  <c r="AA153" i="4"/>
  <c r="AA72" i="4"/>
  <c r="AA519" i="4"/>
  <c r="AA30" i="4"/>
  <c r="AA157" i="4"/>
  <c r="AA158" i="4"/>
  <c r="AA159" i="4"/>
  <c r="AA298" i="4"/>
  <c r="AA161" i="4"/>
  <c r="AA162" i="4"/>
  <c r="AA559" i="4"/>
  <c r="AA164" i="4"/>
  <c r="AA165" i="4"/>
  <c r="AA166" i="4"/>
  <c r="AA167" i="4"/>
  <c r="AA169" i="4"/>
  <c r="AA170" i="4"/>
  <c r="AA171" i="4"/>
  <c r="AA172" i="4"/>
  <c r="AA173" i="4"/>
  <c r="AA513" i="4"/>
  <c r="AA175" i="4"/>
  <c r="AA176" i="4"/>
  <c r="AA177" i="4"/>
  <c r="AA178" i="4"/>
  <c r="AA179" i="4"/>
  <c r="AA180" i="4"/>
  <c r="AA181" i="4"/>
  <c r="AA182" i="4"/>
  <c r="AA534" i="4"/>
  <c r="AA184" i="4"/>
  <c r="AA185" i="4"/>
  <c r="AA186" i="4"/>
  <c r="AA187" i="4"/>
  <c r="AA86" i="4"/>
  <c r="AA4" i="4"/>
  <c r="AA37" i="4"/>
  <c r="AA520" i="4"/>
  <c r="AA192" i="4"/>
  <c r="AA58" i="4"/>
  <c r="AA194" i="4"/>
  <c r="AA636" i="4"/>
  <c r="AA38" i="4"/>
  <c r="AA197" i="4"/>
  <c r="AA605" i="4"/>
  <c r="AA199" i="4"/>
  <c r="AA200" i="4"/>
  <c r="AA201" i="4"/>
  <c r="AA202" i="4"/>
  <c r="AA24" i="4"/>
  <c r="AA204" i="4"/>
  <c r="AA205" i="4"/>
  <c r="AA206" i="4"/>
  <c r="AA207" i="4"/>
  <c r="AA208" i="4"/>
  <c r="AA209" i="4"/>
  <c r="AA210" i="4"/>
  <c r="AA78" i="4"/>
  <c r="AA87" i="4"/>
  <c r="AA88" i="4"/>
  <c r="AA238" i="4"/>
  <c r="AA346" i="4"/>
  <c r="AA216" i="4"/>
  <c r="AA217" i="4"/>
  <c r="AA218" i="4"/>
  <c r="AA219" i="4"/>
  <c r="AA105" i="4"/>
  <c r="AA221" i="4"/>
  <c r="AA18" i="4"/>
  <c r="AA75" i="4"/>
  <c r="AA224" i="4"/>
  <c r="AA225" i="4"/>
  <c r="AA243" i="4"/>
  <c r="AA227" i="4"/>
  <c r="AA228" i="4"/>
  <c r="AA277" i="4"/>
  <c r="AA305" i="4"/>
  <c r="AA231" i="4"/>
  <c r="AA232" i="4"/>
  <c r="AA233" i="4"/>
  <c r="AA234" i="4"/>
  <c r="AA483" i="4"/>
  <c r="AA60" i="4"/>
  <c r="AA306" i="4"/>
  <c r="AA89" i="4"/>
  <c r="AA123" i="4"/>
  <c r="AA240" i="4"/>
  <c r="AA12" i="4"/>
  <c r="AA242" i="4"/>
  <c r="AA350" i="4"/>
  <c r="AA67" i="4"/>
  <c r="AA283" i="4"/>
  <c r="AA469" i="4"/>
  <c r="AA247" i="4"/>
  <c r="AA260" i="4"/>
  <c r="AA249" i="4"/>
  <c r="AA250" i="4"/>
  <c r="AA251" i="4"/>
  <c r="AA252" i="4"/>
  <c r="AA253" i="4"/>
  <c r="AA413" i="4"/>
  <c r="AA255" i="4"/>
  <c r="AA256" i="4"/>
  <c r="AA565" i="4"/>
  <c r="AA258" i="4"/>
  <c r="AA259" i="4"/>
  <c r="AA550" i="4"/>
  <c r="AA321" i="4"/>
  <c r="AA262" i="4"/>
  <c r="AA141" i="4"/>
  <c r="AA264" i="4"/>
  <c r="AA265" i="4"/>
  <c r="AA266" i="4"/>
  <c r="AA344" i="4"/>
  <c r="AA268" i="4"/>
  <c r="AA269" i="4"/>
  <c r="AA270" i="4"/>
  <c r="AA271" i="4"/>
  <c r="AA106" i="4"/>
  <c r="AA263" i="4"/>
  <c r="AA414" i="4"/>
  <c r="AA462" i="4"/>
  <c r="AA316" i="4"/>
  <c r="AA608" i="4"/>
  <c r="AA278" i="4"/>
  <c r="AA279" i="4"/>
  <c r="AA280" i="4"/>
  <c r="AA281" i="4"/>
  <c r="AA282" i="4"/>
  <c r="AA183" i="4"/>
  <c r="AA284" i="4"/>
  <c r="AA285" i="4"/>
  <c r="AA267" i="4"/>
  <c r="AA239" i="4"/>
  <c r="AA288" i="4"/>
  <c r="AA289" i="4"/>
  <c r="AA290" i="4"/>
  <c r="AA291" i="4"/>
  <c r="AA292" i="4"/>
  <c r="AA293" i="4"/>
  <c r="AA16" i="4"/>
  <c r="AA567" i="4"/>
  <c r="AA296" i="4"/>
  <c r="AA257" i="4"/>
  <c r="AA226" i="4"/>
  <c r="AA299" i="4"/>
  <c r="AA300" i="4"/>
  <c r="AA301" i="4"/>
  <c r="AA302" i="4"/>
  <c r="AA303" i="4"/>
  <c r="AA304" i="4"/>
  <c r="AA352" i="4"/>
  <c r="AA286" i="4"/>
  <c r="AA435" i="4"/>
  <c r="AA308" i="4"/>
  <c r="AA154" i="4"/>
  <c r="AA310" i="4"/>
  <c r="AA502" i="4"/>
  <c r="AA417" i="4"/>
  <c r="AA229" i="4"/>
  <c r="AA314" i="4"/>
  <c r="AA315" i="4"/>
  <c r="AA272" i="4"/>
  <c r="AA594" i="4"/>
  <c r="AA53" i="4"/>
  <c r="AA319" i="4"/>
  <c r="AA320" i="4"/>
  <c r="AA530" i="4"/>
  <c r="AA322" i="4"/>
  <c r="AA323" i="4"/>
  <c r="AA505" i="4"/>
  <c r="AA325" i="4"/>
  <c r="AA326" i="4"/>
  <c r="AA327" i="4"/>
  <c r="AA630" i="4"/>
  <c r="AA329" i="4"/>
  <c r="AA330" i="4"/>
  <c r="AA331" i="4"/>
  <c r="AA332" i="4"/>
  <c r="AA333" i="4"/>
  <c r="AA334" i="4"/>
  <c r="AA335" i="4"/>
  <c r="AA336" i="4"/>
  <c r="AA337" i="4"/>
  <c r="AA338" i="4"/>
  <c r="AA339" i="4"/>
  <c r="AA340" i="4"/>
  <c r="AA193" i="4"/>
  <c r="AA342" i="4"/>
  <c r="AA343" i="4"/>
  <c r="AA486" i="4"/>
  <c r="AA345" i="4"/>
  <c r="AA526" i="4"/>
  <c r="AA347" i="4"/>
  <c r="AA348" i="4"/>
  <c r="AA349" i="4"/>
  <c r="AA287" i="4"/>
  <c r="AA351" i="4"/>
  <c r="AA324" i="4"/>
  <c r="AA353" i="4"/>
  <c r="AA354" i="4"/>
  <c r="AA76" i="4"/>
  <c r="AA214" i="4"/>
  <c r="AA357" i="4"/>
  <c r="AA441" i="4"/>
  <c r="AA359" i="4"/>
  <c r="AA542" i="4"/>
  <c r="AA361" i="4"/>
  <c r="AA362" i="4"/>
  <c r="AA295" i="4"/>
  <c r="AA364" i="4"/>
  <c r="AA365" i="4"/>
  <c r="AA366" i="4"/>
  <c r="AA367" i="4"/>
  <c r="AA368" i="4"/>
  <c r="AA39" i="4"/>
  <c r="AA370" i="4"/>
  <c r="AA371" i="4"/>
  <c r="AA372" i="4"/>
  <c r="AA136" i="4"/>
  <c r="AA568" i="4"/>
  <c r="AA198" i="4"/>
  <c r="AA376" i="4"/>
  <c r="AA377" i="4"/>
  <c r="AA549" i="4"/>
  <c r="AA294" i="4"/>
  <c r="AA99" i="4"/>
  <c r="AA274" i="4"/>
  <c r="AA382" i="4"/>
  <c r="AA107" i="4"/>
  <c r="AA384" i="4"/>
  <c r="AA385" i="4"/>
  <c r="AA386" i="4"/>
  <c r="AA387" i="4"/>
  <c r="AA388" i="4"/>
  <c r="AA389" i="4"/>
  <c r="AA390" i="4"/>
  <c r="AA391" i="4"/>
  <c r="AA432" i="4"/>
  <c r="AA482" i="4"/>
  <c r="AA40" i="4"/>
  <c r="AA395" i="4"/>
  <c r="AA54" i="4"/>
  <c r="AA42" i="4"/>
  <c r="AA398" i="4"/>
  <c r="AA618" i="4"/>
  <c r="AA312" i="4"/>
  <c r="AA401" i="4"/>
  <c r="AA402" i="4"/>
  <c r="AA61" i="4"/>
  <c r="AA188" i="4"/>
  <c r="AA421" i="4"/>
  <c r="AA406" i="4"/>
  <c r="AA407" i="4"/>
  <c r="AA408" i="4"/>
  <c r="AA409" i="4"/>
  <c r="AA410" i="4"/>
  <c r="AA506" i="4"/>
  <c r="AA328" i="4"/>
  <c r="AA108" i="4"/>
  <c r="AA507" i="4"/>
  <c r="AA415" i="4"/>
  <c r="AA416" i="4"/>
  <c r="AA457" i="4"/>
  <c r="AA418" i="4"/>
  <c r="AA419" i="4"/>
  <c r="AA420" i="4"/>
  <c r="AA546" i="4"/>
  <c r="AA619" i="4"/>
  <c r="AA19" i="4"/>
  <c r="AA424" i="4"/>
  <c r="AA425" i="4"/>
  <c r="AA571" i="4"/>
  <c r="AA427" i="4"/>
  <c r="AA484" i="4"/>
  <c r="AA429" i="4"/>
  <c r="AA430" i="4"/>
  <c r="AA431" i="4"/>
  <c r="AA473" i="4"/>
  <c r="AA547" i="4"/>
  <c r="AA275" i="4"/>
  <c r="AA392" i="4"/>
  <c r="AA436" i="4"/>
  <c r="AA422" i="4"/>
  <c r="AA488" i="4"/>
  <c r="AA439" i="4"/>
  <c r="AA83" i="4"/>
  <c r="AA237" i="4"/>
  <c r="AA442" i="4"/>
  <c r="AA443" i="4"/>
  <c r="AA444" i="4"/>
  <c r="AA445" i="4"/>
  <c r="AA446" i="4"/>
  <c r="AA447" i="4"/>
  <c r="AA448" i="4"/>
  <c r="AA449" i="4"/>
  <c r="AA450" i="4"/>
  <c r="AA451" i="4"/>
  <c r="AA452" i="4"/>
  <c r="AA454" i="4"/>
  <c r="AA521" i="4"/>
  <c r="AA456" i="4"/>
  <c r="AA404" i="4"/>
  <c r="AA465" i="4"/>
  <c r="AA459" i="4"/>
  <c r="AA460" i="4"/>
  <c r="AA311" i="4"/>
  <c r="AA512" i="4"/>
  <c r="AA463" i="4"/>
  <c r="AA464" i="4"/>
  <c r="AA276" i="4"/>
  <c r="AA466" i="4"/>
  <c r="AA467" i="4"/>
  <c r="AA639" i="4"/>
  <c r="AA393" i="4"/>
  <c r="AA470" i="4"/>
  <c r="AA471" i="4"/>
  <c r="AA472" i="4"/>
  <c r="AA203" i="4"/>
  <c r="AA474" i="4"/>
  <c r="AA475" i="4"/>
  <c r="AA140" i="4"/>
  <c r="AA477" i="4"/>
  <c r="AA478" i="4"/>
  <c r="AA479" i="4"/>
  <c r="AA9" i="4"/>
  <c r="AA437" i="4"/>
  <c r="AA468" i="4"/>
  <c r="AA548" i="4"/>
  <c r="AA394" i="4"/>
  <c r="AA485" i="4"/>
  <c r="AA411" i="4"/>
  <c r="AA487" i="4"/>
  <c r="AA160" i="4"/>
  <c r="AA489" i="4"/>
  <c r="AA90" i="4"/>
  <c r="AA491" i="4"/>
  <c r="AA492" i="4"/>
  <c r="AA493" i="4"/>
  <c r="AA494" i="4"/>
  <c r="AA495" i="4"/>
  <c r="AA496" i="4"/>
  <c r="AA497" i="4"/>
  <c r="AA498" i="4"/>
  <c r="AA499" i="4"/>
  <c r="AA500" i="4"/>
  <c r="AA501" i="4"/>
  <c r="AA589" i="4"/>
  <c r="AA503" i="4"/>
  <c r="AA504" i="4"/>
  <c r="AA48" i="4"/>
  <c r="AA631" i="4"/>
  <c r="AA602" i="4"/>
  <c r="AA508" i="4"/>
  <c r="AA509" i="4"/>
  <c r="AA510" i="4"/>
  <c r="AA511" i="4"/>
  <c r="AA423" i="4"/>
  <c r="AA356" i="4"/>
  <c r="AA514" i="4"/>
  <c r="AA515" i="4"/>
  <c r="AA396" i="4"/>
  <c r="AA517" i="4"/>
  <c r="AA246" i="4"/>
  <c r="AA92" i="4"/>
  <c r="AA373" i="4"/>
  <c r="AA230" i="4"/>
  <c r="AA63" i="4"/>
  <c r="AA523" i="4"/>
  <c r="AA524" i="4"/>
  <c r="AA525" i="4"/>
  <c r="AA591" i="4"/>
  <c r="AA244" i="4"/>
  <c r="AA528" i="4"/>
  <c r="AA529" i="4"/>
  <c r="AA455" i="4"/>
  <c r="AA531" i="4"/>
  <c r="AA642" i="4"/>
  <c r="AA211" i="4"/>
  <c r="AA109" i="4"/>
  <c r="AA535" i="4"/>
  <c r="AA139" i="4"/>
  <c r="AA537" i="4"/>
  <c r="AA538" i="4"/>
  <c r="AA539" i="4"/>
  <c r="AA307" i="4"/>
  <c r="AA541" i="4"/>
  <c r="AA536" i="4"/>
  <c r="AA543" i="4"/>
  <c r="AA544" i="4"/>
  <c r="AA545" i="4"/>
  <c r="AA655" i="4"/>
  <c r="AA374" i="4"/>
  <c r="AA91" i="4"/>
  <c r="AA32" i="4"/>
  <c r="AA163" i="4"/>
  <c r="AA309" i="4"/>
  <c r="AA552" i="4"/>
  <c r="AA553" i="4"/>
  <c r="AA554" i="4"/>
  <c r="AA555" i="4"/>
  <c r="AA556" i="4"/>
  <c r="AA77" i="4"/>
  <c r="AA245" i="4"/>
  <c r="AA317" i="4"/>
  <c r="AA560" i="4"/>
  <c r="AA561" i="4"/>
  <c r="AA562" i="4"/>
  <c r="AA563" i="4"/>
  <c r="AA564" i="4"/>
  <c r="AA379" i="4"/>
  <c r="AA566" i="4"/>
  <c r="AA33" i="4"/>
  <c r="AA22" i="4"/>
  <c r="AA569" i="4"/>
  <c r="AA570" i="4"/>
  <c r="AA397" i="4"/>
  <c r="AA572" i="4"/>
  <c r="AA573" i="4"/>
  <c r="AA574" i="4"/>
  <c r="AA575" i="4"/>
  <c r="AA576" i="4"/>
  <c r="AA577" i="4"/>
  <c r="AA578" i="4"/>
  <c r="AA579" i="4"/>
  <c r="AA580" i="4"/>
  <c r="AA581" i="4"/>
  <c r="AA582" i="4"/>
  <c r="AA583" i="4"/>
  <c r="AA584" i="4"/>
  <c r="AA585" i="4"/>
  <c r="AA586" i="4"/>
  <c r="AA587" i="4"/>
  <c r="AA588" i="4"/>
  <c r="AA116" i="4"/>
  <c r="AA590" i="4"/>
  <c r="AA399" i="4"/>
  <c r="AA592" i="4"/>
  <c r="AA593" i="4"/>
  <c r="AA627" i="4"/>
  <c r="AA595" i="4"/>
  <c r="AA596" i="4"/>
  <c r="AA597" i="4"/>
  <c r="AA598" i="4"/>
  <c r="AA599" i="4"/>
  <c r="AA600" i="4"/>
  <c r="AA601" i="4"/>
  <c r="AA481" i="4"/>
  <c r="AA603" i="4"/>
  <c r="AA604" i="4"/>
  <c r="AA438" i="4"/>
  <c r="AA606" i="4"/>
  <c r="AA607" i="4"/>
  <c r="AA220" i="4"/>
  <c r="AA609" i="4"/>
  <c r="AA610" i="4"/>
  <c r="AA611" i="4"/>
  <c r="AA612" i="4"/>
  <c r="AA613" i="4"/>
  <c r="AA614" i="4"/>
  <c r="AA615" i="4"/>
  <c r="AA616" i="4"/>
  <c r="AA617" i="4"/>
  <c r="AA318" i="4"/>
  <c r="AA480" i="4"/>
  <c r="AA620" i="4"/>
  <c r="AA621" i="4"/>
  <c r="AA622" i="4"/>
  <c r="AA623" i="4"/>
  <c r="AA212" i="4"/>
  <c r="AA625" i="4"/>
  <c r="AA626" i="4"/>
  <c r="AA375" i="4"/>
  <c r="AA628" i="4"/>
  <c r="AA426" i="4"/>
  <c r="AA522" i="4"/>
  <c r="AA121" i="4"/>
  <c r="AA632" i="4"/>
  <c r="AA633" i="4"/>
  <c r="AA634" i="4"/>
  <c r="AA635" i="4"/>
  <c r="AA341" i="4"/>
  <c r="AA637" i="4"/>
  <c r="AA638" i="4"/>
  <c r="AA355" i="4"/>
  <c r="AA640" i="4"/>
  <c r="AA641" i="4"/>
  <c r="AA235" i="4"/>
  <c r="AA643" i="4"/>
  <c r="AA644" i="4"/>
  <c r="AA645" i="4"/>
  <c r="AA646" i="4"/>
  <c r="AA647" i="4"/>
  <c r="AA648" i="4"/>
  <c r="AA649" i="4"/>
  <c r="AA650" i="4"/>
  <c r="AA651" i="4"/>
  <c r="AA652" i="4"/>
  <c r="AA653" i="4"/>
  <c r="AA654" i="4"/>
  <c r="AA380" i="4"/>
  <c r="AA656" i="4"/>
  <c r="AA657" i="4"/>
  <c r="AA476" i="4"/>
  <c r="AA659" i="4"/>
  <c r="AA660" i="4"/>
  <c r="AA661" i="4"/>
  <c r="AA662" i="4"/>
  <c r="AA663" i="4"/>
  <c r="AA664" i="4"/>
  <c r="AA665" i="4"/>
  <c r="AA666" i="4"/>
  <c r="AA667" i="4"/>
  <c r="AA668" i="4"/>
  <c r="Q95" i="4"/>
  <c r="Q254" i="4"/>
  <c r="Q403" i="4"/>
  <c r="Q6" i="4"/>
  <c r="Q7" i="4"/>
  <c r="Q8" i="4"/>
  <c r="Q378" i="4"/>
  <c r="Q10" i="4"/>
  <c r="Q102" i="4"/>
  <c r="Q658" i="4"/>
  <c r="Q13" i="4"/>
  <c r="Q222" i="4"/>
  <c r="Q15" i="4"/>
  <c r="Q191" i="4"/>
  <c r="Q17" i="4"/>
  <c r="Q223" i="4"/>
  <c r="Q34" i="4"/>
  <c r="Q20" i="4"/>
  <c r="Q516" i="4"/>
  <c r="Q428" i="4"/>
  <c r="Q14" i="4"/>
  <c r="Q3" i="4"/>
  <c r="Q25" i="4"/>
  <c r="Q26" i="4"/>
  <c r="Q27" i="4"/>
  <c r="Q28" i="4"/>
  <c r="Q29" i="4"/>
  <c r="Q155" i="4"/>
  <c r="Q23" i="4"/>
  <c r="Q195" i="4"/>
  <c r="Q156" i="4"/>
  <c r="Q190" i="4"/>
  <c r="Q11" i="4"/>
  <c r="Q125" i="4"/>
  <c r="Q101" i="4"/>
  <c r="Q21" i="4"/>
  <c r="Q405" i="4"/>
  <c r="Q532" i="4"/>
  <c r="Q41" i="4"/>
  <c r="Q5" i="4"/>
  <c r="Q43" i="4"/>
  <c r="Q44" i="4"/>
  <c r="Q45" i="4"/>
  <c r="Q46" i="4"/>
  <c r="Q47" i="4"/>
  <c r="Q103" i="4"/>
  <c r="Q49" i="4"/>
  <c r="Q50" i="4"/>
  <c r="Q51" i="4"/>
  <c r="Q52" i="4"/>
  <c r="Q215" i="4"/>
  <c r="Q148" i="4"/>
  <c r="Q55" i="4"/>
  <c r="Q56" i="4"/>
  <c r="Q57" i="4"/>
  <c r="Q490" i="4"/>
  <c r="Q59" i="4"/>
  <c r="Q433" i="4"/>
  <c r="Q35" i="4"/>
  <c r="Q62" i="4"/>
  <c r="Q551" i="4"/>
  <c r="Q85" i="4"/>
  <c r="Q66" i="4"/>
  <c r="Q557" i="4"/>
  <c r="Q145" i="4"/>
  <c r="Q69" i="4"/>
  <c r="Q70" i="4"/>
  <c r="Q71" i="4"/>
  <c r="Q196" i="4"/>
  <c r="Q73" i="4"/>
  <c r="Q74" i="4"/>
  <c r="Q261" i="4"/>
  <c r="Q189" i="4"/>
  <c r="Q241" i="4"/>
  <c r="Q400" i="4"/>
  <c r="Q79" i="4"/>
  <c r="Q80" i="4"/>
  <c r="Q81" i="4"/>
  <c r="Q82" i="4"/>
  <c r="Q248" i="4"/>
  <c r="Q84" i="4"/>
  <c r="Q518" i="4"/>
  <c r="Q313" i="4"/>
  <c r="Q358" i="4"/>
  <c r="Q461" i="4"/>
  <c r="Q213" i="4"/>
  <c r="Q360" i="4"/>
  <c r="Q65" i="4"/>
  <c r="Q533" i="4"/>
  <c r="Q93" i="4"/>
  <c r="Q94" i="4"/>
  <c r="Q68" i="4"/>
  <c r="Q96" i="4"/>
  <c r="Q97" i="4"/>
  <c r="Q98" i="4"/>
  <c r="Q624" i="4"/>
  <c r="Q100" i="4"/>
  <c r="Q629" i="4"/>
  <c r="Q381" i="4"/>
  <c r="Q458" i="4"/>
  <c r="Q36" i="4"/>
  <c r="Q104" i="4"/>
  <c r="Q540" i="4"/>
  <c r="Q558" i="4"/>
  <c r="Q297" i="4"/>
  <c r="Q130" i="4"/>
  <c r="Q110" i="4"/>
  <c r="Q111" i="4"/>
  <c r="Q112" i="4"/>
  <c r="Q113" i="4"/>
  <c r="Q114" i="4"/>
  <c r="Q115" i="4"/>
  <c r="Q149" i="4"/>
  <c r="Q117" i="4"/>
  <c r="Q118" i="4"/>
  <c r="Q119" i="4"/>
  <c r="Q120" i="4"/>
  <c r="Q527" i="4"/>
  <c r="Q122" i="4"/>
  <c r="Q363" i="4"/>
  <c r="Q124" i="4"/>
  <c r="Q174" i="4"/>
  <c r="Q126" i="4"/>
  <c r="Q127" i="4"/>
  <c r="Q128" i="4"/>
  <c r="Q129" i="4"/>
  <c r="Q440" i="4"/>
  <c r="Q131" i="4"/>
  <c r="Q132" i="4"/>
  <c r="Q133" i="4"/>
  <c r="Q134" i="4"/>
  <c r="Q135" i="4"/>
  <c r="Q31" i="4"/>
  <c r="Q137" i="4"/>
  <c r="Q138" i="4"/>
  <c r="Q273" i="4"/>
  <c r="Q236" i="4"/>
  <c r="Q412" i="4"/>
  <c r="Q142" i="4"/>
  <c r="Q143" i="4"/>
  <c r="Q144" i="4"/>
  <c r="Q383" i="4"/>
  <c r="Q146" i="4"/>
  <c r="Q147" i="4"/>
  <c r="Q369" i="4"/>
  <c r="Q434" i="4"/>
  <c r="Q150" i="4"/>
  <c r="Q151" i="4"/>
  <c r="Q152" i="4"/>
  <c r="Q153" i="4"/>
  <c r="Q72" i="4"/>
  <c r="Q519" i="4"/>
  <c r="Q30" i="4"/>
  <c r="Q157" i="4"/>
  <c r="Q158" i="4"/>
  <c r="Q159" i="4"/>
  <c r="Q298" i="4"/>
  <c r="Q161" i="4"/>
  <c r="Q162" i="4"/>
  <c r="Q559" i="4"/>
  <c r="Q164" i="4"/>
  <c r="Q165" i="4"/>
  <c r="Q166" i="4"/>
  <c r="Q167" i="4"/>
  <c r="Q169" i="4"/>
  <c r="Q170" i="4"/>
  <c r="Q171" i="4"/>
  <c r="Q172" i="4"/>
  <c r="Q173" i="4"/>
  <c r="Q513" i="4"/>
  <c r="Q175" i="4"/>
  <c r="Q176" i="4"/>
  <c r="Q177" i="4"/>
  <c r="Q178" i="4"/>
  <c r="Q179" i="4"/>
  <c r="Q180" i="4"/>
  <c r="Q181" i="4"/>
  <c r="Q182" i="4"/>
  <c r="Q534" i="4"/>
  <c r="Q184" i="4"/>
  <c r="Q185" i="4"/>
  <c r="Q186" i="4"/>
  <c r="Q187" i="4"/>
  <c r="Q86" i="4"/>
  <c r="Q4" i="4"/>
  <c r="Q37" i="4"/>
  <c r="Q520" i="4"/>
  <c r="Q192" i="4"/>
  <c r="Q58" i="4"/>
  <c r="Q194" i="4"/>
  <c r="Q636" i="4"/>
  <c r="Q38" i="4"/>
  <c r="Q197" i="4"/>
  <c r="Q605" i="4"/>
  <c r="Q199" i="4"/>
  <c r="Q200" i="4"/>
  <c r="Q201" i="4"/>
  <c r="Q202" i="4"/>
  <c r="Q24" i="4"/>
  <c r="Q204" i="4"/>
  <c r="Q205" i="4"/>
  <c r="Q206" i="4"/>
  <c r="Q207" i="4"/>
  <c r="Q208" i="4"/>
  <c r="Q209" i="4"/>
  <c r="Q210" i="4"/>
  <c r="Q78" i="4"/>
  <c r="Q87" i="4"/>
  <c r="Q88" i="4"/>
  <c r="Q238" i="4"/>
  <c r="Q346" i="4"/>
  <c r="Q216" i="4"/>
  <c r="Q217" i="4"/>
  <c r="Q218" i="4"/>
  <c r="Q219" i="4"/>
  <c r="Q105" i="4"/>
  <c r="Q221" i="4"/>
  <c r="Q18" i="4"/>
  <c r="Q75" i="4"/>
  <c r="Q224" i="4"/>
  <c r="Q225" i="4"/>
  <c r="Q243" i="4"/>
  <c r="Q227" i="4"/>
  <c r="Q228" i="4"/>
  <c r="Q277" i="4"/>
  <c r="Q305" i="4"/>
  <c r="Q231" i="4"/>
  <c r="Q232" i="4"/>
  <c r="Q233" i="4"/>
  <c r="Q234" i="4"/>
  <c r="Q483" i="4"/>
  <c r="Q60" i="4"/>
  <c r="Q306" i="4"/>
  <c r="Q89" i="4"/>
  <c r="Q123" i="4"/>
  <c r="Q240" i="4"/>
  <c r="Q12" i="4"/>
  <c r="Q242" i="4"/>
  <c r="Q350" i="4"/>
  <c r="Q67" i="4"/>
  <c r="Q283" i="4"/>
  <c r="Q469" i="4"/>
  <c r="Q247" i="4"/>
  <c r="Q260" i="4"/>
  <c r="Q249" i="4"/>
  <c r="Q250" i="4"/>
  <c r="Q251" i="4"/>
  <c r="Q252" i="4"/>
  <c r="Q253" i="4"/>
  <c r="Q413" i="4"/>
  <c r="Q255" i="4"/>
  <c r="Q256" i="4"/>
  <c r="Q565" i="4"/>
  <c r="Q258" i="4"/>
  <c r="Q259" i="4"/>
  <c r="Q550" i="4"/>
  <c r="Q321" i="4"/>
  <c r="Q262" i="4"/>
  <c r="Q141" i="4"/>
  <c r="Q264" i="4"/>
  <c r="Q265" i="4"/>
  <c r="Q266" i="4"/>
  <c r="Q344" i="4"/>
  <c r="Q268" i="4"/>
  <c r="Q269" i="4"/>
  <c r="Q270" i="4"/>
  <c r="Q271" i="4"/>
  <c r="Q106" i="4"/>
  <c r="Q263" i="4"/>
  <c r="Q414" i="4"/>
  <c r="Q462" i="4"/>
  <c r="Q316" i="4"/>
  <c r="Q608" i="4"/>
  <c r="Q278" i="4"/>
  <c r="Q279" i="4"/>
  <c r="Q280" i="4"/>
  <c r="Q281" i="4"/>
  <c r="Q282" i="4"/>
  <c r="Q183" i="4"/>
  <c r="Q284" i="4"/>
  <c r="Q285" i="4"/>
  <c r="Q267" i="4"/>
  <c r="Q239" i="4"/>
  <c r="Q288" i="4"/>
  <c r="Q289" i="4"/>
  <c r="Q290" i="4"/>
  <c r="Q291" i="4"/>
  <c r="Q292" i="4"/>
  <c r="Q293" i="4"/>
  <c r="Q16" i="4"/>
  <c r="Q567" i="4"/>
  <c r="Q296" i="4"/>
  <c r="Q257" i="4"/>
  <c r="Q226" i="4"/>
  <c r="Q299" i="4"/>
  <c r="Q300" i="4"/>
  <c r="Q301" i="4"/>
  <c r="Q302" i="4"/>
  <c r="Q303" i="4"/>
  <c r="Q304" i="4"/>
  <c r="Q352" i="4"/>
  <c r="Q286" i="4"/>
  <c r="Q435" i="4"/>
  <c r="Q308" i="4"/>
  <c r="Q154" i="4"/>
  <c r="Q310" i="4"/>
  <c r="Q502" i="4"/>
  <c r="Q417" i="4"/>
  <c r="Q229" i="4"/>
  <c r="Q314" i="4"/>
  <c r="Q315" i="4"/>
  <c r="Q272" i="4"/>
  <c r="Q594" i="4"/>
  <c r="Q53" i="4"/>
  <c r="Q319" i="4"/>
  <c r="Q320" i="4"/>
  <c r="Q530" i="4"/>
  <c r="Q322" i="4"/>
  <c r="Q323" i="4"/>
  <c r="Q505" i="4"/>
  <c r="Q325" i="4"/>
  <c r="Q326" i="4"/>
  <c r="Q327" i="4"/>
  <c r="Q630" i="4"/>
  <c r="Q329" i="4"/>
  <c r="Q330" i="4"/>
  <c r="Q331" i="4"/>
  <c r="Q332" i="4"/>
  <c r="Q333" i="4"/>
  <c r="Q334" i="4"/>
  <c r="Q335" i="4"/>
  <c r="Q336" i="4"/>
  <c r="Q337" i="4"/>
  <c r="Q338" i="4"/>
  <c r="Q339" i="4"/>
  <c r="Q340" i="4"/>
  <c r="Q193" i="4"/>
  <c r="Q342" i="4"/>
  <c r="Q343" i="4"/>
  <c r="Q486" i="4"/>
  <c r="Q345" i="4"/>
  <c r="Q526" i="4"/>
  <c r="Q347" i="4"/>
  <c r="Q348" i="4"/>
  <c r="Q349" i="4"/>
  <c r="Q287" i="4"/>
  <c r="Q351" i="4"/>
  <c r="Q324" i="4"/>
  <c r="Q353" i="4"/>
  <c r="Q354" i="4"/>
  <c r="Q76" i="4"/>
  <c r="Q214" i="4"/>
  <c r="Q357" i="4"/>
  <c r="Q441" i="4"/>
  <c r="Q359" i="4"/>
  <c r="Q542" i="4"/>
  <c r="Q361" i="4"/>
  <c r="Q362" i="4"/>
  <c r="Q295" i="4"/>
  <c r="Q364" i="4"/>
  <c r="Q365" i="4"/>
  <c r="Q366" i="4"/>
  <c r="Q367" i="4"/>
  <c r="Q368" i="4"/>
  <c r="Q39" i="4"/>
  <c r="Q370" i="4"/>
  <c r="Q371" i="4"/>
  <c r="Q372" i="4"/>
  <c r="Q136" i="4"/>
  <c r="Q568" i="4"/>
  <c r="Q198" i="4"/>
  <c r="Q376" i="4"/>
  <c r="Q377" i="4"/>
  <c r="Q549" i="4"/>
  <c r="Q294" i="4"/>
  <c r="Q99" i="4"/>
  <c r="Q274" i="4"/>
  <c r="Q382" i="4"/>
  <c r="Q107" i="4"/>
  <c r="Q384" i="4"/>
  <c r="Q385" i="4"/>
  <c r="Q386" i="4"/>
  <c r="Q387" i="4"/>
  <c r="Q388" i="4"/>
  <c r="Q389" i="4"/>
  <c r="Q390" i="4"/>
  <c r="Q391" i="4"/>
  <c r="Q432" i="4"/>
  <c r="Q482" i="4"/>
  <c r="Q40" i="4"/>
  <c r="Q395" i="4"/>
  <c r="Q54" i="4"/>
  <c r="Q42" i="4"/>
  <c r="Q398" i="4"/>
  <c r="Q618" i="4"/>
  <c r="Q312" i="4"/>
  <c r="Q401" i="4"/>
  <c r="Q402" i="4"/>
  <c r="Q61" i="4"/>
  <c r="Q188" i="4"/>
  <c r="Q421" i="4"/>
  <c r="Q406" i="4"/>
  <c r="Q407" i="4"/>
  <c r="Q408" i="4"/>
  <c r="Q409" i="4"/>
  <c r="Q410" i="4"/>
  <c r="Q506" i="4"/>
  <c r="Q328" i="4"/>
  <c r="Q108" i="4"/>
  <c r="Q507" i="4"/>
  <c r="Q415" i="4"/>
  <c r="Q416" i="4"/>
  <c r="Q457" i="4"/>
  <c r="Q418" i="4"/>
  <c r="Q419" i="4"/>
  <c r="Q420" i="4"/>
  <c r="Q546" i="4"/>
  <c r="Q619" i="4"/>
  <c r="Q19" i="4"/>
  <c r="Q424" i="4"/>
  <c r="Q425" i="4"/>
  <c r="Q571" i="4"/>
  <c r="Q427" i="4"/>
  <c r="Q484" i="4"/>
  <c r="Q429" i="4"/>
  <c r="Q430" i="4"/>
  <c r="Q431" i="4"/>
  <c r="Q473" i="4"/>
  <c r="Q547" i="4"/>
  <c r="Q275" i="4"/>
  <c r="Q392" i="4"/>
  <c r="Q436" i="4"/>
  <c r="Q422" i="4"/>
  <c r="Q488" i="4"/>
  <c r="Q439" i="4"/>
  <c r="Q83" i="4"/>
  <c r="Q237" i="4"/>
  <c r="Q442" i="4"/>
  <c r="Q443" i="4"/>
  <c r="Q444" i="4"/>
  <c r="Q445" i="4"/>
  <c r="Q446" i="4"/>
  <c r="Q447" i="4"/>
  <c r="Q448" i="4"/>
  <c r="Q449" i="4"/>
  <c r="Q450" i="4"/>
  <c r="Q451" i="4"/>
  <c r="Q452" i="4"/>
  <c r="Q454" i="4"/>
  <c r="Q521" i="4"/>
  <c r="Q456" i="4"/>
  <c r="Q404" i="4"/>
  <c r="Q465" i="4"/>
  <c r="Q459" i="4"/>
  <c r="Q460" i="4"/>
  <c r="Q311" i="4"/>
  <c r="Q512" i="4"/>
  <c r="Q463" i="4"/>
  <c r="Q464" i="4"/>
  <c r="Q276" i="4"/>
  <c r="Q466" i="4"/>
  <c r="Q467" i="4"/>
  <c r="Q639" i="4"/>
  <c r="Q393" i="4"/>
  <c r="Q470" i="4"/>
  <c r="Q471" i="4"/>
  <c r="Q472" i="4"/>
  <c r="Q203" i="4"/>
  <c r="Q474" i="4"/>
  <c r="Q475" i="4"/>
  <c r="Q140" i="4"/>
  <c r="Q477" i="4"/>
  <c r="Q478" i="4"/>
  <c r="Q479" i="4"/>
  <c r="Q9" i="4"/>
  <c r="Q437" i="4"/>
  <c r="Q468" i="4"/>
  <c r="Q548" i="4"/>
  <c r="Q394" i="4"/>
  <c r="Q485" i="4"/>
  <c r="Q411" i="4"/>
  <c r="Q487" i="4"/>
  <c r="Q160" i="4"/>
  <c r="Q489" i="4"/>
  <c r="Q90" i="4"/>
  <c r="Q491" i="4"/>
  <c r="Q492" i="4"/>
  <c r="Q493" i="4"/>
  <c r="Q494" i="4"/>
  <c r="Q495" i="4"/>
  <c r="Q496" i="4"/>
  <c r="Q497" i="4"/>
  <c r="Q498" i="4"/>
  <c r="Q499" i="4"/>
  <c r="Q500" i="4"/>
  <c r="Q501" i="4"/>
  <c r="Q589" i="4"/>
  <c r="Q503" i="4"/>
  <c r="Q504" i="4"/>
  <c r="Q48" i="4"/>
  <c r="Q631" i="4"/>
  <c r="Q602" i="4"/>
  <c r="Q508" i="4"/>
  <c r="Q509" i="4"/>
  <c r="Q510" i="4"/>
  <c r="Q511" i="4"/>
  <c r="Q423" i="4"/>
  <c r="Q356" i="4"/>
  <c r="Q514" i="4"/>
  <c r="Q515" i="4"/>
  <c r="Q396" i="4"/>
  <c r="Q517" i="4"/>
  <c r="Q246" i="4"/>
  <c r="Q92" i="4"/>
  <c r="Q373" i="4"/>
  <c r="Q230" i="4"/>
  <c r="Q63" i="4"/>
  <c r="Q523" i="4"/>
  <c r="Q524" i="4"/>
  <c r="Q525" i="4"/>
  <c r="Q591" i="4"/>
  <c r="Q244" i="4"/>
  <c r="Q528" i="4"/>
  <c r="Q529" i="4"/>
  <c r="Q455" i="4"/>
  <c r="Q531" i="4"/>
  <c r="Q642" i="4"/>
  <c r="Q211" i="4"/>
  <c r="Q109" i="4"/>
  <c r="Q535" i="4"/>
  <c r="Q139" i="4"/>
  <c r="Q537" i="4"/>
  <c r="Q538" i="4"/>
  <c r="Q539" i="4"/>
  <c r="Q307" i="4"/>
  <c r="Q541" i="4"/>
  <c r="Q536" i="4"/>
  <c r="Q543" i="4"/>
  <c r="Q544" i="4"/>
  <c r="Q545" i="4"/>
  <c r="Q655" i="4"/>
  <c r="Q374" i="4"/>
  <c r="Q91" i="4"/>
  <c r="Q32" i="4"/>
  <c r="Q163" i="4"/>
  <c r="Q309" i="4"/>
  <c r="Q552" i="4"/>
  <c r="Q553" i="4"/>
  <c r="Q554" i="4"/>
  <c r="Q555" i="4"/>
  <c r="Q556" i="4"/>
  <c r="Q77" i="4"/>
  <c r="Q245" i="4"/>
  <c r="Q317" i="4"/>
  <c r="Q560" i="4"/>
  <c r="Q561" i="4"/>
  <c r="Q562" i="4"/>
  <c r="Q563" i="4"/>
  <c r="Q564" i="4"/>
  <c r="Q379" i="4"/>
  <c r="Q566" i="4"/>
  <c r="Q33" i="4"/>
  <c r="Q22" i="4"/>
  <c r="Q569" i="4"/>
  <c r="Q570" i="4"/>
  <c r="Q397" i="4"/>
  <c r="Q572" i="4"/>
  <c r="Q573" i="4"/>
  <c r="Q574" i="4"/>
  <c r="Q575" i="4"/>
  <c r="Q576" i="4"/>
  <c r="Q577" i="4"/>
  <c r="Q578" i="4"/>
  <c r="Q579" i="4"/>
  <c r="Q580" i="4"/>
  <c r="Q581" i="4"/>
  <c r="Q582" i="4"/>
  <c r="Q583" i="4"/>
  <c r="Q584" i="4"/>
  <c r="Q585" i="4"/>
  <c r="Q586" i="4"/>
  <c r="Q587" i="4"/>
  <c r="Q588" i="4"/>
  <c r="Q116" i="4"/>
  <c r="Q590" i="4"/>
  <c r="Q399" i="4"/>
  <c r="Q592" i="4"/>
  <c r="Q593" i="4"/>
  <c r="Q627" i="4"/>
  <c r="Q595" i="4"/>
  <c r="Q596" i="4"/>
  <c r="Q597" i="4"/>
  <c r="Q598" i="4"/>
  <c r="Q599" i="4"/>
  <c r="Q600" i="4"/>
  <c r="Q601" i="4"/>
  <c r="Q481" i="4"/>
  <c r="Q603" i="4"/>
  <c r="Q604" i="4"/>
  <c r="Q438" i="4"/>
  <c r="Q606" i="4"/>
  <c r="Q607" i="4"/>
  <c r="Q220" i="4"/>
  <c r="Q609" i="4"/>
  <c r="Q610" i="4"/>
  <c r="Q611" i="4"/>
  <c r="Q612" i="4"/>
  <c r="Q613" i="4"/>
  <c r="Q614" i="4"/>
  <c r="Q615" i="4"/>
  <c r="Q616" i="4"/>
  <c r="Q617" i="4"/>
  <c r="Q318" i="4"/>
  <c r="Q480" i="4"/>
  <c r="Q620" i="4"/>
  <c r="Q621" i="4"/>
  <c r="Q622" i="4"/>
  <c r="Q623" i="4"/>
  <c r="Q212" i="4"/>
  <c r="Q625" i="4"/>
  <c r="Q626" i="4"/>
  <c r="Q375" i="4"/>
  <c r="Q628" i="4"/>
  <c r="Q426" i="4"/>
  <c r="Q522" i="4"/>
  <c r="Q121" i="4"/>
  <c r="Q632" i="4"/>
  <c r="Q633" i="4"/>
  <c r="Q634" i="4"/>
  <c r="Q635" i="4"/>
  <c r="Q341" i="4"/>
  <c r="Q637" i="4"/>
  <c r="Q638" i="4"/>
  <c r="Q355" i="4"/>
  <c r="Q640" i="4"/>
  <c r="Q641" i="4"/>
  <c r="Q235" i="4"/>
  <c r="Q643" i="4"/>
  <c r="Q644" i="4"/>
  <c r="Q645" i="4"/>
  <c r="Q646" i="4"/>
  <c r="Q647" i="4"/>
  <c r="Q648" i="4"/>
  <c r="Q649" i="4"/>
  <c r="Q650" i="4"/>
  <c r="Q651" i="4"/>
  <c r="Q652" i="4"/>
  <c r="Q653" i="4"/>
  <c r="Q654" i="4"/>
  <c r="Q380" i="4"/>
  <c r="Q656" i="4"/>
  <c r="Q657" i="4"/>
  <c r="Q476" i="4"/>
  <c r="Q659" i="4"/>
  <c r="Q660" i="4"/>
  <c r="Q661" i="4"/>
  <c r="Q662" i="4"/>
  <c r="Q663" i="4"/>
  <c r="Q664" i="4"/>
  <c r="Q665" i="4"/>
  <c r="Q666" i="4"/>
  <c r="Q667" i="4"/>
  <c r="Q668" i="4"/>
  <c r="AB2" i="3"/>
  <c r="AA2" i="3"/>
  <c r="H182" i="10"/>
  <c r="I182" i="10" s="1"/>
  <c r="H292" i="10"/>
  <c r="I292" i="10" s="1"/>
  <c r="H582" i="10"/>
  <c r="I582" i="10" s="1"/>
  <c r="H609" i="10"/>
  <c r="I609" i="10" s="1"/>
  <c r="G4" i="10"/>
  <c r="G5" i="10"/>
  <c r="G18" i="10"/>
  <c r="G22" i="10"/>
  <c r="G83" i="10"/>
  <c r="G105" i="10"/>
  <c r="G162" i="10"/>
  <c r="H162" i="10" s="1"/>
  <c r="I162" i="10" s="1"/>
  <c r="G174" i="10"/>
  <c r="G197" i="10"/>
  <c r="G202" i="10"/>
  <c r="H202" i="10" s="1"/>
  <c r="I202" i="10" s="1"/>
  <c r="G203" i="10"/>
  <c r="G214" i="10"/>
  <c r="G228" i="10"/>
  <c r="G239" i="10"/>
  <c r="G247" i="10"/>
  <c r="G262" i="10"/>
  <c r="G276" i="10"/>
  <c r="G279" i="10"/>
  <c r="G305" i="10"/>
  <c r="G318" i="10"/>
  <c r="G338" i="10"/>
  <c r="H338" i="10" s="1"/>
  <c r="I338" i="10" s="1"/>
  <c r="G343" i="10"/>
  <c r="G358" i="10"/>
  <c r="G361" i="10"/>
  <c r="H361" i="10" s="1"/>
  <c r="I361" i="10" s="1"/>
  <c r="G379" i="10"/>
  <c r="G382" i="10"/>
  <c r="G390" i="10"/>
  <c r="G397" i="10"/>
  <c r="G402" i="10"/>
  <c r="H402" i="10" s="1"/>
  <c r="I402" i="10" s="1"/>
  <c r="G417" i="10"/>
  <c r="H417" i="10" s="1"/>
  <c r="I417" i="10" s="1"/>
  <c r="G418" i="10"/>
  <c r="H418" i="10" s="1"/>
  <c r="I418" i="10" s="1"/>
  <c r="G419" i="10"/>
  <c r="G438" i="10"/>
  <c r="G457" i="10"/>
  <c r="H457" i="10" s="1"/>
  <c r="I457" i="10" s="1"/>
  <c r="G467" i="10"/>
  <c r="G491" i="10"/>
  <c r="G526" i="10"/>
  <c r="G547" i="10"/>
  <c r="G561" i="10"/>
  <c r="H561" i="10" s="1"/>
  <c r="I561" i="10" s="1"/>
  <c r="G598" i="10"/>
  <c r="G617" i="10"/>
  <c r="H617" i="10" s="1"/>
  <c r="I617" i="10" s="1"/>
  <c r="G618" i="10"/>
  <c r="G626" i="10"/>
  <c r="H626" i="10" s="1"/>
  <c r="I626" i="10" s="1"/>
  <c r="G627" i="10"/>
  <c r="G640" i="10"/>
  <c r="G644" i="10"/>
  <c r="G655" i="10"/>
  <c r="G3" i="10"/>
  <c r="G7" i="10"/>
  <c r="H7" i="10" s="1"/>
  <c r="I7" i="10" s="1"/>
  <c r="G8" i="10"/>
  <c r="G11" i="10"/>
  <c r="G12" i="10"/>
  <c r="H12" i="10" s="1"/>
  <c r="I12" i="10" s="1"/>
  <c r="G13" i="10"/>
  <c r="H13" i="10" s="1"/>
  <c r="I13" i="10" s="1"/>
  <c r="G15" i="10"/>
  <c r="H15" i="10" s="1"/>
  <c r="I15" i="10" s="1"/>
  <c r="G19" i="10"/>
  <c r="G21" i="10"/>
  <c r="G23" i="10"/>
  <c r="G27" i="10"/>
  <c r="H27" i="10" s="1"/>
  <c r="I27" i="10" s="1"/>
  <c r="G28" i="10"/>
  <c r="H28" i="10" s="1"/>
  <c r="I28" i="10" s="1"/>
  <c r="G29" i="10"/>
  <c r="H29" i="10" s="1"/>
  <c r="I29" i="10" s="1"/>
  <c r="G30" i="10"/>
  <c r="H30" i="10" s="1"/>
  <c r="I30" i="10" s="1"/>
  <c r="G35" i="10"/>
  <c r="G37" i="10"/>
  <c r="G38" i="10"/>
  <c r="G39" i="10"/>
  <c r="G40" i="10"/>
  <c r="G41" i="10"/>
  <c r="H41" i="10" s="1"/>
  <c r="I41" i="10" s="1"/>
  <c r="G42" i="10"/>
  <c r="G44" i="10"/>
  <c r="H44" i="10" s="1"/>
  <c r="I44" i="10" s="1"/>
  <c r="G46" i="10"/>
  <c r="H46" i="10" s="1"/>
  <c r="I46" i="10" s="1"/>
  <c r="G47" i="10"/>
  <c r="H47" i="10" s="1"/>
  <c r="I47" i="10" s="1"/>
  <c r="G48" i="10"/>
  <c r="G49" i="10"/>
  <c r="H49" i="10" s="1"/>
  <c r="I49" i="10" s="1"/>
  <c r="G51" i="10"/>
  <c r="H51" i="10" s="1"/>
  <c r="I51" i="10" s="1"/>
  <c r="G52" i="10"/>
  <c r="G55" i="10"/>
  <c r="H55" i="10" s="1"/>
  <c r="I55" i="10" s="1"/>
  <c r="G56" i="10"/>
  <c r="G57" i="10"/>
  <c r="G59" i="10"/>
  <c r="H59" i="10" s="1"/>
  <c r="I59" i="10" s="1"/>
  <c r="G61" i="10"/>
  <c r="G62" i="10"/>
  <c r="H62" i="10" s="1"/>
  <c r="I62" i="10" s="1"/>
  <c r="G64" i="10"/>
  <c r="G65" i="10"/>
  <c r="G66" i="10"/>
  <c r="H66" i="10" s="1"/>
  <c r="I66" i="10" s="1"/>
  <c r="G69" i="10"/>
  <c r="H69" i="10" s="1"/>
  <c r="I69" i="10" s="1"/>
  <c r="G70" i="10"/>
  <c r="H70" i="10" s="1"/>
  <c r="I70" i="10" s="1"/>
  <c r="G71" i="10"/>
  <c r="H71" i="10" s="1"/>
  <c r="I71" i="10" s="1"/>
  <c r="G74" i="10"/>
  <c r="H74" i="10" s="1"/>
  <c r="I74" i="10" s="1"/>
  <c r="G76" i="10"/>
  <c r="G77" i="10"/>
  <c r="H77" i="10" s="1"/>
  <c r="I77" i="10" s="1"/>
  <c r="G82" i="10"/>
  <c r="H82" i="10" s="1"/>
  <c r="I82" i="10" s="1"/>
  <c r="G93" i="10"/>
  <c r="H93" i="10" s="1"/>
  <c r="I93" i="10" s="1"/>
  <c r="G94" i="10"/>
  <c r="H94" i="10" s="1"/>
  <c r="I94" i="10" s="1"/>
  <c r="G95" i="10"/>
  <c r="G99" i="10"/>
  <c r="H99" i="10" s="1"/>
  <c r="I99" i="10" s="1"/>
  <c r="G100" i="10"/>
  <c r="H100" i="10" s="1"/>
  <c r="I100" i="10" s="1"/>
  <c r="G101" i="10"/>
  <c r="H101" i="10" s="1"/>
  <c r="I101" i="10" s="1"/>
  <c r="G102" i="10"/>
  <c r="H102" i="10" s="1"/>
  <c r="I102" i="10" s="1"/>
  <c r="G103" i="10"/>
  <c r="H103" i="10" s="1"/>
  <c r="I103" i="10" s="1"/>
  <c r="G104" i="10"/>
  <c r="G107" i="10"/>
  <c r="G109" i="10"/>
  <c r="G110" i="10"/>
  <c r="H110" i="10" s="1"/>
  <c r="I110" i="10" s="1"/>
  <c r="G111" i="10"/>
  <c r="H111" i="10" s="1"/>
  <c r="I111" i="10" s="1"/>
  <c r="G113" i="10"/>
  <c r="H113" i="10" s="1"/>
  <c r="I113" i="10" s="1"/>
  <c r="G114" i="10"/>
  <c r="H114" i="10" s="1"/>
  <c r="I114" i="10" s="1"/>
  <c r="G115" i="10"/>
  <c r="H115" i="10" s="1"/>
  <c r="I115" i="10" s="1"/>
  <c r="G117" i="10"/>
  <c r="H117" i="10" s="1"/>
  <c r="I117" i="10" s="1"/>
  <c r="G118" i="10"/>
  <c r="H118" i="10" s="1"/>
  <c r="I118" i="10" s="1"/>
  <c r="G119" i="10"/>
  <c r="H119" i="10" s="1"/>
  <c r="I119" i="10" s="1"/>
  <c r="G120" i="10"/>
  <c r="G125" i="10"/>
  <c r="H125" i="10" s="1"/>
  <c r="I125" i="10" s="1"/>
  <c r="G126" i="10"/>
  <c r="H126" i="10" s="1"/>
  <c r="I126" i="10" s="1"/>
  <c r="G127" i="10"/>
  <c r="H127" i="10" s="1"/>
  <c r="I127" i="10" s="1"/>
  <c r="G133" i="10"/>
  <c r="H133" i="10" s="1"/>
  <c r="I133" i="10" s="1"/>
  <c r="G135" i="10"/>
  <c r="G139" i="10"/>
  <c r="H139" i="10" s="1"/>
  <c r="I139" i="10" s="1"/>
  <c r="G140" i="10"/>
  <c r="H140" i="10" s="1"/>
  <c r="I140" i="10" s="1"/>
  <c r="G141" i="10"/>
  <c r="G142" i="10"/>
  <c r="H142" i="10" s="1"/>
  <c r="I142" i="10" s="1"/>
  <c r="G147" i="10"/>
  <c r="H147" i="10" s="1"/>
  <c r="I147" i="10" s="1"/>
  <c r="G150" i="10"/>
  <c r="H150" i="10" s="1"/>
  <c r="I150" i="10" s="1"/>
  <c r="G151" i="10"/>
  <c r="H151" i="10" s="1"/>
  <c r="I151" i="10" s="1"/>
  <c r="G154" i="10"/>
  <c r="G155" i="10"/>
  <c r="H155" i="10" s="1"/>
  <c r="I155" i="10" s="1"/>
  <c r="G156" i="10"/>
  <c r="G157" i="10"/>
  <c r="H157" i="10" s="1"/>
  <c r="I157" i="10" s="1"/>
  <c r="G158" i="10"/>
  <c r="H158" i="10" s="1"/>
  <c r="I158" i="10" s="1"/>
  <c r="G159" i="10"/>
  <c r="H159" i="10" s="1"/>
  <c r="I159" i="10" s="1"/>
  <c r="G161" i="10"/>
  <c r="G164" i="10"/>
  <c r="H164" i="10" s="1"/>
  <c r="I164" i="10" s="1"/>
  <c r="G165" i="10"/>
  <c r="H165" i="10" s="1"/>
  <c r="I165" i="10" s="1"/>
  <c r="G166" i="10"/>
  <c r="H166" i="10" s="1"/>
  <c r="I166" i="10" s="1"/>
  <c r="G169" i="10"/>
  <c r="H169" i="10" s="1"/>
  <c r="I169" i="10" s="1"/>
  <c r="G170" i="10"/>
  <c r="H170" i="10" s="1"/>
  <c r="I170" i="10" s="1"/>
  <c r="G171" i="10"/>
  <c r="H171" i="10" s="1"/>
  <c r="I171" i="10" s="1"/>
  <c r="G172" i="10"/>
  <c r="G173" i="10"/>
  <c r="H173" i="10" s="1"/>
  <c r="I173" i="10" s="1"/>
  <c r="G175" i="10"/>
  <c r="H175" i="10" s="1"/>
  <c r="I175" i="10" s="1"/>
  <c r="G177" i="10"/>
  <c r="G179" i="10"/>
  <c r="H179" i="10" s="1"/>
  <c r="I179" i="10" s="1"/>
  <c r="G180" i="10"/>
  <c r="H180" i="10" s="1"/>
  <c r="I180" i="10" s="1"/>
  <c r="G181" i="10"/>
  <c r="H181" i="10" s="1"/>
  <c r="I181" i="10" s="1"/>
  <c r="G182" i="10"/>
  <c r="G185" i="10"/>
  <c r="H185" i="10" s="1"/>
  <c r="I185" i="10" s="1"/>
  <c r="G187" i="10"/>
  <c r="G188" i="10"/>
  <c r="G189" i="10"/>
  <c r="G193" i="10"/>
  <c r="G196" i="10"/>
  <c r="G201" i="10"/>
  <c r="H201" i="10" s="1"/>
  <c r="I201" i="10" s="1"/>
  <c r="G205" i="10"/>
  <c r="H205" i="10" s="1"/>
  <c r="I205" i="10" s="1"/>
  <c r="G206" i="10"/>
  <c r="H206" i="10" s="1"/>
  <c r="I206" i="10" s="1"/>
  <c r="G207" i="10"/>
  <c r="H207" i="10" s="1"/>
  <c r="I207" i="10" s="1"/>
  <c r="G208" i="10"/>
  <c r="G209" i="10"/>
  <c r="H209" i="10" s="1"/>
  <c r="I209" i="10" s="1"/>
  <c r="G211" i="10"/>
  <c r="H211" i="10" s="1"/>
  <c r="I211" i="10" s="1"/>
  <c r="G212" i="10"/>
  <c r="G216" i="10"/>
  <c r="H216" i="10" s="1"/>
  <c r="I216" i="10" s="1"/>
  <c r="G219" i="10"/>
  <c r="H219" i="10" s="1"/>
  <c r="I219" i="10" s="1"/>
  <c r="G220" i="10"/>
  <c r="G221" i="10"/>
  <c r="H221" i="10" s="1"/>
  <c r="I221" i="10" s="1"/>
  <c r="G222" i="10"/>
  <c r="H222" i="10" s="1"/>
  <c r="I222" i="10" s="1"/>
  <c r="G227" i="10"/>
  <c r="H227" i="10" s="1"/>
  <c r="I227" i="10" s="1"/>
  <c r="G231" i="10"/>
  <c r="H231" i="10" s="1"/>
  <c r="I231" i="10" s="1"/>
  <c r="G232" i="10"/>
  <c r="G233" i="10"/>
  <c r="H233" i="10" s="1"/>
  <c r="I233" i="10" s="1"/>
  <c r="G234" i="10"/>
  <c r="H234" i="10" s="1"/>
  <c r="I234" i="10" s="1"/>
  <c r="G235" i="10"/>
  <c r="H235" i="10" s="1"/>
  <c r="I235" i="10" s="1"/>
  <c r="G236" i="10"/>
  <c r="G238" i="10"/>
  <c r="G241" i="10"/>
  <c r="G242" i="10"/>
  <c r="H242" i="10" s="1"/>
  <c r="I242" i="10" s="1"/>
  <c r="G243" i="10"/>
  <c r="H243" i="10" s="1"/>
  <c r="I243" i="10" s="1"/>
  <c r="G246" i="10"/>
  <c r="H246" i="10" s="1"/>
  <c r="I246" i="10" s="1"/>
  <c r="G251" i="10"/>
  <c r="H251" i="10" s="1"/>
  <c r="I251" i="10" s="1"/>
  <c r="G252" i="10"/>
  <c r="H252" i="10" s="1"/>
  <c r="I252" i="10" s="1"/>
  <c r="G255" i="10"/>
  <c r="H255" i="10" s="1"/>
  <c r="I255" i="10" s="1"/>
  <c r="G258" i="10"/>
  <c r="H258" i="10" s="1"/>
  <c r="I258" i="10" s="1"/>
  <c r="G259" i="10"/>
  <c r="H259" i="10" s="1"/>
  <c r="I259" i="10" s="1"/>
  <c r="G261" i="10"/>
  <c r="G265" i="10"/>
  <c r="H265" i="10" s="1"/>
  <c r="I265" i="10" s="1"/>
  <c r="G266" i="10"/>
  <c r="G268" i="10"/>
  <c r="H268" i="10" s="1"/>
  <c r="I268" i="10" s="1"/>
  <c r="G270" i="10"/>
  <c r="H270" i="10" s="1"/>
  <c r="I270" i="10" s="1"/>
  <c r="G271" i="10"/>
  <c r="H271" i="10" s="1"/>
  <c r="I271" i="10" s="1"/>
  <c r="G275" i="10"/>
  <c r="H275" i="10" s="1"/>
  <c r="I275" i="10" s="1"/>
  <c r="G278" i="10"/>
  <c r="H278" i="10" s="1"/>
  <c r="I278" i="10" s="1"/>
  <c r="G282" i="10"/>
  <c r="H282" i="10" s="1"/>
  <c r="I282" i="10" s="1"/>
  <c r="G284" i="10"/>
  <c r="H284" i="10" s="1"/>
  <c r="I284" i="10" s="1"/>
  <c r="G285" i="10"/>
  <c r="H285" i="10" s="1"/>
  <c r="I285" i="10" s="1"/>
  <c r="G287" i="10"/>
  <c r="G291" i="10"/>
  <c r="G292" i="10"/>
  <c r="G293" i="10"/>
  <c r="H293" i="10" s="1"/>
  <c r="I293" i="10" s="1"/>
  <c r="G295" i="10"/>
  <c r="H295" i="10" s="1"/>
  <c r="I295" i="10" s="1"/>
  <c r="G296" i="10"/>
  <c r="H296" i="10" s="1"/>
  <c r="I296" i="10" s="1"/>
  <c r="G297" i="10"/>
  <c r="G298" i="10"/>
  <c r="G300" i="10"/>
  <c r="H300" i="10" s="1"/>
  <c r="I300" i="10" s="1"/>
  <c r="G302" i="10"/>
  <c r="H302" i="10" s="1"/>
  <c r="I302" i="10" s="1"/>
  <c r="G303" i="10"/>
  <c r="H303" i="10" s="1"/>
  <c r="I303" i="10" s="1"/>
  <c r="G307" i="10"/>
  <c r="G310" i="10"/>
  <c r="H310" i="10" s="1"/>
  <c r="I310" i="10" s="1"/>
  <c r="G314" i="10"/>
  <c r="H314" i="10" s="1"/>
  <c r="I314" i="10" s="1"/>
  <c r="G315" i="10"/>
  <c r="H315" i="10" s="1"/>
  <c r="I315" i="10" s="1"/>
  <c r="G316" i="10"/>
  <c r="H316" i="10" s="1"/>
  <c r="I316" i="10" s="1"/>
  <c r="G317" i="10"/>
  <c r="H317" i="10" s="1"/>
  <c r="I317" i="10" s="1"/>
  <c r="G319" i="10"/>
  <c r="H319" i="10" s="1"/>
  <c r="I319" i="10" s="1"/>
  <c r="G321" i="10"/>
  <c r="H321" i="10" s="1"/>
  <c r="I321" i="10" s="1"/>
  <c r="G322" i="10"/>
  <c r="H322" i="10" s="1"/>
  <c r="I322" i="10" s="1"/>
  <c r="G323" i="10"/>
  <c r="H323" i="10" s="1"/>
  <c r="I323" i="10" s="1"/>
  <c r="G324" i="10"/>
  <c r="H324" i="10" s="1"/>
  <c r="I324" i="10" s="1"/>
  <c r="G325" i="10"/>
  <c r="H325" i="10" s="1"/>
  <c r="I325" i="10" s="1"/>
  <c r="G326" i="10"/>
  <c r="H326" i="10" s="1"/>
  <c r="I326" i="10" s="1"/>
  <c r="G327" i="10"/>
  <c r="H327" i="10" s="1"/>
  <c r="I327" i="10" s="1"/>
  <c r="G332" i="10"/>
  <c r="H332" i="10" s="1"/>
  <c r="I332" i="10" s="1"/>
  <c r="G333" i="10"/>
  <c r="H333" i="10" s="1"/>
  <c r="I333" i="10" s="1"/>
  <c r="G334" i="10"/>
  <c r="H334" i="10" s="1"/>
  <c r="I334" i="10" s="1"/>
  <c r="G335" i="10"/>
  <c r="H335" i="10" s="1"/>
  <c r="I335" i="10" s="1"/>
  <c r="G339" i="10"/>
  <c r="H339" i="10" s="1"/>
  <c r="I339" i="10" s="1"/>
  <c r="G340" i="10"/>
  <c r="H340" i="10" s="1"/>
  <c r="I340" i="10" s="1"/>
  <c r="G341" i="10"/>
  <c r="G342" i="10"/>
  <c r="H342" i="10" s="1"/>
  <c r="I342" i="10" s="1"/>
  <c r="G347" i="10"/>
  <c r="H347" i="10" s="1"/>
  <c r="I347" i="10" s="1"/>
  <c r="G348" i="10"/>
  <c r="H348" i="10" s="1"/>
  <c r="I348" i="10" s="1"/>
  <c r="G350" i="10"/>
  <c r="G351" i="10"/>
  <c r="H351" i="10" s="1"/>
  <c r="I351" i="10" s="1"/>
  <c r="G357" i="10"/>
  <c r="G359" i="10"/>
  <c r="H359" i="10" s="1"/>
  <c r="I359" i="10" s="1"/>
  <c r="G363" i="10"/>
  <c r="H363" i="10" s="1"/>
  <c r="I363" i="10" s="1"/>
  <c r="G364" i="10"/>
  <c r="H364" i="10" s="1"/>
  <c r="I364" i="10" s="1"/>
  <c r="G365" i="10"/>
  <c r="H365" i="10" s="1"/>
  <c r="I365" i="10" s="1"/>
  <c r="G366" i="10"/>
  <c r="H366" i="10" s="1"/>
  <c r="I366" i="10" s="1"/>
  <c r="G367" i="10"/>
  <c r="H367" i="10" s="1"/>
  <c r="I367" i="10" s="1"/>
  <c r="G369" i="10"/>
  <c r="G371" i="10"/>
  <c r="H371" i="10" s="1"/>
  <c r="I371" i="10" s="1"/>
  <c r="G372" i="10"/>
  <c r="H372" i="10" s="1"/>
  <c r="I372" i="10" s="1"/>
  <c r="G374" i="10"/>
  <c r="H374" i="10" s="1"/>
  <c r="I374" i="10" s="1"/>
  <c r="G375" i="10"/>
  <c r="G376" i="10"/>
  <c r="H376" i="10" s="1"/>
  <c r="I376" i="10" s="1"/>
  <c r="G380" i="10"/>
  <c r="H380" i="10" s="1"/>
  <c r="I380" i="10" s="1"/>
  <c r="G381" i="10"/>
  <c r="H381" i="10" s="1"/>
  <c r="I381" i="10" s="1"/>
  <c r="G383" i="10"/>
  <c r="G386" i="10"/>
  <c r="H386" i="10" s="1"/>
  <c r="I386" i="10" s="1"/>
  <c r="G387" i="10"/>
  <c r="H387" i="10" s="1"/>
  <c r="I387" i="10" s="1"/>
  <c r="G388" i="10"/>
  <c r="H388" i="10" s="1"/>
  <c r="I388" i="10" s="1"/>
  <c r="G389" i="10"/>
  <c r="H389" i="10" s="1"/>
  <c r="I389" i="10" s="1"/>
  <c r="G393" i="10"/>
  <c r="G394" i="10"/>
  <c r="G395" i="10"/>
  <c r="H395" i="10" s="1"/>
  <c r="I395" i="10" s="1"/>
  <c r="G399" i="10"/>
  <c r="G401" i="10"/>
  <c r="H401" i="10" s="1"/>
  <c r="I401" i="10" s="1"/>
  <c r="G404" i="10"/>
  <c r="H404" i="10" s="1"/>
  <c r="I404" i="10" s="1"/>
  <c r="G406" i="10"/>
  <c r="H406" i="10" s="1"/>
  <c r="I406" i="10" s="1"/>
  <c r="G407" i="10"/>
  <c r="H407" i="10" s="1"/>
  <c r="I407" i="10" s="1"/>
  <c r="G409" i="10"/>
  <c r="H409" i="10" s="1"/>
  <c r="I409" i="10" s="1"/>
  <c r="G413" i="10"/>
  <c r="G422" i="10"/>
  <c r="H422" i="10" s="1"/>
  <c r="I422" i="10" s="1"/>
  <c r="G425" i="10"/>
  <c r="G426" i="10"/>
  <c r="G427" i="10"/>
  <c r="H427" i="10" s="1"/>
  <c r="I427" i="10" s="1"/>
  <c r="G428" i="10"/>
  <c r="H428" i="10" s="1"/>
  <c r="I428" i="10" s="1"/>
  <c r="G429" i="10"/>
  <c r="H429" i="10" s="1"/>
  <c r="I429" i="10" s="1"/>
  <c r="G430" i="10"/>
  <c r="H430" i="10" s="1"/>
  <c r="I430" i="10" s="1"/>
  <c r="G431" i="10"/>
  <c r="H431" i="10" s="1"/>
  <c r="I431" i="10" s="1"/>
  <c r="G435" i="10"/>
  <c r="H435" i="10" s="1"/>
  <c r="I435" i="10" s="1"/>
  <c r="G436" i="10"/>
  <c r="H436" i="10" s="1"/>
  <c r="I436" i="10" s="1"/>
  <c r="G439" i="10"/>
  <c r="H439" i="10" s="1"/>
  <c r="I439" i="10" s="1"/>
  <c r="G443" i="10"/>
  <c r="H443" i="10" s="1"/>
  <c r="I443" i="10" s="1"/>
  <c r="G444" i="10"/>
  <c r="H444" i="10" s="1"/>
  <c r="I444" i="10" s="1"/>
  <c r="G445" i="10"/>
  <c r="H445" i="10" s="1"/>
  <c r="I445" i="10" s="1"/>
  <c r="G446" i="10"/>
  <c r="H446" i="10" s="1"/>
  <c r="I446" i="10" s="1"/>
  <c r="G447" i="10"/>
  <c r="H447" i="10" s="1"/>
  <c r="I447" i="10" s="1"/>
  <c r="G450" i="10"/>
  <c r="H450" i="10" s="1"/>
  <c r="I450" i="10" s="1"/>
  <c r="G451" i="10"/>
  <c r="H451" i="10" s="1"/>
  <c r="I451" i="10" s="1"/>
  <c r="G452" i="10"/>
  <c r="H452" i="10" s="1"/>
  <c r="I452" i="10" s="1"/>
  <c r="G453" i="10"/>
  <c r="H453" i="10" s="1"/>
  <c r="I453" i="10" s="1"/>
  <c r="G460" i="10"/>
  <c r="H460" i="10" s="1"/>
  <c r="I460" i="10" s="1"/>
  <c r="G463" i="10"/>
  <c r="H463" i="10" s="1"/>
  <c r="I463" i="10" s="1"/>
  <c r="G470" i="10"/>
  <c r="H470" i="10" s="1"/>
  <c r="I470" i="10" s="1"/>
  <c r="G471" i="10"/>
  <c r="H471" i="10" s="1"/>
  <c r="I471" i="10" s="1"/>
  <c r="G472" i="10"/>
  <c r="H472" i="10" s="1"/>
  <c r="I472" i="10" s="1"/>
  <c r="G473" i="10"/>
  <c r="G474" i="10"/>
  <c r="H474" i="10" s="1"/>
  <c r="I474" i="10" s="1"/>
  <c r="G475" i="10"/>
  <c r="H475" i="10" s="1"/>
  <c r="I475" i="10" s="1"/>
  <c r="G476" i="10"/>
  <c r="G477" i="10"/>
  <c r="H477" i="10" s="1"/>
  <c r="I477" i="10" s="1"/>
  <c r="G479" i="10"/>
  <c r="G482" i="10"/>
  <c r="G483" i="10"/>
  <c r="H483" i="10" s="1"/>
  <c r="I483" i="10" s="1"/>
  <c r="G484" i="10"/>
  <c r="H484" i="10" s="1"/>
  <c r="I484" i="10" s="1"/>
  <c r="G485" i="10"/>
  <c r="H485" i="10" s="1"/>
  <c r="I485" i="10" s="1"/>
  <c r="G486" i="10"/>
  <c r="H486" i="10" s="1"/>
  <c r="I486" i="10" s="1"/>
  <c r="G487" i="10"/>
  <c r="H487" i="10" s="1"/>
  <c r="I487" i="10" s="1"/>
  <c r="G490" i="10"/>
  <c r="G492" i="10"/>
  <c r="H492" i="10" s="1"/>
  <c r="I492" i="10" s="1"/>
  <c r="G494" i="10"/>
  <c r="H494" i="10" s="1"/>
  <c r="I494" i="10" s="1"/>
  <c r="G498" i="10"/>
  <c r="H498" i="10" s="1"/>
  <c r="I498" i="10" s="1"/>
  <c r="G499" i="10"/>
  <c r="H499" i="10" s="1"/>
  <c r="I499" i="10" s="1"/>
  <c r="G501" i="10"/>
  <c r="H501" i="10" s="1"/>
  <c r="I501" i="10" s="1"/>
  <c r="G502" i="10"/>
  <c r="H502" i="10" s="1"/>
  <c r="I502" i="10" s="1"/>
  <c r="G503" i="10"/>
  <c r="H503" i="10" s="1"/>
  <c r="I503" i="10" s="1"/>
  <c r="G505" i="10"/>
  <c r="G508" i="10"/>
  <c r="G509" i="10"/>
  <c r="H509" i="10" s="1"/>
  <c r="I509" i="10" s="1"/>
  <c r="G510" i="10"/>
  <c r="H510" i="10" s="1"/>
  <c r="I510" i="10" s="1"/>
  <c r="G511" i="10"/>
  <c r="H511" i="10" s="1"/>
  <c r="I511" i="10" s="1"/>
  <c r="G514" i="10"/>
  <c r="H514" i="10" s="1"/>
  <c r="I514" i="10" s="1"/>
  <c r="G515" i="10"/>
  <c r="H515" i="10" s="1"/>
  <c r="I515" i="10" s="1"/>
  <c r="G517" i="10"/>
  <c r="H517" i="10" s="1"/>
  <c r="I517" i="10" s="1"/>
  <c r="G518" i="10"/>
  <c r="G521" i="10"/>
  <c r="G523" i="10"/>
  <c r="H523" i="10" s="1"/>
  <c r="I523" i="10" s="1"/>
  <c r="G524" i="10"/>
  <c r="H524" i="10" s="1"/>
  <c r="I524" i="10" s="1"/>
  <c r="G525" i="10"/>
  <c r="H525" i="10" s="1"/>
  <c r="I525" i="10" s="1"/>
  <c r="G527" i="10"/>
  <c r="G528" i="10"/>
  <c r="G530" i="10"/>
  <c r="G531" i="10"/>
  <c r="H531" i="10" s="1"/>
  <c r="I531" i="10" s="1"/>
  <c r="G534" i="10"/>
  <c r="G535" i="10"/>
  <c r="H535" i="10" s="1"/>
  <c r="I535" i="10" s="1"/>
  <c r="G539" i="10"/>
  <c r="G541" i="10"/>
  <c r="H541" i="10" s="1"/>
  <c r="I541" i="10" s="1"/>
  <c r="G543" i="10"/>
  <c r="H543" i="10" s="1"/>
  <c r="I543" i="10" s="1"/>
  <c r="G546" i="10"/>
  <c r="G555" i="10"/>
  <c r="H555" i="10" s="1"/>
  <c r="I555" i="10" s="1"/>
  <c r="G556" i="10"/>
  <c r="H556" i="10" s="1"/>
  <c r="I556" i="10" s="1"/>
  <c r="G557" i="10"/>
  <c r="G563" i="10"/>
  <c r="H563" i="10" s="1"/>
  <c r="I563" i="10" s="1"/>
  <c r="G564" i="10"/>
  <c r="H564" i="10" s="1"/>
  <c r="I564" i="10" s="1"/>
  <c r="G565" i="10"/>
  <c r="G568" i="10"/>
  <c r="G572" i="10"/>
  <c r="H572" i="10" s="1"/>
  <c r="I572" i="10" s="1"/>
  <c r="G573" i="10"/>
  <c r="H573" i="10" s="1"/>
  <c r="I573" i="10" s="1"/>
  <c r="G574" i="10"/>
  <c r="G577" i="10"/>
  <c r="H577" i="10" s="1"/>
  <c r="I577" i="10" s="1"/>
  <c r="G578" i="10"/>
  <c r="H578" i="10" s="1"/>
  <c r="I578" i="10" s="1"/>
  <c r="G579" i="10"/>
  <c r="H579" i="10" s="1"/>
  <c r="I579" i="10" s="1"/>
  <c r="G580" i="10"/>
  <c r="H580" i="10" s="1"/>
  <c r="I580" i="10" s="1"/>
  <c r="G581" i="10"/>
  <c r="H581" i="10" s="1"/>
  <c r="I581" i="10" s="1"/>
  <c r="G582" i="10"/>
  <c r="G583" i="10"/>
  <c r="H583" i="10" s="1"/>
  <c r="I583" i="10" s="1"/>
  <c r="G585" i="10"/>
  <c r="H585" i="10" s="1"/>
  <c r="I585" i="10" s="1"/>
  <c r="G586" i="10"/>
  <c r="H586" i="10" s="1"/>
  <c r="I586" i="10" s="1"/>
  <c r="G587" i="10"/>
  <c r="H587" i="10" s="1"/>
  <c r="I587" i="10" s="1"/>
  <c r="G588" i="10"/>
  <c r="H588" i="10" s="1"/>
  <c r="I588" i="10" s="1"/>
  <c r="G589" i="10"/>
  <c r="G590" i="10"/>
  <c r="H590" i="10" s="1"/>
  <c r="I590" i="10" s="1"/>
  <c r="G595" i="10"/>
  <c r="H595" i="10" s="1"/>
  <c r="I595" i="10" s="1"/>
  <c r="G596" i="10"/>
  <c r="H596" i="10" s="1"/>
  <c r="I596" i="10" s="1"/>
  <c r="G597" i="10"/>
  <c r="H597" i="10" s="1"/>
  <c r="I597" i="10" s="1"/>
  <c r="G599" i="10"/>
  <c r="H599" i="10" s="1"/>
  <c r="I599" i="10" s="1"/>
  <c r="G603" i="10"/>
  <c r="H603" i="10" s="1"/>
  <c r="I603" i="10" s="1"/>
  <c r="G604" i="10"/>
  <c r="H604" i="10" s="1"/>
  <c r="I604" i="10" s="1"/>
  <c r="G606" i="10"/>
  <c r="H606" i="10" s="1"/>
  <c r="I606" i="10" s="1"/>
  <c r="G607" i="10"/>
  <c r="H607" i="10" s="1"/>
  <c r="I607" i="10" s="1"/>
  <c r="G608" i="10"/>
  <c r="G609" i="10"/>
  <c r="G611" i="10"/>
  <c r="H611" i="10" s="1"/>
  <c r="I611" i="10" s="1"/>
  <c r="G613" i="10"/>
  <c r="H613" i="10" s="1"/>
  <c r="I613" i="10" s="1"/>
  <c r="G614" i="10"/>
  <c r="H614" i="10" s="1"/>
  <c r="I614" i="10" s="1"/>
  <c r="G615" i="10"/>
  <c r="G619" i="10"/>
  <c r="G620" i="10"/>
  <c r="H620" i="10" s="1"/>
  <c r="I620" i="10" s="1"/>
  <c r="G623" i="10"/>
  <c r="H623" i="10" s="1"/>
  <c r="I623" i="10" s="1"/>
  <c r="G625" i="10"/>
  <c r="H625" i="10" s="1"/>
  <c r="I625" i="10" s="1"/>
  <c r="G628" i="10"/>
  <c r="H628" i="10" s="1"/>
  <c r="I628" i="10" s="1"/>
  <c r="G631" i="10"/>
  <c r="G633" i="10"/>
  <c r="H633" i="10" s="1"/>
  <c r="I633" i="10" s="1"/>
  <c r="G635" i="10"/>
  <c r="H635" i="10" s="1"/>
  <c r="I635" i="10" s="1"/>
  <c r="G637" i="10"/>
  <c r="H637" i="10" s="1"/>
  <c r="I637" i="10" s="1"/>
  <c r="G638" i="10"/>
  <c r="H638" i="10" s="1"/>
  <c r="I638" i="10" s="1"/>
  <c r="G639" i="10"/>
  <c r="G642" i="10"/>
  <c r="G643" i="10"/>
  <c r="H643" i="10" s="1"/>
  <c r="I643" i="10" s="1"/>
  <c r="G645" i="10"/>
  <c r="H645" i="10" s="1"/>
  <c r="I645" i="10" s="1"/>
  <c r="G646" i="10"/>
  <c r="G647" i="10"/>
  <c r="H647" i="10" s="1"/>
  <c r="I647" i="10" s="1"/>
  <c r="G652" i="10"/>
  <c r="H652" i="10" s="1"/>
  <c r="I652" i="10" s="1"/>
  <c r="G653" i="10"/>
  <c r="H653" i="10" s="1"/>
  <c r="I653" i="10" s="1"/>
  <c r="G654" i="10"/>
  <c r="H654" i="10" s="1"/>
  <c r="I654" i="10" s="1"/>
  <c r="G657" i="10"/>
  <c r="H657" i="10" s="1"/>
  <c r="I657" i="10" s="1"/>
  <c r="G659" i="10"/>
  <c r="H659" i="10" s="1"/>
  <c r="I659" i="10" s="1"/>
  <c r="G660" i="10"/>
  <c r="H660" i="10" s="1"/>
  <c r="I660" i="10" s="1"/>
  <c r="G661" i="10"/>
  <c r="H661" i="10" s="1"/>
  <c r="I661" i="10" s="1"/>
  <c r="G662" i="10"/>
  <c r="H662" i="10" s="1"/>
  <c r="I662" i="10" s="1"/>
  <c r="G664" i="10"/>
  <c r="H664" i="10" s="1"/>
  <c r="I664" i="10" s="1"/>
  <c r="G668" i="10"/>
  <c r="H668" i="10" s="1"/>
  <c r="I668" i="10" s="1"/>
  <c r="G43" i="10"/>
  <c r="G60" i="10"/>
  <c r="G67" i="10"/>
  <c r="G75" i="10"/>
  <c r="H75" i="10" s="1"/>
  <c r="I75" i="10" s="1"/>
  <c r="G91" i="10"/>
  <c r="G195" i="10"/>
  <c r="G254" i="10"/>
  <c r="G263" i="10"/>
  <c r="G286" i="10"/>
  <c r="H286" i="10" s="1"/>
  <c r="I286" i="10" s="1"/>
  <c r="G311" i="10"/>
  <c r="G356" i="10"/>
  <c r="H356" i="10" s="1"/>
  <c r="I356" i="10" s="1"/>
  <c r="G391" i="10"/>
  <c r="G398" i="10"/>
  <c r="H398" i="10" s="1"/>
  <c r="I398" i="10" s="1"/>
  <c r="G411" i="10"/>
  <c r="H411" i="10" s="1"/>
  <c r="I411" i="10" s="1"/>
  <c r="G412" i="10"/>
  <c r="H412" i="10" s="1"/>
  <c r="I412" i="10" s="1"/>
  <c r="G414" i="10"/>
  <c r="H414" i="10" s="1"/>
  <c r="I414" i="10" s="1"/>
  <c r="G423" i="10"/>
  <c r="G500" i="10"/>
  <c r="G516" i="10"/>
  <c r="H516" i="10" s="1"/>
  <c r="I516" i="10" s="1"/>
  <c r="G540" i="10"/>
  <c r="H540" i="10" s="1"/>
  <c r="I540" i="10" s="1"/>
  <c r="G550" i="10"/>
  <c r="H550" i="10" s="1"/>
  <c r="I550" i="10" s="1"/>
  <c r="G551" i="10"/>
  <c r="H551" i="10" s="1"/>
  <c r="I551" i="10" s="1"/>
  <c r="G558" i="10"/>
  <c r="H558" i="10" s="1"/>
  <c r="I558" i="10" s="1"/>
  <c r="G566" i="10"/>
  <c r="H566" i="10" s="1"/>
  <c r="I566" i="10" s="1"/>
  <c r="G567" i="10"/>
  <c r="G591" i="10"/>
  <c r="H591" i="10" s="1"/>
  <c r="I591" i="10" s="1"/>
  <c r="G636" i="10"/>
  <c r="H636" i="10" s="1"/>
  <c r="I636" i="10" s="1"/>
  <c r="G651" i="10"/>
  <c r="G663" i="10"/>
  <c r="H663" i="10" s="1"/>
  <c r="I663" i="10" s="1"/>
  <c r="F2" i="10"/>
  <c r="Y2" i="5"/>
  <c r="Y3" i="5"/>
  <c r="Y4" i="5"/>
  <c r="Y5" i="5"/>
  <c r="Y6" i="5"/>
  <c r="Y7" i="5"/>
  <c r="Y8" i="5"/>
  <c r="Y9" i="5"/>
  <c r="Y10" i="5"/>
  <c r="Y11" i="5"/>
  <c r="Y12" i="5"/>
  <c r="Y13" i="5"/>
  <c r="Y14" i="5"/>
  <c r="Y15" i="5"/>
  <c r="Y16" i="5"/>
  <c r="Y17" i="5"/>
  <c r="Y18" i="5"/>
  <c r="Y19" i="5"/>
  <c r="Y20" i="5"/>
  <c r="Y21" i="5"/>
  <c r="Y22" i="5"/>
  <c r="Y23" i="5"/>
  <c r="Y24" i="5"/>
  <c r="Y25" i="5"/>
  <c r="Y26" i="5"/>
  <c r="Y323"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9" i="5"/>
  <c r="Y170" i="5"/>
  <c r="Y171" i="5"/>
  <c r="Y172" i="5"/>
  <c r="Y173" i="5"/>
  <c r="Y174" i="5"/>
  <c r="Y175" i="5"/>
  <c r="Y176" i="5"/>
  <c r="Y177" i="5"/>
  <c r="Y178" i="5"/>
  <c r="Y179" i="5"/>
  <c r="Y180" i="5"/>
  <c r="Y472"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181" i="5"/>
  <c r="Y307" i="5"/>
  <c r="Y308" i="5"/>
  <c r="Y309" i="5"/>
  <c r="Y310" i="5"/>
  <c r="Y311" i="5"/>
  <c r="Y312" i="5"/>
  <c r="Y313" i="5"/>
  <c r="Y314" i="5"/>
  <c r="Y315" i="5"/>
  <c r="Y316" i="5"/>
  <c r="Y317" i="5"/>
  <c r="Y318" i="5"/>
  <c r="Y319" i="5"/>
  <c r="Y320" i="5"/>
  <c r="Y321" i="5"/>
  <c r="Y322" i="5"/>
  <c r="Y350"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06" i="5"/>
  <c r="Y351" i="5"/>
  <c r="Y352" i="5"/>
  <c r="Y353" i="5"/>
  <c r="Y354" i="5"/>
  <c r="Y355" i="5"/>
  <c r="Y356" i="5"/>
  <c r="Y357" i="5"/>
  <c r="Y358" i="5"/>
  <c r="Y359" i="5"/>
  <c r="Y360" i="5"/>
  <c r="Y361" i="5"/>
  <c r="Y362" i="5"/>
  <c r="Y363" i="5"/>
  <c r="Y364" i="5"/>
  <c r="Y620" i="5"/>
  <c r="Y366" i="5"/>
  <c r="Y367" i="5"/>
  <c r="Y365" i="5"/>
  <c r="Y369" i="5"/>
  <c r="Y370" i="5"/>
  <c r="Y371" i="5"/>
  <c r="Y372" i="5"/>
  <c r="Y373" i="5"/>
  <c r="Y374" i="5"/>
  <c r="Y375" i="5"/>
  <c r="Y376" i="5"/>
  <c r="Y377" i="5"/>
  <c r="Y378" i="5"/>
  <c r="Y379" i="5"/>
  <c r="Y27"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4" i="5"/>
  <c r="Y455" i="5"/>
  <c r="Y456" i="5"/>
  <c r="Y457" i="5"/>
  <c r="Y458" i="5"/>
  <c r="Y459" i="5"/>
  <c r="Y460" i="5"/>
  <c r="Y461" i="5"/>
  <c r="Y462" i="5"/>
  <c r="Y463" i="5"/>
  <c r="Y464" i="5"/>
  <c r="Y465" i="5"/>
  <c r="Y466" i="5"/>
  <c r="Y467" i="5"/>
  <c r="Y468" i="5"/>
  <c r="Y469" i="5"/>
  <c r="Y470" i="5"/>
  <c r="Y471" i="5"/>
  <c r="Y368"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34" i="5"/>
  <c r="Y621" i="5"/>
  <c r="Y622" i="5"/>
  <c r="Y623" i="5"/>
  <c r="Y624" i="5"/>
  <c r="Y625" i="5"/>
  <c r="Y626" i="5"/>
  <c r="Y627" i="5"/>
  <c r="Y628" i="5"/>
  <c r="Y629" i="5"/>
  <c r="Y630" i="5"/>
  <c r="Y631" i="5"/>
  <c r="Y632" i="5"/>
  <c r="Y633" i="5"/>
  <c r="Y668"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380" i="5"/>
  <c r="U95" i="4"/>
  <c r="U254" i="4"/>
  <c r="U403" i="4"/>
  <c r="U6" i="4"/>
  <c r="U7" i="4"/>
  <c r="U8" i="4"/>
  <c r="U378" i="4"/>
  <c r="U10" i="4"/>
  <c r="U102" i="4"/>
  <c r="U658" i="4"/>
  <c r="U13" i="4"/>
  <c r="U222" i="4"/>
  <c r="U15" i="4"/>
  <c r="U191" i="4"/>
  <c r="U17" i="4"/>
  <c r="U223" i="4"/>
  <c r="U34" i="4"/>
  <c r="U20" i="4"/>
  <c r="U516" i="4"/>
  <c r="U428" i="4"/>
  <c r="U14" i="4"/>
  <c r="U3" i="4"/>
  <c r="U25" i="4"/>
  <c r="U26" i="4"/>
  <c r="U27" i="4"/>
  <c r="U28" i="4"/>
  <c r="U29" i="4"/>
  <c r="U155" i="4"/>
  <c r="U23" i="4"/>
  <c r="U195" i="4"/>
  <c r="U156" i="4"/>
  <c r="U190" i="4"/>
  <c r="U11" i="4"/>
  <c r="U125" i="4"/>
  <c r="U101" i="4"/>
  <c r="U21" i="4"/>
  <c r="U405" i="4"/>
  <c r="U532" i="4"/>
  <c r="U41" i="4"/>
  <c r="U5" i="4"/>
  <c r="U43" i="4"/>
  <c r="U44" i="4"/>
  <c r="U45" i="4"/>
  <c r="U46" i="4"/>
  <c r="U47" i="4"/>
  <c r="U103" i="4"/>
  <c r="U49" i="4"/>
  <c r="U50" i="4"/>
  <c r="U51" i="4"/>
  <c r="U52" i="4"/>
  <c r="U215" i="4"/>
  <c r="U148" i="4"/>
  <c r="U55" i="4"/>
  <c r="U56" i="4"/>
  <c r="U57" i="4"/>
  <c r="U490" i="4"/>
  <c r="U59" i="4"/>
  <c r="U433" i="4"/>
  <c r="U35" i="4"/>
  <c r="U62" i="4"/>
  <c r="U551" i="4"/>
  <c r="U85" i="4"/>
  <c r="U66" i="4"/>
  <c r="U557" i="4"/>
  <c r="U145" i="4"/>
  <c r="U69" i="4"/>
  <c r="U70" i="4"/>
  <c r="U71" i="4"/>
  <c r="U196" i="4"/>
  <c r="U73" i="4"/>
  <c r="U74" i="4"/>
  <c r="U261" i="4"/>
  <c r="U189" i="4"/>
  <c r="U241" i="4"/>
  <c r="U400" i="4"/>
  <c r="U79" i="4"/>
  <c r="U80" i="4"/>
  <c r="U81" i="4"/>
  <c r="U82" i="4"/>
  <c r="U248" i="4"/>
  <c r="U84" i="4"/>
  <c r="U518" i="4"/>
  <c r="U313" i="4"/>
  <c r="U358" i="4"/>
  <c r="U461" i="4"/>
  <c r="U213" i="4"/>
  <c r="U360" i="4"/>
  <c r="U65" i="4"/>
  <c r="U533" i="4"/>
  <c r="U93" i="4"/>
  <c r="U94" i="4"/>
  <c r="U68" i="4"/>
  <c r="U96" i="4"/>
  <c r="U97" i="4"/>
  <c r="U98" i="4"/>
  <c r="U624" i="4"/>
  <c r="U100" i="4"/>
  <c r="U629" i="4"/>
  <c r="U381" i="4"/>
  <c r="U458" i="4"/>
  <c r="U36" i="4"/>
  <c r="U104" i="4"/>
  <c r="U540" i="4"/>
  <c r="U558" i="4"/>
  <c r="U297" i="4"/>
  <c r="U130" i="4"/>
  <c r="U110" i="4"/>
  <c r="U111" i="4"/>
  <c r="U112" i="4"/>
  <c r="U113" i="4"/>
  <c r="U114" i="4"/>
  <c r="U115" i="4"/>
  <c r="U149" i="4"/>
  <c r="U117" i="4"/>
  <c r="U118" i="4"/>
  <c r="U119" i="4"/>
  <c r="U120" i="4"/>
  <c r="U527" i="4"/>
  <c r="U122" i="4"/>
  <c r="U363" i="4"/>
  <c r="U124" i="4"/>
  <c r="U174" i="4"/>
  <c r="U126" i="4"/>
  <c r="U127" i="4"/>
  <c r="U128" i="4"/>
  <c r="U129" i="4"/>
  <c r="U440" i="4"/>
  <c r="U131" i="4"/>
  <c r="U132" i="4"/>
  <c r="U133" i="4"/>
  <c r="U134" i="4"/>
  <c r="U135" i="4"/>
  <c r="U31" i="4"/>
  <c r="U137" i="4"/>
  <c r="U138" i="4"/>
  <c r="U273" i="4"/>
  <c r="U236" i="4"/>
  <c r="U412" i="4"/>
  <c r="U142" i="4"/>
  <c r="U143" i="4"/>
  <c r="U144" i="4"/>
  <c r="U383" i="4"/>
  <c r="U146" i="4"/>
  <c r="U147" i="4"/>
  <c r="U369" i="4"/>
  <c r="U434" i="4"/>
  <c r="U150" i="4"/>
  <c r="U151" i="4"/>
  <c r="U152" i="4"/>
  <c r="U153" i="4"/>
  <c r="U72" i="4"/>
  <c r="U519" i="4"/>
  <c r="U30" i="4"/>
  <c r="U157" i="4"/>
  <c r="U158" i="4"/>
  <c r="U159" i="4"/>
  <c r="U298" i="4"/>
  <c r="U161" i="4"/>
  <c r="U162" i="4"/>
  <c r="U559" i="4"/>
  <c r="U164" i="4"/>
  <c r="U165" i="4"/>
  <c r="U166" i="4"/>
  <c r="U167" i="4"/>
  <c r="U169" i="4"/>
  <c r="U170" i="4"/>
  <c r="U171" i="4"/>
  <c r="U172" i="4"/>
  <c r="U173" i="4"/>
  <c r="U513" i="4"/>
  <c r="U175" i="4"/>
  <c r="U176" i="4"/>
  <c r="U177" i="4"/>
  <c r="U178" i="4"/>
  <c r="U179" i="4"/>
  <c r="U180" i="4"/>
  <c r="U181" i="4"/>
  <c r="U182" i="4"/>
  <c r="U534" i="4"/>
  <c r="U184" i="4"/>
  <c r="U185" i="4"/>
  <c r="U186" i="4"/>
  <c r="U187" i="4"/>
  <c r="U86" i="4"/>
  <c r="U4" i="4"/>
  <c r="U37" i="4"/>
  <c r="U520" i="4"/>
  <c r="U192" i="4"/>
  <c r="U58" i="4"/>
  <c r="U194" i="4"/>
  <c r="U636" i="4"/>
  <c r="U38" i="4"/>
  <c r="U197" i="4"/>
  <c r="U605" i="4"/>
  <c r="U199" i="4"/>
  <c r="U200" i="4"/>
  <c r="U201" i="4"/>
  <c r="U202" i="4"/>
  <c r="U24" i="4"/>
  <c r="U204" i="4"/>
  <c r="U205" i="4"/>
  <c r="U206" i="4"/>
  <c r="U207" i="4"/>
  <c r="U208" i="4"/>
  <c r="U209" i="4"/>
  <c r="U210" i="4"/>
  <c r="U78" i="4"/>
  <c r="U87" i="4"/>
  <c r="U88" i="4"/>
  <c r="U238" i="4"/>
  <c r="U346" i="4"/>
  <c r="U216" i="4"/>
  <c r="U217" i="4"/>
  <c r="U218" i="4"/>
  <c r="U219" i="4"/>
  <c r="U105" i="4"/>
  <c r="U221" i="4"/>
  <c r="U18" i="4"/>
  <c r="U75" i="4"/>
  <c r="U224" i="4"/>
  <c r="U225" i="4"/>
  <c r="U243" i="4"/>
  <c r="U227" i="4"/>
  <c r="U228" i="4"/>
  <c r="U277" i="4"/>
  <c r="U305" i="4"/>
  <c r="U231" i="4"/>
  <c r="U232" i="4"/>
  <c r="U233" i="4"/>
  <c r="U234" i="4"/>
  <c r="U483" i="4"/>
  <c r="U60" i="4"/>
  <c r="U306" i="4"/>
  <c r="U89" i="4"/>
  <c r="U123" i="4"/>
  <c r="U240" i="4"/>
  <c r="U12" i="4"/>
  <c r="U242" i="4"/>
  <c r="U350" i="4"/>
  <c r="U67" i="4"/>
  <c r="U283" i="4"/>
  <c r="U469" i="4"/>
  <c r="U247" i="4"/>
  <c r="U260" i="4"/>
  <c r="U249" i="4"/>
  <c r="U250" i="4"/>
  <c r="U251" i="4"/>
  <c r="U252" i="4"/>
  <c r="U253" i="4"/>
  <c r="U413" i="4"/>
  <c r="U255" i="4"/>
  <c r="U256" i="4"/>
  <c r="U565" i="4"/>
  <c r="U258" i="4"/>
  <c r="U259" i="4"/>
  <c r="U550" i="4"/>
  <c r="U321" i="4"/>
  <c r="U262" i="4"/>
  <c r="U141" i="4"/>
  <c r="U264" i="4"/>
  <c r="U265" i="4"/>
  <c r="U266" i="4"/>
  <c r="U344" i="4"/>
  <c r="U268" i="4"/>
  <c r="U269" i="4"/>
  <c r="U270" i="4"/>
  <c r="U271" i="4"/>
  <c r="U106" i="4"/>
  <c r="U263" i="4"/>
  <c r="U414" i="4"/>
  <c r="U462" i="4"/>
  <c r="U316" i="4"/>
  <c r="U608" i="4"/>
  <c r="U278" i="4"/>
  <c r="U279" i="4"/>
  <c r="U280" i="4"/>
  <c r="U281" i="4"/>
  <c r="U282" i="4"/>
  <c r="U183" i="4"/>
  <c r="U284" i="4"/>
  <c r="U285" i="4"/>
  <c r="U267" i="4"/>
  <c r="U239" i="4"/>
  <c r="U288" i="4"/>
  <c r="U289" i="4"/>
  <c r="U290" i="4"/>
  <c r="U291" i="4"/>
  <c r="U292" i="4"/>
  <c r="U293" i="4"/>
  <c r="U16" i="4"/>
  <c r="U567" i="4"/>
  <c r="U296" i="4"/>
  <c r="U257" i="4"/>
  <c r="U226" i="4"/>
  <c r="U299" i="4"/>
  <c r="U300" i="4"/>
  <c r="U301" i="4"/>
  <c r="U302" i="4"/>
  <c r="U303" i="4"/>
  <c r="U304" i="4"/>
  <c r="U352" i="4"/>
  <c r="U286" i="4"/>
  <c r="U435" i="4"/>
  <c r="U308" i="4"/>
  <c r="U154" i="4"/>
  <c r="U310" i="4"/>
  <c r="U502" i="4"/>
  <c r="U417" i="4"/>
  <c r="U229" i="4"/>
  <c r="U314" i="4"/>
  <c r="U315" i="4"/>
  <c r="U272" i="4"/>
  <c r="U594" i="4"/>
  <c r="U53" i="4"/>
  <c r="U319" i="4"/>
  <c r="U320" i="4"/>
  <c r="U530" i="4"/>
  <c r="U322" i="4"/>
  <c r="U323" i="4"/>
  <c r="U505" i="4"/>
  <c r="U325" i="4"/>
  <c r="U326" i="4"/>
  <c r="U327" i="4"/>
  <c r="U630" i="4"/>
  <c r="U329" i="4"/>
  <c r="U330" i="4"/>
  <c r="U331" i="4"/>
  <c r="U332" i="4"/>
  <c r="U333" i="4"/>
  <c r="U334" i="4"/>
  <c r="U335" i="4"/>
  <c r="U336" i="4"/>
  <c r="U337" i="4"/>
  <c r="U338" i="4"/>
  <c r="U339" i="4"/>
  <c r="U340" i="4"/>
  <c r="U193" i="4"/>
  <c r="U342" i="4"/>
  <c r="U343" i="4"/>
  <c r="U486" i="4"/>
  <c r="U345" i="4"/>
  <c r="U526" i="4"/>
  <c r="U347" i="4"/>
  <c r="U348" i="4"/>
  <c r="U349" i="4"/>
  <c r="U287" i="4"/>
  <c r="U351" i="4"/>
  <c r="U324" i="4"/>
  <c r="U353" i="4"/>
  <c r="U354" i="4"/>
  <c r="U76" i="4"/>
  <c r="U214" i="4"/>
  <c r="U357" i="4"/>
  <c r="U441" i="4"/>
  <c r="U359" i="4"/>
  <c r="U542" i="4"/>
  <c r="U361" i="4"/>
  <c r="U362" i="4"/>
  <c r="U295" i="4"/>
  <c r="U364" i="4"/>
  <c r="U365" i="4"/>
  <c r="U366" i="4"/>
  <c r="U367" i="4"/>
  <c r="U368" i="4"/>
  <c r="U39" i="4"/>
  <c r="U370" i="4"/>
  <c r="U371" i="4"/>
  <c r="U372" i="4"/>
  <c r="U136" i="4"/>
  <c r="U568" i="4"/>
  <c r="U198" i="4"/>
  <c r="U376" i="4"/>
  <c r="U377" i="4"/>
  <c r="U549" i="4"/>
  <c r="U294" i="4"/>
  <c r="U99" i="4"/>
  <c r="U274" i="4"/>
  <c r="U382" i="4"/>
  <c r="U107" i="4"/>
  <c r="U384" i="4"/>
  <c r="U385" i="4"/>
  <c r="U386" i="4"/>
  <c r="U387" i="4"/>
  <c r="U388" i="4"/>
  <c r="U389" i="4"/>
  <c r="U390" i="4"/>
  <c r="U391" i="4"/>
  <c r="U432" i="4"/>
  <c r="U482" i="4"/>
  <c r="U40" i="4"/>
  <c r="U395" i="4"/>
  <c r="U54" i="4"/>
  <c r="U42" i="4"/>
  <c r="U398" i="4"/>
  <c r="U618" i="4"/>
  <c r="U312" i="4"/>
  <c r="U401" i="4"/>
  <c r="U402" i="4"/>
  <c r="U61" i="4"/>
  <c r="U188" i="4"/>
  <c r="U421" i="4"/>
  <c r="U406" i="4"/>
  <c r="U407" i="4"/>
  <c r="U408" i="4"/>
  <c r="U409" i="4"/>
  <c r="U410" i="4"/>
  <c r="U506" i="4"/>
  <c r="U328" i="4"/>
  <c r="U108" i="4"/>
  <c r="U507" i="4"/>
  <c r="U415" i="4"/>
  <c r="U416" i="4"/>
  <c r="U457" i="4"/>
  <c r="U418" i="4"/>
  <c r="U419" i="4"/>
  <c r="U420" i="4"/>
  <c r="U546" i="4"/>
  <c r="U619" i="4"/>
  <c r="U19" i="4"/>
  <c r="U424" i="4"/>
  <c r="U425" i="4"/>
  <c r="U571" i="4"/>
  <c r="U427" i="4"/>
  <c r="U484" i="4"/>
  <c r="U429" i="4"/>
  <c r="U430" i="4"/>
  <c r="U431" i="4"/>
  <c r="U473" i="4"/>
  <c r="U547" i="4"/>
  <c r="U275" i="4"/>
  <c r="U392" i="4"/>
  <c r="U436" i="4"/>
  <c r="U422" i="4"/>
  <c r="U488" i="4"/>
  <c r="U439" i="4"/>
  <c r="U83" i="4"/>
  <c r="U237" i="4"/>
  <c r="U442" i="4"/>
  <c r="U443" i="4"/>
  <c r="U444" i="4"/>
  <c r="U445" i="4"/>
  <c r="U446" i="4"/>
  <c r="U447" i="4"/>
  <c r="U448" i="4"/>
  <c r="U449" i="4"/>
  <c r="U450" i="4"/>
  <c r="U451" i="4"/>
  <c r="U452" i="4"/>
  <c r="U454" i="4"/>
  <c r="U521" i="4"/>
  <c r="U456" i="4"/>
  <c r="U404" i="4"/>
  <c r="U465" i="4"/>
  <c r="U459" i="4"/>
  <c r="U460" i="4"/>
  <c r="U311" i="4"/>
  <c r="U512" i="4"/>
  <c r="U463" i="4"/>
  <c r="U464" i="4"/>
  <c r="U276" i="4"/>
  <c r="U466" i="4"/>
  <c r="U467" i="4"/>
  <c r="U639" i="4"/>
  <c r="U393" i="4"/>
  <c r="U470" i="4"/>
  <c r="U471" i="4"/>
  <c r="U472" i="4"/>
  <c r="U203" i="4"/>
  <c r="U474" i="4"/>
  <c r="U475" i="4"/>
  <c r="U140" i="4"/>
  <c r="U477" i="4"/>
  <c r="U478" i="4"/>
  <c r="U479" i="4"/>
  <c r="U9" i="4"/>
  <c r="U437" i="4"/>
  <c r="U468" i="4"/>
  <c r="U548" i="4"/>
  <c r="U394" i="4"/>
  <c r="U485" i="4"/>
  <c r="U411" i="4"/>
  <c r="U487" i="4"/>
  <c r="U160" i="4"/>
  <c r="U489" i="4"/>
  <c r="U90" i="4"/>
  <c r="U491" i="4"/>
  <c r="U492" i="4"/>
  <c r="U493" i="4"/>
  <c r="U494" i="4"/>
  <c r="U495" i="4"/>
  <c r="U496" i="4"/>
  <c r="U497" i="4"/>
  <c r="U498" i="4"/>
  <c r="U499" i="4"/>
  <c r="U500" i="4"/>
  <c r="U501" i="4"/>
  <c r="U589" i="4"/>
  <c r="U503" i="4"/>
  <c r="U504" i="4"/>
  <c r="U48" i="4"/>
  <c r="U631" i="4"/>
  <c r="U602" i="4"/>
  <c r="U508" i="4"/>
  <c r="U509" i="4"/>
  <c r="U510" i="4"/>
  <c r="U511" i="4"/>
  <c r="U423" i="4"/>
  <c r="U356" i="4"/>
  <c r="U514" i="4"/>
  <c r="U515" i="4"/>
  <c r="U396" i="4"/>
  <c r="U517" i="4"/>
  <c r="U246" i="4"/>
  <c r="U92" i="4"/>
  <c r="U373" i="4"/>
  <c r="U230" i="4"/>
  <c r="U63" i="4"/>
  <c r="U523" i="4"/>
  <c r="U524" i="4"/>
  <c r="U525" i="4"/>
  <c r="U591" i="4"/>
  <c r="U244" i="4"/>
  <c r="U528" i="4"/>
  <c r="U529" i="4"/>
  <c r="U455" i="4"/>
  <c r="U531" i="4"/>
  <c r="U642" i="4"/>
  <c r="U211" i="4"/>
  <c r="U109" i="4"/>
  <c r="U535" i="4"/>
  <c r="U139" i="4"/>
  <c r="U537" i="4"/>
  <c r="U538" i="4"/>
  <c r="U539" i="4"/>
  <c r="U307" i="4"/>
  <c r="U541" i="4"/>
  <c r="U536" i="4"/>
  <c r="U543" i="4"/>
  <c r="U544" i="4"/>
  <c r="U545" i="4"/>
  <c r="U655" i="4"/>
  <c r="U374" i="4"/>
  <c r="U91" i="4"/>
  <c r="U32" i="4"/>
  <c r="U163" i="4"/>
  <c r="U309" i="4"/>
  <c r="U552" i="4"/>
  <c r="U553" i="4"/>
  <c r="U554" i="4"/>
  <c r="U555" i="4"/>
  <c r="U556" i="4"/>
  <c r="U77" i="4"/>
  <c r="U245" i="4"/>
  <c r="U317" i="4"/>
  <c r="U560" i="4"/>
  <c r="U561" i="4"/>
  <c r="U562" i="4"/>
  <c r="U563" i="4"/>
  <c r="U564" i="4"/>
  <c r="U379" i="4"/>
  <c r="U566" i="4"/>
  <c r="U33" i="4"/>
  <c r="U22" i="4"/>
  <c r="U569" i="4"/>
  <c r="U570" i="4"/>
  <c r="U397" i="4"/>
  <c r="U572" i="4"/>
  <c r="U573" i="4"/>
  <c r="U574" i="4"/>
  <c r="U575" i="4"/>
  <c r="U576" i="4"/>
  <c r="U577" i="4"/>
  <c r="U578" i="4"/>
  <c r="U579" i="4"/>
  <c r="U580" i="4"/>
  <c r="U581" i="4"/>
  <c r="U582" i="4"/>
  <c r="U583" i="4"/>
  <c r="U584" i="4"/>
  <c r="U585" i="4"/>
  <c r="U586" i="4"/>
  <c r="U587" i="4"/>
  <c r="U588" i="4"/>
  <c r="U116" i="4"/>
  <c r="U590" i="4"/>
  <c r="U399" i="4"/>
  <c r="U592" i="4"/>
  <c r="U593" i="4"/>
  <c r="U627" i="4"/>
  <c r="U595" i="4"/>
  <c r="U596" i="4"/>
  <c r="U597" i="4"/>
  <c r="U598" i="4"/>
  <c r="U599" i="4"/>
  <c r="U600" i="4"/>
  <c r="U601" i="4"/>
  <c r="U481" i="4"/>
  <c r="U603" i="4"/>
  <c r="U604" i="4"/>
  <c r="U438" i="4"/>
  <c r="U606" i="4"/>
  <c r="U607" i="4"/>
  <c r="U220" i="4"/>
  <c r="U609" i="4"/>
  <c r="U610" i="4"/>
  <c r="U611" i="4"/>
  <c r="U612" i="4"/>
  <c r="U613" i="4"/>
  <c r="U614" i="4"/>
  <c r="U615" i="4"/>
  <c r="U616" i="4"/>
  <c r="U617" i="4"/>
  <c r="U318" i="4"/>
  <c r="U480" i="4"/>
  <c r="U620" i="4"/>
  <c r="U621" i="4"/>
  <c r="U622" i="4"/>
  <c r="U623" i="4"/>
  <c r="U212" i="4"/>
  <c r="U625" i="4"/>
  <c r="U626" i="4"/>
  <c r="U375" i="4"/>
  <c r="U628" i="4"/>
  <c r="U426" i="4"/>
  <c r="U522" i="4"/>
  <c r="U121" i="4"/>
  <c r="U632" i="4"/>
  <c r="U633" i="4"/>
  <c r="U634" i="4"/>
  <c r="U635" i="4"/>
  <c r="U341" i="4"/>
  <c r="U637" i="4"/>
  <c r="U638" i="4"/>
  <c r="U355" i="4"/>
  <c r="U640" i="4"/>
  <c r="U641" i="4"/>
  <c r="U235" i="4"/>
  <c r="U643" i="4"/>
  <c r="U644" i="4"/>
  <c r="U645" i="4"/>
  <c r="U646" i="4"/>
  <c r="U647" i="4"/>
  <c r="U648" i="4"/>
  <c r="U649" i="4"/>
  <c r="U650" i="4"/>
  <c r="U651" i="4"/>
  <c r="U652" i="4"/>
  <c r="U653" i="4"/>
  <c r="U654" i="4"/>
  <c r="U380" i="4"/>
  <c r="U656" i="4"/>
  <c r="U657" i="4"/>
  <c r="U476" i="4"/>
  <c r="U659" i="4"/>
  <c r="U660" i="4"/>
  <c r="U661" i="4"/>
  <c r="U662" i="4"/>
  <c r="U663" i="4"/>
  <c r="U664" i="4"/>
  <c r="U665" i="4"/>
  <c r="U666" i="4"/>
  <c r="U667" i="4"/>
  <c r="U668" i="4"/>
  <c r="U2" i="4"/>
  <c r="V3" i="5"/>
  <c r="V4" i="5"/>
  <c r="V5" i="5"/>
  <c r="V6" i="5"/>
  <c r="V7" i="5"/>
  <c r="V8" i="5"/>
  <c r="V9" i="5"/>
  <c r="V10" i="5"/>
  <c r="V11" i="5"/>
  <c r="V12" i="5"/>
  <c r="V13" i="5"/>
  <c r="V14" i="5"/>
  <c r="V15" i="5"/>
  <c r="V16" i="5"/>
  <c r="V17" i="5"/>
  <c r="V18" i="5"/>
  <c r="V19" i="5"/>
  <c r="V20" i="5"/>
  <c r="V21" i="5"/>
  <c r="V22" i="5"/>
  <c r="V23" i="5"/>
  <c r="V24" i="5"/>
  <c r="V25" i="5"/>
  <c r="V26" i="5"/>
  <c r="V323"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9" i="5"/>
  <c r="V170" i="5"/>
  <c r="V171" i="5"/>
  <c r="V172" i="5"/>
  <c r="V173" i="5"/>
  <c r="V174" i="5"/>
  <c r="V175" i="5"/>
  <c r="V176" i="5"/>
  <c r="V177" i="5"/>
  <c r="V178" i="5"/>
  <c r="V179" i="5"/>
  <c r="V180" i="5"/>
  <c r="V472"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181" i="5"/>
  <c r="V307" i="5"/>
  <c r="V308" i="5"/>
  <c r="V309" i="5"/>
  <c r="V310" i="5"/>
  <c r="V311" i="5"/>
  <c r="V312" i="5"/>
  <c r="V313" i="5"/>
  <c r="V314" i="5"/>
  <c r="V315" i="5"/>
  <c r="V316" i="5"/>
  <c r="V317" i="5"/>
  <c r="V318" i="5"/>
  <c r="V319" i="5"/>
  <c r="V320" i="5"/>
  <c r="V321" i="5"/>
  <c r="V322" i="5"/>
  <c r="V350"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06" i="5"/>
  <c r="V351" i="5"/>
  <c r="V352" i="5"/>
  <c r="V353" i="5"/>
  <c r="V354" i="5"/>
  <c r="V355" i="5"/>
  <c r="V356" i="5"/>
  <c r="V357" i="5"/>
  <c r="V358" i="5"/>
  <c r="V359" i="5"/>
  <c r="V360" i="5"/>
  <c r="V361" i="5"/>
  <c r="V362" i="5"/>
  <c r="V363" i="5"/>
  <c r="V364" i="5"/>
  <c r="V620" i="5"/>
  <c r="V366" i="5"/>
  <c r="V367" i="5"/>
  <c r="V365" i="5"/>
  <c r="V369" i="5"/>
  <c r="V370" i="5"/>
  <c r="V371" i="5"/>
  <c r="V372" i="5"/>
  <c r="V373" i="5"/>
  <c r="V374" i="5"/>
  <c r="V375" i="5"/>
  <c r="V376" i="5"/>
  <c r="V377" i="5"/>
  <c r="V378" i="5"/>
  <c r="V379" i="5"/>
  <c r="V27"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4" i="5"/>
  <c r="V455" i="5"/>
  <c r="V456" i="5"/>
  <c r="V457" i="5"/>
  <c r="V458" i="5"/>
  <c r="V459" i="5"/>
  <c r="V460" i="5"/>
  <c r="V461" i="5"/>
  <c r="V462" i="5"/>
  <c r="V463" i="5"/>
  <c r="V464" i="5"/>
  <c r="V465" i="5"/>
  <c r="V466" i="5"/>
  <c r="V467" i="5"/>
  <c r="V468" i="5"/>
  <c r="V469" i="5"/>
  <c r="V470" i="5"/>
  <c r="V471" i="5"/>
  <c r="V368"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34" i="5"/>
  <c r="V621" i="5"/>
  <c r="V622" i="5"/>
  <c r="V623" i="5"/>
  <c r="V624" i="5"/>
  <c r="V625" i="5"/>
  <c r="V626" i="5"/>
  <c r="V627" i="5"/>
  <c r="V628" i="5"/>
  <c r="V629" i="5"/>
  <c r="V630" i="5"/>
  <c r="V631" i="5"/>
  <c r="V632" i="5"/>
  <c r="V633" i="5"/>
  <c r="V668"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380" i="5"/>
  <c r="V2" i="5"/>
  <c r="U3" i="5"/>
  <c r="U4" i="5"/>
  <c r="U5" i="5"/>
  <c r="U6" i="5"/>
  <c r="U7" i="5"/>
  <c r="U8" i="5"/>
  <c r="U9" i="5"/>
  <c r="U10" i="5"/>
  <c r="U11" i="5"/>
  <c r="U12" i="5"/>
  <c r="U13" i="5"/>
  <c r="U14" i="5"/>
  <c r="U15" i="5"/>
  <c r="U16" i="5"/>
  <c r="U17" i="5"/>
  <c r="U18" i="5"/>
  <c r="U19" i="5"/>
  <c r="U20" i="5"/>
  <c r="U21" i="5"/>
  <c r="U22" i="5"/>
  <c r="U23" i="5"/>
  <c r="U24" i="5"/>
  <c r="U25" i="5"/>
  <c r="U26" i="5"/>
  <c r="U323"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9" i="5"/>
  <c r="U170" i="5"/>
  <c r="U171" i="5"/>
  <c r="U172" i="5"/>
  <c r="U173" i="5"/>
  <c r="U174" i="5"/>
  <c r="U175" i="5"/>
  <c r="U176" i="5"/>
  <c r="U177" i="5"/>
  <c r="U178" i="5"/>
  <c r="U179" i="5"/>
  <c r="U180" i="5"/>
  <c r="U472"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181" i="5"/>
  <c r="U307" i="5"/>
  <c r="U308" i="5"/>
  <c r="U309" i="5"/>
  <c r="U310" i="5"/>
  <c r="U311" i="5"/>
  <c r="U312" i="5"/>
  <c r="U313" i="5"/>
  <c r="U314" i="5"/>
  <c r="U315" i="5"/>
  <c r="U316" i="5"/>
  <c r="U317" i="5"/>
  <c r="U318" i="5"/>
  <c r="U319" i="5"/>
  <c r="U320" i="5"/>
  <c r="U321" i="5"/>
  <c r="U322" i="5"/>
  <c r="U350"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06" i="5"/>
  <c r="U351" i="5"/>
  <c r="U352" i="5"/>
  <c r="U353" i="5"/>
  <c r="U354" i="5"/>
  <c r="U355" i="5"/>
  <c r="U356" i="5"/>
  <c r="U357" i="5"/>
  <c r="U358" i="5"/>
  <c r="U359" i="5"/>
  <c r="U360" i="5"/>
  <c r="U361" i="5"/>
  <c r="U362" i="5"/>
  <c r="U363" i="5"/>
  <c r="U364" i="5"/>
  <c r="U620" i="5"/>
  <c r="U366" i="5"/>
  <c r="U367" i="5"/>
  <c r="U365" i="5"/>
  <c r="U369" i="5"/>
  <c r="U370" i="5"/>
  <c r="U371" i="5"/>
  <c r="U372" i="5"/>
  <c r="U373" i="5"/>
  <c r="U374" i="5"/>
  <c r="U375" i="5"/>
  <c r="U376" i="5"/>
  <c r="U377" i="5"/>
  <c r="U378" i="5"/>
  <c r="U379" i="5"/>
  <c r="U27"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4" i="5"/>
  <c r="U455" i="5"/>
  <c r="U456" i="5"/>
  <c r="U457" i="5"/>
  <c r="U458" i="5"/>
  <c r="U459" i="5"/>
  <c r="U460" i="5"/>
  <c r="U461" i="5"/>
  <c r="U462" i="5"/>
  <c r="U463" i="5"/>
  <c r="U464" i="5"/>
  <c r="U465" i="5"/>
  <c r="U466" i="5"/>
  <c r="U467" i="5"/>
  <c r="U468" i="5"/>
  <c r="U469" i="5"/>
  <c r="U470" i="5"/>
  <c r="U471" i="5"/>
  <c r="U368"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34" i="5"/>
  <c r="U621" i="5"/>
  <c r="U622" i="5"/>
  <c r="U623" i="5"/>
  <c r="U624" i="5"/>
  <c r="U625" i="5"/>
  <c r="U626" i="5"/>
  <c r="U627" i="5"/>
  <c r="U628" i="5"/>
  <c r="U629" i="5"/>
  <c r="U630" i="5"/>
  <c r="U631" i="5"/>
  <c r="U632" i="5"/>
  <c r="U633" i="5"/>
  <c r="U668"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380" i="5"/>
  <c r="U2" i="5"/>
  <c r="T3" i="5"/>
  <c r="T4" i="5"/>
  <c r="T5" i="5"/>
  <c r="T6" i="5"/>
  <c r="T7" i="5"/>
  <c r="T8" i="5"/>
  <c r="T9" i="5"/>
  <c r="T10" i="5"/>
  <c r="T11" i="5"/>
  <c r="T12" i="5"/>
  <c r="T13" i="5"/>
  <c r="T14" i="5"/>
  <c r="T15" i="5"/>
  <c r="T16" i="5"/>
  <c r="T17" i="5"/>
  <c r="T18" i="5"/>
  <c r="T19" i="5"/>
  <c r="T20" i="5"/>
  <c r="T21" i="5"/>
  <c r="T22" i="5"/>
  <c r="T23" i="5"/>
  <c r="T24" i="5"/>
  <c r="T25" i="5"/>
  <c r="T26" i="5"/>
  <c r="T323"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9" i="5"/>
  <c r="T170" i="5"/>
  <c r="T171" i="5"/>
  <c r="T172" i="5"/>
  <c r="T173" i="5"/>
  <c r="T174" i="5"/>
  <c r="T175" i="5"/>
  <c r="T176" i="5"/>
  <c r="T177" i="5"/>
  <c r="T178" i="5"/>
  <c r="T179" i="5"/>
  <c r="T180" i="5"/>
  <c r="T472"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181" i="5"/>
  <c r="T307" i="5"/>
  <c r="T308" i="5"/>
  <c r="T309" i="5"/>
  <c r="T310" i="5"/>
  <c r="T311" i="5"/>
  <c r="T312" i="5"/>
  <c r="T313" i="5"/>
  <c r="T314" i="5"/>
  <c r="T315" i="5"/>
  <c r="T316" i="5"/>
  <c r="T317" i="5"/>
  <c r="T318" i="5"/>
  <c r="T319" i="5"/>
  <c r="T320" i="5"/>
  <c r="T321" i="5"/>
  <c r="T322" i="5"/>
  <c r="T350"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06" i="5"/>
  <c r="T351" i="5"/>
  <c r="T352" i="5"/>
  <c r="T353" i="5"/>
  <c r="T354" i="5"/>
  <c r="T355" i="5"/>
  <c r="T356" i="5"/>
  <c r="T357" i="5"/>
  <c r="T358" i="5"/>
  <c r="T359" i="5"/>
  <c r="T360" i="5"/>
  <c r="T361" i="5"/>
  <c r="T362" i="5"/>
  <c r="T363" i="5"/>
  <c r="T364" i="5"/>
  <c r="T620" i="5"/>
  <c r="T366" i="5"/>
  <c r="T367" i="5"/>
  <c r="T365" i="5"/>
  <c r="T369" i="5"/>
  <c r="T370" i="5"/>
  <c r="T371" i="5"/>
  <c r="T372" i="5"/>
  <c r="T373" i="5"/>
  <c r="T374" i="5"/>
  <c r="T375" i="5"/>
  <c r="T376" i="5"/>
  <c r="T377" i="5"/>
  <c r="T378" i="5"/>
  <c r="T379" i="5"/>
  <c r="T27"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4" i="5"/>
  <c r="T455" i="5"/>
  <c r="T456" i="5"/>
  <c r="T457" i="5"/>
  <c r="T458" i="5"/>
  <c r="T459" i="5"/>
  <c r="T460" i="5"/>
  <c r="T461" i="5"/>
  <c r="T462" i="5"/>
  <c r="T463" i="5"/>
  <c r="T464" i="5"/>
  <c r="T465" i="5"/>
  <c r="T466" i="5"/>
  <c r="T467" i="5"/>
  <c r="T468" i="5"/>
  <c r="T469" i="5"/>
  <c r="T470" i="5"/>
  <c r="T471" i="5"/>
  <c r="T368"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34" i="5"/>
  <c r="T621" i="5"/>
  <c r="T622" i="5"/>
  <c r="T623" i="5"/>
  <c r="T624" i="5"/>
  <c r="T625" i="5"/>
  <c r="T626" i="5"/>
  <c r="T627" i="5"/>
  <c r="T628" i="5"/>
  <c r="T629" i="5"/>
  <c r="T630" i="5"/>
  <c r="T631" i="5"/>
  <c r="T632" i="5"/>
  <c r="T633" i="5"/>
  <c r="T668"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380" i="5"/>
  <c r="T2" i="5"/>
  <c r="S3" i="5"/>
  <c r="S4" i="5"/>
  <c r="S5" i="5"/>
  <c r="S6" i="5"/>
  <c r="S7" i="5"/>
  <c r="S8" i="5"/>
  <c r="S9" i="5"/>
  <c r="S10" i="5"/>
  <c r="S11" i="5"/>
  <c r="S12" i="5"/>
  <c r="S13" i="5"/>
  <c r="S14" i="5"/>
  <c r="S15" i="5"/>
  <c r="S16" i="5"/>
  <c r="S17" i="5"/>
  <c r="S18" i="5"/>
  <c r="S19" i="5"/>
  <c r="S20" i="5"/>
  <c r="S21" i="5"/>
  <c r="S22" i="5"/>
  <c r="S23" i="5"/>
  <c r="S24" i="5"/>
  <c r="S25" i="5"/>
  <c r="S26" i="5"/>
  <c r="S323"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9" i="5"/>
  <c r="S170" i="5"/>
  <c r="S171" i="5"/>
  <c r="S172" i="5"/>
  <c r="S173" i="5"/>
  <c r="S174" i="5"/>
  <c r="S175" i="5"/>
  <c r="S176" i="5"/>
  <c r="S177" i="5"/>
  <c r="S178" i="5"/>
  <c r="S179" i="5"/>
  <c r="S180" i="5"/>
  <c r="S472"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181" i="5"/>
  <c r="S307" i="5"/>
  <c r="S308" i="5"/>
  <c r="S309" i="5"/>
  <c r="S310" i="5"/>
  <c r="S311" i="5"/>
  <c r="S312" i="5"/>
  <c r="S313" i="5"/>
  <c r="S314" i="5"/>
  <c r="S315" i="5"/>
  <c r="S316" i="5"/>
  <c r="S317" i="5"/>
  <c r="S318" i="5"/>
  <c r="S319" i="5"/>
  <c r="S320" i="5"/>
  <c r="S321" i="5"/>
  <c r="S322" i="5"/>
  <c r="S350"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06" i="5"/>
  <c r="S351" i="5"/>
  <c r="S352" i="5"/>
  <c r="S353" i="5"/>
  <c r="S354" i="5"/>
  <c r="S355" i="5"/>
  <c r="S356" i="5"/>
  <c r="S357" i="5"/>
  <c r="S358" i="5"/>
  <c r="S359" i="5"/>
  <c r="S360" i="5"/>
  <c r="S361" i="5"/>
  <c r="S362" i="5"/>
  <c r="S363" i="5"/>
  <c r="S364" i="5"/>
  <c r="S620" i="5"/>
  <c r="S366" i="5"/>
  <c r="S367" i="5"/>
  <c r="S365" i="5"/>
  <c r="S369" i="5"/>
  <c r="S370" i="5"/>
  <c r="S371" i="5"/>
  <c r="S372" i="5"/>
  <c r="S373" i="5"/>
  <c r="S374" i="5"/>
  <c r="S375" i="5"/>
  <c r="S376" i="5"/>
  <c r="S377" i="5"/>
  <c r="S378" i="5"/>
  <c r="S379" i="5"/>
  <c r="S27"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4" i="5"/>
  <c r="S455" i="5"/>
  <c r="S456" i="5"/>
  <c r="S457" i="5"/>
  <c r="S458" i="5"/>
  <c r="S459" i="5"/>
  <c r="S460" i="5"/>
  <c r="S461" i="5"/>
  <c r="S462" i="5"/>
  <c r="S463" i="5"/>
  <c r="S464" i="5"/>
  <c r="S465" i="5"/>
  <c r="S466" i="5"/>
  <c r="S467" i="5"/>
  <c r="S468" i="5"/>
  <c r="S469" i="5"/>
  <c r="S470" i="5"/>
  <c r="S471" i="5"/>
  <c r="S368"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34" i="5"/>
  <c r="S621" i="5"/>
  <c r="S622" i="5"/>
  <c r="S623" i="5"/>
  <c r="S624" i="5"/>
  <c r="S625" i="5"/>
  <c r="S626" i="5"/>
  <c r="S627" i="5"/>
  <c r="S628" i="5"/>
  <c r="S629" i="5"/>
  <c r="S630" i="5"/>
  <c r="S631" i="5"/>
  <c r="S632" i="5"/>
  <c r="S633" i="5"/>
  <c r="S668"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380" i="5"/>
  <c r="S2" i="5"/>
  <c r="T2" i="4"/>
  <c r="R3" i="5"/>
  <c r="R4" i="5"/>
  <c r="R5" i="5"/>
  <c r="R6" i="5"/>
  <c r="R7" i="5"/>
  <c r="R8" i="5"/>
  <c r="R9" i="5"/>
  <c r="R10" i="5"/>
  <c r="R11" i="5"/>
  <c r="R12" i="5"/>
  <c r="R13" i="5"/>
  <c r="R14" i="5"/>
  <c r="R15" i="5"/>
  <c r="R16" i="5"/>
  <c r="R17" i="5"/>
  <c r="R18" i="5"/>
  <c r="R19" i="5"/>
  <c r="R20" i="5"/>
  <c r="R21" i="5"/>
  <c r="R22" i="5"/>
  <c r="R23" i="5"/>
  <c r="R24" i="5"/>
  <c r="R25" i="5"/>
  <c r="R26" i="5"/>
  <c r="R323"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9" i="5"/>
  <c r="R170" i="5"/>
  <c r="R171" i="5"/>
  <c r="R172" i="5"/>
  <c r="R173" i="5"/>
  <c r="R174" i="5"/>
  <c r="R175" i="5"/>
  <c r="R176" i="5"/>
  <c r="R177" i="5"/>
  <c r="R178" i="5"/>
  <c r="R179" i="5"/>
  <c r="R180" i="5"/>
  <c r="R472"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181" i="5"/>
  <c r="R307" i="5"/>
  <c r="R308" i="5"/>
  <c r="R309" i="5"/>
  <c r="R310" i="5"/>
  <c r="R311" i="5"/>
  <c r="R312" i="5"/>
  <c r="R313" i="5"/>
  <c r="R314" i="5"/>
  <c r="R315" i="5"/>
  <c r="R316" i="5"/>
  <c r="R317" i="5"/>
  <c r="R318" i="5"/>
  <c r="R319" i="5"/>
  <c r="R320" i="5"/>
  <c r="R321" i="5"/>
  <c r="R322" i="5"/>
  <c r="R35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06" i="5"/>
  <c r="R351" i="5"/>
  <c r="R352" i="5"/>
  <c r="R353" i="5"/>
  <c r="R354" i="5"/>
  <c r="R355" i="5"/>
  <c r="R356" i="5"/>
  <c r="R357" i="5"/>
  <c r="R358" i="5"/>
  <c r="R359" i="5"/>
  <c r="R360" i="5"/>
  <c r="R361" i="5"/>
  <c r="R362" i="5"/>
  <c r="R363" i="5"/>
  <c r="R364" i="5"/>
  <c r="R620" i="5"/>
  <c r="R366" i="5"/>
  <c r="R367" i="5"/>
  <c r="R365" i="5"/>
  <c r="R369" i="5"/>
  <c r="R370" i="5"/>
  <c r="R371" i="5"/>
  <c r="R372" i="5"/>
  <c r="R373" i="5"/>
  <c r="R374" i="5"/>
  <c r="R375" i="5"/>
  <c r="R376" i="5"/>
  <c r="R377" i="5"/>
  <c r="R378" i="5"/>
  <c r="R379" i="5"/>
  <c r="R27"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4" i="5"/>
  <c r="R455" i="5"/>
  <c r="R456" i="5"/>
  <c r="R457" i="5"/>
  <c r="R458" i="5"/>
  <c r="R459" i="5"/>
  <c r="R460" i="5"/>
  <c r="R461" i="5"/>
  <c r="R462" i="5"/>
  <c r="R463" i="5"/>
  <c r="R464" i="5"/>
  <c r="R465" i="5"/>
  <c r="R466" i="5"/>
  <c r="R467" i="5"/>
  <c r="R468" i="5"/>
  <c r="R469" i="5"/>
  <c r="R470" i="5"/>
  <c r="R471" i="5"/>
  <c r="R368"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34" i="5"/>
  <c r="R621" i="5"/>
  <c r="R622" i="5"/>
  <c r="R623" i="5"/>
  <c r="R624" i="5"/>
  <c r="R625" i="5"/>
  <c r="R626" i="5"/>
  <c r="R627" i="5"/>
  <c r="R628" i="5"/>
  <c r="R629" i="5"/>
  <c r="R630" i="5"/>
  <c r="R631" i="5"/>
  <c r="R632" i="5"/>
  <c r="R633" i="5"/>
  <c r="R668"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380" i="5"/>
  <c r="R2" i="5"/>
  <c r="S2" i="4"/>
  <c r="Q3" i="5"/>
  <c r="Q4" i="5"/>
  <c r="Q5" i="5"/>
  <c r="Q6" i="5"/>
  <c r="Q7" i="5"/>
  <c r="Q8" i="5"/>
  <c r="Q9" i="5"/>
  <c r="Q10" i="5"/>
  <c r="Q11" i="5"/>
  <c r="Q12" i="5"/>
  <c r="Q13" i="5"/>
  <c r="Q14" i="5"/>
  <c r="Q15" i="5"/>
  <c r="Q16" i="5"/>
  <c r="Q17" i="5"/>
  <c r="Q18" i="5"/>
  <c r="Q19" i="5"/>
  <c r="Q20" i="5"/>
  <c r="Q21" i="5"/>
  <c r="Q22" i="5"/>
  <c r="Q23" i="5"/>
  <c r="Q24" i="5"/>
  <c r="Q25" i="5"/>
  <c r="Q26" i="5"/>
  <c r="Q323"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9" i="5"/>
  <c r="Q170" i="5"/>
  <c r="Q171" i="5"/>
  <c r="Q172" i="5"/>
  <c r="Q173" i="5"/>
  <c r="Q174" i="5"/>
  <c r="Q175" i="5"/>
  <c r="Q176" i="5"/>
  <c r="Q177" i="5"/>
  <c r="Q178" i="5"/>
  <c r="Q179" i="5"/>
  <c r="Q180" i="5"/>
  <c r="Q472"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181" i="5"/>
  <c r="Q307" i="5"/>
  <c r="Q308" i="5"/>
  <c r="Q309" i="5"/>
  <c r="Q310" i="5"/>
  <c r="Q311" i="5"/>
  <c r="Q312" i="5"/>
  <c r="Q313" i="5"/>
  <c r="Q314" i="5"/>
  <c r="Q315" i="5"/>
  <c r="Q316" i="5"/>
  <c r="Q317" i="5"/>
  <c r="Q318" i="5"/>
  <c r="Q319" i="5"/>
  <c r="Q320" i="5"/>
  <c r="Q321" i="5"/>
  <c r="Q322" i="5"/>
  <c r="Q350"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06" i="5"/>
  <c r="Q351" i="5"/>
  <c r="Q352" i="5"/>
  <c r="Q353" i="5"/>
  <c r="Q354" i="5"/>
  <c r="Q355" i="5"/>
  <c r="Q356" i="5"/>
  <c r="Q357" i="5"/>
  <c r="Q358" i="5"/>
  <c r="Q359" i="5"/>
  <c r="Q360" i="5"/>
  <c r="Q361" i="5"/>
  <c r="Q362" i="5"/>
  <c r="Q363" i="5"/>
  <c r="Q364" i="5"/>
  <c r="Q620" i="5"/>
  <c r="Q366" i="5"/>
  <c r="Q367" i="5"/>
  <c r="Q365" i="5"/>
  <c r="Q369" i="5"/>
  <c r="Q370" i="5"/>
  <c r="Q371" i="5"/>
  <c r="Q372" i="5"/>
  <c r="Q373" i="5"/>
  <c r="Q374" i="5"/>
  <c r="Q375" i="5"/>
  <c r="Q376" i="5"/>
  <c r="Q377" i="5"/>
  <c r="Q378" i="5"/>
  <c r="Q379" i="5"/>
  <c r="Q27"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4" i="5"/>
  <c r="Q455" i="5"/>
  <c r="Q456" i="5"/>
  <c r="Q457" i="5"/>
  <c r="Q458" i="5"/>
  <c r="Q459" i="5"/>
  <c r="Q460" i="5"/>
  <c r="Q461" i="5"/>
  <c r="Q462" i="5"/>
  <c r="Q463" i="5"/>
  <c r="Q464" i="5"/>
  <c r="Q465" i="5"/>
  <c r="Q466" i="5"/>
  <c r="Q467" i="5"/>
  <c r="Q468" i="5"/>
  <c r="Q469" i="5"/>
  <c r="Q470" i="5"/>
  <c r="Q471" i="5"/>
  <c r="Q368"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34" i="5"/>
  <c r="Q621" i="5"/>
  <c r="Q622" i="5"/>
  <c r="Q623" i="5"/>
  <c r="Q624" i="5"/>
  <c r="Q625" i="5"/>
  <c r="Q626" i="5"/>
  <c r="Q627" i="5"/>
  <c r="Q628" i="5"/>
  <c r="Q629" i="5"/>
  <c r="Q630" i="5"/>
  <c r="Q631" i="5"/>
  <c r="Q632" i="5"/>
  <c r="Q633" i="5"/>
  <c r="Q668"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380" i="5"/>
  <c r="Q2" i="5"/>
  <c r="R2" i="4"/>
  <c r="Y95" i="4"/>
  <c r="Y254" i="4"/>
  <c r="Y403" i="4"/>
  <c r="Y6" i="4"/>
  <c r="Y7" i="4"/>
  <c r="Y8" i="4"/>
  <c r="Y378" i="4"/>
  <c r="Y10" i="4"/>
  <c r="Y102" i="4"/>
  <c r="Y658" i="4"/>
  <c r="Y13" i="4"/>
  <c r="Y222" i="4"/>
  <c r="Y15" i="4"/>
  <c r="Y191" i="4"/>
  <c r="Y17" i="4"/>
  <c r="Y223" i="4"/>
  <c r="Y34" i="4"/>
  <c r="Y20" i="4"/>
  <c r="Y516" i="4"/>
  <c r="Y428" i="4"/>
  <c r="Y14" i="4"/>
  <c r="Y3" i="4"/>
  <c r="Y25" i="4"/>
  <c r="Y26" i="4"/>
  <c r="Y27" i="4"/>
  <c r="Y28" i="4"/>
  <c r="Y29" i="4"/>
  <c r="Y155" i="4"/>
  <c r="Y23" i="4"/>
  <c r="Y195" i="4"/>
  <c r="Y156" i="4"/>
  <c r="Y190" i="4"/>
  <c r="Y11" i="4"/>
  <c r="Y125" i="4"/>
  <c r="Y101" i="4"/>
  <c r="Y21" i="4"/>
  <c r="Y405" i="4"/>
  <c r="Y532" i="4"/>
  <c r="Y41" i="4"/>
  <c r="Y5" i="4"/>
  <c r="Y43" i="4"/>
  <c r="Y44" i="4"/>
  <c r="Y45" i="4"/>
  <c r="Y46" i="4"/>
  <c r="Y47" i="4"/>
  <c r="Y103" i="4"/>
  <c r="Y49" i="4"/>
  <c r="Y50" i="4"/>
  <c r="Y51" i="4"/>
  <c r="Y52" i="4"/>
  <c r="Y215" i="4"/>
  <c r="Y148" i="4"/>
  <c r="Y55" i="4"/>
  <c r="Y56" i="4"/>
  <c r="Y57" i="4"/>
  <c r="Y490" i="4"/>
  <c r="Y59" i="4"/>
  <c r="Y433" i="4"/>
  <c r="Y35" i="4"/>
  <c r="Y62" i="4"/>
  <c r="Y551" i="4"/>
  <c r="Y85" i="4"/>
  <c r="Y66" i="4"/>
  <c r="Y557" i="4"/>
  <c r="Y145" i="4"/>
  <c r="Y69" i="4"/>
  <c r="Y70" i="4"/>
  <c r="Y71" i="4"/>
  <c r="Y196" i="4"/>
  <c r="Y73" i="4"/>
  <c r="Y74" i="4"/>
  <c r="Y261" i="4"/>
  <c r="Y189" i="4"/>
  <c r="Y241" i="4"/>
  <c r="Y400" i="4"/>
  <c r="Y79" i="4"/>
  <c r="Y80" i="4"/>
  <c r="Y81" i="4"/>
  <c r="Y82" i="4"/>
  <c r="Y248" i="4"/>
  <c r="Y84" i="4"/>
  <c r="Y518" i="4"/>
  <c r="Y313" i="4"/>
  <c r="Y358" i="4"/>
  <c r="Y461" i="4"/>
  <c r="Y213" i="4"/>
  <c r="Y360" i="4"/>
  <c r="Y65" i="4"/>
  <c r="Y533" i="4"/>
  <c r="Y93" i="4"/>
  <c r="Y94" i="4"/>
  <c r="Y68" i="4"/>
  <c r="Y96" i="4"/>
  <c r="Y97" i="4"/>
  <c r="Y98" i="4"/>
  <c r="Y624" i="4"/>
  <c r="Y100" i="4"/>
  <c r="Y629" i="4"/>
  <c r="Y381" i="4"/>
  <c r="Y458" i="4"/>
  <c r="Y36" i="4"/>
  <c r="Y104" i="4"/>
  <c r="Y540" i="4"/>
  <c r="Y558" i="4"/>
  <c r="Y297" i="4"/>
  <c r="Y130" i="4"/>
  <c r="Y110" i="4"/>
  <c r="Y111" i="4"/>
  <c r="Y112" i="4"/>
  <c r="Y113" i="4"/>
  <c r="Y114" i="4"/>
  <c r="Y115" i="4"/>
  <c r="Y149" i="4"/>
  <c r="Y117" i="4"/>
  <c r="Y118" i="4"/>
  <c r="Y119" i="4"/>
  <c r="Y120" i="4"/>
  <c r="Y527" i="4"/>
  <c r="Y122" i="4"/>
  <c r="Y363" i="4"/>
  <c r="Y124" i="4"/>
  <c r="Y174" i="4"/>
  <c r="Y126" i="4"/>
  <c r="Y127" i="4"/>
  <c r="Y128" i="4"/>
  <c r="Y129" i="4"/>
  <c r="Y440" i="4"/>
  <c r="Y131" i="4"/>
  <c r="Y132" i="4"/>
  <c r="Y133" i="4"/>
  <c r="Y134" i="4"/>
  <c r="Y135" i="4"/>
  <c r="Y31" i="4"/>
  <c r="Y137" i="4"/>
  <c r="Y138" i="4"/>
  <c r="Y273" i="4"/>
  <c r="Y236" i="4"/>
  <c r="Y412" i="4"/>
  <c r="Y142" i="4"/>
  <c r="Y143" i="4"/>
  <c r="Y144" i="4"/>
  <c r="Y383" i="4"/>
  <c r="Y146" i="4"/>
  <c r="Y147" i="4"/>
  <c r="Y369" i="4"/>
  <c r="Y434" i="4"/>
  <c r="Y150" i="4"/>
  <c r="Y151" i="4"/>
  <c r="Y152" i="4"/>
  <c r="Y153" i="4"/>
  <c r="Y72" i="4"/>
  <c r="Y519" i="4"/>
  <c r="Y30" i="4"/>
  <c r="Y157" i="4"/>
  <c r="Y158" i="4"/>
  <c r="Y159" i="4"/>
  <c r="Y298" i="4"/>
  <c r="Y161" i="4"/>
  <c r="Y162" i="4"/>
  <c r="Y559" i="4"/>
  <c r="Y164" i="4"/>
  <c r="Y165" i="4"/>
  <c r="Y166" i="4"/>
  <c r="Y167" i="4"/>
  <c r="Y169" i="4"/>
  <c r="Y170" i="4"/>
  <c r="Y171" i="4"/>
  <c r="Y172" i="4"/>
  <c r="Y173" i="4"/>
  <c r="Y513" i="4"/>
  <c r="Y175" i="4"/>
  <c r="Y176" i="4"/>
  <c r="Y177" i="4"/>
  <c r="Y178" i="4"/>
  <c r="Y179" i="4"/>
  <c r="Y180" i="4"/>
  <c r="Y181" i="4"/>
  <c r="Y182" i="4"/>
  <c r="Y534" i="4"/>
  <c r="Y184" i="4"/>
  <c r="Y185" i="4"/>
  <c r="Y186" i="4"/>
  <c r="Y187" i="4"/>
  <c r="Y86" i="4"/>
  <c r="Y4" i="4"/>
  <c r="Y37" i="4"/>
  <c r="Y520" i="4"/>
  <c r="Y192" i="4"/>
  <c r="Y58" i="4"/>
  <c r="Y194" i="4"/>
  <c r="Y636" i="4"/>
  <c r="Y38" i="4"/>
  <c r="Y197" i="4"/>
  <c r="Y605" i="4"/>
  <c r="Y199" i="4"/>
  <c r="Y200" i="4"/>
  <c r="Y201" i="4"/>
  <c r="Y202" i="4"/>
  <c r="Y24" i="4"/>
  <c r="Y204" i="4"/>
  <c r="Y205" i="4"/>
  <c r="Y206" i="4"/>
  <c r="Y207" i="4"/>
  <c r="Y208" i="4"/>
  <c r="Y209" i="4"/>
  <c r="Y210" i="4"/>
  <c r="Y78" i="4"/>
  <c r="Y87" i="4"/>
  <c r="Y88" i="4"/>
  <c r="Y238" i="4"/>
  <c r="Y346" i="4"/>
  <c r="Y216" i="4"/>
  <c r="Y217" i="4"/>
  <c r="Y218" i="4"/>
  <c r="Y219" i="4"/>
  <c r="Y105" i="4"/>
  <c r="Y221" i="4"/>
  <c r="Y18" i="4"/>
  <c r="Y75" i="4"/>
  <c r="Y224" i="4"/>
  <c r="Y225" i="4"/>
  <c r="Y243" i="4"/>
  <c r="Y227" i="4"/>
  <c r="Y228" i="4"/>
  <c r="Y277" i="4"/>
  <c r="Y305" i="4"/>
  <c r="Y231" i="4"/>
  <c r="Y232" i="4"/>
  <c r="Y233" i="4"/>
  <c r="Y234" i="4"/>
  <c r="Y483" i="4"/>
  <c r="Y60" i="4"/>
  <c r="Y306" i="4"/>
  <c r="Y89" i="4"/>
  <c r="Y123" i="4"/>
  <c r="Y240" i="4"/>
  <c r="Y12" i="4"/>
  <c r="Y242" i="4"/>
  <c r="Y350" i="4"/>
  <c r="Y67" i="4"/>
  <c r="Y283" i="4"/>
  <c r="Y469" i="4"/>
  <c r="Y247" i="4"/>
  <c r="Y260" i="4"/>
  <c r="Y249" i="4"/>
  <c r="Y250" i="4"/>
  <c r="Y251" i="4"/>
  <c r="Y252" i="4"/>
  <c r="Y253" i="4"/>
  <c r="Y413" i="4"/>
  <c r="Y255" i="4"/>
  <c r="Y256" i="4"/>
  <c r="Y565" i="4"/>
  <c r="Y258" i="4"/>
  <c r="Y259" i="4"/>
  <c r="Y550" i="4"/>
  <c r="Y321" i="4"/>
  <c r="Y262" i="4"/>
  <c r="Y141" i="4"/>
  <c r="Y264" i="4"/>
  <c r="Y265" i="4"/>
  <c r="Y266" i="4"/>
  <c r="Y344" i="4"/>
  <c r="Y268" i="4"/>
  <c r="Y269" i="4"/>
  <c r="Y270" i="4"/>
  <c r="Y271" i="4"/>
  <c r="Y106" i="4"/>
  <c r="Y263" i="4"/>
  <c r="Y414" i="4"/>
  <c r="Y462" i="4"/>
  <c r="Y316" i="4"/>
  <c r="Y608" i="4"/>
  <c r="Y278" i="4"/>
  <c r="Y279" i="4"/>
  <c r="Y280" i="4"/>
  <c r="Y281" i="4"/>
  <c r="Y282" i="4"/>
  <c r="Y183" i="4"/>
  <c r="Y284" i="4"/>
  <c r="Y285" i="4"/>
  <c r="Y267" i="4"/>
  <c r="Y239" i="4"/>
  <c r="Y288" i="4"/>
  <c r="Y289" i="4"/>
  <c r="Y290" i="4"/>
  <c r="Y291" i="4"/>
  <c r="Y292" i="4"/>
  <c r="Y293" i="4"/>
  <c r="Y16" i="4"/>
  <c r="Y567" i="4"/>
  <c r="Y296" i="4"/>
  <c r="Y257" i="4"/>
  <c r="Y226" i="4"/>
  <c r="Y299" i="4"/>
  <c r="Y300" i="4"/>
  <c r="Y301" i="4"/>
  <c r="Y302" i="4"/>
  <c r="Y303" i="4"/>
  <c r="Y304" i="4"/>
  <c r="Y352" i="4"/>
  <c r="Y286" i="4"/>
  <c r="Y435" i="4"/>
  <c r="Y308" i="4"/>
  <c r="Y154" i="4"/>
  <c r="Y310" i="4"/>
  <c r="Y502" i="4"/>
  <c r="Y417" i="4"/>
  <c r="Y229" i="4"/>
  <c r="Y314" i="4"/>
  <c r="Y315" i="4"/>
  <c r="Y272" i="4"/>
  <c r="Y594" i="4"/>
  <c r="Y53" i="4"/>
  <c r="Y319" i="4"/>
  <c r="Y320" i="4"/>
  <c r="Y530" i="4"/>
  <c r="Y322" i="4"/>
  <c r="Y323" i="4"/>
  <c r="Y505" i="4"/>
  <c r="Y325" i="4"/>
  <c r="Y326" i="4"/>
  <c r="Y327" i="4"/>
  <c r="Y630" i="4"/>
  <c r="Y329" i="4"/>
  <c r="Y330" i="4"/>
  <c r="Y331" i="4"/>
  <c r="Y332" i="4"/>
  <c r="Y333" i="4"/>
  <c r="Y334" i="4"/>
  <c r="Y335" i="4"/>
  <c r="Y336" i="4"/>
  <c r="Y337" i="4"/>
  <c r="Y338" i="4"/>
  <c r="Y339" i="4"/>
  <c r="Y340" i="4"/>
  <c r="Y193" i="4"/>
  <c r="Y342" i="4"/>
  <c r="Y343" i="4"/>
  <c r="Y486" i="4"/>
  <c r="Y345" i="4"/>
  <c r="Y526" i="4"/>
  <c r="Y347" i="4"/>
  <c r="Y348" i="4"/>
  <c r="Y349" i="4"/>
  <c r="Y287" i="4"/>
  <c r="Y351" i="4"/>
  <c r="Y324" i="4"/>
  <c r="Y353" i="4"/>
  <c r="Y354" i="4"/>
  <c r="Y76" i="4"/>
  <c r="Y214" i="4"/>
  <c r="Y357" i="4"/>
  <c r="Y441" i="4"/>
  <c r="Y359" i="4"/>
  <c r="Y542" i="4"/>
  <c r="Y361" i="4"/>
  <c r="Y362" i="4"/>
  <c r="Y295" i="4"/>
  <c r="Y364" i="4"/>
  <c r="Y365" i="4"/>
  <c r="Y366" i="4"/>
  <c r="Y367" i="4"/>
  <c r="Y368" i="4"/>
  <c r="Y39" i="4"/>
  <c r="Y370" i="4"/>
  <c r="Y371" i="4"/>
  <c r="Y372" i="4"/>
  <c r="Y136" i="4"/>
  <c r="Y568" i="4"/>
  <c r="Y198" i="4"/>
  <c r="Y376" i="4"/>
  <c r="Y377" i="4"/>
  <c r="Y549" i="4"/>
  <c r="Y294" i="4"/>
  <c r="Y99" i="4"/>
  <c r="Y274" i="4"/>
  <c r="Y382" i="4"/>
  <c r="Y107" i="4"/>
  <c r="Y384" i="4"/>
  <c r="Y385" i="4"/>
  <c r="Y386" i="4"/>
  <c r="Y387" i="4"/>
  <c r="Y388" i="4"/>
  <c r="Y389" i="4"/>
  <c r="Y390" i="4"/>
  <c r="Y391" i="4"/>
  <c r="Y432" i="4"/>
  <c r="Y482" i="4"/>
  <c r="Y40" i="4"/>
  <c r="Y395" i="4"/>
  <c r="Y54" i="4"/>
  <c r="Y42" i="4"/>
  <c r="Y398" i="4"/>
  <c r="Y618" i="4"/>
  <c r="Y312" i="4"/>
  <c r="Y401" i="4"/>
  <c r="Y402" i="4"/>
  <c r="Y61" i="4"/>
  <c r="Y188" i="4"/>
  <c r="Y421" i="4"/>
  <c r="Y406" i="4"/>
  <c r="Y407" i="4"/>
  <c r="Y408" i="4"/>
  <c r="Y409" i="4"/>
  <c r="Y410" i="4"/>
  <c r="Y506" i="4"/>
  <c r="Y328" i="4"/>
  <c r="Y108" i="4"/>
  <c r="Y507" i="4"/>
  <c r="Y415" i="4"/>
  <c r="Y416" i="4"/>
  <c r="Y457" i="4"/>
  <c r="Y418" i="4"/>
  <c r="Y419" i="4"/>
  <c r="Y420" i="4"/>
  <c r="Y546" i="4"/>
  <c r="Y619" i="4"/>
  <c r="Y19" i="4"/>
  <c r="Y424" i="4"/>
  <c r="Y425" i="4"/>
  <c r="Y571" i="4"/>
  <c r="Y427" i="4"/>
  <c r="Y484" i="4"/>
  <c r="Y429" i="4"/>
  <c r="Y430" i="4"/>
  <c r="Y431" i="4"/>
  <c r="Y473" i="4"/>
  <c r="Y547" i="4"/>
  <c r="Y275" i="4"/>
  <c r="Y392" i="4"/>
  <c r="Y436" i="4"/>
  <c r="Y422" i="4"/>
  <c r="Y488" i="4"/>
  <c r="Y439" i="4"/>
  <c r="Y83" i="4"/>
  <c r="Y237" i="4"/>
  <c r="Y442" i="4"/>
  <c r="Y443" i="4"/>
  <c r="Y444" i="4"/>
  <c r="Y445" i="4"/>
  <c r="Y446" i="4"/>
  <c r="Y447" i="4"/>
  <c r="Y448" i="4"/>
  <c r="Y449" i="4"/>
  <c r="Y450" i="4"/>
  <c r="Y451" i="4"/>
  <c r="Y452" i="4"/>
  <c r="Y454" i="4"/>
  <c r="Y521" i="4"/>
  <c r="Y456" i="4"/>
  <c r="Y404" i="4"/>
  <c r="Y465" i="4"/>
  <c r="Y459" i="4"/>
  <c r="Y460" i="4"/>
  <c r="Y311" i="4"/>
  <c r="Y512" i="4"/>
  <c r="Y463" i="4"/>
  <c r="Y464" i="4"/>
  <c r="Y276" i="4"/>
  <c r="Y466" i="4"/>
  <c r="Y467" i="4"/>
  <c r="Y639" i="4"/>
  <c r="Y393" i="4"/>
  <c r="Y470" i="4"/>
  <c r="Y471" i="4"/>
  <c r="Y472" i="4"/>
  <c r="Y203" i="4"/>
  <c r="Y474" i="4"/>
  <c r="Y475" i="4"/>
  <c r="Y140" i="4"/>
  <c r="Y477" i="4"/>
  <c r="Y478" i="4"/>
  <c r="Y479" i="4"/>
  <c r="Y9" i="4"/>
  <c r="Y437" i="4"/>
  <c r="Y468" i="4"/>
  <c r="Y548" i="4"/>
  <c r="Y394" i="4"/>
  <c r="Y485" i="4"/>
  <c r="Y411" i="4"/>
  <c r="Y487" i="4"/>
  <c r="Y160" i="4"/>
  <c r="Y489" i="4"/>
  <c r="Y90" i="4"/>
  <c r="Y491" i="4"/>
  <c r="Y492" i="4"/>
  <c r="Y493" i="4"/>
  <c r="Y494" i="4"/>
  <c r="Y495" i="4"/>
  <c r="Y496" i="4"/>
  <c r="Y497" i="4"/>
  <c r="Y498" i="4"/>
  <c r="Y499" i="4"/>
  <c r="Y500" i="4"/>
  <c r="Y501" i="4"/>
  <c r="Y589" i="4"/>
  <c r="Y503" i="4"/>
  <c r="Y504" i="4"/>
  <c r="Y48" i="4"/>
  <c r="Y631" i="4"/>
  <c r="Y602" i="4"/>
  <c r="Y508" i="4"/>
  <c r="Y509" i="4"/>
  <c r="Y510" i="4"/>
  <c r="Y511" i="4"/>
  <c r="Y423" i="4"/>
  <c r="Y356" i="4"/>
  <c r="Y514" i="4"/>
  <c r="Y515" i="4"/>
  <c r="Y396" i="4"/>
  <c r="Y517" i="4"/>
  <c r="Y246" i="4"/>
  <c r="Y92" i="4"/>
  <c r="Y373" i="4"/>
  <c r="Y230" i="4"/>
  <c r="Y63" i="4"/>
  <c r="Y523" i="4"/>
  <c r="Y524" i="4"/>
  <c r="Y525" i="4"/>
  <c r="Y591" i="4"/>
  <c r="Y244" i="4"/>
  <c r="Y528" i="4"/>
  <c r="Y529" i="4"/>
  <c r="Y455" i="4"/>
  <c r="Y531" i="4"/>
  <c r="Y642" i="4"/>
  <c r="Y211" i="4"/>
  <c r="Y109" i="4"/>
  <c r="Y535" i="4"/>
  <c r="Y139" i="4"/>
  <c r="Y537" i="4"/>
  <c r="Y538" i="4"/>
  <c r="Y539" i="4"/>
  <c r="Y307" i="4"/>
  <c r="Y541" i="4"/>
  <c r="Y536" i="4"/>
  <c r="Y543" i="4"/>
  <c r="Y544" i="4"/>
  <c r="Y545" i="4"/>
  <c r="Y655" i="4"/>
  <c r="Y374" i="4"/>
  <c r="Y91" i="4"/>
  <c r="Y32" i="4"/>
  <c r="Y163" i="4"/>
  <c r="Y309" i="4"/>
  <c r="Y552" i="4"/>
  <c r="Y553" i="4"/>
  <c r="Y554" i="4"/>
  <c r="Y555" i="4"/>
  <c r="Y556" i="4"/>
  <c r="Y77" i="4"/>
  <c r="Y245" i="4"/>
  <c r="Y317" i="4"/>
  <c r="Y560" i="4"/>
  <c r="Y561" i="4"/>
  <c r="Y562" i="4"/>
  <c r="Y563" i="4"/>
  <c r="Y564" i="4"/>
  <c r="Y379" i="4"/>
  <c r="Y566" i="4"/>
  <c r="Y33" i="4"/>
  <c r="Y22" i="4"/>
  <c r="Y569" i="4"/>
  <c r="Y570" i="4"/>
  <c r="Y397" i="4"/>
  <c r="Y572" i="4"/>
  <c r="Y573" i="4"/>
  <c r="Y574" i="4"/>
  <c r="Y575" i="4"/>
  <c r="Y576" i="4"/>
  <c r="Y577" i="4"/>
  <c r="Y578" i="4"/>
  <c r="Y579" i="4"/>
  <c r="Y580" i="4"/>
  <c r="Y581" i="4"/>
  <c r="Y582" i="4"/>
  <c r="Y583" i="4"/>
  <c r="Y584" i="4"/>
  <c r="Y585" i="4"/>
  <c r="Y586" i="4"/>
  <c r="Y587" i="4"/>
  <c r="Y588" i="4"/>
  <c r="Y116" i="4"/>
  <c r="Y590" i="4"/>
  <c r="Y399" i="4"/>
  <c r="Y592" i="4"/>
  <c r="Y593" i="4"/>
  <c r="Y627" i="4"/>
  <c r="Y595" i="4"/>
  <c r="Y596" i="4"/>
  <c r="Y597" i="4"/>
  <c r="Y598" i="4"/>
  <c r="Y599" i="4"/>
  <c r="Y600" i="4"/>
  <c r="Y601" i="4"/>
  <c r="Y481" i="4"/>
  <c r="Y603" i="4"/>
  <c r="Y604" i="4"/>
  <c r="Y438" i="4"/>
  <c r="Y606" i="4"/>
  <c r="Y607" i="4"/>
  <c r="Y220" i="4"/>
  <c r="Y609" i="4"/>
  <c r="Y610" i="4"/>
  <c r="Y611" i="4"/>
  <c r="Y612" i="4"/>
  <c r="Y613" i="4"/>
  <c r="Y614" i="4"/>
  <c r="Y615" i="4"/>
  <c r="Y616" i="4"/>
  <c r="Y617" i="4"/>
  <c r="Y318" i="4"/>
  <c r="Y480" i="4"/>
  <c r="Y620" i="4"/>
  <c r="Y621" i="4"/>
  <c r="Y622" i="4"/>
  <c r="Y623" i="4"/>
  <c r="Y212" i="4"/>
  <c r="Y625" i="4"/>
  <c r="Y626" i="4"/>
  <c r="Y375" i="4"/>
  <c r="Y628" i="4"/>
  <c r="Y426" i="4"/>
  <c r="Y522" i="4"/>
  <c r="Y121" i="4"/>
  <c r="Y632" i="4"/>
  <c r="Y633" i="4"/>
  <c r="Y634" i="4"/>
  <c r="Y635" i="4"/>
  <c r="Y341" i="4"/>
  <c r="Y637" i="4"/>
  <c r="Y638" i="4"/>
  <c r="Y355" i="4"/>
  <c r="Y640" i="4"/>
  <c r="Y641" i="4"/>
  <c r="Y235" i="4"/>
  <c r="Y643" i="4"/>
  <c r="Y644" i="4"/>
  <c r="Y645" i="4"/>
  <c r="Y646" i="4"/>
  <c r="Y647" i="4"/>
  <c r="Y648" i="4"/>
  <c r="Y649" i="4"/>
  <c r="Y650" i="4"/>
  <c r="Y651" i="4"/>
  <c r="Y652" i="4"/>
  <c r="Y653" i="4"/>
  <c r="Y654" i="4"/>
  <c r="Y380" i="4"/>
  <c r="Y656" i="4"/>
  <c r="Y657" i="4"/>
  <c r="Y476" i="4"/>
  <c r="Y659" i="4"/>
  <c r="Y660" i="4"/>
  <c r="Y661" i="4"/>
  <c r="Y662" i="4"/>
  <c r="Y663" i="4"/>
  <c r="Y664" i="4"/>
  <c r="Y665" i="4"/>
  <c r="Y666" i="4"/>
  <c r="Y667" i="4"/>
  <c r="Y668" i="4"/>
  <c r="Y2" i="4"/>
  <c r="V95" i="4"/>
  <c r="V254" i="4"/>
  <c r="V403" i="4"/>
  <c r="V6" i="4"/>
  <c r="V7" i="4"/>
  <c r="V8" i="4"/>
  <c r="V378" i="4"/>
  <c r="V10" i="4"/>
  <c r="V102" i="4"/>
  <c r="V658" i="4"/>
  <c r="V13" i="4"/>
  <c r="V222" i="4"/>
  <c r="V15" i="4"/>
  <c r="V191" i="4"/>
  <c r="V17" i="4"/>
  <c r="V223" i="4"/>
  <c r="V34" i="4"/>
  <c r="V20" i="4"/>
  <c r="V516" i="4"/>
  <c r="V428" i="4"/>
  <c r="V14" i="4"/>
  <c r="V3" i="4"/>
  <c r="V25" i="4"/>
  <c r="V26" i="4"/>
  <c r="V27" i="4"/>
  <c r="V28" i="4"/>
  <c r="V29" i="4"/>
  <c r="V155" i="4"/>
  <c r="V23" i="4"/>
  <c r="V195" i="4"/>
  <c r="V156" i="4"/>
  <c r="V190" i="4"/>
  <c r="V11" i="4"/>
  <c r="V125" i="4"/>
  <c r="V101" i="4"/>
  <c r="V21" i="4"/>
  <c r="V405" i="4"/>
  <c r="V532" i="4"/>
  <c r="V41" i="4"/>
  <c r="V5" i="4"/>
  <c r="V43" i="4"/>
  <c r="V44" i="4"/>
  <c r="V45" i="4"/>
  <c r="V46" i="4"/>
  <c r="V47" i="4"/>
  <c r="V103" i="4"/>
  <c r="V49" i="4"/>
  <c r="V50" i="4"/>
  <c r="V51" i="4"/>
  <c r="V52" i="4"/>
  <c r="V215" i="4"/>
  <c r="V148" i="4"/>
  <c r="V55" i="4"/>
  <c r="V56" i="4"/>
  <c r="V57" i="4"/>
  <c r="V490" i="4"/>
  <c r="V59" i="4"/>
  <c r="V433" i="4"/>
  <c r="V35" i="4"/>
  <c r="V62" i="4"/>
  <c r="V551" i="4"/>
  <c r="V85" i="4"/>
  <c r="V66" i="4"/>
  <c r="V557" i="4"/>
  <c r="V145" i="4"/>
  <c r="V69" i="4"/>
  <c r="V70" i="4"/>
  <c r="V71" i="4"/>
  <c r="V196" i="4"/>
  <c r="V73" i="4"/>
  <c r="V74" i="4"/>
  <c r="V261" i="4"/>
  <c r="V189" i="4"/>
  <c r="V241" i="4"/>
  <c r="V400" i="4"/>
  <c r="V79" i="4"/>
  <c r="V80" i="4"/>
  <c r="V81" i="4"/>
  <c r="V82" i="4"/>
  <c r="V248" i="4"/>
  <c r="V84" i="4"/>
  <c r="V518" i="4"/>
  <c r="V313" i="4"/>
  <c r="V358" i="4"/>
  <c r="V461" i="4"/>
  <c r="V213" i="4"/>
  <c r="V360" i="4"/>
  <c r="V65" i="4"/>
  <c r="V533" i="4"/>
  <c r="V93" i="4"/>
  <c r="V94" i="4"/>
  <c r="V68" i="4"/>
  <c r="V96" i="4"/>
  <c r="V97" i="4"/>
  <c r="V98" i="4"/>
  <c r="V624" i="4"/>
  <c r="V100" i="4"/>
  <c r="V629" i="4"/>
  <c r="V381" i="4"/>
  <c r="V458" i="4"/>
  <c r="V36" i="4"/>
  <c r="V104" i="4"/>
  <c r="V540" i="4"/>
  <c r="V558" i="4"/>
  <c r="V297" i="4"/>
  <c r="V130" i="4"/>
  <c r="V110" i="4"/>
  <c r="V111" i="4"/>
  <c r="V112" i="4"/>
  <c r="V113" i="4"/>
  <c r="V114" i="4"/>
  <c r="V115" i="4"/>
  <c r="V149" i="4"/>
  <c r="V117" i="4"/>
  <c r="V118" i="4"/>
  <c r="V119" i="4"/>
  <c r="V120" i="4"/>
  <c r="V527" i="4"/>
  <c r="V122" i="4"/>
  <c r="V363" i="4"/>
  <c r="V124" i="4"/>
  <c r="V174" i="4"/>
  <c r="V126" i="4"/>
  <c r="V127" i="4"/>
  <c r="V128" i="4"/>
  <c r="V129" i="4"/>
  <c r="V440" i="4"/>
  <c r="V131" i="4"/>
  <c r="V132" i="4"/>
  <c r="V133" i="4"/>
  <c r="V134" i="4"/>
  <c r="V135" i="4"/>
  <c r="V31" i="4"/>
  <c r="V137" i="4"/>
  <c r="V138" i="4"/>
  <c r="V273" i="4"/>
  <c r="V236" i="4"/>
  <c r="V412" i="4"/>
  <c r="V142" i="4"/>
  <c r="V143" i="4"/>
  <c r="V144" i="4"/>
  <c r="V383" i="4"/>
  <c r="V146" i="4"/>
  <c r="V147" i="4"/>
  <c r="V369" i="4"/>
  <c r="V434" i="4"/>
  <c r="V150" i="4"/>
  <c r="V151" i="4"/>
  <c r="V152" i="4"/>
  <c r="V153" i="4"/>
  <c r="V72" i="4"/>
  <c r="V519" i="4"/>
  <c r="V30" i="4"/>
  <c r="V157" i="4"/>
  <c r="V158" i="4"/>
  <c r="V159" i="4"/>
  <c r="V298" i="4"/>
  <c r="V161" i="4"/>
  <c r="V162" i="4"/>
  <c r="V559" i="4"/>
  <c r="V164" i="4"/>
  <c r="V165" i="4"/>
  <c r="V166" i="4"/>
  <c r="V167" i="4"/>
  <c r="V169" i="4"/>
  <c r="V170" i="4"/>
  <c r="V171" i="4"/>
  <c r="V172" i="4"/>
  <c r="V173" i="4"/>
  <c r="V513" i="4"/>
  <c r="V175" i="4"/>
  <c r="V176" i="4"/>
  <c r="V177" i="4"/>
  <c r="V178" i="4"/>
  <c r="V179" i="4"/>
  <c r="V180" i="4"/>
  <c r="V181" i="4"/>
  <c r="V182" i="4"/>
  <c r="V534" i="4"/>
  <c r="V184" i="4"/>
  <c r="V185" i="4"/>
  <c r="V186" i="4"/>
  <c r="V187" i="4"/>
  <c r="V86" i="4"/>
  <c r="V4" i="4"/>
  <c r="V37" i="4"/>
  <c r="V520" i="4"/>
  <c r="V192" i="4"/>
  <c r="V58" i="4"/>
  <c r="V194" i="4"/>
  <c r="V636" i="4"/>
  <c r="V38" i="4"/>
  <c r="V197" i="4"/>
  <c r="V605" i="4"/>
  <c r="V199" i="4"/>
  <c r="V200" i="4"/>
  <c r="V201" i="4"/>
  <c r="V202" i="4"/>
  <c r="V24" i="4"/>
  <c r="V204" i="4"/>
  <c r="V205" i="4"/>
  <c r="V206" i="4"/>
  <c r="V207" i="4"/>
  <c r="V208" i="4"/>
  <c r="V209" i="4"/>
  <c r="V210" i="4"/>
  <c r="V78" i="4"/>
  <c r="V87" i="4"/>
  <c r="V88" i="4"/>
  <c r="V238" i="4"/>
  <c r="V346" i="4"/>
  <c r="V216" i="4"/>
  <c r="V217" i="4"/>
  <c r="V218" i="4"/>
  <c r="V219" i="4"/>
  <c r="V105" i="4"/>
  <c r="V221" i="4"/>
  <c r="V18" i="4"/>
  <c r="V75" i="4"/>
  <c r="V224" i="4"/>
  <c r="V225" i="4"/>
  <c r="V243" i="4"/>
  <c r="V227" i="4"/>
  <c r="V228" i="4"/>
  <c r="V277" i="4"/>
  <c r="V305" i="4"/>
  <c r="V231" i="4"/>
  <c r="V232" i="4"/>
  <c r="V233" i="4"/>
  <c r="V234" i="4"/>
  <c r="V483" i="4"/>
  <c r="V60" i="4"/>
  <c r="V306" i="4"/>
  <c r="V89" i="4"/>
  <c r="V123" i="4"/>
  <c r="V240" i="4"/>
  <c r="V12" i="4"/>
  <c r="V242" i="4"/>
  <c r="V350" i="4"/>
  <c r="V67" i="4"/>
  <c r="V283" i="4"/>
  <c r="V469" i="4"/>
  <c r="V247" i="4"/>
  <c r="V260" i="4"/>
  <c r="V249" i="4"/>
  <c r="V250" i="4"/>
  <c r="V251" i="4"/>
  <c r="V252" i="4"/>
  <c r="V253" i="4"/>
  <c r="V413" i="4"/>
  <c r="V255" i="4"/>
  <c r="V256" i="4"/>
  <c r="V565" i="4"/>
  <c r="V258" i="4"/>
  <c r="V259" i="4"/>
  <c r="V550" i="4"/>
  <c r="V321" i="4"/>
  <c r="V262" i="4"/>
  <c r="V141" i="4"/>
  <c r="V264" i="4"/>
  <c r="V265" i="4"/>
  <c r="V266" i="4"/>
  <c r="V344" i="4"/>
  <c r="V268" i="4"/>
  <c r="V269" i="4"/>
  <c r="V270" i="4"/>
  <c r="V271" i="4"/>
  <c r="V106" i="4"/>
  <c r="V263" i="4"/>
  <c r="V414" i="4"/>
  <c r="V462" i="4"/>
  <c r="V316" i="4"/>
  <c r="V608" i="4"/>
  <c r="V278" i="4"/>
  <c r="V279" i="4"/>
  <c r="V280" i="4"/>
  <c r="V281" i="4"/>
  <c r="V282" i="4"/>
  <c r="V183" i="4"/>
  <c r="V284" i="4"/>
  <c r="V285" i="4"/>
  <c r="V267" i="4"/>
  <c r="V239" i="4"/>
  <c r="V288" i="4"/>
  <c r="V289" i="4"/>
  <c r="V290" i="4"/>
  <c r="V291" i="4"/>
  <c r="V292" i="4"/>
  <c r="V293" i="4"/>
  <c r="V16" i="4"/>
  <c r="V567" i="4"/>
  <c r="V296" i="4"/>
  <c r="V257" i="4"/>
  <c r="V226" i="4"/>
  <c r="V299" i="4"/>
  <c r="V300" i="4"/>
  <c r="V301" i="4"/>
  <c r="V302" i="4"/>
  <c r="V303" i="4"/>
  <c r="V304" i="4"/>
  <c r="V352" i="4"/>
  <c r="V286" i="4"/>
  <c r="V435" i="4"/>
  <c r="V308" i="4"/>
  <c r="V154" i="4"/>
  <c r="V310" i="4"/>
  <c r="V502" i="4"/>
  <c r="V417" i="4"/>
  <c r="V229" i="4"/>
  <c r="V314" i="4"/>
  <c r="V315" i="4"/>
  <c r="V272" i="4"/>
  <c r="V594" i="4"/>
  <c r="V53" i="4"/>
  <c r="V319" i="4"/>
  <c r="V320" i="4"/>
  <c r="V530" i="4"/>
  <c r="V322" i="4"/>
  <c r="V323" i="4"/>
  <c r="V505" i="4"/>
  <c r="V325" i="4"/>
  <c r="V326" i="4"/>
  <c r="V327" i="4"/>
  <c r="V630" i="4"/>
  <c r="V329" i="4"/>
  <c r="V330" i="4"/>
  <c r="V331" i="4"/>
  <c r="V332" i="4"/>
  <c r="V333" i="4"/>
  <c r="V334" i="4"/>
  <c r="V335" i="4"/>
  <c r="V336" i="4"/>
  <c r="V337" i="4"/>
  <c r="V338" i="4"/>
  <c r="V339" i="4"/>
  <c r="V340" i="4"/>
  <c r="V193" i="4"/>
  <c r="V342" i="4"/>
  <c r="V343" i="4"/>
  <c r="V486" i="4"/>
  <c r="V345" i="4"/>
  <c r="V526" i="4"/>
  <c r="V347" i="4"/>
  <c r="V348" i="4"/>
  <c r="V349" i="4"/>
  <c r="V287" i="4"/>
  <c r="V351" i="4"/>
  <c r="V324" i="4"/>
  <c r="V353" i="4"/>
  <c r="V354" i="4"/>
  <c r="V76" i="4"/>
  <c r="V214" i="4"/>
  <c r="V357" i="4"/>
  <c r="V441" i="4"/>
  <c r="V359" i="4"/>
  <c r="V542" i="4"/>
  <c r="V361" i="4"/>
  <c r="V362" i="4"/>
  <c r="V295" i="4"/>
  <c r="V364" i="4"/>
  <c r="V365" i="4"/>
  <c r="V366" i="4"/>
  <c r="V367" i="4"/>
  <c r="V368" i="4"/>
  <c r="V39" i="4"/>
  <c r="V370" i="4"/>
  <c r="V371" i="4"/>
  <c r="V372" i="4"/>
  <c r="V136" i="4"/>
  <c r="V568" i="4"/>
  <c r="V198" i="4"/>
  <c r="V376" i="4"/>
  <c r="V377" i="4"/>
  <c r="V549" i="4"/>
  <c r="V294" i="4"/>
  <c r="V99" i="4"/>
  <c r="V274" i="4"/>
  <c r="V382" i="4"/>
  <c r="V107" i="4"/>
  <c r="V384" i="4"/>
  <c r="V385" i="4"/>
  <c r="V386" i="4"/>
  <c r="V387" i="4"/>
  <c r="V388" i="4"/>
  <c r="V389" i="4"/>
  <c r="V390" i="4"/>
  <c r="V391" i="4"/>
  <c r="V432" i="4"/>
  <c r="V482" i="4"/>
  <c r="V40" i="4"/>
  <c r="V395" i="4"/>
  <c r="V54" i="4"/>
  <c r="V42" i="4"/>
  <c r="V398" i="4"/>
  <c r="V618" i="4"/>
  <c r="V312" i="4"/>
  <c r="V401" i="4"/>
  <c r="V402" i="4"/>
  <c r="V61" i="4"/>
  <c r="V188" i="4"/>
  <c r="V421" i="4"/>
  <c r="V406" i="4"/>
  <c r="V407" i="4"/>
  <c r="V408" i="4"/>
  <c r="V409" i="4"/>
  <c r="V410" i="4"/>
  <c r="V506" i="4"/>
  <c r="V328" i="4"/>
  <c r="V108" i="4"/>
  <c r="V507" i="4"/>
  <c r="V415" i="4"/>
  <c r="V416" i="4"/>
  <c r="V457" i="4"/>
  <c r="V418" i="4"/>
  <c r="V419" i="4"/>
  <c r="V420" i="4"/>
  <c r="V546" i="4"/>
  <c r="V619" i="4"/>
  <c r="V19" i="4"/>
  <c r="V424" i="4"/>
  <c r="V425" i="4"/>
  <c r="V571" i="4"/>
  <c r="V427" i="4"/>
  <c r="V484" i="4"/>
  <c r="V429" i="4"/>
  <c r="V430" i="4"/>
  <c r="V431" i="4"/>
  <c r="V473" i="4"/>
  <c r="V547" i="4"/>
  <c r="V275" i="4"/>
  <c r="V392" i="4"/>
  <c r="V436" i="4"/>
  <c r="V422" i="4"/>
  <c r="V488" i="4"/>
  <c r="V439" i="4"/>
  <c r="V83" i="4"/>
  <c r="V237" i="4"/>
  <c r="V442" i="4"/>
  <c r="V443" i="4"/>
  <c r="V444" i="4"/>
  <c r="V445" i="4"/>
  <c r="V446" i="4"/>
  <c r="V447" i="4"/>
  <c r="V448" i="4"/>
  <c r="V449" i="4"/>
  <c r="V450" i="4"/>
  <c r="V451" i="4"/>
  <c r="V452" i="4"/>
  <c r="V454" i="4"/>
  <c r="V521" i="4"/>
  <c r="V456" i="4"/>
  <c r="V404" i="4"/>
  <c r="V465" i="4"/>
  <c r="V459" i="4"/>
  <c r="V460" i="4"/>
  <c r="V311" i="4"/>
  <c r="V512" i="4"/>
  <c r="V463" i="4"/>
  <c r="V464" i="4"/>
  <c r="V276" i="4"/>
  <c r="V466" i="4"/>
  <c r="V467" i="4"/>
  <c r="V639" i="4"/>
  <c r="V393" i="4"/>
  <c r="V470" i="4"/>
  <c r="V471" i="4"/>
  <c r="V472" i="4"/>
  <c r="V203" i="4"/>
  <c r="V474" i="4"/>
  <c r="V475" i="4"/>
  <c r="V140" i="4"/>
  <c r="V477" i="4"/>
  <c r="V478" i="4"/>
  <c r="V479" i="4"/>
  <c r="V9" i="4"/>
  <c r="V437" i="4"/>
  <c r="V468" i="4"/>
  <c r="V548" i="4"/>
  <c r="V394" i="4"/>
  <c r="V485" i="4"/>
  <c r="V411" i="4"/>
  <c r="V487" i="4"/>
  <c r="V160" i="4"/>
  <c r="V489" i="4"/>
  <c r="V90" i="4"/>
  <c r="V491" i="4"/>
  <c r="V492" i="4"/>
  <c r="V493" i="4"/>
  <c r="V494" i="4"/>
  <c r="V495" i="4"/>
  <c r="V496" i="4"/>
  <c r="V497" i="4"/>
  <c r="V498" i="4"/>
  <c r="V499" i="4"/>
  <c r="V500" i="4"/>
  <c r="V501" i="4"/>
  <c r="V589" i="4"/>
  <c r="V503" i="4"/>
  <c r="V504" i="4"/>
  <c r="V48" i="4"/>
  <c r="V631" i="4"/>
  <c r="V602" i="4"/>
  <c r="V508" i="4"/>
  <c r="V509" i="4"/>
  <c r="V510" i="4"/>
  <c r="V511" i="4"/>
  <c r="V423" i="4"/>
  <c r="V356" i="4"/>
  <c r="V514" i="4"/>
  <c r="V515" i="4"/>
  <c r="V396" i="4"/>
  <c r="V517" i="4"/>
  <c r="V246" i="4"/>
  <c r="V92" i="4"/>
  <c r="V373" i="4"/>
  <c r="V230" i="4"/>
  <c r="V63" i="4"/>
  <c r="V523" i="4"/>
  <c r="V524" i="4"/>
  <c r="V525" i="4"/>
  <c r="V591" i="4"/>
  <c r="V244" i="4"/>
  <c r="V528" i="4"/>
  <c r="V529" i="4"/>
  <c r="V455" i="4"/>
  <c r="V531" i="4"/>
  <c r="V642" i="4"/>
  <c r="V211" i="4"/>
  <c r="V109" i="4"/>
  <c r="V535" i="4"/>
  <c r="V139" i="4"/>
  <c r="V537" i="4"/>
  <c r="V538" i="4"/>
  <c r="V539" i="4"/>
  <c r="V307" i="4"/>
  <c r="V541" i="4"/>
  <c r="V536" i="4"/>
  <c r="V543" i="4"/>
  <c r="V544" i="4"/>
  <c r="V545" i="4"/>
  <c r="V655" i="4"/>
  <c r="V374" i="4"/>
  <c r="V91" i="4"/>
  <c r="V32" i="4"/>
  <c r="V163" i="4"/>
  <c r="V309" i="4"/>
  <c r="V552" i="4"/>
  <c r="V553" i="4"/>
  <c r="V554" i="4"/>
  <c r="V555" i="4"/>
  <c r="V556" i="4"/>
  <c r="V77" i="4"/>
  <c r="V245" i="4"/>
  <c r="V317" i="4"/>
  <c r="V560" i="4"/>
  <c r="V561" i="4"/>
  <c r="V562" i="4"/>
  <c r="V563" i="4"/>
  <c r="V564" i="4"/>
  <c r="V379" i="4"/>
  <c r="V566" i="4"/>
  <c r="V33" i="4"/>
  <c r="V22" i="4"/>
  <c r="V569" i="4"/>
  <c r="V570" i="4"/>
  <c r="V397" i="4"/>
  <c r="V572" i="4"/>
  <c r="V573" i="4"/>
  <c r="V574" i="4"/>
  <c r="V575" i="4"/>
  <c r="V576" i="4"/>
  <c r="V577" i="4"/>
  <c r="V578" i="4"/>
  <c r="V579" i="4"/>
  <c r="V580" i="4"/>
  <c r="V581" i="4"/>
  <c r="V582" i="4"/>
  <c r="V583" i="4"/>
  <c r="V584" i="4"/>
  <c r="V585" i="4"/>
  <c r="V586" i="4"/>
  <c r="V587" i="4"/>
  <c r="V588" i="4"/>
  <c r="V116" i="4"/>
  <c r="V590" i="4"/>
  <c r="V399" i="4"/>
  <c r="V592" i="4"/>
  <c r="V593" i="4"/>
  <c r="V627" i="4"/>
  <c r="V595" i="4"/>
  <c r="V596" i="4"/>
  <c r="V597" i="4"/>
  <c r="V598" i="4"/>
  <c r="V599" i="4"/>
  <c r="V600" i="4"/>
  <c r="V601" i="4"/>
  <c r="V481" i="4"/>
  <c r="V603" i="4"/>
  <c r="V604" i="4"/>
  <c r="V438" i="4"/>
  <c r="V606" i="4"/>
  <c r="V607" i="4"/>
  <c r="V220" i="4"/>
  <c r="V609" i="4"/>
  <c r="V610" i="4"/>
  <c r="V611" i="4"/>
  <c r="V612" i="4"/>
  <c r="V613" i="4"/>
  <c r="V614" i="4"/>
  <c r="V615" i="4"/>
  <c r="V616" i="4"/>
  <c r="V617" i="4"/>
  <c r="V318" i="4"/>
  <c r="V480" i="4"/>
  <c r="V620" i="4"/>
  <c r="V621" i="4"/>
  <c r="V622" i="4"/>
  <c r="V623" i="4"/>
  <c r="V212" i="4"/>
  <c r="V625" i="4"/>
  <c r="V626" i="4"/>
  <c r="V375" i="4"/>
  <c r="V628" i="4"/>
  <c r="V426" i="4"/>
  <c r="V522" i="4"/>
  <c r="V121" i="4"/>
  <c r="V632" i="4"/>
  <c r="V633" i="4"/>
  <c r="V634" i="4"/>
  <c r="V635" i="4"/>
  <c r="V341" i="4"/>
  <c r="V637" i="4"/>
  <c r="V638" i="4"/>
  <c r="V355" i="4"/>
  <c r="V640" i="4"/>
  <c r="V641" i="4"/>
  <c r="V235" i="4"/>
  <c r="V643" i="4"/>
  <c r="V644" i="4"/>
  <c r="V645" i="4"/>
  <c r="V646" i="4"/>
  <c r="V647" i="4"/>
  <c r="V648" i="4"/>
  <c r="V649" i="4"/>
  <c r="V650" i="4"/>
  <c r="V651" i="4"/>
  <c r="V652" i="4"/>
  <c r="V653" i="4"/>
  <c r="V654" i="4"/>
  <c r="V380" i="4"/>
  <c r="V656" i="4"/>
  <c r="V657" i="4"/>
  <c r="V476" i="4"/>
  <c r="V659" i="4"/>
  <c r="V660" i="4"/>
  <c r="V661" i="4"/>
  <c r="V662" i="4"/>
  <c r="V663" i="4"/>
  <c r="V664" i="4"/>
  <c r="V665" i="4"/>
  <c r="V666" i="4"/>
  <c r="V667" i="4"/>
  <c r="V668" i="4"/>
  <c r="V2" i="4"/>
  <c r="T95" i="4"/>
  <c r="T254" i="4"/>
  <c r="T403" i="4"/>
  <c r="T6" i="4"/>
  <c r="T7" i="4"/>
  <c r="T8" i="4"/>
  <c r="T378" i="4"/>
  <c r="T10" i="4"/>
  <c r="T102" i="4"/>
  <c r="T658" i="4"/>
  <c r="T13" i="4"/>
  <c r="T222" i="4"/>
  <c r="T15" i="4"/>
  <c r="T191" i="4"/>
  <c r="T17" i="4"/>
  <c r="T223" i="4"/>
  <c r="T34" i="4"/>
  <c r="T20" i="4"/>
  <c r="T516" i="4"/>
  <c r="T428" i="4"/>
  <c r="T14" i="4"/>
  <c r="T3" i="4"/>
  <c r="T25" i="4"/>
  <c r="T26" i="4"/>
  <c r="T27" i="4"/>
  <c r="T28" i="4"/>
  <c r="T29" i="4"/>
  <c r="T155" i="4"/>
  <c r="T23" i="4"/>
  <c r="T195" i="4"/>
  <c r="T156" i="4"/>
  <c r="T190" i="4"/>
  <c r="T11" i="4"/>
  <c r="T125" i="4"/>
  <c r="T101" i="4"/>
  <c r="T21" i="4"/>
  <c r="T405" i="4"/>
  <c r="T532" i="4"/>
  <c r="T41" i="4"/>
  <c r="T5" i="4"/>
  <c r="T43" i="4"/>
  <c r="T44" i="4"/>
  <c r="T45" i="4"/>
  <c r="T46" i="4"/>
  <c r="T47" i="4"/>
  <c r="T103" i="4"/>
  <c r="T49" i="4"/>
  <c r="T50" i="4"/>
  <c r="T51" i="4"/>
  <c r="T52" i="4"/>
  <c r="T215" i="4"/>
  <c r="T148" i="4"/>
  <c r="T55" i="4"/>
  <c r="T56" i="4"/>
  <c r="T57" i="4"/>
  <c r="T490" i="4"/>
  <c r="T59" i="4"/>
  <c r="T433" i="4"/>
  <c r="T35" i="4"/>
  <c r="T62" i="4"/>
  <c r="T551" i="4"/>
  <c r="T85" i="4"/>
  <c r="T66" i="4"/>
  <c r="T557" i="4"/>
  <c r="T145" i="4"/>
  <c r="T69" i="4"/>
  <c r="T70" i="4"/>
  <c r="T71" i="4"/>
  <c r="T196" i="4"/>
  <c r="T73" i="4"/>
  <c r="T74" i="4"/>
  <c r="T261" i="4"/>
  <c r="T189" i="4"/>
  <c r="T241" i="4"/>
  <c r="T400" i="4"/>
  <c r="T79" i="4"/>
  <c r="T80" i="4"/>
  <c r="T81" i="4"/>
  <c r="T82" i="4"/>
  <c r="T248" i="4"/>
  <c r="T84" i="4"/>
  <c r="T518" i="4"/>
  <c r="T313" i="4"/>
  <c r="T358" i="4"/>
  <c r="T461" i="4"/>
  <c r="T213" i="4"/>
  <c r="T360" i="4"/>
  <c r="T65" i="4"/>
  <c r="T533" i="4"/>
  <c r="T93" i="4"/>
  <c r="T94" i="4"/>
  <c r="T68" i="4"/>
  <c r="T96" i="4"/>
  <c r="T97" i="4"/>
  <c r="T98" i="4"/>
  <c r="T624" i="4"/>
  <c r="T100" i="4"/>
  <c r="T629" i="4"/>
  <c r="T381" i="4"/>
  <c r="T458" i="4"/>
  <c r="T36" i="4"/>
  <c r="T104" i="4"/>
  <c r="T540" i="4"/>
  <c r="T558" i="4"/>
  <c r="T297" i="4"/>
  <c r="T130" i="4"/>
  <c r="T110" i="4"/>
  <c r="T111" i="4"/>
  <c r="T112" i="4"/>
  <c r="T113" i="4"/>
  <c r="T114" i="4"/>
  <c r="T115" i="4"/>
  <c r="T149" i="4"/>
  <c r="T117" i="4"/>
  <c r="T118" i="4"/>
  <c r="T119" i="4"/>
  <c r="T120" i="4"/>
  <c r="T527" i="4"/>
  <c r="T122" i="4"/>
  <c r="T363" i="4"/>
  <c r="T124" i="4"/>
  <c r="T174" i="4"/>
  <c r="T126" i="4"/>
  <c r="T127" i="4"/>
  <c r="T128" i="4"/>
  <c r="T129" i="4"/>
  <c r="T440" i="4"/>
  <c r="T131" i="4"/>
  <c r="T132" i="4"/>
  <c r="T133" i="4"/>
  <c r="T134" i="4"/>
  <c r="T135" i="4"/>
  <c r="T31" i="4"/>
  <c r="T137" i="4"/>
  <c r="T138" i="4"/>
  <c r="T273" i="4"/>
  <c r="T236" i="4"/>
  <c r="T412" i="4"/>
  <c r="T142" i="4"/>
  <c r="T143" i="4"/>
  <c r="T144" i="4"/>
  <c r="T383" i="4"/>
  <c r="T146" i="4"/>
  <c r="T147" i="4"/>
  <c r="T369" i="4"/>
  <c r="T434" i="4"/>
  <c r="T150" i="4"/>
  <c r="T151" i="4"/>
  <c r="T152" i="4"/>
  <c r="T153" i="4"/>
  <c r="T72" i="4"/>
  <c r="T519" i="4"/>
  <c r="T30" i="4"/>
  <c r="T157" i="4"/>
  <c r="T158" i="4"/>
  <c r="T159" i="4"/>
  <c r="T298" i="4"/>
  <c r="T161" i="4"/>
  <c r="T162" i="4"/>
  <c r="T559" i="4"/>
  <c r="T164" i="4"/>
  <c r="T165" i="4"/>
  <c r="T166" i="4"/>
  <c r="T167" i="4"/>
  <c r="T169" i="4"/>
  <c r="T170" i="4"/>
  <c r="T171" i="4"/>
  <c r="T172" i="4"/>
  <c r="T173" i="4"/>
  <c r="T513" i="4"/>
  <c r="T175" i="4"/>
  <c r="T176" i="4"/>
  <c r="T177" i="4"/>
  <c r="T178" i="4"/>
  <c r="T179" i="4"/>
  <c r="T180" i="4"/>
  <c r="T181" i="4"/>
  <c r="T182" i="4"/>
  <c r="T534" i="4"/>
  <c r="T184" i="4"/>
  <c r="T185" i="4"/>
  <c r="T186" i="4"/>
  <c r="T187" i="4"/>
  <c r="T86" i="4"/>
  <c r="T4" i="4"/>
  <c r="T37" i="4"/>
  <c r="T520" i="4"/>
  <c r="T192" i="4"/>
  <c r="T58" i="4"/>
  <c r="T194" i="4"/>
  <c r="T636" i="4"/>
  <c r="T38" i="4"/>
  <c r="T197" i="4"/>
  <c r="T605" i="4"/>
  <c r="T199" i="4"/>
  <c r="T200" i="4"/>
  <c r="T201" i="4"/>
  <c r="T202" i="4"/>
  <c r="T24" i="4"/>
  <c r="T204" i="4"/>
  <c r="T205" i="4"/>
  <c r="T206" i="4"/>
  <c r="T207" i="4"/>
  <c r="T208" i="4"/>
  <c r="T209" i="4"/>
  <c r="T210" i="4"/>
  <c r="T78" i="4"/>
  <c r="T87" i="4"/>
  <c r="T88" i="4"/>
  <c r="T238" i="4"/>
  <c r="T346" i="4"/>
  <c r="T216" i="4"/>
  <c r="T217" i="4"/>
  <c r="T218" i="4"/>
  <c r="T219" i="4"/>
  <c r="T105" i="4"/>
  <c r="T221" i="4"/>
  <c r="T18" i="4"/>
  <c r="T75" i="4"/>
  <c r="T224" i="4"/>
  <c r="T225" i="4"/>
  <c r="T243" i="4"/>
  <c r="T227" i="4"/>
  <c r="T228" i="4"/>
  <c r="T277" i="4"/>
  <c r="T305" i="4"/>
  <c r="T231" i="4"/>
  <c r="T232" i="4"/>
  <c r="T233" i="4"/>
  <c r="T234" i="4"/>
  <c r="T483" i="4"/>
  <c r="T60" i="4"/>
  <c r="T306" i="4"/>
  <c r="T89" i="4"/>
  <c r="T123" i="4"/>
  <c r="T240" i="4"/>
  <c r="T12" i="4"/>
  <c r="T242" i="4"/>
  <c r="T350" i="4"/>
  <c r="T67" i="4"/>
  <c r="T283" i="4"/>
  <c r="T469" i="4"/>
  <c r="T247" i="4"/>
  <c r="T260" i="4"/>
  <c r="T249" i="4"/>
  <c r="T250" i="4"/>
  <c r="T251" i="4"/>
  <c r="T252" i="4"/>
  <c r="T253" i="4"/>
  <c r="T413" i="4"/>
  <c r="T255" i="4"/>
  <c r="T256" i="4"/>
  <c r="T565" i="4"/>
  <c r="T258" i="4"/>
  <c r="T259" i="4"/>
  <c r="T550" i="4"/>
  <c r="T321" i="4"/>
  <c r="T262" i="4"/>
  <c r="T141" i="4"/>
  <c r="T264" i="4"/>
  <c r="T265" i="4"/>
  <c r="T266" i="4"/>
  <c r="T344" i="4"/>
  <c r="T268" i="4"/>
  <c r="T269" i="4"/>
  <c r="T270" i="4"/>
  <c r="T271" i="4"/>
  <c r="T106" i="4"/>
  <c r="T263" i="4"/>
  <c r="T414" i="4"/>
  <c r="T462" i="4"/>
  <c r="T316" i="4"/>
  <c r="T608" i="4"/>
  <c r="T278" i="4"/>
  <c r="T279" i="4"/>
  <c r="T280" i="4"/>
  <c r="T281" i="4"/>
  <c r="T282" i="4"/>
  <c r="T183" i="4"/>
  <c r="T284" i="4"/>
  <c r="T285" i="4"/>
  <c r="T267" i="4"/>
  <c r="T239" i="4"/>
  <c r="T288" i="4"/>
  <c r="T289" i="4"/>
  <c r="T290" i="4"/>
  <c r="T291" i="4"/>
  <c r="T292" i="4"/>
  <c r="T293" i="4"/>
  <c r="T16" i="4"/>
  <c r="T567" i="4"/>
  <c r="T296" i="4"/>
  <c r="T257" i="4"/>
  <c r="T226" i="4"/>
  <c r="T299" i="4"/>
  <c r="T300" i="4"/>
  <c r="T301" i="4"/>
  <c r="T302" i="4"/>
  <c r="T303" i="4"/>
  <c r="T304" i="4"/>
  <c r="T352" i="4"/>
  <c r="T286" i="4"/>
  <c r="T435" i="4"/>
  <c r="T308" i="4"/>
  <c r="T154" i="4"/>
  <c r="T310" i="4"/>
  <c r="T502" i="4"/>
  <c r="T417" i="4"/>
  <c r="T229" i="4"/>
  <c r="T314" i="4"/>
  <c r="T315" i="4"/>
  <c r="T272" i="4"/>
  <c r="T594" i="4"/>
  <c r="T53" i="4"/>
  <c r="T319" i="4"/>
  <c r="T320" i="4"/>
  <c r="T530" i="4"/>
  <c r="T322" i="4"/>
  <c r="T323" i="4"/>
  <c r="T505" i="4"/>
  <c r="T325" i="4"/>
  <c r="T326" i="4"/>
  <c r="T327" i="4"/>
  <c r="T630" i="4"/>
  <c r="T329" i="4"/>
  <c r="T330" i="4"/>
  <c r="T331" i="4"/>
  <c r="T332" i="4"/>
  <c r="T333" i="4"/>
  <c r="T334" i="4"/>
  <c r="T335" i="4"/>
  <c r="T336" i="4"/>
  <c r="T337" i="4"/>
  <c r="T338" i="4"/>
  <c r="T339" i="4"/>
  <c r="T340" i="4"/>
  <c r="T193" i="4"/>
  <c r="T342" i="4"/>
  <c r="T343" i="4"/>
  <c r="T486" i="4"/>
  <c r="T345" i="4"/>
  <c r="T526" i="4"/>
  <c r="T347" i="4"/>
  <c r="T348" i="4"/>
  <c r="T349" i="4"/>
  <c r="T287" i="4"/>
  <c r="T351" i="4"/>
  <c r="T324" i="4"/>
  <c r="T353" i="4"/>
  <c r="T354" i="4"/>
  <c r="T76" i="4"/>
  <c r="T214" i="4"/>
  <c r="T357" i="4"/>
  <c r="T441" i="4"/>
  <c r="T359" i="4"/>
  <c r="T542" i="4"/>
  <c r="T361" i="4"/>
  <c r="T362" i="4"/>
  <c r="T295" i="4"/>
  <c r="T364" i="4"/>
  <c r="T365" i="4"/>
  <c r="T366" i="4"/>
  <c r="T367" i="4"/>
  <c r="T368" i="4"/>
  <c r="T39" i="4"/>
  <c r="T370" i="4"/>
  <c r="T371" i="4"/>
  <c r="T372" i="4"/>
  <c r="T136" i="4"/>
  <c r="T568" i="4"/>
  <c r="T198" i="4"/>
  <c r="T376" i="4"/>
  <c r="T377" i="4"/>
  <c r="T549" i="4"/>
  <c r="T294" i="4"/>
  <c r="T99" i="4"/>
  <c r="T274" i="4"/>
  <c r="T382" i="4"/>
  <c r="T107" i="4"/>
  <c r="T384" i="4"/>
  <c r="T385" i="4"/>
  <c r="T386" i="4"/>
  <c r="T387" i="4"/>
  <c r="T388" i="4"/>
  <c r="T389" i="4"/>
  <c r="T390" i="4"/>
  <c r="T391" i="4"/>
  <c r="T432" i="4"/>
  <c r="T482" i="4"/>
  <c r="T40" i="4"/>
  <c r="T395" i="4"/>
  <c r="T54" i="4"/>
  <c r="T42" i="4"/>
  <c r="T398" i="4"/>
  <c r="T618" i="4"/>
  <c r="T312" i="4"/>
  <c r="T401" i="4"/>
  <c r="T402" i="4"/>
  <c r="T61" i="4"/>
  <c r="T188" i="4"/>
  <c r="T421" i="4"/>
  <c r="T406" i="4"/>
  <c r="T407" i="4"/>
  <c r="T408" i="4"/>
  <c r="T409" i="4"/>
  <c r="T410" i="4"/>
  <c r="T506" i="4"/>
  <c r="T328" i="4"/>
  <c r="T108" i="4"/>
  <c r="T507" i="4"/>
  <c r="T415" i="4"/>
  <c r="T416" i="4"/>
  <c r="T457" i="4"/>
  <c r="T418" i="4"/>
  <c r="T419" i="4"/>
  <c r="T420" i="4"/>
  <c r="T546" i="4"/>
  <c r="T619" i="4"/>
  <c r="T19" i="4"/>
  <c r="T424" i="4"/>
  <c r="T425" i="4"/>
  <c r="T571" i="4"/>
  <c r="T427" i="4"/>
  <c r="T484" i="4"/>
  <c r="T429" i="4"/>
  <c r="T430" i="4"/>
  <c r="T431" i="4"/>
  <c r="T473" i="4"/>
  <c r="T547" i="4"/>
  <c r="T275" i="4"/>
  <c r="T392" i="4"/>
  <c r="T436" i="4"/>
  <c r="T422" i="4"/>
  <c r="T488" i="4"/>
  <c r="T439" i="4"/>
  <c r="T83" i="4"/>
  <c r="T237" i="4"/>
  <c r="T442" i="4"/>
  <c r="T443" i="4"/>
  <c r="T444" i="4"/>
  <c r="T445" i="4"/>
  <c r="T446" i="4"/>
  <c r="T447" i="4"/>
  <c r="T448" i="4"/>
  <c r="T449" i="4"/>
  <c r="T450" i="4"/>
  <c r="T451" i="4"/>
  <c r="T452" i="4"/>
  <c r="T454" i="4"/>
  <c r="T521" i="4"/>
  <c r="T456" i="4"/>
  <c r="T404" i="4"/>
  <c r="T465" i="4"/>
  <c r="T459" i="4"/>
  <c r="T460" i="4"/>
  <c r="T311" i="4"/>
  <c r="T512" i="4"/>
  <c r="T463" i="4"/>
  <c r="T464" i="4"/>
  <c r="T276" i="4"/>
  <c r="T466" i="4"/>
  <c r="T467" i="4"/>
  <c r="T639" i="4"/>
  <c r="T393" i="4"/>
  <c r="T470" i="4"/>
  <c r="T471" i="4"/>
  <c r="T472" i="4"/>
  <c r="T203" i="4"/>
  <c r="T474" i="4"/>
  <c r="T475" i="4"/>
  <c r="T140" i="4"/>
  <c r="T477" i="4"/>
  <c r="T478" i="4"/>
  <c r="T479" i="4"/>
  <c r="T9" i="4"/>
  <c r="T437" i="4"/>
  <c r="T468" i="4"/>
  <c r="T548" i="4"/>
  <c r="T394" i="4"/>
  <c r="T485" i="4"/>
  <c r="T411" i="4"/>
  <c r="T487" i="4"/>
  <c r="T160" i="4"/>
  <c r="T489" i="4"/>
  <c r="T90" i="4"/>
  <c r="T491" i="4"/>
  <c r="T492" i="4"/>
  <c r="T493" i="4"/>
  <c r="T494" i="4"/>
  <c r="T495" i="4"/>
  <c r="T496" i="4"/>
  <c r="T497" i="4"/>
  <c r="T498" i="4"/>
  <c r="T499" i="4"/>
  <c r="T500" i="4"/>
  <c r="T501" i="4"/>
  <c r="T589" i="4"/>
  <c r="T503" i="4"/>
  <c r="T504" i="4"/>
  <c r="T48" i="4"/>
  <c r="T631" i="4"/>
  <c r="T602" i="4"/>
  <c r="T508" i="4"/>
  <c r="T509" i="4"/>
  <c r="T510" i="4"/>
  <c r="T511" i="4"/>
  <c r="T423" i="4"/>
  <c r="T356" i="4"/>
  <c r="T514" i="4"/>
  <c r="T515" i="4"/>
  <c r="T396" i="4"/>
  <c r="T517" i="4"/>
  <c r="T246" i="4"/>
  <c r="T92" i="4"/>
  <c r="T373" i="4"/>
  <c r="T230" i="4"/>
  <c r="T63" i="4"/>
  <c r="T523" i="4"/>
  <c r="T524" i="4"/>
  <c r="T525" i="4"/>
  <c r="T591" i="4"/>
  <c r="T244" i="4"/>
  <c r="T528" i="4"/>
  <c r="T529" i="4"/>
  <c r="T455" i="4"/>
  <c r="T531" i="4"/>
  <c r="T642" i="4"/>
  <c r="T211" i="4"/>
  <c r="T109" i="4"/>
  <c r="T535" i="4"/>
  <c r="T139" i="4"/>
  <c r="T537" i="4"/>
  <c r="T538" i="4"/>
  <c r="T539" i="4"/>
  <c r="T307" i="4"/>
  <c r="T541" i="4"/>
  <c r="T536" i="4"/>
  <c r="T543" i="4"/>
  <c r="T544" i="4"/>
  <c r="T545" i="4"/>
  <c r="T655" i="4"/>
  <c r="T374" i="4"/>
  <c r="T91" i="4"/>
  <c r="T32" i="4"/>
  <c r="T163" i="4"/>
  <c r="T309" i="4"/>
  <c r="T552" i="4"/>
  <c r="T553" i="4"/>
  <c r="T554" i="4"/>
  <c r="T555" i="4"/>
  <c r="T556" i="4"/>
  <c r="T77" i="4"/>
  <c r="T245" i="4"/>
  <c r="T317" i="4"/>
  <c r="T560" i="4"/>
  <c r="T561" i="4"/>
  <c r="T562" i="4"/>
  <c r="T563" i="4"/>
  <c r="T564" i="4"/>
  <c r="T379" i="4"/>
  <c r="T566" i="4"/>
  <c r="T33" i="4"/>
  <c r="T22" i="4"/>
  <c r="T569" i="4"/>
  <c r="T570" i="4"/>
  <c r="T397" i="4"/>
  <c r="T572" i="4"/>
  <c r="T573" i="4"/>
  <c r="T574" i="4"/>
  <c r="T575" i="4"/>
  <c r="T576" i="4"/>
  <c r="T577" i="4"/>
  <c r="T578" i="4"/>
  <c r="T579" i="4"/>
  <c r="T580" i="4"/>
  <c r="T581" i="4"/>
  <c r="T582" i="4"/>
  <c r="T583" i="4"/>
  <c r="T584" i="4"/>
  <c r="T585" i="4"/>
  <c r="T586" i="4"/>
  <c r="T587" i="4"/>
  <c r="T588" i="4"/>
  <c r="T116" i="4"/>
  <c r="T590" i="4"/>
  <c r="T399" i="4"/>
  <c r="T592" i="4"/>
  <c r="T593" i="4"/>
  <c r="T627" i="4"/>
  <c r="T595" i="4"/>
  <c r="T596" i="4"/>
  <c r="T597" i="4"/>
  <c r="T598" i="4"/>
  <c r="T599" i="4"/>
  <c r="T600" i="4"/>
  <c r="T601" i="4"/>
  <c r="T481" i="4"/>
  <c r="T603" i="4"/>
  <c r="T604" i="4"/>
  <c r="T438" i="4"/>
  <c r="T606" i="4"/>
  <c r="T607" i="4"/>
  <c r="T220" i="4"/>
  <c r="T609" i="4"/>
  <c r="T610" i="4"/>
  <c r="T611" i="4"/>
  <c r="T612" i="4"/>
  <c r="T613" i="4"/>
  <c r="T614" i="4"/>
  <c r="T615" i="4"/>
  <c r="T616" i="4"/>
  <c r="T617" i="4"/>
  <c r="T318" i="4"/>
  <c r="T480" i="4"/>
  <c r="T620" i="4"/>
  <c r="T621" i="4"/>
  <c r="T622" i="4"/>
  <c r="T623" i="4"/>
  <c r="T212" i="4"/>
  <c r="T625" i="4"/>
  <c r="T626" i="4"/>
  <c r="T375" i="4"/>
  <c r="T628" i="4"/>
  <c r="T426" i="4"/>
  <c r="T522" i="4"/>
  <c r="T121" i="4"/>
  <c r="T632" i="4"/>
  <c r="T633" i="4"/>
  <c r="T634" i="4"/>
  <c r="T635" i="4"/>
  <c r="T341" i="4"/>
  <c r="T637" i="4"/>
  <c r="T638" i="4"/>
  <c r="T355" i="4"/>
  <c r="T640" i="4"/>
  <c r="T641" i="4"/>
  <c r="T235" i="4"/>
  <c r="T643" i="4"/>
  <c r="T644" i="4"/>
  <c r="T645" i="4"/>
  <c r="T646" i="4"/>
  <c r="T647" i="4"/>
  <c r="T648" i="4"/>
  <c r="T649" i="4"/>
  <c r="T650" i="4"/>
  <c r="T651" i="4"/>
  <c r="T652" i="4"/>
  <c r="T653" i="4"/>
  <c r="T654" i="4"/>
  <c r="T380" i="4"/>
  <c r="T656" i="4"/>
  <c r="T657" i="4"/>
  <c r="T476" i="4"/>
  <c r="T659" i="4"/>
  <c r="T660" i="4"/>
  <c r="T661" i="4"/>
  <c r="T662" i="4"/>
  <c r="T663" i="4"/>
  <c r="T664" i="4"/>
  <c r="T665" i="4"/>
  <c r="T666" i="4"/>
  <c r="T667" i="4"/>
  <c r="T668" i="4"/>
  <c r="S95" i="4"/>
  <c r="S254" i="4"/>
  <c r="S403" i="4"/>
  <c r="S6" i="4"/>
  <c r="S7" i="4"/>
  <c r="S8" i="4"/>
  <c r="S378" i="4"/>
  <c r="S10" i="4"/>
  <c r="S102" i="4"/>
  <c r="S658" i="4"/>
  <c r="S13" i="4"/>
  <c r="S222" i="4"/>
  <c r="S15" i="4"/>
  <c r="S191" i="4"/>
  <c r="S17" i="4"/>
  <c r="S223" i="4"/>
  <c r="S34" i="4"/>
  <c r="S20" i="4"/>
  <c r="S516" i="4"/>
  <c r="S428" i="4"/>
  <c r="S14" i="4"/>
  <c r="S3" i="4"/>
  <c r="S25" i="4"/>
  <c r="S26" i="4"/>
  <c r="S27" i="4"/>
  <c r="S28" i="4"/>
  <c r="S29" i="4"/>
  <c r="S155" i="4"/>
  <c r="S23" i="4"/>
  <c r="S195" i="4"/>
  <c r="S156" i="4"/>
  <c r="S190" i="4"/>
  <c r="S11" i="4"/>
  <c r="S125" i="4"/>
  <c r="S101" i="4"/>
  <c r="S21" i="4"/>
  <c r="S405" i="4"/>
  <c r="S532" i="4"/>
  <c r="S41" i="4"/>
  <c r="S5" i="4"/>
  <c r="S43" i="4"/>
  <c r="S44" i="4"/>
  <c r="S45" i="4"/>
  <c r="S46" i="4"/>
  <c r="S47" i="4"/>
  <c r="S103" i="4"/>
  <c r="S49" i="4"/>
  <c r="S50" i="4"/>
  <c r="S51" i="4"/>
  <c r="S52" i="4"/>
  <c r="S215" i="4"/>
  <c r="S148" i="4"/>
  <c r="S55" i="4"/>
  <c r="S56" i="4"/>
  <c r="S57" i="4"/>
  <c r="S490" i="4"/>
  <c r="S59" i="4"/>
  <c r="S433" i="4"/>
  <c r="S35" i="4"/>
  <c r="S62" i="4"/>
  <c r="S551" i="4"/>
  <c r="S85" i="4"/>
  <c r="S66" i="4"/>
  <c r="S557" i="4"/>
  <c r="S145" i="4"/>
  <c r="S69" i="4"/>
  <c r="S70" i="4"/>
  <c r="S71" i="4"/>
  <c r="S196" i="4"/>
  <c r="S73" i="4"/>
  <c r="S74" i="4"/>
  <c r="S261" i="4"/>
  <c r="S189" i="4"/>
  <c r="S241" i="4"/>
  <c r="S400" i="4"/>
  <c r="S79" i="4"/>
  <c r="S80" i="4"/>
  <c r="S81" i="4"/>
  <c r="S82" i="4"/>
  <c r="S248" i="4"/>
  <c r="S84" i="4"/>
  <c r="S518" i="4"/>
  <c r="S313" i="4"/>
  <c r="S358" i="4"/>
  <c r="S461" i="4"/>
  <c r="S213" i="4"/>
  <c r="S360" i="4"/>
  <c r="S65" i="4"/>
  <c r="S533" i="4"/>
  <c r="S93" i="4"/>
  <c r="S94" i="4"/>
  <c r="S68" i="4"/>
  <c r="S96" i="4"/>
  <c r="S97" i="4"/>
  <c r="S98" i="4"/>
  <c r="S624" i="4"/>
  <c r="S100" i="4"/>
  <c r="S629" i="4"/>
  <c r="S381" i="4"/>
  <c r="S458" i="4"/>
  <c r="S36" i="4"/>
  <c r="S104" i="4"/>
  <c r="S540" i="4"/>
  <c r="S558" i="4"/>
  <c r="S297" i="4"/>
  <c r="S130" i="4"/>
  <c r="S110" i="4"/>
  <c r="S111" i="4"/>
  <c r="S112" i="4"/>
  <c r="S113" i="4"/>
  <c r="S114" i="4"/>
  <c r="S115" i="4"/>
  <c r="S149" i="4"/>
  <c r="S117" i="4"/>
  <c r="S118" i="4"/>
  <c r="S119" i="4"/>
  <c r="S120" i="4"/>
  <c r="S527" i="4"/>
  <c r="S122" i="4"/>
  <c r="S363" i="4"/>
  <c r="S124" i="4"/>
  <c r="S174" i="4"/>
  <c r="S126" i="4"/>
  <c r="S127" i="4"/>
  <c r="S128" i="4"/>
  <c r="S129" i="4"/>
  <c r="S440" i="4"/>
  <c r="S131" i="4"/>
  <c r="S132" i="4"/>
  <c r="S133" i="4"/>
  <c r="S134" i="4"/>
  <c r="S135" i="4"/>
  <c r="S31" i="4"/>
  <c r="S137" i="4"/>
  <c r="S138" i="4"/>
  <c r="S273" i="4"/>
  <c r="S236" i="4"/>
  <c r="S412" i="4"/>
  <c r="S142" i="4"/>
  <c r="S143" i="4"/>
  <c r="S144" i="4"/>
  <c r="S383" i="4"/>
  <c r="S146" i="4"/>
  <c r="S147" i="4"/>
  <c r="S369" i="4"/>
  <c r="S434" i="4"/>
  <c r="S150" i="4"/>
  <c r="S151" i="4"/>
  <c r="S152" i="4"/>
  <c r="S153" i="4"/>
  <c r="S72" i="4"/>
  <c r="S519" i="4"/>
  <c r="S30" i="4"/>
  <c r="S157" i="4"/>
  <c r="S158" i="4"/>
  <c r="S159" i="4"/>
  <c r="S298" i="4"/>
  <c r="S161" i="4"/>
  <c r="S162" i="4"/>
  <c r="S559" i="4"/>
  <c r="S164" i="4"/>
  <c r="S165" i="4"/>
  <c r="S166" i="4"/>
  <c r="S167" i="4"/>
  <c r="S169" i="4"/>
  <c r="S170" i="4"/>
  <c r="S171" i="4"/>
  <c r="S172" i="4"/>
  <c r="S173" i="4"/>
  <c r="S513" i="4"/>
  <c r="S175" i="4"/>
  <c r="S176" i="4"/>
  <c r="S177" i="4"/>
  <c r="S178" i="4"/>
  <c r="S179" i="4"/>
  <c r="S180" i="4"/>
  <c r="S181" i="4"/>
  <c r="S182" i="4"/>
  <c r="S534" i="4"/>
  <c r="S184" i="4"/>
  <c r="S185" i="4"/>
  <c r="S186" i="4"/>
  <c r="S187" i="4"/>
  <c r="S86" i="4"/>
  <c r="S4" i="4"/>
  <c r="S37" i="4"/>
  <c r="S520" i="4"/>
  <c r="S192" i="4"/>
  <c r="S58" i="4"/>
  <c r="S194" i="4"/>
  <c r="S636" i="4"/>
  <c r="S38" i="4"/>
  <c r="S197" i="4"/>
  <c r="S605" i="4"/>
  <c r="S199" i="4"/>
  <c r="S200" i="4"/>
  <c r="S201" i="4"/>
  <c r="S202" i="4"/>
  <c r="S24" i="4"/>
  <c r="S204" i="4"/>
  <c r="S205" i="4"/>
  <c r="S206" i="4"/>
  <c r="S207" i="4"/>
  <c r="S208" i="4"/>
  <c r="S209" i="4"/>
  <c r="S210" i="4"/>
  <c r="S78" i="4"/>
  <c r="S87" i="4"/>
  <c r="S88" i="4"/>
  <c r="S238" i="4"/>
  <c r="S346" i="4"/>
  <c r="S216" i="4"/>
  <c r="S217" i="4"/>
  <c r="S218" i="4"/>
  <c r="S219" i="4"/>
  <c r="S105" i="4"/>
  <c r="S221" i="4"/>
  <c r="S18" i="4"/>
  <c r="S75" i="4"/>
  <c r="S224" i="4"/>
  <c r="S225" i="4"/>
  <c r="S243" i="4"/>
  <c r="S227" i="4"/>
  <c r="S228" i="4"/>
  <c r="S277" i="4"/>
  <c r="S305" i="4"/>
  <c r="S231" i="4"/>
  <c r="S232" i="4"/>
  <c r="S233" i="4"/>
  <c r="S234" i="4"/>
  <c r="S483" i="4"/>
  <c r="S60" i="4"/>
  <c r="S306" i="4"/>
  <c r="S89" i="4"/>
  <c r="S123" i="4"/>
  <c r="S240" i="4"/>
  <c r="S12" i="4"/>
  <c r="S242" i="4"/>
  <c r="S350" i="4"/>
  <c r="S67" i="4"/>
  <c r="S283" i="4"/>
  <c r="S469" i="4"/>
  <c r="S247" i="4"/>
  <c r="S260" i="4"/>
  <c r="S249" i="4"/>
  <c r="S250" i="4"/>
  <c r="S251" i="4"/>
  <c r="S252" i="4"/>
  <c r="S253" i="4"/>
  <c r="S413" i="4"/>
  <c r="S255" i="4"/>
  <c r="S256" i="4"/>
  <c r="S565" i="4"/>
  <c r="S258" i="4"/>
  <c r="S259" i="4"/>
  <c r="S550" i="4"/>
  <c r="S321" i="4"/>
  <c r="S262" i="4"/>
  <c r="S141" i="4"/>
  <c r="S264" i="4"/>
  <c r="S265" i="4"/>
  <c r="S266" i="4"/>
  <c r="S344" i="4"/>
  <c r="S268" i="4"/>
  <c r="S269" i="4"/>
  <c r="S270" i="4"/>
  <c r="S271" i="4"/>
  <c r="S106" i="4"/>
  <c r="S263" i="4"/>
  <c r="S414" i="4"/>
  <c r="S462" i="4"/>
  <c r="S316" i="4"/>
  <c r="S608" i="4"/>
  <c r="S278" i="4"/>
  <c r="S279" i="4"/>
  <c r="S280" i="4"/>
  <c r="S281" i="4"/>
  <c r="S282" i="4"/>
  <c r="S183" i="4"/>
  <c r="S284" i="4"/>
  <c r="S285" i="4"/>
  <c r="S267" i="4"/>
  <c r="S239" i="4"/>
  <c r="S288" i="4"/>
  <c r="S289" i="4"/>
  <c r="S290" i="4"/>
  <c r="S291" i="4"/>
  <c r="S292" i="4"/>
  <c r="S293" i="4"/>
  <c r="S16" i="4"/>
  <c r="S567" i="4"/>
  <c r="S296" i="4"/>
  <c r="S257" i="4"/>
  <c r="S226" i="4"/>
  <c r="S299" i="4"/>
  <c r="S300" i="4"/>
  <c r="S301" i="4"/>
  <c r="S302" i="4"/>
  <c r="S303" i="4"/>
  <c r="S304" i="4"/>
  <c r="S352" i="4"/>
  <c r="S286" i="4"/>
  <c r="S435" i="4"/>
  <c r="S308" i="4"/>
  <c r="S154" i="4"/>
  <c r="S310" i="4"/>
  <c r="S502" i="4"/>
  <c r="S417" i="4"/>
  <c r="S229" i="4"/>
  <c r="S314" i="4"/>
  <c r="S315" i="4"/>
  <c r="S272" i="4"/>
  <c r="S594" i="4"/>
  <c r="S53" i="4"/>
  <c r="S319" i="4"/>
  <c r="S320" i="4"/>
  <c r="S530" i="4"/>
  <c r="S322" i="4"/>
  <c r="S323" i="4"/>
  <c r="S505" i="4"/>
  <c r="S325" i="4"/>
  <c r="S326" i="4"/>
  <c r="S327" i="4"/>
  <c r="S630" i="4"/>
  <c r="S329" i="4"/>
  <c r="S330" i="4"/>
  <c r="S331" i="4"/>
  <c r="S332" i="4"/>
  <c r="S333" i="4"/>
  <c r="S334" i="4"/>
  <c r="S335" i="4"/>
  <c r="S336" i="4"/>
  <c r="S337" i="4"/>
  <c r="S338" i="4"/>
  <c r="S339" i="4"/>
  <c r="S340" i="4"/>
  <c r="S193" i="4"/>
  <c r="S342" i="4"/>
  <c r="S343" i="4"/>
  <c r="S486" i="4"/>
  <c r="S345" i="4"/>
  <c r="S526" i="4"/>
  <c r="S347" i="4"/>
  <c r="S348" i="4"/>
  <c r="S349" i="4"/>
  <c r="S287" i="4"/>
  <c r="S351" i="4"/>
  <c r="S324" i="4"/>
  <c r="S353" i="4"/>
  <c r="S354" i="4"/>
  <c r="S76" i="4"/>
  <c r="S214" i="4"/>
  <c r="S357" i="4"/>
  <c r="S441" i="4"/>
  <c r="S359" i="4"/>
  <c r="S542" i="4"/>
  <c r="S361" i="4"/>
  <c r="S362" i="4"/>
  <c r="S295" i="4"/>
  <c r="S364" i="4"/>
  <c r="S365" i="4"/>
  <c r="S366" i="4"/>
  <c r="S367" i="4"/>
  <c r="S368" i="4"/>
  <c r="S39" i="4"/>
  <c r="S370" i="4"/>
  <c r="S371" i="4"/>
  <c r="S372" i="4"/>
  <c r="S136" i="4"/>
  <c r="S568" i="4"/>
  <c r="S198" i="4"/>
  <c r="S376" i="4"/>
  <c r="S377" i="4"/>
  <c r="S549" i="4"/>
  <c r="S294" i="4"/>
  <c r="S99" i="4"/>
  <c r="S274" i="4"/>
  <c r="S382" i="4"/>
  <c r="S107" i="4"/>
  <c r="S384" i="4"/>
  <c r="S385" i="4"/>
  <c r="S386" i="4"/>
  <c r="S387" i="4"/>
  <c r="S388" i="4"/>
  <c r="S389" i="4"/>
  <c r="S390" i="4"/>
  <c r="S391" i="4"/>
  <c r="S432" i="4"/>
  <c r="S482" i="4"/>
  <c r="S40" i="4"/>
  <c r="S395" i="4"/>
  <c r="S54" i="4"/>
  <c r="S42" i="4"/>
  <c r="S398" i="4"/>
  <c r="S618" i="4"/>
  <c r="S312" i="4"/>
  <c r="S401" i="4"/>
  <c r="S402" i="4"/>
  <c r="S61" i="4"/>
  <c r="S188" i="4"/>
  <c r="S421" i="4"/>
  <c r="S406" i="4"/>
  <c r="S407" i="4"/>
  <c r="S408" i="4"/>
  <c r="S409" i="4"/>
  <c r="S410" i="4"/>
  <c r="S506" i="4"/>
  <c r="S328" i="4"/>
  <c r="S108" i="4"/>
  <c r="S507" i="4"/>
  <c r="S415" i="4"/>
  <c r="S416" i="4"/>
  <c r="S457" i="4"/>
  <c r="S418" i="4"/>
  <c r="S419" i="4"/>
  <c r="S420" i="4"/>
  <c r="S546" i="4"/>
  <c r="S619" i="4"/>
  <c r="S19" i="4"/>
  <c r="S424" i="4"/>
  <c r="S425" i="4"/>
  <c r="S571" i="4"/>
  <c r="S427" i="4"/>
  <c r="S484" i="4"/>
  <c r="S429" i="4"/>
  <c r="S430" i="4"/>
  <c r="S431" i="4"/>
  <c r="S473" i="4"/>
  <c r="S547" i="4"/>
  <c r="S275" i="4"/>
  <c r="S392" i="4"/>
  <c r="S436" i="4"/>
  <c r="S422" i="4"/>
  <c r="S488" i="4"/>
  <c r="S439" i="4"/>
  <c r="S83" i="4"/>
  <c r="S237" i="4"/>
  <c r="S442" i="4"/>
  <c r="S443" i="4"/>
  <c r="S444" i="4"/>
  <c r="S445" i="4"/>
  <c r="S446" i="4"/>
  <c r="S447" i="4"/>
  <c r="S448" i="4"/>
  <c r="S449" i="4"/>
  <c r="S450" i="4"/>
  <c r="S451" i="4"/>
  <c r="S452" i="4"/>
  <c r="S454" i="4"/>
  <c r="S521" i="4"/>
  <c r="S456" i="4"/>
  <c r="S404" i="4"/>
  <c r="S465" i="4"/>
  <c r="S459" i="4"/>
  <c r="S460" i="4"/>
  <c r="S311" i="4"/>
  <c r="S512" i="4"/>
  <c r="S463" i="4"/>
  <c r="S464" i="4"/>
  <c r="S276" i="4"/>
  <c r="S466" i="4"/>
  <c r="S467" i="4"/>
  <c r="S639" i="4"/>
  <c r="S393" i="4"/>
  <c r="S470" i="4"/>
  <c r="S471" i="4"/>
  <c r="S472" i="4"/>
  <c r="S203" i="4"/>
  <c r="S474" i="4"/>
  <c r="S475" i="4"/>
  <c r="S140" i="4"/>
  <c r="S477" i="4"/>
  <c r="S478" i="4"/>
  <c r="S479" i="4"/>
  <c r="S9" i="4"/>
  <c r="S437" i="4"/>
  <c r="S468" i="4"/>
  <c r="S548" i="4"/>
  <c r="S394" i="4"/>
  <c r="S485" i="4"/>
  <c r="S411" i="4"/>
  <c r="S487" i="4"/>
  <c r="S160" i="4"/>
  <c r="S489" i="4"/>
  <c r="S90" i="4"/>
  <c r="S491" i="4"/>
  <c r="S492" i="4"/>
  <c r="S493" i="4"/>
  <c r="S494" i="4"/>
  <c r="S495" i="4"/>
  <c r="S496" i="4"/>
  <c r="S497" i="4"/>
  <c r="S498" i="4"/>
  <c r="S499" i="4"/>
  <c r="S500" i="4"/>
  <c r="S501" i="4"/>
  <c r="S589" i="4"/>
  <c r="S503" i="4"/>
  <c r="S504" i="4"/>
  <c r="S48" i="4"/>
  <c r="S631" i="4"/>
  <c r="S602" i="4"/>
  <c r="S508" i="4"/>
  <c r="S509" i="4"/>
  <c r="S510" i="4"/>
  <c r="S511" i="4"/>
  <c r="S423" i="4"/>
  <c r="S356" i="4"/>
  <c r="S514" i="4"/>
  <c r="S515" i="4"/>
  <c r="S396" i="4"/>
  <c r="S517" i="4"/>
  <c r="S246" i="4"/>
  <c r="S92" i="4"/>
  <c r="S373" i="4"/>
  <c r="S230" i="4"/>
  <c r="S63" i="4"/>
  <c r="S523" i="4"/>
  <c r="S524" i="4"/>
  <c r="S525" i="4"/>
  <c r="S591" i="4"/>
  <c r="S244" i="4"/>
  <c r="S528" i="4"/>
  <c r="S529" i="4"/>
  <c r="S455" i="4"/>
  <c r="S531" i="4"/>
  <c r="S642" i="4"/>
  <c r="S211" i="4"/>
  <c r="S109" i="4"/>
  <c r="S535" i="4"/>
  <c r="S139" i="4"/>
  <c r="S537" i="4"/>
  <c r="S538" i="4"/>
  <c r="S539" i="4"/>
  <c r="S307" i="4"/>
  <c r="S541" i="4"/>
  <c r="S536" i="4"/>
  <c r="S543" i="4"/>
  <c r="S544" i="4"/>
  <c r="S545" i="4"/>
  <c r="S655" i="4"/>
  <c r="S374" i="4"/>
  <c r="S91" i="4"/>
  <c r="S32" i="4"/>
  <c r="S163" i="4"/>
  <c r="S309" i="4"/>
  <c r="S552" i="4"/>
  <c r="S553" i="4"/>
  <c r="S554" i="4"/>
  <c r="S555" i="4"/>
  <c r="S556" i="4"/>
  <c r="S77" i="4"/>
  <c r="S245" i="4"/>
  <c r="S317" i="4"/>
  <c r="S560" i="4"/>
  <c r="S561" i="4"/>
  <c r="S562" i="4"/>
  <c r="S563" i="4"/>
  <c r="S564" i="4"/>
  <c r="S379" i="4"/>
  <c r="S566" i="4"/>
  <c r="S33" i="4"/>
  <c r="S22" i="4"/>
  <c r="S569" i="4"/>
  <c r="S570" i="4"/>
  <c r="S397" i="4"/>
  <c r="S572" i="4"/>
  <c r="S573" i="4"/>
  <c r="S574" i="4"/>
  <c r="S575" i="4"/>
  <c r="S576" i="4"/>
  <c r="S577" i="4"/>
  <c r="S578" i="4"/>
  <c r="S579" i="4"/>
  <c r="S580" i="4"/>
  <c r="S581" i="4"/>
  <c r="S582" i="4"/>
  <c r="S583" i="4"/>
  <c r="S584" i="4"/>
  <c r="S585" i="4"/>
  <c r="S586" i="4"/>
  <c r="S587" i="4"/>
  <c r="S588" i="4"/>
  <c r="S116" i="4"/>
  <c r="S590" i="4"/>
  <c r="S399" i="4"/>
  <c r="S592" i="4"/>
  <c r="S593" i="4"/>
  <c r="S627" i="4"/>
  <c r="S595" i="4"/>
  <c r="S596" i="4"/>
  <c r="S597" i="4"/>
  <c r="S598" i="4"/>
  <c r="S599" i="4"/>
  <c r="S600" i="4"/>
  <c r="S601" i="4"/>
  <c r="S481" i="4"/>
  <c r="S603" i="4"/>
  <c r="S604" i="4"/>
  <c r="S438" i="4"/>
  <c r="S606" i="4"/>
  <c r="S607" i="4"/>
  <c r="S220" i="4"/>
  <c r="S609" i="4"/>
  <c r="S610" i="4"/>
  <c r="S611" i="4"/>
  <c r="S612" i="4"/>
  <c r="S613" i="4"/>
  <c r="S614" i="4"/>
  <c r="S615" i="4"/>
  <c r="S616" i="4"/>
  <c r="S617" i="4"/>
  <c r="S318" i="4"/>
  <c r="S480" i="4"/>
  <c r="S620" i="4"/>
  <c r="S621" i="4"/>
  <c r="S622" i="4"/>
  <c r="S623" i="4"/>
  <c r="S212" i="4"/>
  <c r="S625" i="4"/>
  <c r="S626" i="4"/>
  <c r="S375" i="4"/>
  <c r="S628" i="4"/>
  <c r="S426" i="4"/>
  <c r="S522" i="4"/>
  <c r="S121" i="4"/>
  <c r="S632" i="4"/>
  <c r="S633" i="4"/>
  <c r="S634" i="4"/>
  <c r="S635" i="4"/>
  <c r="S341" i="4"/>
  <c r="S637" i="4"/>
  <c r="S638" i="4"/>
  <c r="S355" i="4"/>
  <c r="S640" i="4"/>
  <c r="S641" i="4"/>
  <c r="S235" i="4"/>
  <c r="S643" i="4"/>
  <c r="S644" i="4"/>
  <c r="S645" i="4"/>
  <c r="S646" i="4"/>
  <c r="S647" i="4"/>
  <c r="S648" i="4"/>
  <c r="S649" i="4"/>
  <c r="S650" i="4"/>
  <c r="S651" i="4"/>
  <c r="S652" i="4"/>
  <c r="S653" i="4"/>
  <c r="S654" i="4"/>
  <c r="S380" i="4"/>
  <c r="S656" i="4"/>
  <c r="S657" i="4"/>
  <c r="S476" i="4"/>
  <c r="S659" i="4"/>
  <c r="S660" i="4"/>
  <c r="S661" i="4"/>
  <c r="S662" i="4"/>
  <c r="S663" i="4"/>
  <c r="S664" i="4"/>
  <c r="S665" i="4"/>
  <c r="S666" i="4"/>
  <c r="S667" i="4"/>
  <c r="S668" i="4"/>
  <c r="R95" i="4"/>
  <c r="R254" i="4"/>
  <c r="R403" i="4"/>
  <c r="R6" i="4"/>
  <c r="R7" i="4"/>
  <c r="R8" i="4"/>
  <c r="R378" i="4"/>
  <c r="R10" i="4"/>
  <c r="R102" i="4"/>
  <c r="R658" i="4"/>
  <c r="R13" i="4"/>
  <c r="R222" i="4"/>
  <c r="R15" i="4"/>
  <c r="R191" i="4"/>
  <c r="R17" i="4"/>
  <c r="R223" i="4"/>
  <c r="R34" i="4"/>
  <c r="R20" i="4"/>
  <c r="R516" i="4"/>
  <c r="R428" i="4"/>
  <c r="R14" i="4"/>
  <c r="R3" i="4"/>
  <c r="R25" i="4"/>
  <c r="R26" i="4"/>
  <c r="R27" i="4"/>
  <c r="R28" i="4"/>
  <c r="R29" i="4"/>
  <c r="R155" i="4"/>
  <c r="R23" i="4"/>
  <c r="R195" i="4"/>
  <c r="R156" i="4"/>
  <c r="R190" i="4"/>
  <c r="R11" i="4"/>
  <c r="R125" i="4"/>
  <c r="R101" i="4"/>
  <c r="R21" i="4"/>
  <c r="R405" i="4"/>
  <c r="R532" i="4"/>
  <c r="R41" i="4"/>
  <c r="R5" i="4"/>
  <c r="R43" i="4"/>
  <c r="R44" i="4"/>
  <c r="R45" i="4"/>
  <c r="R46" i="4"/>
  <c r="R47" i="4"/>
  <c r="R103" i="4"/>
  <c r="R49" i="4"/>
  <c r="R50" i="4"/>
  <c r="R51" i="4"/>
  <c r="R52" i="4"/>
  <c r="R215" i="4"/>
  <c r="R148" i="4"/>
  <c r="R55" i="4"/>
  <c r="R56" i="4"/>
  <c r="R57" i="4"/>
  <c r="R490" i="4"/>
  <c r="R59" i="4"/>
  <c r="R433" i="4"/>
  <c r="R35" i="4"/>
  <c r="R62" i="4"/>
  <c r="R551" i="4"/>
  <c r="R85" i="4"/>
  <c r="R66" i="4"/>
  <c r="R557" i="4"/>
  <c r="R145" i="4"/>
  <c r="R69" i="4"/>
  <c r="R70" i="4"/>
  <c r="R71" i="4"/>
  <c r="R196" i="4"/>
  <c r="R73" i="4"/>
  <c r="R74" i="4"/>
  <c r="R261" i="4"/>
  <c r="R189" i="4"/>
  <c r="R241" i="4"/>
  <c r="R400" i="4"/>
  <c r="R79" i="4"/>
  <c r="R80" i="4"/>
  <c r="R81" i="4"/>
  <c r="R82" i="4"/>
  <c r="R248" i="4"/>
  <c r="R84" i="4"/>
  <c r="R518" i="4"/>
  <c r="R313" i="4"/>
  <c r="R358" i="4"/>
  <c r="R461" i="4"/>
  <c r="R213" i="4"/>
  <c r="R360" i="4"/>
  <c r="R65" i="4"/>
  <c r="R533" i="4"/>
  <c r="R93" i="4"/>
  <c r="R94" i="4"/>
  <c r="R68" i="4"/>
  <c r="R96" i="4"/>
  <c r="R97" i="4"/>
  <c r="R98" i="4"/>
  <c r="R624" i="4"/>
  <c r="R100" i="4"/>
  <c r="R629" i="4"/>
  <c r="R381" i="4"/>
  <c r="R458" i="4"/>
  <c r="R36" i="4"/>
  <c r="R104" i="4"/>
  <c r="R540" i="4"/>
  <c r="R558" i="4"/>
  <c r="R297" i="4"/>
  <c r="R130" i="4"/>
  <c r="R110" i="4"/>
  <c r="R111" i="4"/>
  <c r="R112" i="4"/>
  <c r="R113" i="4"/>
  <c r="R114" i="4"/>
  <c r="R115" i="4"/>
  <c r="R149" i="4"/>
  <c r="R117" i="4"/>
  <c r="R118" i="4"/>
  <c r="R119" i="4"/>
  <c r="R120" i="4"/>
  <c r="R527" i="4"/>
  <c r="R122" i="4"/>
  <c r="R363" i="4"/>
  <c r="R124" i="4"/>
  <c r="R174" i="4"/>
  <c r="R126" i="4"/>
  <c r="R127" i="4"/>
  <c r="R128" i="4"/>
  <c r="R129" i="4"/>
  <c r="R440" i="4"/>
  <c r="R131" i="4"/>
  <c r="R132" i="4"/>
  <c r="R133" i="4"/>
  <c r="R134" i="4"/>
  <c r="R135" i="4"/>
  <c r="R31" i="4"/>
  <c r="R137" i="4"/>
  <c r="R138" i="4"/>
  <c r="R273" i="4"/>
  <c r="R236" i="4"/>
  <c r="R412" i="4"/>
  <c r="R142" i="4"/>
  <c r="R143" i="4"/>
  <c r="R144" i="4"/>
  <c r="R383" i="4"/>
  <c r="R146" i="4"/>
  <c r="R147" i="4"/>
  <c r="R369" i="4"/>
  <c r="R434" i="4"/>
  <c r="R150" i="4"/>
  <c r="R151" i="4"/>
  <c r="R152" i="4"/>
  <c r="R153" i="4"/>
  <c r="R72" i="4"/>
  <c r="R519" i="4"/>
  <c r="R30" i="4"/>
  <c r="R157" i="4"/>
  <c r="R158" i="4"/>
  <c r="R159" i="4"/>
  <c r="R298" i="4"/>
  <c r="R161" i="4"/>
  <c r="R162" i="4"/>
  <c r="R559" i="4"/>
  <c r="R164" i="4"/>
  <c r="R165" i="4"/>
  <c r="R166" i="4"/>
  <c r="R167" i="4"/>
  <c r="R169" i="4"/>
  <c r="R170" i="4"/>
  <c r="R171" i="4"/>
  <c r="R172" i="4"/>
  <c r="R173" i="4"/>
  <c r="R513" i="4"/>
  <c r="R175" i="4"/>
  <c r="R176" i="4"/>
  <c r="R177" i="4"/>
  <c r="R178" i="4"/>
  <c r="R179" i="4"/>
  <c r="R180" i="4"/>
  <c r="R181" i="4"/>
  <c r="R182" i="4"/>
  <c r="R534" i="4"/>
  <c r="R184" i="4"/>
  <c r="R185" i="4"/>
  <c r="R186" i="4"/>
  <c r="R187" i="4"/>
  <c r="R86" i="4"/>
  <c r="R4" i="4"/>
  <c r="R37" i="4"/>
  <c r="R520" i="4"/>
  <c r="R192" i="4"/>
  <c r="R58" i="4"/>
  <c r="R194" i="4"/>
  <c r="R636" i="4"/>
  <c r="R38" i="4"/>
  <c r="R197" i="4"/>
  <c r="R605" i="4"/>
  <c r="R199" i="4"/>
  <c r="R200" i="4"/>
  <c r="R201" i="4"/>
  <c r="R202" i="4"/>
  <c r="R24" i="4"/>
  <c r="R204" i="4"/>
  <c r="R205" i="4"/>
  <c r="R206" i="4"/>
  <c r="R207" i="4"/>
  <c r="R208" i="4"/>
  <c r="R209" i="4"/>
  <c r="R210" i="4"/>
  <c r="R78" i="4"/>
  <c r="R87" i="4"/>
  <c r="R88" i="4"/>
  <c r="R238" i="4"/>
  <c r="R346" i="4"/>
  <c r="R216" i="4"/>
  <c r="R217" i="4"/>
  <c r="R218" i="4"/>
  <c r="R219" i="4"/>
  <c r="R105" i="4"/>
  <c r="R221" i="4"/>
  <c r="R18" i="4"/>
  <c r="R75" i="4"/>
  <c r="R224" i="4"/>
  <c r="R225" i="4"/>
  <c r="R243" i="4"/>
  <c r="R227" i="4"/>
  <c r="R228" i="4"/>
  <c r="R277" i="4"/>
  <c r="R305" i="4"/>
  <c r="R231" i="4"/>
  <c r="R232" i="4"/>
  <c r="R233" i="4"/>
  <c r="R234" i="4"/>
  <c r="R483" i="4"/>
  <c r="R60" i="4"/>
  <c r="R306" i="4"/>
  <c r="R89" i="4"/>
  <c r="R123" i="4"/>
  <c r="R240" i="4"/>
  <c r="R12" i="4"/>
  <c r="R242" i="4"/>
  <c r="R350" i="4"/>
  <c r="R67" i="4"/>
  <c r="R283" i="4"/>
  <c r="R469" i="4"/>
  <c r="R247" i="4"/>
  <c r="R260" i="4"/>
  <c r="R249" i="4"/>
  <c r="R250" i="4"/>
  <c r="R251" i="4"/>
  <c r="R252" i="4"/>
  <c r="R253" i="4"/>
  <c r="R413" i="4"/>
  <c r="R255" i="4"/>
  <c r="R256" i="4"/>
  <c r="R565" i="4"/>
  <c r="R258" i="4"/>
  <c r="R259" i="4"/>
  <c r="R550" i="4"/>
  <c r="R321" i="4"/>
  <c r="R262" i="4"/>
  <c r="R141" i="4"/>
  <c r="R264" i="4"/>
  <c r="R265" i="4"/>
  <c r="R266" i="4"/>
  <c r="R344" i="4"/>
  <c r="R268" i="4"/>
  <c r="R269" i="4"/>
  <c r="R270" i="4"/>
  <c r="R271" i="4"/>
  <c r="R106" i="4"/>
  <c r="R263" i="4"/>
  <c r="R414" i="4"/>
  <c r="R462" i="4"/>
  <c r="R316" i="4"/>
  <c r="R608" i="4"/>
  <c r="R278" i="4"/>
  <c r="R279" i="4"/>
  <c r="R280" i="4"/>
  <c r="R281" i="4"/>
  <c r="R282" i="4"/>
  <c r="R183" i="4"/>
  <c r="R284" i="4"/>
  <c r="R285" i="4"/>
  <c r="R267" i="4"/>
  <c r="R239" i="4"/>
  <c r="R288" i="4"/>
  <c r="R289" i="4"/>
  <c r="R290" i="4"/>
  <c r="R291" i="4"/>
  <c r="R292" i="4"/>
  <c r="R293" i="4"/>
  <c r="R16" i="4"/>
  <c r="R567" i="4"/>
  <c r="R296" i="4"/>
  <c r="R257" i="4"/>
  <c r="R226" i="4"/>
  <c r="R299" i="4"/>
  <c r="R300" i="4"/>
  <c r="R301" i="4"/>
  <c r="R302" i="4"/>
  <c r="R303" i="4"/>
  <c r="R304" i="4"/>
  <c r="R352" i="4"/>
  <c r="R286" i="4"/>
  <c r="R435" i="4"/>
  <c r="R308" i="4"/>
  <c r="R154" i="4"/>
  <c r="R310" i="4"/>
  <c r="R502" i="4"/>
  <c r="R417" i="4"/>
  <c r="R229" i="4"/>
  <c r="R314" i="4"/>
  <c r="R315" i="4"/>
  <c r="R272" i="4"/>
  <c r="R594" i="4"/>
  <c r="R53" i="4"/>
  <c r="R319" i="4"/>
  <c r="R320" i="4"/>
  <c r="R530" i="4"/>
  <c r="R322" i="4"/>
  <c r="R323" i="4"/>
  <c r="R505" i="4"/>
  <c r="R325" i="4"/>
  <c r="R326" i="4"/>
  <c r="R327" i="4"/>
  <c r="R630" i="4"/>
  <c r="R329" i="4"/>
  <c r="R330" i="4"/>
  <c r="R331" i="4"/>
  <c r="R332" i="4"/>
  <c r="R333" i="4"/>
  <c r="R334" i="4"/>
  <c r="R335" i="4"/>
  <c r="R336" i="4"/>
  <c r="R337" i="4"/>
  <c r="R338" i="4"/>
  <c r="R339" i="4"/>
  <c r="R340" i="4"/>
  <c r="R193" i="4"/>
  <c r="R342" i="4"/>
  <c r="R343" i="4"/>
  <c r="R486" i="4"/>
  <c r="R345" i="4"/>
  <c r="R526" i="4"/>
  <c r="R347" i="4"/>
  <c r="R348" i="4"/>
  <c r="R349" i="4"/>
  <c r="R287" i="4"/>
  <c r="R351" i="4"/>
  <c r="R324" i="4"/>
  <c r="R353" i="4"/>
  <c r="R354" i="4"/>
  <c r="R76" i="4"/>
  <c r="R214" i="4"/>
  <c r="R357" i="4"/>
  <c r="R441" i="4"/>
  <c r="R359" i="4"/>
  <c r="R542" i="4"/>
  <c r="R361" i="4"/>
  <c r="R362" i="4"/>
  <c r="R295" i="4"/>
  <c r="R364" i="4"/>
  <c r="R365" i="4"/>
  <c r="R366" i="4"/>
  <c r="R367" i="4"/>
  <c r="R368" i="4"/>
  <c r="R39" i="4"/>
  <c r="R370" i="4"/>
  <c r="R371" i="4"/>
  <c r="R372" i="4"/>
  <c r="R136" i="4"/>
  <c r="R568" i="4"/>
  <c r="R198" i="4"/>
  <c r="R376" i="4"/>
  <c r="R377" i="4"/>
  <c r="R549" i="4"/>
  <c r="R294" i="4"/>
  <c r="R99" i="4"/>
  <c r="R274" i="4"/>
  <c r="R382" i="4"/>
  <c r="R107" i="4"/>
  <c r="R384" i="4"/>
  <c r="R385" i="4"/>
  <c r="R386" i="4"/>
  <c r="R387" i="4"/>
  <c r="R388" i="4"/>
  <c r="R389" i="4"/>
  <c r="R390" i="4"/>
  <c r="R391" i="4"/>
  <c r="R432" i="4"/>
  <c r="R482" i="4"/>
  <c r="R40" i="4"/>
  <c r="R395" i="4"/>
  <c r="R54" i="4"/>
  <c r="R42" i="4"/>
  <c r="R398" i="4"/>
  <c r="R618" i="4"/>
  <c r="R312" i="4"/>
  <c r="R401" i="4"/>
  <c r="R402" i="4"/>
  <c r="R61" i="4"/>
  <c r="R188" i="4"/>
  <c r="R421" i="4"/>
  <c r="R406" i="4"/>
  <c r="R407" i="4"/>
  <c r="R408" i="4"/>
  <c r="R409" i="4"/>
  <c r="R410" i="4"/>
  <c r="R506" i="4"/>
  <c r="R328" i="4"/>
  <c r="R108" i="4"/>
  <c r="R507" i="4"/>
  <c r="R415" i="4"/>
  <c r="R416" i="4"/>
  <c r="R457" i="4"/>
  <c r="R418" i="4"/>
  <c r="R419" i="4"/>
  <c r="R420" i="4"/>
  <c r="R546" i="4"/>
  <c r="R619" i="4"/>
  <c r="R19" i="4"/>
  <c r="R424" i="4"/>
  <c r="R425" i="4"/>
  <c r="R571" i="4"/>
  <c r="R427" i="4"/>
  <c r="R484" i="4"/>
  <c r="R429" i="4"/>
  <c r="R430" i="4"/>
  <c r="R431" i="4"/>
  <c r="R473" i="4"/>
  <c r="R547" i="4"/>
  <c r="R275" i="4"/>
  <c r="R392" i="4"/>
  <c r="R436" i="4"/>
  <c r="R422" i="4"/>
  <c r="R488" i="4"/>
  <c r="R439" i="4"/>
  <c r="R83" i="4"/>
  <c r="R237" i="4"/>
  <c r="R442" i="4"/>
  <c r="R443" i="4"/>
  <c r="R444" i="4"/>
  <c r="R445" i="4"/>
  <c r="R446" i="4"/>
  <c r="R447" i="4"/>
  <c r="R448" i="4"/>
  <c r="R449" i="4"/>
  <c r="R450" i="4"/>
  <c r="R451" i="4"/>
  <c r="R452" i="4"/>
  <c r="R454" i="4"/>
  <c r="R521" i="4"/>
  <c r="R456" i="4"/>
  <c r="R404" i="4"/>
  <c r="R465" i="4"/>
  <c r="R459" i="4"/>
  <c r="R460" i="4"/>
  <c r="R311" i="4"/>
  <c r="R512" i="4"/>
  <c r="R463" i="4"/>
  <c r="R464" i="4"/>
  <c r="R276" i="4"/>
  <c r="R466" i="4"/>
  <c r="R467" i="4"/>
  <c r="R639" i="4"/>
  <c r="R393" i="4"/>
  <c r="R470" i="4"/>
  <c r="R471" i="4"/>
  <c r="R472" i="4"/>
  <c r="R203" i="4"/>
  <c r="R474" i="4"/>
  <c r="R475" i="4"/>
  <c r="R140" i="4"/>
  <c r="R477" i="4"/>
  <c r="R478" i="4"/>
  <c r="R479" i="4"/>
  <c r="R9" i="4"/>
  <c r="R437" i="4"/>
  <c r="R468" i="4"/>
  <c r="R548" i="4"/>
  <c r="R394" i="4"/>
  <c r="R485" i="4"/>
  <c r="R411" i="4"/>
  <c r="R487" i="4"/>
  <c r="R160" i="4"/>
  <c r="R489" i="4"/>
  <c r="R90" i="4"/>
  <c r="R491" i="4"/>
  <c r="R492" i="4"/>
  <c r="R493" i="4"/>
  <c r="R494" i="4"/>
  <c r="R495" i="4"/>
  <c r="R496" i="4"/>
  <c r="R497" i="4"/>
  <c r="R498" i="4"/>
  <c r="R499" i="4"/>
  <c r="R500" i="4"/>
  <c r="R501" i="4"/>
  <c r="R589" i="4"/>
  <c r="R503" i="4"/>
  <c r="R504" i="4"/>
  <c r="R48" i="4"/>
  <c r="R631" i="4"/>
  <c r="R602" i="4"/>
  <c r="R508" i="4"/>
  <c r="R509" i="4"/>
  <c r="R510" i="4"/>
  <c r="R511" i="4"/>
  <c r="R423" i="4"/>
  <c r="R356" i="4"/>
  <c r="R514" i="4"/>
  <c r="R515" i="4"/>
  <c r="R396" i="4"/>
  <c r="R517" i="4"/>
  <c r="R246" i="4"/>
  <c r="R92" i="4"/>
  <c r="R373" i="4"/>
  <c r="R230" i="4"/>
  <c r="R63" i="4"/>
  <c r="R523" i="4"/>
  <c r="R524" i="4"/>
  <c r="R525" i="4"/>
  <c r="R591" i="4"/>
  <c r="R244" i="4"/>
  <c r="R528" i="4"/>
  <c r="R529" i="4"/>
  <c r="R455" i="4"/>
  <c r="R531" i="4"/>
  <c r="R642" i="4"/>
  <c r="R211" i="4"/>
  <c r="R109" i="4"/>
  <c r="R535" i="4"/>
  <c r="R139" i="4"/>
  <c r="R537" i="4"/>
  <c r="R538" i="4"/>
  <c r="R539" i="4"/>
  <c r="R307" i="4"/>
  <c r="R541" i="4"/>
  <c r="R536" i="4"/>
  <c r="R543" i="4"/>
  <c r="R544" i="4"/>
  <c r="R545" i="4"/>
  <c r="R655" i="4"/>
  <c r="R374" i="4"/>
  <c r="R91" i="4"/>
  <c r="R32" i="4"/>
  <c r="R163" i="4"/>
  <c r="R309" i="4"/>
  <c r="R552" i="4"/>
  <c r="R553" i="4"/>
  <c r="R554" i="4"/>
  <c r="R555" i="4"/>
  <c r="R556" i="4"/>
  <c r="R77" i="4"/>
  <c r="R245" i="4"/>
  <c r="R317" i="4"/>
  <c r="R560" i="4"/>
  <c r="R561" i="4"/>
  <c r="R562" i="4"/>
  <c r="R563" i="4"/>
  <c r="R564" i="4"/>
  <c r="R379" i="4"/>
  <c r="R566" i="4"/>
  <c r="R33" i="4"/>
  <c r="R22" i="4"/>
  <c r="R569" i="4"/>
  <c r="R570" i="4"/>
  <c r="R397" i="4"/>
  <c r="R572" i="4"/>
  <c r="R573" i="4"/>
  <c r="R574" i="4"/>
  <c r="R575" i="4"/>
  <c r="R576" i="4"/>
  <c r="R577" i="4"/>
  <c r="R578" i="4"/>
  <c r="R579" i="4"/>
  <c r="R580" i="4"/>
  <c r="R581" i="4"/>
  <c r="R582" i="4"/>
  <c r="R583" i="4"/>
  <c r="R584" i="4"/>
  <c r="R585" i="4"/>
  <c r="R586" i="4"/>
  <c r="R587" i="4"/>
  <c r="R588" i="4"/>
  <c r="R116" i="4"/>
  <c r="R590" i="4"/>
  <c r="R399" i="4"/>
  <c r="R592" i="4"/>
  <c r="R593" i="4"/>
  <c r="R627" i="4"/>
  <c r="R595" i="4"/>
  <c r="R596" i="4"/>
  <c r="R597" i="4"/>
  <c r="R598" i="4"/>
  <c r="R599" i="4"/>
  <c r="R600" i="4"/>
  <c r="R601" i="4"/>
  <c r="R481" i="4"/>
  <c r="R603" i="4"/>
  <c r="R604" i="4"/>
  <c r="R438" i="4"/>
  <c r="R606" i="4"/>
  <c r="R607" i="4"/>
  <c r="R220" i="4"/>
  <c r="R609" i="4"/>
  <c r="R610" i="4"/>
  <c r="R611" i="4"/>
  <c r="R612" i="4"/>
  <c r="R613" i="4"/>
  <c r="R614" i="4"/>
  <c r="R615" i="4"/>
  <c r="R616" i="4"/>
  <c r="R617" i="4"/>
  <c r="R318" i="4"/>
  <c r="R480" i="4"/>
  <c r="R620" i="4"/>
  <c r="R621" i="4"/>
  <c r="R622" i="4"/>
  <c r="R623" i="4"/>
  <c r="R212" i="4"/>
  <c r="R625" i="4"/>
  <c r="R626" i="4"/>
  <c r="R375" i="4"/>
  <c r="R628" i="4"/>
  <c r="R426" i="4"/>
  <c r="R522" i="4"/>
  <c r="R121" i="4"/>
  <c r="R632" i="4"/>
  <c r="R633" i="4"/>
  <c r="R634" i="4"/>
  <c r="R635" i="4"/>
  <c r="R341" i="4"/>
  <c r="R637" i="4"/>
  <c r="R638" i="4"/>
  <c r="R355" i="4"/>
  <c r="R640" i="4"/>
  <c r="R641" i="4"/>
  <c r="R235" i="4"/>
  <c r="R643" i="4"/>
  <c r="R644" i="4"/>
  <c r="R645" i="4"/>
  <c r="R646" i="4"/>
  <c r="R647" i="4"/>
  <c r="R648" i="4"/>
  <c r="R649" i="4"/>
  <c r="R650" i="4"/>
  <c r="R651" i="4"/>
  <c r="R652" i="4"/>
  <c r="R653" i="4"/>
  <c r="R654" i="4"/>
  <c r="R380" i="4"/>
  <c r="R656" i="4"/>
  <c r="R657" i="4"/>
  <c r="R476" i="4"/>
  <c r="R659" i="4"/>
  <c r="R660" i="4"/>
  <c r="R661" i="4"/>
  <c r="R662" i="4"/>
  <c r="R663" i="4"/>
  <c r="R664" i="4"/>
  <c r="R665" i="4"/>
  <c r="R666" i="4"/>
  <c r="R667" i="4"/>
  <c r="R668" i="4"/>
  <c r="X2" i="3"/>
  <c r="U2" i="3"/>
  <c r="T2" i="3"/>
  <c r="S2" i="3"/>
  <c r="R2" i="3"/>
  <c r="Q2" i="3"/>
  <c r="G461" i="12" l="1"/>
  <c r="H461" i="12" s="1"/>
  <c r="I461" i="12" s="1"/>
  <c r="G32" i="12"/>
  <c r="H32" i="12" s="1"/>
  <c r="I32" i="12" s="1"/>
  <c r="G250" i="12"/>
  <c r="H250" i="12" s="1"/>
  <c r="G254" i="12"/>
  <c r="H254" i="12" s="1"/>
  <c r="G53" i="12"/>
  <c r="H53" i="12" s="1"/>
  <c r="I53" i="12" s="1"/>
  <c r="G178" i="12"/>
  <c r="H178" i="12" s="1"/>
  <c r="I178" i="12" s="1"/>
  <c r="G263" i="12"/>
  <c r="H263" i="12" s="1"/>
  <c r="G391" i="12"/>
  <c r="H391" i="12" s="1"/>
  <c r="I391" i="12" s="1"/>
  <c r="G395" i="12"/>
  <c r="H395" i="12" s="1"/>
  <c r="I395" i="12" s="1"/>
  <c r="G547" i="12"/>
  <c r="H547" i="12" s="1"/>
  <c r="I547" i="12" s="1"/>
  <c r="G397" i="12"/>
  <c r="H397" i="12" s="1"/>
  <c r="I397" i="12" s="1"/>
  <c r="G489" i="12"/>
  <c r="H489" i="12" s="1"/>
  <c r="I489" i="12" s="1"/>
  <c r="G111" i="12"/>
  <c r="H111" i="12" s="1"/>
  <c r="I111" i="12" s="1"/>
  <c r="G344" i="12"/>
  <c r="H344" i="12" s="1"/>
  <c r="G303" i="12"/>
  <c r="H303" i="12" s="1"/>
  <c r="G661" i="12"/>
  <c r="H661" i="12" s="1"/>
  <c r="I661" i="12" s="1"/>
  <c r="G543" i="12"/>
  <c r="H543" i="12" s="1"/>
  <c r="I543" i="12" s="1"/>
  <c r="G145" i="12"/>
  <c r="H145" i="12" s="1"/>
  <c r="I145" i="12" s="1"/>
  <c r="G92" i="12"/>
  <c r="H92" i="12" s="1"/>
  <c r="I92" i="12" s="1"/>
  <c r="G557" i="12"/>
  <c r="H557" i="12" s="1"/>
  <c r="I557" i="12" s="1"/>
  <c r="G23" i="12"/>
  <c r="H23" i="12" s="1"/>
  <c r="I23" i="12" s="1"/>
  <c r="G38" i="12"/>
  <c r="H38" i="12" s="1"/>
  <c r="I38" i="12" s="1"/>
  <c r="G654" i="12"/>
  <c r="H654" i="12" s="1"/>
  <c r="I654" i="12" s="1"/>
  <c r="G25" i="12"/>
  <c r="H25" i="12" s="1"/>
  <c r="I25" i="12" s="1"/>
  <c r="G339" i="12"/>
  <c r="H339" i="12" s="1"/>
  <c r="G467" i="12"/>
  <c r="H467" i="12" s="1"/>
  <c r="I467" i="12" s="1"/>
  <c r="G252" i="12"/>
  <c r="H252" i="12" s="1"/>
  <c r="G91" i="12"/>
  <c r="H91" i="12" s="1"/>
  <c r="I91" i="12" s="1"/>
  <c r="G492" i="12"/>
  <c r="H492" i="12" s="1"/>
  <c r="G439" i="12"/>
  <c r="H439" i="12" s="1"/>
  <c r="I439" i="12" s="1"/>
  <c r="G227" i="12"/>
  <c r="H227" i="12" s="1"/>
  <c r="I227" i="12" s="1"/>
  <c r="G423" i="12"/>
  <c r="H423" i="12" s="1"/>
  <c r="I423" i="12" s="1"/>
  <c r="G317" i="12"/>
  <c r="H317" i="12" s="1"/>
  <c r="G118" i="12"/>
  <c r="H118" i="12" s="1"/>
  <c r="I118" i="12" s="1"/>
  <c r="G164" i="12"/>
  <c r="H164" i="12" s="1"/>
  <c r="I164" i="12" s="1"/>
  <c r="G243" i="12"/>
  <c r="H243" i="12" s="1"/>
  <c r="I243" i="12" s="1"/>
  <c r="G399" i="12"/>
  <c r="H399" i="12" s="1"/>
  <c r="I399" i="12" s="1"/>
  <c r="G620" i="12"/>
  <c r="H620" i="12" s="1"/>
  <c r="I620" i="12" s="1"/>
  <c r="G90" i="12"/>
  <c r="H90" i="12" s="1"/>
  <c r="I90" i="12" s="1"/>
  <c r="G412" i="12"/>
  <c r="H412" i="12" s="1"/>
  <c r="I412" i="12" s="1"/>
  <c r="G152" i="12"/>
  <c r="H152" i="12" s="1"/>
  <c r="I152" i="12" s="1"/>
  <c r="G594" i="12"/>
  <c r="H594" i="12" s="1"/>
  <c r="I594" i="12" s="1"/>
  <c r="G358" i="12"/>
  <c r="H358" i="12" s="1"/>
  <c r="G667" i="12"/>
  <c r="H667" i="12" s="1"/>
  <c r="I667" i="12" s="1"/>
  <c r="G600" i="12"/>
  <c r="H600" i="12" s="1"/>
  <c r="I600" i="12" s="1"/>
  <c r="G567" i="12"/>
  <c r="H567" i="12" s="1"/>
  <c r="I567" i="12" s="1"/>
  <c r="G429" i="12"/>
  <c r="H429" i="12" s="1"/>
  <c r="I429" i="12" s="1"/>
  <c r="G580" i="12"/>
  <c r="H580" i="12" s="1"/>
  <c r="I580" i="12" s="1"/>
  <c r="G139" i="12"/>
  <c r="H139" i="12" s="1"/>
  <c r="I139" i="12" s="1"/>
  <c r="G19" i="12"/>
  <c r="H19" i="12" s="1"/>
  <c r="I19" i="12" s="1"/>
  <c r="G95" i="12"/>
  <c r="H95" i="12" s="1"/>
  <c r="I95" i="12" s="1"/>
  <c r="G307" i="12"/>
  <c r="H307" i="12" s="1"/>
  <c r="G269" i="12"/>
  <c r="H269" i="12" s="1"/>
  <c r="G7" i="12"/>
  <c r="H7" i="12" s="1"/>
  <c r="I7" i="12" s="1"/>
  <c r="G8" i="12"/>
  <c r="H8" i="12" s="1"/>
  <c r="I8" i="12" s="1"/>
  <c r="G274" i="12"/>
  <c r="H274" i="12" s="1"/>
  <c r="G73" i="12"/>
  <c r="H73" i="12" s="1"/>
  <c r="I73" i="12" s="1"/>
  <c r="G279" i="12"/>
  <c r="H279" i="12" s="1"/>
  <c r="G39" i="12"/>
  <c r="H39" i="12" s="1"/>
  <c r="I39" i="12" s="1"/>
  <c r="G235" i="12"/>
  <c r="H235" i="12" s="1"/>
  <c r="I235" i="12" s="1"/>
  <c r="G157" i="12"/>
  <c r="H157" i="12" s="1"/>
  <c r="I157" i="12" s="1"/>
  <c r="G76" i="12"/>
  <c r="H76" i="12" s="1"/>
  <c r="I76" i="12" s="1"/>
  <c r="G529" i="12"/>
  <c r="H529" i="12" s="1"/>
  <c r="G248" i="12"/>
  <c r="H248" i="12" s="1"/>
  <c r="I248" i="12" s="1"/>
  <c r="G465" i="12"/>
  <c r="H465" i="12" s="1"/>
  <c r="I465" i="12" s="1"/>
  <c r="G477" i="12"/>
  <c r="H477" i="12" s="1"/>
  <c r="G403" i="12"/>
  <c r="H403" i="12" s="1"/>
  <c r="I403" i="12" s="1"/>
  <c r="G481" i="12"/>
  <c r="H481" i="12" s="1"/>
  <c r="G191" i="12"/>
  <c r="H191" i="12" s="1"/>
  <c r="I191" i="12" s="1"/>
  <c r="G484" i="12"/>
  <c r="H484" i="12" s="1"/>
  <c r="I484" i="12" s="1"/>
  <c r="G196" i="12"/>
  <c r="H196" i="12" s="1"/>
  <c r="I196" i="12" s="1"/>
  <c r="G105" i="12"/>
  <c r="H105" i="12" s="1"/>
  <c r="I105" i="12" s="1"/>
  <c r="G438" i="12"/>
  <c r="H438" i="12" s="1"/>
  <c r="I438" i="12" s="1"/>
  <c r="G238" i="12"/>
  <c r="H238" i="12" s="1"/>
  <c r="I238" i="12" s="1"/>
  <c r="G593" i="12"/>
  <c r="H593" i="12" s="1"/>
  <c r="I593" i="12" s="1"/>
  <c r="G168" i="12"/>
  <c r="H168" i="12" s="1"/>
  <c r="I168" i="12" s="1"/>
  <c r="G606" i="12"/>
  <c r="H606" i="12" s="1"/>
  <c r="I606" i="12" s="1"/>
  <c r="G466" i="12"/>
  <c r="H466" i="12" s="1"/>
  <c r="I466" i="12" s="1"/>
  <c r="G431" i="12"/>
  <c r="H431" i="12" s="1"/>
  <c r="I431" i="12" s="1"/>
  <c r="G127" i="12"/>
  <c r="H127" i="12" s="1"/>
  <c r="I127" i="12" s="1"/>
  <c r="G334" i="12"/>
  <c r="H334" i="12" s="1"/>
  <c r="G144" i="12"/>
  <c r="H144" i="12" s="1"/>
  <c r="I144" i="12" s="1"/>
  <c r="G147" i="12"/>
  <c r="H147" i="12" s="1"/>
  <c r="I147" i="12" s="1"/>
  <c r="G454" i="12"/>
  <c r="H454" i="12" s="1"/>
  <c r="I454" i="12" s="1"/>
  <c r="G460" i="12"/>
  <c r="H460" i="12" s="1"/>
  <c r="I460" i="12" s="1"/>
  <c r="G273" i="12"/>
  <c r="H273" i="12" s="1"/>
  <c r="G478" i="12"/>
  <c r="H478" i="12" s="1"/>
  <c r="G82" i="12"/>
  <c r="H82" i="12" s="1"/>
  <c r="I82" i="12" s="1"/>
  <c r="G295" i="12"/>
  <c r="H295" i="12" s="1"/>
  <c r="G556" i="12"/>
  <c r="H556" i="12" s="1"/>
  <c r="I556" i="12" s="1"/>
  <c r="G343" i="12"/>
  <c r="H343" i="12" s="1"/>
  <c r="G381" i="12"/>
  <c r="H381" i="12" s="1"/>
  <c r="G26" i="12"/>
  <c r="H26" i="12" s="1"/>
  <c r="I26" i="12" s="1"/>
  <c r="G83" i="12"/>
  <c r="H83" i="12" s="1"/>
  <c r="I83" i="12" s="1"/>
  <c r="G86" i="12"/>
  <c r="H86" i="12" s="1"/>
  <c r="I86" i="12" s="1"/>
  <c r="G493" i="12"/>
  <c r="H493" i="12" s="1"/>
  <c r="G328" i="12"/>
  <c r="H328" i="12" s="1"/>
  <c r="G435" i="12"/>
  <c r="H435" i="12" s="1"/>
  <c r="I435" i="12" s="1"/>
  <c r="G37" i="12"/>
  <c r="H37" i="12" s="1"/>
  <c r="I37" i="12" s="1"/>
  <c r="G449" i="12"/>
  <c r="H449" i="12" s="1"/>
  <c r="I449" i="12" s="1"/>
  <c r="G155" i="12"/>
  <c r="H155" i="12" s="1"/>
  <c r="I155" i="12" s="1"/>
  <c r="G455" i="12"/>
  <c r="H455" i="12" s="1"/>
  <c r="I455" i="12" s="1"/>
  <c r="G456" i="12"/>
  <c r="H456" i="12" s="1"/>
  <c r="I456" i="12" s="1"/>
  <c r="G363" i="12"/>
  <c r="H363" i="12" s="1"/>
  <c r="G539" i="12"/>
  <c r="H539" i="12" s="1"/>
  <c r="G75" i="12"/>
  <c r="H75" i="12" s="1"/>
  <c r="I75" i="12" s="1"/>
  <c r="G79" i="12"/>
  <c r="H79" i="12" s="1"/>
  <c r="I79" i="12" s="1"/>
  <c r="G324" i="12"/>
  <c r="H324" i="12" s="1"/>
  <c r="G364" i="12"/>
  <c r="H364" i="12" s="1"/>
  <c r="G52" i="12"/>
  <c r="H52" i="12" s="1"/>
  <c r="I52" i="12" s="1"/>
  <c r="G182" i="12"/>
  <c r="H182" i="12" s="1"/>
  <c r="I182" i="12" s="1"/>
  <c r="G396" i="12"/>
  <c r="H396" i="12" s="1"/>
  <c r="I396" i="12" s="1"/>
  <c r="G280" i="12"/>
  <c r="H280" i="12" s="1"/>
  <c r="G223" i="12"/>
  <c r="H223" i="12" s="1"/>
  <c r="I223" i="12" s="1"/>
  <c r="G582" i="12"/>
  <c r="H582" i="12" s="1"/>
  <c r="I582" i="12" s="1"/>
  <c r="G453" i="12"/>
  <c r="H453" i="12" s="1"/>
  <c r="I453" i="12" s="1"/>
  <c r="G352" i="12"/>
  <c r="H352" i="12" s="1"/>
  <c r="G359" i="12"/>
  <c r="H359" i="12" s="1"/>
  <c r="G165" i="12"/>
  <c r="H165" i="12" s="1"/>
  <c r="I165" i="12" s="1"/>
  <c r="G648" i="12"/>
  <c r="H648" i="12" s="1"/>
  <c r="I648" i="12" s="1"/>
  <c r="G615" i="12"/>
  <c r="H615" i="12" s="1"/>
  <c r="I615" i="12" s="1"/>
  <c r="G187" i="12"/>
  <c r="H187" i="12" s="1"/>
  <c r="I187" i="12" s="1"/>
  <c r="G488" i="12"/>
  <c r="H488" i="12" s="1"/>
  <c r="I488" i="12" s="1"/>
  <c r="G623" i="12"/>
  <c r="H623" i="12" s="1"/>
  <c r="I623" i="12" s="1"/>
  <c r="G133" i="12"/>
  <c r="H133" i="12" s="1"/>
  <c r="I133" i="12" s="1"/>
  <c r="G346" i="12"/>
  <c r="H346" i="12" s="1"/>
  <c r="G360" i="12"/>
  <c r="H360" i="12" s="1"/>
  <c r="G244" i="12"/>
  <c r="H244" i="12" s="1"/>
  <c r="I244" i="12" s="1"/>
  <c r="G45" i="12"/>
  <c r="H45" i="12" s="1"/>
  <c r="I45" i="12" s="1"/>
  <c r="G617" i="12"/>
  <c r="H617" i="12" s="1"/>
  <c r="I617" i="12" s="1"/>
  <c r="G285" i="12"/>
  <c r="H285" i="12" s="1"/>
  <c r="G621" i="12"/>
  <c r="H621" i="12" s="1"/>
  <c r="I621" i="12" s="1"/>
  <c r="G300" i="12"/>
  <c r="H300" i="12" s="1"/>
  <c r="G103" i="12"/>
  <c r="H103" i="12" s="1"/>
  <c r="I103" i="12" s="1"/>
  <c r="G511" i="12"/>
  <c r="H511" i="12" s="1"/>
  <c r="I511" i="12" s="1"/>
  <c r="G318" i="12"/>
  <c r="H318" i="12" s="1"/>
  <c r="G592" i="12"/>
  <c r="H592" i="12" s="1"/>
  <c r="I592" i="12" s="1"/>
  <c r="G599" i="12"/>
  <c r="H599" i="12" s="1"/>
  <c r="I599" i="12" s="1"/>
  <c r="G366" i="12"/>
  <c r="H366" i="12" s="1"/>
  <c r="G70" i="12"/>
  <c r="H70" i="12" s="1"/>
  <c r="I70" i="12" s="1"/>
  <c r="G194" i="12"/>
  <c r="H194" i="12" s="1"/>
  <c r="I194" i="12" s="1"/>
  <c r="G286" i="12"/>
  <c r="H286" i="12" s="1"/>
  <c r="G495" i="12"/>
  <c r="H495" i="12" s="1"/>
  <c r="G96" i="12"/>
  <c r="H96" i="12" s="1"/>
  <c r="I96" i="12" s="1"/>
  <c r="G657" i="12"/>
  <c r="H657" i="12" s="1"/>
  <c r="I657" i="12" s="1"/>
  <c r="G422" i="12"/>
  <c r="H422" i="12" s="1"/>
  <c r="I422" i="12" s="1"/>
  <c r="G568" i="12"/>
  <c r="H568" i="12" s="1"/>
  <c r="I568" i="12" s="1"/>
  <c r="G231" i="12"/>
  <c r="H231" i="12" s="1"/>
  <c r="I231" i="12" s="1"/>
  <c r="G588" i="12"/>
  <c r="H588" i="12" s="1"/>
  <c r="I588" i="12" s="1"/>
  <c r="G451" i="12"/>
  <c r="H451" i="12" s="1"/>
  <c r="I451" i="12" s="1"/>
  <c r="G40" i="12"/>
  <c r="H40" i="12" s="1"/>
  <c r="I40" i="12" s="1"/>
  <c r="G361" i="12"/>
  <c r="H361" i="12" s="1"/>
  <c r="G47" i="12"/>
  <c r="H47" i="12" s="1"/>
  <c r="I47" i="12" s="1"/>
  <c r="G649" i="12"/>
  <c r="H649" i="12" s="1"/>
  <c r="I649" i="12" s="1"/>
  <c r="G51" i="12"/>
  <c r="H51" i="12" s="1"/>
  <c r="I51" i="12" s="1"/>
  <c r="G473" i="12"/>
  <c r="H473" i="12" s="1"/>
  <c r="G180" i="12"/>
  <c r="H180" i="12" s="1"/>
  <c r="I180" i="12" s="1"/>
  <c r="G63" i="12"/>
  <c r="H63" i="12" s="1"/>
  <c r="I63" i="12" s="1"/>
  <c r="G612" i="12"/>
  <c r="H612" i="12" s="1"/>
  <c r="I612" i="12" s="1"/>
  <c r="G20" i="12"/>
  <c r="H20" i="12" s="1"/>
  <c r="I20" i="12" s="1"/>
  <c r="G117" i="12"/>
  <c r="H117" i="12" s="1"/>
  <c r="I117" i="12" s="1"/>
  <c r="G637" i="12"/>
  <c r="H637" i="12" s="1"/>
  <c r="I637" i="12" s="1"/>
  <c r="G603" i="12"/>
  <c r="H603" i="12" s="1"/>
  <c r="I603" i="12" s="1"/>
  <c r="G289" i="12"/>
  <c r="H289" i="12" s="1"/>
  <c r="G553" i="12"/>
  <c r="H553" i="12" s="1"/>
  <c r="I553" i="12" s="1"/>
  <c r="G496" i="12"/>
  <c r="H496" i="12" s="1"/>
  <c r="G348" i="12"/>
  <c r="H348" i="12" s="1"/>
  <c r="G166" i="12"/>
  <c r="H166" i="12" s="1"/>
  <c r="I166" i="12" s="1"/>
  <c r="G601" i="12"/>
  <c r="H601" i="12" s="1"/>
  <c r="I601" i="12" s="1"/>
  <c r="G388" i="12"/>
  <c r="H388" i="12" s="1"/>
  <c r="I388" i="12" s="1"/>
  <c r="G272" i="12"/>
  <c r="H272" i="12" s="1"/>
  <c r="G275" i="12"/>
  <c r="H275" i="12" s="1"/>
  <c r="G188" i="12"/>
  <c r="H188" i="12" s="1"/>
  <c r="I188" i="12" s="1"/>
  <c r="G201" i="12"/>
  <c r="H201" i="12" s="1"/>
  <c r="I201" i="12" s="1"/>
  <c r="G306" i="12"/>
  <c r="H306" i="12" s="1"/>
  <c r="G424" i="12"/>
  <c r="H424" i="12" s="1"/>
  <c r="I424" i="12" s="1"/>
  <c r="G332" i="12"/>
  <c r="H332" i="12" s="1"/>
  <c r="G663" i="12"/>
  <c r="H663" i="12" s="1"/>
  <c r="I663" i="12" s="1"/>
  <c r="G228" i="12"/>
  <c r="H228" i="12" s="1"/>
  <c r="I228" i="12" s="1"/>
  <c r="G349" i="12"/>
  <c r="H349" i="12" s="1"/>
  <c r="G354" i="12"/>
  <c r="H354" i="12" s="1"/>
  <c r="G538" i="12"/>
  <c r="H538" i="12" s="1"/>
  <c r="G378" i="12"/>
  <c r="H378" i="12" s="1"/>
  <c r="G462" i="12"/>
  <c r="H462" i="12" s="1"/>
  <c r="I462" i="12" s="1"/>
  <c r="G10" i="12"/>
  <c r="H10" i="12" s="1"/>
  <c r="I10" i="12" s="1"/>
  <c r="G284" i="12"/>
  <c r="H284" i="12" s="1"/>
  <c r="G656" i="12"/>
  <c r="H656" i="12" s="1"/>
  <c r="I656" i="12" s="1"/>
  <c r="G420" i="12"/>
  <c r="H420" i="12" s="1"/>
  <c r="I420" i="12" s="1"/>
  <c r="G14" i="12"/>
  <c r="H14" i="12" s="1"/>
  <c r="I14" i="12" s="1"/>
  <c r="G552" i="12"/>
  <c r="H552" i="12" s="1"/>
  <c r="I552" i="12" s="1"/>
  <c r="G204" i="12"/>
  <c r="H204" i="12" s="1"/>
  <c r="I204" i="12" s="1"/>
  <c r="G333" i="12"/>
  <c r="H333" i="12" s="1"/>
  <c r="G643" i="12"/>
  <c r="H643" i="12" s="1"/>
  <c r="I643" i="12" s="1"/>
  <c r="G375" i="12"/>
  <c r="H375" i="12" s="1"/>
  <c r="G419" i="12"/>
  <c r="H419" i="12" s="1"/>
  <c r="I419" i="12" s="1"/>
  <c r="G662" i="12"/>
  <c r="H662" i="12" s="1"/>
  <c r="I662" i="12" s="1"/>
  <c r="G524" i="12"/>
  <c r="H524" i="12" s="1"/>
  <c r="G591" i="12"/>
  <c r="H591" i="12" s="1"/>
  <c r="I591" i="12" s="1"/>
  <c r="G80" i="12"/>
  <c r="H80" i="12" s="1"/>
  <c r="I80" i="12" s="1"/>
  <c r="G655" i="12"/>
  <c r="H655" i="12" s="1"/>
  <c r="I655" i="12" s="1"/>
  <c r="G298" i="12"/>
  <c r="H298" i="12" s="1"/>
  <c r="G634" i="12"/>
  <c r="H634" i="12" s="1"/>
  <c r="I634" i="12" s="1"/>
  <c r="G427" i="12"/>
  <c r="H427" i="12" s="1"/>
  <c r="I427" i="12" s="1"/>
  <c r="G596" i="12"/>
  <c r="H596" i="12" s="1"/>
  <c r="I596" i="12" s="1"/>
  <c r="G186" i="12"/>
  <c r="H186" i="12" s="1"/>
  <c r="I186" i="12" s="1"/>
  <c r="G517" i="12"/>
  <c r="H517" i="12" s="1"/>
  <c r="I517" i="12" s="1"/>
  <c r="G520" i="12"/>
  <c r="H520" i="12" s="1"/>
  <c r="G321" i="12"/>
  <c r="H321" i="12" s="1"/>
  <c r="G664" i="12"/>
  <c r="H664" i="12" s="1"/>
  <c r="I664" i="12" s="1"/>
  <c r="G342" i="12"/>
  <c r="H342" i="12" s="1"/>
  <c r="G143" i="12"/>
  <c r="H143" i="12" s="1"/>
  <c r="I143" i="12" s="1"/>
  <c r="G154" i="12"/>
  <c r="H154" i="12" s="1"/>
  <c r="I154" i="12" s="1"/>
  <c r="G355" i="12"/>
  <c r="H355" i="12" s="1"/>
  <c r="G239" i="12"/>
  <c r="H239" i="12" s="1"/>
  <c r="I239" i="12" s="1"/>
  <c r="G162" i="12"/>
  <c r="H162" i="12" s="1"/>
  <c r="I162" i="12" s="1"/>
  <c r="G247" i="12"/>
  <c r="H247" i="12" s="1"/>
  <c r="I247" i="12" s="1"/>
  <c r="G48" i="12"/>
  <c r="H48" i="12" s="1"/>
  <c r="I48" i="12" s="1"/>
  <c r="G546" i="12"/>
  <c r="H546" i="12" s="1"/>
  <c r="I546" i="12" s="1"/>
  <c r="G68" i="12"/>
  <c r="H68" i="12" s="1"/>
  <c r="I68" i="12" s="1"/>
  <c r="G16" i="12"/>
  <c r="H16" i="12" s="1"/>
  <c r="I16" i="12" s="1"/>
  <c r="G304" i="12"/>
  <c r="H304" i="12" s="1"/>
  <c r="G116" i="12"/>
  <c r="H116" i="12" s="1"/>
  <c r="I116" i="12" s="1"/>
  <c r="G660" i="12"/>
  <c r="H660" i="12" s="1"/>
  <c r="I660" i="12" s="1"/>
  <c r="G573" i="12"/>
  <c r="H573" i="12" s="1"/>
  <c r="I573" i="12" s="1"/>
  <c r="G530" i="12"/>
  <c r="H530" i="12" s="1"/>
  <c r="I530" i="12" s="1"/>
  <c r="G584" i="12"/>
  <c r="H584" i="12" s="1"/>
  <c r="I584" i="12" s="1"/>
  <c r="G234" i="12"/>
  <c r="H234" i="12" s="1"/>
  <c r="I234" i="12" s="1"/>
  <c r="G42" i="12"/>
  <c r="H42" i="12" s="1"/>
  <c r="I42" i="12" s="1"/>
  <c r="G356" i="12"/>
  <c r="H356" i="12" s="1"/>
  <c r="G598" i="12"/>
  <c r="H598" i="12" s="1"/>
  <c r="I598" i="12" s="1"/>
  <c r="G245" i="12"/>
  <c r="H245" i="12" s="1"/>
  <c r="I245" i="12" s="1"/>
  <c r="G372" i="12"/>
  <c r="H372" i="12" s="1"/>
  <c r="G459" i="12"/>
  <c r="H459" i="12" s="1"/>
  <c r="I459" i="12" s="1"/>
  <c r="G464" i="12"/>
  <c r="H464" i="12" s="1"/>
  <c r="I464" i="12" s="1"/>
  <c r="G9" i="12"/>
  <c r="H9" i="12" s="1"/>
  <c r="I9" i="12" s="1"/>
  <c r="G550" i="12"/>
  <c r="H550" i="12" s="1"/>
  <c r="I550" i="12" s="1"/>
  <c r="G190" i="12"/>
  <c r="H190" i="12" s="1"/>
  <c r="I190" i="12" s="1"/>
  <c r="G193" i="12"/>
  <c r="H193" i="12" s="1"/>
  <c r="I193" i="12" s="1"/>
  <c r="G198" i="12"/>
  <c r="H198" i="12" s="1"/>
  <c r="I198" i="12" s="1"/>
  <c r="G88" i="12"/>
  <c r="H88" i="12" s="1"/>
  <c r="I88" i="12" s="1"/>
  <c r="G491" i="12"/>
  <c r="H491" i="12" s="1"/>
  <c r="G415" i="12"/>
  <c r="H415" i="12" s="1"/>
  <c r="I415" i="12" s="1"/>
  <c r="G305" i="12"/>
  <c r="H305" i="12" s="1"/>
  <c r="G499" i="12"/>
  <c r="H499" i="12" s="1"/>
  <c r="G107" i="12"/>
  <c r="H107" i="12" s="1"/>
  <c r="I107" i="12" s="1"/>
  <c r="G425" i="12"/>
  <c r="H425" i="12" s="1"/>
  <c r="I425" i="12" s="1"/>
  <c r="G572" i="12"/>
  <c r="H572" i="12" s="1"/>
  <c r="I572" i="12" s="1"/>
  <c r="G123" i="12"/>
  <c r="H123" i="12" s="1"/>
  <c r="I123" i="12" s="1"/>
  <c r="G525" i="12"/>
  <c r="H525" i="12" s="1"/>
  <c r="G130" i="12"/>
  <c r="H130" i="12" s="1"/>
  <c r="I130" i="12" s="1"/>
  <c r="G587" i="12"/>
  <c r="H587" i="12" s="1"/>
  <c r="I587" i="12" s="1"/>
  <c r="G590" i="12"/>
  <c r="H590" i="12" s="1"/>
  <c r="I590" i="12" s="1"/>
  <c r="G236" i="12"/>
  <c r="H236" i="12" s="1"/>
  <c r="I236" i="12" s="1"/>
  <c r="G353" i="12"/>
  <c r="H353" i="12" s="1"/>
  <c r="G537" i="12"/>
  <c r="H537" i="12" s="1"/>
  <c r="I537" i="12" s="1"/>
  <c r="G242" i="12"/>
  <c r="H242" i="12" s="1"/>
  <c r="I242" i="12" s="1"/>
  <c r="G171" i="12"/>
  <c r="H171" i="12" s="1"/>
  <c r="I171" i="12" s="1"/>
  <c r="G540" i="12"/>
  <c r="H540" i="12" s="1"/>
  <c r="G379" i="12"/>
  <c r="H379" i="12" s="1"/>
  <c r="G608" i="12"/>
  <c r="H608" i="12" s="1"/>
  <c r="I608" i="12" s="1"/>
  <c r="G71" i="12"/>
  <c r="H71" i="12" s="1"/>
  <c r="I71" i="12" s="1"/>
  <c r="G402" i="12"/>
  <c r="H402" i="12" s="1"/>
  <c r="I402" i="12" s="1"/>
  <c r="G276" i="12"/>
  <c r="H276" i="12" s="1"/>
  <c r="G482" i="12"/>
  <c r="H482" i="12" s="1"/>
  <c r="G81" i="12"/>
  <c r="H81" i="12" s="1"/>
  <c r="I81" i="12" s="1"/>
  <c r="G653" i="12"/>
  <c r="H653" i="12" s="1"/>
  <c r="I653" i="12" s="1"/>
  <c r="G15" i="12"/>
  <c r="H15" i="12" s="1"/>
  <c r="I15" i="12" s="1"/>
  <c r="G199" i="12"/>
  <c r="H199" i="12" s="1"/>
  <c r="I199" i="12" s="1"/>
  <c r="G17" i="12"/>
  <c r="H17" i="12" s="1"/>
  <c r="I17" i="12" s="1"/>
  <c r="G18" i="12"/>
  <c r="H18" i="12" s="1"/>
  <c r="I18" i="12" s="1"/>
  <c r="G21" i="12"/>
  <c r="H21" i="12" s="1"/>
  <c r="I21" i="12" s="1"/>
  <c r="G209" i="12"/>
  <c r="H209" i="12" s="1"/>
  <c r="I209" i="12" s="1"/>
  <c r="G108" i="12"/>
  <c r="H108" i="12" s="1"/>
  <c r="I108" i="12" s="1"/>
  <c r="G564" i="12"/>
  <c r="H564" i="12" s="1"/>
  <c r="I564" i="12" s="1"/>
  <c r="G29" i="12"/>
  <c r="H29" i="12" s="1"/>
  <c r="I29" i="12" s="1"/>
  <c r="G635" i="12"/>
  <c r="H635" i="12" s="1"/>
  <c r="I635" i="12" s="1"/>
  <c r="G322" i="12"/>
  <c r="H322" i="12" s="1"/>
  <c r="G121" i="12"/>
  <c r="H121" i="12" s="1"/>
  <c r="I121" i="12" s="1"/>
  <c r="G124" i="12"/>
  <c r="H124" i="12" s="1"/>
  <c r="I124" i="12" s="1"/>
  <c r="G447" i="12"/>
  <c r="H447" i="12" s="1"/>
  <c r="I447" i="12" s="1"/>
  <c r="G232" i="12"/>
  <c r="H232" i="12" s="1"/>
  <c r="I232" i="12" s="1"/>
  <c r="G158" i="12"/>
  <c r="H158" i="12" s="1"/>
  <c r="I158" i="12" s="1"/>
  <c r="G240" i="12"/>
  <c r="H240" i="12" s="1"/>
  <c r="I240" i="12" s="1"/>
  <c r="G457" i="12"/>
  <c r="H457" i="12" s="1"/>
  <c r="I457" i="12" s="1"/>
  <c r="G368" i="12"/>
  <c r="H368" i="12" s="1"/>
  <c r="G604" i="12"/>
  <c r="H604" i="12" s="1"/>
  <c r="I604" i="12" s="1"/>
  <c r="G541" i="12"/>
  <c r="H541" i="12" s="1"/>
  <c r="G607" i="12"/>
  <c r="H607" i="12" s="1"/>
  <c r="I607" i="12" s="1"/>
  <c r="G609" i="12"/>
  <c r="H609" i="12" s="1"/>
  <c r="I609" i="12" s="1"/>
  <c r="G49" i="12"/>
  <c r="H49" i="12" s="1"/>
  <c r="I49" i="12" s="1"/>
  <c r="G255" i="12"/>
  <c r="H255" i="12" s="1"/>
  <c r="G57" i="12"/>
  <c r="H57" i="12" s="1"/>
  <c r="I57" i="12" s="1"/>
  <c r="G62" i="12"/>
  <c r="H62" i="12" s="1"/>
  <c r="I62" i="12" s="1"/>
  <c r="G400" i="12"/>
  <c r="H400" i="12" s="1"/>
  <c r="I400" i="12" s="1"/>
  <c r="G479" i="12"/>
  <c r="H479" i="12" s="1"/>
  <c r="G292" i="12"/>
  <c r="H292" i="12" s="1"/>
  <c r="G628" i="12"/>
  <c r="H628" i="12" s="1"/>
  <c r="I628" i="12" s="1"/>
  <c r="G109" i="12"/>
  <c r="H109" i="12" s="1"/>
  <c r="I109" i="12" s="1"/>
  <c r="G114" i="12"/>
  <c r="H114" i="12" s="1"/>
  <c r="I114" i="12" s="1"/>
  <c r="G570" i="12"/>
  <c r="H570" i="12" s="1"/>
  <c r="I570" i="12" s="1"/>
  <c r="G575" i="12"/>
  <c r="H575" i="12" s="1"/>
  <c r="I575" i="12" s="1"/>
  <c r="G233" i="12"/>
  <c r="H233" i="12" s="1"/>
  <c r="I233" i="12" s="1"/>
  <c r="G160" i="12"/>
  <c r="H160" i="12" s="1"/>
  <c r="I160" i="12" s="1"/>
  <c r="G468" i="12"/>
  <c r="H468" i="12" s="1"/>
  <c r="G469" i="12"/>
  <c r="H469" i="12" s="1"/>
  <c r="G259" i="12"/>
  <c r="H259" i="12" s="1"/>
  <c r="G64" i="12"/>
  <c r="H64" i="12" s="1"/>
  <c r="I64" i="12" s="1"/>
  <c r="G66" i="12"/>
  <c r="H66" i="12" s="1"/>
  <c r="I66" i="12" s="1"/>
  <c r="G476" i="12"/>
  <c r="H476" i="12" s="1"/>
  <c r="I476" i="12" s="1"/>
  <c r="G287" i="12"/>
  <c r="H287" i="12" s="1"/>
  <c r="G622" i="12"/>
  <c r="H622" i="12" s="1"/>
  <c r="I622" i="12" s="1"/>
  <c r="G413" i="12"/>
  <c r="H413" i="12" s="1"/>
  <c r="I413" i="12" s="1"/>
  <c r="G205" i="12"/>
  <c r="H205" i="12" s="1"/>
  <c r="I205" i="12" s="1"/>
  <c r="G658" i="12"/>
  <c r="H658" i="12" s="1"/>
  <c r="I658" i="12" s="1"/>
  <c r="G630" i="12"/>
  <c r="H630" i="12" s="1"/>
  <c r="I630" i="12" s="1"/>
  <c r="G316" i="12"/>
  <c r="H316" i="12" s="1"/>
  <c r="G319" i="12"/>
  <c r="H319" i="12" s="1"/>
  <c r="G521" i="12"/>
  <c r="H521" i="12" s="1"/>
  <c r="G225" i="12"/>
  <c r="H225" i="12" s="1"/>
  <c r="I225" i="12" s="1"/>
  <c r="G445" i="12"/>
  <c r="H445" i="12" s="1"/>
  <c r="I445" i="12" s="1"/>
  <c r="G341" i="12"/>
  <c r="H341" i="12" s="1"/>
  <c r="G347" i="12"/>
  <c r="H347" i="12" s="1"/>
  <c r="G452" i="12"/>
  <c r="H452" i="12" s="1"/>
  <c r="I452" i="12" s="1"/>
  <c r="G350" i="12"/>
  <c r="H350" i="12" s="1"/>
  <c r="G597" i="12"/>
  <c r="H597" i="12" s="1"/>
  <c r="I597" i="12" s="1"/>
  <c r="G645" i="12"/>
  <c r="H645" i="12" s="1"/>
  <c r="I645" i="12" s="1"/>
  <c r="G458" i="12"/>
  <c r="H458" i="12" s="1"/>
  <c r="I458" i="12" s="1"/>
  <c r="G647" i="12"/>
  <c r="H647" i="12" s="1"/>
  <c r="I647" i="12" s="1"/>
  <c r="G605" i="12"/>
  <c r="H605" i="12" s="1"/>
  <c r="I605" i="12" s="1"/>
  <c r="G376" i="12"/>
  <c r="H376" i="12" s="1"/>
  <c r="G174" i="12"/>
  <c r="H174" i="12" s="1"/>
  <c r="I174" i="12" s="1"/>
  <c r="G251" i="12"/>
  <c r="H251" i="12" s="1"/>
  <c r="G256" i="12"/>
  <c r="H256" i="12" s="1"/>
  <c r="G390" i="12"/>
  <c r="H390" i="12" s="1"/>
  <c r="I390" i="12" s="1"/>
  <c r="G475" i="12"/>
  <c r="H475" i="12" s="1"/>
  <c r="G401" i="12"/>
  <c r="H401" i="12" s="1"/>
  <c r="I401" i="12" s="1"/>
  <c r="G74" i="12"/>
  <c r="H74" i="12" s="1"/>
  <c r="I74" i="12" s="1"/>
  <c r="G483" i="12"/>
  <c r="H483" i="12" s="1"/>
  <c r="G619" i="12"/>
  <c r="H619" i="12" s="1"/>
  <c r="I619" i="12" s="1"/>
  <c r="G197" i="12"/>
  <c r="H197" i="12" s="1"/>
  <c r="I197" i="12" s="1"/>
  <c r="G290" i="12"/>
  <c r="H290" i="12" s="1"/>
  <c r="G416" i="12"/>
  <c r="H416" i="12" s="1"/>
  <c r="I416" i="12" s="1"/>
  <c r="G498" i="12"/>
  <c r="H498" i="12" s="1"/>
  <c r="I498" i="12" s="1"/>
  <c r="G502" i="12"/>
  <c r="H502" i="12" s="1"/>
  <c r="G28" i="12"/>
  <c r="H28" i="12" s="1"/>
  <c r="I28" i="12" s="1"/>
  <c r="G514" i="12"/>
  <c r="H514" i="12" s="1"/>
  <c r="G569" i="12"/>
  <c r="H569" i="12" s="1"/>
  <c r="I569" i="12" s="1"/>
  <c r="G218" i="12"/>
  <c r="H218" i="12" s="1"/>
  <c r="I218" i="12" s="1"/>
  <c r="G636" i="12"/>
  <c r="H636" i="12" s="1"/>
  <c r="I636" i="12" s="1"/>
  <c r="G129" i="12"/>
  <c r="H129" i="12" s="1"/>
  <c r="I129" i="12" s="1"/>
  <c r="G579" i="12"/>
  <c r="H579" i="12" s="1"/>
  <c r="I579" i="12" s="1"/>
  <c r="G335" i="12"/>
  <c r="H335" i="12" s="1"/>
  <c r="G141" i="12"/>
  <c r="H141" i="12" s="1"/>
  <c r="I141" i="12" s="1"/>
  <c r="G450" i="12"/>
  <c r="H450" i="12" s="1"/>
  <c r="I450" i="12" s="1"/>
  <c r="G149" i="12"/>
  <c r="H149" i="12" s="1"/>
  <c r="I149" i="12" s="1"/>
  <c r="G374" i="12"/>
  <c r="H374" i="12" s="1"/>
  <c r="G380" i="12"/>
  <c r="H380" i="12" s="1"/>
  <c r="G265" i="12"/>
  <c r="H265" i="12" s="1"/>
  <c r="G650" i="12"/>
  <c r="H650" i="12" s="1"/>
  <c r="I650" i="12" s="1"/>
  <c r="G474" i="12"/>
  <c r="H474" i="12" s="1"/>
  <c r="G67" i="12"/>
  <c r="H67" i="12" s="1"/>
  <c r="I67" i="12" s="1"/>
  <c r="G404" i="12"/>
  <c r="H404" i="12" s="1"/>
  <c r="I404" i="12" s="1"/>
  <c r="G652" i="12"/>
  <c r="H652" i="12" s="1"/>
  <c r="I652" i="12" s="1"/>
  <c r="G94" i="12"/>
  <c r="H94" i="12" s="1"/>
  <c r="I94" i="12" s="1"/>
  <c r="G417" i="12"/>
  <c r="H417" i="12" s="1"/>
  <c r="I417" i="12" s="1"/>
  <c r="G565" i="12"/>
  <c r="H565" i="12" s="1"/>
  <c r="I565" i="12" s="1"/>
  <c r="G631" i="12"/>
  <c r="H631" i="12" s="1"/>
  <c r="I631" i="12" s="1"/>
  <c r="G430" i="12"/>
  <c r="H430" i="12" s="1"/>
  <c r="I430" i="12" s="1"/>
  <c r="G437" i="12"/>
  <c r="H437" i="12" s="1"/>
  <c r="I437" i="12" s="1"/>
  <c r="G526" i="12"/>
  <c r="H526" i="12" s="1"/>
  <c r="G583" i="12"/>
  <c r="H583" i="12" s="1"/>
  <c r="I583" i="12" s="1"/>
  <c r="G441" i="12"/>
  <c r="H441" i="12" s="1"/>
  <c r="I441" i="12" s="1"/>
  <c r="G446" i="12"/>
  <c r="H446" i="12" s="1"/>
  <c r="I446" i="12" s="1"/>
  <c r="G230" i="12"/>
  <c r="H230" i="12" s="1"/>
  <c r="I230" i="12" s="1"/>
  <c r="G150" i="12"/>
  <c r="H150" i="12" s="1"/>
  <c r="I150" i="12" s="1"/>
  <c r="G351" i="12"/>
  <c r="H351" i="12" s="1"/>
  <c r="G535" i="12"/>
  <c r="H535" i="12" s="1"/>
  <c r="G666" i="12"/>
  <c r="H666" i="12" s="1"/>
  <c r="I666" i="12" s="1"/>
  <c r="G369" i="12"/>
  <c r="H369" i="12" s="1"/>
  <c r="G246" i="12"/>
  <c r="H246" i="12" s="1"/>
  <c r="I246" i="12" s="1"/>
  <c r="G2" i="12"/>
  <c r="H2" i="12" s="1"/>
  <c r="I2" i="12" s="1"/>
  <c r="G175" i="12"/>
  <c r="H175" i="12" s="1"/>
  <c r="I175" i="12" s="1"/>
  <c r="G202" i="12"/>
  <c r="H202" i="12" s="1"/>
  <c r="I202" i="12" s="1"/>
  <c r="G490" i="12"/>
  <c r="H490" i="12" s="1"/>
  <c r="G315" i="12"/>
  <c r="H315" i="12" s="1"/>
  <c r="G215" i="12"/>
  <c r="H215" i="12" s="1"/>
  <c r="I215" i="12" s="1"/>
  <c r="G329" i="12"/>
  <c r="H329" i="12" s="1"/>
  <c r="G585" i="12"/>
  <c r="H585" i="12" s="1"/>
  <c r="I585" i="12" s="1"/>
  <c r="G296" i="12"/>
  <c r="H296" i="12" s="1"/>
  <c r="G214" i="12"/>
  <c r="H214" i="12" s="1"/>
  <c r="I214" i="12" s="1"/>
  <c r="G548" i="12"/>
  <c r="H548" i="12" s="1"/>
  <c r="I548" i="12" s="1"/>
  <c r="G183" i="12"/>
  <c r="H183" i="12" s="1"/>
  <c r="I183" i="12" s="1"/>
  <c r="G405" i="12"/>
  <c r="H405" i="12" s="1"/>
  <c r="I405" i="12" s="1"/>
  <c r="G512" i="12"/>
  <c r="H512" i="12" s="1"/>
  <c r="G470" i="12"/>
  <c r="H470" i="12" s="1"/>
  <c r="G267" i="12"/>
  <c r="H267" i="12" s="1"/>
  <c r="G428" i="12"/>
  <c r="H428" i="12" s="1"/>
  <c r="I428" i="12" s="1"/>
  <c r="G509" i="12"/>
  <c r="H509" i="12" s="1"/>
  <c r="G59" i="12"/>
  <c r="H59" i="12" s="1"/>
  <c r="I59" i="12" s="1"/>
  <c r="G61" i="12"/>
  <c r="H61" i="12" s="1"/>
  <c r="I61" i="12" s="1"/>
  <c r="G394" i="12"/>
  <c r="H394" i="12" s="1"/>
  <c r="I394" i="12" s="1"/>
  <c r="G281" i="12"/>
  <c r="H281" i="12" s="1"/>
  <c r="G551" i="12"/>
  <c r="H551" i="12" s="1"/>
  <c r="I551" i="12" s="1"/>
  <c r="G665" i="12"/>
  <c r="H665" i="12" s="1"/>
  <c r="I665" i="12" s="1"/>
  <c r="G249" i="12"/>
  <c r="H249" i="12" s="1"/>
  <c r="G50" i="12"/>
  <c r="H50" i="12" s="1"/>
  <c r="I50" i="12" s="1"/>
  <c r="G3" i="12"/>
  <c r="H3" i="12" s="1"/>
  <c r="I3" i="12" s="1"/>
  <c r="G262" i="12"/>
  <c r="H262" i="12" s="1"/>
  <c r="G60" i="12"/>
  <c r="H60" i="12" s="1"/>
  <c r="I60" i="12" s="1"/>
  <c r="G65" i="12"/>
  <c r="H65" i="12" s="1"/>
  <c r="I65" i="12" s="1"/>
  <c r="G398" i="12"/>
  <c r="H398" i="12" s="1"/>
  <c r="I398" i="12" s="1"/>
  <c r="G69" i="12"/>
  <c r="H69" i="12" s="1"/>
  <c r="I69" i="12" s="1"/>
  <c r="G549" i="12"/>
  <c r="H549" i="12" s="1"/>
  <c r="I549" i="12" s="1"/>
  <c r="G185" i="12"/>
  <c r="H185" i="12" s="1"/>
  <c r="I185" i="12" s="1"/>
  <c r="G277" i="12"/>
  <c r="H277" i="12" s="1"/>
  <c r="G595" i="12"/>
  <c r="H595" i="12" s="1"/>
  <c r="I595" i="12" s="1"/>
  <c r="G44" i="12"/>
  <c r="H44" i="12" s="1"/>
  <c r="I44" i="12" s="1"/>
  <c r="G542" i="12"/>
  <c r="H542" i="12" s="1"/>
  <c r="G383" i="12"/>
  <c r="H383" i="12" s="1"/>
  <c r="I383" i="12" s="1"/>
  <c r="G386" i="12"/>
  <c r="H386" i="12" s="1"/>
  <c r="I386" i="12" s="1"/>
  <c r="G471" i="12"/>
  <c r="H471" i="12" s="1"/>
  <c r="I471" i="12" s="1"/>
  <c r="G4" i="12"/>
  <c r="H4" i="12" s="1"/>
  <c r="I4" i="12" s="1"/>
  <c r="G611" i="12"/>
  <c r="H611" i="12" s="1"/>
  <c r="I611" i="12" s="1"/>
  <c r="G268" i="12"/>
  <c r="H268" i="12" s="1"/>
  <c r="G6" i="12"/>
  <c r="H6" i="12" s="1"/>
  <c r="I6" i="12" s="1"/>
  <c r="G72" i="12"/>
  <c r="H72" i="12" s="1"/>
  <c r="I72" i="12" s="1"/>
  <c r="G408" i="12"/>
  <c r="H408" i="12" s="1"/>
  <c r="I408" i="12" s="1"/>
  <c r="G87" i="12"/>
  <c r="H87" i="12" s="1"/>
  <c r="I87" i="12" s="1"/>
  <c r="G293" i="12"/>
  <c r="H293" i="12" s="1"/>
  <c r="G294" i="12"/>
  <c r="H294" i="12" s="1"/>
  <c r="G411" i="12"/>
  <c r="H411" i="12" s="1"/>
  <c r="I411" i="12" s="1"/>
  <c r="G93" i="12"/>
  <c r="H93" i="12" s="1"/>
  <c r="I93" i="12" s="1"/>
  <c r="G207" i="12"/>
  <c r="H207" i="12" s="1"/>
  <c r="I207" i="12" s="1"/>
  <c r="G309" i="12"/>
  <c r="H309" i="12" s="1"/>
  <c r="G506" i="12"/>
  <c r="H506" i="12" s="1"/>
  <c r="G507" i="12"/>
  <c r="H507" i="12" s="1"/>
  <c r="G110" i="12"/>
  <c r="H110" i="12" s="1"/>
  <c r="I110" i="12" s="1"/>
  <c r="G212" i="12"/>
  <c r="H212" i="12" s="1"/>
  <c r="I212" i="12" s="1"/>
  <c r="G313" i="12"/>
  <c r="H313" i="12" s="1"/>
  <c r="G515" i="12"/>
  <c r="H515" i="12" s="1"/>
  <c r="G518" i="12"/>
  <c r="H518" i="12" s="1"/>
  <c r="G323" i="12"/>
  <c r="H323" i="12" s="1"/>
  <c r="G523" i="12"/>
  <c r="H523" i="12" s="1"/>
  <c r="G122" i="12"/>
  <c r="H122" i="12" s="1"/>
  <c r="I122" i="12" s="1"/>
  <c r="G138" i="12"/>
  <c r="H138" i="12" s="1"/>
  <c r="I138" i="12" s="1"/>
  <c r="G43" i="12"/>
  <c r="H43" i="12" s="1"/>
  <c r="I43" i="12" s="1"/>
  <c r="G373" i="12"/>
  <c r="H373" i="12" s="1"/>
  <c r="G668" i="12"/>
  <c r="H668" i="12" s="1"/>
  <c r="I668" i="12" s="1"/>
  <c r="G261" i="12"/>
  <c r="H261" i="12" s="1"/>
  <c r="G189" i="12"/>
  <c r="H189" i="12" s="1"/>
  <c r="I189" i="12" s="1"/>
  <c r="G77" i="12"/>
  <c r="H77" i="12" s="1"/>
  <c r="I77" i="12" s="1"/>
  <c r="G618" i="12"/>
  <c r="H618" i="12" s="1"/>
  <c r="I618" i="12" s="1"/>
  <c r="G554" i="12"/>
  <c r="H554" i="12" s="1"/>
  <c r="I554" i="12" s="1"/>
  <c r="G22" i="12"/>
  <c r="H22" i="12" s="1"/>
  <c r="I22" i="12" s="1"/>
  <c r="G101" i="12"/>
  <c r="H101" i="12" s="1"/>
  <c r="I101" i="12" s="1"/>
  <c r="G504" i="12"/>
  <c r="H504" i="12" s="1"/>
  <c r="I504" i="12" s="1"/>
  <c r="G421" i="12"/>
  <c r="H421" i="12" s="1"/>
  <c r="I421" i="12" s="1"/>
  <c r="G510" i="12"/>
  <c r="H510" i="12" s="1"/>
  <c r="G432" i="12"/>
  <c r="H432" i="12" s="1"/>
  <c r="I432" i="12" s="1"/>
  <c r="G224" i="12"/>
  <c r="H224" i="12" s="1"/>
  <c r="I224" i="12" s="1"/>
  <c r="G226" i="12"/>
  <c r="H226" i="12" s="1"/>
  <c r="I226" i="12" s="1"/>
  <c r="G229" i="12"/>
  <c r="H229" i="12" s="1"/>
  <c r="I229" i="12" s="1"/>
  <c r="G544" i="12"/>
  <c r="H544" i="12" s="1"/>
  <c r="I544" i="12" s="1"/>
  <c r="G610" i="12"/>
  <c r="H610" i="12" s="1"/>
  <c r="I610" i="12" s="1"/>
  <c r="G258" i="12"/>
  <c r="H258" i="12" s="1"/>
  <c r="G55" i="12"/>
  <c r="H55" i="12" s="1"/>
  <c r="I55" i="12" s="1"/>
  <c r="G613" i="12"/>
  <c r="H613" i="12" s="1"/>
  <c r="I613" i="12" s="1"/>
  <c r="G271" i="12"/>
  <c r="H271" i="12" s="1"/>
  <c r="G616" i="12"/>
  <c r="H616" i="12" s="1"/>
  <c r="I616" i="12" s="1"/>
  <c r="G283" i="12"/>
  <c r="H283" i="12" s="1"/>
  <c r="G11" i="12"/>
  <c r="H11" i="12" s="1"/>
  <c r="I11" i="12" s="1"/>
  <c r="G85" i="12"/>
  <c r="H85" i="12" s="1"/>
  <c r="I85" i="12" s="1"/>
  <c r="G301" i="12"/>
  <c r="H301" i="12" s="1"/>
  <c r="G414" i="12"/>
  <c r="H414" i="12" s="1"/>
  <c r="I414" i="12" s="1"/>
  <c r="G494" i="12"/>
  <c r="H494" i="12" s="1"/>
  <c r="G558" i="12"/>
  <c r="H558" i="12" s="1"/>
  <c r="I558" i="12" s="1"/>
  <c r="G497" i="12"/>
  <c r="H497" i="12" s="1"/>
  <c r="I497" i="12" s="1"/>
  <c r="G501" i="12"/>
  <c r="H501" i="12" s="1"/>
  <c r="G562" i="12"/>
  <c r="H562" i="12" s="1"/>
  <c r="I562" i="12" s="1"/>
  <c r="G210" i="12"/>
  <c r="H210" i="12" s="1"/>
  <c r="I210" i="12" s="1"/>
  <c r="G639" i="12"/>
  <c r="H639" i="12" s="1"/>
  <c r="I639" i="12" s="1"/>
  <c r="G132" i="12"/>
  <c r="H132" i="12" s="1"/>
  <c r="I132" i="12" s="1"/>
  <c r="G134" i="12"/>
  <c r="H134" i="12" s="1"/>
  <c r="I134" i="12" s="1"/>
  <c r="G444" i="12"/>
  <c r="H444" i="12" s="1"/>
  <c r="I444" i="12" s="1"/>
  <c r="G156" i="12"/>
  <c r="H156" i="12" s="1"/>
  <c r="I156" i="12" s="1"/>
  <c r="G371" i="12"/>
  <c r="H371" i="12" s="1"/>
  <c r="G463" i="12"/>
  <c r="H463" i="12" s="1"/>
  <c r="I463" i="12" s="1"/>
  <c r="G406" i="12"/>
  <c r="H406" i="12" s="1"/>
  <c r="I406" i="12" s="1"/>
  <c r="G195" i="12"/>
  <c r="H195" i="12" s="1"/>
  <c r="I195" i="12" s="1"/>
  <c r="G100" i="12"/>
  <c r="H100" i="12" s="1"/>
  <c r="I100" i="12" s="1"/>
  <c r="G629" i="12"/>
  <c r="H629" i="12" s="1"/>
  <c r="I629" i="12" s="1"/>
  <c r="G216" i="12"/>
  <c r="H216" i="12" s="1"/>
  <c r="I216" i="12" s="1"/>
  <c r="G640" i="12"/>
  <c r="H640" i="12" s="1"/>
  <c r="I640" i="12" s="1"/>
  <c r="G336" i="12"/>
  <c r="H336" i="12" s="1"/>
  <c r="G163" i="12"/>
  <c r="H163" i="12" s="1"/>
  <c r="I163" i="12" s="1"/>
  <c r="G384" i="12"/>
  <c r="H384" i="12" s="1"/>
  <c r="I384" i="12" s="1"/>
  <c r="G253" i="12"/>
  <c r="H253" i="12" s="1"/>
  <c r="G260" i="12"/>
  <c r="H260" i="12" s="1"/>
  <c r="G614" i="12"/>
  <c r="H614" i="12" s="1"/>
  <c r="I614" i="12" s="1"/>
  <c r="G78" i="12"/>
  <c r="H78" i="12" s="1"/>
  <c r="I78" i="12" s="1"/>
  <c r="G282" i="12"/>
  <c r="H282" i="12" s="1"/>
  <c r="G12" i="12"/>
  <c r="H12" i="12" s="1"/>
  <c r="I12" i="12" s="1"/>
  <c r="G560" i="12"/>
  <c r="H560" i="12" s="1"/>
  <c r="I560" i="12" s="1"/>
  <c r="G627" i="12"/>
  <c r="H627" i="12" s="1"/>
  <c r="I627" i="12" s="1"/>
  <c r="G503" i="12"/>
  <c r="H503" i="12" s="1"/>
  <c r="G505" i="12"/>
  <c r="H505" i="12" s="1"/>
  <c r="G311" i="12"/>
  <c r="H311" i="12" s="1"/>
  <c r="G513" i="12"/>
  <c r="H513" i="12" s="1"/>
  <c r="G115" i="12"/>
  <c r="H115" i="12" s="1"/>
  <c r="I115" i="12" s="1"/>
  <c r="G659" i="12"/>
  <c r="H659" i="12" s="1"/>
  <c r="I659" i="12" s="1"/>
  <c r="G325" i="12"/>
  <c r="H325" i="12" s="1"/>
  <c r="G638" i="12"/>
  <c r="H638" i="12" s="1"/>
  <c r="I638" i="12" s="1"/>
  <c r="G331" i="12"/>
  <c r="H331" i="12" s="1"/>
  <c r="G534" i="12"/>
  <c r="H534" i="12" s="1"/>
  <c r="G153" i="12"/>
  <c r="H153" i="12" s="1"/>
  <c r="I153" i="12" s="1"/>
  <c r="G169" i="12"/>
  <c r="H169" i="12" s="1"/>
  <c r="I169" i="12" s="1"/>
  <c r="G172" i="12"/>
  <c r="H172" i="12" s="1"/>
  <c r="I172" i="12" s="1"/>
  <c r="G173" i="12"/>
  <c r="H173" i="12" s="1"/>
  <c r="I173" i="12" s="1"/>
  <c r="G46" i="12"/>
  <c r="H46" i="12" s="1"/>
  <c r="I46" i="12" s="1"/>
  <c r="G545" i="12"/>
  <c r="H545" i="12" s="1"/>
  <c r="I545" i="12" s="1"/>
  <c r="G176" i="12"/>
  <c r="H176" i="12" s="1"/>
  <c r="I176" i="12" s="1"/>
  <c r="G480" i="12"/>
  <c r="H480" i="12" s="1"/>
  <c r="G409" i="12"/>
  <c r="H409" i="12" s="1"/>
  <c r="I409" i="12" s="1"/>
  <c r="G288" i="12"/>
  <c r="H288" i="12" s="1"/>
  <c r="G291" i="12"/>
  <c r="H291" i="12" s="1"/>
  <c r="G89" i="12"/>
  <c r="H89" i="12" s="1"/>
  <c r="I89" i="12" s="1"/>
  <c r="G200" i="12"/>
  <c r="H200" i="12" s="1"/>
  <c r="I200" i="12" s="1"/>
  <c r="G297" i="12"/>
  <c r="H297" i="12" s="1"/>
  <c r="G626" i="12"/>
  <c r="H626" i="12" s="1"/>
  <c r="I626" i="12" s="1"/>
  <c r="G97" i="12"/>
  <c r="H97" i="12" s="1"/>
  <c r="I97" i="12" s="1"/>
  <c r="G561" i="12"/>
  <c r="H561" i="12" s="1"/>
  <c r="I561" i="12" s="1"/>
  <c r="G24" i="12"/>
  <c r="H24" i="12" s="1"/>
  <c r="I24" i="12" s="1"/>
  <c r="G508" i="12"/>
  <c r="H508" i="12" s="1"/>
  <c r="G211" i="12"/>
  <c r="H211" i="12" s="1"/>
  <c r="I211" i="12" s="1"/>
  <c r="G217" i="12"/>
  <c r="H217" i="12" s="1"/>
  <c r="I217" i="12" s="1"/>
  <c r="G220" i="12"/>
  <c r="H220" i="12" s="1"/>
  <c r="I220" i="12" s="1"/>
  <c r="G522" i="12"/>
  <c r="H522" i="12" s="1"/>
  <c r="G576" i="12"/>
  <c r="H576" i="12" s="1"/>
  <c r="I576" i="12" s="1"/>
  <c r="G151" i="12"/>
  <c r="H151" i="12" s="1"/>
  <c r="I151" i="12" s="1"/>
  <c r="G536" i="12"/>
  <c r="H536" i="12" s="1"/>
  <c r="G84" i="12"/>
  <c r="H84" i="12" s="1"/>
  <c r="I84" i="12" s="1"/>
  <c r="G13" i="12"/>
  <c r="H13" i="12" s="1"/>
  <c r="I13" i="12" s="1"/>
  <c r="G486" i="12"/>
  <c r="H486" i="12" s="1"/>
  <c r="G555" i="12"/>
  <c r="H555" i="12" s="1"/>
  <c r="I555" i="12" s="1"/>
  <c r="G299" i="12"/>
  <c r="H299" i="12" s="1"/>
  <c r="G302" i="12"/>
  <c r="H302" i="12" s="1"/>
  <c r="G625" i="12"/>
  <c r="H625" i="12" s="1"/>
  <c r="I625" i="12" s="1"/>
  <c r="G203" i="12"/>
  <c r="H203" i="12" s="1"/>
  <c r="I203" i="12" s="1"/>
  <c r="G559" i="12"/>
  <c r="H559" i="12" s="1"/>
  <c r="I559" i="12" s="1"/>
  <c r="G104" i="12"/>
  <c r="H104" i="12" s="1"/>
  <c r="I104" i="12" s="1"/>
  <c r="G308" i="12"/>
  <c r="H308" i="12" s="1"/>
  <c r="G310" i="12"/>
  <c r="H310" i="12" s="1"/>
  <c r="G27" i="12"/>
  <c r="H27" i="12" s="1"/>
  <c r="I27" i="12" s="1"/>
  <c r="G312" i="12"/>
  <c r="H312" i="12" s="1"/>
  <c r="G566" i="12"/>
  <c r="H566" i="12" s="1"/>
  <c r="I566" i="12" s="1"/>
  <c r="G571" i="12"/>
  <c r="H571" i="12" s="1"/>
  <c r="I571" i="12" s="1"/>
  <c r="G426" i="12"/>
  <c r="H426" i="12" s="1"/>
  <c r="I426" i="12" s="1"/>
  <c r="G119" i="12"/>
  <c r="H119" i="12" s="1"/>
  <c r="I119" i="12" s="1"/>
  <c r="G327" i="12"/>
  <c r="H327" i="12" s="1"/>
  <c r="G577" i="12"/>
  <c r="H577" i="12" s="1"/>
  <c r="I577" i="12" s="1"/>
  <c r="G528" i="12"/>
  <c r="H528" i="12" s="1"/>
  <c r="G385" i="12"/>
  <c r="H385" i="12" s="1"/>
  <c r="I385" i="12" s="1"/>
  <c r="G387" i="12"/>
  <c r="H387" i="12" s="1"/>
  <c r="I387" i="12" s="1"/>
  <c r="G54" i="12"/>
  <c r="H54" i="12" s="1"/>
  <c r="I54" i="12" s="1"/>
  <c r="G181" i="12"/>
  <c r="H181" i="12" s="1"/>
  <c r="I181" i="12" s="1"/>
  <c r="G270" i="12"/>
  <c r="H270" i="12" s="1"/>
  <c r="G184" i="12"/>
  <c r="H184" i="12" s="1"/>
  <c r="I184" i="12" s="1"/>
  <c r="G278" i="12"/>
  <c r="H278" i="12" s="1"/>
  <c r="G192" i="12"/>
  <c r="H192" i="12" s="1"/>
  <c r="I192" i="12" s="1"/>
  <c r="G407" i="12"/>
  <c r="H407" i="12" s="1"/>
  <c r="I407" i="12" s="1"/>
  <c r="G410" i="12"/>
  <c r="H410" i="12" s="1"/>
  <c r="I410" i="12" s="1"/>
  <c r="G98" i="12"/>
  <c r="H98" i="12" s="1"/>
  <c r="I98" i="12" s="1"/>
  <c r="G206" i="12"/>
  <c r="H206" i="12" s="1"/>
  <c r="I206" i="12" s="1"/>
  <c r="G500" i="12"/>
  <c r="H500" i="12" s="1"/>
  <c r="I500" i="12" s="1"/>
  <c r="G106" i="12"/>
  <c r="H106" i="12" s="1"/>
  <c r="I106" i="12" s="1"/>
  <c r="G320" i="12"/>
  <c r="H320" i="12" s="1"/>
  <c r="G434" i="12"/>
  <c r="H434" i="12" s="1"/>
  <c r="I434" i="12" s="1"/>
  <c r="G128" i="12"/>
  <c r="H128" i="12" s="1"/>
  <c r="I128" i="12" s="1"/>
  <c r="G589" i="12"/>
  <c r="H589" i="12" s="1"/>
  <c r="I589" i="12" s="1"/>
  <c r="G241" i="12"/>
  <c r="H241" i="12" s="1"/>
  <c r="I241" i="12" s="1"/>
  <c r="G377" i="12"/>
  <c r="H377" i="12" s="1"/>
  <c r="G170" i="12"/>
  <c r="H170" i="12" s="1"/>
  <c r="I170" i="12" s="1"/>
  <c r="G370" i="12"/>
  <c r="H370" i="12" s="1"/>
  <c r="G35" i="12"/>
  <c r="H35" i="12" s="1"/>
  <c r="I35" i="12" s="1"/>
  <c r="G532" i="12"/>
  <c r="H532" i="12" s="1"/>
  <c r="G142" i="12"/>
  <c r="H142" i="12" s="1"/>
  <c r="I142" i="12" s="1"/>
  <c r="G646" i="12"/>
  <c r="H646" i="12" s="1"/>
  <c r="I646" i="12" s="1"/>
  <c r="G222" i="12"/>
  <c r="H222" i="12" s="1"/>
  <c r="I222" i="12" s="1"/>
  <c r="G436" i="12"/>
  <c r="H436" i="12" s="1"/>
  <c r="I436" i="12" s="1"/>
  <c r="G330" i="12"/>
  <c r="H330" i="12" s="1"/>
  <c r="G442" i="12"/>
  <c r="H442" i="12" s="1"/>
  <c r="I442" i="12" s="1"/>
  <c r="G136" i="12"/>
  <c r="H136" i="12" s="1"/>
  <c r="I136" i="12" s="1"/>
  <c r="G140" i="12"/>
  <c r="H140" i="12" s="1"/>
  <c r="I140" i="12" s="1"/>
  <c r="G448" i="12"/>
  <c r="H448" i="12" s="1"/>
  <c r="I448" i="12" s="1"/>
  <c r="G642" i="12"/>
  <c r="H642" i="12" s="1"/>
  <c r="I642" i="12" s="1"/>
  <c r="G146" i="12"/>
  <c r="H146" i="12" s="1"/>
  <c r="I146" i="12" s="1"/>
  <c r="G41" i="12"/>
  <c r="H41" i="12" s="1"/>
  <c r="I41" i="12" s="1"/>
  <c r="G644" i="12"/>
  <c r="H644" i="12" s="1"/>
  <c r="I644" i="12" s="1"/>
  <c r="G357" i="12"/>
  <c r="H357" i="12" s="1"/>
  <c r="G362" i="12"/>
  <c r="H362" i="12" s="1"/>
  <c r="G602" i="12"/>
  <c r="H602" i="12" s="1"/>
  <c r="I602" i="12" s="1"/>
  <c r="G221" i="12"/>
  <c r="H221" i="12" s="1"/>
  <c r="I221" i="12" s="1"/>
  <c r="G433" i="12"/>
  <c r="H433" i="12" s="1"/>
  <c r="I433" i="12" s="1"/>
  <c r="G578" i="12"/>
  <c r="H578" i="12" s="1"/>
  <c r="I578" i="12" s="1"/>
  <c r="G34" i="12"/>
  <c r="H34" i="12" s="1"/>
  <c r="I34" i="12" s="1"/>
  <c r="G36" i="12"/>
  <c r="H36" i="12" s="1"/>
  <c r="I36" i="12" s="1"/>
  <c r="G440" i="12"/>
  <c r="H440" i="12" s="1"/>
  <c r="I440" i="12" s="1"/>
  <c r="G641" i="12"/>
  <c r="H641" i="12" s="1"/>
  <c r="I641" i="12" s="1"/>
  <c r="G337" i="12"/>
  <c r="H337" i="12" s="1"/>
  <c r="G340" i="12"/>
  <c r="H340" i="12" s="1"/>
  <c r="G367" i="12"/>
  <c r="H367" i="12" s="1"/>
  <c r="G326" i="12"/>
  <c r="H326" i="12" s="1"/>
  <c r="G338" i="12"/>
  <c r="H338" i="12" s="1"/>
  <c r="G135" i="12"/>
  <c r="H135" i="12" s="1"/>
  <c r="I135" i="12" s="1"/>
  <c r="G533" i="12"/>
  <c r="H533" i="12" s="1"/>
  <c r="G345" i="12"/>
  <c r="H345" i="12" s="1"/>
  <c r="G148" i="12"/>
  <c r="H148" i="12" s="1"/>
  <c r="I148" i="12" s="1"/>
  <c r="G237" i="12"/>
  <c r="H237" i="12" s="1"/>
  <c r="I237" i="12" s="1"/>
  <c r="G159" i="12"/>
  <c r="H159" i="12" s="1"/>
  <c r="I159" i="12" s="1"/>
  <c r="G161" i="12"/>
  <c r="H161" i="12" s="1"/>
  <c r="I161" i="12" s="1"/>
  <c r="G485" i="12"/>
  <c r="H485" i="12" s="1"/>
  <c r="G487" i="12"/>
  <c r="H487" i="12" s="1"/>
  <c r="G624" i="12"/>
  <c r="H624" i="12" s="1"/>
  <c r="I624" i="12" s="1"/>
  <c r="G99" i="12"/>
  <c r="H99" i="12" s="1"/>
  <c r="I99" i="12" s="1"/>
  <c r="G418" i="12"/>
  <c r="H418" i="12" s="1"/>
  <c r="I418" i="12" s="1"/>
  <c r="G208" i="12"/>
  <c r="H208" i="12" s="1"/>
  <c r="I208" i="12" s="1"/>
  <c r="G102" i="12"/>
  <c r="H102" i="12" s="1"/>
  <c r="I102" i="12" s="1"/>
  <c r="G563" i="12"/>
  <c r="H563" i="12" s="1"/>
  <c r="I563" i="12" s="1"/>
  <c r="G112" i="12"/>
  <c r="H112" i="12" s="1"/>
  <c r="I112" i="12" s="1"/>
  <c r="G213" i="12"/>
  <c r="H213" i="12" s="1"/>
  <c r="I213" i="12" s="1"/>
  <c r="G314" i="12"/>
  <c r="H314" i="12" s="1"/>
  <c r="G632" i="12"/>
  <c r="H632" i="12" s="1"/>
  <c r="I632" i="12" s="1"/>
  <c r="G516" i="12"/>
  <c r="H516" i="12" s="1"/>
  <c r="G31" i="12"/>
  <c r="H31" i="12" s="1"/>
  <c r="I31" i="12" s="1"/>
  <c r="G219" i="12"/>
  <c r="H219" i="12" s="1"/>
  <c r="I219" i="12" s="1"/>
  <c r="G574" i="12"/>
  <c r="H574" i="12" s="1"/>
  <c r="I574" i="12" s="1"/>
  <c r="G125" i="12"/>
  <c r="H125" i="12" s="1"/>
  <c r="I125" i="12" s="1"/>
  <c r="G527" i="12"/>
  <c r="H527" i="12" s="1"/>
  <c r="G531" i="12"/>
  <c r="H531" i="12" s="1"/>
  <c r="G443" i="12"/>
  <c r="H443" i="12" s="1"/>
  <c r="I443" i="12" s="1"/>
  <c r="G365" i="12"/>
  <c r="H365" i="12" s="1"/>
  <c r="G167" i="12"/>
  <c r="H167" i="12" s="1"/>
  <c r="I167" i="12" s="1"/>
  <c r="AC2" i="3"/>
  <c r="AB547" i="5"/>
  <c r="AB319" i="5"/>
  <c r="AB197" i="5"/>
  <c r="AB589" i="5"/>
  <c r="AB461" i="5"/>
  <c r="AB348" i="5"/>
  <c r="AB663" i="5"/>
  <c r="AB635" i="5"/>
  <c r="AB607" i="5"/>
  <c r="AB565" i="5"/>
  <c r="AB551" i="5"/>
  <c r="AB523" i="5"/>
  <c r="AB509" i="5"/>
  <c r="AB495" i="5"/>
  <c r="AB467" i="5"/>
  <c r="AB438" i="5"/>
  <c r="AB424" i="5"/>
  <c r="AB382" i="5"/>
  <c r="AB365" i="5"/>
  <c r="AB340" i="5"/>
  <c r="AB326" i="5"/>
  <c r="AB284" i="5"/>
  <c r="AB214" i="5"/>
  <c r="AB172" i="5"/>
  <c r="AB143" i="5"/>
  <c r="AB101" i="5"/>
  <c r="AB30" i="5"/>
  <c r="AB662" i="5"/>
  <c r="AB648" i="5"/>
  <c r="AB634" i="5"/>
  <c r="AB606" i="5"/>
  <c r="AB592" i="5"/>
  <c r="AB564" i="5"/>
  <c r="AB550" i="5"/>
  <c r="AB536" i="5"/>
  <c r="AB508" i="5"/>
  <c r="AB494" i="5"/>
  <c r="AB480" i="5"/>
  <c r="AB451" i="5"/>
  <c r="AB437" i="5"/>
  <c r="AB423" i="5"/>
  <c r="AB395" i="5"/>
  <c r="AB381" i="5"/>
  <c r="AB367" i="5"/>
  <c r="AB325" i="5"/>
  <c r="AB311" i="5"/>
  <c r="AB283" i="5"/>
  <c r="AB269" i="5"/>
  <c r="AB227" i="5"/>
  <c r="AB142" i="5"/>
  <c r="AB128" i="5"/>
  <c r="AB100" i="5"/>
  <c r="AB86" i="5"/>
  <c r="AB43" i="5"/>
  <c r="AB595" i="5"/>
  <c r="AB511" i="5"/>
  <c r="AB412" i="5"/>
  <c r="AB328" i="5"/>
  <c r="AB244" i="5"/>
  <c r="AB117" i="5"/>
  <c r="AB46" i="5"/>
  <c r="AB524" i="5"/>
  <c r="AB468" i="5"/>
  <c r="AB515" i="5"/>
  <c r="AB557" i="5"/>
  <c r="AB661" i="5"/>
  <c r="AB647" i="5"/>
  <c r="AB619" i="5"/>
  <c r="AB605" i="5"/>
  <c r="AB591" i="5"/>
  <c r="AB563" i="5"/>
  <c r="AB549" i="5"/>
  <c r="AB535" i="5"/>
  <c r="AB507" i="5"/>
  <c r="AB479" i="5"/>
  <c r="AB436" i="5"/>
  <c r="AB422" i="5"/>
  <c r="AB27" i="5"/>
  <c r="AB352" i="5"/>
  <c r="AB310" i="5"/>
  <c r="AB296" i="5"/>
  <c r="AB268" i="5"/>
  <c r="AB254" i="5"/>
  <c r="AB240" i="5"/>
  <c r="AB198" i="5"/>
  <c r="AB155" i="5"/>
  <c r="AB127" i="5"/>
  <c r="AB85" i="5"/>
  <c r="AB56" i="5"/>
  <c r="AB14" i="5"/>
  <c r="AB623" i="5"/>
  <c r="AB567" i="5"/>
  <c r="AB455" i="5"/>
  <c r="AB398" i="5"/>
  <c r="AB342" i="5"/>
  <c r="AB286" i="5"/>
  <c r="AB159" i="5"/>
  <c r="AB3" i="5"/>
  <c r="AB636" i="5"/>
  <c r="AB580" i="5"/>
  <c r="AB510" i="5"/>
  <c r="AB439" i="5"/>
  <c r="AB88" i="5"/>
  <c r="AB643" i="5"/>
  <c r="AB646" i="5"/>
  <c r="AB632" i="5"/>
  <c r="AB604" i="5"/>
  <c r="AB590" i="5"/>
  <c r="AB576" i="5"/>
  <c r="AB548" i="5"/>
  <c r="AB534" i="5"/>
  <c r="AB520" i="5"/>
  <c r="AB492" i="5"/>
  <c r="AB478" i="5"/>
  <c r="AB464" i="5"/>
  <c r="AB435" i="5"/>
  <c r="AB421" i="5"/>
  <c r="AB407" i="5"/>
  <c r="AB379" i="5"/>
  <c r="AB620" i="5"/>
  <c r="AB351" i="5"/>
  <c r="AB350" i="5"/>
  <c r="AB309" i="5"/>
  <c r="AB183" i="5"/>
  <c r="AB140" i="5"/>
  <c r="AB55" i="5"/>
  <c r="AB13" i="5"/>
  <c r="AB637" i="5"/>
  <c r="AB440" i="5"/>
  <c r="AB230" i="5"/>
  <c r="AB75" i="5"/>
  <c r="AB664" i="5"/>
  <c r="AB608" i="5"/>
  <c r="AB552" i="5"/>
  <c r="AB496" i="5"/>
  <c r="AB175" i="5"/>
  <c r="AB611" i="5"/>
  <c r="AB653" i="5"/>
  <c r="AB428" i="5"/>
  <c r="AB659" i="5"/>
  <c r="AB645" i="5"/>
  <c r="AB631" i="5"/>
  <c r="AB603" i="5"/>
  <c r="AB575" i="5"/>
  <c r="AB533" i="5"/>
  <c r="AB519" i="5"/>
  <c r="AB491" i="5"/>
  <c r="AB477" i="5"/>
  <c r="AB463" i="5"/>
  <c r="AB420" i="5"/>
  <c r="AB406" i="5"/>
  <c r="AB392" i="5"/>
  <c r="AB364" i="5"/>
  <c r="AB306" i="5"/>
  <c r="AB336" i="5"/>
  <c r="AB308" i="5"/>
  <c r="AB294" i="5"/>
  <c r="AB252" i="5"/>
  <c r="AB224" i="5"/>
  <c r="AB182" i="5"/>
  <c r="AB139" i="5"/>
  <c r="AB111" i="5"/>
  <c r="AB69" i="5"/>
  <c r="AB40" i="5"/>
  <c r="AB384" i="5"/>
  <c r="AB68" i="5"/>
  <c r="AB45" i="5"/>
  <c r="AB644" i="5"/>
  <c r="AB630" i="5"/>
  <c r="AB616" i="5"/>
  <c r="AB588" i="5"/>
  <c r="AB574" i="5"/>
  <c r="AB560" i="5"/>
  <c r="AB532" i="5"/>
  <c r="AB518" i="5"/>
  <c r="AB504" i="5"/>
  <c r="AB476" i="5"/>
  <c r="AB462" i="5"/>
  <c r="AB447" i="5"/>
  <c r="AB419" i="5"/>
  <c r="AB405" i="5"/>
  <c r="AB391" i="5"/>
  <c r="AB152" i="5"/>
  <c r="AB483" i="5"/>
  <c r="AB363" i="5"/>
  <c r="AB525" i="5"/>
  <c r="AB629" i="5"/>
  <c r="AB615" i="5"/>
  <c r="AB587" i="5"/>
  <c r="AB573" i="5"/>
  <c r="AB559" i="5"/>
  <c r="AB531" i="5"/>
  <c r="AB517" i="5"/>
  <c r="AB503" i="5"/>
  <c r="AB475" i="5"/>
  <c r="AB446" i="5"/>
  <c r="AB432" i="5"/>
  <c r="AB23" i="5"/>
  <c r="AB579" i="5"/>
  <c r="AB291" i="5"/>
  <c r="AB621" i="5"/>
  <c r="AB396" i="5"/>
  <c r="AB2" i="5"/>
  <c r="AB655" i="5"/>
  <c r="AB627" i="5"/>
  <c r="AB613" i="5"/>
  <c r="AB599" i="5"/>
  <c r="AB571" i="5"/>
  <c r="AB543" i="5"/>
  <c r="AB501" i="5"/>
  <c r="AB487" i="5"/>
  <c r="AB459" i="5"/>
  <c r="AB444" i="5"/>
  <c r="AB430" i="5"/>
  <c r="AB388" i="5"/>
  <c r="AB374" i="5"/>
  <c r="AB360" i="5"/>
  <c r="AB332" i="5"/>
  <c r="AB318" i="5"/>
  <c r="AB276" i="5"/>
  <c r="AB262" i="5"/>
  <c r="AB220" i="5"/>
  <c r="AB192" i="5"/>
  <c r="AB149" i="5"/>
  <c r="AB107" i="5"/>
  <c r="AB79" i="5"/>
  <c r="AB36" i="5"/>
  <c r="AB8" i="5"/>
  <c r="AB375" i="5"/>
  <c r="AB239" i="5"/>
  <c r="AB380" i="5"/>
  <c r="AB654" i="5"/>
  <c r="AB640" i="5"/>
  <c r="AB612" i="5"/>
  <c r="AB598" i="5"/>
  <c r="AB584" i="5"/>
  <c r="AB556" i="5"/>
  <c r="AB542" i="5"/>
  <c r="AB528" i="5"/>
  <c r="AB500" i="5"/>
  <c r="AB486" i="5"/>
  <c r="AB368" i="5"/>
  <c r="AB443" i="5"/>
  <c r="AB429" i="5"/>
  <c r="AB415" i="5"/>
  <c r="AB387" i="5"/>
  <c r="AB373" i="5"/>
  <c r="AB331" i="5"/>
  <c r="AB261" i="5"/>
  <c r="AB247" i="5"/>
  <c r="AB205" i="5"/>
  <c r="AB120" i="5"/>
  <c r="AB78" i="5"/>
  <c r="AB63" i="5"/>
  <c r="AB35" i="5"/>
  <c r="AB21" i="5"/>
  <c r="AB333" i="5"/>
  <c r="AB614" i="5"/>
  <c r="AB219" i="5"/>
  <c r="AB493" i="5"/>
  <c r="AB667" i="5"/>
  <c r="AB639" i="5"/>
  <c r="AB597" i="5"/>
  <c r="AB583" i="5"/>
  <c r="AB555" i="5"/>
  <c r="AB541" i="5"/>
  <c r="AB527" i="5"/>
  <c r="AB499" i="5"/>
  <c r="AB485" i="5"/>
  <c r="AB471" i="5"/>
  <c r="AB414" i="5"/>
  <c r="AB400" i="5"/>
  <c r="AB372" i="5"/>
  <c r="AB358" i="5"/>
  <c r="AB316" i="5"/>
  <c r="AB288" i="5"/>
  <c r="AB246" i="5"/>
  <c r="AB204" i="5"/>
  <c r="AB176" i="5"/>
  <c r="AB133" i="5"/>
  <c r="AB91" i="5"/>
  <c r="AB62" i="5"/>
  <c r="AB20" i="5"/>
  <c r="AB448" i="5"/>
  <c r="AB651" i="5"/>
  <c r="AB539" i="5"/>
  <c r="AB469" i="5"/>
  <c r="AB300" i="5"/>
  <c r="AB188" i="5"/>
  <c r="AB4" i="5"/>
  <c r="AB622" i="5"/>
  <c r="AB566" i="5"/>
  <c r="AB454" i="5"/>
  <c r="AB656" i="5"/>
  <c r="AB628" i="5"/>
  <c r="AB600" i="5"/>
  <c r="AB572" i="5"/>
  <c r="AB558" i="5"/>
  <c r="AB544" i="5"/>
  <c r="AB516" i="5"/>
  <c r="AB502" i="5"/>
  <c r="AB488" i="5"/>
  <c r="AB460" i="5"/>
  <c r="AB431" i="5"/>
  <c r="AB403" i="5"/>
  <c r="AB389" i="5"/>
  <c r="AB347" i="5"/>
  <c r="AB207" i="5"/>
  <c r="AB164" i="5"/>
  <c r="AB150" i="5"/>
  <c r="AB108" i="5"/>
  <c r="AB132" i="5"/>
  <c r="AB110" i="5"/>
  <c r="AB652" i="5"/>
  <c r="AB638" i="5"/>
  <c r="AB624" i="5"/>
  <c r="AB596" i="5"/>
  <c r="AB582" i="5"/>
  <c r="AB568" i="5"/>
  <c r="AB540" i="5"/>
  <c r="AB526" i="5"/>
  <c r="AB512" i="5"/>
  <c r="AB484" i="5"/>
  <c r="AB470" i="5"/>
  <c r="AB456" i="5"/>
  <c r="AB427" i="5"/>
  <c r="AB413" i="5"/>
  <c r="AB399" i="5"/>
  <c r="AB371" i="5"/>
  <c r="AB357" i="5"/>
  <c r="AB343" i="5"/>
  <c r="AB315" i="5"/>
  <c r="AB301" i="5"/>
  <c r="AB259" i="5"/>
  <c r="AB160" i="5"/>
  <c r="AB118" i="5"/>
  <c r="AB76" i="5"/>
  <c r="AB411" i="5"/>
  <c r="AB397" i="5"/>
  <c r="AB383" i="5"/>
  <c r="AB355" i="5"/>
  <c r="AB341" i="5"/>
  <c r="AB299" i="5"/>
  <c r="AB271" i="5"/>
  <c r="AB229" i="5"/>
  <c r="AB215" i="5"/>
  <c r="AB187" i="5"/>
  <c r="AB173" i="5"/>
  <c r="AB31" i="5"/>
  <c r="AB416" i="5"/>
  <c r="AB304" i="5"/>
  <c r="AB272" i="5"/>
  <c r="AB335" i="5"/>
  <c r="AB293" i="5"/>
  <c r="AB279" i="5"/>
  <c r="AB251" i="5"/>
  <c r="AB237" i="5"/>
  <c r="AB195" i="5"/>
  <c r="AB96" i="5"/>
  <c r="AB53" i="5"/>
  <c r="AB11" i="5"/>
  <c r="AB404" i="5"/>
  <c r="AB390" i="5"/>
  <c r="AB376" i="5"/>
  <c r="AB320" i="5"/>
  <c r="AB278" i="5"/>
  <c r="AB264" i="5"/>
  <c r="AB236" i="5"/>
  <c r="AB208" i="5"/>
  <c r="AB165" i="5"/>
  <c r="AB123" i="5"/>
  <c r="AB95" i="5"/>
  <c r="AB52" i="5"/>
  <c r="AB24" i="5"/>
  <c r="AB256" i="5"/>
  <c r="H439" i="11"/>
  <c r="H402" i="11"/>
  <c r="H47" i="11"/>
  <c r="H661" i="11"/>
  <c r="AC506" i="4"/>
  <c r="AC76" i="4"/>
  <c r="AC299" i="4"/>
  <c r="AC350" i="4"/>
  <c r="AC187" i="4"/>
  <c r="AC56" i="4"/>
  <c r="AC561" i="4"/>
  <c r="AC211" i="4"/>
  <c r="AC420" i="4"/>
  <c r="AC432" i="4"/>
  <c r="AC252" i="4"/>
  <c r="AC38" i="4"/>
  <c r="AC167" i="4"/>
  <c r="AC630" i="4"/>
  <c r="AC6" i="4"/>
  <c r="AC523" i="4"/>
  <c r="AC617" i="4"/>
  <c r="AC48" i="4"/>
  <c r="AC364" i="4"/>
  <c r="AC308" i="4"/>
  <c r="AC111" i="4"/>
  <c r="AC522" i="4"/>
  <c r="AC504" i="4"/>
  <c r="AC447" i="4"/>
  <c r="AC547" i="4"/>
  <c r="AC391" i="4"/>
  <c r="AC377" i="4"/>
  <c r="AC335" i="4"/>
  <c r="AC279" i="4"/>
  <c r="AC75" i="4"/>
  <c r="AC124" i="4"/>
  <c r="AC145" i="4"/>
  <c r="AC657" i="4"/>
  <c r="AC426" i="4"/>
  <c r="AC601" i="4"/>
  <c r="AC545" i="4"/>
  <c r="AC517" i="4"/>
  <c r="AC489" i="4"/>
  <c r="AC311" i="4"/>
  <c r="AC188" i="4"/>
  <c r="AC376" i="4"/>
  <c r="AC348" i="4"/>
  <c r="AC292" i="4"/>
  <c r="AC264" i="4"/>
  <c r="AC60" i="4"/>
  <c r="AC180" i="4"/>
  <c r="AC151" i="4"/>
  <c r="AC68" i="4"/>
  <c r="AC451" i="4"/>
  <c r="AC395" i="4"/>
  <c r="AC339" i="4"/>
  <c r="AC183" i="4"/>
  <c r="AC227" i="4"/>
  <c r="AC171" i="4"/>
  <c r="AC532" i="4"/>
  <c r="AC457" i="4"/>
  <c r="AC344" i="4"/>
  <c r="AC2" i="4"/>
  <c r="AC598" i="4"/>
  <c r="AC584" i="4"/>
  <c r="AC411" i="4"/>
  <c r="AC415" i="4"/>
  <c r="AC401" i="4"/>
  <c r="AC136" i="4"/>
  <c r="AC321" i="4"/>
  <c r="AC520" i="4"/>
  <c r="AC369" i="4"/>
  <c r="AC134" i="4"/>
  <c r="AC533" i="4"/>
  <c r="AC245" i="4"/>
  <c r="AC198" i="4"/>
  <c r="AC529" i="4"/>
  <c r="AC332" i="4"/>
  <c r="AC625" i="4"/>
  <c r="AC597" i="4"/>
  <c r="AC569" i="4"/>
  <c r="AC555" i="4"/>
  <c r="AC485" i="4"/>
  <c r="AC404" i="4"/>
  <c r="AC484" i="4"/>
  <c r="AC372" i="4"/>
  <c r="AC272" i="4"/>
  <c r="AC550" i="4"/>
  <c r="AC204" i="4"/>
  <c r="AC119" i="4"/>
  <c r="AC419" i="4"/>
  <c r="AC295" i="4"/>
  <c r="AC435" i="4"/>
  <c r="AC251" i="4"/>
  <c r="AC636" i="4"/>
  <c r="AC8" i="4"/>
  <c r="AC319" i="4"/>
  <c r="AC164" i="4"/>
  <c r="AC297" i="4"/>
  <c r="AC77" i="4"/>
  <c r="AC444" i="4"/>
  <c r="AC3" i="4"/>
  <c r="AC638" i="4"/>
  <c r="AC22" i="4"/>
  <c r="AC591" i="4"/>
  <c r="AC456" i="4"/>
  <c r="AC108" i="4"/>
  <c r="AC385" i="4"/>
  <c r="AC343" i="4"/>
  <c r="AC301" i="4"/>
  <c r="AC231" i="4"/>
  <c r="AC4" i="4"/>
  <c r="AC132" i="4"/>
  <c r="AC118" i="4"/>
  <c r="AC189" i="4"/>
  <c r="AC375" i="4"/>
  <c r="AC316" i="4"/>
  <c r="AC78" i="4"/>
  <c r="AC665" i="4"/>
  <c r="AC609" i="4"/>
  <c r="AC553" i="4"/>
  <c r="AC525" i="4"/>
  <c r="AC497" i="4"/>
  <c r="AC548" i="4"/>
  <c r="AC83" i="4"/>
  <c r="AC328" i="4"/>
  <c r="AC214" i="4"/>
  <c r="AC300" i="4"/>
  <c r="AC67" i="4"/>
  <c r="AC86" i="4"/>
  <c r="AC159" i="4"/>
  <c r="AC61" i="4"/>
  <c r="AC347" i="4"/>
  <c r="AC291" i="4"/>
  <c r="AC483" i="4"/>
  <c r="AC179" i="4"/>
  <c r="AC103" i="4"/>
  <c r="AC641" i="4"/>
  <c r="AC135" i="4"/>
  <c r="AC392" i="4"/>
  <c r="AC454" i="4"/>
  <c r="AC439" i="4"/>
  <c r="AC425" i="4"/>
  <c r="AC107" i="4"/>
  <c r="AC39" i="4"/>
  <c r="AC193" i="4"/>
  <c r="AC327" i="4"/>
  <c r="AC271" i="4"/>
  <c r="AC277" i="4"/>
  <c r="AC158" i="4"/>
  <c r="AC149" i="4"/>
  <c r="AC203" i="4"/>
  <c r="AC428" i="4"/>
  <c r="AC323" i="4"/>
  <c r="AC649" i="4"/>
  <c r="AC593" i="4"/>
  <c r="AC379" i="4"/>
  <c r="AC537" i="4"/>
  <c r="AC437" i="4"/>
  <c r="AC54" i="4"/>
  <c r="AC340" i="4"/>
  <c r="AC417" i="4"/>
  <c r="AC284" i="4"/>
  <c r="AC228" i="4"/>
  <c r="AC200" i="4"/>
  <c r="AC172" i="4"/>
  <c r="AC115" i="4"/>
  <c r="AC358" i="4"/>
  <c r="AC443" i="4"/>
  <c r="AC387" i="4"/>
  <c r="AC331" i="4"/>
  <c r="AC462" i="4"/>
  <c r="AC219" i="4"/>
  <c r="AC195" i="4"/>
  <c r="AC207" i="4"/>
  <c r="AC53" i="4"/>
  <c r="AC648" i="4"/>
  <c r="AC19" i="4"/>
  <c r="AC367" i="4"/>
  <c r="AC502" i="4"/>
  <c r="AC269" i="4"/>
  <c r="AC255" i="4"/>
  <c r="AC199" i="4"/>
  <c r="AC30" i="4"/>
  <c r="AC100" i="4"/>
  <c r="AC585" i="4"/>
  <c r="AC388" i="4"/>
  <c r="AC105" i="4"/>
  <c r="AC294" i="4"/>
  <c r="AC633" i="4"/>
  <c r="AC438" i="4"/>
  <c r="AC577" i="4"/>
  <c r="AC230" i="4"/>
  <c r="AC493" i="4"/>
  <c r="AC276" i="4"/>
  <c r="AC436" i="4"/>
  <c r="AC99" i="4"/>
  <c r="AC505" i="4"/>
  <c r="AC268" i="4"/>
  <c r="AC87" i="4"/>
  <c r="AC184" i="4"/>
  <c r="AC519" i="4"/>
  <c r="AC127" i="4"/>
  <c r="AC71" i="4"/>
  <c r="AC427" i="4"/>
  <c r="AC371" i="4"/>
  <c r="AC315" i="4"/>
  <c r="AC259" i="4"/>
  <c r="AC24" i="4"/>
  <c r="AC191" i="4"/>
  <c r="AC141" i="4"/>
  <c r="AC101" i="4"/>
  <c r="AC260" i="4"/>
  <c r="AC632" i="4"/>
  <c r="AC373" i="4"/>
  <c r="AC449" i="4"/>
  <c r="AC546" i="4"/>
  <c r="AC407" i="4"/>
  <c r="AC482" i="4"/>
  <c r="AC351" i="4"/>
  <c r="AC567" i="4"/>
  <c r="AC123" i="4"/>
  <c r="AC534" i="4"/>
  <c r="AC236" i="4"/>
  <c r="AC126" i="4"/>
  <c r="AC84" i="4"/>
  <c r="AC70" i="4"/>
  <c r="AC667" i="4"/>
  <c r="AC595" i="4"/>
  <c r="G257" i="12"/>
  <c r="H257" i="12" s="1"/>
  <c r="G56" i="12"/>
  <c r="H56" i="12" s="1"/>
  <c r="I56" i="12" s="1"/>
  <c r="G472" i="12"/>
  <c r="H472" i="12" s="1"/>
  <c r="G392" i="12"/>
  <c r="H392" i="12" s="1"/>
  <c r="I392" i="12" s="1"/>
  <c r="G393" i="12"/>
  <c r="H393" i="12" s="1"/>
  <c r="I393" i="12" s="1"/>
  <c r="G177" i="12"/>
  <c r="H177" i="12" s="1"/>
  <c r="I177" i="12" s="1"/>
  <c r="G58" i="12"/>
  <c r="H58" i="12" s="1"/>
  <c r="I58" i="12" s="1"/>
  <c r="G5" i="12"/>
  <c r="H5" i="12" s="1"/>
  <c r="I5" i="12" s="1"/>
  <c r="G179" i="12"/>
  <c r="H179" i="12" s="1"/>
  <c r="I179" i="12" s="1"/>
  <c r="G389" i="12"/>
  <c r="H389" i="12" s="1"/>
  <c r="I389" i="12" s="1"/>
  <c r="G264" i="12"/>
  <c r="H264" i="12" s="1"/>
  <c r="G266" i="12"/>
  <c r="H266" i="12" s="1"/>
  <c r="G651" i="12"/>
  <c r="H651" i="12" s="1"/>
  <c r="I651" i="12" s="1"/>
  <c r="G33" i="12"/>
  <c r="H33" i="12" s="1"/>
  <c r="I33" i="12" s="1"/>
  <c r="G581" i="12"/>
  <c r="H581" i="12" s="1"/>
  <c r="I581" i="12" s="1"/>
  <c r="G633" i="12"/>
  <c r="H633" i="12" s="1"/>
  <c r="I633" i="12" s="1"/>
  <c r="G120" i="12"/>
  <c r="H120" i="12" s="1"/>
  <c r="I120" i="12" s="1"/>
  <c r="G126" i="12"/>
  <c r="H126" i="12" s="1"/>
  <c r="I126" i="12" s="1"/>
  <c r="G519" i="12"/>
  <c r="H519" i="12" s="1"/>
  <c r="G586" i="12"/>
  <c r="H586" i="12" s="1"/>
  <c r="I586" i="12" s="1"/>
  <c r="G30" i="12"/>
  <c r="H30" i="12" s="1"/>
  <c r="I30" i="12" s="1"/>
  <c r="G137" i="12"/>
  <c r="H137" i="12" s="1"/>
  <c r="I137" i="12" s="1"/>
  <c r="G113" i="12"/>
  <c r="H113" i="12" s="1"/>
  <c r="I113" i="12" s="1"/>
  <c r="G131" i="12"/>
  <c r="H131" i="12" s="1"/>
  <c r="I131" i="12" s="1"/>
  <c r="AB366" i="5"/>
  <c r="AB302" i="5"/>
  <c r="AB238" i="5"/>
  <c r="AB77" i="5"/>
  <c r="AB28" i="5"/>
  <c r="AB349" i="5"/>
  <c r="AB317" i="5"/>
  <c r="AB285" i="5"/>
  <c r="AB277" i="5"/>
  <c r="AB253" i="5"/>
  <c r="AB245" i="5"/>
  <c r="AB221" i="5"/>
  <c r="AB213" i="5"/>
  <c r="AB189" i="5"/>
  <c r="AB472" i="5"/>
  <c r="AB156" i="5"/>
  <c r="AB148" i="5"/>
  <c r="AB124" i="5"/>
  <c r="AB116" i="5"/>
  <c r="AB92" i="5"/>
  <c r="AB84" i="5"/>
  <c r="AB59" i="5"/>
  <c r="AB51" i="5"/>
  <c r="AB323" i="5"/>
  <c r="AB19" i="5"/>
  <c r="AB174" i="5"/>
  <c r="AB109" i="5"/>
  <c r="AB356" i="5"/>
  <c r="AB324" i="5"/>
  <c r="AB292" i="5"/>
  <c r="AB260" i="5"/>
  <c r="AB228" i="5"/>
  <c r="AB212" i="5"/>
  <c r="AB196" i="5"/>
  <c r="AB180" i="5"/>
  <c r="AB163" i="5"/>
  <c r="AB147" i="5"/>
  <c r="AB131" i="5"/>
  <c r="AB115" i="5"/>
  <c r="AB99" i="5"/>
  <c r="AB83" i="5"/>
  <c r="AB67" i="5"/>
  <c r="AB270" i="5"/>
  <c r="AB206" i="5"/>
  <c r="AB141" i="5"/>
  <c r="AB12" i="5"/>
  <c r="AB339" i="5"/>
  <c r="AB307" i="5"/>
  <c r="AB275" i="5"/>
  <c r="AB267" i="5"/>
  <c r="AB243" i="5"/>
  <c r="AB235" i="5"/>
  <c r="AB211" i="5"/>
  <c r="AB203" i="5"/>
  <c r="AB179" i="5"/>
  <c r="AB171" i="5"/>
  <c r="AB162" i="5"/>
  <c r="AB154" i="5"/>
  <c r="AB146" i="5"/>
  <c r="AB138" i="5"/>
  <c r="AB130" i="5"/>
  <c r="AB122" i="5"/>
  <c r="AB114" i="5"/>
  <c r="AB106" i="5"/>
  <c r="AB98" i="5"/>
  <c r="AB90" i="5"/>
  <c r="AB82" i="5"/>
  <c r="AB74" i="5"/>
  <c r="AB66" i="5"/>
  <c r="AB190" i="5"/>
  <c r="AB125" i="5"/>
  <c r="AB60" i="5"/>
  <c r="AB48" i="5"/>
  <c r="AB32" i="5"/>
  <c r="AB16" i="5"/>
  <c r="AB144" i="5"/>
  <c r="AB136" i="5"/>
  <c r="AB112" i="5"/>
  <c r="AB104" i="5"/>
  <c r="AB80" i="5"/>
  <c r="AB72" i="5"/>
  <c r="AB47" i="5"/>
  <c r="AB39" i="5"/>
  <c r="AB15" i="5"/>
  <c r="AB7" i="5"/>
  <c r="AB222" i="5"/>
  <c r="AB157" i="5"/>
  <c r="AB93" i="5"/>
  <c r="AB44" i="5"/>
  <c r="AB344" i="5"/>
  <c r="AB312" i="5"/>
  <c r="AB280" i="5"/>
  <c r="AB248" i="5"/>
  <c r="AB232" i="5"/>
  <c r="AB216" i="5"/>
  <c r="AB200" i="5"/>
  <c r="AB184" i="5"/>
  <c r="AB167" i="5"/>
  <c r="AB151" i="5"/>
  <c r="AB135" i="5"/>
  <c r="AB119" i="5"/>
  <c r="AB103" i="5"/>
  <c r="AB87" i="5"/>
  <c r="AB71" i="5"/>
  <c r="AB54" i="5"/>
  <c r="AB38" i="5"/>
  <c r="AB22" i="5"/>
  <c r="AB6" i="5"/>
  <c r="AB359" i="5"/>
  <c r="AB327" i="5"/>
  <c r="AB295" i="5"/>
  <c r="AB287" i="5"/>
  <c r="AB263" i="5"/>
  <c r="AB255" i="5"/>
  <c r="AB231" i="5"/>
  <c r="AB223" i="5"/>
  <c r="AB199" i="5"/>
  <c r="AB191" i="5"/>
  <c r="AB166" i="5"/>
  <c r="AB158" i="5"/>
  <c r="AB134" i="5"/>
  <c r="AB126" i="5"/>
  <c r="AB102" i="5"/>
  <c r="AB94" i="5"/>
  <c r="AB70" i="5"/>
  <c r="AB61" i="5"/>
  <c r="AB37" i="5"/>
  <c r="AB29" i="5"/>
  <c r="AB5" i="5"/>
  <c r="AB58" i="5"/>
  <c r="AB50" i="5"/>
  <c r="AB42" i="5"/>
  <c r="AB34" i="5"/>
  <c r="AB26" i="5"/>
  <c r="AB18" i="5"/>
  <c r="AB10" i="5"/>
  <c r="AB57" i="5"/>
  <c r="AB49" i="5"/>
  <c r="AB41" i="5"/>
  <c r="AB33" i="5"/>
  <c r="AB25" i="5"/>
  <c r="AB17" i="5"/>
  <c r="AB9" i="5"/>
  <c r="AB450" i="5"/>
  <c r="AB442" i="5"/>
  <c r="AB434" i="5"/>
  <c r="AB426" i="5"/>
  <c r="AB418" i="5"/>
  <c r="AB410" i="5"/>
  <c r="AB402" i="5"/>
  <c r="AB394" i="5"/>
  <c r="AB386" i="5"/>
  <c r="AB378" i="5"/>
  <c r="AB370" i="5"/>
  <c r="AB354" i="5"/>
  <c r="AB346" i="5"/>
  <c r="AB338" i="5"/>
  <c r="AB330" i="5"/>
  <c r="AB322" i="5"/>
  <c r="AB314" i="5"/>
  <c r="AB181" i="5"/>
  <c r="AB298" i="5"/>
  <c r="AB290" i="5"/>
  <c r="AB282" i="5"/>
  <c r="AB274" i="5"/>
  <c r="AB266" i="5"/>
  <c r="AB258" i="5"/>
  <c r="AB250" i="5"/>
  <c r="AB242" i="5"/>
  <c r="AB234" i="5"/>
  <c r="AB226" i="5"/>
  <c r="AB218" i="5"/>
  <c r="AB210" i="5"/>
  <c r="AB202" i="5"/>
  <c r="AB194" i="5"/>
  <c r="AB186" i="5"/>
  <c r="AB178" i="5"/>
  <c r="AB170" i="5"/>
  <c r="AB161" i="5"/>
  <c r="AB153" i="5"/>
  <c r="AB145" i="5"/>
  <c r="AB137" i="5"/>
  <c r="AB129" i="5"/>
  <c r="AB121" i="5"/>
  <c r="AB113" i="5"/>
  <c r="AB105" i="5"/>
  <c r="AB97" i="5"/>
  <c r="AB89" i="5"/>
  <c r="AB81" i="5"/>
  <c r="AB73" i="5"/>
  <c r="AB65" i="5"/>
  <c r="AB666" i="5"/>
  <c r="AB658" i="5"/>
  <c r="AB650" i="5"/>
  <c r="AB642" i="5"/>
  <c r="AB668" i="5"/>
  <c r="AB626" i="5"/>
  <c r="AB618" i="5"/>
  <c r="AB610" i="5"/>
  <c r="AB602" i="5"/>
  <c r="AB594" i="5"/>
  <c r="AB586" i="5"/>
  <c r="AB578" i="5"/>
  <c r="AB570" i="5"/>
  <c r="AB562" i="5"/>
  <c r="AB554" i="5"/>
  <c r="AB546" i="5"/>
  <c r="AB538" i="5"/>
  <c r="AB530" i="5"/>
  <c r="AB522" i="5"/>
  <c r="AB514" i="5"/>
  <c r="AB506" i="5"/>
  <c r="AB498" i="5"/>
  <c r="AB490" i="5"/>
  <c r="AB482" i="5"/>
  <c r="AB474" i="5"/>
  <c r="AB466" i="5"/>
  <c r="AB458" i="5"/>
  <c r="AB449" i="5"/>
  <c r="AB441" i="5"/>
  <c r="AB433" i="5"/>
  <c r="AB425" i="5"/>
  <c r="AB417" i="5"/>
  <c r="AB401" i="5"/>
  <c r="AB393" i="5"/>
  <c r="AB385" i="5"/>
  <c r="AB377" i="5"/>
  <c r="AB369" i="5"/>
  <c r="AB361" i="5"/>
  <c r="AB353" i="5"/>
  <c r="AB345" i="5"/>
  <c r="AB337" i="5"/>
  <c r="AB329" i="5"/>
  <c r="AB321" i="5"/>
  <c r="AB313" i="5"/>
  <c r="AB305" i="5"/>
  <c r="AB297" i="5"/>
  <c r="AB289" i="5"/>
  <c r="AB281" i="5"/>
  <c r="AB273" i="5"/>
  <c r="AB265" i="5"/>
  <c r="AB257" i="5"/>
  <c r="AB241" i="5"/>
  <c r="AB233" i="5"/>
  <c r="AB225" i="5"/>
  <c r="AB217" i="5"/>
  <c r="AB209" i="5"/>
  <c r="AB201" i="5"/>
  <c r="AB193" i="5"/>
  <c r="AB177" i="5"/>
  <c r="AB169" i="5"/>
  <c r="AB665" i="5"/>
  <c r="AB657" i="5"/>
  <c r="AB649" i="5"/>
  <c r="AB641" i="5"/>
  <c r="AB633" i="5"/>
  <c r="AB625" i="5"/>
  <c r="AB617" i="5"/>
  <c r="AB609" i="5"/>
  <c r="AB601" i="5"/>
  <c r="AB593" i="5"/>
  <c r="AB585" i="5"/>
  <c r="AB577" i="5"/>
  <c r="AB569" i="5"/>
  <c r="AB561" i="5"/>
  <c r="AB553" i="5"/>
  <c r="AB545" i="5"/>
  <c r="AB537" i="5"/>
  <c r="AB529" i="5"/>
  <c r="AB521" i="5"/>
  <c r="AB513" i="5"/>
  <c r="AB505" i="5"/>
  <c r="AB497" i="5"/>
  <c r="AB489" i="5"/>
  <c r="AB481" i="5"/>
  <c r="AB473" i="5"/>
  <c r="AB465" i="5"/>
  <c r="AB457" i="5"/>
  <c r="AC431" i="4"/>
  <c r="AC165" i="4"/>
  <c r="AC93" i="4"/>
  <c r="AC62" i="4"/>
  <c r="AC148" i="4"/>
  <c r="AC46" i="4"/>
  <c r="AC21" i="4"/>
  <c r="AC155" i="4"/>
  <c r="AC222" i="4"/>
  <c r="AC664" i="4"/>
  <c r="AC656" i="4"/>
  <c r="AC640" i="4"/>
  <c r="AC212" i="4"/>
  <c r="AC616" i="4"/>
  <c r="AC220" i="4"/>
  <c r="AC600" i="4"/>
  <c r="AC592" i="4"/>
  <c r="AC576" i="4"/>
  <c r="AC560" i="4"/>
  <c r="AC552" i="4"/>
  <c r="AC544" i="4"/>
  <c r="AC139" i="4"/>
  <c r="AC528" i="4"/>
  <c r="AC423" i="4"/>
  <c r="AC496" i="4"/>
  <c r="AC160" i="4"/>
  <c r="AC9" i="4"/>
  <c r="AC472" i="4"/>
  <c r="AC464" i="4"/>
  <c r="AC618" i="4"/>
  <c r="AC668" i="4"/>
  <c r="AC652" i="4"/>
  <c r="AC644" i="4"/>
  <c r="AC341" i="4"/>
  <c r="AC628" i="4"/>
  <c r="AC620" i="4"/>
  <c r="AC612" i="4"/>
  <c r="AC604" i="4"/>
  <c r="AC596" i="4"/>
  <c r="AC588" i="4"/>
  <c r="AC580" i="4"/>
  <c r="AC572" i="4"/>
  <c r="AC564" i="4"/>
  <c r="AC556" i="4"/>
  <c r="AC91" i="4"/>
  <c r="AC307" i="4"/>
  <c r="AC642" i="4"/>
  <c r="AC524" i="4"/>
  <c r="AC396" i="4"/>
  <c r="AC508" i="4"/>
  <c r="AC500" i="4"/>
  <c r="AC492" i="4"/>
  <c r="AC394" i="4"/>
  <c r="AC140" i="4"/>
  <c r="AC639" i="4"/>
  <c r="AC460" i="4"/>
  <c r="AC57" i="4"/>
  <c r="AC49" i="4"/>
  <c r="AC390" i="4"/>
  <c r="AC349" i="4"/>
  <c r="AC154" i="4"/>
  <c r="AC608" i="4"/>
  <c r="AC306" i="4"/>
  <c r="AC205" i="4"/>
  <c r="AC166" i="4"/>
  <c r="AC150" i="4"/>
  <c r="AC142" i="4"/>
  <c r="AC110" i="4"/>
  <c r="AC381" i="4"/>
  <c r="AC94" i="4"/>
  <c r="AC313" i="4"/>
  <c r="AC400" i="4"/>
  <c r="AC35" i="4"/>
  <c r="AC215" i="4"/>
  <c r="AC29" i="4"/>
  <c r="AC516" i="4"/>
  <c r="AC13" i="4"/>
  <c r="AC403" i="4"/>
  <c r="AC161" i="4"/>
  <c r="AC153" i="4"/>
  <c r="AC383" i="4"/>
  <c r="AC137" i="4"/>
  <c r="AC129" i="4"/>
  <c r="AC527" i="4"/>
  <c r="AC113" i="4"/>
  <c r="AC104" i="4"/>
  <c r="AC97" i="4"/>
  <c r="AC237" i="4"/>
  <c r="AC565" i="4"/>
  <c r="AE185" i="4"/>
  <c r="AC646" i="4"/>
  <c r="AC574" i="4"/>
  <c r="AC446" i="4"/>
  <c r="AC488" i="4"/>
  <c r="AC430" i="4"/>
  <c r="AC619" i="4"/>
  <c r="AC406" i="4"/>
  <c r="AC398" i="4"/>
  <c r="AC366" i="4"/>
  <c r="AC441" i="4"/>
  <c r="AC287" i="4"/>
  <c r="AC326" i="4"/>
  <c r="AC310" i="4"/>
  <c r="AC16" i="4"/>
  <c r="AC267" i="4"/>
  <c r="AC278" i="4"/>
  <c r="AC262" i="4"/>
  <c r="AC413" i="4"/>
  <c r="AC469" i="4"/>
  <c r="AC89" i="4"/>
  <c r="AC18" i="4"/>
  <c r="AC238" i="4"/>
  <c r="AC206" i="4"/>
  <c r="AC37" i="4"/>
  <c r="AC182" i="4"/>
  <c r="AC513" i="4"/>
  <c r="AC434" i="4"/>
  <c r="AC412" i="4"/>
  <c r="AC133" i="4"/>
  <c r="AC174" i="4"/>
  <c r="AC130" i="4"/>
  <c r="AC629" i="4"/>
  <c r="AC241" i="4"/>
  <c r="AC69" i="4"/>
  <c r="AC361" i="4"/>
  <c r="AC353" i="4"/>
  <c r="AC345" i="4"/>
  <c r="AC337" i="4"/>
  <c r="AC329" i="4"/>
  <c r="AC530" i="4"/>
  <c r="AC229" i="4"/>
  <c r="AC352" i="4"/>
  <c r="AC257" i="4"/>
  <c r="AC289" i="4"/>
  <c r="AC281" i="4"/>
  <c r="AC263" i="4"/>
  <c r="AC265" i="4"/>
  <c r="AC12" i="4"/>
  <c r="AC233" i="4"/>
  <c r="AC225" i="4"/>
  <c r="AC217" i="4"/>
  <c r="AC209" i="4"/>
  <c r="AC201" i="4"/>
  <c r="AC58" i="4"/>
  <c r="AC177" i="4"/>
  <c r="AC169" i="4"/>
  <c r="AC31" i="4"/>
  <c r="AC120" i="4"/>
  <c r="AC551" i="4"/>
  <c r="AC47" i="4"/>
  <c r="AC405" i="4"/>
  <c r="AC14" i="4"/>
  <c r="AC15" i="4"/>
  <c r="AC7" i="4"/>
  <c r="AC55" i="4"/>
  <c r="AC23" i="4"/>
  <c r="AC356" i="4"/>
  <c r="AC662" i="4"/>
  <c r="AC654" i="4"/>
  <c r="AC622" i="4"/>
  <c r="AC614" i="4"/>
  <c r="AC606" i="4"/>
  <c r="AC590" i="4"/>
  <c r="AC582" i="4"/>
  <c r="AC566" i="4"/>
  <c r="AC163" i="4"/>
  <c r="AC536" i="4"/>
  <c r="AC109" i="4"/>
  <c r="AC246" i="4"/>
  <c r="AC510" i="4"/>
  <c r="AC589" i="4"/>
  <c r="AC494" i="4"/>
  <c r="AC478" i="4"/>
  <c r="AC470" i="4"/>
  <c r="AC512" i="4"/>
  <c r="AC422" i="4"/>
  <c r="AC429" i="4"/>
  <c r="AC421" i="4"/>
  <c r="AC42" i="4"/>
  <c r="AC389" i="4"/>
  <c r="AC274" i="4"/>
  <c r="AC365" i="4"/>
  <c r="AC357" i="4"/>
  <c r="AC333" i="4"/>
  <c r="AC325" i="4"/>
  <c r="AC594" i="4"/>
  <c r="AC293" i="4"/>
  <c r="AC285" i="4"/>
  <c r="AC253" i="4"/>
  <c r="AC283" i="4"/>
  <c r="AC221" i="4"/>
  <c r="AC88" i="4"/>
  <c r="AC197" i="4"/>
  <c r="AC181" i="4"/>
  <c r="AC173" i="4"/>
  <c r="AC59" i="4"/>
  <c r="AC51" i="4"/>
  <c r="AC43" i="4"/>
  <c r="AC11" i="4"/>
  <c r="AC27" i="4"/>
  <c r="AC34" i="4"/>
  <c r="AC102" i="4"/>
  <c r="AC95" i="4"/>
  <c r="AC359" i="4"/>
  <c r="AC239" i="4"/>
  <c r="AC346" i="4"/>
  <c r="AC143" i="4"/>
  <c r="AC458" i="4"/>
  <c r="AC79" i="4"/>
  <c r="AC661" i="4"/>
  <c r="AC653" i="4"/>
  <c r="AC645" i="4"/>
  <c r="AC637" i="4"/>
  <c r="AC621" i="4"/>
  <c r="AC613" i="4"/>
  <c r="AC116" i="4"/>
  <c r="AE581" i="4"/>
  <c r="AC573" i="4"/>
  <c r="AC32" i="4"/>
  <c r="AC541" i="4"/>
  <c r="AC509" i="4"/>
  <c r="AC501" i="4"/>
  <c r="AC477" i="4"/>
  <c r="AC393" i="4"/>
  <c r="AC559" i="4"/>
  <c r="AC147" i="4"/>
  <c r="AC273" i="4"/>
  <c r="AC131" i="4"/>
  <c r="AC363" i="4"/>
  <c r="AC558" i="4"/>
  <c r="AC624" i="4"/>
  <c r="AC65" i="4"/>
  <c r="AC248" i="4"/>
  <c r="AC261" i="4"/>
  <c r="AC557" i="4"/>
  <c r="AC247" i="4"/>
  <c r="AC663" i="4"/>
  <c r="AC647" i="4"/>
  <c r="AC355" i="4"/>
  <c r="AC121" i="4"/>
  <c r="AC623" i="4"/>
  <c r="AC607" i="4"/>
  <c r="AC599" i="4"/>
  <c r="AC399" i="4"/>
  <c r="AC583" i="4"/>
  <c r="AC575" i="4"/>
  <c r="AC33" i="4"/>
  <c r="AC317" i="4"/>
  <c r="AC309" i="4"/>
  <c r="AC535" i="4"/>
  <c r="AC244" i="4"/>
  <c r="AC92" i="4"/>
  <c r="AC511" i="4"/>
  <c r="AC495" i="4"/>
  <c r="AC487" i="4"/>
  <c r="AC479" i="4"/>
  <c r="AC463" i="4"/>
  <c r="AC521" i="4"/>
  <c r="AC507" i="4"/>
  <c r="AC382" i="4"/>
  <c r="AC568" i="4"/>
  <c r="AC342" i="4"/>
  <c r="AC302" i="4"/>
  <c r="AC270" i="4"/>
  <c r="AC305" i="4"/>
  <c r="AC605" i="4"/>
  <c r="AC157" i="4"/>
  <c r="AC117" i="4"/>
  <c r="AC518" i="4"/>
  <c r="AC433" i="4"/>
  <c r="AC52" i="4"/>
  <c r="AC44" i="4"/>
  <c r="AC125" i="4"/>
  <c r="AC28" i="4"/>
  <c r="AC20" i="4"/>
  <c r="AC658" i="4"/>
  <c r="AC254" i="4"/>
  <c r="AC380" i="4"/>
  <c r="AC615" i="4"/>
  <c r="AC543" i="4"/>
  <c r="AC503" i="4"/>
  <c r="AC471" i="4"/>
  <c r="AC659" i="4"/>
  <c r="AC651" i="4"/>
  <c r="AC643" i="4"/>
  <c r="AC635" i="4"/>
  <c r="AC480" i="4"/>
  <c r="AC611" i="4"/>
  <c r="AC603" i="4"/>
  <c r="AC587" i="4"/>
  <c r="AC579" i="4"/>
  <c r="AC397" i="4"/>
  <c r="AC563" i="4"/>
  <c r="AC374" i="4"/>
  <c r="AC539" i="4"/>
  <c r="AC531" i="4"/>
  <c r="AC515" i="4"/>
  <c r="AC602" i="4"/>
  <c r="AC499" i="4"/>
  <c r="AC491" i="4"/>
  <c r="AC475" i="4"/>
  <c r="AC467" i="4"/>
  <c r="AC459" i="4"/>
  <c r="AC298" i="4"/>
  <c r="AC152" i="4"/>
  <c r="AC144" i="4"/>
  <c r="AC128" i="4"/>
  <c r="AC112" i="4"/>
  <c r="AC36" i="4"/>
  <c r="AC96" i="4"/>
  <c r="AC461" i="4"/>
  <c r="AC80" i="4"/>
  <c r="AC196" i="4"/>
  <c r="AC175" i="4"/>
  <c r="AC45" i="4"/>
  <c r="AC448" i="4"/>
  <c r="AC473" i="4"/>
  <c r="AC424" i="4"/>
  <c r="AC416" i="4"/>
  <c r="AC312" i="4"/>
  <c r="AC384" i="4"/>
  <c r="AC368" i="4"/>
  <c r="AC542" i="4"/>
  <c r="AC324" i="4"/>
  <c r="AC486" i="4"/>
  <c r="AC336" i="4"/>
  <c r="AC320" i="4"/>
  <c r="AC304" i="4"/>
  <c r="AC296" i="4"/>
  <c r="AC288" i="4"/>
  <c r="AC280" i="4"/>
  <c r="AC106" i="4"/>
  <c r="AC256" i="4"/>
  <c r="AC240" i="4"/>
  <c r="AC232" i="4"/>
  <c r="AC224" i="4"/>
  <c r="AC216" i="4"/>
  <c r="AC208" i="4"/>
  <c r="AC192" i="4"/>
  <c r="AC176" i="4"/>
  <c r="G656" i="10"/>
  <c r="H656" i="10" s="1"/>
  <c r="I656" i="10" s="1"/>
  <c r="G368" i="10"/>
  <c r="H368" i="10" s="1"/>
  <c r="I368" i="10" s="1"/>
  <c r="H584" i="10"/>
  <c r="I584" i="10" s="1"/>
  <c r="H408" i="10"/>
  <c r="I408" i="10" s="1"/>
  <c r="G552" i="10"/>
  <c r="H552" i="10" s="1"/>
  <c r="I552" i="10" s="1"/>
  <c r="H184" i="10"/>
  <c r="I184" i="10" s="1"/>
  <c r="H144" i="10"/>
  <c r="I144" i="10" s="1"/>
  <c r="G320" i="10"/>
  <c r="H320" i="10" s="1"/>
  <c r="I320" i="10" s="1"/>
  <c r="G464" i="10"/>
  <c r="H464" i="10" s="1"/>
  <c r="I464" i="10" s="1"/>
  <c r="H592" i="10"/>
  <c r="I592" i="10" s="1"/>
  <c r="G416" i="10"/>
  <c r="H416" i="10" s="1"/>
  <c r="I416" i="10" s="1"/>
  <c r="G256" i="10"/>
  <c r="H256" i="10" s="1"/>
  <c r="I256" i="10" s="1"/>
  <c r="H632" i="10"/>
  <c r="I632" i="10" s="1"/>
  <c r="H567" i="10"/>
  <c r="H530" i="10"/>
  <c r="I530" i="10" s="1"/>
  <c r="H473" i="10"/>
  <c r="H631" i="10"/>
  <c r="H35" i="10"/>
  <c r="H565" i="10"/>
  <c r="I565" i="10" s="1"/>
  <c r="H627" i="10"/>
  <c r="I627" i="10" s="1"/>
  <c r="H589" i="10"/>
  <c r="I589" i="10" s="1"/>
  <c r="H500" i="10"/>
  <c r="I500" i="10" s="1"/>
  <c r="H480" i="10"/>
  <c r="I480" i="10" s="1"/>
  <c r="H397" i="10"/>
  <c r="I397" i="10" s="1"/>
  <c r="H197" i="10"/>
  <c r="H189" i="10"/>
  <c r="I189" i="10" s="1"/>
  <c r="H83" i="10"/>
  <c r="I83" i="10" s="1"/>
  <c r="G283" i="10"/>
  <c r="H283" i="10" s="1"/>
  <c r="I283" i="10" s="1"/>
  <c r="G507" i="10"/>
  <c r="H507" i="10" s="1"/>
  <c r="I507" i="10" s="1"/>
  <c r="H642" i="10"/>
  <c r="G299" i="10"/>
  <c r="H299" i="10" s="1"/>
  <c r="I299" i="10" s="1"/>
  <c r="H423" i="10"/>
  <c r="G649" i="10"/>
  <c r="H649" i="10" s="1"/>
  <c r="I649" i="10" s="1"/>
  <c r="G559" i="10"/>
  <c r="H559" i="10" s="1"/>
  <c r="I559" i="10" s="1"/>
  <c r="H539" i="10"/>
  <c r="I539" i="10" s="1"/>
  <c r="H521" i="10"/>
  <c r="I521" i="10" s="1"/>
  <c r="H505" i="10"/>
  <c r="I505" i="10" s="1"/>
  <c r="G481" i="10"/>
  <c r="H481" i="10" s="1"/>
  <c r="I481" i="10" s="1"/>
  <c r="H399" i="10"/>
  <c r="I399" i="10" s="1"/>
  <c r="H383" i="10"/>
  <c r="I383" i="10" s="1"/>
  <c r="H311" i="10"/>
  <c r="I311" i="10" s="1"/>
  <c r="H298" i="10"/>
  <c r="I298" i="10" s="1"/>
  <c r="H261" i="10"/>
  <c r="I261" i="10" s="1"/>
  <c r="G240" i="10"/>
  <c r="H240" i="10" s="1"/>
  <c r="I240" i="10" s="1"/>
  <c r="H220" i="10"/>
  <c r="I220" i="10" s="1"/>
  <c r="G190" i="10"/>
  <c r="H190" i="10" s="1"/>
  <c r="I190" i="10" s="1"/>
  <c r="H172" i="10"/>
  <c r="I172" i="10" s="1"/>
  <c r="G131" i="10"/>
  <c r="H131" i="10" s="1"/>
  <c r="I131" i="10" s="1"/>
  <c r="H61" i="10"/>
  <c r="I61" i="10" s="1"/>
  <c r="H43" i="10"/>
  <c r="I43" i="10" s="1"/>
  <c r="H19" i="10"/>
  <c r="I19" i="10" s="1"/>
  <c r="H646" i="10"/>
  <c r="I646" i="10" s="1"/>
  <c r="H557" i="10"/>
  <c r="I557" i="10" s="1"/>
  <c r="H644" i="10"/>
  <c r="I644" i="10" s="1"/>
  <c r="H615" i="10"/>
  <c r="I615" i="10" s="1"/>
  <c r="G575" i="10"/>
  <c r="H575" i="10" s="1"/>
  <c r="I575" i="10" s="1"/>
  <c r="H534" i="10"/>
  <c r="I534" i="10" s="1"/>
  <c r="G519" i="10"/>
  <c r="H519" i="10" s="1"/>
  <c r="I519" i="10" s="1"/>
  <c r="H479" i="10"/>
  <c r="I479" i="10" s="1"/>
  <c r="H426" i="10"/>
  <c r="I426" i="10" s="1"/>
  <c r="G415" i="10"/>
  <c r="H415" i="10" s="1"/>
  <c r="I415" i="10" s="1"/>
  <c r="G396" i="10"/>
  <c r="H396" i="10" s="1"/>
  <c r="I396" i="10" s="1"/>
  <c r="H379" i="10"/>
  <c r="I379" i="10" s="1"/>
  <c r="H358" i="10"/>
  <c r="I358" i="10" s="1"/>
  <c r="H341" i="10"/>
  <c r="I341" i="10" s="1"/>
  <c r="G308" i="10"/>
  <c r="H308" i="10" s="1"/>
  <c r="I308" i="10" s="1"/>
  <c r="H294" i="10"/>
  <c r="I294" i="10" s="1"/>
  <c r="G294" i="10"/>
  <c r="G273" i="10"/>
  <c r="H273" i="10" s="1"/>
  <c r="I273" i="10" s="1"/>
  <c r="H238" i="10"/>
  <c r="I238" i="10" s="1"/>
  <c r="G622" i="10"/>
  <c r="H622" i="10" s="1"/>
  <c r="I622" i="10" s="1"/>
  <c r="H608" i="10"/>
  <c r="I608" i="10" s="1"/>
  <c r="H568" i="10"/>
  <c r="I568" i="10" s="1"/>
  <c r="G548" i="10"/>
  <c r="H548" i="10" s="1"/>
  <c r="I548" i="10" s="1"/>
  <c r="H491" i="10"/>
  <c r="I491" i="10" s="1"/>
  <c r="G198" i="10"/>
  <c r="H198" i="10" s="1"/>
  <c r="I198" i="10" s="1"/>
  <c r="H508" i="10"/>
  <c r="I508" i="10" s="1"/>
  <c r="H192" i="10"/>
  <c r="H21" i="10"/>
  <c r="I21" i="10" s="1"/>
  <c r="H598" i="10"/>
  <c r="I598" i="10" s="1"/>
  <c r="H196" i="10"/>
  <c r="I196" i="10" s="1"/>
  <c r="H188" i="10"/>
  <c r="I188" i="10" s="1"/>
  <c r="H76" i="10"/>
  <c r="I76" i="10" s="1"/>
  <c r="H57" i="10"/>
  <c r="I57" i="10" s="1"/>
  <c r="G355" i="10"/>
  <c r="H355" i="10" s="1"/>
  <c r="I355" i="10" s="1"/>
  <c r="G331" i="10"/>
  <c r="H331" i="10" s="1"/>
  <c r="I331" i="10" s="1"/>
  <c r="G31" i="10"/>
  <c r="H31" i="10" s="1"/>
  <c r="I31" i="10" s="1"/>
  <c r="H394" i="10"/>
  <c r="I394" i="10" s="1"/>
  <c r="H254" i="10"/>
  <c r="I254" i="10" s="1"/>
  <c r="H236" i="10"/>
  <c r="I236" i="10" s="1"/>
  <c r="H212" i="10"/>
  <c r="I212" i="10" s="1"/>
  <c r="H95" i="10"/>
  <c r="I95" i="10" s="1"/>
  <c r="H39" i="10"/>
  <c r="I39" i="10" s="1"/>
  <c r="H574" i="10"/>
  <c r="I574" i="10" s="1"/>
  <c r="H526" i="10"/>
  <c r="I526" i="10" s="1"/>
  <c r="H425" i="10"/>
  <c r="I425" i="10" s="1"/>
  <c r="H357" i="10"/>
  <c r="I357" i="10" s="1"/>
  <c r="H195" i="10"/>
  <c r="I195" i="10" s="1"/>
  <c r="H56" i="10"/>
  <c r="I56" i="10" s="1"/>
  <c r="H40" i="10"/>
  <c r="I40" i="10" s="1"/>
  <c r="I567" i="10"/>
  <c r="H393" i="10"/>
  <c r="I393" i="10" s="1"/>
  <c r="H287" i="10"/>
  <c r="I287" i="10" s="1"/>
  <c r="H23" i="10"/>
  <c r="I23" i="10" s="1"/>
  <c r="G253" i="10"/>
  <c r="H253" i="10" s="1"/>
  <c r="I253" i="10" s="1"/>
  <c r="I473" i="10"/>
  <c r="H375" i="10"/>
  <c r="I375" i="10" s="1"/>
  <c r="H318" i="10"/>
  <c r="H305" i="10"/>
  <c r="I305" i="10" s="1"/>
  <c r="H266" i="10"/>
  <c r="I266" i="10" s="1"/>
  <c r="I247" i="10"/>
  <c r="H247" i="10"/>
  <c r="H228" i="10"/>
  <c r="I228" i="10" s="1"/>
  <c r="H193" i="10"/>
  <c r="I193" i="10" s="1"/>
  <c r="H22" i="10"/>
  <c r="I22" i="10" s="1"/>
  <c r="H11" i="10"/>
  <c r="I11" i="10" s="1"/>
  <c r="H160" i="10"/>
  <c r="I160" i="10" s="1"/>
  <c r="H91" i="10"/>
  <c r="I91" i="10" s="1"/>
  <c r="H37" i="10"/>
  <c r="I37" i="10" s="1"/>
  <c r="H16" i="10"/>
  <c r="I16" i="10" s="1"/>
  <c r="H38" i="10"/>
  <c r="I38" i="10" s="1"/>
  <c r="G213" i="10"/>
  <c r="H213" i="10" s="1"/>
  <c r="I213" i="10" s="1"/>
  <c r="H490" i="10"/>
  <c r="I490" i="10" s="1"/>
  <c r="H391" i="10"/>
  <c r="I391" i="10" s="1"/>
  <c r="H350" i="10"/>
  <c r="I350" i="10" s="1"/>
  <c r="H263" i="10"/>
  <c r="I263" i="10" s="1"/>
  <c r="I192" i="10"/>
  <c r="H177" i="10"/>
  <c r="I177" i="10" s="1"/>
  <c r="H156" i="10"/>
  <c r="I156" i="10" s="1"/>
  <c r="H135" i="10"/>
  <c r="I135" i="10" s="1"/>
  <c r="H52" i="10"/>
  <c r="I52" i="10" s="1"/>
  <c r="H651" i="10"/>
  <c r="I651" i="10" s="1"/>
  <c r="H619" i="10"/>
  <c r="I619" i="10" s="1"/>
  <c r="H547" i="10"/>
  <c r="I547" i="10" s="1"/>
  <c r="H352" i="10"/>
  <c r="I352" i="10" s="1"/>
  <c r="H109" i="10"/>
  <c r="I109" i="10" s="1"/>
  <c r="I642" i="10"/>
  <c r="H161" i="10"/>
  <c r="I161" i="10" s="1"/>
  <c r="G495" i="10"/>
  <c r="H495" i="10" s="1"/>
  <c r="I495" i="10" s="1"/>
  <c r="G129" i="10"/>
  <c r="H129" i="10" s="1"/>
  <c r="I129" i="10" s="1"/>
  <c r="G14" i="10"/>
  <c r="H14" i="10" s="1"/>
  <c r="I14" i="10" s="1"/>
  <c r="G545" i="10"/>
  <c r="H545" i="10" s="1"/>
  <c r="I545" i="10" s="1"/>
  <c r="H482" i="10"/>
  <c r="I482" i="10" s="1"/>
  <c r="H438" i="10"/>
  <c r="I438" i="10" s="1"/>
  <c r="H390" i="10"/>
  <c r="I390" i="10" s="1"/>
  <c r="H369" i="10"/>
  <c r="I369" i="10" s="1"/>
  <c r="H279" i="10"/>
  <c r="I279" i="10" s="1"/>
  <c r="H262" i="10"/>
  <c r="I262" i="10" s="1"/>
  <c r="H241" i="10"/>
  <c r="I241" i="10" s="1"/>
  <c r="H174" i="10"/>
  <c r="I174" i="10" s="1"/>
  <c r="H154" i="10"/>
  <c r="I154" i="10" s="1"/>
  <c r="H65" i="10"/>
  <c r="I65" i="10" s="1"/>
  <c r="I35" i="10"/>
  <c r="H8" i="10"/>
  <c r="I8" i="10" s="1"/>
  <c r="H618" i="10"/>
  <c r="I618" i="10" s="1"/>
  <c r="H546" i="10"/>
  <c r="I546" i="10" s="1"/>
  <c r="H496" i="10"/>
  <c r="I496" i="10" s="1"/>
  <c r="H307" i="10"/>
  <c r="I307" i="10" s="1"/>
  <c r="H187" i="10"/>
  <c r="I187" i="10" s="1"/>
  <c r="H141" i="10"/>
  <c r="I141" i="10" s="1"/>
  <c r="H107" i="10"/>
  <c r="I107" i="10" s="1"/>
  <c r="I423" i="10"/>
  <c r="H512" i="10"/>
  <c r="I512" i="10" s="1"/>
  <c r="H419" i="10"/>
  <c r="I419" i="10" s="1"/>
  <c r="H291" i="10"/>
  <c r="I291" i="10" s="1"/>
  <c r="H203" i="10"/>
  <c r="I203" i="10" s="1"/>
  <c r="H104" i="10"/>
  <c r="I104" i="10" s="1"/>
  <c r="H67" i="10"/>
  <c r="I67" i="10" s="1"/>
  <c r="H48" i="10"/>
  <c r="I48" i="10" s="1"/>
  <c r="I631" i="10"/>
  <c r="G455" i="10"/>
  <c r="H455" i="10" s="1"/>
  <c r="I455" i="10" s="1"/>
  <c r="G267" i="10"/>
  <c r="H267" i="10" s="1"/>
  <c r="I267" i="10" s="1"/>
  <c r="H382" i="10"/>
  <c r="I382" i="10" s="1"/>
  <c r="H343" i="10"/>
  <c r="I343" i="10" s="1"/>
  <c r="H297" i="10"/>
  <c r="I297" i="10" s="1"/>
  <c r="H276" i="10"/>
  <c r="I276" i="10" s="1"/>
  <c r="H239" i="10"/>
  <c r="I239" i="10" s="1"/>
  <c r="H214" i="10"/>
  <c r="I214" i="10" s="1"/>
  <c r="I197" i="10"/>
  <c r="G130" i="10"/>
  <c r="H130" i="10" s="1"/>
  <c r="I130" i="10" s="1"/>
  <c r="H105" i="10"/>
  <c r="I105" i="10" s="1"/>
  <c r="H60" i="10"/>
  <c r="I60" i="10" s="1"/>
  <c r="H42" i="10"/>
  <c r="I42" i="10" s="1"/>
  <c r="H18" i="10"/>
  <c r="I18" i="10" s="1"/>
  <c r="H5" i="10"/>
  <c r="I5" i="10" s="1"/>
  <c r="H640" i="10"/>
  <c r="I640" i="10" s="1"/>
  <c r="H624" i="10"/>
  <c r="I624" i="10" s="1"/>
  <c r="H616" i="10"/>
  <c r="I616" i="10" s="1"/>
  <c r="H476" i="10"/>
  <c r="I476" i="10" s="1"/>
  <c r="H3" i="10"/>
  <c r="I3" i="10" s="1"/>
  <c r="H4" i="10"/>
  <c r="I4" i="10" s="1"/>
  <c r="H655" i="10"/>
  <c r="I655" i="10" s="1"/>
  <c r="H639" i="10"/>
  <c r="I639" i="10" s="1"/>
  <c r="H527" i="10"/>
  <c r="I527" i="10" s="1"/>
  <c r="H518" i="10"/>
  <c r="I518" i="10" s="1"/>
  <c r="H467" i="10"/>
  <c r="I467" i="10" s="1"/>
  <c r="H440" i="10"/>
  <c r="I440" i="10" s="1"/>
  <c r="H413" i="10"/>
  <c r="I413" i="10" s="1"/>
  <c r="I318" i="10"/>
  <c r="AC213" i="4"/>
  <c r="AC81" i="4"/>
  <c r="AC73" i="4"/>
  <c r="AC85" i="4"/>
  <c r="AC41" i="4"/>
  <c r="AC156" i="4"/>
  <c r="AC25" i="4"/>
  <c r="AC17" i="4"/>
  <c r="AC378" i="4"/>
  <c r="AC666" i="4"/>
  <c r="AC476" i="4"/>
  <c r="AC650" i="4"/>
  <c r="AC235" i="4"/>
  <c r="AC634" i="4"/>
  <c r="AC626" i="4"/>
  <c r="AC318" i="4"/>
  <c r="AC610" i="4"/>
  <c r="AC481" i="4"/>
  <c r="AC627" i="4"/>
  <c r="AC586" i="4"/>
  <c r="AC578" i="4"/>
  <c r="AC570" i="4"/>
  <c r="AC562" i="4"/>
  <c r="AC554" i="4"/>
  <c r="AC655" i="4"/>
  <c r="AC538" i="4"/>
  <c r="AC455" i="4"/>
  <c r="AC63" i="4"/>
  <c r="AC514" i="4"/>
  <c r="AC631" i="4"/>
  <c r="AC498" i="4"/>
  <c r="AC90" i="4"/>
  <c r="AC468" i="4"/>
  <c r="AC474" i="4"/>
  <c r="AC466" i="4"/>
  <c r="AC465" i="4"/>
  <c r="AC450" i="4"/>
  <c r="AC442" i="4"/>
  <c r="AC275" i="4"/>
  <c r="AC571" i="4"/>
  <c r="AC418" i="4"/>
  <c r="AC410" i="4"/>
  <c r="AC402" i="4"/>
  <c r="AC40" i="4"/>
  <c r="AC386" i="4"/>
  <c r="AC549" i="4"/>
  <c r="AC370" i="4"/>
  <c r="AC354" i="4"/>
  <c r="AC526" i="4"/>
  <c r="AC338" i="4"/>
  <c r="AC330" i="4"/>
  <c r="AC322" i="4"/>
  <c r="AC314" i="4"/>
  <c r="AC286" i="4"/>
  <c r="AC226" i="4"/>
  <c r="AC290" i="4"/>
  <c r="AC282" i="4"/>
  <c r="AC414" i="4"/>
  <c r="AC266" i="4"/>
  <c r="AC258" i="4"/>
  <c r="AC250" i="4"/>
  <c r="AC242" i="4"/>
  <c r="AC234" i="4"/>
  <c r="AC243" i="4"/>
  <c r="AC218" i="4"/>
  <c r="AC210" i="4"/>
  <c r="AC202" i="4"/>
  <c r="AC194" i="4"/>
  <c r="AC186" i="4"/>
  <c r="AC178" i="4"/>
  <c r="AC170" i="4"/>
  <c r="AC162" i="4"/>
  <c r="AC72" i="4"/>
  <c r="AC146" i="4"/>
  <c r="AC138" i="4"/>
  <c r="AC440" i="4"/>
  <c r="AC122" i="4"/>
  <c r="AC114" i="4"/>
  <c r="AC540" i="4"/>
  <c r="AC98" i="4"/>
  <c r="AC360" i="4"/>
  <c r="AC82" i="4"/>
  <c r="AC74" i="4"/>
  <c r="AC66" i="4"/>
  <c r="AC490" i="4"/>
  <c r="AC50" i="4"/>
  <c r="AC5" i="4"/>
  <c r="AC190" i="4"/>
  <c r="AC26" i="4"/>
  <c r="AC223" i="4"/>
  <c r="AC10" i="4"/>
  <c r="G434" i="10"/>
  <c r="H434" i="10" s="1"/>
  <c r="I434" i="10" s="1"/>
  <c r="G666" i="10"/>
  <c r="H666" i="10" s="1"/>
  <c r="I666" i="10" s="1"/>
  <c r="G593" i="10"/>
  <c r="H593" i="10" s="1"/>
  <c r="I593" i="10" s="1"/>
  <c r="G346" i="10"/>
  <c r="H346" i="10" s="1"/>
  <c r="I346" i="10" s="1"/>
  <c r="G337" i="10"/>
  <c r="H337" i="10" s="1"/>
  <c r="I337" i="10" s="1"/>
  <c r="G329" i="10"/>
  <c r="H329" i="10" s="1"/>
  <c r="I329" i="10" s="1"/>
  <c r="G289" i="10"/>
  <c r="H289" i="10" s="1"/>
  <c r="I289" i="10" s="1"/>
  <c r="G218" i="10"/>
  <c r="H218" i="10" s="1"/>
  <c r="I218" i="10" s="1"/>
  <c r="G186" i="10"/>
  <c r="H186" i="10" s="1"/>
  <c r="I186" i="10" s="1"/>
  <c r="G137" i="10"/>
  <c r="H137" i="10" s="1"/>
  <c r="I137" i="10" s="1"/>
  <c r="G97" i="10"/>
  <c r="H97" i="10" s="1"/>
  <c r="I97" i="10" s="1"/>
  <c r="G10" i="10"/>
  <c r="H10" i="10" s="1"/>
  <c r="I10" i="10" s="1"/>
  <c r="G378" i="10"/>
  <c r="H378" i="10" s="1"/>
  <c r="I378" i="10" s="1"/>
  <c r="G553" i="10"/>
  <c r="H553" i="10" s="1"/>
  <c r="I553" i="10" s="1"/>
  <c r="G529" i="10"/>
  <c r="H529" i="10" s="1"/>
  <c r="I529" i="10" s="1"/>
  <c r="G385" i="10"/>
  <c r="H385" i="10" s="1"/>
  <c r="I385" i="10" s="1"/>
  <c r="G354" i="10"/>
  <c r="H354" i="10" s="1"/>
  <c r="I354" i="10" s="1"/>
  <c r="G345" i="10"/>
  <c r="H345" i="10" s="1"/>
  <c r="I345" i="10" s="1"/>
  <c r="G250" i="10"/>
  <c r="H250" i="10" s="1"/>
  <c r="I250" i="10" s="1"/>
  <c r="G217" i="10"/>
  <c r="H217" i="10" s="1"/>
  <c r="I217" i="10" s="1"/>
  <c r="G146" i="10"/>
  <c r="H146" i="10" s="1"/>
  <c r="I146" i="10" s="1"/>
  <c r="G50" i="10"/>
  <c r="H50" i="10" s="1"/>
  <c r="I50" i="10" s="1"/>
  <c r="G634" i="10"/>
  <c r="H634" i="10" s="1"/>
  <c r="I634" i="10" s="1"/>
  <c r="G601" i="10"/>
  <c r="H601" i="10" s="1"/>
  <c r="I601" i="10" s="1"/>
  <c r="G562" i="10"/>
  <c r="H562" i="10" s="1"/>
  <c r="I562" i="10" s="1"/>
  <c r="G538" i="10"/>
  <c r="H538" i="10" s="1"/>
  <c r="I538" i="10" s="1"/>
  <c r="G442" i="10"/>
  <c r="H442" i="10" s="1"/>
  <c r="I442" i="10" s="1"/>
  <c r="G353" i="10"/>
  <c r="H353" i="10" s="1"/>
  <c r="I353" i="10" s="1"/>
  <c r="G306" i="10"/>
  <c r="H306" i="10" s="1"/>
  <c r="I306" i="10" s="1"/>
  <c r="G274" i="10"/>
  <c r="H274" i="10" s="1"/>
  <c r="I274" i="10" s="1"/>
  <c r="G249" i="10"/>
  <c r="H249" i="10" s="1"/>
  <c r="I249" i="10" s="1"/>
  <c r="G122" i="10"/>
  <c r="H122" i="10" s="1"/>
  <c r="I122" i="10" s="1"/>
  <c r="G610" i="10"/>
  <c r="H610" i="10" s="1"/>
  <c r="I610" i="10" s="1"/>
  <c r="G537" i="10"/>
  <c r="H537" i="10" s="1"/>
  <c r="I537" i="10" s="1"/>
  <c r="G466" i="10"/>
  <c r="H466" i="10" s="1"/>
  <c r="I466" i="10" s="1"/>
  <c r="G225" i="10"/>
  <c r="H225" i="10" s="1"/>
  <c r="I225" i="10" s="1"/>
  <c r="G121" i="10"/>
  <c r="H121" i="10" s="1"/>
  <c r="I121" i="10" s="1"/>
  <c r="G330" i="10"/>
  <c r="H330" i="10" s="1"/>
  <c r="I330" i="10" s="1"/>
  <c r="G290" i="10"/>
  <c r="H290" i="10" s="1"/>
  <c r="I290" i="10" s="1"/>
  <c r="G138" i="10"/>
  <c r="H138" i="10" s="1"/>
  <c r="I138" i="10" s="1"/>
  <c r="G98" i="10"/>
  <c r="H98" i="10" s="1"/>
  <c r="I98" i="10" s="1"/>
  <c r="G570" i="10"/>
  <c r="H570" i="10" s="1"/>
  <c r="I570" i="10" s="1"/>
  <c r="G506" i="10"/>
  <c r="H506" i="10" s="1"/>
  <c r="I506" i="10" s="1"/>
  <c r="G465" i="10"/>
  <c r="H465" i="10" s="1"/>
  <c r="I465" i="10" s="1"/>
  <c r="G449" i="10"/>
  <c r="H449" i="10" s="1"/>
  <c r="I449" i="10" s="1"/>
  <c r="G362" i="10"/>
  <c r="H362" i="10" s="1"/>
  <c r="I362" i="10" s="1"/>
  <c r="G153" i="10"/>
  <c r="H153" i="10" s="1"/>
  <c r="I153" i="10" s="1"/>
  <c r="G89" i="10"/>
  <c r="H89" i="10" s="1"/>
  <c r="I89" i="10" s="1"/>
  <c r="G26" i="10"/>
  <c r="H26" i="10" s="1"/>
  <c r="I26" i="10" s="1"/>
  <c r="G569" i="10"/>
  <c r="H569" i="10" s="1"/>
  <c r="I569" i="10" s="1"/>
  <c r="G245" i="10"/>
  <c r="H245" i="10" s="1"/>
  <c r="I245" i="10" s="1"/>
  <c r="G204" i="10"/>
  <c r="H204" i="10" s="1"/>
  <c r="I204" i="10" s="1"/>
  <c r="G191" i="10"/>
  <c r="H191" i="10" s="1"/>
  <c r="I191" i="10" s="1"/>
  <c r="G148" i="10"/>
  <c r="H148" i="10" s="1"/>
  <c r="I148" i="10" s="1"/>
  <c r="G124" i="10"/>
  <c r="H124" i="10" s="1"/>
  <c r="I124" i="10" s="1"/>
  <c r="G86" i="10"/>
  <c r="H86" i="10" s="1"/>
  <c r="I86" i="10" s="1"/>
  <c r="G73" i="10"/>
  <c r="H73" i="10" s="1"/>
  <c r="I73" i="10" s="1"/>
  <c r="G58" i="10"/>
  <c r="H58" i="10" s="1"/>
  <c r="I58" i="10" s="1"/>
  <c r="G17" i="10"/>
  <c r="H17" i="10" s="1"/>
  <c r="I17" i="10" s="1"/>
  <c r="G167" i="10"/>
  <c r="H167" i="10" s="1"/>
  <c r="I167" i="10" s="1"/>
  <c r="G145" i="10"/>
  <c r="H145" i="10" s="1"/>
  <c r="I145" i="10" s="1"/>
  <c r="G85" i="10"/>
  <c r="H85" i="10" s="1"/>
  <c r="I85" i="10" s="1"/>
  <c r="G25" i="10"/>
  <c r="H25" i="10" s="1"/>
  <c r="I25" i="10" s="1"/>
  <c r="G630" i="10"/>
  <c r="H630" i="10" s="1"/>
  <c r="I630" i="10" s="1"/>
  <c r="G542" i="10"/>
  <c r="H542" i="10" s="1"/>
  <c r="I542" i="10" s="1"/>
  <c r="G478" i="10"/>
  <c r="H478" i="10" s="1"/>
  <c r="I478" i="10" s="1"/>
  <c r="G462" i="10"/>
  <c r="H462" i="10" s="1"/>
  <c r="I462" i="10" s="1"/>
  <c r="G454" i="10"/>
  <c r="H454" i="10" s="1"/>
  <c r="I454" i="10" s="1"/>
  <c r="G229" i="10"/>
  <c r="H229" i="10" s="1"/>
  <c r="I229" i="10" s="1"/>
  <c r="G183" i="10"/>
  <c r="H183" i="10" s="1"/>
  <c r="I183" i="10" s="1"/>
  <c r="G143" i="10"/>
  <c r="H143" i="10" s="1"/>
  <c r="I143" i="10" s="1"/>
  <c r="G116" i="10"/>
  <c r="H116" i="10" s="1"/>
  <c r="I116" i="10" s="1"/>
  <c r="G84" i="10"/>
  <c r="H84" i="10" s="1"/>
  <c r="I84" i="10" s="1"/>
  <c r="G68" i="10"/>
  <c r="H68" i="10" s="1"/>
  <c r="I68" i="10" s="1"/>
  <c r="G2" i="10"/>
  <c r="H2" i="10" s="1"/>
  <c r="I2" i="10" s="1"/>
  <c r="G629" i="10"/>
  <c r="H629" i="10" s="1"/>
  <c r="I629" i="10" s="1"/>
  <c r="G621" i="10"/>
  <c r="H621" i="10" s="1"/>
  <c r="I621" i="10" s="1"/>
  <c r="G605" i="10"/>
  <c r="H605" i="10" s="1"/>
  <c r="I605" i="10" s="1"/>
  <c r="G549" i="10"/>
  <c r="H549" i="10" s="1"/>
  <c r="I549" i="10" s="1"/>
  <c r="G533" i="10"/>
  <c r="H533" i="10" s="1"/>
  <c r="I533" i="10" s="1"/>
  <c r="G493" i="10"/>
  <c r="H493" i="10" s="1"/>
  <c r="I493" i="10" s="1"/>
  <c r="G469" i="10"/>
  <c r="H469" i="10" s="1"/>
  <c r="I469" i="10" s="1"/>
  <c r="G461" i="10"/>
  <c r="H461" i="10" s="1"/>
  <c r="I461" i="10" s="1"/>
  <c r="G437" i="10"/>
  <c r="H437" i="10" s="1"/>
  <c r="I437" i="10" s="1"/>
  <c r="G421" i="10"/>
  <c r="H421" i="10" s="1"/>
  <c r="I421" i="10" s="1"/>
  <c r="G405" i="10"/>
  <c r="H405" i="10" s="1"/>
  <c r="I405" i="10" s="1"/>
  <c r="G373" i="10"/>
  <c r="H373" i="10" s="1"/>
  <c r="I373" i="10" s="1"/>
  <c r="G349" i="10"/>
  <c r="H349" i="10" s="1"/>
  <c r="I349" i="10" s="1"/>
  <c r="G309" i="10"/>
  <c r="H309" i="10" s="1"/>
  <c r="I309" i="10" s="1"/>
  <c r="G301" i="10"/>
  <c r="H301" i="10" s="1"/>
  <c r="I301" i="10" s="1"/>
  <c r="G277" i="10"/>
  <c r="H277" i="10" s="1"/>
  <c r="I277" i="10" s="1"/>
  <c r="G269" i="10"/>
  <c r="H269" i="10" s="1"/>
  <c r="I269" i="10" s="1"/>
  <c r="G237" i="10"/>
  <c r="H237" i="10" s="1"/>
  <c r="I237" i="10" s="1"/>
  <c r="G24" i="10"/>
  <c r="H24" i="10" s="1"/>
  <c r="I24" i="10" s="1"/>
  <c r="G92" i="10"/>
  <c r="H92" i="10" s="1"/>
  <c r="I92" i="10" s="1"/>
  <c r="G54" i="10"/>
  <c r="H54" i="10" s="1"/>
  <c r="I54" i="10" s="1"/>
  <c r="G612" i="10"/>
  <c r="H612" i="10" s="1"/>
  <c r="I612" i="10" s="1"/>
  <c r="G532" i="10"/>
  <c r="H532" i="10" s="1"/>
  <c r="I532" i="10" s="1"/>
  <c r="G468" i="10"/>
  <c r="H468" i="10" s="1"/>
  <c r="I468" i="10" s="1"/>
  <c r="G420" i="10"/>
  <c r="H420" i="10" s="1"/>
  <c r="I420" i="10" s="1"/>
  <c r="G260" i="10"/>
  <c r="H260" i="10" s="1"/>
  <c r="I260" i="10" s="1"/>
  <c r="G244" i="10"/>
  <c r="H244" i="10" s="1"/>
  <c r="I244" i="10" s="1"/>
  <c r="G108" i="10"/>
  <c r="H108" i="10" s="1"/>
  <c r="I108" i="10" s="1"/>
  <c r="G81" i="10"/>
  <c r="H81" i="10" s="1"/>
  <c r="I81" i="10" s="1"/>
  <c r="G53" i="10"/>
  <c r="H53" i="10" s="1"/>
  <c r="I53" i="10" s="1"/>
  <c r="G36" i="10"/>
  <c r="H36" i="10" s="1"/>
  <c r="I36" i="10" s="1"/>
  <c r="G9" i="10"/>
  <c r="H9" i="10" s="1"/>
  <c r="I9" i="10" s="1"/>
  <c r="G667" i="10"/>
  <c r="H667" i="10" s="1"/>
  <c r="I667" i="10" s="1"/>
  <c r="G571" i="10"/>
  <c r="H571" i="10" s="1"/>
  <c r="I571" i="10" s="1"/>
  <c r="G459" i="10"/>
  <c r="H459" i="10" s="1"/>
  <c r="I459" i="10" s="1"/>
  <c r="G403" i="10"/>
  <c r="H403" i="10" s="1"/>
  <c r="I403" i="10" s="1"/>
  <c r="G226" i="10"/>
  <c r="H226" i="10" s="1"/>
  <c r="I226" i="10" s="1"/>
  <c r="G210" i="10"/>
  <c r="H210" i="10" s="1"/>
  <c r="I210" i="10" s="1"/>
  <c r="G136" i="10"/>
  <c r="H136" i="10" s="1"/>
  <c r="I136" i="10" s="1"/>
  <c r="G72" i="10"/>
  <c r="H72" i="10" s="1"/>
  <c r="I72" i="10" s="1"/>
  <c r="G178" i="10"/>
  <c r="H178" i="10" s="1"/>
  <c r="I178" i="10" s="1"/>
  <c r="G132" i="10"/>
  <c r="H132" i="10" s="1"/>
  <c r="I132" i="10" s="1"/>
  <c r="G90" i="10"/>
  <c r="H90" i="10" s="1"/>
  <c r="I90" i="10" s="1"/>
  <c r="G79" i="10"/>
  <c r="H79" i="10" s="1"/>
  <c r="I79" i="10" s="1"/>
  <c r="G63" i="10"/>
  <c r="H63" i="10" s="1"/>
  <c r="I63" i="10" s="1"/>
  <c r="G20" i="10"/>
  <c r="H20" i="10" s="1"/>
  <c r="I20" i="10" s="1"/>
  <c r="G658" i="10"/>
  <c r="H658" i="10" s="1"/>
  <c r="I658" i="10" s="1"/>
  <c r="G650" i="10"/>
  <c r="H650" i="10" s="1"/>
  <c r="I650" i="10" s="1"/>
  <c r="G602" i="10"/>
  <c r="H602" i="10" s="1"/>
  <c r="I602" i="10" s="1"/>
  <c r="G594" i="10"/>
  <c r="H594" i="10" s="1"/>
  <c r="I594" i="10" s="1"/>
  <c r="G554" i="10"/>
  <c r="H554" i="10" s="1"/>
  <c r="I554" i="10" s="1"/>
  <c r="G522" i="10"/>
  <c r="H522" i="10" s="1"/>
  <c r="I522" i="10" s="1"/>
  <c r="G458" i="10"/>
  <c r="H458" i="10" s="1"/>
  <c r="I458" i="10" s="1"/>
  <c r="G410" i="10"/>
  <c r="H410" i="10" s="1"/>
  <c r="I410" i="10" s="1"/>
  <c r="G370" i="10"/>
  <c r="H370" i="10" s="1"/>
  <c r="I370" i="10" s="1"/>
  <c r="G163" i="10"/>
  <c r="H163" i="10" s="1"/>
  <c r="I163" i="10" s="1"/>
  <c r="G230" i="10"/>
  <c r="H230" i="10" s="1"/>
  <c r="I230" i="10" s="1"/>
  <c r="G194" i="10"/>
  <c r="H194" i="10" s="1"/>
  <c r="I194" i="10" s="1"/>
  <c r="G106" i="10"/>
  <c r="H106" i="10" s="1"/>
  <c r="I106" i="10" s="1"/>
  <c r="G78" i="10"/>
  <c r="H78" i="10" s="1"/>
  <c r="I78" i="10" s="1"/>
  <c r="G45" i="10"/>
  <c r="H45" i="10" s="1"/>
  <c r="I45" i="10" s="1"/>
  <c r="G34" i="10"/>
  <c r="H34" i="10" s="1"/>
  <c r="I34" i="10" s="1"/>
  <c r="G6" i="10"/>
  <c r="H6" i="10" s="1"/>
  <c r="I6" i="10" s="1"/>
  <c r="G665" i="10"/>
  <c r="H665" i="10" s="1"/>
  <c r="I665" i="10" s="1"/>
  <c r="G641" i="10"/>
  <c r="H641" i="10" s="1"/>
  <c r="I641" i="10" s="1"/>
  <c r="G513" i="10"/>
  <c r="H513" i="10" s="1"/>
  <c r="I513" i="10" s="1"/>
  <c r="G497" i="10"/>
  <c r="H497" i="10" s="1"/>
  <c r="I497" i="10" s="1"/>
  <c r="G489" i="10"/>
  <c r="H489" i="10" s="1"/>
  <c r="I489" i="10" s="1"/>
  <c r="G441" i="10"/>
  <c r="H441" i="10" s="1"/>
  <c r="I441" i="10" s="1"/>
  <c r="G433" i="10"/>
  <c r="H433" i="10" s="1"/>
  <c r="I433" i="10" s="1"/>
  <c r="G377" i="10"/>
  <c r="H377" i="10" s="1"/>
  <c r="I377" i="10" s="1"/>
  <c r="G313" i="10"/>
  <c r="H313" i="10" s="1"/>
  <c r="I313" i="10" s="1"/>
  <c r="G281" i="10"/>
  <c r="H281" i="10" s="1"/>
  <c r="I281" i="10" s="1"/>
  <c r="G257" i="10"/>
  <c r="H257" i="10" s="1"/>
  <c r="I257" i="10" s="1"/>
  <c r="G224" i="10"/>
  <c r="H224" i="10" s="1"/>
  <c r="I224" i="10" s="1"/>
  <c r="G199" i="10"/>
  <c r="H199" i="10" s="1"/>
  <c r="I199" i="10" s="1"/>
  <c r="G123" i="10"/>
  <c r="H123" i="10" s="1"/>
  <c r="I123" i="10" s="1"/>
  <c r="G96" i="10"/>
  <c r="H96" i="10" s="1"/>
  <c r="I96" i="10" s="1"/>
  <c r="G134" i="10"/>
  <c r="H134" i="10" s="1"/>
  <c r="I134" i="10" s="1"/>
  <c r="G149" i="10"/>
  <c r="H149" i="10" s="1"/>
  <c r="I149" i="10" s="1"/>
  <c r="G87" i="10"/>
  <c r="H87" i="10" s="1"/>
  <c r="I87" i="10" s="1"/>
  <c r="G33" i="10"/>
  <c r="H33" i="10" s="1"/>
  <c r="I33" i="10" s="1"/>
  <c r="G520" i="10"/>
  <c r="H520" i="10" s="1"/>
  <c r="I520" i="10" s="1"/>
  <c r="G456" i="10"/>
  <c r="H456" i="10" s="1"/>
  <c r="I456" i="10" s="1"/>
  <c r="G448" i="10"/>
  <c r="H448" i="10" s="1"/>
  <c r="I448" i="10" s="1"/>
  <c r="G432" i="10"/>
  <c r="H432" i="10" s="1"/>
  <c r="I432" i="10" s="1"/>
  <c r="G400" i="10"/>
  <c r="H400" i="10" s="1"/>
  <c r="I400" i="10" s="1"/>
  <c r="G392" i="10"/>
  <c r="H392" i="10" s="1"/>
  <c r="I392" i="10" s="1"/>
  <c r="G360" i="10"/>
  <c r="H360" i="10" s="1"/>
  <c r="I360" i="10" s="1"/>
  <c r="G344" i="10"/>
  <c r="H344" i="10" s="1"/>
  <c r="I344" i="10" s="1"/>
  <c r="G328" i="10"/>
  <c r="H328" i="10" s="1"/>
  <c r="I328" i="10" s="1"/>
  <c r="G312" i="10"/>
  <c r="H312" i="10" s="1"/>
  <c r="I312" i="10" s="1"/>
  <c r="G280" i="10"/>
  <c r="H280" i="10" s="1"/>
  <c r="I280" i="10" s="1"/>
  <c r="G272" i="10"/>
  <c r="H272" i="10" s="1"/>
  <c r="I272" i="10" s="1"/>
  <c r="G264" i="10"/>
  <c r="H264" i="10" s="1"/>
  <c r="I264" i="10" s="1"/>
  <c r="G248" i="10"/>
  <c r="H248" i="10" s="1"/>
  <c r="I248" i="10" s="1"/>
  <c r="G223" i="10"/>
  <c r="H223" i="10" s="1"/>
  <c r="I223" i="10" s="1"/>
  <c r="G215" i="10"/>
  <c r="H215" i="10" s="1"/>
  <c r="I215" i="10" s="1"/>
  <c r="AF667" i="3" l="1"/>
  <c r="AG667" i="3" s="1"/>
  <c r="B668" i="14" s="1"/>
  <c r="AF666" i="3"/>
  <c r="AG666" i="3" s="1"/>
  <c r="B667" i="14" s="1"/>
  <c r="AF190" i="4"/>
  <c r="AG190" i="4" s="1"/>
  <c r="C459" i="14" s="1"/>
  <c r="AF146" i="4"/>
  <c r="AG146" i="4" s="1"/>
  <c r="C249" i="14" s="1"/>
  <c r="AF258" i="4"/>
  <c r="AG258" i="4" s="1"/>
  <c r="C91" i="14" s="1"/>
  <c r="AF481" i="4"/>
  <c r="AG481" i="4" s="1"/>
  <c r="C521" i="14" s="1"/>
  <c r="AD125" i="4"/>
  <c r="AE125" i="4" s="1"/>
  <c r="AF125" i="4"/>
  <c r="AG125" i="4" s="1"/>
  <c r="C228" i="14" s="1"/>
  <c r="AD508" i="4"/>
  <c r="AE508" i="4" s="1"/>
  <c r="AF508" i="4"/>
  <c r="AG508" i="4" s="1"/>
  <c r="C598" i="14" s="1"/>
  <c r="AF268" i="4"/>
  <c r="AG268" i="4" s="1"/>
  <c r="C17" i="14" s="1"/>
  <c r="AF533" i="4"/>
  <c r="AG533" i="4" s="1"/>
  <c r="C141" i="14" s="1"/>
  <c r="AF5" i="4"/>
  <c r="AG5" i="4" s="1"/>
  <c r="C549" i="14" s="1"/>
  <c r="AF72" i="4"/>
  <c r="AG72" i="4" s="1"/>
  <c r="C365" i="14" s="1"/>
  <c r="AD266" i="4"/>
  <c r="AE266" i="4" s="1"/>
  <c r="AF266" i="4"/>
  <c r="AG266" i="4" s="1"/>
  <c r="C436" i="14" s="1"/>
  <c r="AF386" i="4"/>
  <c r="AG386" i="4" s="1"/>
  <c r="C26" i="14" s="1"/>
  <c r="AF498" i="4"/>
  <c r="AG498" i="4" s="1"/>
  <c r="C409" i="14" s="1"/>
  <c r="AF610" i="4"/>
  <c r="AG610" i="4" s="1"/>
  <c r="C2" i="14" s="1"/>
  <c r="AF73" i="4"/>
  <c r="AG73" i="4" s="1"/>
  <c r="C207" i="14" s="1"/>
  <c r="AD304" i="4"/>
  <c r="AE304" i="4" s="1"/>
  <c r="AF304" i="4"/>
  <c r="AG304" i="4" s="1"/>
  <c r="C251" i="14" s="1"/>
  <c r="AD175" i="4"/>
  <c r="AE175" i="4" s="1"/>
  <c r="AF175" i="4"/>
  <c r="AG175" i="4" s="1"/>
  <c r="C591" i="14" s="1"/>
  <c r="AD491" i="4"/>
  <c r="AE491" i="4" s="1"/>
  <c r="AF491" i="4"/>
  <c r="AG491" i="4" s="1"/>
  <c r="C53" i="14" s="1"/>
  <c r="AD635" i="4"/>
  <c r="AE635" i="4" s="1"/>
  <c r="AF635" i="4"/>
  <c r="AG635" i="4" s="1"/>
  <c r="C260" i="14" s="1"/>
  <c r="AD44" i="4"/>
  <c r="AE44" i="4" s="1"/>
  <c r="AF44" i="4"/>
  <c r="AG44" i="4" s="1"/>
  <c r="C323" i="14" s="1"/>
  <c r="AD521" i="4"/>
  <c r="AE521" i="4" s="1"/>
  <c r="AF521" i="4"/>
  <c r="AG521" i="4" s="1"/>
  <c r="C147" i="14" s="1"/>
  <c r="AD399" i="4"/>
  <c r="AE399" i="4" s="1"/>
  <c r="AF399" i="4"/>
  <c r="AG399" i="4" s="1"/>
  <c r="C309" i="14" s="1"/>
  <c r="AD558" i="4"/>
  <c r="AE558" i="4" s="1"/>
  <c r="AF558" i="4"/>
  <c r="AG558" i="4" s="1"/>
  <c r="C487" i="14" s="1"/>
  <c r="AD116" i="4"/>
  <c r="AE116" i="4" s="1"/>
  <c r="AF116" i="4"/>
  <c r="AG116" i="4" s="1"/>
  <c r="C452" i="14" s="1"/>
  <c r="AD102" i="4"/>
  <c r="AE102" i="4" s="1"/>
  <c r="AF102" i="4"/>
  <c r="AG102" i="4" s="1"/>
  <c r="C138" i="14" s="1"/>
  <c r="AD285" i="4"/>
  <c r="AE285" i="4" s="1"/>
  <c r="AF285" i="4"/>
  <c r="AG285" i="4" s="1"/>
  <c r="C195" i="14" s="1"/>
  <c r="AD470" i="4"/>
  <c r="AE470" i="4" s="1"/>
  <c r="AF470" i="4"/>
  <c r="AG470" i="4" s="1"/>
  <c r="C485" i="14" s="1"/>
  <c r="AD622" i="4"/>
  <c r="AE622" i="4" s="1"/>
  <c r="AF622" i="4"/>
  <c r="AG622" i="4" s="1"/>
  <c r="C597" i="14" s="1"/>
  <c r="AD169" i="4"/>
  <c r="AE169" i="4" s="1"/>
  <c r="AF169" i="4"/>
  <c r="AG169" i="4" s="1"/>
  <c r="C330" i="14" s="1"/>
  <c r="AD257" i="4"/>
  <c r="AE257" i="4" s="1"/>
  <c r="AF257" i="4"/>
  <c r="AG257" i="4" s="1"/>
  <c r="C470" i="14" s="1"/>
  <c r="AD133" i="4"/>
  <c r="AE133" i="4" s="1"/>
  <c r="AF133" i="4"/>
  <c r="AG133" i="4" s="1"/>
  <c r="C229" i="14" s="1"/>
  <c r="AD267" i="4"/>
  <c r="AE267" i="4" s="1"/>
  <c r="AF267" i="4"/>
  <c r="AG267" i="4" s="1"/>
  <c r="C334" i="14" s="1"/>
  <c r="AF646" i="4"/>
  <c r="AG646" i="4" s="1"/>
  <c r="C590" i="14" s="1"/>
  <c r="AF13" i="4"/>
  <c r="AG13" i="4" s="1"/>
  <c r="C292" i="14" s="1"/>
  <c r="AF306" i="4"/>
  <c r="AG306" i="4" s="1"/>
  <c r="C51" i="14" s="1"/>
  <c r="AF396" i="4"/>
  <c r="AG396" i="4" s="1"/>
  <c r="C274" i="14" s="1"/>
  <c r="AD628" i="4"/>
  <c r="AE628" i="4" s="1"/>
  <c r="AF628" i="4"/>
  <c r="AG628" i="4" s="1"/>
  <c r="C5" i="14" s="1"/>
  <c r="AF544" i="4"/>
  <c r="AG544" i="4" s="1"/>
  <c r="C275" i="14" s="1"/>
  <c r="AF21" i="4"/>
  <c r="AG21" i="4" s="1"/>
  <c r="C532" i="14" s="1"/>
  <c r="AF84" i="4"/>
  <c r="AG84" i="4" s="1"/>
  <c r="C127" i="14" s="1"/>
  <c r="AF101" i="4"/>
  <c r="AG101" i="4" s="1"/>
  <c r="C56" i="14" s="1"/>
  <c r="AF505" i="4"/>
  <c r="AG505" i="4" s="1"/>
  <c r="C336" i="14" s="1"/>
  <c r="AF30" i="4"/>
  <c r="AG30" i="4" s="1"/>
  <c r="C553" i="14" s="1"/>
  <c r="AF331" i="4"/>
  <c r="AG331" i="4" s="1"/>
  <c r="C563" i="14" s="1"/>
  <c r="AF379" i="4"/>
  <c r="AG379" i="4" s="1"/>
  <c r="C581" i="14" s="1"/>
  <c r="AF425" i="4"/>
  <c r="AG425" i="4" s="1"/>
  <c r="C83" i="14" s="1"/>
  <c r="AF67" i="4"/>
  <c r="AG67" i="4" s="1"/>
  <c r="C79" i="14" s="1"/>
  <c r="AF189" i="4"/>
  <c r="AG189" i="4" s="1"/>
  <c r="C49" i="14" s="1"/>
  <c r="AF444" i="4"/>
  <c r="AG444" i="4" s="1"/>
  <c r="C41" i="14" s="1"/>
  <c r="AF272" i="4"/>
  <c r="AG272" i="4" s="1"/>
  <c r="C397" i="14" s="1"/>
  <c r="AF134" i="4"/>
  <c r="AG134" i="4" s="1"/>
  <c r="C155" i="14" s="1"/>
  <c r="AF171" i="4"/>
  <c r="AG171" i="4" s="1"/>
  <c r="C71" i="14" s="1"/>
  <c r="AF188" i="4"/>
  <c r="AG188" i="4" s="1"/>
  <c r="C161" i="14" s="1"/>
  <c r="AF391" i="4"/>
  <c r="AG391" i="4" s="1"/>
  <c r="C402" i="14" s="1"/>
  <c r="AD38" i="4"/>
  <c r="AE38" i="4" s="1"/>
  <c r="AF38" i="4"/>
  <c r="AG38" i="4" s="1"/>
  <c r="C499" i="14" s="1"/>
  <c r="AF50" i="4"/>
  <c r="AG50" i="4" s="1"/>
  <c r="C282" i="14" s="1"/>
  <c r="AF162" i="4"/>
  <c r="AG162" i="4" s="1"/>
  <c r="C107" i="14" s="1"/>
  <c r="AF414" i="4"/>
  <c r="AG414" i="4" s="1"/>
  <c r="C245" i="14" s="1"/>
  <c r="AF40" i="4"/>
  <c r="AG40" i="4" s="1"/>
  <c r="C542" i="14" s="1"/>
  <c r="AF631" i="4"/>
  <c r="AG631" i="4" s="1"/>
  <c r="C43" i="14" s="1"/>
  <c r="AF318" i="4"/>
  <c r="AG318" i="4" s="1"/>
  <c r="C584" i="14" s="1"/>
  <c r="AF81" i="4"/>
  <c r="AG81" i="4" s="1"/>
  <c r="C391" i="14" s="1"/>
  <c r="AD320" i="4"/>
  <c r="AE320" i="4" s="1"/>
  <c r="AF320" i="4"/>
  <c r="AG320" i="4" s="1"/>
  <c r="C371" i="14" s="1"/>
  <c r="AF196" i="4"/>
  <c r="AG196" i="4" s="1"/>
  <c r="C424" i="14" s="1"/>
  <c r="AF499" i="4"/>
  <c r="AG499" i="4" s="1"/>
  <c r="C377" i="14" s="1"/>
  <c r="AF643" i="4"/>
  <c r="AG643" i="4" s="1"/>
  <c r="C662" i="14" s="1"/>
  <c r="AD52" i="4"/>
  <c r="AE52" i="4" s="1"/>
  <c r="AF52" i="4"/>
  <c r="AG52" i="4" s="1"/>
  <c r="C362" i="14" s="1"/>
  <c r="AF463" i="4"/>
  <c r="AG463" i="4" s="1"/>
  <c r="C650" i="14" s="1"/>
  <c r="AF599" i="4"/>
  <c r="AG599" i="4" s="1"/>
  <c r="C383" i="14" s="1"/>
  <c r="AF363" i="4"/>
  <c r="AG363" i="4" s="1"/>
  <c r="C623" i="14" s="1"/>
  <c r="AF613" i="4"/>
  <c r="AG613" i="4" s="1"/>
  <c r="C23" i="14" s="1"/>
  <c r="AF34" i="4"/>
  <c r="AG34" i="4" s="1"/>
  <c r="C492" i="14" s="1"/>
  <c r="AD293" i="4"/>
  <c r="AE293" i="4" s="1"/>
  <c r="AF293" i="4"/>
  <c r="AG293" i="4" s="1"/>
  <c r="C506" i="14" s="1"/>
  <c r="AF478" i="4"/>
  <c r="AG478" i="4" s="1"/>
  <c r="C570" i="14" s="1"/>
  <c r="AF654" i="4"/>
  <c r="AG654" i="4" s="1"/>
  <c r="C54" i="14" s="1"/>
  <c r="AF177" i="4"/>
  <c r="AG177" i="4" s="1"/>
  <c r="C498" i="14" s="1"/>
  <c r="AF352" i="4"/>
  <c r="AG352" i="4" s="1"/>
  <c r="C560" i="14" s="1"/>
  <c r="AF412" i="4"/>
  <c r="AG412" i="4" s="1"/>
  <c r="C637" i="14" s="1"/>
  <c r="AD16" i="4"/>
  <c r="AE16" i="4" s="1"/>
  <c r="AF16" i="4"/>
  <c r="AG16" i="4" s="1"/>
  <c r="C608" i="14" s="1"/>
  <c r="AF516" i="4"/>
  <c r="AG516" i="4" s="1"/>
  <c r="C139" i="14" s="1"/>
  <c r="AF608" i="4"/>
  <c r="AG608" i="4" s="1"/>
  <c r="C369" i="14" s="1"/>
  <c r="AF524" i="4"/>
  <c r="AG524" i="4" s="1"/>
  <c r="C226" i="14" s="1"/>
  <c r="AD341" i="4"/>
  <c r="AE341" i="4" s="1"/>
  <c r="AF341" i="4"/>
  <c r="AG341" i="4" s="1"/>
  <c r="C588" i="14" s="1"/>
  <c r="AF552" i="4"/>
  <c r="AG552" i="4" s="1"/>
  <c r="C480" i="14" s="1"/>
  <c r="AF46" i="4"/>
  <c r="AG46" i="4" s="1"/>
  <c r="C35" i="14" s="1"/>
  <c r="AF126" i="4"/>
  <c r="AG126" i="4" s="1"/>
  <c r="C636" i="14" s="1"/>
  <c r="AF141" i="4"/>
  <c r="AG141" i="4" s="1"/>
  <c r="C13" i="14" s="1"/>
  <c r="AF99" i="4"/>
  <c r="AG99" i="4" s="1"/>
  <c r="C203" i="14" s="1"/>
  <c r="AF199" i="4"/>
  <c r="AG199" i="4" s="1"/>
  <c r="C208" i="14" s="1"/>
  <c r="AF387" i="4"/>
  <c r="AG387" i="4" s="1"/>
  <c r="C20" i="14" s="1"/>
  <c r="AF593" i="4"/>
  <c r="AG593" i="4" s="1"/>
  <c r="C114" i="14" s="1"/>
  <c r="AF439" i="4"/>
  <c r="AG439" i="4" s="1"/>
  <c r="C474" i="14" s="1"/>
  <c r="AF300" i="4"/>
  <c r="AG300" i="4" s="1"/>
  <c r="C59" i="14" s="1"/>
  <c r="AF118" i="4"/>
  <c r="AG118" i="4" s="1"/>
  <c r="C664" i="14" s="1"/>
  <c r="AF77" i="4"/>
  <c r="AG77" i="4" s="1"/>
  <c r="C380" i="14" s="1"/>
  <c r="AF372" i="4"/>
  <c r="AG372" i="4" s="1"/>
  <c r="C257" i="14" s="1"/>
  <c r="AF369" i="4"/>
  <c r="AG369" i="4" s="1"/>
  <c r="C527" i="14" s="1"/>
  <c r="AF227" i="4"/>
  <c r="AG227" i="4" s="1"/>
  <c r="C298" i="14" s="1"/>
  <c r="AF311" i="4"/>
  <c r="AG311" i="4" s="1"/>
  <c r="C52" i="14" s="1"/>
  <c r="AF547" i="4"/>
  <c r="AG547" i="4" s="1"/>
  <c r="C94" i="14" s="1"/>
  <c r="AF252" i="4"/>
  <c r="AG252" i="4" s="1"/>
  <c r="C233" i="14" s="1"/>
  <c r="AF63" i="4"/>
  <c r="AG63" i="4" s="1"/>
  <c r="C345" i="14" s="1"/>
  <c r="AF513" i="4"/>
  <c r="AG513" i="4" s="1"/>
  <c r="C660" i="14" s="1"/>
  <c r="AF74" i="4"/>
  <c r="AG74" i="4" s="1"/>
  <c r="C116" i="14" s="1"/>
  <c r="AF208" i="4"/>
  <c r="AG208" i="4" s="1"/>
  <c r="C555" i="14" s="1"/>
  <c r="AF324" i="4"/>
  <c r="AG324" i="4" s="1"/>
  <c r="C540" i="14" s="1"/>
  <c r="AF96" i="4"/>
  <c r="AG96" i="4" s="1"/>
  <c r="C128" i="14" s="1"/>
  <c r="AF531" i="4"/>
  <c r="AG531" i="4" s="1"/>
  <c r="C314" i="14" s="1"/>
  <c r="AF471" i="4"/>
  <c r="AG471" i="4" s="1"/>
  <c r="C185" i="14" s="1"/>
  <c r="AF117" i="4"/>
  <c r="AG117" i="4" s="1"/>
  <c r="C50" i="14" s="1"/>
  <c r="AF495" i="4"/>
  <c r="AG495" i="4" s="1"/>
  <c r="C113" i="14" s="1"/>
  <c r="AF121" i="4"/>
  <c r="AG121" i="4" s="1"/>
  <c r="C522" i="14" s="1"/>
  <c r="AF147" i="4"/>
  <c r="AG147" i="4" s="1"/>
  <c r="C250" i="14" s="1"/>
  <c r="AF645" i="4"/>
  <c r="AG645" i="4" s="1"/>
  <c r="C635" i="14" s="1"/>
  <c r="AD43" i="4"/>
  <c r="AE43" i="4" s="1"/>
  <c r="AF43" i="4"/>
  <c r="AG43" i="4" s="1"/>
  <c r="C486" i="14" s="1"/>
  <c r="AF333" i="4"/>
  <c r="AG333" i="4" s="1"/>
  <c r="C256" i="14" s="1"/>
  <c r="AF510" i="4"/>
  <c r="AG510" i="4" s="1"/>
  <c r="C44" i="14" s="1"/>
  <c r="AF23" i="4"/>
  <c r="AG23" i="4" s="1"/>
  <c r="C644" i="14" s="1"/>
  <c r="AF209" i="4"/>
  <c r="AG209" i="4" s="1"/>
  <c r="C284" i="14" s="1"/>
  <c r="AF329" i="4"/>
  <c r="AG329" i="4" s="1"/>
  <c r="C120" i="14" s="1"/>
  <c r="AF182" i="4"/>
  <c r="AG182" i="4" s="1"/>
  <c r="C27" i="14" s="1"/>
  <c r="AF287" i="4"/>
  <c r="AG287" i="4" s="1"/>
  <c r="C201" i="14" s="1"/>
  <c r="AF97" i="4"/>
  <c r="AG97" i="4" s="1"/>
  <c r="C392" i="14" s="1"/>
  <c r="AF35" i="4"/>
  <c r="AG35" i="4" s="1"/>
  <c r="C533" i="14" s="1"/>
  <c r="AD390" i="4"/>
  <c r="AE390" i="4" s="1"/>
  <c r="AF390" i="4"/>
  <c r="AG390" i="4" s="1"/>
  <c r="C626" i="14" s="1"/>
  <c r="AF91" i="4"/>
  <c r="AG91" i="4" s="1"/>
  <c r="C576" i="14" s="1"/>
  <c r="AF668" i="4"/>
  <c r="AG668" i="4" s="1"/>
  <c r="C46" i="14" s="1"/>
  <c r="AF592" i="4"/>
  <c r="AG592" i="4" s="1"/>
  <c r="C416" i="14" s="1"/>
  <c r="AF93" i="4"/>
  <c r="AG93" i="4" s="1"/>
  <c r="C465" i="14" s="1"/>
  <c r="AF123" i="4"/>
  <c r="AG123" i="4" s="1"/>
  <c r="C538" i="14" s="1"/>
  <c r="AF259" i="4"/>
  <c r="AG259" i="4" s="1"/>
  <c r="C301" i="14" s="1"/>
  <c r="AF493" i="4"/>
  <c r="AG493" i="4" s="1"/>
  <c r="C77" i="14" s="1"/>
  <c r="AF502" i="4"/>
  <c r="AG502" i="4" s="1"/>
  <c r="C561" i="14" s="1"/>
  <c r="AF115" i="4"/>
  <c r="AG115" i="4" s="1"/>
  <c r="C658" i="14" s="1"/>
  <c r="AF428" i="4"/>
  <c r="AG428" i="4" s="1"/>
  <c r="C216" i="14" s="1"/>
  <c r="AD135" i="4"/>
  <c r="AE135" i="4" s="1"/>
  <c r="AF135" i="4"/>
  <c r="AG135" i="4" s="1"/>
  <c r="C659" i="14" s="1"/>
  <c r="AF83" i="4"/>
  <c r="AG83" i="4" s="1"/>
  <c r="C569" i="14" s="1"/>
  <c r="AF231" i="4"/>
  <c r="AG231" i="4" s="1"/>
  <c r="C230" i="14" s="1"/>
  <c r="AD319" i="4"/>
  <c r="AE319" i="4" s="1"/>
  <c r="AF319" i="4"/>
  <c r="AG319" i="4" s="1"/>
  <c r="C321" i="14" s="1"/>
  <c r="AF485" i="4"/>
  <c r="AG485" i="4" s="1"/>
  <c r="C595" i="14" s="1"/>
  <c r="AF136" i="4"/>
  <c r="AG136" i="4" s="1"/>
  <c r="C234" i="14" s="1"/>
  <c r="AF395" i="4"/>
  <c r="AG395" i="4" s="1"/>
  <c r="C403" i="14" s="1"/>
  <c r="AD545" i="4"/>
  <c r="AE545" i="4" s="1"/>
  <c r="AF545" i="4"/>
  <c r="AG545" i="4" s="1"/>
  <c r="C225" i="14" s="1"/>
  <c r="AF522" i="4"/>
  <c r="AG522" i="4" s="1"/>
  <c r="C587" i="14" s="1"/>
  <c r="AD211" i="4"/>
  <c r="AE211" i="4" s="1"/>
  <c r="AF211" i="4"/>
  <c r="AG211" i="4" s="1"/>
  <c r="C575" i="14" s="1"/>
  <c r="AF296" i="4"/>
  <c r="AG296" i="4" s="1"/>
  <c r="C438" i="14" s="1"/>
  <c r="AF289" i="4"/>
  <c r="AG289" i="4" s="1"/>
  <c r="C302" i="14" s="1"/>
  <c r="AF537" i="4"/>
  <c r="AG537" i="4" s="1"/>
  <c r="C346" i="14" s="1"/>
  <c r="AF282" i="4"/>
  <c r="AG282" i="4" s="1"/>
  <c r="C14" i="14" s="1"/>
  <c r="AD651" i="4"/>
  <c r="AE651" i="4" s="1"/>
  <c r="AF651" i="4"/>
  <c r="AG651" i="4" s="1"/>
  <c r="C103" i="14" s="1"/>
  <c r="AF27" i="4"/>
  <c r="AG27" i="4" s="1"/>
  <c r="C55" i="14" s="1"/>
  <c r="AD565" i="4"/>
  <c r="AE565" i="4" s="1"/>
  <c r="AF565" i="4"/>
  <c r="AG565" i="4" s="1"/>
  <c r="C558" i="14" s="1"/>
  <c r="AF236" i="4"/>
  <c r="AG236" i="4" s="1"/>
  <c r="C429" i="14" s="1"/>
  <c r="AF297" i="4"/>
  <c r="AG297" i="4" s="1"/>
  <c r="C154" i="14" s="1"/>
  <c r="AF178" i="4"/>
  <c r="AG178" i="4" s="1"/>
  <c r="C432" i="14" s="1"/>
  <c r="AF487" i="4"/>
  <c r="AG487" i="4" s="1"/>
  <c r="C343" i="14" s="1"/>
  <c r="AF201" i="4"/>
  <c r="AG201" i="4" s="1"/>
  <c r="C500" i="14" s="1"/>
  <c r="AF307" i="4"/>
  <c r="AG307" i="4" s="1"/>
  <c r="C165" i="14" s="1"/>
  <c r="AF392" i="4"/>
  <c r="AG392" i="4" s="1"/>
  <c r="C405" i="14" s="1"/>
  <c r="AD235" i="4"/>
  <c r="AE235" i="4" s="1"/>
  <c r="AF235" i="4"/>
  <c r="AG235" i="4" s="1"/>
  <c r="C523" i="14" s="1"/>
  <c r="AD538" i="4"/>
  <c r="AE538" i="4" s="1"/>
  <c r="AF538" i="4"/>
  <c r="AG538" i="4" s="1"/>
  <c r="C479" i="14" s="1"/>
  <c r="AF503" i="4"/>
  <c r="AG503" i="4" s="1"/>
  <c r="C344" i="14" s="1"/>
  <c r="AF653" i="4"/>
  <c r="AG653" i="4" s="1"/>
  <c r="C171" i="14" s="1"/>
  <c r="AF37" i="4"/>
  <c r="AG37" i="4" s="1"/>
  <c r="C605" i="14" s="1"/>
  <c r="AF400" i="4"/>
  <c r="AG400" i="4" s="1"/>
  <c r="C425" i="14" s="1"/>
  <c r="AF165" i="4"/>
  <c r="AG165" i="4" s="1"/>
  <c r="C329" i="14" s="1"/>
  <c r="AF567" i="4"/>
  <c r="AG567" i="4" s="1"/>
  <c r="C507" i="14" s="1"/>
  <c r="AF315" i="4"/>
  <c r="AG315" i="4" s="1"/>
  <c r="C269" i="14" s="1"/>
  <c r="AF367" i="4"/>
  <c r="AG367" i="4" s="1"/>
  <c r="C106" i="14" s="1"/>
  <c r="AD172" i="4"/>
  <c r="AE172" i="4" s="1"/>
  <c r="AF172" i="4"/>
  <c r="AG172" i="4" s="1"/>
  <c r="C604" i="14" s="1"/>
  <c r="AF203" i="4"/>
  <c r="AG203" i="4" s="1"/>
  <c r="C444" i="14" s="1"/>
  <c r="AF641" i="4"/>
  <c r="AG641" i="4" s="1"/>
  <c r="C78" i="14" s="1"/>
  <c r="AD548" i="4"/>
  <c r="AE548" i="4" s="1"/>
  <c r="AF548" i="4"/>
  <c r="AG548" i="4" s="1"/>
  <c r="C42" i="14" s="1"/>
  <c r="AF301" i="4"/>
  <c r="AG301" i="4" s="1"/>
  <c r="C661" i="14" s="1"/>
  <c r="AD8" i="4"/>
  <c r="AE8" i="4" s="1"/>
  <c r="AF8" i="4"/>
  <c r="AG8" i="4" s="1"/>
  <c r="C291" i="14" s="1"/>
  <c r="AD555" i="4"/>
  <c r="AE555" i="4" s="1"/>
  <c r="AF555" i="4"/>
  <c r="AG555" i="4" s="1"/>
  <c r="C579" i="14" s="1"/>
  <c r="AD401" i="4"/>
  <c r="AE401" i="4" s="1"/>
  <c r="AF401" i="4"/>
  <c r="AG401" i="4" s="1"/>
  <c r="C122" i="14" s="1"/>
  <c r="AD451" i="4"/>
  <c r="AE451" i="4" s="1"/>
  <c r="AF451" i="4"/>
  <c r="AG451" i="4" s="1"/>
  <c r="C288" i="14" s="1"/>
  <c r="AD601" i="4"/>
  <c r="AE601" i="4" s="1"/>
  <c r="AF601" i="4"/>
  <c r="AG601" i="4" s="1"/>
  <c r="C520" i="14" s="1"/>
  <c r="AD111" i="4"/>
  <c r="AE111" i="4" s="1"/>
  <c r="AF111" i="4"/>
  <c r="AG111" i="4" s="1"/>
  <c r="C497" i="14" s="1"/>
  <c r="AD561" i="4"/>
  <c r="AE561" i="4" s="1"/>
  <c r="AF561" i="4"/>
  <c r="AG561" i="4" s="1"/>
  <c r="C415" i="14" s="1"/>
  <c r="AD360" i="4"/>
  <c r="AE360" i="4" s="1"/>
  <c r="AF360" i="4"/>
  <c r="AG360" i="4" s="1"/>
  <c r="C153" i="14" s="1"/>
  <c r="AF202" i="4"/>
  <c r="AG202" i="4" s="1"/>
  <c r="C646" i="14" s="1"/>
  <c r="AD314" i="4"/>
  <c r="AE314" i="4" s="1"/>
  <c r="AF314" i="4"/>
  <c r="AG314" i="4" s="1"/>
  <c r="C335" i="14" s="1"/>
  <c r="AF275" i="4"/>
  <c r="AG275" i="4" s="1"/>
  <c r="C123" i="14" s="1"/>
  <c r="AF655" i="4"/>
  <c r="AG655" i="4" s="1"/>
  <c r="C546" i="14" s="1"/>
  <c r="AF476" i="4"/>
  <c r="AG476" i="4" s="1"/>
  <c r="C133" i="14" s="1"/>
  <c r="AF224" i="4"/>
  <c r="AG224" i="4" s="1"/>
  <c r="C89" i="14" s="1"/>
  <c r="AD368" i="4"/>
  <c r="AE368" i="4" s="1"/>
  <c r="AF368" i="4"/>
  <c r="AG368" i="4" s="1"/>
  <c r="C39" i="14" s="1"/>
  <c r="AF112" i="4"/>
  <c r="AG112" i="4" s="1"/>
  <c r="C393" i="14" s="1"/>
  <c r="AF374" i="4"/>
  <c r="AG374" i="4" s="1"/>
  <c r="C599" i="14" s="1"/>
  <c r="AF543" i="4"/>
  <c r="AG543" i="4" s="1"/>
  <c r="C22" i="14" s="1"/>
  <c r="AF605" i="4"/>
  <c r="AG605" i="4" s="1"/>
  <c r="C631" i="14" s="1"/>
  <c r="AF92" i="4"/>
  <c r="AG92" i="4" s="1"/>
  <c r="C164" i="14" s="1"/>
  <c r="AF647" i="4"/>
  <c r="AG647" i="4" s="1"/>
  <c r="C419" i="14" s="1"/>
  <c r="AF393" i="4"/>
  <c r="AG393" i="4" s="1"/>
  <c r="C312" i="14" s="1"/>
  <c r="AF661" i="4"/>
  <c r="AG661" i="4" s="1"/>
  <c r="C524" i="14" s="1"/>
  <c r="AF59" i="4"/>
  <c r="AG59" i="4" s="1"/>
  <c r="C239" i="14" s="1"/>
  <c r="AF365" i="4"/>
  <c r="AG365" i="4" s="1"/>
  <c r="C92" i="14" s="1"/>
  <c r="AF109" i="4"/>
  <c r="AG109" i="4" s="1"/>
  <c r="C518" i="14" s="1"/>
  <c r="AF7" i="4"/>
  <c r="AG7" i="4" s="1"/>
  <c r="C7" i="14" s="1"/>
  <c r="AF225" i="4"/>
  <c r="AG225" i="4" s="1"/>
  <c r="C130" i="14" s="1"/>
  <c r="AF345" i="4"/>
  <c r="AG345" i="4" s="1"/>
  <c r="C592" i="14" s="1"/>
  <c r="AF206" i="4"/>
  <c r="AG206" i="4" s="1"/>
  <c r="C109" i="14" s="1"/>
  <c r="AF366" i="4"/>
  <c r="AG366" i="4" s="1"/>
  <c r="C74" i="14" s="1"/>
  <c r="AF113" i="4"/>
  <c r="AG113" i="4" s="1"/>
  <c r="C352" i="14" s="1"/>
  <c r="AF313" i="4"/>
  <c r="AG313" i="4" s="1"/>
  <c r="C526" i="14" s="1"/>
  <c r="AF57" i="4"/>
  <c r="AG57" i="4" s="1"/>
  <c r="C460" i="14" s="1"/>
  <c r="AF564" i="4"/>
  <c r="AG564" i="4" s="1"/>
  <c r="C481" i="14" s="1"/>
  <c r="AF464" i="4"/>
  <c r="AG464" i="4" s="1"/>
  <c r="C31" i="14" s="1"/>
  <c r="AD220" i="4"/>
  <c r="AE220" i="4" s="1"/>
  <c r="AF220" i="4"/>
  <c r="AG220" i="4" s="1"/>
  <c r="C490" i="14" s="1"/>
  <c r="AF431" i="4"/>
  <c r="AG431" i="4" s="1"/>
  <c r="C163" i="14" s="1"/>
  <c r="AF351" i="4"/>
  <c r="AG351" i="4" s="1"/>
  <c r="C121" i="14" s="1"/>
  <c r="AF371" i="4"/>
  <c r="AG371" i="4" s="1"/>
  <c r="C11" i="14" s="1"/>
  <c r="AF577" i="4"/>
  <c r="AG577" i="4" s="1"/>
  <c r="C278" i="14" s="1"/>
  <c r="C484" i="14"/>
  <c r="AF200" i="4"/>
  <c r="AG200" i="4" s="1"/>
  <c r="C58" i="14" s="1"/>
  <c r="AF149" i="4"/>
  <c r="AG149" i="4" s="1"/>
  <c r="C535" i="14" s="1"/>
  <c r="AF103" i="4"/>
  <c r="AG103" i="4" s="1"/>
  <c r="C494" i="14" s="1"/>
  <c r="AF497" i="4"/>
  <c r="AG497" i="4" s="1"/>
  <c r="C148" i="14" s="1"/>
  <c r="AD343" i="4"/>
  <c r="AE343" i="4" s="1"/>
  <c r="AF343" i="4"/>
  <c r="AG343" i="4" s="1"/>
  <c r="C440" i="14" s="1"/>
  <c r="AD636" i="4"/>
  <c r="AE636" i="4" s="1"/>
  <c r="AF636" i="4"/>
  <c r="AG636" i="4" s="1"/>
  <c r="C223" i="14" s="1"/>
  <c r="AD569" i="4"/>
  <c r="AE569" i="4" s="1"/>
  <c r="AF569" i="4"/>
  <c r="AG569" i="4" s="1"/>
  <c r="C582" i="14" s="1"/>
  <c r="AD415" i="4"/>
  <c r="AE415" i="4" s="1"/>
  <c r="AF415" i="4"/>
  <c r="AG415" i="4" s="1"/>
  <c r="C338" i="14" s="1"/>
  <c r="AD68" i="4"/>
  <c r="AE68" i="4" s="1"/>
  <c r="AF68" i="4"/>
  <c r="AG68" i="4" s="1"/>
  <c r="C495" i="14" s="1"/>
  <c r="AD426" i="4"/>
  <c r="AE426" i="4" s="1"/>
  <c r="AF426" i="4"/>
  <c r="AG426" i="4" s="1"/>
  <c r="C349" i="14" s="1"/>
  <c r="AD308" i="4"/>
  <c r="AE308" i="4" s="1"/>
  <c r="AF308" i="4"/>
  <c r="AG308" i="4" s="1"/>
  <c r="C647" i="14" s="1"/>
  <c r="AD56" i="4"/>
  <c r="AE56" i="4" s="1"/>
  <c r="AF56" i="4"/>
  <c r="AG56" i="4" s="1"/>
  <c r="C525" i="14" s="1"/>
  <c r="AD574" i="4"/>
  <c r="AE574" i="4" s="1"/>
  <c r="AF574" i="4"/>
  <c r="AG574" i="4" s="1"/>
  <c r="C347" i="14" s="1"/>
  <c r="AF375" i="4"/>
  <c r="AG375" i="4" s="1"/>
  <c r="C586" i="14" s="1"/>
  <c r="AF626" i="4"/>
  <c r="AG626" i="4" s="1"/>
  <c r="C585" i="14" s="1"/>
  <c r="AF602" i="4"/>
  <c r="AG602" i="4" s="1"/>
  <c r="C149" i="14" s="1"/>
  <c r="AF621" i="4"/>
  <c r="AG621" i="4" s="1"/>
  <c r="C124" i="14" s="1"/>
  <c r="AD229" i="4"/>
  <c r="AE229" i="4" s="1"/>
  <c r="AF229" i="4"/>
  <c r="AG229" i="4" s="1"/>
  <c r="C656" i="14" s="1"/>
  <c r="AD154" i="4"/>
  <c r="AE154" i="4" s="1"/>
  <c r="AF154" i="4"/>
  <c r="AG154" i="4" s="1"/>
  <c r="C539" i="14" s="1"/>
  <c r="AD649" i="4"/>
  <c r="AE649" i="4" s="1"/>
  <c r="AF649" i="4"/>
  <c r="AG649" i="4" s="1"/>
  <c r="C621" i="14" s="1"/>
  <c r="AF410" i="4"/>
  <c r="AG410" i="4" s="1"/>
  <c r="C360" i="14" s="1"/>
  <c r="AF192" i="4"/>
  <c r="AG192" i="4" s="1"/>
  <c r="C206" i="14" s="1"/>
  <c r="AF637" i="4"/>
  <c r="AG637" i="4" s="1"/>
  <c r="C620" i="14" s="1"/>
  <c r="AF652" i="4"/>
  <c r="AG652" i="4" s="1"/>
  <c r="C350" i="14" s="1"/>
  <c r="AF534" i="4"/>
  <c r="AG534" i="4" s="1"/>
  <c r="C129" i="14" s="1"/>
  <c r="AF164" i="4"/>
  <c r="AG164" i="4" s="1"/>
  <c r="C431" i="14" s="1"/>
  <c r="AD455" i="4"/>
  <c r="AE455" i="4" s="1"/>
  <c r="AF455" i="4"/>
  <c r="AG455" i="4" s="1"/>
  <c r="C517" i="14" s="1"/>
  <c r="AD194" i="4"/>
  <c r="AE194" i="4" s="1"/>
  <c r="AF194" i="4"/>
  <c r="AG194" i="4" s="1"/>
  <c r="C168" i="14" s="1"/>
  <c r="AF36" i="4"/>
  <c r="AG36" i="4" s="1"/>
  <c r="C482" i="14" s="1"/>
  <c r="AF55" i="4"/>
  <c r="AG55" i="4" s="1"/>
  <c r="C363" i="14" s="1"/>
  <c r="AF98" i="4"/>
  <c r="AG98" i="4" s="1"/>
  <c r="C496" i="14" s="1"/>
  <c r="AF442" i="4"/>
  <c r="AG442" i="4" s="1"/>
  <c r="C340" i="14" s="1"/>
  <c r="AF554" i="4"/>
  <c r="AG554" i="4" s="1"/>
  <c r="C578" i="14" s="1"/>
  <c r="AD666" i="4"/>
  <c r="AE666" i="4" s="1"/>
  <c r="AF666" i="4"/>
  <c r="AG666" i="4" s="1"/>
  <c r="C279" i="14" s="1"/>
  <c r="AF232" i="4"/>
  <c r="AG232" i="4" s="1"/>
  <c r="C537" i="14" s="1"/>
  <c r="AF384" i="4"/>
  <c r="AG384" i="4" s="1"/>
  <c r="C510" i="14" s="1"/>
  <c r="AF128" i="4"/>
  <c r="AG128" i="4" s="1"/>
  <c r="C326" i="14" s="1"/>
  <c r="AF563" i="4"/>
  <c r="AG563" i="4" s="1"/>
  <c r="C617" i="14" s="1"/>
  <c r="AF615" i="4"/>
  <c r="AG615" i="4" s="1"/>
  <c r="C454" i="14" s="1"/>
  <c r="AF305" i="4"/>
  <c r="AG305" i="4" s="1"/>
  <c r="C469" i="14" s="1"/>
  <c r="AF244" i="4"/>
  <c r="AG244" i="4" s="1"/>
  <c r="C448" i="14" s="1"/>
  <c r="AF663" i="4"/>
  <c r="AG663" i="4" s="1"/>
  <c r="C125" i="14" s="1"/>
  <c r="AF477" i="4"/>
  <c r="AG477" i="4" s="1"/>
  <c r="C76" i="14" s="1"/>
  <c r="AF79" i="4"/>
  <c r="AG79" i="4" s="1"/>
  <c r="C463" i="14" s="1"/>
  <c r="AF173" i="4"/>
  <c r="AG173" i="4" s="1"/>
  <c r="C294" i="14" s="1"/>
  <c r="AF274" i="4"/>
  <c r="AG274" i="4" s="1"/>
  <c r="C564" i="14" s="1"/>
  <c r="AF536" i="4"/>
  <c r="AG536" i="4" s="1"/>
  <c r="C378" i="14" s="1"/>
  <c r="AF15" i="4"/>
  <c r="AG15" i="4" s="1"/>
  <c r="C628" i="14" s="1"/>
  <c r="AF233" i="4"/>
  <c r="AG233" i="4" s="1"/>
  <c r="C299" i="14" s="1"/>
  <c r="AF353" i="4"/>
  <c r="AG353" i="4" s="1"/>
  <c r="C355" i="14" s="1"/>
  <c r="AF238" i="4"/>
  <c r="AG238" i="4" s="1"/>
  <c r="C169" i="14" s="1"/>
  <c r="AF398" i="4"/>
  <c r="AG398" i="4" s="1"/>
  <c r="C160" i="14" s="1"/>
  <c r="AF527" i="4"/>
  <c r="AG527" i="4" s="1"/>
  <c r="C235" i="14" s="1"/>
  <c r="AF94" i="4"/>
  <c r="AG94" i="4" s="1"/>
  <c r="C194" i="14" s="1"/>
  <c r="AD460" i="4"/>
  <c r="AE460" i="4" s="1"/>
  <c r="AF460" i="4"/>
  <c r="AG460" i="4" s="1"/>
  <c r="C64" i="14" s="1"/>
  <c r="AD572" i="4"/>
  <c r="AE572" i="4" s="1"/>
  <c r="AF572" i="4"/>
  <c r="AG572" i="4" s="1"/>
  <c r="C652" i="14" s="1"/>
  <c r="AF472" i="4"/>
  <c r="AG472" i="4" s="1"/>
  <c r="C97" i="14" s="1"/>
  <c r="AF616" i="4"/>
  <c r="AG616" i="4" s="1"/>
  <c r="C455" i="14" s="1"/>
  <c r="AF482" i="4"/>
  <c r="AG482" i="4" s="1"/>
  <c r="C565" i="14" s="1"/>
  <c r="AD427" i="4"/>
  <c r="AE427" i="4" s="1"/>
  <c r="AF427" i="4"/>
  <c r="AG427" i="4" s="1"/>
  <c r="C29" i="14" s="1"/>
  <c r="AD438" i="4"/>
  <c r="AE438" i="4" s="1"/>
  <c r="AF438" i="4"/>
  <c r="AG438" i="4" s="1"/>
  <c r="C653" i="14" s="1"/>
  <c r="AD19" i="4"/>
  <c r="AE19" i="4" s="1"/>
  <c r="AF19" i="4"/>
  <c r="AG19" i="4" s="1"/>
  <c r="C339" i="14" s="1"/>
  <c r="AD228" i="4"/>
  <c r="AE228" i="4" s="1"/>
  <c r="AF228" i="4"/>
  <c r="AG228" i="4" s="1"/>
  <c r="C214" i="14" s="1"/>
  <c r="AD158" i="4"/>
  <c r="AE158" i="4" s="1"/>
  <c r="AF158" i="4"/>
  <c r="AG158" i="4" s="1"/>
  <c r="C554" i="14" s="1"/>
  <c r="AD179" i="4"/>
  <c r="AE179" i="4" s="1"/>
  <c r="AF179" i="4"/>
  <c r="AG179" i="4" s="1"/>
  <c r="C296" i="14" s="1"/>
  <c r="AD525" i="4"/>
  <c r="AE525" i="4" s="1"/>
  <c r="AF525" i="4"/>
  <c r="AG525" i="4" s="1"/>
  <c r="C12" i="14" s="1"/>
  <c r="AD385" i="4"/>
  <c r="AE385" i="4" s="1"/>
  <c r="AF385" i="4"/>
  <c r="AG385" i="4" s="1"/>
  <c r="C443" i="14" s="1"/>
  <c r="AD251" i="4"/>
  <c r="AE251" i="4" s="1"/>
  <c r="AF251" i="4"/>
  <c r="AG251" i="4" s="1"/>
  <c r="C231" i="14" s="1"/>
  <c r="AD597" i="4"/>
  <c r="AE597" i="4" s="1"/>
  <c r="AF597" i="4"/>
  <c r="AG597" i="4" s="1"/>
  <c r="C99" i="14" s="1"/>
  <c r="AD411" i="4"/>
  <c r="AE411" i="4" s="1"/>
  <c r="AF411" i="4"/>
  <c r="AG411" i="4" s="1"/>
  <c r="C272" i="14" s="1"/>
  <c r="AF151" i="4"/>
  <c r="AG151" i="4" s="1"/>
  <c r="C327" i="14" s="1"/>
  <c r="AF657" i="4"/>
  <c r="AG657" i="4" s="1"/>
  <c r="C104" i="14" s="1"/>
  <c r="AF364" i="4"/>
  <c r="AG364" i="4" s="1"/>
  <c r="C146" i="14" s="1"/>
  <c r="AD187" i="4"/>
  <c r="AE187" i="4" s="1"/>
  <c r="AF187" i="4"/>
  <c r="AG187" i="4" s="1"/>
  <c r="C177" i="14" s="1"/>
  <c r="AF589" i="4"/>
  <c r="AG589" i="4" s="1"/>
  <c r="C516" i="14" s="1"/>
  <c r="AF230" i="4"/>
  <c r="AG230" i="4" s="1"/>
  <c r="C545" i="14" s="1"/>
  <c r="AF380" i="4"/>
  <c r="AG380" i="4" s="1"/>
  <c r="C457" i="14" s="1"/>
  <c r="AD181" i="4"/>
  <c r="AE181" i="4" s="1"/>
  <c r="AF181" i="4"/>
  <c r="AG181" i="4" s="1"/>
  <c r="C466" i="14" s="1"/>
  <c r="AF361" i="4"/>
  <c r="AG361" i="4" s="1"/>
  <c r="C10" i="14" s="1"/>
  <c r="AF129" i="4"/>
  <c r="AG129" i="4" s="1"/>
  <c r="C144" i="14" s="1"/>
  <c r="AF381" i="4"/>
  <c r="AG381" i="4" s="1"/>
  <c r="C351" i="14" s="1"/>
  <c r="AF639" i="4"/>
  <c r="AG639" i="4" s="1"/>
  <c r="C211" i="14" s="1"/>
  <c r="AD9" i="4"/>
  <c r="AE9" i="4" s="1"/>
  <c r="AF9" i="4"/>
  <c r="AG9" i="4" s="1"/>
  <c r="C571" i="14" s="1"/>
  <c r="AD212" i="4"/>
  <c r="AE212" i="4" s="1"/>
  <c r="AF212" i="4"/>
  <c r="AG212" i="4" s="1"/>
  <c r="C634" i="14" s="1"/>
  <c r="AD407" i="4"/>
  <c r="AE407" i="4" s="1"/>
  <c r="AF407" i="4"/>
  <c r="AG407" i="4" s="1"/>
  <c r="C210" i="14" s="1"/>
  <c r="AD71" i="4"/>
  <c r="AE71" i="4" s="1"/>
  <c r="AF71" i="4"/>
  <c r="AG71" i="4" s="1"/>
  <c r="C319" i="14" s="1"/>
  <c r="AD633" i="4"/>
  <c r="AE633" i="4" s="1"/>
  <c r="AF633" i="4"/>
  <c r="AG633" i="4" s="1"/>
  <c r="C101" i="14" s="1"/>
  <c r="AD648" i="4"/>
  <c r="AE648" i="4" s="1"/>
  <c r="AF648" i="4"/>
  <c r="AG648" i="4" s="1"/>
  <c r="C261" i="14" s="1"/>
  <c r="AD284" i="4"/>
  <c r="AE284" i="4" s="1"/>
  <c r="AF284" i="4"/>
  <c r="AG284" i="4" s="1"/>
  <c r="C437" i="14" s="1"/>
  <c r="AD277" i="4"/>
  <c r="AE277" i="4" s="1"/>
  <c r="AF277" i="4"/>
  <c r="AG277" i="4" s="1"/>
  <c r="C190" i="14" s="1"/>
  <c r="AD483" i="4"/>
  <c r="AE483" i="4" s="1"/>
  <c r="AF483" i="4"/>
  <c r="AG483" i="4" s="1"/>
  <c r="C300" i="14" s="1"/>
  <c r="AD553" i="4"/>
  <c r="AE553" i="4" s="1"/>
  <c r="AF553" i="4"/>
  <c r="AG553" i="4" s="1"/>
  <c r="C136" i="14" s="1"/>
  <c r="AF108" i="4"/>
  <c r="AG108" i="4" s="1"/>
  <c r="C566" i="14" s="1"/>
  <c r="AF435" i="4"/>
  <c r="AG435" i="4" s="1"/>
  <c r="C609" i="14" s="1"/>
  <c r="AF625" i="4"/>
  <c r="AG625" i="4" s="1"/>
  <c r="C456" i="14" s="1"/>
  <c r="AF584" i="4"/>
  <c r="AG584" i="4" s="1"/>
  <c r="C45" i="14" s="1"/>
  <c r="AF180" i="4"/>
  <c r="AG180" i="4" s="1"/>
  <c r="C359" i="14" s="1"/>
  <c r="AF145" i="4"/>
  <c r="AG145" i="4" s="1"/>
  <c r="C193" i="14" s="1"/>
  <c r="AF48" i="4"/>
  <c r="AG48" i="4" s="1"/>
  <c r="C573" i="14" s="1"/>
  <c r="AD350" i="4"/>
  <c r="AE350" i="4" s="1"/>
  <c r="AF350" i="4"/>
  <c r="AG350" i="4" s="1"/>
  <c r="C236" i="14" s="1"/>
  <c r="AF475" i="4"/>
  <c r="AG475" i="4" s="1"/>
  <c r="C515" i="14" s="1"/>
  <c r="AD512" i="4"/>
  <c r="AE512" i="4" s="1"/>
  <c r="AF512" i="4"/>
  <c r="AG512" i="4" s="1"/>
  <c r="C307" i="14" s="1"/>
  <c r="AD155" i="4"/>
  <c r="AE155" i="4" s="1"/>
  <c r="AF155" i="4"/>
  <c r="AG155" i="4" s="1"/>
  <c r="C262" i="14" s="1"/>
  <c r="AF462" i="4"/>
  <c r="AG462" i="4" s="1"/>
  <c r="C111" i="14" s="1"/>
  <c r="AF170" i="4"/>
  <c r="AG170" i="4" s="1"/>
  <c r="C293" i="14" s="1"/>
  <c r="AF176" i="4"/>
  <c r="AG176" i="4" s="1"/>
  <c r="C295" i="14" s="1"/>
  <c r="AF607" i="4"/>
  <c r="AG607" i="4" s="1"/>
  <c r="C385" i="14" s="1"/>
  <c r="AD58" i="4"/>
  <c r="AE58" i="4" s="1"/>
  <c r="AF58" i="4"/>
  <c r="AG58" i="4" s="1"/>
  <c r="C468" i="14" s="1"/>
  <c r="AF642" i="4"/>
  <c r="AG642" i="4" s="1"/>
  <c r="C218" i="14" s="1"/>
  <c r="AF255" i="4"/>
  <c r="AG255" i="4" s="1"/>
  <c r="C435" i="14" s="1"/>
  <c r="AD520" i="4"/>
  <c r="AE520" i="4" s="1"/>
  <c r="AF520" i="4"/>
  <c r="AG520" i="4" s="1"/>
  <c r="C205" i="14" s="1"/>
  <c r="AF659" i="4"/>
  <c r="AG659" i="4" s="1"/>
  <c r="C134" i="14" s="1"/>
  <c r="AF325" i="4"/>
  <c r="AG325" i="4" s="1"/>
  <c r="C508" i="14" s="1"/>
  <c r="AF215" i="4"/>
  <c r="AG215" i="4" s="1"/>
  <c r="C213" i="14" s="1"/>
  <c r="AD4" i="4"/>
  <c r="AE4" i="4" s="1"/>
  <c r="AF4" i="4"/>
  <c r="AG4" i="4" s="1"/>
  <c r="C467" i="14" s="1"/>
  <c r="AF542" i="4"/>
  <c r="AG542" i="4" s="1"/>
  <c r="C132" i="14" s="1"/>
  <c r="AF51" i="4"/>
  <c r="AG51" i="4" s="1"/>
  <c r="C318" i="14" s="1"/>
  <c r="AF618" i="4"/>
  <c r="AG618" i="4" s="1"/>
  <c r="C511" i="14" s="1"/>
  <c r="AF540" i="4"/>
  <c r="AG540" i="4" s="1"/>
  <c r="C117" i="14" s="1"/>
  <c r="AF378" i="4"/>
  <c r="AG378" i="4" s="1"/>
  <c r="C87" i="14" s="1"/>
  <c r="AF535" i="4"/>
  <c r="AG535" i="4" s="1"/>
  <c r="C6" i="14" s="1"/>
  <c r="AF14" i="4"/>
  <c r="AG14" i="4" s="1"/>
  <c r="C548" i="14" s="1"/>
  <c r="AF114" i="4"/>
  <c r="AG114" i="4" s="1"/>
  <c r="C267" i="14" s="1"/>
  <c r="AF579" i="4"/>
  <c r="AG579" i="4" s="1"/>
  <c r="C98" i="14" s="1"/>
  <c r="AF197" i="4"/>
  <c r="AG197" i="4" s="1"/>
  <c r="C199" i="14" s="1"/>
  <c r="AD140" i="4"/>
  <c r="AE140" i="4" s="1"/>
  <c r="AF140" i="4"/>
  <c r="AG140" i="4" s="1"/>
  <c r="C186" i="14" s="1"/>
  <c r="AD417" i="4"/>
  <c r="AE417" i="4" s="1"/>
  <c r="AF417" i="4"/>
  <c r="AG417" i="4" s="1"/>
  <c r="C562" i="14" s="1"/>
  <c r="AF124" i="4"/>
  <c r="AG124" i="4" s="1"/>
  <c r="C551" i="14" s="1"/>
  <c r="AD299" i="4"/>
  <c r="AE299" i="4" s="1"/>
  <c r="AF299" i="4"/>
  <c r="AG299" i="4" s="1"/>
  <c r="C220" i="14" s="1"/>
  <c r="AF85" i="4"/>
  <c r="AG85" i="4" s="1"/>
  <c r="C423" i="14" s="1"/>
  <c r="AF583" i="4"/>
  <c r="AG583" i="4" s="1"/>
  <c r="C68" i="14" s="1"/>
  <c r="AF253" i="4"/>
  <c r="AG253" i="4" s="1"/>
  <c r="C645" i="14" s="1"/>
  <c r="AD31" i="4"/>
  <c r="AE31" i="4" s="1"/>
  <c r="AF31" i="4"/>
  <c r="AG31" i="4" s="1"/>
  <c r="C629" i="14" s="1"/>
  <c r="AD403" i="4"/>
  <c r="AE403" i="4" s="1"/>
  <c r="AF403" i="4"/>
  <c r="AG403" i="4" s="1"/>
  <c r="C198" i="14" s="1"/>
  <c r="AF139" i="4"/>
  <c r="AG139" i="4" s="1"/>
  <c r="C315" i="14" s="1"/>
  <c r="AD260" i="4"/>
  <c r="AE260" i="4" s="1"/>
  <c r="AF260" i="4"/>
  <c r="AG260" i="4" s="1"/>
  <c r="C557" i="14" s="1"/>
  <c r="AF107" i="4"/>
  <c r="AG107" i="4" s="1"/>
  <c r="C442" i="14" s="1"/>
  <c r="AF550" i="4"/>
  <c r="AG550" i="4" s="1"/>
  <c r="C222" i="14" s="1"/>
  <c r="AF376" i="4"/>
  <c r="AG376" i="4" s="1"/>
  <c r="C287" i="14" s="1"/>
  <c r="AF377" i="4"/>
  <c r="AG377" i="4" s="1"/>
  <c r="C75" i="14" s="1"/>
  <c r="AF490" i="4"/>
  <c r="AG490" i="4" s="1"/>
  <c r="C238" i="14" s="1"/>
  <c r="AD213" i="4"/>
  <c r="AE213" i="4" s="1"/>
  <c r="AF213" i="4"/>
  <c r="AG213" i="4" s="1"/>
  <c r="C240" i="14" s="1"/>
  <c r="AF336" i="4"/>
  <c r="AG336" i="4" s="1"/>
  <c r="C354" i="14" s="1"/>
  <c r="AF479" i="4"/>
  <c r="AG479" i="4" s="1"/>
  <c r="C407" i="14" s="1"/>
  <c r="AF594" i="4"/>
  <c r="AG594" i="4" s="1"/>
  <c r="C152" i="14" s="1"/>
  <c r="AF434" i="4"/>
  <c r="AG434" i="4" s="1"/>
  <c r="C639" i="14" s="1"/>
  <c r="AF29" i="4"/>
  <c r="AG29" i="4" s="1"/>
  <c r="C317" i="14" s="1"/>
  <c r="AD148" i="4"/>
  <c r="AE148" i="4" s="1"/>
  <c r="AF148" i="4"/>
  <c r="AG148" i="4" s="1"/>
  <c r="C283" i="14" s="1"/>
  <c r="AF191" i="4"/>
  <c r="AG191" i="4" s="1"/>
  <c r="C657" i="14" s="1"/>
  <c r="AF443" i="4"/>
  <c r="AG443" i="4" s="1"/>
  <c r="C306" i="14" s="1"/>
  <c r="AF132" i="4"/>
  <c r="AG132" i="4" s="1"/>
  <c r="C428" i="14" s="1"/>
  <c r="AF183" i="4"/>
  <c r="AG183" i="4" s="1"/>
  <c r="C175" i="14" s="1"/>
  <c r="AF432" i="4"/>
  <c r="AG432" i="4" s="1"/>
  <c r="C209" i="14" s="1"/>
  <c r="AF634" i="4"/>
  <c r="AG634" i="4" s="1"/>
  <c r="C85" i="14" s="1"/>
  <c r="AF515" i="4"/>
  <c r="AG515" i="4" s="1"/>
  <c r="C66" i="14" s="1"/>
  <c r="AF623" i="4"/>
  <c r="AG623" i="4" s="1"/>
  <c r="C259" i="14" s="1"/>
  <c r="AF356" i="4"/>
  <c r="AG356" i="4" s="1"/>
  <c r="C202" i="14" s="1"/>
  <c r="AF326" i="4"/>
  <c r="AG326" i="4" s="1"/>
  <c r="C642" i="14" s="1"/>
  <c r="AF576" i="4"/>
  <c r="AG576" i="4" s="1"/>
  <c r="C382" i="14" s="1"/>
  <c r="AF24" i="4"/>
  <c r="AG24" i="4" s="1"/>
  <c r="C179" i="14" s="1"/>
  <c r="AF269" i="4"/>
  <c r="AG269" i="4" s="1"/>
  <c r="C268" i="14" s="1"/>
  <c r="AF328" i="4"/>
  <c r="AG328" i="4" s="1"/>
  <c r="C404" i="14" s="1"/>
  <c r="AF321" i="4"/>
  <c r="AG321" i="4" s="1"/>
  <c r="C320" i="14" s="1"/>
  <c r="AF517" i="4"/>
  <c r="AG517" i="4" s="1"/>
  <c r="C478" i="14" s="1"/>
  <c r="AD504" i="4"/>
  <c r="AE504" i="4" s="1"/>
  <c r="AF504" i="4"/>
  <c r="AG504" i="4" s="1"/>
  <c r="C477" i="14" s="1"/>
  <c r="AF226" i="4"/>
  <c r="AG226" i="4" s="1"/>
  <c r="C439" i="14" s="1"/>
  <c r="AD286" i="4"/>
  <c r="AE286" i="4" s="1"/>
  <c r="AF286" i="4"/>
  <c r="AG286" i="4" s="1"/>
  <c r="C200" i="14" s="1"/>
  <c r="AF216" i="4"/>
  <c r="AG216" i="4" s="1"/>
  <c r="C297" i="14" s="1"/>
  <c r="AD157" i="4"/>
  <c r="AE157" i="4" s="1"/>
  <c r="AF157" i="4"/>
  <c r="AG157" i="4" s="1"/>
  <c r="C430" i="14" s="1"/>
  <c r="AF559" i="4"/>
  <c r="AG559" i="4" s="1"/>
  <c r="C665" i="14" s="1"/>
  <c r="AF246" i="4"/>
  <c r="AG246" i="4" s="1"/>
  <c r="C215" i="14" s="1"/>
  <c r="AF217" i="4"/>
  <c r="AG217" i="4" s="1"/>
  <c r="C232" i="14" s="1"/>
  <c r="AF441" i="4"/>
  <c r="AG441" i="4" s="1"/>
  <c r="C286" i="14" s="1"/>
  <c r="AF556" i="4"/>
  <c r="AG556" i="4" s="1"/>
  <c r="C413" i="14" s="1"/>
  <c r="AF322" i="4"/>
  <c r="AG322" i="4" s="1"/>
  <c r="C471" i="14" s="1"/>
  <c r="AF218" i="4"/>
  <c r="AG218" i="4" s="1"/>
  <c r="C255" i="14" s="1"/>
  <c r="AF562" i="4"/>
  <c r="AG562" i="4" s="1"/>
  <c r="C316" i="14" s="1"/>
  <c r="AF312" i="4"/>
  <c r="AG312" i="4" s="1"/>
  <c r="C224" i="14" s="1"/>
  <c r="AF270" i="4"/>
  <c r="AG270" i="4" s="1"/>
  <c r="C395" i="14" s="1"/>
  <c r="AF501" i="4"/>
  <c r="AG501" i="4" s="1"/>
  <c r="C447" i="14" s="1"/>
  <c r="AF389" i="4"/>
  <c r="AG389" i="4" s="1"/>
  <c r="C304" i="14" s="1"/>
  <c r="AF12" i="4"/>
  <c r="AG12" i="4" s="1"/>
  <c r="C556" i="14" s="1"/>
  <c r="AF406" i="4"/>
  <c r="AG406" i="4" s="1"/>
  <c r="C252" i="14" s="1"/>
  <c r="AF243" i="4"/>
  <c r="AG243" i="4" s="1"/>
  <c r="C145" i="14" s="1"/>
  <c r="AF465" i="4"/>
  <c r="AG465" i="4" s="1"/>
  <c r="C192" i="14" s="1"/>
  <c r="AF17" i="4"/>
  <c r="AG17" i="4" s="1"/>
  <c r="C188" i="14" s="1"/>
  <c r="AF416" i="4"/>
  <c r="AG416" i="4" s="1"/>
  <c r="C62" i="14" s="1"/>
  <c r="AF254" i="4"/>
  <c r="AG254" i="4" s="1"/>
  <c r="C648" i="14" s="1"/>
  <c r="AF309" i="4"/>
  <c r="AG309" i="4" s="1"/>
  <c r="C577" i="14" s="1"/>
  <c r="AF509" i="4"/>
  <c r="AG509" i="4" s="1"/>
  <c r="C410" i="14" s="1"/>
  <c r="AF42" i="4"/>
  <c r="AG42" i="4" s="1"/>
  <c r="C614" i="14" s="1"/>
  <c r="C655" i="14"/>
  <c r="AF89" i="4"/>
  <c r="AG89" i="4" s="1"/>
  <c r="C502" i="14" s="1"/>
  <c r="AF137" i="4"/>
  <c r="AG137" i="4" s="1"/>
  <c r="C253" i="14" s="1"/>
  <c r="AD588" i="4"/>
  <c r="AE588" i="4" s="1"/>
  <c r="AF588" i="4"/>
  <c r="AG588" i="4" s="1"/>
  <c r="C531" i="14" s="1"/>
  <c r="AF640" i="4"/>
  <c r="AG640" i="4" s="1"/>
  <c r="C589" i="14" s="1"/>
  <c r="AD546" i="4"/>
  <c r="AE546" i="4" s="1"/>
  <c r="AF546" i="4"/>
  <c r="AG546" i="4" s="1"/>
  <c r="C63" i="14" s="1"/>
  <c r="AD294" i="4"/>
  <c r="AE294" i="4" s="1"/>
  <c r="AF294" i="4"/>
  <c r="AG294" i="4" s="1"/>
  <c r="C196" i="14" s="1"/>
  <c r="AF271" i="4"/>
  <c r="AG271" i="4" s="1"/>
  <c r="C368" i="14" s="1"/>
  <c r="AD609" i="4"/>
  <c r="AE609" i="4" s="1"/>
  <c r="AF609" i="4"/>
  <c r="AG609" i="4" s="1"/>
  <c r="C453" i="14" s="1"/>
  <c r="AF295" i="4"/>
  <c r="AG295" i="4" s="1"/>
  <c r="C19" i="14" s="1"/>
  <c r="AF60" i="4"/>
  <c r="AG60" i="4" s="1"/>
  <c r="C606" i="14" s="1"/>
  <c r="AF234" i="4"/>
  <c r="AG234" i="4" s="1"/>
  <c r="C72" i="14" s="1"/>
  <c r="AF106" i="4"/>
  <c r="AG106" i="4" s="1"/>
  <c r="C607" i="14" s="1"/>
  <c r="AD298" i="4"/>
  <c r="AE298" i="4" s="1"/>
  <c r="AF298" i="4"/>
  <c r="AG298" i="4" s="1"/>
  <c r="C528" i="14" s="1"/>
  <c r="AF658" i="4"/>
  <c r="AG658" i="4" s="1"/>
  <c r="C387" i="14" s="1"/>
  <c r="AD317" i="4"/>
  <c r="AE317" i="4" s="1"/>
  <c r="AF317" i="4"/>
  <c r="AG317" i="4" s="1"/>
  <c r="C580" i="14" s="1"/>
  <c r="AF541" i="4"/>
  <c r="AG541" i="4" s="1"/>
  <c r="C4" i="14" s="1"/>
  <c r="AF88" i="4"/>
  <c r="AG88" i="4" s="1"/>
  <c r="C536" i="14" s="1"/>
  <c r="AF582" i="4"/>
  <c r="AG582" i="4" s="1"/>
  <c r="C450" i="14" s="1"/>
  <c r="AF47" i="4"/>
  <c r="AG47" i="4" s="1"/>
  <c r="C421" i="14" s="1"/>
  <c r="AF241" i="4"/>
  <c r="AG241" i="4" s="1"/>
  <c r="C57" i="14" s="1"/>
  <c r="AD469" i="4"/>
  <c r="AE469" i="4" s="1"/>
  <c r="AF469" i="4"/>
  <c r="AG469" i="4" s="1"/>
  <c r="C90" i="14" s="1"/>
  <c r="AF430" i="4"/>
  <c r="AG430" i="4" s="1"/>
  <c r="C15" i="14" s="1"/>
  <c r="AF383" i="4"/>
  <c r="AG383" i="4" s="1"/>
  <c r="C364" i="14" s="1"/>
  <c r="AF142" i="4"/>
  <c r="AG142" i="4" s="1"/>
  <c r="C638" i="14" s="1"/>
  <c r="AF394" i="4"/>
  <c r="AG394" i="4" s="1"/>
  <c r="C342" i="14" s="1"/>
  <c r="AF596" i="4"/>
  <c r="AG596" i="4" s="1"/>
  <c r="C16" i="14" s="1"/>
  <c r="AF496" i="4"/>
  <c r="AG496" i="4" s="1"/>
  <c r="C627" i="14" s="1"/>
  <c r="AF656" i="4"/>
  <c r="AG656" i="4" s="1"/>
  <c r="C33" i="14" s="1"/>
  <c r="AF449" i="4"/>
  <c r="AG449" i="4" s="1"/>
  <c r="C341" i="14" s="1"/>
  <c r="AF519" i="4"/>
  <c r="AG519" i="4" s="1"/>
  <c r="C157" i="14" s="1"/>
  <c r="AD105" i="4"/>
  <c r="AE105" i="4" s="1"/>
  <c r="AF105" i="4"/>
  <c r="AG105" i="4" s="1"/>
  <c r="C633" i="14" s="1"/>
  <c r="AF207" i="4"/>
  <c r="AG207" i="4" s="1"/>
  <c r="C331" i="14" s="1"/>
  <c r="AD340" i="4"/>
  <c r="AE340" i="4" s="1"/>
  <c r="AF340" i="4"/>
  <c r="AG340" i="4" s="1"/>
  <c r="C473" i="14" s="1"/>
  <c r="AF327" i="4"/>
  <c r="AG327" i="4" s="1"/>
  <c r="C183" i="14" s="1"/>
  <c r="AD347" i="4"/>
  <c r="AE347" i="4" s="1"/>
  <c r="AF347" i="4"/>
  <c r="AG347" i="4" s="1"/>
  <c r="C372" i="14" s="1"/>
  <c r="AD665" i="4"/>
  <c r="AE665" i="4" s="1"/>
  <c r="AF665" i="4"/>
  <c r="AG665" i="4" s="1"/>
  <c r="C666" i="14" s="1"/>
  <c r="AF591" i="4"/>
  <c r="AG591" i="4" s="1"/>
  <c r="C574" i="14" s="1"/>
  <c r="AF419" i="4"/>
  <c r="AG419" i="4" s="1"/>
  <c r="C543" i="14" s="1"/>
  <c r="AF529" i="4"/>
  <c r="AG529" i="4" s="1"/>
  <c r="C21" i="14" s="1"/>
  <c r="AF264" i="4"/>
  <c r="AG264" i="4" s="1"/>
  <c r="C180" i="14" s="1"/>
  <c r="AF75" i="4"/>
  <c r="AG75" i="4" s="1"/>
  <c r="C367" i="14" s="1"/>
  <c r="AD523" i="4"/>
  <c r="AE523" i="4" s="1"/>
  <c r="AF523" i="4"/>
  <c r="AG523" i="4" s="1"/>
  <c r="C313" i="14" s="1"/>
  <c r="AD76" i="4"/>
  <c r="AE76" i="4" s="1"/>
  <c r="AF76" i="4"/>
  <c r="AG76" i="4" s="1"/>
  <c r="C541" i="14" s="1"/>
  <c r="AF90" i="4"/>
  <c r="AG90" i="4" s="1"/>
  <c r="C445" i="14" s="1"/>
  <c r="AD624" i="4"/>
  <c r="AE624" i="4" s="1"/>
  <c r="AF624" i="4"/>
  <c r="AG624" i="4" s="1"/>
  <c r="C241" i="14" s="1"/>
  <c r="AD174" i="4"/>
  <c r="AE174" i="4" s="1"/>
  <c r="AF174" i="4"/>
  <c r="AG174" i="4" s="1"/>
  <c r="C143" i="14" s="1"/>
  <c r="AF86" i="4"/>
  <c r="AG86" i="4" s="1"/>
  <c r="C434" i="14" s="1"/>
  <c r="AF402" i="4"/>
  <c r="AG402" i="4" s="1"/>
  <c r="C93" i="14" s="1"/>
  <c r="AF80" i="4"/>
  <c r="AG80" i="4" s="1"/>
  <c r="C325" i="14" s="1"/>
  <c r="AF494" i="4"/>
  <c r="AG494" i="4" s="1"/>
  <c r="C446" i="14" s="1"/>
  <c r="AF560" i="4"/>
  <c r="AG560" i="4" s="1"/>
  <c r="C381" i="14" s="1"/>
  <c r="AF214" i="4"/>
  <c r="AG214" i="4" s="1"/>
  <c r="C401" i="14" s="1"/>
  <c r="AF66" i="4"/>
  <c r="AG66" i="4" s="1"/>
  <c r="C8" i="14" s="1"/>
  <c r="AF461" i="4"/>
  <c r="AG461" i="4" s="1"/>
  <c r="C174" i="14" s="1"/>
  <c r="AF273" i="4"/>
  <c r="AG273" i="4" s="1"/>
  <c r="C156" i="14" s="1"/>
  <c r="AD237" i="4"/>
  <c r="AE237" i="4" s="1"/>
  <c r="AF237" i="4"/>
  <c r="AG237" i="4" s="1"/>
  <c r="C594" i="14" s="1"/>
  <c r="AF358" i="4"/>
  <c r="AG358" i="4" s="1"/>
  <c r="C464" i="14" s="1"/>
  <c r="AF418" i="4"/>
  <c r="AG418" i="4" s="1"/>
  <c r="C305" i="14" s="1"/>
  <c r="AF571" i="4"/>
  <c r="AG571" i="4" s="1"/>
  <c r="C514" i="14" s="1"/>
  <c r="AD355" i="4"/>
  <c r="AE355" i="4" s="1"/>
  <c r="AF355" i="4"/>
  <c r="AG355" i="4" s="1"/>
  <c r="C176" i="14" s="1"/>
  <c r="AF49" i="4"/>
  <c r="AG49" i="4" s="1"/>
  <c r="C324" i="14" s="1"/>
  <c r="AD330" i="4"/>
  <c r="AE330" i="4" s="1"/>
  <c r="AF330" i="4"/>
  <c r="AG330" i="4" s="1"/>
  <c r="C398" i="14" s="1"/>
  <c r="AD144" i="4"/>
  <c r="AE144" i="4" s="1"/>
  <c r="AF144" i="4"/>
  <c r="AG144" i="4" s="1"/>
  <c r="C353" i="14" s="1"/>
  <c r="AF580" i="4"/>
  <c r="AG580" i="4" s="1"/>
  <c r="C348" i="14" s="1"/>
  <c r="AF566" i="4"/>
  <c r="AG566" i="4" s="1"/>
  <c r="C166" i="14" s="1"/>
  <c r="AF280" i="4"/>
  <c r="AG280" i="4" s="1"/>
  <c r="C170" i="14" s="1"/>
  <c r="AF473" i="4"/>
  <c r="AG473" i="4" s="1"/>
  <c r="C489" i="14" s="1"/>
  <c r="AF459" i="4"/>
  <c r="AG459" i="4" s="1"/>
  <c r="C476" i="14" s="1"/>
  <c r="AD603" i="4"/>
  <c r="AE603" i="4" s="1"/>
  <c r="AF603" i="4"/>
  <c r="AG603" i="4" s="1"/>
  <c r="C187" i="14" s="1"/>
  <c r="AF20" i="4"/>
  <c r="AG20" i="4" s="1"/>
  <c r="C126" i="14" s="1"/>
  <c r="AF568" i="4"/>
  <c r="AG568" i="4" s="1"/>
  <c r="C613" i="14" s="1"/>
  <c r="AD33" i="4"/>
  <c r="AE33" i="4" s="1"/>
  <c r="AF33" i="4"/>
  <c r="AG33" i="4" s="1"/>
  <c r="C308" i="14" s="1"/>
  <c r="AF248" i="4"/>
  <c r="AG248" i="4" s="1"/>
  <c r="C622" i="14" s="1"/>
  <c r="AF32" i="4"/>
  <c r="AG32" i="4" s="1"/>
  <c r="C276" i="14" s="1"/>
  <c r="AF239" i="4"/>
  <c r="AG239" i="4" s="1"/>
  <c r="C191" i="14" s="1"/>
  <c r="AF221" i="4"/>
  <c r="AG221" i="4" s="1"/>
  <c r="C310" i="14" s="1"/>
  <c r="AF429" i="4"/>
  <c r="AG429" i="4" s="1"/>
  <c r="C24" i="14" s="1"/>
  <c r="AF590" i="4"/>
  <c r="AG590" i="4" s="1"/>
  <c r="C32" i="14" s="1"/>
  <c r="AF551" i="4"/>
  <c r="AG551" i="4" s="1"/>
  <c r="C178" i="14" s="1"/>
  <c r="AF263" i="4"/>
  <c r="AG263" i="4" s="1"/>
  <c r="C488" i="14" s="1"/>
  <c r="AF629" i="4"/>
  <c r="AG629" i="4" s="1"/>
  <c r="C3" i="14" s="1"/>
  <c r="AF413" i="4"/>
  <c r="AG413" i="4" s="1"/>
  <c r="C504" i="14" s="1"/>
  <c r="AF488" i="4"/>
  <c r="AG488" i="4" s="1"/>
  <c r="C406" i="14" s="1"/>
  <c r="AF153" i="4"/>
  <c r="AG153" i="4" s="1"/>
  <c r="C394" i="14" s="1"/>
  <c r="AD150" i="4"/>
  <c r="AE150" i="4" s="1"/>
  <c r="AF150" i="4"/>
  <c r="AG150" i="4" s="1"/>
  <c r="C81" i="14" s="1"/>
  <c r="AD492" i="4"/>
  <c r="AE492" i="4" s="1"/>
  <c r="AF492" i="4"/>
  <c r="AG492" i="4" s="1"/>
  <c r="C258" i="14" s="1"/>
  <c r="AD604" i="4"/>
  <c r="AE604" i="4" s="1"/>
  <c r="AF604" i="4"/>
  <c r="AG604" i="4" s="1"/>
  <c r="C384" i="14" s="1"/>
  <c r="AD423" i="4"/>
  <c r="AE423" i="4" s="1"/>
  <c r="AF423" i="4"/>
  <c r="AG423" i="4" s="1"/>
  <c r="C412" i="14" s="1"/>
  <c r="AD664" i="4"/>
  <c r="AE664" i="4" s="1"/>
  <c r="AF664" i="4"/>
  <c r="AG664" i="4" s="1"/>
  <c r="C69" i="14" s="1"/>
  <c r="AF595" i="4"/>
  <c r="AG595" i="4" s="1"/>
  <c r="C248" i="14" s="1"/>
  <c r="AF373" i="4"/>
  <c r="AG373" i="4" s="1"/>
  <c r="C530" i="14" s="1"/>
  <c r="AF184" i="4"/>
  <c r="AG184" i="4" s="1"/>
  <c r="C118" i="14" s="1"/>
  <c r="AF388" i="4"/>
  <c r="AG388" i="4" s="1"/>
  <c r="C374" i="14" s="1"/>
  <c r="AF195" i="4"/>
  <c r="AG195" i="4" s="1"/>
  <c r="C263" i="14" s="1"/>
  <c r="AD54" i="4"/>
  <c r="AE54" i="4" s="1"/>
  <c r="AF54" i="4"/>
  <c r="AG54" i="4" s="1"/>
  <c r="C593" i="14" s="1"/>
  <c r="AF193" i="4"/>
  <c r="AG193" i="4" s="1"/>
  <c r="C112" i="14" s="1"/>
  <c r="AF61" i="4"/>
  <c r="AG61" i="4" s="1"/>
  <c r="C649" i="14" s="1"/>
  <c r="AD78" i="4"/>
  <c r="AE78" i="4" s="1"/>
  <c r="AF78" i="4"/>
  <c r="AG78" i="4" s="1"/>
  <c r="C243" i="14" s="1"/>
  <c r="AF22" i="4"/>
  <c r="AG22" i="4" s="1"/>
  <c r="C449" i="14" s="1"/>
  <c r="AF119" i="4"/>
  <c r="AG119" i="4" s="1"/>
  <c r="C36" i="14" s="1"/>
  <c r="AF198" i="4"/>
  <c r="AG198" i="4" s="1"/>
  <c r="C373" i="14" s="1"/>
  <c r="AF344" i="4"/>
  <c r="AG344" i="4" s="1"/>
  <c r="C159" i="14" s="1"/>
  <c r="AF292" i="4"/>
  <c r="AG292" i="4" s="1"/>
  <c r="C505" i="14" s="1"/>
  <c r="AF279" i="4"/>
  <c r="AG279" i="4" s="1"/>
  <c r="C181" i="14" s="1"/>
  <c r="AD6" i="4"/>
  <c r="AE6" i="4" s="1"/>
  <c r="AF6" i="4"/>
  <c r="AG6" i="4" s="1"/>
  <c r="C70" i="14" s="1"/>
  <c r="AD506" i="4"/>
  <c r="AE506" i="4" s="1"/>
  <c r="AF506" i="4"/>
  <c r="AG506" i="4" s="1"/>
  <c r="C375" i="14" s="1"/>
  <c r="AF549" i="4"/>
  <c r="AG549" i="4" s="1"/>
  <c r="C311" i="14" s="1"/>
  <c r="AF45" i="4"/>
  <c r="AG45" i="4" s="1"/>
  <c r="C281" i="14" s="1"/>
  <c r="AD480" i="4"/>
  <c r="AE480" i="4" s="1"/>
  <c r="AF480" i="4"/>
  <c r="AG480" i="4" s="1"/>
  <c r="C491" i="14" s="1"/>
  <c r="AD507" i="4"/>
  <c r="AE507" i="4" s="1"/>
  <c r="AF507" i="4"/>
  <c r="AG507" i="4" s="1"/>
  <c r="C376" i="14" s="1"/>
  <c r="AD95" i="4"/>
  <c r="AE95" i="4" s="1"/>
  <c r="AF95" i="4"/>
  <c r="AG95" i="4" s="1"/>
  <c r="C547" i="14" s="1"/>
  <c r="AD614" i="4"/>
  <c r="AE614" i="4" s="1"/>
  <c r="AF614" i="4"/>
  <c r="AG614" i="4" s="1"/>
  <c r="C38" i="14" s="1"/>
  <c r="AD278" i="4"/>
  <c r="AE278" i="4" s="1"/>
  <c r="AF278" i="4"/>
  <c r="AG278" i="4" s="1"/>
  <c r="C285" i="14" s="1"/>
  <c r="AD205" i="4"/>
  <c r="AE205" i="4" s="1"/>
  <c r="AF205" i="4"/>
  <c r="AG205" i="4" s="1"/>
  <c r="C254" i="14" s="1"/>
  <c r="AD620" i="4"/>
  <c r="AE620" i="4" s="1"/>
  <c r="AF620" i="4"/>
  <c r="AG620" i="4" s="1"/>
  <c r="C100" i="14" s="1"/>
  <c r="AF70" i="4"/>
  <c r="AG70" i="4" s="1"/>
  <c r="C462" i="14" s="1"/>
  <c r="AD100" i="4"/>
  <c r="AE100" i="4" s="1"/>
  <c r="AF100" i="4"/>
  <c r="AG100" i="4" s="1"/>
  <c r="C9" i="14" s="1"/>
  <c r="AF3" i="4"/>
  <c r="AG3" i="4" s="1"/>
  <c r="C458" i="14" s="1"/>
  <c r="AF532" i="4"/>
  <c r="AG532" i="4" s="1"/>
  <c r="C48" i="14" s="1"/>
  <c r="AF167" i="4"/>
  <c r="AG167" i="4" s="1"/>
  <c r="C108" i="14" s="1"/>
  <c r="AF514" i="4"/>
  <c r="AG514" i="4" s="1"/>
  <c r="C65" i="14" s="1"/>
  <c r="AF433" i="4"/>
  <c r="AG433" i="4" s="1"/>
  <c r="C264" i="14" s="1"/>
  <c r="AF131" i="4"/>
  <c r="AG131" i="4" s="1"/>
  <c r="C624" i="14" s="1"/>
  <c r="AF662" i="4"/>
  <c r="AG662" i="4" s="1"/>
  <c r="C105" i="14" s="1"/>
  <c r="AD310" i="4"/>
  <c r="AE310" i="4" s="1"/>
  <c r="AF310" i="4"/>
  <c r="AG310" i="4" s="1"/>
  <c r="C610" i="14" s="1"/>
  <c r="AF644" i="4"/>
  <c r="AG644" i="4" s="1"/>
  <c r="C115" i="14" s="1"/>
  <c r="AF436" i="4"/>
  <c r="AG436" i="4" s="1"/>
  <c r="C322" i="14" s="1"/>
  <c r="AF454" i="4"/>
  <c r="AG454" i="4" s="1"/>
  <c r="C529" i="14" s="1"/>
  <c r="AF484" i="4"/>
  <c r="AG484" i="4" s="1"/>
  <c r="C40" i="14" s="1"/>
  <c r="AF489" i="4"/>
  <c r="AG489" i="4" s="1"/>
  <c r="C289" i="14" s="1"/>
  <c r="AF447" i="4"/>
  <c r="AG447" i="4" s="1"/>
  <c r="C30" i="14" s="1"/>
  <c r="AF290" i="4"/>
  <c r="AG290" i="4" s="1"/>
  <c r="C370" i="14" s="1"/>
  <c r="AF486" i="4"/>
  <c r="AG486" i="4" s="1"/>
  <c r="C270" i="14" s="1"/>
  <c r="AF518" i="4"/>
  <c r="AG518" i="4" s="1"/>
  <c r="C140" i="14" s="1"/>
  <c r="AF11" i="4"/>
  <c r="AG11" i="4" s="1"/>
  <c r="C388" i="14" s="1"/>
  <c r="AF530" i="4"/>
  <c r="AG530" i="4" s="1"/>
  <c r="C18" i="14" s="1"/>
  <c r="AF349" i="4"/>
  <c r="AG349" i="4" s="1"/>
  <c r="C61" i="14" s="1"/>
  <c r="AD62" i="4"/>
  <c r="AE62" i="4" s="1"/>
  <c r="AF62" i="4"/>
  <c r="AG62" i="4" s="1"/>
  <c r="C422" i="14" s="1"/>
  <c r="AD276" i="4"/>
  <c r="AE276" i="4" s="1"/>
  <c r="AF276" i="4"/>
  <c r="AG276" i="4" s="1"/>
  <c r="C197" i="14" s="1"/>
  <c r="AF323" i="4"/>
  <c r="AG323" i="4" s="1"/>
  <c r="C73" i="14" s="1"/>
  <c r="AF404" i="4"/>
  <c r="AG404" i="4" s="1"/>
  <c r="C184" i="14" s="1"/>
  <c r="AF339" i="4"/>
  <c r="AG339" i="4" s="1"/>
  <c r="C337" i="14" s="1"/>
  <c r="AF420" i="4"/>
  <c r="AG420" i="4" s="1"/>
  <c r="C162" i="14" s="1"/>
  <c r="AD186" i="4"/>
  <c r="AE186" i="4" s="1"/>
  <c r="AF186" i="4"/>
  <c r="AG186" i="4" s="1"/>
  <c r="C433" i="14" s="1"/>
  <c r="AF82" i="4"/>
  <c r="AG82" i="4" s="1"/>
  <c r="C265" i="14" s="1"/>
  <c r="AF650" i="4"/>
  <c r="AG650" i="4" s="1"/>
  <c r="C102" i="14" s="1"/>
  <c r="AD539" i="4"/>
  <c r="AE539" i="4" s="1"/>
  <c r="AF539" i="4"/>
  <c r="AG539" i="4" s="1"/>
  <c r="C651" i="14" s="1"/>
  <c r="AF511" i="4"/>
  <c r="AG511" i="4" s="1"/>
  <c r="C411" i="14" s="1"/>
  <c r="AF357" i="4"/>
  <c r="AG357" i="4" s="1"/>
  <c r="C643" i="14" s="1"/>
  <c r="AF337" i="4"/>
  <c r="AG337" i="4" s="1"/>
  <c r="C60" i="14" s="1"/>
  <c r="AF104" i="4"/>
  <c r="AG104" i="4" s="1"/>
  <c r="C534" i="14" s="1"/>
  <c r="AF600" i="4"/>
  <c r="AG600" i="4" s="1"/>
  <c r="C417" i="14" s="1"/>
  <c r="AF210" i="4"/>
  <c r="AG210" i="4" s="1"/>
  <c r="C663" i="14" s="1"/>
  <c r="AF450" i="4"/>
  <c r="AG450" i="4" s="1"/>
  <c r="C544" i="14" s="1"/>
  <c r="AF240" i="4"/>
  <c r="AG240" i="4" s="1"/>
  <c r="C332" i="14" s="1"/>
  <c r="AF397" i="4"/>
  <c r="AG397" i="4" s="1"/>
  <c r="C277" i="14" s="1"/>
  <c r="AF247" i="4"/>
  <c r="AG247" i="4" s="1"/>
  <c r="C219" i="14" s="1"/>
  <c r="AF458" i="4"/>
  <c r="AG458" i="4" s="1"/>
  <c r="C142" i="14" s="1"/>
  <c r="AD163" i="4"/>
  <c r="AE163" i="4" s="1"/>
  <c r="AF163" i="4"/>
  <c r="AG163" i="4" s="1"/>
  <c r="C379" i="14" s="1"/>
  <c r="AF18" i="4"/>
  <c r="AG18" i="4" s="1"/>
  <c r="C244" i="14" s="1"/>
  <c r="AF338" i="4"/>
  <c r="AG338" i="4" s="1"/>
  <c r="C303" i="14" s="1"/>
  <c r="AF570" i="4"/>
  <c r="AG570" i="4" s="1"/>
  <c r="C247" i="14" s="1"/>
  <c r="AD256" i="4"/>
  <c r="AE256" i="4" s="1"/>
  <c r="AF256" i="4"/>
  <c r="AG256" i="4" s="1"/>
  <c r="C119" i="14" s="1"/>
  <c r="AF152" i="4"/>
  <c r="AG152" i="4" s="1"/>
  <c r="C630" i="14" s="1"/>
  <c r="AF302" i="4"/>
  <c r="AG302" i="4" s="1"/>
  <c r="C396" i="14" s="1"/>
  <c r="AF557" i="4"/>
  <c r="AG557" i="4" s="1"/>
  <c r="C88" i="14" s="1"/>
  <c r="AF143" i="4"/>
  <c r="AG143" i="4" s="1"/>
  <c r="C552" i="14" s="1"/>
  <c r="AF405" i="4"/>
  <c r="AG405" i="4" s="1"/>
  <c r="C389" i="14" s="1"/>
  <c r="AF69" i="4"/>
  <c r="AG69" i="4" s="1"/>
  <c r="C461" i="14" s="1"/>
  <c r="AF619" i="4"/>
  <c r="AG619" i="4" s="1"/>
  <c r="C567" i="14" s="1"/>
  <c r="AD110" i="4"/>
  <c r="AE110" i="4" s="1"/>
  <c r="AF110" i="4"/>
  <c r="AG110" i="4" s="1"/>
  <c r="C242" i="14" s="1"/>
  <c r="AF160" i="4"/>
  <c r="AG160" i="4" s="1"/>
  <c r="C273" i="14" s="1"/>
  <c r="AD127" i="4"/>
  <c r="AE127" i="4" s="1"/>
  <c r="AF127" i="4"/>
  <c r="AG127" i="4" s="1"/>
  <c r="C172" i="14" s="1"/>
  <c r="AD53" i="4"/>
  <c r="AE53" i="4" s="1"/>
  <c r="AF53" i="4"/>
  <c r="AG53" i="4" s="1"/>
  <c r="C150" i="14" s="1"/>
  <c r="AF291" i="4"/>
  <c r="AG291" i="4" s="1"/>
  <c r="C559" i="14" s="1"/>
  <c r="AD456" i="4"/>
  <c r="AE456" i="4" s="1"/>
  <c r="AF456" i="4"/>
  <c r="AG456" i="4" s="1"/>
  <c r="C96" i="14" s="1"/>
  <c r="AF332" i="4"/>
  <c r="AG332" i="4" s="1"/>
  <c r="C28" i="14" s="1"/>
  <c r="AF598" i="4"/>
  <c r="AG598" i="4" s="1"/>
  <c r="C221" i="14" s="1"/>
  <c r="AD617" i="4"/>
  <c r="AE617" i="4" s="1"/>
  <c r="AF617" i="4"/>
  <c r="AG617" i="4" s="1"/>
  <c r="C654" i="14" s="1"/>
  <c r="AF10" i="4"/>
  <c r="AG10" i="4" s="1"/>
  <c r="C420" i="14" s="1"/>
  <c r="AF122" i="4"/>
  <c r="AG122" i="4" s="1"/>
  <c r="C426" i="14" s="1"/>
  <c r="AF526" i="4"/>
  <c r="AG526" i="4" s="1"/>
  <c r="C400" i="14" s="1"/>
  <c r="AD466" i="4"/>
  <c r="AE466" i="4" s="1"/>
  <c r="AF466" i="4"/>
  <c r="AG466" i="4" s="1"/>
  <c r="C361" i="14" s="1"/>
  <c r="AF578" i="4"/>
  <c r="AG578" i="4" s="1"/>
  <c r="C358" i="14" s="1"/>
  <c r="AF25" i="4"/>
  <c r="AG25" i="4" s="1"/>
  <c r="C47" i="14" s="1"/>
  <c r="AF424" i="4"/>
  <c r="AG424" i="4" s="1"/>
  <c r="C357" i="14" s="1"/>
  <c r="AF587" i="4"/>
  <c r="AG587" i="4" s="1"/>
  <c r="C519" i="14" s="1"/>
  <c r="AD342" i="4"/>
  <c r="AE342" i="4" s="1"/>
  <c r="AF342" i="4"/>
  <c r="AG342" i="4" s="1"/>
  <c r="C399" i="14" s="1"/>
  <c r="AF261" i="4"/>
  <c r="AG261" i="4" s="1"/>
  <c r="C390" i="14" s="1"/>
  <c r="AF346" i="4"/>
  <c r="AG346" i="4" s="1"/>
  <c r="C483" i="14" s="1"/>
  <c r="AF421" i="4"/>
  <c r="AG421" i="4" s="1"/>
  <c r="C512" i="14" s="1"/>
  <c r="AF265" i="4"/>
  <c r="AG265" i="4" s="1"/>
  <c r="C333" i="14" s="1"/>
  <c r="AD223" i="4"/>
  <c r="AE223" i="4" s="1"/>
  <c r="AF223" i="4"/>
  <c r="AG223" i="4" s="1"/>
  <c r="C601" i="14" s="1"/>
  <c r="AF440" i="4"/>
  <c r="AG440" i="4" s="1"/>
  <c r="C427" i="14" s="1"/>
  <c r="AF242" i="4"/>
  <c r="AG242" i="4" s="1"/>
  <c r="C131" i="14" s="1"/>
  <c r="AF354" i="4"/>
  <c r="AG354" i="4" s="1"/>
  <c r="C82" i="14" s="1"/>
  <c r="AF474" i="4"/>
  <c r="AG474" i="4" s="1"/>
  <c r="C615" i="14" s="1"/>
  <c r="AF586" i="4"/>
  <c r="AG586" i="4" s="1"/>
  <c r="C451" i="14" s="1"/>
  <c r="AF156" i="4"/>
  <c r="AG156" i="4" s="1"/>
  <c r="C237" i="14" s="1"/>
  <c r="AF26" i="4"/>
  <c r="AG26" i="4" s="1"/>
  <c r="C602" i="14" s="1"/>
  <c r="AF138" i="4"/>
  <c r="AG138" i="4" s="1"/>
  <c r="C603" i="14" s="1"/>
  <c r="AF250" i="4"/>
  <c r="AG250" i="4" s="1"/>
  <c r="C503" i="14" s="1"/>
  <c r="AF370" i="4"/>
  <c r="AG370" i="4" s="1"/>
  <c r="C217" i="14" s="1"/>
  <c r="AF468" i="4"/>
  <c r="AG468" i="4" s="1"/>
  <c r="C408" i="14" s="1"/>
  <c r="AF627" i="4"/>
  <c r="AG627" i="4" s="1"/>
  <c r="C167" i="14" s="1"/>
  <c r="AF41" i="4"/>
  <c r="AG41" i="4" s="1"/>
  <c r="C493" i="14" s="1"/>
  <c r="AF288" i="4"/>
  <c r="AG288" i="4" s="1"/>
  <c r="C25" i="14" s="1"/>
  <c r="AF448" i="4"/>
  <c r="AG448" i="4" s="1"/>
  <c r="C80" i="14" s="1"/>
  <c r="AF467" i="4"/>
  <c r="AG467" i="4" s="1"/>
  <c r="C212" i="14" s="1"/>
  <c r="AD611" i="4"/>
  <c r="AE611" i="4" s="1"/>
  <c r="AF611" i="4"/>
  <c r="AG611" i="4" s="1"/>
  <c r="C619" i="14" s="1"/>
  <c r="AF28" i="4"/>
  <c r="AG28" i="4" s="1"/>
  <c r="C280" i="14" s="1"/>
  <c r="AD382" i="4"/>
  <c r="AE382" i="4" s="1"/>
  <c r="AF382" i="4"/>
  <c r="AG382" i="4" s="1"/>
  <c r="C356" i="14" s="1"/>
  <c r="AF575" i="4"/>
  <c r="AG575" i="4" s="1"/>
  <c r="C189" i="14" s="1"/>
  <c r="AF65" i="4"/>
  <c r="AG65" i="4" s="1"/>
  <c r="C34" i="14" s="1"/>
  <c r="AD573" i="4"/>
  <c r="AE573" i="4" s="1"/>
  <c r="AF573" i="4"/>
  <c r="AG573" i="4" s="1"/>
  <c r="C67" i="14" s="1"/>
  <c r="AF359" i="4"/>
  <c r="AG359" i="4" s="1"/>
  <c r="C37" i="14" s="1"/>
  <c r="AF283" i="4"/>
  <c r="AG283" i="4" s="1"/>
  <c r="C110" i="14" s="1"/>
  <c r="AD422" i="4"/>
  <c r="AE422" i="4" s="1"/>
  <c r="AF422" i="4"/>
  <c r="AG422" i="4" s="1"/>
  <c r="C568" i="14" s="1"/>
  <c r="AD606" i="4"/>
  <c r="AE606" i="4" s="1"/>
  <c r="AF606" i="4"/>
  <c r="AG606" i="4" s="1"/>
  <c r="C618" i="14" s="1"/>
  <c r="AF120" i="4"/>
  <c r="AG120" i="4" s="1"/>
  <c r="C550" i="14" s="1"/>
  <c r="AD281" i="4"/>
  <c r="AE281" i="4" s="1"/>
  <c r="AF281" i="4"/>
  <c r="AG281" i="4" s="1"/>
  <c r="C182" i="14" s="1"/>
  <c r="AF130" i="4"/>
  <c r="AG130" i="4" s="1"/>
  <c r="C266" i="14" s="1"/>
  <c r="AF262" i="4"/>
  <c r="AG262" i="4" s="1"/>
  <c r="C151" i="14" s="1"/>
  <c r="AD446" i="4"/>
  <c r="AE446" i="4" s="1"/>
  <c r="AF446" i="4"/>
  <c r="AG446" i="4" s="1"/>
  <c r="C475" i="14" s="1"/>
  <c r="AF161" i="4"/>
  <c r="AG161" i="4" s="1"/>
  <c r="C640" i="14" s="1"/>
  <c r="AD166" i="4"/>
  <c r="AE166" i="4" s="1"/>
  <c r="AF166" i="4"/>
  <c r="AG166" i="4" s="1"/>
  <c r="C366" i="14" s="1"/>
  <c r="AD500" i="4"/>
  <c r="AE500" i="4" s="1"/>
  <c r="AF500" i="4"/>
  <c r="AG500" i="4" s="1"/>
  <c r="C596" i="14" s="1"/>
  <c r="AD612" i="4"/>
  <c r="AE612" i="4" s="1"/>
  <c r="AF612" i="4"/>
  <c r="AG612" i="4" s="1"/>
  <c r="C583" i="14" s="1"/>
  <c r="AD528" i="4"/>
  <c r="AE528" i="4" s="1"/>
  <c r="AF528" i="4"/>
  <c r="AG528" i="4" s="1"/>
  <c r="C616" i="14" s="1"/>
  <c r="AD222" i="4"/>
  <c r="AE222" i="4" s="1"/>
  <c r="AF222" i="4"/>
  <c r="AG222" i="4" s="1"/>
  <c r="C600" i="14" s="1"/>
  <c r="AF667" i="4"/>
  <c r="AG667" i="4" s="1"/>
  <c r="C135" i="14" s="1"/>
  <c r="AF632" i="4"/>
  <c r="AG632" i="4" s="1"/>
  <c r="C386" i="14" s="1"/>
  <c r="AF87" i="4"/>
  <c r="AG87" i="4" s="1"/>
  <c r="C632" i="14" s="1"/>
  <c r="AF585" i="4"/>
  <c r="AG585" i="4" s="1"/>
  <c r="C290" i="14" s="1"/>
  <c r="AF219" i="4"/>
  <c r="AG219" i="4" s="1"/>
  <c r="C501" i="14" s="1"/>
  <c r="AF437" i="4"/>
  <c r="AG437" i="4" s="1"/>
  <c r="C572" i="14" s="1"/>
  <c r="AF39" i="4"/>
  <c r="AG39" i="4" s="1"/>
  <c r="C612" i="14" s="1"/>
  <c r="AF159" i="4"/>
  <c r="AG159" i="4" s="1"/>
  <c r="C328" i="14" s="1"/>
  <c r="AF316" i="4"/>
  <c r="AG316" i="4" s="1"/>
  <c r="C625" i="14" s="1"/>
  <c r="AF638" i="4"/>
  <c r="AG638" i="4" s="1"/>
  <c r="C418" i="14" s="1"/>
  <c r="AF204" i="4"/>
  <c r="AG204" i="4" s="1"/>
  <c r="C158" i="14" s="1"/>
  <c r="AD245" i="4"/>
  <c r="AE245" i="4" s="1"/>
  <c r="AF245" i="4"/>
  <c r="AG245" i="4" s="1"/>
  <c r="C414" i="14" s="1"/>
  <c r="AF457" i="4"/>
  <c r="AG457" i="4" s="1"/>
  <c r="C271" i="14" s="1"/>
  <c r="AF348" i="4"/>
  <c r="AG348" i="4" s="1"/>
  <c r="C441" i="14" s="1"/>
  <c r="AF335" i="4"/>
  <c r="AG335" i="4" s="1"/>
  <c r="C509" i="14" s="1"/>
  <c r="AF630" i="4"/>
  <c r="AG630" i="4" s="1"/>
  <c r="C246" i="14" s="1"/>
  <c r="AF2" i="4"/>
  <c r="AG2" i="4" s="1"/>
  <c r="C137" i="14" s="1"/>
  <c r="AF126" i="3"/>
  <c r="AG126" i="3" s="1"/>
  <c r="B318" i="14" s="1"/>
  <c r="AF413" i="3"/>
  <c r="AG413" i="3" s="1"/>
  <c r="B517" i="14" s="1"/>
  <c r="AF125" i="3"/>
  <c r="AG125" i="3" s="1"/>
  <c r="B35" i="14" s="1"/>
  <c r="AF223" i="3"/>
  <c r="AG223" i="3" s="1"/>
  <c r="B68" i="14" s="1"/>
  <c r="AF649" i="3"/>
  <c r="AG649" i="3" s="1"/>
  <c r="B210" i="14" s="1"/>
  <c r="AF361" i="3"/>
  <c r="AG361" i="3" s="1"/>
  <c r="B483" i="14" s="1"/>
  <c r="AF204" i="3"/>
  <c r="AG204" i="3" s="1"/>
  <c r="B60" i="14" s="1"/>
  <c r="AF238" i="3"/>
  <c r="AG238" i="3" s="1"/>
  <c r="B71" i="14" s="1"/>
  <c r="AF497" i="3"/>
  <c r="AG497" i="3" s="1"/>
  <c r="B575" i="14" s="1"/>
  <c r="AF547" i="3"/>
  <c r="AG547" i="3" s="1"/>
  <c r="B622" i="14" s="1"/>
  <c r="AF249" i="3"/>
  <c r="AG249" i="3" s="1"/>
  <c r="B75" i="14" s="1"/>
  <c r="AE186" i="3"/>
  <c r="AF186" i="3"/>
  <c r="AG186" i="3" s="1"/>
  <c r="B359" i="14" s="1"/>
  <c r="AF335" i="3"/>
  <c r="AG335" i="3" s="1"/>
  <c r="B471" i="14" s="1"/>
  <c r="AF51" i="3"/>
  <c r="AG51" i="3" s="1"/>
  <c r="B258" i="14" s="1"/>
  <c r="AE510" i="3"/>
  <c r="AF510" i="3"/>
  <c r="AG510" i="3" s="1"/>
  <c r="B588" i="14" s="1"/>
  <c r="AF458" i="3"/>
  <c r="AG458" i="3" s="1"/>
  <c r="B138" i="14" s="1"/>
  <c r="AF226" i="3"/>
  <c r="AG226" i="3" s="1"/>
  <c r="B385" i="14" s="1"/>
  <c r="AF582" i="3"/>
  <c r="AG582" i="3" s="1"/>
  <c r="B637" i="14" s="1"/>
  <c r="AF624" i="3"/>
  <c r="AG624" i="3" s="1"/>
  <c r="B191" i="14" s="1"/>
  <c r="AF109" i="3"/>
  <c r="AG109" i="3" s="1"/>
  <c r="B30" i="14" s="1"/>
  <c r="AF266" i="3"/>
  <c r="AG266" i="3" s="1"/>
  <c r="B416" i="14" s="1"/>
  <c r="AF426" i="3"/>
  <c r="AG426" i="3" s="1"/>
  <c r="B526" i="14" s="1"/>
  <c r="AF289" i="3"/>
  <c r="AG289" i="3" s="1"/>
  <c r="B435" i="14" s="1"/>
  <c r="AF663" i="3"/>
  <c r="AG663" i="3" s="1"/>
  <c r="B224" i="14" s="1"/>
  <c r="AF455" i="3"/>
  <c r="AG455" i="3" s="1"/>
  <c r="B136" i="14" s="1"/>
  <c r="AF80" i="3"/>
  <c r="AG80" i="3" s="1"/>
  <c r="B283" i="14" s="1"/>
  <c r="AF472" i="3"/>
  <c r="AG472" i="3" s="1"/>
  <c r="B555" i="14" s="1"/>
  <c r="AF29" i="3"/>
  <c r="AG29" i="3" s="1"/>
  <c r="B10" i="14" s="1"/>
  <c r="AE136" i="3"/>
  <c r="AF136" i="3"/>
  <c r="AG136" i="3" s="1"/>
  <c r="B325" i="14" s="1"/>
  <c r="AF431" i="3"/>
  <c r="AG431" i="3" s="1"/>
  <c r="B130" i="14" s="1"/>
  <c r="AE210" i="3"/>
  <c r="AF210" i="3"/>
  <c r="AG210" i="3" s="1"/>
  <c r="B376" i="14" s="1"/>
  <c r="AF85" i="3"/>
  <c r="AG85" i="3" s="1"/>
  <c r="B287" i="14" s="1"/>
  <c r="AF120" i="3"/>
  <c r="AG120" i="3" s="1"/>
  <c r="B313" i="14" s="1"/>
  <c r="AF662" i="3"/>
  <c r="AG662" i="3" s="1"/>
  <c r="B223" i="14" s="1"/>
  <c r="AF597" i="3"/>
  <c r="AG597" i="3" s="1"/>
  <c r="B647" i="14" s="1"/>
  <c r="AF152" i="3"/>
  <c r="AG152" i="3" s="1"/>
  <c r="B40" i="14" s="1"/>
  <c r="AE352" i="3"/>
  <c r="AF352" i="3"/>
  <c r="AG352" i="3" s="1"/>
  <c r="B98" i="14" s="1"/>
  <c r="AF243" i="3"/>
  <c r="AG243" i="3" s="1"/>
  <c r="B73" i="14" s="1"/>
  <c r="AE612" i="3"/>
  <c r="AF612" i="3"/>
  <c r="AG612" i="3" s="1"/>
  <c r="B653" i="14" s="1"/>
  <c r="AE390" i="3"/>
  <c r="AF390" i="3"/>
  <c r="AG390" i="3" s="1"/>
  <c r="B499" i="14" s="1"/>
  <c r="AF26" i="3"/>
  <c r="AG26" i="3" s="1"/>
  <c r="B244" i="14" s="1"/>
  <c r="AF512" i="3"/>
  <c r="AG512" i="3" s="1"/>
  <c r="B590" i="14" s="1"/>
  <c r="AF554" i="3"/>
  <c r="AG554" i="3" s="1"/>
  <c r="B157" i="14" s="1"/>
  <c r="AE347" i="3"/>
  <c r="AF347" i="3"/>
  <c r="AG347" i="3" s="1"/>
  <c r="B477" i="14" s="1"/>
  <c r="AE213" i="3"/>
  <c r="AF213" i="3"/>
  <c r="AG213" i="3" s="1"/>
  <c r="B64" i="14" s="1"/>
  <c r="AF189" i="3"/>
  <c r="AG189" i="3" s="1"/>
  <c r="B55" i="14" s="1"/>
  <c r="AE412" i="3"/>
  <c r="AF412" i="3"/>
  <c r="AG412" i="3" s="1"/>
  <c r="B516" i="14" s="1"/>
  <c r="AE364" i="3"/>
  <c r="AF364" i="3"/>
  <c r="AG364" i="3" s="1"/>
  <c r="B485" i="14" s="1"/>
  <c r="AE206" i="3"/>
  <c r="AF206" i="3"/>
  <c r="AG206" i="3" s="1"/>
  <c r="B61" i="14" s="1"/>
  <c r="AE637" i="3"/>
  <c r="AF637" i="3"/>
  <c r="AG637" i="3" s="1"/>
  <c r="B199" i="14" s="1"/>
  <c r="AE565" i="3"/>
  <c r="AF565" i="3"/>
  <c r="AG565" i="3" s="1"/>
  <c r="B165" i="14" s="1"/>
  <c r="AF383" i="3"/>
  <c r="AG383" i="3" s="1"/>
  <c r="B116" i="14" s="1"/>
  <c r="AE293" i="3"/>
  <c r="AF293" i="3"/>
  <c r="AG293" i="3" s="1"/>
  <c r="B439" i="14" s="1"/>
  <c r="AF108" i="3"/>
  <c r="AG108" i="3" s="1"/>
  <c r="B306" i="14" s="1"/>
  <c r="AF240" i="3"/>
  <c r="AG240" i="3" s="1"/>
  <c r="B395" i="14" s="1"/>
  <c r="AF36" i="3"/>
  <c r="AG36" i="3" s="1"/>
  <c r="B13" i="14" s="1"/>
  <c r="AF52" i="3"/>
  <c r="AG52" i="3" s="1"/>
  <c r="B21" i="14" s="1"/>
  <c r="AF391" i="3"/>
  <c r="AG391" i="3" s="1"/>
  <c r="B500" i="14" s="1"/>
  <c r="AF291" i="3"/>
  <c r="AG291" i="3" s="1"/>
  <c r="B437" i="14" s="1"/>
  <c r="AF219" i="3"/>
  <c r="AG219" i="3" s="1"/>
  <c r="B380" i="14" s="1"/>
  <c r="AF653" i="3"/>
  <c r="AG653" i="3" s="1"/>
  <c r="B214" i="14" s="1"/>
  <c r="AF660" i="3"/>
  <c r="AG660" i="3" s="1"/>
  <c r="B221" i="14" s="1"/>
  <c r="AF153" i="3"/>
  <c r="AG153" i="3" s="1"/>
  <c r="B340" i="14" s="1"/>
  <c r="AF285" i="3"/>
  <c r="AG285" i="3" s="1"/>
  <c r="B431" i="14" s="1"/>
  <c r="AF273" i="3"/>
  <c r="AG273" i="3" s="1"/>
  <c r="B420" i="14" s="1"/>
  <c r="AF246" i="3"/>
  <c r="AG246" i="3" s="1"/>
  <c r="B400" i="14" s="1"/>
  <c r="AF48" i="3"/>
  <c r="AG48" i="3" s="1"/>
  <c r="B19" i="14" s="1"/>
  <c r="AF365" i="3"/>
  <c r="AG365" i="3" s="1"/>
  <c r="B486" i="14" s="1"/>
  <c r="AE159" i="3"/>
  <c r="AF159" i="3"/>
  <c r="AG159" i="3" s="1"/>
  <c r="B344" i="14" s="1"/>
  <c r="AE96" i="3"/>
  <c r="AF96" i="3"/>
  <c r="AG96" i="3" s="1"/>
  <c r="B27" i="14" s="1"/>
  <c r="AF312" i="3"/>
  <c r="AG312" i="3" s="1"/>
  <c r="B455" i="14" s="1"/>
  <c r="AE272" i="3"/>
  <c r="AF272" i="3"/>
  <c r="AG272" i="3" s="1"/>
  <c r="B80" i="14" s="1"/>
  <c r="AE445" i="3"/>
  <c r="AF445" i="3"/>
  <c r="AG445" i="3" s="1"/>
  <c r="B537" i="14" s="1"/>
  <c r="AF504" i="3"/>
  <c r="AG504" i="3" s="1"/>
  <c r="B582" i="14" s="1"/>
  <c r="AF56" i="3"/>
  <c r="AG56" i="3" s="1"/>
  <c r="B260" i="14" s="1"/>
  <c r="AE248" i="3"/>
  <c r="AF248" i="3"/>
  <c r="AG248" i="3" s="1"/>
  <c r="B74" i="14" s="1"/>
  <c r="AF106" i="3"/>
  <c r="AG106" i="3" s="1"/>
  <c r="B305" i="14" s="1"/>
  <c r="AF505" i="3"/>
  <c r="AG505" i="3" s="1"/>
  <c r="B583" i="14" s="1"/>
  <c r="AF254" i="3"/>
  <c r="AG254" i="3" s="1"/>
  <c r="B406" i="14" s="1"/>
  <c r="AF350" i="3"/>
  <c r="AG350" i="3" s="1"/>
  <c r="B480" i="14" s="1"/>
  <c r="AF433" i="3"/>
  <c r="AG433" i="3" s="1"/>
  <c r="B132" i="14" s="1"/>
  <c r="AF232" i="3"/>
  <c r="AG232" i="3" s="1"/>
  <c r="B389" i="14" s="1"/>
  <c r="B655" i="14"/>
  <c r="AF121" i="3"/>
  <c r="AG121" i="3" s="1"/>
  <c r="B314" i="14" s="1"/>
  <c r="AF539" i="3"/>
  <c r="AG539" i="3" s="1"/>
  <c r="B614" i="14" s="1"/>
  <c r="AE625" i="3"/>
  <c r="AF625" i="3"/>
  <c r="AG625" i="3" s="1"/>
  <c r="B661" i="14" s="1"/>
  <c r="AF385" i="3"/>
  <c r="AG385" i="3" s="1"/>
  <c r="B496" i="14" s="1"/>
  <c r="AF500" i="3"/>
  <c r="AG500" i="3" s="1"/>
  <c r="B578" i="14" s="1"/>
  <c r="AF21" i="3"/>
  <c r="AG21" i="3" s="1"/>
  <c r="B240" i="14" s="1"/>
  <c r="AF534" i="3"/>
  <c r="AG534" i="3" s="1"/>
  <c r="B610" i="14" s="1"/>
  <c r="AF279" i="3"/>
  <c r="AG279" i="3" s="1"/>
  <c r="B426" i="14" s="1"/>
  <c r="AF188" i="3"/>
  <c r="AG188" i="3" s="1"/>
  <c r="B361" i="14" s="1"/>
  <c r="AE174" i="3"/>
  <c r="AF174" i="3"/>
  <c r="AG174" i="3" s="1"/>
  <c r="B352" i="14" s="1"/>
  <c r="AF513" i="3"/>
  <c r="AG513" i="3" s="1"/>
  <c r="B591" i="14" s="1"/>
  <c r="AE245" i="3"/>
  <c r="AF245" i="3"/>
  <c r="AG245" i="3" s="1"/>
  <c r="B399" i="14" s="1"/>
  <c r="AF604" i="3"/>
  <c r="AG604" i="3" s="1"/>
  <c r="B183" i="14" s="1"/>
  <c r="AF580" i="3"/>
  <c r="AG580" i="3" s="1"/>
  <c r="B636" i="14" s="1"/>
  <c r="AF324" i="3"/>
  <c r="AG324" i="3" s="1"/>
  <c r="B463" i="14" s="1"/>
  <c r="AE406" i="3"/>
  <c r="AF406" i="3"/>
  <c r="AG406" i="3" s="1"/>
  <c r="B122" i="14" s="1"/>
  <c r="AE375" i="3"/>
  <c r="AF375" i="3"/>
  <c r="AG375" i="3" s="1"/>
  <c r="B113" i="14" s="1"/>
  <c r="AF392" i="3"/>
  <c r="AG392" i="3" s="1"/>
  <c r="B501" i="14" s="1"/>
  <c r="AE311" i="3"/>
  <c r="AF311" i="3"/>
  <c r="AG311" i="3" s="1"/>
  <c r="B454" i="14" s="1"/>
  <c r="AF154" i="3"/>
  <c r="AG154" i="3" s="1"/>
  <c r="B41" i="14" s="1"/>
  <c r="AF192" i="3"/>
  <c r="AG192" i="3" s="1"/>
  <c r="B363" i="14" s="1"/>
  <c r="AF134" i="3"/>
  <c r="AG134" i="3" s="1"/>
  <c r="B323" i="14" s="1"/>
  <c r="AE287" i="3"/>
  <c r="AF287" i="3"/>
  <c r="AG287" i="3" s="1"/>
  <c r="B433" i="14" s="1"/>
  <c r="AF420" i="3"/>
  <c r="AG420" i="3" s="1"/>
  <c r="B523" i="14" s="1"/>
  <c r="AF382" i="3"/>
  <c r="AG382" i="3" s="1"/>
  <c r="B494" i="14" s="1"/>
  <c r="AE659" i="3"/>
  <c r="AF659" i="3"/>
  <c r="AG659" i="3" s="1"/>
  <c r="B220" i="14" s="1"/>
  <c r="AF466" i="3"/>
  <c r="AG466" i="3" s="1"/>
  <c r="B551" i="14" s="1"/>
  <c r="AF175" i="3"/>
  <c r="AG175" i="3" s="1"/>
  <c r="B50" i="14" s="1"/>
  <c r="AF441" i="3"/>
  <c r="AG441" i="3" s="1"/>
  <c r="B533" i="14" s="1"/>
  <c r="AF655" i="3"/>
  <c r="AG655" i="3" s="1"/>
  <c r="B216" i="14" s="1"/>
  <c r="AE139" i="3"/>
  <c r="AF139" i="3"/>
  <c r="AG139" i="3" s="1"/>
  <c r="B328" i="14" s="1"/>
  <c r="AF532" i="3"/>
  <c r="AG532" i="3" s="1"/>
  <c r="B608" i="14" s="1"/>
  <c r="AE38" i="3"/>
  <c r="AF38" i="3"/>
  <c r="AG38" i="3" s="1"/>
  <c r="B251" i="14" s="1"/>
  <c r="AF560" i="3"/>
  <c r="AG560" i="3" s="1"/>
  <c r="B161" i="14" s="1"/>
  <c r="AF33" i="3"/>
  <c r="AG33" i="3" s="1"/>
  <c r="B248" i="14" s="1"/>
  <c r="AE665" i="3"/>
  <c r="AF665" i="3"/>
  <c r="AG665" i="3" s="1"/>
  <c r="B226" i="14" s="1"/>
  <c r="AF47" i="3"/>
  <c r="AG47" i="3" s="1"/>
  <c r="B256" i="14" s="1"/>
  <c r="AF633" i="3"/>
  <c r="AG633" i="3" s="1"/>
  <c r="B663" i="14" s="1"/>
  <c r="AF75" i="3"/>
  <c r="AG75" i="3" s="1"/>
  <c r="B279" i="14" s="1"/>
  <c r="AF148" i="3"/>
  <c r="AG148" i="3" s="1"/>
  <c r="B337" i="14" s="1"/>
  <c r="AF607" i="3"/>
  <c r="AG607" i="3" s="1"/>
  <c r="B650" i="14" s="1"/>
  <c r="AF239" i="3"/>
  <c r="AG239" i="3" s="1"/>
  <c r="B72" i="14" s="1"/>
  <c r="AF184" i="3"/>
  <c r="AG184" i="3" s="1"/>
  <c r="B358" i="14" s="1"/>
  <c r="AF70" i="3"/>
  <c r="AG70" i="3" s="1"/>
  <c r="B274" i="14" s="1"/>
  <c r="AF328" i="3"/>
  <c r="AG328" i="3" s="1"/>
  <c r="B467" i="14" s="1"/>
  <c r="AE270" i="3"/>
  <c r="AF270" i="3"/>
  <c r="AG270" i="3" s="1"/>
  <c r="B419" i="14" s="1"/>
  <c r="AF346" i="3"/>
  <c r="AG346" i="3" s="1"/>
  <c r="B97" i="14" s="1"/>
  <c r="AF576" i="3"/>
  <c r="AG576" i="3" s="1"/>
  <c r="B170" i="14" s="1"/>
  <c r="AF376" i="3"/>
  <c r="AG376" i="3" s="1"/>
  <c r="B114" i="14" s="1"/>
  <c r="AF360" i="3"/>
  <c r="AG360" i="3" s="1"/>
  <c r="B482" i="14" s="1"/>
  <c r="AE651" i="3"/>
  <c r="AF651" i="3"/>
  <c r="AG651" i="3" s="1"/>
  <c r="B212" i="14" s="1"/>
  <c r="AF357" i="3"/>
  <c r="AG357" i="3" s="1"/>
  <c r="B103" i="14" s="1"/>
  <c r="AF103" i="3"/>
  <c r="AG103" i="3" s="1"/>
  <c r="B28" i="14" s="1"/>
  <c r="AF167" i="3"/>
  <c r="AG167" i="3" s="1"/>
  <c r="B349" i="14" s="1"/>
  <c r="AF90" i="3"/>
  <c r="AG90" i="3" s="1"/>
  <c r="B291" i="14" s="1"/>
  <c r="AF212" i="3"/>
  <c r="AG212" i="3" s="1"/>
  <c r="B63" i="14" s="1"/>
  <c r="AE629" i="3"/>
  <c r="AF629" i="3"/>
  <c r="AG629" i="3" s="1"/>
  <c r="B194" i="14" s="1"/>
  <c r="AF373" i="3"/>
  <c r="AG373" i="3" s="1"/>
  <c r="B112" i="14" s="1"/>
  <c r="AE400" i="3"/>
  <c r="AF400" i="3"/>
  <c r="AG400" i="3" s="1"/>
  <c r="B508" i="14" s="1"/>
  <c r="AE326" i="3"/>
  <c r="AF326" i="3"/>
  <c r="AG326" i="3" s="1"/>
  <c r="B465" i="14" s="1"/>
  <c r="AE35" i="3"/>
  <c r="AF35" i="3"/>
  <c r="AG35" i="3" s="1"/>
  <c r="B250" i="14" s="1"/>
  <c r="AE151" i="3"/>
  <c r="AF151" i="3"/>
  <c r="AG151" i="3" s="1"/>
  <c r="B339" i="14" s="1"/>
  <c r="AE475" i="3"/>
  <c r="AF475" i="3"/>
  <c r="AG475" i="3" s="1"/>
  <c r="B557" i="14" s="1"/>
  <c r="AE268" i="3"/>
  <c r="AF268" i="3"/>
  <c r="AG268" i="3" s="1"/>
  <c r="B418" i="14" s="1"/>
  <c r="AE654" i="3"/>
  <c r="AF654" i="3"/>
  <c r="AG654" i="3" s="1"/>
  <c r="B215" i="14" s="1"/>
  <c r="AF525" i="3"/>
  <c r="AG525" i="3" s="1"/>
  <c r="B601" i="14" s="1"/>
  <c r="AF280" i="3"/>
  <c r="AG280" i="3" s="1"/>
  <c r="B427" i="14" s="1"/>
  <c r="AF432" i="3"/>
  <c r="AG432" i="3" s="1"/>
  <c r="B131" i="14" s="1"/>
  <c r="AF296" i="3"/>
  <c r="AG296" i="3" s="1"/>
  <c r="B82" i="14" s="1"/>
  <c r="AF540" i="3"/>
  <c r="AG540" i="3" s="1"/>
  <c r="B615" i="14" s="1"/>
  <c r="AF308" i="3"/>
  <c r="AG308" i="3" s="1"/>
  <c r="B451" i="14" s="1"/>
  <c r="AE42" i="3"/>
  <c r="AF42" i="3"/>
  <c r="AG42" i="3" s="1"/>
  <c r="B253" i="14" s="1"/>
  <c r="AF30" i="3"/>
  <c r="AG30" i="3" s="1"/>
  <c r="B11" i="14" s="1"/>
  <c r="AF261" i="3"/>
  <c r="AG261" i="3" s="1"/>
  <c r="B411" i="14" s="1"/>
  <c r="AF61" i="3"/>
  <c r="AG61" i="3" s="1"/>
  <c r="B265" i="14" s="1"/>
  <c r="AF571" i="3"/>
  <c r="AG571" i="3" s="1"/>
  <c r="B168" i="14" s="1"/>
  <c r="AF638" i="3"/>
  <c r="AG638" i="3" s="1"/>
  <c r="B200" i="14" s="1"/>
  <c r="AF409" i="3"/>
  <c r="AG409" i="3" s="1"/>
  <c r="B514" i="14" s="1"/>
  <c r="AF349" i="3"/>
  <c r="AG349" i="3" s="1"/>
  <c r="B479" i="14" s="1"/>
  <c r="AF356" i="3"/>
  <c r="AG356" i="3" s="1"/>
  <c r="B102" i="14" s="1"/>
  <c r="AF646" i="3"/>
  <c r="AG646" i="3" s="1"/>
  <c r="B207" i="14" s="1"/>
  <c r="AF533" i="3"/>
  <c r="AG533" i="3" s="1"/>
  <c r="B609" i="14" s="1"/>
  <c r="AE609" i="3"/>
  <c r="AF609" i="3"/>
  <c r="AG609" i="3" s="1"/>
  <c r="B186" i="14" s="1"/>
  <c r="AF354" i="3"/>
  <c r="AG354" i="3" s="1"/>
  <c r="B100" i="14" s="1"/>
  <c r="AF387" i="3"/>
  <c r="AG387" i="3" s="1"/>
  <c r="B497" i="14" s="1"/>
  <c r="AF281" i="3"/>
  <c r="AG281" i="3" s="1"/>
  <c r="B428" i="14" s="1"/>
  <c r="AF82" i="3"/>
  <c r="AG82" i="3" s="1"/>
  <c r="B285" i="14" s="1"/>
  <c r="AF342" i="3"/>
  <c r="AG342" i="3" s="1"/>
  <c r="B475" i="14" s="1"/>
  <c r="AF114" i="3"/>
  <c r="AG114" i="3" s="1"/>
  <c r="B309" i="14" s="1"/>
  <c r="AF467" i="3"/>
  <c r="AG467" i="3" s="1"/>
  <c r="B143" i="14" s="1"/>
  <c r="AF199" i="3"/>
  <c r="AG199" i="3" s="1"/>
  <c r="B368" i="14" s="1"/>
  <c r="AE150" i="3"/>
  <c r="AF150" i="3"/>
  <c r="AG150" i="3" s="1"/>
  <c r="B338" i="14" s="1"/>
  <c r="AF222" i="3"/>
  <c r="AG222" i="3" s="1"/>
  <c r="B382" i="14" s="1"/>
  <c r="AF323" i="3"/>
  <c r="AG323" i="3" s="1"/>
  <c r="B462" i="14" s="1"/>
  <c r="AF198" i="3"/>
  <c r="AG198" i="3" s="1"/>
  <c r="B367" i="14" s="1"/>
  <c r="AE404" i="3"/>
  <c r="AF404" i="3"/>
  <c r="AG404" i="3" s="1"/>
  <c r="B510" i="14" s="1"/>
  <c r="AF163" i="3"/>
  <c r="AG163" i="3" s="1"/>
  <c r="B346" i="14" s="1"/>
  <c r="AF58" i="3"/>
  <c r="AG58" i="3" s="1"/>
  <c r="B262" i="14" s="1"/>
  <c r="AF645" i="3"/>
  <c r="AG645" i="3" s="1"/>
  <c r="B206" i="14" s="1"/>
  <c r="AF515" i="3"/>
  <c r="AG515" i="3" s="1"/>
  <c r="B592" i="14" s="1"/>
  <c r="AF599" i="3"/>
  <c r="AG599" i="3" s="1"/>
  <c r="B178" i="14" s="1"/>
  <c r="AF81" i="3"/>
  <c r="AG81" i="3" s="1"/>
  <c r="B284" i="14" s="1"/>
  <c r="AE639" i="3"/>
  <c r="AF639" i="3"/>
  <c r="AG639" i="3" s="1"/>
  <c r="B201" i="14" s="1"/>
  <c r="AF480" i="3"/>
  <c r="AG480" i="3" s="1"/>
  <c r="B562" i="14" s="1"/>
  <c r="AF345" i="3"/>
  <c r="AG345" i="3" s="1"/>
  <c r="B476" i="14" s="1"/>
  <c r="AF95" i="3"/>
  <c r="AG95" i="3" s="1"/>
  <c r="B296" i="14" s="1"/>
  <c r="AF397" i="3"/>
  <c r="AG397" i="3" s="1"/>
  <c r="B505" i="14" s="1"/>
  <c r="AF252" i="3"/>
  <c r="AG252" i="3" s="1"/>
  <c r="B404" i="14" s="1"/>
  <c r="AF72" i="3"/>
  <c r="AG72" i="3" s="1"/>
  <c r="B276" i="14" s="1"/>
  <c r="AF523" i="3"/>
  <c r="AG523" i="3" s="1"/>
  <c r="B599" i="14" s="1"/>
  <c r="AF544" i="3"/>
  <c r="AG544" i="3" s="1"/>
  <c r="B619" i="14" s="1"/>
  <c r="AF221" i="3"/>
  <c r="AG221" i="3" s="1"/>
  <c r="B67" i="14" s="1"/>
  <c r="AE434" i="3"/>
  <c r="AF434" i="3"/>
  <c r="AG434" i="3" s="1"/>
  <c r="B529" i="14" s="1"/>
  <c r="AE553" i="3"/>
  <c r="AF553" i="3"/>
  <c r="AG553" i="3" s="1"/>
  <c r="B156" i="14" s="1"/>
  <c r="AF77" i="3"/>
  <c r="AG77" i="3" s="1"/>
  <c r="B280" i="14" s="1"/>
  <c r="AE161" i="3"/>
  <c r="AF161" i="3"/>
  <c r="AG161" i="3" s="1"/>
  <c r="B44" i="14" s="1"/>
  <c r="AE276" i="3"/>
  <c r="AF276" i="3"/>
  <c r="AG276" i="3" s="1"/>
  <c r="B423" i="14" s="1"/>
  <c r="AF421" i="3"/>
  <c r="AG421" i="3" s="1"/>
  <c r="B524" i="14" s="1"/>
  <c r="AE105" i="3"/>
  <c r="AF105" i="3"/>
  <c r="AG105" i="3" s="1"/>
  <c r="B304" i="14" s="1"/>
  <c r="AF589" i="3"/>
  <c r="AG589" i="3" s="1"/>
  <c r="B643" i="14" s="1"/>
  <c r="AF530" i="3"/>
  <c r="AG530" i="3" s="1"/>
  <c r="B606" i="14" s="1"/>
  <c r="AF548" i="3"/>
  <c r="AG548" i="3" s="1"/>
  <c r="B153" i="14" s="1"/>
  <c r="AF596" i="3"/>
  <c r="AG596" i="3" s="1"/>
  <c r="B646" i="14" s="1"/>
  <c r="AF146" i="3"/>
  <c r="AG146" i="3" s="1"/>
  <c r="B335" i="14" s="1"/>
  <c r="AF410" i="3"/>
  <c r="AG410" i="3" s="1"/>
  <c r="B123" i="14" s="1"/>
  <c r="AF454" i="3"/>
  <c r="AG454" i="3" s="1"/>
  <c r="B546" i="14" s="1"/>
  <c r="AF437" i="3"/>
  <c r="AG437" i="3" s="1"/>
  <c r="B133" i="14" s="1"/>
  <c r="AF234" i="3"/>
  <c r="AG234" i="3" s="1"/>
  <c r="B391" i="14" s="1"/>
  <c r="AF65" i="3"/>
  <c r="AG65" i="3" s="1"/>
  <c r="B269" i="14" s="1"/>
  <c r="AE157" i="3"/>
  <c r="AF157" i="3"/>
  <c r="AG157" i="3" s="1"/>
  <c r="B342" i="14" s="1"/>
  <c r="AF13" i="3"/>
  <c r="AG13" i="3" s="1"/>
  <c r="B5" i="14" s="1"/>
  <c r="AF457" i="3"/>
  <c r="AG457" i="3" s="1"/>
  <c r="B547" i="14" s="1"/>
  <c r="AF470" i="3"/>
  <c r="AG470" i="3" s="1"/>
  <c r="B553" i="14" s="1"/>
  <c r="AE241" i="3"/>
  <c r="AF241" i="3"/>
  <c r="AG241" i="3" s="1"/>
  <c r="B396" i="14" s="1"/>
  <c r="AE489" i="3"/>
  <c r="AF489" i="3"/>
  <c r="AG489" i="3" s="1"/>
  <c r="B147" i="14" s="1"/>
  <c r="AF224" i="3"/>
  <c r="AG224" i="3" s="1"/>
  <c r="B383" i="14" s="1"/>
  <c r="AF3" i="3"/>
  <c r="AG3" i="3" s="1"/>
  <c r="B229" i="14" s="1"/>
  <c r="AF602" i="3"/>
  <c r="AG602" i="3" s="1"/>
  <c r="B181" i="14" s="1"/>
  <c r="AF341" i="3"/>
  <c r="AG341" i="3" s="1"/>
  <c r="B474" i="14" s="1"/>
  <c r="AF166" i="3"/>
  <c r="AG166" i="3" s="1"/>
  <c r="B45" i="14" s="1"/>
  <c r="AF278" i="3"/>
  <c r="AG278" i="3" s="1"/>
  <c r="B425" i="14" s="1"/>
  <c r="AF658" i="3"/>
  <c r="AG658" i="3" s="1"/>
  <c r="B219" i="14" s="1"/>
  <c r="AF648" i="3"/>
  <c r="AG648" i="3" s="1"/>
  <c r="B209" i="14" s="1"/>
  <c r="AF664" i="3"/>
  <c r="AG664" i="3" s="1"/>
  <c r="B225" i="14" s="1"/>
  <c r="AF440" i="3"/>
  <c r="AG440" i="3" s="1"/>
  <c r="B532" i="14" s="1"/>
  <c r="AF197" i="3"/>
  <c r="AG197" i="3" s="1"/>
  <c r="B58" i="14" s="1"/>
  <c r="AF179" i="3"/>
  <c r="AG179" i="3" s="1"/>
  <c r="B355" i="14" s="1"/>
  <c r="AF277" i="3"/>
  <c r="AG277" i="3" s="1"/>
  <c r="B424" i="14" s="1"/>
  <c r="AF6" i="3"/>
  <c r="AG6" i="3" s="1"/>
  <c r="B232" i="14" s="1"/>
  <c r="AF84" i="3"/>
  <c r="AG84" i="3" s="1"/>
  <c r="B286" i="14" s="1"/>
  <c r="AF149" i="3"/>
  <c r="AG149" i="3" s="1"/>
  <c r="B39" i="14" s="1"/>
  <c r="AF216" i="3"/>
  <c r="AG216" i="3" s="1"/>
  <c r="B66" i="14" s="1"/>
  <c r="AF595" i="3"/>
  <c r="AG595" i="3" s="1"/>
  <c r="B177" i="14" s="1"/>
  <c r="AF202" i="3"/>
  <c r="AG202" i="3" s="1"/>
  <c r="B59" i="14" s="1"/>
  <c r="AF561" i="3"/>
  <c r="AG561" i="3" s="1"/>
  <c r="B162" i="14" s="1"/>
  <c r="AF503" i="3"/>
  <c r="AG503" i="3" s="1"/>
  <c r="B581" i="14" s="1"/>
  <c r="AF542" i="3"/>
  <c r="AG542" i="3" s="1"/>
  <c r="B617" i="14" s="1"/>
  <c r="AF508" i="3"/>
  <c r="AG508" i="3" s="1"/>
  <c r="B586" i="14" s="1"/>
  <c r="AF309" i="3"/>
  <c r="AG309" i="3" s="1"/>
  <c r="B452" i="14" s="1"/>
  <c r="AF643" i="3"/>
  <c r="AG643" i="3" s="1"/>
  <c r="B666" i="14" s="1"/>
  <c r="AE520" i="3"/>
  <c r="AF520" i="3"/>
  <c r="AG520" i="3" s="1"/>
  <c r="B597" i="14" s="1"/>
  <c r="AE338" i="3"/>
  <c r="AF338" i="3"/>
  <c r="AG338" i="3" s="1"/>
  <c r="B92" i="14" s="1"/>
  <c r="AF22" i="3"/>
  <c r="AG22" i="3" s="1"/>
  <c r="B241" i="14" s="1"/>
  <c r="AE566" i="3"/>
  <c r="AF566" i="3"/>
  <c r="AG566" i="3" s="1"/>
  <c r="B166" i="14" s="1"/>
  <c r="AE11" i="3"/>
  <c r="AF11" i="3"/>
  <c r="AG11" i="3" s="1"/>
  <c r="B235" i="14" s="1"/>
  <c r="AE228" i="3"/>
  <c r="AF228" i="3"/>
  <c r="AG228" i="3" s="1"/>
  <c r="B69" i="14" s="1"/>
  <c r="AE485" i="3"/>
  <c r="AF485" i="3"/>
  <c r="AG485" i="3" s="1"/>
  <c r="B566" i="14" s="1"/>
  <c r="AE398" i="3"/>
  <c r="AF398" i="3"/>
  <c r="AG398" i="3" s="1"/>
  <c r="B506" i="14" s="1"/>
  <c r="AF386" i="3"/>
  <c r="AG386" i="3" s="1"/>
  <c r="B117" i="14" s="1"/>
  <c r="AF44" i="3"/>
  <c r="AG44" i="3" s="1"/>
  <c r="B255" i="14" s="1"/>
  <c r="AE244" i="3"/>
  <c r="AF244" i="3"/>
  <c r="AG244" i="3" s="1"/>
  <c r="B398" i="14" s="1"/>
  <c r="AF452" i="3"/>
  <c r="AG452" i="3" s="1"/>
  <c r="B544" i="14" s="1"/>
  <c r="AF123" i="3"/>
  <c r="AG123" i="3" s="1"/>
  <c r="B316" i="14" s="1"/>
  <c r="AF235" i="3"/>
  <c r="AG235" i="3" s="1"/>
  <c r="B392" i="14" s="1"/>
  <c r="AF205" i="3"/>
  <c r="AG205" i="3" s="1"/>
  <c r="B372" i="14" s="1"/>
  <c r="AF519" i="3"/>
  <c r="AG519" i="3" s="1"/>
  <c r="B596" i="14" s="1"/>
  <c r="AF379" i="3"/>
  <c r="AG379" i="3" s="1"/>
  <c r="B115" i="14" s="1"/>
  <c r="AF380" i="3"/>
  <c r="AG380" i="3" s="1"/>
  <c r="B492" i="14" s="1"/>
  <c r="AF93" i="3"/>
  <c r="AG93" i="3" s="1"/>
  <c r="B294" i="14" s="1"/>
  <c r="AF514" i="3"/>
  <c r="AG514" i="3" s="1"/>
  <c r="B150" i="14" s="1"/>
  <c r="AF608" i="3"/>
  <c r="AG608" i="3" s="1"/>
  <c r="B185" i="14" s="1"/>
  <c r="AF419" i="3"/>
  <c r="AG419" i="3" s="1"/>
  <c r="B522" i="14" s="1"/>
  <c r="AF140" i="3"/>
  <c r="AG140" i="3" s="1"/>
  <c r="B329" i="14" s="1"/>
  <c r="AE479" i="3"/>
  <c r="AF479" i="3"/>
  <c r="AG479" i="3" s="1"/>
  <c r="B561" i="14" s="1"/>
  <c r="AF344" i="3"/>
  <c r="AG344" i="3" s="1"/>
  <c r="B96" i="14" s="1"/>
  <c r="AF267" i="3"/>
  <c r="AG267" i="3" s="1"/>
  <c r="B417" i="14" s="1"/>
  <c r="AF24" i="3"/>
  <c r="AG24" i="3" s="1"/>
  <c r="B242" i="14" s="1"/>
  <c r="AF601" i="3"/>
  <c r="AG601" i="3" s="1"/>
  <c r="B180" i="14" s="1"/>
  <c r="AF211" i="3"/>
  <c r="AG211" i="3" s="1"/>
  <c r="B62" i="14" s="1"/>
  <c r="AF265" i="3"/>
  <c r="AG265" i="3" s="1"/>
  <c r="B415" i="14" s="1"/>
  <c r="AF275" i="3"/>
  <c r="AG275" i="3" s="1"/>
  <c r="B422" i="14" s="1"/>
  <c r="AF97" i="3"/>
  <c r="AG97" i="3" s="1"/>
  <c r="B297" i="14" s="1"/>
  <c r="AF537" i="3"/>
  <c r="AG537" i="3" s="1"/>
  <c r="B612" i="14" s="1"/>
  <c r="AE591" i="3"/>
  <c r="AF591" i="3"/>
  <c r="AG591" i="3" s="1"/>
  <c r="B174" i="14" s="1"/>
  <c r="AF99" i="3"/>
  <c r="AG99" i="3" s="1"/>
  <c r="B299" i="14" s="1"/>
  <c r="AF486" i="3"/>
  <c r="AG486" i="3" s="1"/>
  <c r="B567" i="14" s="1"/>
  <c r="AF488" i="3"/>
  <c r="AG488" i="3" s="1"/>
  <c r="B569" i="14" s="1"/>
  <c r="AF415" i="3"/>
  <c r="AG415" i="3" s="1"/>
  <c r="B519" i="14" s="1"/>
  <c r="AF600" i="3"/>
  <c r="AG600" i="3" s="1"/>
  <c r="B179" i="14" s="1"/>
  <c r="AE242" i="3"/>
  <c r="AF242" i="3"/>
  <c r="AG242" i="3" s="1"/>
  <c r="B397" i="14" s="1"/>
  <c r="AE132" i="3"/>
  <c r="AF132" i="3"/>
  <c r="AG132" i="3" s="1"/>
  <c r="B322" i="14" s="1"/>
  <c r="AE353" i="3"/>
  <c r="AF353" i="3"/>
  <c r="AG353" i="3" s="1"/>
  <c r="B99" i="14" s="1"/>
  <c r="AF615" i="3"/>
  <c r="AG615" i="3" s="1"/>
  <c r="B187" i="14" s="1"/>
  <c r="AF168" i="3"/>
  <c r="AG168" i="3" s="1"/>
  <c r="B350" i="14" s="1"/>
  <c r="AF418" i="3"/>
  <c r="AG418" i="3" s="1"/>
  <c r="B124" i="14" s="1"/>
  <c r="AE7" i="3"/>
  <c r="AF7" i="3"/>
  <c r="AG7" i="3" s="1"/>
  <c r="B233" i="14" s="1"/>
  <c r="AE220" i="3"/>
  <c r="AF220" i="3"/>
  <c r="AG220" i="3" s="1"/>
  <c r="B381" i="14" s="1"/>
  <c r="AE579" i="3"/>
  <c r="AF579" i="3"/>
  <c r="AG579" i="3" s="1"/>
  <c r="B171" i="14" s="1"/>
  <c r="AE573" i="3"/>
  <c r="AF573" i="3"/>
  <c r="AG573" i="3" s="1"/>
  <c r="B632" i="14" s="1"/>
  <c r="AE115" i="3"/>
  <c r="AF115" i="3"/>
  <c r="AG115" i="3" s="1"/>
  <c r="B33" i="14" s="1"/>
  <c r="AE423" i="3"/>
  <c r="AF423" i="3"/>
  <c r="AG423" i="3" s="1"/>
  <c r="B126" i="14" s="1"/>
  <c r="AE462" i="3"/>
  <c r="AF462" i="3"/>
  <c r="AG462" i="3" s="1"/>
  <c r="B140" i="14" s="1"/>
  <c r="AE264" i="3"/>
  <c r="AF264" i="3"/>
  <c r="AG264" i="3" s="1"/>
  <c r="B414" i="14" s="1"/>
  <c r="AE496" i="3"/>
  <c r="AF496" i="3"/>
  <c r="AG496" i="3" s="1"/>
  <c r="B574" i="14" s="1"/>
  <c r="AE407" i="3"/>
  <c r="AF407" i="3"/>
  <c r="AG407" i="3" s="1"/>
  <c r="B512" i="14" s="1"/>
  <c r="AF63" i="3"/>
  <c r="AG63" i="3" s="1"/>
  <c r="B267" i="14" s="1"/>
  <c r="AF473" i="3"/>
  <c r="AG473" i="3" s="1"/>
  <c r="B145" i="14" s="1"/>
  <c r="AF104" i="3"/>
  <c r="AG104" i="3" s="1"/>
  <c r="B303" i="14" s="1"/>
  <c r="AF626" i="3"/>
  <c r="AG626" i="3" s="1"/>
  <c r="B192" i="14" s="1"/>
  <c r="AF32" i="3"/>
  <c r="AG32" i="3" s="1"/>
  <c r="B247" i="14" s="1"/>
  <c r="AF442" i="3"/>
  <c r="AG442" i="3" s="1"/>
  <c r="B534" i="14" s="1"/>
  <c r="AF449" i="3"/>
  <c r="AG449" i="3" s="1"/>
  <c r="B541" i="14" s="1"/>
  <c r="AF522" i="3"/>
  <c r="AG522" i="3" s="1"/>
  <c r="B598" i="14" s="1"/>
  <c r="AF173" i="3"/>
  <c r="AG173" i="3" s="1"/>
  <c r="B351" i="14" s="1"/>
  <c r="AF231" i="3"/>
  <c r="AG231" i="3" s="1"/>
  <c r="B388" i="14" s="1"/>
  <c r="AF327" i="3"/>
  <c r="AG327" i="3" s="1"/>
  <c r="B466" i="14" s="1"/>
  <c r="AF588" i="3"/>
  <c r="AG588" i="3" s="1"/>
  <c r="B642" i="14" s="1"/>
  <c r="AF256" i="3"/>
  <c r="AG256" i="3" s="1"/>
  <c r="B407" i="14" s="1"/>
  <c r="AE594" i="3"/>
  <c r="AF594" i="3"/>
  <c r="AG594" i="3" s="1"/>
  <c r="B176" i="14" s="1"/>
  <c r="AF622" i="3"/>
  <c r="AG622" i="3" s="1"/>
  <c r="B660" i="14" s="1"/>
  <c r="AF130" i="3"/>
  <c r="AG130" i="3" s="1"/>
  <c r="B321" i="14" s="1"/>
  <c r="AF111" i="3"/>
  <c r="AG111" i="3" s="1"/>
  <c r="B31" i="14" s="1"/>
  <c r="AF377" i="3"/>
  <c r="AG377" i="3" s="1"/>
  <c r="B490" i="14" s="1"/>
  <c r="AF635" i="3"/>
  <c r="AG635" i="3" s="1"/>
  <c r="B664" i="14" s="1"/>
  <c r="AF531" i="3"/>
  <c r="AG531" i="3" s="1"/>
  <c r="B607" i="14" s="1"/>
  <c r="AE181" i="3"/>
  <c r="AF181" i="3"/>
  <c r="AG181" i="3" s="1"/>
  <c r="B357" i="14" s="1"/>
  <c r="AE89" i="3"/>
  <c r="AF89" i="3"/>
  <c r="AG89" i="3" s="1"/>
  <c r="B290" i="14" s="1"/>
  <c r="AF127" i="3"/>
  <c r="AG127" i="3" s="1"/>
  <c r="B319" i="14" s="1"/>
  <c r="AE330" i="3"/>
  <c r="AF330" i="3"/>
  <c r="AG330" i="3" s="1"/>
  <c r="B89" i="14" s="1"/>
  <c r="AE484" i="3"/>
  <c r="AF484" i="3"/>
  <c r="AG484" i="3" s="1"/>
  <c r="B565" i="14" s="1"/>
  <c r="AE427" i="3"/>
  <c r="AF427" i="3"/>
  <c r="AG427" i="3" s="1"/>
  <c r="B128" i="14" s="1"/>
  <c r="AE474" i="3"/>
  <c r="AF474" i="3"/>
  <c r="AG474" i="3" s="1"/>
  <c r="B556" i="14" s="1"/>
  <c r="AF158" i="3"/>
  <c r="AG158" i="3" s="1"/>
  <c r="B343" i="14" s="1"/>
  <c r="AF640" i="3"/>
  <c r="AG640" i="3" s="1"/>
  <c r="B202" i="14" s="1"/>
  <c r="AF627" i="3"/>
  <c r="AG627" i="3" s="1"/>
  <c r="B662" i="14" s="1"/>
  <c r="AF25" i="3"/>
  <c r="AG25" i="3" s="1"/>
  <c r="B243" i="14" s="1"/>
  <c r="AE147" i="3"/>
  <c r="AF147" i="3"/>
  <c r="AG147" i="3" s="1"/>
  <c r="B336" i="14" s="1"/>
  <c r="AF145" i="3"/>
  <c r="AG145" i="3" s="1"/>
  <c r="B334" i="14" s="1"/>
  <c r="AF54" i="3"/>
  <c r="AG54" i="3" s="1"/>
  <c r="B23" i="14" s="1"/>
  <c r="AE378" i="3"/>
  <c r="AF378" i="3"/>
  <c r="AG378" i="3" s="1"/>
  <c r="B491" i="14" s="1"/>
  <c r="AF516" i="3"/>
  <c r="AG516" i="3" s="1"/>
  <c r="B593" i="14" s="1"/>
  <c r="AF545" i="3"/>
  <c r="AG545" i="3" s="1"/>
  <c r="B620" i="14" s="1"/>
  <c r="AE119" i="3"/>
  <c r="AF119" i="3"/>
  <c r="AG119" i="3" s="1"/>
  <c r="B312" i="14" s="1"/>
  <c r="AE447" i="3"/>
  <c r="AF447" i="3"/>
  <c r="AG447" i="3" s="1"/>
  <c r="B539" i="14" s="1"/>
  <c r="AE456" i="3"/>
  <c r="AF456" i="3"/>
  <c r="AG456" i="3" s="1"/>
  <c r="B137" i="14" s="1"/>
  <c r="AE439" i="3"/>
  <c r="AF439" i="3"/>
  <c r="AG439" i="3" s="1"/>
  <c r="B135" i="14" s="1"/>
  <c r="AE64" i="3"/>
  <c r="AF64" i="3"/>
  <c r="AG64" i="3" s="1"/>
  <c r="B268" i="14" s="1"/>
  <c r="AE116" i="3"/>
  <c r="AF116" i="3"/>
  <c r="AG116" i="3" s="1"/>
  <c r="B34" i="14" s="1"/>
  <c r="AE362" i="3"/>
  <c r="AF362" i="3"/>
  <c r="AG362" i="3" s="1"/>
  <c r="B106" i="14" s="1"/>
  <c r="AE133" i="3"/>
  <c r="AF133" i="3"/>
  <c r="AG133" i="3" s="1"/>
  <c r="B38" i="14" s="1"/>
  <c r="AE307" i="3"/>
  <c r="AF307" i="3"/>
  <c r="AG307" i="3" s="1"/>
  <c r="B450" i="14" s="1"/>
  <c r="AE110" i="3"/>
  <c r="AF110" i="3"/>
  <c r="AG110" i="3" s="1"/>
  <c r="B307" i="14" s="1"/>
  <c r="AF491" i="3"/>
  <c r="AG491" i="3" s="1"/>
  <c r="B571" i="14" s="1"/>
  <c r="AF325" i="3"/>
  <c r="AG325" i="3" s="1"/>
  <c r="B464" i="14" s="1"/>
  <c r="AE137" i="3"/>
  <c r="AF137" i="3"/>
  <c r="AG137" i="3" s="1"/>
  <c r="B326" i="14" s="1"/>
  <c r="AF98" i="3"/>
  <c r="AG98" i="3" s="1"/>
  <c r="B298" i="14" s="1"/>
  <c r="AF568" i="3"/>
  <c r="AG568" i="3" s="1"/>
  <c r="B628" i="14" s="1"/>
  <c r="AE490" i="3"/>
  <c r="AF490" i="3"/>
  <c r="AG490" i="3" s="1"/>
  <c r="B570" i="14" s="1"/>
  <c r="AE483" i="3"/>
  <c r="AF483" i="3"/>
  <c r="AG483" i="3" s="1"/>
  <c r="B564" i="14" s="1"/>
  <c r="AE481" i="3"/>
  <c r="AF481" i="3"/>
  <c r="AG481" i="3" s="1"/>
  <c r="B563" i="14" s="1"/>
  <c r="AF567" i="3"/>
  <c r="AG567" i="3" s="1"/>
  <c r="B167" i="14" s="1"/>
  <c r="AF498" i="3"/>
  <c r="AG498" i="3" s="1"/>
  <c r="B576" i="14" s="1"/>
  <c r="AF538" i="3"/>
  <c r="AG538" i="3" s="1"/>
  <c r="B613" i="14" s="1"/>
  <c r="AF69" i="3"/>
  <c r="AG69" i="3" s="1"/>
  <c r="B273" i="14" s="1"/>
  <c r="AF384" i="3"/>
  <c r="AG384" i="3" s="1"/>
  <c r="B495" i="14" s="1"/>
  <c r="AE67" i="3"/>
  <c r="AF67" i="3"/>
  <c r="AG67" i="3" s="1"/>
  <c r="B271" i="14" s="1"/>
  <c r="AE355" i="3"/>
  <c r="AF355" i="3"/>
  <c r="AG355" i="3" s="1"/>
  <c r="B101" i="14" s="1"/>
  <c r="AE619" i="3"/>
  <c r="AF619" i="3"/>
  <c r="AG619" i="3" s="1"/>
  <c r="B657" i="14" s="1"/>
  <c r="AE414" i="3"/>
  <c r="AF414" i="3"/>
  <c r="AG414" i="3" s="1"/>
  <c r="B518" i="14" s="1"/>
  <c r="AE577" i="3"/>
  <c r="AF577" i="3"/>
  <c r="AG577" i="3" s="1"/>
  <c r="B634" i="14" s="1"/>
  <c r="AE487" i="3"/>
  <c r="AF487" i="3"/>
  <c r="AG487" i="3" s="1"/>
  <c r="B568" i="14" s="1"/>
  <c r="AE101" i="3"/>
  <c r="AF101" i="3"/>
  <c r="AG101" i="3" s="1"/>
  <c r="B301" i="14" s="1"/>
  <c r="AE129" i="3"/>
  <c r="AF129" i="3"/>
  <c r="AG129" i="3" s="1"/>
  <c r="B320" i="14" s="1"/>
  <c r="AE657" i="3"/>
  <c r="AF657" i="3"/>
  <c r="AG657" i="3" s="1"/>
  <c r="B218" i="14" s="1"/>
  <c r="AE50" i="3"/>
  <c r="AF50" i="3"/>
  <c r="AG50" i="3" s="1"/>
  <c r="B20" i="14" s="1"/>
  <c r="AE284" i="3"/>
  <c r="AF284" i="3"/>
  <c r="AG284" i="3" s="1"/>
  <c r="B430" i="14" s="1"/>
  <c r="AE358" i="3"/>
  <c r="AF358" i="3"/>
  <c r="AG358" i="3" s="1"/>
  <c r="B104" i="14" s="1"/>
  <c r="AF319" i="3"/>
  <c r="AG319" i="3" s="1"/>
  <c r="B459" i="14" s="1"/>
  <c r="AF34" i="3"/>
  <c r="AG34" i="3" s="1"/>
  <c r="B249" i="14" s="1"/>
  <c r="AF333" i="3"/>
  <c r="AG333" i="3" s="1"/>
  <c r="B91" i="14" s="1"/>
  <c r="AE118" i="3"/>
  <c r="AF118" i="3"/>
  <c r="AG118" i="3" s="1"/>
  <c r="B311" i="14" s="1"/>
  <c r="AF301" i="3"/>
  <c r="AG301" i="3" s="1"/>
  <c r="B445" i="14" s="1"/>
  <c r="AF417" i="3"/>
  <c r="AG417" i="3" s="1"/>
  <c r="B521" i="14" s="1"/>
  <c r="AE237" i="3"/>
  <c r="AF237" i="3"/>
  <c r="AG237" i="3" s="1"/>
  <c r="B394" i="14" s="1"/>
  <c r="AF605" i="3"/>
  <c r="AG605" i="3" s="1"/>
  <c r="B649" i="14" s="1"/>
  <c r="AE263" i="3"/>
  <c r="AF263" i="3"/>
  <c r="AG263" i="3" s="1"/>
  <c r="B413" i="14" s="1"/>
  <c r="AF422" i="3"/>
  <c r="AG422" i="3" s="1"/>
  <c r="B125" i="14" s="1"/>
  <c r="AF628" i="3"/>
  <c r="AG628" i="3" s="1"/>
  <c r="B193" i="14" s="1"/>
  <c r="AE623" i="3"/>
  <c r="AF623" i="3"/>
  <c r="AG623" i="3" s="1"/>
  <c r="B190" i="14" s="1"/>
  <c r="AE180" i="3"/>
  <c r="AF180" i="3"/>
  <c r="AG180" i="3" s="1"/>
  <c r="B356" i="14" s="1"/>
  <c r="AE304" i="3"/>
  <c r="AF304" i="3"/>
  <c r="AG304" i="3" s="1"/>
  <c r="B448" i="14" s="1"/>
  <c r="AF60" i="3"/>
  <c r="AG60" i="3" s="1"/>
  <c r="B264" i="14" s="1"/>
  <c r="AF369" i="3"/>
  <c r="AG369" i="3" s="1"/>
  <c r="B109" i="14" s="1"/>
  <c r="AE403" i="3"/>
  <c r="AF403" i="3"/>
  <c r="AG403" i="3" s="1"/>
  <c r="B121" i="14" s="1"/>
  <c r="AE262" i="3"/>
  <c r="AF262" i="3"/>
  <c r="AG262" i="3" s="1"/>
  <c r="B412" i="14" s="1"/>
  <c r="AF91" i="3"/>
  <c r="AG91" i="3" s="1"/>
  <c r="B292" i="14" s="1"/>
  <c r="AF283" i="3"/>
  <c r="AG283" i="3" s="1"/>
  <c r="B81" i="14" s="1"/>
  <c r="AE203" i="3"/>
  <c r="AF203" i="3"/>
  <c r="AG203" i="3" s="1"/>
  <c r="B371" i="14" s="1"/>
  <c r="AE300" i="3"/>
  <c r="AF300" i="3"/>
  <c r="AG300" i="3" s="1"/>
  <c r="B444" i="14" s="1"/>
  <c r="AE613" i="3"/>
  <c r="AF613" i="3"/>
  <c r="AG613" i="3" s="1"/>
  <c r="B654" i="14" s="1"/>
  <c r="AE128" i="3"/>
  <c r="AF128" i="3"/>
  <c r="AG128" i="3" s="1"/>
  <c r="B36" i="14" s="1"/>
  <c r="AE603" i="3"/>
  <c r="AF603" i="3"/>
  <c r="AG603" i="3" s="1"/>
  <c r="B182" i="14" s="1"/>
  <c r="AE299" i="3"/>
  <c r="AF299" i="3"/>
  <c r="AG299" i="3" s="1"/>
  <c r="B83" i="14" s="1"/>
  <c r="AF176" i="3"/>
  <c r="AG176" i="3" s="1"/>
  <c r="B353" i="14" s="1"/>
  <c r="AE425" i="3"/>
  <c r="AF425" i="3"/>
  <c r="AG425" i="3" s="1"/>
  <c r="B127" i="14" s="1"/>
  <c r="AE55" i="3"/>
  <c r="AF55" i="3"/>
  <c r="AG55" i="3" s="1"/>
  <c r="B259" i="14" s="1"/>
  <c r="AE269" i="3"/>
  <c r="AF269" i="3"/>
  <c r="AG269" i="3" s="1"/>
  <c r="B78" i="14" s="1"/>
  <c r="AE170" i="3"/>
  <c r="AF170" i="3"/>
  <c r="AG170" i="3" s="1"/>
  <c r="B47" i="14" s="1"/>
  <c r="AF14" i="3"/>
  <c r="AG14" i="3" s="1"/>
  <c r="B236" i="14" s="1"/>
  <c r="AF247" i="3"/>
  <c r="AG247" i="3" s="1"/>
  <c r="B401" i="14" s="1"/>
  <c r="AE131" i="3"/>
  <c r="AF131" i="3"/>
  <c r="AG131" i="3" s="1"/>
  <c r="B37" i="14" s="1"/>
  <c r="AE318" i="3"/>
  <c r="AF318" i="3"/>
  <c r="AG318" i="3" s="1"/>
  <c r="B458" i="14" s="1"/>
  <c r="AF183" i="3"/>
  <c r="AG183" i="3" s="1"/>
  <c r="B53" i="14" s="1"/>
  <c r="AE518" i="3"/>
  <c r="AF518" i="3"/>
  <c r="AG518" i="3" s="1"/>
  <c r="B595" i="14" s="1"/>
  <c r="AE113" i="3"/>
  <c r="AF113" i="3"/>
  <c r="AG113" i="3" s="1"/>
  <c r="B32" i="14" s="1"/>
  <c r="AE476" i="3"/>
  <c r="AF476" i="3"/>
  <c r="AG476" i="3" s="1"/>
  <c r="B558" i="14" s="1"/>
  <c r="AF464" i="3"/>
  <c r="AG464" i="3" s="1"/>
  <c r="B142" i="14" s="1"/>
  <c r="AF302" i="3"/>
  <c r="AG302" i="3" s="1"/>
  <c r="B446" i="14" s="1"/>
  <c r="AE438" i="3"/>
  <c r="AF438" i="3"/>
  <c r="AG438" i="3" s="1"/>
  <c r="B134" i="14" s="1"/>
  <c r="AF535" i="3"/>
  <c r="AG535" i="3" s="1"/>
  <c r="B152" i="14" s="1"/>
  <c r="AF436" i="3"/>
  <c r="AG436" i="3" s="1"/>
  <c r="B531" i="14" s="1"/>
  <c r="AF598" i="3"/>
  <c r="AG598" i="3" s="1"/>
  <c r="B648" i="14" s="1"/>
  <c r="AF563" i="3"/>
  <c r="AG563" i="3" s="1"/>
  <c r="B627" i="14" s="1"/>
  <c r="AE402" i="3"/>
  <c r="AF402" i="3"/>
  <c r="AG402" i="3" s="1"/>
  <c r="B509" i="14" s="1"/>
  <c r="AE511" i="3"/>
  <c r="AF511" i="3"/>
  <c r="AG511" i="3" s="1"/>
  <c r="B589" i="14" s="1"/>
  <c r="AE83" i="3"/>
  <c r="AF83" i="3"/>
  <c r="AG83" i="3" s="1"/>
  <c r="B25" i="14" s="1"/>
  <c r="AE606" i="3"/>
  <c r="AF606" i="3"/>
  <c r="AG606" i="3" s="1"/>
  <c r="B184" i="14" s="1"/>
  <c r="AE144" i="3"/>
  <c r="AF144" i="3"/>
  <c r="AG144" i="3" s="1"/>
  <c r="B333" i="14" s="1"/>
  <c r="AF74" i="3"/>
  <c r="AG74" i="3" s="1"/>
  <c r="B278" i="14" s="1"/>
  <c r="AE337" i="3"/>
  <c r="AF337" i="3"/>
  <c r="AG337" i="3" s="1"/>
  <c r="B473" i="14" s="1"/>
  <c r="AF578" i="3"/>
  <c r="AG578" i="3" s="1"/>
  <c r="B635" i="14" s="1"/>
  <c r="AE59" i="3"/>
  <c r="AF59" i="3"/>
  <c r="AG59" i="3" s="1"/>
  <c r="B263" i="14" s="1"/>
  <c r="AF584" i="3"/>
  <c r="AG584" i="3" s="1"/>
  <c r="B639" i="14" s="1"/>
  <c r="AE155" i="3"/>
  <c r="AF155" i="3"/>
  <c r="AG155" i="3" s="1"/>
  <c r="B341" i="14" s="1"/>
  <c r="AE164" i="3"/>
  <c r="AF164" i="3"/>
  <c r="AG164" i="3" s="1"/>
  <c r="B347" i="14" s="1"/>
  <c r="AE527" i="3"/>
  <c r="AF527" i="3"/>
  <c r="AG527" i="3" s="1"/>
  <c r="B603" i="14" s="1"/>
  <c r="AE656" i="3"/>
  <c r="AF656" i="3"/>
  <c r="AG656" i="3" s="1"/>
  <c r="B217" i="14" s="1"/>
  <c r="AF194" i="3"/>
  <c r="AG194" i="3" s="1"/>
  <c r="B364" i="14" s="1"/>
  <c r="AF19" i="3"/>
  <c r="AG19" i="3" s="1"/>
  <c r="B239" i="14" s="1"/>
  <c r="AF191" i="3"/>
  <c r="AG191" i="3" s="1"/>
  <c r="B362" i="14" s="1"/>
  <c r="AF57" i="3"/>
  <c r="AG57" i="3" s="1"/>
  <c r="B261" i="14" s="1"/>
  <c r="AF310" i="3"/>
  <c r="AG310" i="3" s="1"/>
  <c r="B453" i="14" s="1"/>
  <c r="AF569" i="3"/>
  <c r="AG569" i="3" s="1"/>
  <c r="B629" i="14" s="1"/>
  <c r="AF502" i="3"/>
  <c r="AG502" i="3" s="1"/>
  <c r="B580" i="14" s="1"/>
  <c r="AE295" i="3"/>
  <c r="AF295" i="3"/>
  <c r="AG295" i="3" s="1"/>
  <c r="B441" i="14" s="1"/>
  <c r="AE156" i="3"/>
  <c r="AF156" i="3"/>
  <c r="AG156" i="3" s="1"/>
  <c r="B42" i="14" s="1"/>
  <c r="AF195" i="3"/>
  <c r="AG195" i="3" s="1"/>
  <c r="B365" i="14" s="1"/>
  <c r="AE290" i="3"/>
  <c r="AF290" i="3"/>
  <c r="AG290" i="3" s="1"/>
  <c r="B436" i="14" s="1"/>
  <c r="AF259" i="3"/>
  <c r="AG259" i="3" s="1"/>
  <c r="B409" i="14" s="1"/>
  <c r="AF209" i="3"/>
  <c r="AG209" i="3" s="1"/>
  <c r="B375" i="14" s="1"/>
  <c r="AE196" i="3"/>
  <c r="AF196" i="3"/>
  <c r="AG196" i="3" s="1"/>
  <c r="B366" i="14" s="1"/>
  <c r="AF177" i="3"/>
  <c r="AG177" i="3" s="1"/>
  <c r="B51" i="14" s="1"/>
  <c r="AE15" i="3"/>
  <c r="AF15" i="3"/>
  <c r="AG15" i="3" s="1"/>
  <c r="B6" i="14" s="1"/>
  <c r="AE574" i="3"/>
  <c r="AF574" i="3"/>
  <c r="AG574" i="3" s="1"/>
  <c r="B169" i="14" s="1"/>
  <c r="AE435" i="3"/>
  <c r="AF435" i="3"/>
  <c r="AG435" i="3" s="1"/>
  <c r="B530" i="14" s="1"/>
  <c r="AF28" i="3"/>
  <c r="AG28" i="3" s="1"/>
  <c r="B246" i="14" s="1"/>
  <c r="AE313" i="3"/>
  <c r="AF313" i="3"/>
  <c r="AG313" i="3" s="1"/>
  <c r="B456" i="14" s="1"/>
  <c r="AF102" i="3"/>
  <c r="AG102" i="3" s="1"/>
  <c r="B302" i="14" s="1"/>
  <c r="AE340" i="3"/>
  <c r="AF340" i="3"/>
  <c r="AG340" i="3" s="1"/>
  <c r="B94" i="14" s="1"/>
  <c r="AF282" i="3"/>
  <c r="AG282" i="3" s="1"/>
  <c r="B429" i="14" s="1"/>
  <c r="AE274" i="3"/>
  <c r="AF274" i="3"/>
  <c r="AG274" i="3" s="1"/>
  <c r="B421" i="14" s="1"/>
  <c r="AE5" i="3"/>
  <c r="AF5" i="3"/>
  <c r="AG5" i="3" s="1"/>
  <c r="B231" i="14" s="1"/>
  <c r="AE374" i="3"/>
  <c r="AF374" i="3"/>
  <c r="AG374" i="3" s="1"/>
  <c r="B489" i="14" s="1"/>
  <c r="AE495" i="3"/>
  <c r="AF495" i="3"/>
  <c r="AG495" i="3" s="1"/>
  <c r="B149" i="14" s="1"/>
  <c r="AE562" i="3"/>
  <c r="AF562" i="3"/>
  <c r="AG562" i="3" s="1"/>
  <c r="B163" i="14" s="1"/>
  <c r="AF233" i="3"/>
  <c r="AG233" i="3" s="1"/>
  <c r="B390" i="14" s="1"/>
  <c r="AF27" i="3"/>
  <c r="AG27" i="3" s="1"/>
  <c r="B245" i="14" s="1"/>
  <c r="AF160" i="3"/>
  <c r="AG160" i="3" s="1"/>
  <c r="B43" i="14" s="1"/>
  <c r="AF451" i="3"/>
  <c r="AG451" i="3" s="1"/>
  <c r="B543" i="14" s="1"/>
  <c r="AE446" i="3"/>
  <c r="AF446" i="3"/>
  <c r="AG446" i="3" s="1"/>
  <c r="B538" i="14" s="1"/>
  <c r="AE370" i="3"/>
  <c r="AF370" i="3"/>
  <c r="AG370" i="3" s="1"/>
  <c r="B110" i="14" s="1"/>
  <c r="AE53" i="3"/>
  <c r="AF53" i="3"/>
  <c r="AG53" i="3" s="1"/>
  <c r="B22" i="14" s="1"/>
  <c r="AF393" i="3"/>
  <c r="AG393" i="3" s="1"/>
  <c r="B502" i="14" s="1"/>
  <c r="AE541" i="3"/>
  <c r="AF541" i="3"/>
  <c r="AG541" i="3" s="1"/>
  <c r="B616" i="14" s="1"/>
  <c r="AF178" i="3"/>
  <c r="AG178" i="3" s="1"/>
  <c r="B354" i="14" s="1"/>
  <c r="AE546" i="3"/>
  <c r="AF546" i="3"/>
  <c r="AG546" i="3" s="1"/>
  <c r="B621" i="14" s="1"/>
  <c r="AF334" i="3"/>
  <c r="AG334" i="3" s="1"/>
  <c r="B470" i="14" s="1"/>
  <c r="AF429" i="3"/>
  <c r="AG429" i="3" s="1"/>
  <c r="B528" i="14" s="1"/>
  <c r="AE190" i="3"/>
  <c r="AF190" i="3"/>
  <c r="AG190" i="3" s="1"/>
  <c r="B56" i="14" s="1"/>
  <c r="AF381" i="3"/>
  <c r="AG381" i="3" s="1"/>
  <c r="B493" i="14" s="1"/>
  <c r="AF49" i="3"/>
  <c r="AG49" i="3" s="1"/>
  <c r="B257" i="14" s="1"/>
  <c r="AE368" i="3"/>
  <c r="AF368" i="3"/>
  <c r="AG368" i="3" s="1"/>
  <c r="B108" i="14" s="1"/>
  <c r="AF260" i="3"/>
  <c r="AG260" i="3" s="1"/>
  <c r="B410" i="14" s="1"/>
  <c r="AF94" i="3"/>
  <c r="AG94" i="3" s="1"/>
  <c r="B295" i="14" s="1"/>
  <c r="AF251" i="3"/>
  <c r="AG251" i="3" s="1"/>
  <c r="B403" i="14" s="1"/>
  <c r="AF517" i="3"/>
  <c r="AG517" i="3" s="1"/>
  <c r="B594" i="14" s="1"/>
  <c r="AF543" i="3"/>
  <c r="AG543" i="3" s="1"/>
  <c r="B618" i="14" s="1"/>
  <c r="AF399" i="3"/>
  <c r="AG399" i="3" s="1"/>
  <c r="B507" i="14" s="1"/>
  <c r="AF76" i="3"/>
  <c r="AG76" i="3" s="1"/>
  <c r="B24" i="14" s="1"/>
  <c r="AF636" i="3"/>
  <c r="AG636" i="3" s="1"/>
  <c r="B665" i="14" s="1"/>
  <c r="AF551" i="3"/>
  <c r="AG551" i="3" s="1"/>
  <c r="B624" i="14" s="1"/>
  <c r="AF556" i="3"/>
  <c r="AG556" i="3" s="1"/>
  <c r="B159" i="14" s="1"/>
  <c r="AF18" i="3"/>
  <c r="AG18" i="3" s="1"/>
  <c r="B238" i="14" s="1"/>
  <c r="AF92" i="3"/>
  <c r="AG92" i="3" s="1"/>
  <c r="B293" i="14" s="1"/>
  <c r="AF37" i="3"/>
  <c r="AG37" i="3" s="1"/>
  <c r="B14" i="14" s="1"/>
  <c r="AF339" i="3"/>
  <c r="AG339" i="3" s="1"/>
  <c r="B93" i="14" s="1"/>
  <c r="AE215" i="3"/>
  <c r="AF215" i="3"/>
  <c r="AG215" i="3" s="1"/>
  <c r="B65" i="14" s="1"/>
  <c r="AE507" i="3"/>
  <c r="AF507" i="3"/>
  <c r="AG507" i="3" s="1"/>
  <c r="B585" i="14" s="1"/>
  <c r="AF185" i="3"/>
  <c r="AG185" i="3" s="1"/>
  <c r="B54" i="14" s="1"/>
  <c r="AE593" i="3"/>
  <c r="AF593" i="3"/>
  <c r="AG593" i="3" s="1"/>
  <c r="B175" i="14" s="1"/>
  <c r="AF107" i="3"/>
  <c r="AG107" i="3" s="1"/>
  <c r="B29" i="14" s="1"/>
  <c r="AF165" i="3"/>
  <c r="AG165" i="3" s="1"/>
  <c r="B348" i="14" s="1"/>
  <c r="AF331" i="3"/>
  <c r="AG331" i="3" s="1"/>
  <c r="B469" i="14" s="1"/>
  <c r="AF549" i="3"/>
  <c r="AG549" i="3" s="1"/>
  <c r="B154" i="14" s="1"/>
  <c r="AF592" i="3"/>
  <c r="AG592" i="3" s="1"/>
  <c r="B645" i="14" s="1"/>
  <c r="AE39" i="3"/>
  <c r="AF39" i="3"/>
  <c r="AG39" i="3" s="1"/>
  <c r="B252" i="14" s="1"/>
  <c r="AE112" i="3"/>
  <c r="AF112" i="3"/>
  <c r="AG112" i="3" s="1"/>
  <c r="B308" i="14" s="1"/>
  <c r="AF10" i="3"/>
  <c r="AG10" i="3" s="1"/>
  <c r="B3" i="14" s="1"/>
  <c r="AF332" i="3"/>
  <c r="AG332" i="3" s="1"/>
  <c r="B90" i="14" s="1"/>
  <c r="AE250" i="3"/>
  <c r="AF250" i="3"/>
  <c r="AG250" i="3" s="1"/>
  <c r="B402" i="14" s="1"/>
  <c r="AF122" i="3"/>
  <c r="AG122" i="3" s="1"/>
  <c r="B315" i="14" s="1"/>
  <c r="AE78" i="3"/>
  <c r="AF78" i="3"/>
  <c r="AG78" i="3" s="1"/>
  <c r="B281" i="14" s="1"/>
  <c r="AF647" i="3"/>
  <c r="AG647" i="3" s="1"/>
  <c r="B208" i="14" s="1"/>
  <c r="AE66" i="3"/>
  <c r="AF66" i="3"/>
  <c r="AG66" i="3" s="1"/>
  <c r="B270" i="14" s="1"/>
  <c r="AF493" i="3"/>
  <c r="AG493" i="3" s="1"/>
  <c r="B148" i="14" s="1"/>
  <c r="AF396" i="3"/>
  <c r="AG396" i="3" s="1"/>
  <c r="B119" i="14" s="1"/>
  <c r="AE469" i="3"/>
  <c r="AF469" i="3"/>
  <c r="AG469" i="3" s="1"/>
  <c r="B552" i="14" s="1"/>
  <c r="AF478" i="3"/>
  <c r="AG478" i="3" s="1"/>
  <c r="B560" i="14" s="1"/>
  <c r="AF460" i="3"/>
  <c r="AG460" i="3" s="1"/>
  <c r="B548" i="14" s="1"/>
  <c r="AF141" i="3"/>
  <c r="AG141" i="3" s="1"/>
  <c r="B330" i="14" s="1"/>
  <c r="AF444" i="3"/>
  <c r="AG444" i="3" s="1"/>
  <c r="B536" i="14" s="1"/>
  <c r="AF471" i="3"/>
  <c r="AG471" i="3" s="1"/>
  <c r="B554" i="14" s="1"/>
  <c r="AE465" i="3"/>
  <c r="AF465" i="3"/>
  <c r="AG465" i="3" s="1"/>
  <c r="B550" i="14" s="1"/>
  <c r="AE135" i="3"/>
  <c r="AF135" i="3"/>
  <c r="AG135" i="3" s="1"/>
  <c r="B324" i="14" s="1"/>
  <c r="AE45" i="3"/>
  <c r="AF45" i="3"/>
  <c r="AG45" i="3" s="1"/>
  <c r="B17" i="14" s="1"/>
  <c r="AF641" i="3"/>
  <c r="AG641" i="3" s="1"/>
  <c r="B203" i="14" s="1"/>
  <c r="AF258" i="3"/>
  <c r="AG258" i="3" s="1"/>
  <c r="B77" i="14" s="1"/>
  <c r="AF143" i="3"/>
  <c r="AG143" i="3" s="1"/>
  <c r="B332" i="14" s="1"/>
  <c r="AF501" i="3"/>
  <c r="AG501" i="3" s="1"/>
  <c r="B579" i="14" s="1"/>
  <c r="AE31" i="3"/>
  <c r="AF31" i="3"/>
  <c r="AG31" i="3" s="1"/>
  <c r="B12" i="14" s="1"/>
  <c r="AF41" i="3"/>
  <c r="AG41" i="3" s="1"/>
  <c r="B16" i="14" s="1"/>
  <c r="AF87" i="3"/>
  <c r="AG87" i="3" s="1"/>
  <c r="B288" i="14" s="1"/>
  <c r="AF468" i="3"/>
  <c r="AG468" i="3" s="1"/>
  <c r="B144" i="14" s="1"/>
  <c r="AF528" i="3"/>
  <c r="AG528" i="3" s="1"/>
  <c r="B604" i="14" s="1"/>
  <c r="AF227" i="3"/>
  <c r="AG227" i="3" s="1"/>
  <c r="B386" i="14" s="1"/>
  <c r="AF68" i="3"/>
  <c r="AG68" i="3" s="1"/>
  <c r="B272" i="14" s="1"/>
  <c r="AF575" i="3"/>
  <c r="AG575" i="3" s="1"/>
  <c r="B633" i="14" s="1"/>
  <c r="AE288" i="3"/>
  <c r="AF288" i="3"/>
  <c r="AG288" i="3" s="1"/>
  <c r="B434" i="14" s="1"/>
  <c r="AE321" i="3"/>
  <c r="AF321" i="3"/>
  <c r="AG321" i="3" s="1"/>
  <c r="B88" i="14" s="1"/>
  <c r="AE529" i="3"/>
  <c r="AF529" i="3"/>
  <c r="AG529" i="3" s="1"/>
  <c r="B605" i="14" s="1"/>
  <c r="AE552" i="3"/>
  <c r="AF552" i="3"/>
  <c r="AG552" i="3" s="1"/>
  <c r="B155" i="14" s="1"/>
  <c r="AF416" i="3"/>
  <c r="AG416" i="3" s="1"/>
  <c r="B520" i="14" s="1"/>
  <c r="B484" i="14"/>
  <c r="AE411" i="3"/>
  <c r="AF411" i="3"/>
  <c r="AG411" i="3" s="1"/>
  <c r="B515" i="14" s="1"/>
  <c r="AE499" i="3"/>
  <c r="AF499" i="3"/>
  <c r="AG499" i="3" s="1"/>
  <c r="B577" i="14" s="1"/>
  <c r="AE317" i="3"/>
  <c r="AF317" i="3"/>
  <c r="AG317" i="3" s="1"/>
  <c r="B87" i="14" s="1"/>
  <c r="AF494" i="3"/>
  <c r="AG494" i="3" s="1"/>
  <c r="B573" i="14" s="1"/>
  <c r="AF182" i="3"/>
  <c r="AG182" i="3" s="1"/>
  <c r="B52" i="14" s="1"/>
  <c r="AF305" i="3"/>
  <c r="AG305" i="3" s="1"/>
  <c r="B449" i="14" s="1"/>
  <c r="AE169" i="3"/>
  <c r="AF169" i="3"/>
  <c r="AG169" i="3" s="1"/>
  <c r="B46" i="14" s="1"/>
  <c r="AE555" i="3"/>
  <c r="AF555" i="3"/>
  <c r="AG555" i="3" s="1"/>
  <c r="B158" i="14" s="1"/>
  <c r="AE509" i="3"/>
  <c r="AF509" i="3"/>
  <c r="AG509" i="3" s="1"/>
  <c r="B587" i="14" s="1"/>
  <c r="AF526" i="3"/>
  <c r="AG526" i="3" s="1"/>
  <c r="B602" i="14" s="1"/>
  <c r="AE394" i="3"/>
  <c r="AF394" i="3"/>
  <c r="AG394" i="3" s="1"/>
  <c r="B503" i="14" s="1"/>
  <c r="AF257" i="3"/>
  <c r="AG257" i="3" s="1"/>
  <c r="B408" i="14" s="1"/>
  <c r="AE631" i="3"/>
  <c r="AF631" i="3"/>
  <c r="AG631" i="3" s="1"/>
  <c r="B196" i="14" s="1"/>
  <c r="AF315" i="3"/>
  <c r="AG315" i="3" s="1"/>
  <c r="B457" i="14" s="1"/>
  <c r="AF43" i="3"/>
  <c r="AG43" i="3" s="1"/>
  <c r="B254" i="14" s="1"/>
  <c r="AF564" i="3"/>
  <c r="AG564" i="3" s="1"/>
  <c r="B164" i="14" s="1"/>
  <c r="AF572" i="3"/>
  <c r="AG572" i="3" s="1"/>
  <c r="B631" i="14" s="1"/>
  <c r="AE294" i="3"/>
  <c r="AF294" i="3"/>
  <c r="AG294" i="3" s="1"/>
  <c r="B440" i="14" s="1"/>
  <c r="AE583" i="3"/>
  <c r="AF583" i="3"/>
  <c r="AG583" i="3" s="1"/>
  <c r="B638" i="14" s="1"/>
  <c r="AE292" i="3"/>
  <c r="AF292" i="3"/>
  <c r="AG292" i="3" s="1"/>
  <c r="B438" i="14" s="1"/>
  <c r="AE632" i="3"/>
  <c r="AF632" i="3"/>
  <c r="AG632" i="3" s="1"/>
  <c r="B197" i="14" s="1"/>
  <c r="AE371" i="3"/>
  <c r="AF371" i="3"/>
  <c r="AG371" i="3" s="1"/>
  <c r="B488" i="14" s="1"/>
  <c r="AF172" i="3"/>
  <c r="AG172" i="3" s="1"/>
  <c r="B49" i="14" s="1"/>
  <c r="AF616" i="3"/>
  <c r="AG616" i="3" s="1"/>
  <c r="B188" i="14" s="1"/>
  <c r="AE100" i="3"/>
  <c r="AF100" i="3"/>
  <c r="AG100" i="3" s="1"/>
  <c r="B300" i="14" s="1"/>
  <c r="AE171" i="3"/>
  <c r="AF171" i="3"/>
  <c r="AG171" i="3" s="1"/>
  <c r="B48" i="14" s="1"/>
  <c r="AE255" i="3"/>
  <c r="AF255" i="3"/>
  <c r="AG255" i="3" s="1"/>
  <c r="B76" i="14" s="1"/>
  <c r="AF461" i="3"/>
  <c r="AG461" i="3" s="1"/>
  <c r="B549" i="14" s="1"/>
  <c r="AF86" i="3"/>
  <c r="AG86" i="3" s="1"/>
  <c r="B26" i="14" s="1"/>
  <c r="AF9" i="3"/>
  <c r="AG9" i="3" s="1"/>
  <c r="B2" i="14" s="1"/>
  <c r="AF585" i="3"/>
  <c r="AG585" i="3" s="1"/>
  <c r="B640" i="14" s="1"/>
  <c r="AF351" i="3"/>
  <c r="AG351" i="3" s="1"/>
  <c r="B481" i="14" s="1"/>
  <c r="AF463" i="3"/>
  <c r="AG463" i="3" s="1"/>
  <c r="B141" i="14" s="1"/>
  <c r="AE558" i="3"/>
  <c r="AF558" i="3"/>
  <c r="AG558" i="3" s="1"/>
  <c r="B626" i="14" s="1"/>
  <c r="AE322" i="3"/>
  <c r="AF322" i="3"/>
  <c r="AG322" i="3" s="1"/>
  <c r="B461" i="14" s="1"/>
  <c r="AE207" i="3"/>
  <c r="AF207" i="3"/>
  <c r="AG207" i="3" s="1"/>
  <c r="B373" i="14" s="1"/>
  <c r="AF459" i="3"/>
  <c r="AG459" i="3" s="1"/>
  <c r="B139" i="14" s="1"/>
  <c r="AE430" i="3"/>
  <c r="AF430" i="3"/>
  <c r="AG430" i="3" s="1"/>
  <c r="B129" i="14" s="1"/>
  <c r="AE492" i="3"/>
  <c r="AF492" i="3"/>
  <c r="AG492" i="3" s="1"/>
  <c r="B572" i="14" s="1"/>
  <c r="AF581" i="3"/>
  <c r="AG581" i="3" s="1"/>
  <c r="B172" i="14" s="1"/>
  <c r="AF570" i="3"/>
  <c r="AG570" i="3" s="1"/>
  <c r="B630" i="14" s="1"/>
  <c r="AE634" i="3"/>
  <c r="AF634" i="3"/>
  <c r="AG634" i="3" s="1"/>
  <c r="B198" i="14" s="1"/>
  <c r="AF17" i="3"/>
  <c r="AG17" i="3" s="1"/>
  <c r="B237" i="14" s="1"/>
  <c r="AF482" i="3"/>
  <c r="AG482" i="3" s="1"/>
  <c r="B146" i="14" s="1"/>
  <c r="AE424" i="3"/>
  <c r="AF424" i="3"/>
  <c r="AG424" i="3" s="1"/>
  <c r="B525" i="14" s="1"/>
  <c r="AE303" i="3"/>
  <c r="AF303" i="3"/>
  <c r="AG303" i="3" s="1"/>
  <c r="B447" i="14" s="1"/>
  <c r="AF617" i="3"/>
  <c r="AG617" i="3" s="1"/>
  <c r="B656" i="14" s="1"/>
  <c r="AE298" i="3"/>
  <c r="AF298" i="3"/>
  <c r="AG298" i="3" s="1"/>
  <c r="B443" i="14" s="1"/>
  <c r="AE218" i="3"/>
  <c r="AF218" i="3"/>
  <c r="AG218" i="3" s="1"/>
  <c r="B379" i="14" s="1"/>
  <c r="AE8" i="3"/>
  <c r="AF8" i="3"/>
  <c r="AG8" i="3" s="1"/>
  <c r="B234" i="14" s="1"/>
  <c r="AE366" i="3"/>
  <c r="AF366" i="3"/>
  <c r="AG366" i="3" s="1"/>
  <c r="B487" i="14" s="1"/>
  <c r="AF389" i="3"/>
  <c r="AG389" i="3" s="1"/>
  <c r="B118" i="14" s="1"/>
  <c r="AF79" i="3"/>
  <c r="AG79" i="3" s="1"/>
  <c r="B282" i="14" s="1"/>
  <c r="AE367" i="3"/>
  <c r="AF367" i="3"/>
  <c r="AG367" i="3" s="1"/>
  <c r="B107" i="14" s="1"/>
  <c r="AF450" i="3"/>
  <c r="AG450" i="3" s="1"/>
  <c r="B542" i="14" s="1"/>
  <c r="AF506" i="3"/>
  <c r="AG506" i="3" s="1"/>
  <c r="B584" i="14" s="1"/>
  <c r="AE372" i="3"/>
  <c r="AF372" i="3"/>
  <c r="AG372" i="3" s="1"/>
  <c r="B111" i="14" s="1"/>
  <c r="AE611" i="3"/>
  <c r="AF611" i="3"/>
  <c r="AG611" i="3" s="1"/>
  <c r="B652" i="14" s="1"/>
  <c r="AE23" i="3"/>
  <c r="AF23" i="3"/>
  <c r="AG23" i="3" s="1"/>
  <c r="B9" i="14" s="1"/>
  <c r="AF559" i="3"/>
  <c r="AG559" i="3" s="1"/>
  <c r="B160" i="14" s="1"/>
  <c r="AF193" i="3"/>
  <c r="AG193" i="3" s="1"/>
  <c r="B57" i="14" s="1"/>
  <c r="AF297" i="3"/>
  <c r="AG297" i="3" s="1"/>
  <c r="B442" i="14" s="1"/>
  <c r="AF124" i="3"/>
  <c r="AG124" i="3" s="1"/>
  <c r="B317" i="14" s="1"/>
  <c r="AE644" i="3"/>
  <c r="AF644" i="3"/>
  <c r="AG644" i="3" s="1"/>
  <c r="B205" i="14" s="1"/>
  <c r="AE88" i="3"/>
  <c r="AF88" i="3"/>
  <c r="AG88" i="3" s="1"/>
  <c r="B289" i="14" s="1"/>
  <c r="AE621" i="3"/>
  <c r="AF621" i="3"/>
  <c r="AG621" i="3" s="1"/>
  <c r="B659" i="14" s="1"/>
  <c r="AE16" i="3"/>
  <c r="AF16" i="3"/>
  <c r="AG16" i="3" s="1"/>
  <c r="B7" i="14" s="1"/>
  <c r="AF428" i="3"/>
  <c r="AG428" i="3" s="1"/>
  <c r="B527" i="14" s="1"/>
  <c r="AE236" i="3"/>
  <c r="AF236" i="3"/>
  <c r="AG236" i="3" s="1"/>
  <c r="B393" i="14" s="1"/>
  <c r="AE661" i="3"/>
  <c r="AF661" i="3"/>
  <c r="AG661" i="3" s="1"/>
  <c r="B222" i="14" s="1"/>
  <c r="AF610" i="3"/>
  <c r="AG610" i="3" s="1"/>
  <c r="B651" i="14" s="1"/>
  <c r="AE20" i="3"/>
  <c r="AF20" i="3"/>
  <c r="AG20" i="3" s="1"/>
  <c r="B8" i="14" s="1"/>
  <c r="AE286" i="3"/>
  <c r="AF286" i="3"/>
  <c r="AG286" i="3" s="1"/>
  <c r="B432" i="14" s="1"/>
  <c r="AE201" i="3"/>
  <c r="AF201" i="3"/>
  <c r="AG201" i="3" s="1"/>
  <c r="B370" i="14" s="1"/>
  <c r="AF187" i="3"/>
  <c r="AG187" i="3" s="1"/>
  <c r="B360" i="14" s="1"/>
  <c r="AE162" i="3"/>
  <c r="AF162" i="3"/>
  <c r="AG162" i="3" s="1"/>
  <c r="B345" i="14" s="1"/>
  <c r="AF314" i="3"/>
  <c r="AG314" i="3" s="1"/>
  <c r="B85" i="14" s="1"/>
  <c r="AF359" i="3"/>
  <c r="AG359" i="3" s="1"/>
  <c r="B105" i="14" s="1"/>
  <c r="AE477" i="3"/>
  <c r="AF477" i="3"/>
  <c r="AG477" i="3" s="1"/>
  <c r="B559" i="14" s="1"/>
  <c r="AF253" i="3"/>
  <c r="AG253" i="3" s="1"/>
  <c r="B405" i="14" s="1"/>
  <c r="AE225" i="3"/>
  <c r="AF225" i="3"/>
  <c r="AG225" i="3" s="1"/>
  <c r="B384" i="14" s="1"/>
  <c r="AF524" i="3"/>
  <c r="AG524" i="3" s="1"/>
  <c r="B600" i="14" s="1"/>
  <c r="AF443" i="3"/>
  <c r="AG443" i="3" s="1"/>
  <c r="B535" i="14" s="1"/>
  <c r="AE521" i="3"/>
  <c r="AF521" i="3"/>
  <c r="AG521" i="3" s="1"/>
  <c r="B151" i="14" s="1"/>
  <c r="AF40" i="3"/>
  <c r="AG40" i="3" s="1"/>
  <c r="B15" i="14" s="1"/>
  <c r="AE618" i="3"/>
  <c r="AF618" i="3"/>
  <c r="AG618" i="3" s="1"/>
  <c r="B189" i="14" s="1"/>
  <c r="AE62" i="3"/>
  <c r="AF62" i="3"/>
  <c r="AG62" i="3" s="1"/>
  <c r="B266" i="14" s="1"/>
  <c r="AF395" i="3"/>
  <c r="AG395" i="3" s="1"/>
  <c r="B504" i="14" s="1"/>
  <c r="AF405" i="3"/>
  <c r="AG405" i="3" s="1"/>
  <c r="B511" i="14" s="1"/>
  <c r="AF71" i="3"/>
  <c r="AG71" i="3" s="1"/>
  <c r="B275" i="14" s="1"/>
  <c r="AF652" i="3"/>
  <c r="AG652" i="3" s="1"/>
  <c r="B213" i="14" s="1"/>
  <c r="AF142" i="3"/>
  <c r="AG142" i="3" s="1"/>
  <c r="B331" i="14" s="1"/>
  <c r="AF448" i="3"/>
  <c r="AG448" i="3" s="1"/>
  <c r="B540" i="14" s="1"/>
  <c r="AF453" i="3"/>
  <c r="AG453" i="3" s="1"/>
  <c r="B545" i="14" s="1"/>
  <c r="AF229" i="3"/>
  <c r="AG229" i="3" s="1"/>
  <c r="B70" i="14" s="1"/>
  <c r="AF138" i="3"/>
  <c r="AG138" i="3" s="1"/>
  <c r="B327" i="14" s="1"/>
  <c r="AF401" i="3"/>
  <c r="AG401" i="3" s="1"/>
  <c r="B120" i="14" s="1"/>
  <c r="AF590" i="3"/>
  <c r="AG590" i="3" s="1"/>
  <c r="B644" i="14" s="1"/>
  <c r="AF388" i="3"/>
  <c r="AG388" i="3" s="1"/>
  <c r="B498" i="14" s="1"/>
  <c r="AE117" i="3"/>
  <c r="AF117" i="3"/>
  <c r="AG117" i="3" s="1"/>
  <c r="B310" i="14" s="1"/>
  <c r="AF4" i="3"/>
  <c r="AG4" i="3" s="1"/>
  <c r="B230" i="14" s="1"/>
  <c r="AE329" i="3"/>
  <c r="AF329" i="3"/>
  <c r="AG329" i="3" s="1"/>
  <c r="B468" i="14" s="1"/>
  <c r="AE320" i="3"/>
  <c r="AF320" i="3"/>
  <c r="AG320" i="3" s="1"/>
  <c r="B460" i="14" s="1"/>
  <c r="AE557" i="3"/>
  <c r="AF557" i="3"/>
  <c r="AG557" i="3" s="1"/>
  <c r="B625" i="14" s="1"/>
  <c r="AE208" i="3"/>
  <c r="AF208" i="3"/>
  <c r="AG208" i="3" s="1"/>
  <c r="B374" i="14" s="1"/>
  <c r="AF348" i="3"/>
  <c r="AG348" i="3" s="1"/>
  <c r="B478" i="14" s="1"/>
  <c r="AE214" i="3"/>
  <c r="AF214" i="3"/>
  <c r="AG214" i="3" s="1"/>
  <c r="B377" i="14" s="1"/>
  <c r="AF73" i="3"/>
  <c r="AG73" i="3" s="1"/>
  <c r="B277" i="14" s="1"/>
  <c r="AF12" i="3"/>
  <c r="AG12" i="3" s="1"/>
  <c r="B4" i="14" s="1"/>
  <c r="AF620" i="3"/>
  <c r="AG620" i="3" s="1"/>
  <c r="B658" i="14" s="1"/>
  <c r="AF230" i="3"/>
  <c r="AG230" i="3" s="1"/>
  <c r="B387" i="14" s="1"/>
  <c r="AF650" i="3"/>
  <c r="AG650" i="3" s="1"/>
  <c r="B211" i="14" s="1"/>
  <c r="AF630" i="3"/>
  <c r="AG630" i="3" s="1"/>
  <c r="B195" i="14" s="1"/>
  <c r="AF46" i="3"/>
  <c r="AG46" i="3" s="1"/>
  <c r="B18" i="14" s="1"/>
  <c r="AF217" i="3"/>
  <c r="AG217" i="3" s="1"/>
  <c r="B378" i="14" s="1"/>
  <c r="AF200" i="3"/>
  <c r="AG200" i="3" s="1"/>
  <c r="B369" i="14" s="1"/>
  <c r="AE271" i="3"/>
  <c r="AF271" i="3"/>
  <c r="AG271" i="3" s="1"/>
  <c r="B79" i="14" s="1"/>
  <c r="AE550" i="3"/>
  <c r="AF550" i="3"/>
  <c r="AG550" i="3" s="1"/>
  <c r="B623" i="14" s="1"/>
  <c r="AF2" i="3"/>
  <c r="AG2" i="3" s="1"/>
  <c r="AE551" i="5"/>
  <c r="AF551" i="5" s="1"/>
  <c r="D577" i="14" s="1"/>
  <c r="AE495" i="5"/>
  <c r="AF495" i="5" s="1"/>
  <c r="D113" i="14" s="1"/>
  <c r="AE602" i="5"/>
  <c r="AF602" i="5" s="1"/>
  <c r="D521" i="14" s="1"/>
  <c r="AE105" i="5"/>
  <c r="AF105" i="5" s="1"/>
  <c r="D534" i="14" s="1"/>
  <c r="AE242" i="5"/>
  <c r="AF242" i="5" s="1"/>
  <c r="D131" i="14" s="1"/>
  <c r="AE354" i="5"/>
  <c r="AF354" i="5" s="1"/>
  <c r="D82" i="14" s="1"/>
  <c r="AE635" i="5"/>
  <c r="AF635" i="5" s="1"/>
  <c r="D260" i="14" s="1"/>
  <c r="AE257" i="5"/>
  <c r="AF257" i="5" s="1"/>
  <c r="D558" i="14" s="1"/>
  <c r="AE97" i="5"/>
  <c r="AF97" i="5" s="1"/>
  <c r="D392" i="14" s="1"/>
  <c r="AE442" i="5"/>
  <c r="AF442" i="5" s="1"/>
  <c r="D340" i="14" s="1"/>
  <c r="AE212" i="5"/>
  <c r="AF212" i="5" s="1"/>
  <c r="D632" i="14" s="1"/>
  <c r="AE376" i="5"/>
  <c r="AF376" i="5" s="1"/>
  <c r="D287" i="14" s="1"/>
  <c r="AE395" i="5"/>
  <c r="AF395" i="5" s="1"/>
  <c r="D403" i="14" s="1"/>
  <c r="AE506" i="5"/>
  <c r="AF506" i="5" s="1"/>
  <c r="D43" i="14" s="1"/>
  <c r="AE86" i="5"/>
  <c r="AF86" i="5" s="1"/>
  <c r="D526" i="14" s="1"/>
  <c r="AE425" i="5"/>
  <c r="AF425" i="5" s="1"/>
  <c r="D83" i="14" s="1"/>
  <c r="AE641" i="5"/>
  <c r="AF641" i="5" s="1"/>
  <c r="D78" i="14" s="1"/>
  <c r="AE594" i="5"/>
  <c r="AF594" i="5" s="1"/>
  <c r="D167" i="14" s="1"/>
  <c r="AE50" i="5"/>
  <c r="AF50" i="5" s="1"/>
  <c r="D282" i="14" s="1"/>
  <c r="AE116" i="5"/>
  <c r="AF116" i="5" s="1"/>
  <c r="D535" i="14" s="1"/>
  <c r="AE416" i="5"/>
  <c r="AF416" i="5" s="1"/>
  <c r="D62" i="14" s="1"/>
  <c r="AE511" i="5"/>
  <c r="AF511" i="5" s="1"/>
  <c r="D411" i="14" s="1"/>
  <c r="AE121" i="5"/>
  <c r="AF121" i="5" s="1"/>
  <c r="D235" i="14" s="1"/>
  <c r="AE647" i="5"/>
  <c r="AF647" i="5" s="1"/>
  <c r="D419" i="14" s="1"/>
  <c r="AE626" i="5"/>
  <c r="AF626" i="5" s="1"/>
  <c r="D585" i="14" s="1"/>
  <c r="AE538" i="5"/>
  <c r="AF538" i="5" s="1"/>
  <c r="D479" i="14" s="1"/>
  <c r="AE451" i="5"/>
  <c r="AF451" i="5" s="1"/>
  <c r="D288" i="14" s="1"/>
  <c r="AE561" i="5"/>
  <c r="AF561" i="5" s="1"/>
  <c r="D415" i="14" s="1"/>
  <c r="AE289" i="5"/>
  <c r="AF289" i="5" s="1"/>
  <c r="D302" i="14" s="1"/>
  <c r="AE514" i="5"/>
  <c r="AF514" i="5" s="1"/>
  <c r="D65" i="14" s="1"/>
  <c r="AE577" i="5"/>
  <c r="AF577" i="5" s="1"/>
  <c r="D278" i="14" s="1"/>
  <c r="AE305" i="5"/>
  <c r="AF305" i="5" s="1"/>
  <c r="D560" i="14" s="1"/>
  <c r="AE530" i="5"/>
  <c r="AF530" i="5" s="1"/>
  <c r="D517" i="14" s="1"/>
  <c r="AE145" i="5"/>
  <c r="AF145" i="5" s="1"/>
  <c r="D364" i="14" s="1"/>
  <c r="AE378" i="5"/>
  <c r="AF378" i="5" s="1"/>
  <c r="D311" i="14" s="1"/>
  <c r="AE70" i="5"/>
  <c r="AF70" i="5" s="1"/>
  <c r="D462" i="14" s="1"/>
  <c r="AE184" i="5"/>
  <c r="AF184" i="5" s="1"/>
  <c r="D118" i="14" s="1"/>
  <c r="AE66" i="5"/>
  <c r="AF66" i="5" s="1"/>
  <c r="D8" i="14" s="1"/>
  <c r="AE83" i="5"/>
  <c r="AF83" i="5" s="1"/>
  <c r="D622" i="14" s="1"/>
  <c r="AE109" i="5"/>
  <c r="AF109" i="5" s="1"/>
  <c r="D266" i="14" s="1"/>
  <c r="AE195" i="5"/>
  <c r="AF195" i="5" s="1"/>
  <c r="D223" i="14" s="1"/>
  <c r="AE624" i="5"/>
  <c r="AF624" i="5" s="1"/>
  <c r="D634" i="14" s="1"/>
  <c r="AE300" i="5"/>
  <c r="AF300" i="5" s="1"/>
  <c r="D59" i="14" s="1"/>
  <c r="AE654" i="5"/>
  <c r="AF654" i="5" s="1"/>
  <c r="D54" i="14" s="1"/>
  <c r="AE508" i="5"/>
  <c r="AF508" i="5" s="1"/>
  <c r="D598" i="14" s="1"/>
  <c r="AE529" i="5"/>
  <c r="AF529" i="5" s="1"/>
  <c r="D21" i="14" s="1"/>
  <c r="AE369" i="5"/>
  <c r="AF369" i="5" s="1"/>
  <c r="D612" i="14" s="1"/>
  <c r="AE482" i="5"/>
  <c r="AF482" i="5" s="1"/>
  <c r="D408" i="14" s="1"/>
  <c r="AE210" i="5"/>
  <c r="AF210" i="5" s="1"/>
  <c r="D663" i="14" s="1"/>
  <c r="AE322" i="5"/>
  <c r="AF322" i="5" s="1"/>
  <c r="D471" i="14" s="1"/>
  <c r="AE199" i="5"/>
  <c r="AF199" i="5" s="1"/>
  <c r="D208" i="14" s="1"/>
  <c r="AE87" i="5"/>
  <c r="AF87" i="5" s="1"/>
  <c r="D464" i="14" s="1"/>
  <c r="AE44" i="5"/>
  <c r="AF44" i="5" s="1"/>
  <c r="D323" i="14" s="1"/>
  <c r="AE16" i="5"/>
  <c r="AF16" i="5" s="1"/>
  <c r="D657" i="14" s="1"/>
  <c r="AE130" i="5"/>
  <c r="AF130" i="5" s="1"/>
  <c r="D427" i="14" s="1"/>
  <c r="AE339" i="5"/>
  <c r="AF339" i="5" s="1"/>
  <c r="D337" i="14" s="1"/>
  <c r="AE28" i="5"/>
  <c r="AF28" i="5" s="1"/>
  <c r="D280" i="14" s="1"/>
  <c r="AE118" i="5"/>
  <c r="AF118" i="5" s="1"/>
  <c r="D664" i="14" s="1"/>
  <c r="AE512" i="5"/>
  <c r="AF512" i="5" s="1"/>
  <c r="D412" i="14" s="1"/>
  <c r="AE207" i="5"/>
  <c r="AF207" i="5" s="1"/>
  <c r="D331" i="14" s="1"/>
  <c r="AE656" i="5"/>
  <c r="AF656" i="5" s="1"/>
  <c r="D33" i="14" s="1"/>
  <c r="AE133" i="5"/>
  <c r="AF133" i="5" s="1"/>
  <c r="D229" i="14" s="1"/>
  <c r="AE541" i="5"/>
  <c r="AF541" i="5" s="1"/>
  <c r="D4" i="14" s="1"/>
  <c r="AE120" i="5"/>
  <c r="AF120" i="5" s="1"/>
  <c r="D550" i="14" s="1"/>
  <c r="AE542" i="5"/>
  <c r="AF542" i="5" s="1"/>
  <c r="D378" i="14" s="1"/>
  <c r="AE149" i="5"/>
  <c r="AF149" i="5" s="1"/>
  <c r="D639" i="14" s="1"/>
  <c r="AE501" i="5"/>
  <c r="AF501" i="5" s="1"/>
  <c r="D447" i="14" s="1"/>
  <c r="AE446" i="5"/>
  <c r="AF446" i="5" s="1"/>
  <c r="D475" i="14" s="1"/>
  <c r="AE391" i="5"/>
  <c r="AF391" i="5" s="1"/>
  <c r="D402" i="14" s="1"/>
  <c r="AE644" i="5"/>
  <c r="AF644" i="5" s="1"/>
  <c r="D115" i="14" s="1"/>
  <c r="AE306" i="5"/>
  <c r="AF306" i="5" s="1"/>
  <c r="D201" i="14" s="1"/>
  <c r="AE659" i="5"/>
  <c r="AF659" i="5" s="1"/>
  <c r="D134" i="14" s="1"/>
  <c r="AE55" i="5"/>
  <c r="AF55" i="5" s="1"/>
  <c r="D363" i="14" s="1"/>
  <c r="AE520" i="5"/>
  <c r="AF520" i="5" s="1"/>
  <c r="D530" i="14" s="1"/>
  <c r="AE3" i="5"/>
  <c r="AF3" i="5" s="1"/>
  <c r="D547" i="14" s="1"/>
  <c r="AE240" i="5"/>
  <c r="AF240" i="5" s="1"/>
  <c r="D332" i="14" s="1"/>
  <c r="AE591" i="5"/>
  <c r="AF591" i="5" s="1"/>
  <c r="D309" i="14" s="1"/>
  <c r="AE662" i="5"/>
  <c r="AF662" i="5" s="1"/>
  <c r="D105" i="14" s="1"/>
  <c r="AE537" i="5"/>
  <c r="AF537" i="5" s="1"/>
  <c r="D346" i="14" s="1"/>
  <c r="AE649" i="5"/>
  <c r="AF649" i="5" s="1"/>
  <c r="D621" i="14" s="1"/>
  <c r="AE265" i="5"/>
  <c r="AF265" i="5" s="1"/>
  <c r="D333" i="14" s="1"/>
  <c r="AE377" i="5"/>
  <c r="AF377" i="5" s="1"/>
  <c r="D75" i="14" s="1"/>
  <c r="AE490" i="5"/>
  <c r="AF490" i="5" s="1"/>
  <c r="D445" i="14" s="1"/>
  <c r="AE553" i="5"/>
  <c r="AF553" i="5" s="1"/>
  <c r="D136" i="14" s="1"/>
  <c r="AE665" i="5"/>
  <c r="AF665" i="5" s="1"/>
  <c r="D666" i="14" s="1"/>
  <c r="AE281" i="5"/>
  <c r="AF281" i="5" s="1"/>
  <c r="D182" i="14" s="1"/>
  <c r="AE393" i="5"/>
  <c r="AF393" i="5" s="1"/>
  <c r="D565" i="14" s="1"/>
  <c r="AE618" i="5"/>
  <c r="AF618" i="5" s="1"/>
  <c r="D584" i="14" s="1"/>
  <c r="AE234" i="5"/>
  <c r="AF234" i="5" s="1"/>
  <c r="D72" i="14" s="1"/>
  <c r="AE346" i="5"/>
  <c r="AF346" i="5" s="1"/>
  <c r="D400" i="14" s="1"/>
  <c r="AE17" i="5"/>
  <c r="AF17" i="5" s="1"/>
  <c r="D188" i="14" s="1"/>
  <c r="AE29" i="5"/>
  <c r="AF29" i="5" s="1"/>
  <c r="D317" i="14" s="1"/>
  <c r="AE255" i="5"/>
  <c r="AF255" i="5" s="1"/>
  <c r="D435" i="14" s="1"/>
  <c r="AE135" i="5"/>
  <c r="AF135" i="5" s="1"/>
  <c r="D659" i="14" s="1"/>
  <c r="AE222" i="5"/>
  <c r="AF222" i="5" s="1"/>
  <c r="D244" i="14" s="1"/>
  <c r="AE60" i="5"/>
  <c r="AF60" i="5" s="1"/>
  <c r="D264" i="14" s="1"/>
  <c r="AE154" i="5"/>
  <c r="AF154" i="5" s="1"/>
  <c r="D365" i="14" s="1"/>
  <c r="AE206" i="5"/>
  <c r="AF206" i="5" s="1"/>
  <c r="D109" i="14" s="1"/>
  <c r="AE292" i="5"/>
  <c r="AF292" i="5" s="1"/>
  <c r="D505" i="14" s="1"/>
  <c r="AE156" i="5"/>
  <c r="AF156" i="5" s="1"/>
  <c r="D553" i="14" s="1"/>
  <c r="AE302" i="5"/>
  <c r="AF302" i="5" s="1"/>
  <c r="D396" i="14" s="1"/>
  <c r="AE256" i="5"/>
  <c r="AF256" i="5" s="1"/>
  <c r="D119" i="14" s="1"/>
  <c r="AE11" i="5"/>
  <c r="AF11" i="5" s="1"/>
  <c r="D138" i="14" s="1"/>
  <c r="AE187" i="5"/>
  <c r="AF187" i="5" s="1"/>
  <c r="D177" i="14" s="1"/>
  <c r="AE301" i="5"/>
  <c r="AF301" i="5" s="1"/>
  <c r="D661" i="14" s="1"/>
  <c r="AE568" i="5"/>
  <c r="AF568" i="5" s="1"/>
  <c r="D449" i="14" s="1"/>
  <c r="AE403" i="5"/>
  <c r="AF403" i="5" s="1"/>
  <c r="D649" i="14" s="1"/>
  <c r="AE622" i="5"/>
  <c r="AF622" i="5" s="1"/>
  <c r="D597" i="14" s="1"/>
  <c r="AE246" i="5"/>
  <c r="AF246" i="5" s="1"/>
  <c r="D90" i="14" s="1"/>
  <c r="AE597" i="5"/>
  <c r="AF597" i="5" s="1"/>
  <c r="D99" i="14" s="1"/>
  <c r="AE261" i="5"/>
  <c r="AF261" i="5" s="1"/>
  <c r="D320" i="14" s="1"/>
  <c r="AE598" i="5"/>
  <c r="AF598" i="5" s="1"/>
  <c r="D221" i="14" s="1"/>
  <c r="AE262" i="5"/>
  <c r="AF262" i="5" s="1"/>
  <c r="D151" i="14" s="1"/>
  <c r="AE599" i="5"/>
  <c r="AF599" i="5" s="1"/>
  <c r="D383" i="14" s="1"/>
  <c r="AE517" i="5"/>
  <c r="AF517" i="5" s="1"/>
  <c r="D478" i="14" s="1"/>
  <c r="AE447" i="5"/>
  <c r="AF447" i="5" s="1"/>
  <c r="D30" i="14" s="1"/>
  <c r="AE384" i="5"/>
  <c r="AF384" i="5" s="1"/>
  <c r="D510" i="14" s="1"/>
  <c r="AE406" i="5"/>
  <c r="AF406" i="5" s="1"/>
  <c r="D252" i="14" s="1"/>
  <c r="AE611" i="5"/>
  <c r="AF611" i="5" s="1"/>
  <c r="D619" i="14" s="1"/>
  <c r="AE309" i="5"/>
  <c r="AF309" i="5" s="1"/>
  <c r="D539" i="14" s="1"/>
  <c r="AE576" i="5"/>
  <c r="AF576" i="5" s="1"/>
  <c r="D382" i="14" s="1"/>
  <c r="AE342" i="5"/>
  <c r="AF342" i="5" s="1"/>
  <c r="D399" i="14" s="1"/>
  <c r="AE296" i="5"/>
  <c r="AF296" i="5" s="1"/>
  <c r="D438" i="14" s="1"/>
  <c r="AE143" i="5"/>
  <c r="AF143" i="5" s="1"/>
  <c r="D552" i="14" s="1"/>
  <c r="AE169" i="5"/>
  <c r="AF169" i="5" s="1"/>
  <c r="D330" i="14" s="1"/>
  <c r="AE401" i="5"/>
  <c r="AF401" i="5" s="1"/>
  <c r="D122" i="14" s="1"/>
  <c r="AE129" i="5"/>
  <c r="AF129" i="5" s="1"/>
  <c r="D144" i="14" s="1"/>
  <c r="AE465" i="5"/>
  <c r="AF465" i="5" s="1"/>
  <c r="D197" i="14" s="1"/>
  <c r="AE193" i="5"/>
  <c r="AF193" i="5" s="1"/>
  <c r="D468" i="14" s="1"/>
  <c r="AE417" i="5"/>
  <c r="AF417" i="5" s="1"/>
  <c r="D271" i="14" s="1"/>
  <c r="AE642" i="5"/>
  <c r="AF642" i="5" s="1"/>
  <c r="D523" i="14" s="1"/>
  <c r="AE258" i="5"/>
  <c r="AF258" i="5" s="1"/>
  <c r="D91" i="14" s="1"/>
  <c r="AE41" i="5"/>
  <c r="AF41" i="5" s="1"/>
  <c r="D493" i="14" s="1"/>
  <c r="AE295" i="5"/>
  <c r="AF295" i="5" s="1"/>
  <c r="D507" i="14" s="1"/>
  <c r="AE39" i="5"/>
  <c r="AF39" i="5" s="1"/>
  <c r="D389" i="14" s="1"/>
  <c r="AE179" i="5"/>
  <c r="AF179" i="5" s="1"/>
  <c r="D296" i="14" s="1"/>
  <c r="AE213" i="5"/>
  <c r="AF213" i="5" s="1"/>
  <c r="D536" i="14" s="1"/>
  <c r="AE95" i="5"/>
  <c r="AF95" i="5" s="1"/>
  <c r="D495" i="14" s="1"/>
  <c r="AE271" i="5"/>
  <c r="AF271" i="5" s="1"/>
  <c r="D368" i="14" s="1"/>
  <c r="AE357" i="5"/>
  <c r="AF357" i="5" s="1"/>
  <c r="D643" i="14" s="1"/>
  <c r="AE488" i="5"/>
  <c r="AF488" i="5" s="1"/>
  <c r="D273" i="14" s="1"/>
  <c r="AE358" i="5"/>
  <c r="AF358" i="5" s="1"/>
  <c r="D286" i="14" s="1"/>
  <c r="AE493" i="5"/>
  <c r="AF493" i="5" s="1"/>
  <c r="D77" i="14" s="1"/>
  <c r="AE387" i="5"/>
  <c r="AF387" i="5" s="1"/>
  <c r="D20" i="14" s="1"/>
  <c r="AE332" i="5"/>
  <c r="AF332" i="5" s="1"/>
  <c r="D28" i="14" s="1"/>
  <c r="AE655" i="5"/>
  <c r="AF655" i="5" s="1"/>
  <c r="D457" i="14" s="1"/>
  <c r="AE573" i="5"/>
  <c r="AF573" i="5" s="1"/>
  <c r="D67" i="14" s="1"/>
  <c r="AE504" i="5"/>
  <c r="AF504" i="5" s="1"/>
  <c r="D477" i="14" s="1"/>
  <c r="AE111" i="5"/>
  <c r="AF111" i="5" s="1"/>
  <c r="D497" i="14" s="1"/>
  <c r="AE477" i="5"/>
  <c r="AF477" i="5" s="1"/>
  <c r="D76" i="14" s="1"/>
  <c r="AE552" i="5"/>
  <c r="AF552" i="5" s="1"/>
  <c r="D480" i="14" s="1"/>
  <c r="AE620" i="5"/>
  <c r="AF620" i="5" s="1"/>
  <c r="D92" i="14" s="1"/>
  <c r="AE632" i="5"/>
  <c r="AF632" i="5" s="1"/>
  <c r="D386" i="14" s="1"/>
  <c r="AE567" i="5"/>
  <c r="AF567" i="5" s="1"/>
  <c r="D308" i="14" s="1"/>
  <c r="AE27" i="5"/>
  <c r="AF27" i="5" s="1"/>
  <c r="D203" i="14" s="1"/>
  <c r="AE515" i="5"/>
  <c r="AF515" i="5" s="1"/>
  <c r="D66" i="14" s="1"/>
  <c r="AE142" i="5"/>
  <c r="AF142" i="5" s="1"/>
  <c r="D638" i="14" s="1"/>
  <c r="AE284" i="5"/>
  <c r="AF284" i="5" s="1"/>
  <c r="D437" i="14" s="1"/>
  <c r="AE218" i="5"/>
  <c r="AF218" i="5" s="1"/>
  <c r="D255" i="14" s="1"/>
  <c r="AE330" i="5"/>
  <c r="AF330" i="5" s="1"/>
  <c r="D398" i="14" s="1"/>
  <c r="AE450" i="5"/>
  <c r="AF450" i="5" s="1"/>
  <c r="D544" i="14" s="1"/>
  <c r="AE58" i="5"/>
  <c r="AF58" i="5" s="1"/>
  <c r="D238" i="14" s="1"/>
  <c r="AE223" i="5"/>
  <c r="AF223" i="5" s="1"/>
  <c r="D367" i="14" s="1"/>
  <c r="AE103" i="5"/>
  <c r="AF103" i="5" s="1"/>
  <c r="D142" i="14" s="1"/>
  <c r="AE93" i="5"/>
  <c r="AF93" i="5" s="1"/>
  <c r="D465" i="14" s="1"/>
  <c r="AE32" i="5"/>
  <c r="AF32" i="5" s="1"/>
  <c r="D263" i="14" s="1"/>
  <c r="AE138" i="5"/>
  <c r="AF138" i="5" s="1"/>
  <c r="D603" i="14" s="1"/>
  <c r="AE12" i="5"/>
  <c r="AF12" i="5" s="1"/>
  <c r="D387" i="14" s="1"/>
  <c r="AE228" i="5"/>
  <c r="AF228" i="5" s="1"/>
  <c r="D214" i="14" s="1"/>
  <c r="AE124" i="5"/>
  <c r="AF124" i="5" s="1"/>
  <c r="D551" i="14" s="1"/>
  <c r="AE77" i="5"/>
  <c r="AF77" i="5" s="1"/>
  <c r="D57" i="14" s="1"/>
  <c r="AE390" i="5"/>
  <c r="AF390" i="5" s="1"/>
  <c r="D626" i="14" s="1"/>
  <c r="AE31" i="5"/>
  <c r="AF31" i="5" s="1"/>
  <c r="D644" i="14" s="1"/>
  <c r="AE160" i="5"/>
  <c r="AF160" i="5" s="1"/>
  <c r="D528" i="14" s="1"/>
  <c r="AE526" i="5"/>
  <c r="AF526" i="5" s="1"/>
  <c r="D574" i="14" s="1"/>
  <c r="AE347" i="5"/>
  <c r="AF347" i="5" s="1"/>
  <c r="D372" i="14" s="1"/>
  <c r="AE454" i="5"/>
  <c r="AF454" i="5" s="1"/>
  <c r="D529" i="14" s="1"/>
  <c r="AE176" i="5"/>
  <c r="AF176" i="5" s="1"/>
  <c r="D295" i="14" s="1"/>
  <c r="AE555" i="5"/>
  <c r="AF555" i="5" s="1"/>
  <c r="D579" i="14" s="1"/>
  <c r="AE205" i="5"/>
  <c r="AF205" i="5" s="1"/>
  <c r="D254" i="14" s="1"/>
  <c r="AE556" i="5"/>
  <c r="AF556" i="5" s="1"/>
  <c r="D413" i="14" s="1"/>
  <c r="AE192" i="5"/>
  <c r="AF192" i="5" s="1"/>
  <c r="D206" i="14" s="1"/>
  <c r="AE543" i="5"/>
  <c r="AF543" i="5" s="1"/>
  <c r="D22" i="14" s="1"/>
  <c r="AE475" i="5"/>
  <c r="AF475" i="5" s="1"/>
  <c r="D515" i="14" s="1"/>
  <c r="AE405" i="5"/>
  <c r="AF405" i="5" s="1"/>
  <c r="D512" i="14" s="1"/>
  <c r="AE45" i="5"/>
  <c r="AF45" i="5" s="1"/>
  <c r="D281" i="14" s="1"/>
  <c r="AE364" i="5"/>
  <c r="AF364" i="5" s="1"/>
  <c r="D146" i="14" s="1"/>
  <c r="AE428" i="5"/>
  <c r="AF428" i="5" s="1"/>
  <c r="D40" i="14" s="1"/>
  <c r="AE140" i="5"/>
  <c r="AF140" i="5" s="1"/>
  <c r="D429" i="14" s="1"/>
  <c r="AE534" i="5"/>
  <c r="AF534" i="5" s="1"/>
  <c r="D518" i="14" s="1"/>
  <c r="AE159" i="5"/>
  <c r="AF159" i="5" s="1"/>
  <c r="D328" i="14" s="1"/>
  <c r="AE254" i="5"/>
  <c r="AF254" i="5" s="1"/>
  <c r="D504" i="14" s="1"/>
  <c r="AE605" i="5"/>
  <c r="AF605" i="5" s="1"/>
  <c r="D653" i="14" s="1"/>
  <c r="AE595" i="5"/>
  <c r="AF595" i="5" s="1"/>
  <c r="D248" i="14" s="1"/>
  <c r="AE423" i="5"/>
  <c r="AF423" i="5" s="1"/>
  <c r="D339" i="14" s="1"/>
  <c r="AE30" i="5"/>
  <c r="AF30" i="5" s="1"/>
  <c r="D262" i="14" s="1"/>
  <c r="AE509" i="5"/>
  <c r="AF509" i="5" s="1"/>
  <c r="D410" i="14" s="1"/>
  <c r="AE545" i="5"/>
  <c r="AF545" i="5" s="1"/>
  <c r="D225" i="14" s="1"/>
  <c r="AE657" i="5"/>
  <c r="AF657" i="5" s="1"/>
  <c r="D104" i="14" s="1"/>
  <c r="AE273" i="5"/>
  <c r="AF273" i="5" s="1"/>
  <c r="D488" i="14" s="1"/>
  <c r="AE385" i="5"/>
  <c r="AF385" i="5" s="1"/>
  <c r="D443" i="14" s="1"/>
  <c r="AE498" i="5"/>
  <c r="AF498" i="5" s="1"/>
  <c r="D409" i="14" s="1"/>
  <c r="AE610" i="5"/>
  <c r="AF610" i="5" s="1"/>
  <c r="D2" i="14" s="1"/>
  <c r="AE113" i="5"/>
  <c r="AF113" i="5" s="1"/>
  <c r="D352" i="14" s="1"/>
  <c r="AE226" i="5"/>
  <c r="AF226" i="5" s="1"/>
  <c r="D145" i="14" s="1"/>
  <c r="AE338" i="5"/>
  <c r="AF338" i="5" s="1"/>
  <c r="D303" i="14" s="1"/>
  <c r="AE9" i="5"/>
  <c r="AF9" i="5" s="1"/>
  <c r="D87" i="14" s="1"/>
  <c r="AE5" i="5"/>
  <c r="AF5" i="5" s="1"/>
  <c r="D198" i="14" s="1"/>
  <c r="AE231" i="5"/>
  <c r="AF231" i="5" s="1"/>
  <c r="D230" i="14" s="1"/>
  <c r="AE119" i="5"/>
  <c r="AF119" i="5" s="1"/>
  <c r="D36" i="14" s="1"/>
  <c r="AE157" i="5"/>
  <c r="AF157" i="5" s="1"/>
  <c r="D430" i="14" s="1"/>
  <c r="AE48" i="5"/>
  <c r="AF48" i="5" s="1"/>
  <c r="D494" i="14" s="1"/>
  <c r="AE146" i="5"/>
  <c r="AF146" i="5" s="1"/>
  <c r="D249" i="14" s="1"/>
  <c r="AE141" i="5"/>
  <c r="AF141" i="5" s="1"/>
  <c r="D637" i="14" s="1"/>
  <c r="AE260" i="5"/>
  <c r="AF260" i="5" s="1"/>
  <c r="D222" i="14" s="1"/>
  <c r="AE148" i="5"/>
  <c r="AF148" i="5" s="1"/>
  <c r="D527" i="14" s="1"/>
  <c r="AE238" i="5"/>
  <c r="AF238" i="5" s="1"/>
  <c r="D502" i="14" s="1"/>
  <c r="AE404" i="5"/>
  <c r="AF404" i="5" s="1"/>
  <c r="D161" i="14" s="1"/>
  <c r="AE173" i="5"/>
  <c r="AF173" i="5" s="1"/>
  <c r="D294" i="14" s="1"/>
  <c r="AE259" i="5"/>
  <c r="AF259" i="5" s="1"/>
  <c r="D301" i="14" s="1"/>
  <c r="AE540" i="5"/>
  <c r="AF540" i="5" s="1"/>
  <c r="D165" i="14" s="1"/>
  <c r="AE389" i="5"/>
  <c r="AF389" i="5" s="1"/>
  <c r="D304" i="14" s="1"/>
  <c r="AE566" i="5"/>
  <c r="AF566" i="5" s="1"/>
  <c r="D166" i="14" s="1"/>
  <c r="AE204" i="5"/>
  <c r="AF204" i="5" s="1"/>
  <c r="D158" i="14" s="1"/>
  <c r="AE583" i="5"/>
  <c r="AF583" i="5" s="1"/>
  <c r="D68" i="14" s="1"/>
  <c r="AE247" i="5"/>
  <c r="AF247" i="5" s="1"/>
  <c r="D219" i="14" s="1"/>
  <c r="AE584" i="5"/>
  <c r="AF584" i="5" s="1"/>
  <c r="D45" i="14" s="1"/>
  <c r="AE220" i="5"/>
  <c r="AF220" i="5" s="1"/>
  <c r="D633" i="14" s="1"/>
  <c r="AE571" i="5"/>
  <c r="AF571" i="5" s="1"/>
  <c r="D277" i="14" s="1"/>
  <c r="AE503" i="5"/>
  <c r="AF503" i="5" s="1"/>
  <c r="D344" i="14" s="1"/>
  <c r="AE419" i="5"/>
  <c r="AF419" i="5" s="1"/>
  <c r="D543" i="14" s="1"/>
  <c r="AE68" i="5"/>
  <c r="AF68" i="5" s="1"/>
  <c r="D193" i="14" s="1"/>
  <c r="AE392" i="5"/>
  <c r="AF392" i="5" s="1"/>
  <c r="D209" i="14" s="1"/>
  <c r="AE653" i="5"/>
  <c r="AF653" i="5" s="1"/>
  <c r="D171" i="14" s="1"/>
  <c r="AE183" i="5"/>
  <c r="AF183" i="5" s="1"/>
  <c r="D129" i="14" s="1"/>
  <c r="AE548" i="5"/>
  <c r="AF548" i="5" s="1"/>
  <c r="D576" i="14" s="1"/>
  <c r="AE286" i="5"/>
  <c r="AF286" i="5" s="1"/>
  <c r="D334" i="14" s="1"/>
  <c r="AE268" i="5"/>
  <c r="AF268" i="5" s="1"/>
  <c r="D17" i="14" s="1"/>
  <c r="AE619" i="5"/>
  <c r="AF619" i="5" s="1"/>
  <c r="D491" i="14" s="1"/>
  <c r="AE43" i="5"/>
  <c r="AF43" i="5" s="1"/>
  <c r="D486" i="14" s="1"/>
  <c r="AE437" i="5"/>
  <c r="AF437" i="5" s="1"/>
  <c r="D568" i="14" s="1"/>
  <c r="AE101" i="5"/>
  <c r="AF101" i="5" s="1"/>
  <c r="D3" i="14" s="1"/>
  <c r="AE523" i="5"/>
  <c r="AF523" i="5" s="1"/>
  <c r="D313" i="14" s="1"/>
  <c r="AE25" i="5"/>
  <c r="AF25" i="5" s="1"/>
  <c r="D47" i="14" s="1"/>
  <c r="AE37" i="5"/>
  <c r="AF37" i="5" s="1"/>
  <c r="D56" i="14" s="1"/>
  <c r="AE263" i="5"/>
  <c r="AF263" i="5" s="1"/>
  <c r="D13" i="14" s="1"/>
  <c r="AE151" i="5"/>
  <c r="AF151" i="5" s="1"/>
  <c r="D327" i="14" s="1"/>
  <c r="AE7" i="5"/>
  <c r="AF7" i="5" s="1"/>
  <c r="D7" i="14" s="1"/>
  <c r="AE125" i="5"/>
  <c r="AF125" i="5" s="1"/>
  <c r="D143" i="14" s="1"/>
  <c r="AE162" i="5"/>
  <c r="AF162" i="5" s="1"/>
  <c r="D107" i="14" s="1"/>
  <c r="AE270" i="5"/>
  <c r="AF270" i="5" s="1"/>
  <c r="D395" i="14" s="1"/>
  <c r="AE324" i="5"/>
  <c r="AF324" i="5" s="1"/>
  <c r="D336" i="14" s="1"/>
  <c r="AE472" i="5"/>
  <c r="AF472" i="5" s="1"/>
  <c r="D466" i="14" s="1"/>
  <c r="AE366" i="5"/>
  <c r="AF366" i="5" s="1"/>
  <c r="D74" i="14" s="1"/>
  <c r="AE24" i="5"/>
  <c r="AF24" i="5" s="1"/>
  <c r="D458" i="14" s="1"/>
  <c r="AE53" i="5"/>
  <c r="AF53" i="5" s="1"/>
  <c r="D213" i="14" s="1"/>
  <c r="AE215" i="5"/>
  <c r="AF215" i="5" s="1"/>
  <c r="D483" i="14" s="1"/>
  <c r="AE315" i="5"/>
  <c r="AF315" i="5" s="1"/>
  <c r="D269" i="14" s="1"/>
  <c r="AE582" i="5"/>
  <c r="AF582" i="5" s="1"/>
  <c r="D450" i="14" s="1"/>
  <c r="AE431" i="5"/>
  <c r="AF431" i="5" s="1"/>
  <c r="D163" i="14" s="1"/>
  <c r="AE4" i="5"/>
  <c r="AF4" i="5" s="1"/>
  <c r="D648" i="14" s="1"/>
  <c r="AE288" i="5"/>
  <c r="AF288" i="5" s="1"/>
  <c r="D25" i="14" s="1"/>
  <c r="AE639" i="5"/>
  <c r="AF639" i="5" s="1"/>
  <c r="D176" i="14" s="1"/>
  <c r="AE331" i="5"/>
  <c r="AF331" i="5" s="1"/>
  <c r="D563" i="14" s="1"/>
  <c r="AE612" i="5"/>
  <c r="AF612" i="5" s="1"/>
  <c r="D583" i="14" s="1"/>
  <c r="AE276" i="5"/>
  <c r="AF276" i="5" s="1"/>
  <c r="D625" i="14" s="1"/>
  <c r="AE613" i="5"/>
  <c r="AF613" i="5" s="1"/>
  <c r="D23" i="14" s="1"/>
  <c r="AE531" i="5"/>
  <c r="AF531" i="5" s="1"/>
  <c r="D314" i="14" s="1"/>
  <c r="AE462" i="5"/>
  <c r="AF462" i="5" s="1"/>
  <c r="D307" i="14" s="1"/>
  <c r="AE40" i="5"/>
  <c r="AF40" i="5" s="1"/>
  <c r="D48" i="14" s="1"/>
  <c r="AE420" i="5"/>
  <c r="AF420" i="5" s="1"/>
  <c r="D162" i="14" s="1"/>
  <c r="AE175" i="5"/>
  <c r="AF175" i="5" s="1"/>
  <c r="D591" i="14" s="1"/>
  <c r="AE350" i="5"/>
  <c r="AF350" i="5" s="1"/>
  <c r="D73" i="14" s="1"/>
  <c r="AE590" i="5"/>
  <c r="AF590" i="5" s="1"/>
  <c r="D32" i="14" s="1"/>
  <c r="AE398" i="5"/>
  <c r="AF398" i="5" s="1"/>
  <c r="D160" i="14" s="1"/>
  <c r="AE310" i="5"/>
  <c r="AF310" i="5" s="1"/>
  <c r="D610" i="14" s="1"/>
  <c r="AE661" i="5"/>
  <c r="AF661" i="5" s="1"/>
  <c r="D524" i="14" s="1"/>
  <c r="AE100" i="5"/>
  <c r="AF100" i="5" s="1"/>
  <c r="D9" i="14" s="1"/>
  <c r="AE480" i="5"/>
  <c r="AF480" i="5" s="1"/>
  <c r="D571" i="14" s="1"/>
  <c r="AE172" i="5"/>
  <c r="AF172" i="5" s="1"/>
  <c r="D604" i="14" s="1"/>
  <c r="AE565" i="5"/>
  <c r="AF565" i="5" s="1"/>
  <c r="D581" i="14" s="1"/>
  <c r="AE457" i="5"/>
  <c r="AF457" i="5" s="1"/>
  <c r="D184" i="14" s="1"/>
  <c r="AE569" i="5"/>
  <c r="AF569" i="5" s="1"/>
  <c r="D582" i="14" s="1"/>
  <c r="AE177" i="5"/>
  <c r="AF177" i="5" s="1"/>
  <c r="D498" i="14" s="1"/>
  <c r="AE297" i="5"/>
  <c r="AF297" i="5" s="1"/>
  <c r="D470" i="14" s="1"/>
  <c r="D484" i="14"/>
  <c r="AE522" i="5"/>
  <c r="AF522" i="5" s="1"/>
  <c r="D345" i="14" s="1"/>
  <c r="AE668" i="5"/>
  <c r="AF668" i="5" s="1"/>
  <c r="D85" i="14" s="1"/>
  <c r="AE137" i="5"/>
  <c r="AF137" i="5" s="1"/>
  <c r="D253" i="14" s="1"/>
  <c r="AE250" i="5"/>
  <c r="AF250" i="5" s="1"/>
  <c r="D503" i="14" s="1"/>
  <c r="AE370" i="5"/>
  <c r="AF370" i="5" s="1"/>
  <c r="D217" i="14" s="1"/>
  <c r="AE33" i="5"/>
  <c r="AF33" i="5" s="1"/>
  <c r="D237" i="14" s="1"/>
  <c r="AE61" i="5"/>
  <c r="AF61" i="5" s="1"/>
  <c r="D533" i="14" s="1"/>
  <c r="AE287" i="5"/>
  <c r="AF287" i="5" s="1"/>
  <c r="D191" i="14" s="1"/>
  <c r="AE167" i="5"/>
  <c r="AF167" i="5" s="1"/>
  <c r="D108" i="14" s="1"/>
  <c r="AE15" i="5"/>
  <c r="AF15" i="5" s="1"/>
  <c r="D628" i="14" s="1"/>
  <c r="AE190" i="5"/>
  <c r="AF190" i="5" s="1"/>
  <c r="D605" i="14" s="1"/>
  <c r="AE171" i="5"/>
  <c r="AF171" i="5" s="1"/>
  <c r="D71" i="14" s="1"/>
  <c r="AE67" i="5"/>
  <c r="AF67" i="5" s="1"/>
  <c r="D88" i="14" s="1"/>
  <c r="AE356" i="5"/>
  <c r="AF356" i="5" s="1"/>
  <c r="D401" i="14" s="1"/>
  <c r="AE189" i="5"/>
  <c r="AF189" i="5" s="1"/>
  <c r="D467" i="14" s="1"/>
  <c r="AE52" i="5"/>
  <c r="AF52" i="5" s="1"/>
  <c r="D362" i="14" s="1"/>
  <c r="AE96" i="5"/>
  <c r="AF96" i="5" s="1"/>
  <c r="D128" i="14" s="1"/>
  <c r="AE229" i="5"/>
  <c r="AF229" i="5" s="1"/>
  <c r="D190" i="14" s="1"/>
  <c r="AE343" i="5"/>
  <c r="AF343" i="5" s="1"/>
  <c r="D440" i="14" s="1"/>
  <c r="AE596" i="5"/>
  <c r="AF596" i="5" s="1"/>
  <c r="D16" i="14" s="1"/>
  <c r="AE460" i="5"/>
  <c r="AF460" i="5" s="1"/>
  <c r="D64" i="14" s="1"/>
  <c r="AE188" i="5"/>
  <c r="AF188" i="5" s="1"/>
  <c r="D434" i="14" s="1"/>
  <c r="AE316" i="5"/>
  <c r="AF316" i="5" s="1"/>
  <c r="D397" i="14" s="1"/>
  <c r="AE667" i="5"/>
  <c r="AF667" i="5" s="1"/>
  <c r="D135" i="14" s="1"/>
  <c r="AE373" i="5"/>
  <c r="AF373" i="5" s="1"/>
  <c r="D234" i="14" s="1"/>
  <c r="AE640" i="5"/>
  <c r="AF640" i="5" s="1"/>
  <c r="D589" i="14" s="1"/>
  <c r="AE318" i="5"/>
  <c r="AF318" i="5" s="1"/>
  <c r="D150" i="14" s="1"/>
  <c r="AE627" i="5"/>
  <c r="AF627" i="5" s="1"/>
  <c r="D586" i="14" s="1"/>
  <c r="AE559" i="5"/>
  <c r="AF559" i="5" s="1"/>
  <c r="D580" i="14" s="1"/>
  <c r="AE476" i="5"/>
  <c r="AF476" i="5" s="1"/>
  <c r="D186" i="14" s="1"/>
  <c r="AE69" i="5"/>
  <c r="AF69" i="5" s="1"/>
  <c r="D461" i="14" s="1"/>
  <c r="AE463" i="5"/>
  <c r="AF463" i="5" s="1"/>
  <c r="D650" i="14" s="1"/>
  <c r="AE496" i="5"/>
  <c r="AF496" i="5" s="1"/>
  <c r="D627" i="14" s="1"/>
  <c r="AE351" i="5"/>
  <c r="AF351" i="5" s="1"/>
  <c r="D121" i="14" s="1"/>
  <c r="AE604" i="5"/>
  <c r="AF604" i="5" s="1"/>
  <c r="D384" i="14" s="1"/>
  <c r="AE455" i="5"/>
  <c r="AF455" i="5" s="1"/>
  <c r="D147" i="14" s="1"/>
  <c r="AE352" i="5"/>
  <c r="AF352" i="5" s="1"/>
  <c r="D540" i="14" s="1"/>
  <c r="AE557" i="5"/>
  <c r="AF557" i="5" s="1"/>
  <c r="D380" i="14" s="1"/>
  <c r="AE128" i="5"/>
  <c r="AF128" i="5" s="1"/>
  <c r="D326" i="14" s="1"/>
  <c r="AE494" i="5"/>
  <c r="AF494" i="5" s="1"/>
  <c r="D446" i="14" s="1"/>
  <c r="AE214" i="5"/>
  <c r="AF214" i="5" s="1"/>
  <c r="D169" i="14" s="1"/>
  <c r="AE607" i="5"/>
  <c r="AF607" i="5" s="1"/>
  <c r="D385" i="14" s="1"/>
  <c r="AE536" i="5"/>
  <c r="AF536" i="5" s="1"/>
  <c r="D315" i="14" s="1"/>
  <c r="AE593" i="5"/>
  <c r="AF593" i="5" s="1"/>
  <c r="D114" i="14" s="1"/>
  <c r="AE550" i="5"/>
  <c r="AF550" i="5" s="1"/>
  <c r="D379" i="14" s="1"/>
  <c r="AE489" i="5"/>
  <c r="AF489" i="5" s="1"/>
  <c r="D289" i="14" s="1"/>
  <c r="AE601" i="5"/>
  <c r="AF601" i="5" s="1"/>
  <c r="D520" i="14" s="1"/>
  <c r="AE217" i="5"/>
  <c r="AF217" i="5" s="1"/>
  <c r="D232" i="14" s="1"/>
  <c r="AE329" i="5"/>
  <c r="AF329" i="5" s="1"/>
  <c r="D120" i="14" s="1"/>
  <c r="AE441" i="5"/>
  <c r="AF441" i="5" s="1"/>
  <c r="D594" i="14" s="1"/>
  <c r="AE554" i="5"/>
  <c r="AF554" i="5" s="1"/>
  <c r="D578" i="14" s="1"/>
  <c r="AE666" i="5"/>
  <c r="AF666" i="5" s="1"/>
  <c r="D279" i="14" s="1"/>
  <c r="AE170" i="5"/>
  <c r="AF170" i="5" s="1"/>
  <c r="D293" i="14" s="1"/>
  <c r="AE282" i="5"/>
  <c r="AF282" i="5" s="1"/>
  <c r="D14" i="14" s="1"/>
  <c r="AE402" i="5"/>
  <c r="AF402" i="5" s="1"/>
  <c r="D93" i="14" s="1"/>
  <c r="AE10" i="5"/>
  <c r="AF10" i="5" s="1"/>
  <c r="D420" i="14" s="1"/>
  <c r="AE126" i="5"/>
  <c r="AF126" i="5" s="1"/>
  <c r="D636" i="14" s="1"/>
  <c r="AE6" i="5"/>
  <c r="AF6" i="5" s="1"/>
  <c r="D70" i="14" s="1"/>
  <c r="AE232" i="5"/>
  <c r="AF232" i="5" s="1"/>
  <c r="D537" i="14" s="1"/>
  <c r="AE80" i="5"/>
  <c r="AF80" i="5" s="1"/>
  <c r="D325" i="14" s="1"/>
  <c r="AE90" i="5"/>
  <c r="AF90" i="5" s="1"/>
  <c r="D153" i="14" s="1"/>
  <c r="AE235" i="5"/>
  <c r="AF235" i="5" s="1"/>
  <c r="D300" i="14" s="1"/>
  <c r="AE131" i="5"/>
  <c r="AF131" i="5" s="1"/>
  <c r="D624" i="14" s="1"/>
  <c r="AE323" i="5"/>
  <c r="AF323" i="5" s="1"/>
  <c r="D55" i="14" s="1"/>
  <c r="AE253" i="5"/>
  <c r="AF253" i="5" s="1"/>
  <c r="D645" i="14" s="1"/>
  <c r="AE208" i="5"/>
  <c r="AF208" i="5" s="1"/>
  <c r="D555" i="14" s="1"/>
  <c r="AE279" i="5"/>
  <c r="AF279" i="5" s="1"/>
  <c r="D181" i="14" s="1"/>
  <c r="AE355" i="5"/>
  <c r="AF355" i="5" s="1"/>
  <c r="D541" i="14" s="1"/>
  <c r="AE413" i="5"/>
  <c r="AF413" i="5" s="1"/>
  <c r="D566" i="14" s="1"/>
  <c r="AE110" i="5"/>
  <c r="AF110" i="5" s="1"/>
  <c r="D242" i="14" s="1"/>
  <c r="AE544" i="5"/>
  <c r="AF544" i="5" s="1"/>
  <c r="D275" i="14" s="1"/>
  <c r="AE651" i="5"/>
  <c r="AF651" i="5" s="1"/>
  <c r="D103" i="14" s="1"/>
  <c r="AE414" i="5"/>
  <c r="AF414" i="5" s="1"/>
  <c r="D376" i="14" s="1"/>
  <c r="AE333" i="5"/>
  <c r="AF333" i="5" s="1"/>
  <c r="D256" i="14" s="1"/>
  <c r="AE443" i="5"/>
  <c r="AF443" i="5" s="1"/>
  <c r="D306" i="14" s="1"/>
  <c r="AE375" i="5"/>
  <c r="AF375" i="5" s="1"/>
  <c r="D373" i="14" s="1"/>
  <c r="AE388" i="5"/>
  <c r="AF388" i="5" s="1"/>
  <c r="D374" i="14" s="1"/>
  <c r="AE621" i="5"/>
  <c r="AF621" i="5" s="1"/>
  <c r="D124" i="14" s="1"/>
  <c r="AE629" i="5"/>
  <c r="AF629" i="5" s="1"/>
  <c r="D349" i="14" s="1"/>
  <c r="AE560" i="5"/>
  <c r="AF560" i="5" s="1"/>
  <c r="D381" i="14" s="1"/>
  <c r="AE224" i="5"/>
  <c r="AF224" i="5" s="1"/>
  <c r="D89" i="14" s="1"/>
  <c r="AE533" i="5"/>
  <c r="AF533" i="5" s="1"/>
  <c r="D575" i="14" s="1"/>
  <c r="AE75" i="5"/>
  <c r="AF75" i="5" s="1"/>
  <c r="D390" i="14" s="1"/>
  <c r="AE421" i="5"/>
  <c r="AF421" i="5" s="1"/>
  <c r="D63" i="14" s="1"/>
  <c r="AE88" i="5"/>
  <c r="AF88" i="5" s="1"/>
  <c r="D174" i="14" s="1"/>
  <c r="AE56" i="5"/>
  <c r="AF56" i="5" s="1"/>
  <c r="D525" i="14" s="1"/>
  <c r="AE479" i="5"/>
  <c r="AF479" i="5" s="1"/>
  <c r="D407" i="14" s="1"/>
  <c r="AE46" i="5"/>
  <c r="AF46" i="5" s="1"/>
  <c r="D35" i="14" s="1"/>
  <c r="AE283" i="5"/>
  <c r="AF283" i="5" s="1"/>
  <c r="D175" i="14" s="1"/>
  <c r="AE564" i="5"/>
  <c r="AF564" i="5" s="1"/>
  <c r="D481" i="14" s="1"/>
  <c r="AE365" i="5"/>
  <c r="AF365" i="5" s="1"/>
  <c r="D39" i="14" s="1"/>
  <c r="AE461" i="5"/>
  <c r="AF461" i="5" s="1"/>
  <c r="D52" i="14" s="1"/>
  <c r="AE227" i="5"/>
  <c r="AF227" i="5" s="1"/>
  <c r="D298" i="14" s="1"/>
  <c r="AE209" i="5"/>
  <c r="AF209" i="5" s="1"/>
  <c r="D284" i="14" s="1"/>
  <c r="AE269" i="5"/>
  <c r="AF269" i="5" s="1"/>
  <c r="D268" i="14" s="1"/>
  <c r="AE497" i="5"/>
  <c r="AF497" i="5" s="1"/>
  <c r="D148" i="14" s="1"/>
  <c r="AE609" i="5"/>
  <c r="AF609" i="5" s="1"/>
  <c r="D453" i="14" s="1"/>
  <c r="AE225" i="5"/>
  <c r="AF225" i="5" s="1"/>
  <c r="D130" i="14" s="1"/>
  <c r="AE337" i="5"/>
  <c r="AF337" i="5" s="1"/>
  <c r="D60" i="14" s="1"/>
  <c r="AE449" i="5"/>
  <c r="AF449" i="5" s="1"/>
  <c r="D341" i="14" s="1"/>
  <c r="AE562" i="5"/>
  <c r="AF562" i="5" s="1"/>
  <c r="D316" i="14" s="1"/>
  <c r="AE65" i="5"/>
  <c r="AF65" i="5" s="1"/>
  <c r="D423" i="14" s="1"/>
  <c r="AE178" i="5"/>
  <c r="AF178" i="5" s="1"/>
  <c r="D432" i="14" s="1"/>
  <c r="AE290" i="5"/>
  <c r="AF290" i="5" s="1"/>
  <c r="D370" i="14" s="1"/>
  <c r="AE410" i="5"/>
  <c r="AF410" i="5" s="1"/>
  <c r="D360" i="14" s="1"/>
  <c r="AE18" i="5"/>
  <c r="AF18" i="5" s="1"/>
  <c r="D601" i="14" s="1"/>
  <c r="AE134" i="5"/>
  <c r="AF134" i="5" s="1"/>
  <c r="D155" i="14" s="1"/>
  <c r="AE22" i="5"/>
  <c r="AF22" i="5" s="1"/>
  <c r="D216" i="14" s="1"/>
  <c r="AE248" i="5"/>
  <c r="AF248" i="5" s="1"/>
  <c r="D557" i="14" s="1"/>
  <c r="AE104" i="5"/>
  <c r="AF104" i="5" s="1"/>
  <c r="D482" i="14" s="1"/>
  <c r="AE98" i="5"/>
  <c r="AF98" i="5" s="1"/>
  <c r="D496" i="14" s="1"/>
  <c r="AE243" i="5"/>
  <c r="AF243" i="5" s="1"/>
  <c r="D236" i="14" s="1"/>
  <c r="AE147" i="5"/>
  <c r="AF147" i="5" s="1"/>
  <c r="D250" i="14" s="1"/>
  <c r="AE51" i="5"/>
  <c r="AF51" i="5" s="1"/>
  <c r="D318" i="14" s="1"/>
  <c r="AE277" i="5"/>
  <c r="AF277" i="5" s="1"/>
  <c r="D369" i="14" s="1"/>
  <c r="AE236" i="5"/>
  <c r="AF236" i="5" s="1"/>
  <c r="D606" i="14" s="1"/>
  <c r="AE293" i="5"/>
  <c r="AF293" i="5" s="1"/>
  <c r="D506" i="14" s="1"/>
  <c r="AE383" i="5"/>
  <c r="AF383" i="5" s="1"/>
  <c r="D442" i="14" s="1"/>
  <c r="AE427" i="5"/>
  <c r="AF427" i="5" s="1"/>
  <c r="D29" i="14" s="1"/>
  <c r="AE132" i="5"/>
  <c r="AF132" i="5" s="1"/>
  <c r="D428" i="14" s="1"/>
  <c r="AE558" i="5"/>
  <c r="AF558" i="5" s="1"/>
  <c r="D414" i="14" s="1"/>
  <c r="AE448" i="5"/>
  <c r="AF448" i="5" s="1"/>
  <c r="D80" i="14" s="1"/>
  <c r="AE471" i="5"/>
  <c r="AF471" i="5" s="1"/>
  <c r="D185" i="14" s="1"/>
  <c r="AE21" i="5"/>
  <c r="AF21" i="5" s="1"/>
  <c r="D139" i="14" s="1"/>
  <c r="AE368" i="5"/>
  <c r="AF368" i="5" s="1"/>
  <c r="D97" i="14" s="1"/>
  <c r="AE8" i="5"/>
  <c r="AF8" i="5" s="1"/>
  <c r="D291" i="14" s="1"/>
  <c r="AE430" i="5"/>
  <c r="AF430" i="5" s="1"/>
  <c r="D15" i="14" s="1"/>
  <c r="AE291" i="5"/>
  <c r="AF291" i="5" s="1"/>
  <c r="D559" i="14" s="1"/>
  <c r="AE525" i="5"/>
  <c r="AF525" i="5" s="1"/>
  <c r="D12" i="14" s="1"/>
  <c r="AE574" i="5"/>
  <c r="AF574" i="5" s="1"/>
  <c r="D347" i="14" s="1"/>
  <c r="AE252" i="5"/>
  <c r="AF252" i="5" s="1"/>
  <c r="D233" i="14" s="1"/>
  <c r="AE575" i="5"/>
  <c r="AF575" i="5" s="1"/>
  <c r="D189" i="14" s="1"/>
  <c r="AE230" i="5"/>
  <c r="AF230" i="5" s="1"/>
  <c r="D469" i="14" s="1"/>
  <c r="AE435" i="5"/>
  <c r="AF435" i="5" s="1"/>
  <c r="D405" i="14" s="1"/>
  <c r="AE439" i="5"/>
  <c r="AF439" i="5" s="1"/>
  <c r="D474" i="14" s="1"/>
  <c r="AE85" i="5"/>
  <c r="AF85" i="5" s="1"/>
  <c r="D140" i="14" s="1"/>
  <c r="AE507" i="5"/>
  <c r="AF507" i="5" s="1"/>
  <c r="D149" i="14" s="1"/>
  <c r="AE117" i="5"/>
  <c r="AF117" i="5" s="1"/>
  <c r="D50" i="14" s="1"/>
  <c r="AE311" i="5"/>
  <c r="AF311" i="5" s="1"/>
  <c r="D561" i="14" s="1"/>
  <c r="AE592" i="5"/>
  <c r="AF592" i="5" s="1"/>
  <c r="D416" i="14" s="1"/>
  <c r="AE382" i="5"/>
  <c r="AF382" i="5" s="1"/>
  <c r="D356" i="14" s="1"/>
  <c r="AE589" i="5"/>
  <c r="AF589" i="5" s="1"/>
  <c r="D452" i="14" s="1"/>
  <c r="AE473" i="5"/>
  <c r="AF473" i="5" s="1"/>
  <c r="D444" i="14" s="1"/>
  <c r="AE201" i="5"/>
  <c r="AF201" i="5" s="1"/>
  <c r="D500" i="14" s="1"/>
  <c r="AE650" i="5"/>
  <c r="AF650" i="5" s="1"/>
  <c r="D102" i="14" s="1"/>
  <c r="AE266" i="5"/>
  <c r="AF266" i="5" s="1"/>
  <c r="D436" i="14" s="1"/>
  <c r="AE49" i="5"/>
  <c r="AF49" i="5" s="1"/>
  <c r="D324" i="14" s="1"/>
  <c r="AE327" i="5"/>
  <c r="AF327" i="5" s="1"/>
  <c r="D183" i="14" s="1"/>
  <c r="AE47" i="5"/>
  <c r="AF47" i="5" s="1"/>
  <c r="D421" i="14" s="1"/>
  <c r="AE203" i="5"/>
  <c r="AF203" i="5" s="1"/>
  <c r="D179" i="14" s="1"/>
  <c r="AE174" i="5"/>
  <c r="AF174" i="5" s="1"/>
  <c r="D660" i="14" s="1"/>
  <c r="AE123" i="5"/>
  <c r="AF123" i="5" s="1"/>
  <c r="D623" i="14" s="1"/>
  <c r="AE299" i="5"/>
  <c r="AF299" i="5" s="1"/>
  <c r="D220" i="14" s="1"/>
  <c r="AE638" i="5"/>
  <c r="AF638" i="5" s="1"/>
  <c r="D418" i="14" s="1"/>
  <c r="AE469" i="5"/>
  <c r="AF469" i="5" s="1"/>
  <c r="D312" i="14" s="1"/>
  <c r="AE415" i="5"/>
  <c r="AF415" i="5" s="1"/>
  <c r="D338" i="14" s="1"/>
  <c r="AE360" i="5"/>
  <c r="AF360" i="5" s="1"/>
  <c r="D132" i="14" s="1"/>
  <c r="AE587" i="5"/>
  <c r="AF587" i="5" s="1"/>
  <c r="D519" i="14" s="1"/>
  <c r="AE139" i="5"/>
  <c r="AF139" i="5" s="1"/>
  <c r="D156" i="14" s="1"/>
  <c r="AE608" i="5"/>
  <c r="AF608" i="5" s="1"/>
  <c r="D490" i="14" s="1"/>
  <c r="AE646" i="5"/>
  <c r="AF646" i="5" s="1"/>
  <c r="D590" i="14" s="1"/>
  <c r="AE422" i="5"/>
  <c r="AF422" i="5" s="1"/>
  <c r="D567" i="14" s="1"/>
  <c r="AE663" i="5"/>
  <c r="AF663" i="5" s="1"/>
  <c r="D125" i="14" s="1"/>
  <c r="AE481" i="5"/>
  <c r="AF481" i="5" s="1"/>
  <c r="D572" i="14" s="1"/>
  <c r="AE433" i="5"/>
  <c r="AF433" i="5" s="1"/>
  <c r="D94" i="14" s="1"/>
  <c r="AE546" i="5"/>
  <c r="AF546" i="5" s="1"/>
  <c r="D546" i="14" s="1"/>
  <c r="AE161" i="5"/>
  <c r="AF161" i="5" s="1"/>
  <c r="D640" i="14" s="1"/>
  <c r="AE394" i="5"/>
  <c r="AF394" i="5" s="1"/>
  <c r="D542" i="14" s="1"/>
  <c r="AE102" i="5"/>
  <c r="AF102" i="5" s="1"/>
  <c r="D351" i="14" s="1"/>
  <c r="AE216" i="5"/>
  <c r="AF216" i="5" s="1"/>
  <c r="D297" i="14" s="1"/>
  <c r="AE82" i="5"/>
  <c r="AF82" i="5" s="1"/>
  <c r="D265" i="14" s="1"/>
  <c r="AE115" i="5"/>
  <c r="AF115" i="5" s="1"/>
  <c r="D658" i="14" s="1"/>
  <c r="AE245" i="5"/>
  <c r="AF245" i="5" s="1"/>
  <c r="D110" i="14" s="1"/>
  <c r="AE251" i="5"/>
  <c r="AF251" i="5" s="1"/>
  <c r="D231" i="14" s="1"/>
  <c r="AE399" i="5"/>
  <c r="AF399" i="5" s="1"/>
  <c r="D511" i="14" s="1"/>
  <c r="AE516" i="5"/>
  <c r="AF516" i="5" s="1"/>
  <c r="D274" i="14" s="1"/>
  <c r="AE400" i="5"/>
  <c r="AF400" i="5" s="1"/>
  <c r="D224" i="14" s="1"/>
  <c r="AE429" i="5"/>
  <c r="AF429" i="5" s="1"/>
  <c r="D24" i="14" s="1"/>
  <c r="AE374" i="5"/>
  <c r="AF374" i="5" s="1"/>
  <c r="D613" i="14" s="1"/>
  <c r="AE615" i="5"/>
  <c r="AF615" i="5" s="1"/>
  <c r="D454" i="14" s="1"/>
  <c r="AE182" i="5"/>
  <c r="AF182" i="5" s="1"/>
  <c r="D27" i="14" s="1"/>
  <c r="AE664" i="5"/>
  <c r="AF664" i="5" s="1"/>
  <c r="D69" i="14" s="1"/>
  <c r="AE643" i="5"/>
  <c r="AF643" i="5" s="1"/>
  <c r="D662" i="14" s="1"/>
  <c r="AE436" i="5"/>
  <c r="AF436" i="5" s="1"/>
  <c r="D322" i="14" s="1"/>
  <c r="AE524" i="5"/>
  <c r="AF524" i="5" s="1"/>
  <c r="D226" i="14" s="1"/>
  <c r="AE348" i="5"/>
  <c r="AF348" i="5" s="1"/>
  <c r="D441" i="14" s="1"/>
  <c r="AE617" i="5"/>
  <c r="AF617" i="5" s="1"/>
  <c r="D654" i="14" s="1"/>
  <c r="AE345" i="5"/>
  <c r="AF345" i="5" s="1"/>
  <c r="D592" i="14" s="1"/>
  <c r="AE458" i="5"/>
  <c r="AF458" i="5" s="1"/>
  <c r="D192" i="14" s="1"/>
  <c r="AE73" i="5"/>
  <c r="AF73" i="5" s="1"/>
  <c r="D207" i="14" s="1"/>
  <c r="AE298" i="5"/>
  <c r="AF298" i="5" s="1"/>
  <c r="D439" i="14" s="1"/>
  <c r="AE26" i="5"/>
  <c r="AF26" i="5" s="1"/>
  <c r="D602" i="14" s="1"/>
  <c r="AE38" i="5"/>
  <c r="AF38" i="5" s="1"/>
  <c r="D532" i="14" s="1"/>
  <c r="AE112" i="5"/>
  <c r="AF112" i="5" s="1"/>
  <c r="D393" i="14" s="1"/>
  <c r="AE267" i="5"/>
  <c r="AF267" i="5" s="1"/>
  <c r="D159" i="14" s="1"/>
  <c r="AE59" i="5"/>
  <c r="AF59" i="5" s="1"/>
  <c r="D239" i="14" s="1"/>
  <c r="AE264" i="5"/>
  <c r="AF264" i="5" s="1"/>
  <c r="D180" i="14" s="1"/>
  <c r="AE397" i="5"/>
  <c r="AF397" i="5" s="1"/>
  <c r="D614" i="14" s="1"/>
  <c r="AE108" i="5"/>
  <c r="AF108" i="5" s="1"/>
  <c r="D154" i="14" s="1"/>
  <c r="AE20" i="5"/>
  <c r="AF20" i="5" s="1"/>
  <c r="D126" i="14" s="1"/>
  <c r="AE35" i="5"/>
  <c r="AF35" i="5" s="1"/>
  <c r="D388" i="14" s="1"/>
  <c r="AE36" i="5"/>
  <c r="AF36" i="5" s="1"/>
  <c r="D228" i="14" s="1"/>
  <c r="AE579" i="5"/>
  <c r="AF579" i="5" s="1"/>
  <c r="D98" i="14" s="1"/>
  <c r="AE588" i="5"/>
  <c r="AF588" i="5" s="1"/>
  <c r="D531" i="14" s="1"/>
  <c r="AE603" i="5"/>
  <c r="AF603" i="5" s="1"/>
  <c r="D187" i="14" s="1"/>
  <c r="AE464" i="5"/>
  <c r="AF464" i="5" s="1"/>
  <c r="D31" i="14" s="1"/>
  <c r="AE127" i="5"/>
  <c r="AF127" i="5" s="1"/>
  <c r="D172" i="14" s="1"/>
  <c r="AE244" i="5"/>
  <c r="AF244" i="5" s="1"/>
  <c r="D79" i="14" s="1"/>
  <c r="AE606" i="5"/>
  <c r="AF606" i="5" s="1"/>
  <c r="D618" i="14" s="1"/>
  <c r="AE197" i="5"/>
  <c r="AF197" i="5" s="1"/>
  <c r="D199" i="14" s="1"/>
  <c r="AE513" i="5"/>
  <c r="AF513" i="5" s="1"/>
  <c r="D202" i="14" s="1"/>
  <c r="AE625" i="5"/>
  <c r="AF625" i="5" s="1"/>
  <c r="D456" i="14" s="1"/>
  <c r="AE241" i="5"/>
  <c r="AF241" i="5" s="1"/>
  <c r="D556" i="14" s="1"/>
  <c r="AE353" i="5"/>
  <c r="AF353" i="5" s="1"/>
  <c r="D355" i="14" s="1"/>
  <c r="AE466" i="5"/>
  <c r="AF466" i="5" s="1"/>
  <c r="D361" i="14" s="1"/>
  <c r="AE578" i="5"/>
  <c r="AF578" i="5" s="1"/>
  <c r="D358" i="14" s="1"/>
  <c r="AE81" i="5"/>
  <c r="AF81" i="5" s="1"/>
  <c r="D391" i="14" s="1"/>
  <c r="AE194" i="5"/>
  <c r="AF194" i="5" s="1"/>
  <c r="D168" i="14" s="1"/>
  <c r="AE181" i="5"/>
  <c r="AF181" i="5" s="1"/>
  <c r="D200" i="14" s="1"/>
  <c r="AE426" i="5"/>
  <c r="AF426" i="5" s="1"/>
  <c r="D514" i="14" s="1"/>
  <c r="AE34" i="5"/>
  <c r="AF34" i="5" s="1"/>
  <c r="D459" i="14" s="1"/>
  <c r="AE166" i="5"/>
  <c r="AF166" i="5" s="1"/>
  <c r="D366" i="14" s="1"/>
  <c r="AE54" i="5"/>
  <c r="AF54" i="5" s="1"/>
  <c r="D283" i="14" s="1"/>
  <c r="AE312" i="5"/>
  <c r="AF312" i="5" s="1"/>
  <c r="D562" i="14" s="1"/>
  <c r="AE136" i="5"/>
  <c r="AF136" i="5" s="1"/>
  <c r="D629" i="14" s="1"/>
  <c r="AE114" i="5"/>
  <c r="AF114" i="5" s="1"/>
  <c r="D267" i="14" s="1"/>
  <c r="AE275" i="5"/>
  <c r="AF275" i="5" s="1"/>
  <c r="D111" i="14" s="1"/>
  <c r="AE180" i="5"/>
  <c r="AF180" i="5" s="1"/>
  <c r="D359" i="14" s="1"/>
  <c r="AE84" i="5"/>
  <c r="AF84" i="5" s="1"/>
  <c r="D127" i="14" s="1"/>
  <c r="AE317" i="5"/>
  <c r="AF317" i="5" s="1"/>
  <c r="D152" i="14" s="1"/>
  <c r="AE278" i="5"/>
  <c r="AF278" i="5" s="1"/>
  <c r="D285" i="14" s="1"/>
  <c r="AE272" i="5"/>
  <c r="AF272" i="5" s="1"/>
  <c r="D607" i="14" s="1"/>
  <c r="AE411" i="5"/>
  <c r="AF411" i="5" s="1"/>
  <c r="D375" i="14" s="1"/>
  <c r="AE470" i="5"/>
  <c r="AF470" i="5" s="1"/>
  <c r="D485" i="14" s="1"/>
  <c r="AE150" i="5"/>
  <c r="AF150" i="5" s="1"/>
  <c r="D81" i="14" s="1"/>
  <c r="AE600" i="5"/>
  <c r="AF600" i="5" s="1"/>
  <c r="D417" i="14" s="1"/>
  <c r="AE62" i="5"/>
  <c r="AF62" i="5" s="1"/>
  <c r="D422" i="14" s="1"/>
  <c r="AE499" i="5"/>
  <c r="AF499" i="5" s="1"/>
  <c r="D377" i="14" s="1"/>
  <c r="AE63" i="5"/>
  <c r="AF63" i="5" s="1"/>
  <c r="D178" i="14" s="1"/>
  <c r="AE500" i="5"/>
  <c r="AF500" i="5" s="1"/>
  <c r="D596" i="14" s="1"/>
  <c r="AE79" i="5"/>
  <c r="AF79" i="5" s="1"/>
  <c r="D463" i="14" s="1"/>
  <c r="AE459" i="5"/>
  <c r="AF459" i="5" s="1"/>
  <c r="D476" i="14" s="1"/>
  <c r="AE23" i="5"/>
  <c r="AF23" i="5" s="1"/>
  <c r="D548" i="14" s="1"/>
  <c r="AE483" i="5"/>
  <c r="AF483" i="5" s="1"/>
  <c r="D42" i="14" s="1"/>
  <c r="AE616" i="5"/>
  <c r="AF616" i="5" s="1"/>
  <c r="D455" i="14" s="1"/>
  <c r="AE308" i="5"/>
  <c r="AF308" i="5" s="1"/>
  <c r="D647" i="14" s="1"/>
  <c r="AE631" i="5"/>
  <c r="AF631" i="5" s="1"/>
  <c r="D522" i="14" s="1"/>
  <c r="AE637" i="5"/>
  <c r="AF637" i="5" s="1"/>
  <c r="D620" i="14" s="1"/>
  <c r="AE478" i="5"/>
  <c r="AF478" i="5" s="1"/>
  <c r="D570" i="14" s="1"/>
  <c r="AE580" i="5"/>
  <c r="AF580" i="5" s="1"/>
  <c r="D348" i="14" s="1"/>
  <c r="AE155" i="5"/>
  <c r="AF155" i="5" s="1"/>
  <c r="D157" i="14" s="1"/>
  <c r="AE549" i="5"/>
  <c r="AF549" i="5" s="1"/>
  <c r="D276" i="14" s="1"/>
  <c r="AE328" i="5"/>
  <c r="AF328" i="5" s="1"/>
  <c r="D246" i="14" s="1"/>
  <c r="AE367" i="5"/>
  <c r="AF367" i="5" s="1"/>
  <c r="D106" i="14" s="1"/>
  <c r="AE634" i="5"/>
  <c r="AF634" i="5" s="1"/>
  <c r="D100" i="14" s="1"/>
  <c r="AE438" i="5"/>
  <c r="AF438" i="5" s="1"/>
  <c r="D406" i="14" s="1"/>
  <c r="AE319" i="5"/>
  <c r="AF319" i="5" s="1"/>
  <c r="D321" i="14" s="1"/>
  <c r="AE585" i="5"/>
  <c r="AF585" i="5" s="1"/>
  <c r="D290" i="14" s="1"/>
  <c r="AE313" i="5"/>
  <c r="AF313" i="5" s="1"/>
  <c r="D656" i="14" s="1"/>
  <c r="AE153" i="5"/>
  <c r="AF153" i="5" s="1"/>
  <c r="D394" i="14" s="1"/>
  <c r="AE386" i="5"/>
  <c r="AF386" i="5" s="1"/>
  <c r="D26" i="14" s="1"/>
  <c r="AE94" i="5"/>
  <c r="AF94" i="5" s="1"/>
  <c r="D194" i="14" s="1"/>
  <c r="AE200" i="5"/>
  <c r="AF200" i="5" s="1"/>
  <c r="D58" i="14" s="1"/>
  <c r="AE74" i="5"/>
  <c r="AF74" i="5" s="1"/>
  <c r="D116" i="14" s="1"/>
  <c r="AE99" i="5"/>
  <c r="AF99" i="5" s="1"/>
  <c r="D241" i="14" s="1"/>
  <c r="AE221" i="5"/>
  <c r="AF221" i="5" s="1"/>
  <c r="D310" i="14" s="1"/>
  <c r="AE237" i="5"/>
  <c r="AF237" i="5" s="1"/>
  <c r="D51" i="14" s="1"/>
  <c r="AE371" i="5"/>
  <c r="AF371" i="5" s="1"/>
  <c r="D11" i="14" s="1"/>
  <c r="AE502" i="5"/>
  <c r="AF502" i="5" s="1"/>
  <c r="D516" i="14" s="1"/>
  <c r="AE372" i="5"/>
  <c r="AF372" i="5" s="1"/>
  <c r="D257" i="14" s="1"/>
  <c r="AE219" i="5"/>
  <c r="AF219" i="5" s="1"/>
  <c r="D501" i="14" s="1"/>
  <c r="AE380" i="5"/>
  <c r="AF380" i="5" s="1"/>
  <c r="D46" i="14" s="1"/>
  <c r="AE2" i="5"/>
  <c r="AF2" i="5" s="1"/>
  <c r="D137" i="14" s="1"/>
  <c r="AE518" i="5"/>
  <c r="AF518" i="5" s="1"/>
  <c r="D215" i="14" s="1"/>
  <c r="AE491" i="5"/>
  <c r="AF491" i="5" s="1"/>
  <c r="D53" i="14" s="1"/>
  <c r="AE379" i="5"/>
  <c r="AF379" i="5" s="1"/>
  <c r="D196" i="14" s="1"/>
  <c r="AE623" i="5"/>
  <c r="AF623" i="5" s="1"/>
  <c r="D259" i="14" s="1"/>
  <c r="AE468" i="5"/>
  <c r="AF468" i="5" s="1"/>
  <c r="D211" i="14" s="1"/>
  <c r="AE326" i="5"/>
  <c r="AF326" i="5" s="1"/>
  <c r="D642" i="14" s="1"/>
  <c r="AE321" i="5"/>
  <c r="AF321" i="5" s="1"/>
  <c r="D18" i="14" s="1"/>
  <c r="AE658" i="5"/>
  <c r="AF658" i="5" s="1"/>
  <c r="D133" i="14" s="1"/>
  <c r="AE274" i="5"/>
  <c r="AF274" i="5" s="1"/>
  <c r="D245" i="14" s="1"/>
  <c r="AE57" i="5"/>
  <c r="AF57" i="5" s="1"/>
  <c r="D460" i="14" s="1"/>
  <c r="AE359" i="5"/>
  <c r="AF359" i="5" s="1"/>
  <c r="D37" i="14" s="1"/>
  <c r="AE72" i="5"/>
  <c r="AF72" i="5" s="1"/>
  <c r="D424" i="14" s="1"/>
  <c r="AE211" i="5"/>
  <c r="AF211" i="5" s="1"/>
  <c r="D243" i="14" s="1"/>
  <c r="AE19" i="5"/>
  <c r="AF19" i="5" s="1"/>
  <c r="D492" i="14" s="1"/>
  <c r="AE165" i="5"/>
  <c r="AF165" i="5" s="1"/>
  <c r="D329" i="14" s="1"/>
  <c r="AE341" i="5"/>
  <c r="AF341" i="5" s="1"/>
  <c r="D112" i="14" s="1"/>
  <c r="AE652" i="5"/>
  <c r="AF652" i="5" s="1"/>
  <c r="D350" i="14" s="1"/>
  <c r="AE539" i="5"/>
  <c r="AF539" i="5" s="1"/>
  <c r="D651" i="14" s="1"/>
  <c r="AE614" i="5"/>
  <c r="AF614" i="5" s="1"/>
  <c r="D38" i="14" s="1"/>
  <c r="AE239" i="5"/>
  <c r="AF239" i="5" s="1"/>
  <c r="D538" i="14" s="1"/>
  <c r="AE396" i="5"/>
  <c r="AF396" i="5" s="1"/>
  <c r="D593" i="14" s="1"/>
  <c r="AE532" i="5"/>
  <c r="AF532" i="5" s="1"/>
  <c r="D218" i="14" s="1"/>
  <c r="AE519" i="5"/>
  <c r="AF519" i="5" s="1"/>
  <c r="D164" i="14" s="1"/>
  <c r="AE407" i="5"/>
  <c r="AF407" i="5" s="1"/>
  <c r="D210" i="14" s="1"/>
  <c r="AE14" i="5"/>
  <c r="AF14" i="5" s="1"/>
  <c r="D600" i="14" s="1"/>
  <c r="AE340" i="5"/>
  <c r="AF340" i="5" s="1"/>
  <c r="D473" i="14" s="1"/>
  <c r="AE505" i="5"/>
  <c r="AF505" i="5" s="1"/>
  <c r="D573" i="14" s="1"/>
  <c r="AE233" i="5"/>
  <c r="AF233" i="5" s="1"/>
  <c r="D299" i="14" s="1"/>
  <c r="AE570" i="5"/>
  <c r="AF570" i="5" s="1"/>
  <c r="D247" i="14" s="1"/>
  <c r="AE186" i="5"/>
  <c r="AF186" i="5" s="1"/>
  <c r="D433" i="14" s="1"/>
  <c r="AE418" i="5"/>
  <c r="AF418" i="5" s="1"/>
  <c r="D305" i="14" s="1"/>
  <c r="AE158" i="5"/>
  <c r="AF158" i="5" s="1"/>
  <c r="D554" i="14" s="1"/>
  <c r="AE280" i="5"/>
  <c r="AF280" i="5" s="1"/>
  <c r="D170" i="14" s="1"/>
  <c r="AE106" i="5"/>
  <c r="AF106" i="5" s="1"/>
  <c r="D117" i="14" s="1"/>
  <c r="AE163" i="5"/>
  <c r="AF163" i="5" s="1"/>
  <c r="D665" i="14" s="1"/>
  <c r="AE285" i="5"/>
  <c r="AF285" i="5" s="1"/>
  <c r="D195" i="14" s="1"/>
  <c r="AE335" i="5"/>
  <c r="AF335" i="5" s="1"/>
  <c r="D509" i="14" s="1"/>
  <c r="AE456" i="5"/>
  <c r="AF456" i="5" s="1"/>
  <c r="D96" i="14" s="1"/>
  <c r="AE572" i="5"/>
  <c r="AF572" i="5" s="1"/>
  <c r="D652" i="14" s="1"/>
  <c r="AE485" i="5"/>
  <c r="AF485" i="5" s="1"/>
  <c r="D595" i="14" s="1"/>
  <c r="AE486" i="5"/>
  <c r="AF486" i="5" s="1"/>
  <c r="D272" i="14" s="1"/>
  <c r="AE444" i="5"/>
  <c r="AF444" i="5" s="1"/>
  <c r="D41" i="14" s="1"/>
  <c r="AE363" i="5"/>
  <c r="AF363" i="5" s="1"/>
  <c r="D19" i="14" s="1"/>
  <c r="AE294" i="5"/>
  <c r="AF294" i="5" s="1"/>
  <c r="D608" i="14" s="1"/>
  <c r="AE440" i="5"/>
  <c r="AF440" i="5" s="1"/>
  <c r="D569" i="14" s="1"/>
  <c r="AE510" i="5"/>
  <c r="AF510" i="5" s="1"/>
  <c r="D44" i="14" s="1"/>
  <c r="AE535" i="5"/>
  <c r="AF535" i="5" s="1"/>
  <c r="D6" i="14" s="1"/>
  <c r="AE325" i="5"/>
  <c r="AF325" i="5" s="1"/>
  <c r="D508" i="14" s="1"/>
  <c r="AE424" i="5"/>
  <c r="AF424" i="5" s="1"/>
  <c r="D357" i="14" s="1"/>
  <c r="AE521" i="5"/>
  <c r="AF521" i="5" s="1"/>
  <c r="D545" i="14" s="1"/>
  <c r="AE633" i="5"/>
  <c r="AF633" i="5" s="1"/>
  <c r="D101" i="14" s="1"/>
  <c r="D655" i="14"/>
  <c r="AE361" i="5"/>
  <c r="AF361" i="5" s="1"/>
  <c r="D10" i="14" s="1"/>
  <c r="AE474" i="5"/>
  <c r="AF474" i="5" s="1"/>
  <c r="D615" i="14" s="1"/>
  <c r="AE586" i="5"/>
  <c r="AF586" i="5" s="1"/>
  <c r="D451" i="14" s="1"/>
  <c r="AE89" i="5"/>
  <c r="AF89" i="5" s="1"/>
  <c r="D240" i="14" s="1"/>
  <c r="AE202" i="5"/>
  <c r="AF202" i="5" s="1"/>
  <c r="D646" i="14" s="1"/>
  <c r="AE314" i="5"/>
  <c r="AF314" i="5" s="1"/>
  <c r="D335" i="14" s="1"/>
  <c r="AE434" i="5"/>
  <c r="AF434" i="5" s="1"/>
  <c r="D123" i="14" s="1"/>
  <c r="AE42" i="5"/>
  <c r="AF42" i="5" s="1"/>
  <c r="D549" i="14" s="1"/>
  <c r="AE191" i="5"/>
  <c r="AF191" i="5" s="1"/>
  <c r="D205" i="14" s="1"/>
  <c r="AE71" i="5"/>
  <c r="AF71" i="5" s="1"/>
  <c r="D319" i="14" s="1"/>
  <c r="AE344" i="5"/>
  <c r="AF344" i="5" s="1"/>
  <c r="D270" i="14" s="1"/>
  <c r="AE144" i="5"/>
  <c r="AF144" i="5" s="1"/>
  <c r="D353" i="14" s="1"/>
  <c r="AE122" i="5"/>
  <c r="AF122" i="5" s="1"/>
  <c r="D426" i="14" s="1"/>
  <c r="AE307" i="5"/>
  <c r="AF307" i="5" s="1"/>
  <c r="D609" i="14" s="1"/>
  <c r="AE196" i="5"/>
  <c r="AF196" i="5" s="1"/>
  <c r="D499" i="14" s="1"/>
  <c r="AE92" i="5"/>
  <c r="AF92" i="5" s="1"/>
  <c r="D141" i="14" s="1"/>
  <c r="AE349" i="5"/>
  <c r="AF349" i="5" s="1"/>
  <c r="D61" i="14" s="1"/>
  <c r="AE320" i="5"/>
  <c r="AF320" i="5" s="1"/>
  <c r="D371" i="14" s="1"/>
  <c r="AE304" i="5"/>
  <c r="AF304" i="5" s="1"/>
  <c r="D251" i="14" s="1"/>
  <c r="AE76" i="5"/>
  <c r="AF76" i="5" s="1"/>
  <c r="D49" i="14" s="1"/>
  <c r="AE484" i="5"/>
  <c r="AF484" i="5" s="1"/>
  <c r="D342" i="14" s="1"/>
  <c r="AE164" i="5"/>
  <c r="AF164" i="5" s="1"/>
  <c r="D431" i="14" s="1"/>
  <c r="AE628" i="5"/>
  <c r="AF628" i="5" s="1"/>
  <c r="D5" i="14" s="1"/>
  <c r="AE91" i="5"/>
  <c r="AF91" i="5" s="1"/>
  <c r="D34" i="14" s="1"/>
  <c r="AE527" i="5"/>
  <c r="AF527" i="5" s="1"/>
  <c r="D448" i="14" s="1"/>
  <c r="AE78" i="5"/>
  <c r="AF78" i="5" s="1"/>
  <c r="D425" i="14" s="1"/>
  <c r="AE528" i="5"/>
  <c r="AF528" i="5" s="1"/>
  <c r="D616" i="14" s="1"/>
  <c r="AE107" i="5"/>
  <c r="AF107" i="5" s="1"/>
  <c r="D487" i="14" s="1"/>
  <c r="AE487" i="5"/>
  <c r="AF487" i="5" s="1"/>
  <c r="D343" i="14" s="1"/>
  <c r="AE432" i="5"/>
  <c r="AF432" i="5" s="1"/>
  <c r="D489" i="14" s="1"/>
  <c r="AE152" i="5"/>
  <c r="AF152" i="5" s="1"/>
  <c r="D630" i="14" s="1"/>
  <c r="AE630" i="5"/>
  <c r="AF630" i="5" s="1"/>
  <c r="D587" i="14" s="1"/>
  <c r="AE336" i="5"/>
  <c r="AF336" i="5" s="1"/>
  <c r="D354" i="14" s="1"/>
  <c r="AE645" i="5"/>
  <c r="AF645" i="5" s="1"/>
  <c r="D635" i="14" s="1"/>
  <c r="AE13" i="5"/>
  <c r="AF13" i="5" s="1"/>
  <c r="D292" i="14" s="1"/>
  <c r="AE492" i="5"/>
  <c r="AF492" i="5" s="1"/>
  <c r="D258" i="14" s="1"/>
  <c r="AE636" i="5"/>
  <c r="AF636" i="5" s="1"/>
  <c r="D588" i="14" s="1"/>
  <c r="AE198" i="5"/>
  <c r="AF198" i="5" s="1"/>
  <c r="D631" i="14" s="1"/>
  <c r="AE563" i="5"/>
  <c r="AF563" i="5" s="1"/>
  <c r="D617" i="14" s="1"/>
  <c r="AE412" i="5"/>
  <c r="AF412" i="5" s="1"/>
  <c r="D404" i="14" s="1"/>
  <c r="AE381" i="5"/>
  <c r="AF381" i="5" s="1"/>
  <c r="D564" i="14" s="1"/>
  <c r="AE648" i="5"/>
  <c r="AF648" i="5" s="1"/>
  <c r="D261" i="14" s="1"/>
  <c r="AE467" i="5"/>
  <c r="AF467" i="5" s="1"/>
  <c r="D212" i="14" s="1"/>
  <c r="AE547" i="5"/>
  <c r="AF547" i="5" s="1"/>
  <c r="D599" i="14" s="1"/>
  <c r="AD2" i="3"/>
  <c r="AE2" i="3" s="1"/>
  <c r="AD365" i="4"/>
  <c r="AE365" i="4" s="1"/>
  <c r="AD348" i="4"/>
  <c r="AE348" i="4" s="1"/>
  <c r="AD26" i="4"/>
  <c r="AE26" i="4" s="1"/>
  <c r="AD138" i="4"/>
  <c r="AE138" i="4" s="1"/>
  <c r="AE362" i="4"/>
  <c r="AD474" i="4"/>
  <c r="AE474" i="4" s="1"/>
  <c r="AD586" i="4"/>
  <c r="AE586" i="4" s="1"/>
  <c r="AD146" i="4"/>
  <c r="AE146" i="4" s="1"/>
  <c r="AD258" i="4"/>
  <c r="AE258" i="4" s="1"/>
  <c r="AD370" i="4"/>
  <c r="AE370" i="4" s="1"/>
  <c r="AD468" i="4"/>
  <c r="AE468" i="4" s="1"/>
  <c r="AD627" i="4"/>
  <c r="AE627" i="4" s="1"/>
  <c r="AD232" i="4"/>
  <c r="AE232" i="4" s="1"/>
  <c r="AD112" i="4"/>
  <c r="AE112" i="4" s="1"/>
  <c r="AD543" i="4"/>
  <c r="AE543" i="4" s="1"/>
  <c r="AD92" i="4"/>
  <c r="AE92" i="4" s="1"/>
  <c r="AD393" i="4"/>
  <c r="AE393" i="4" s="1"/>
  <c r="AD59" i="4"/>
  <c r="AE59" i="4" s="1"/>
  <c r="AD7" i="4"/>
  <c r="AE7" i="4" s="1"/>
  <c r="AD441" i="4"/>
  <c r="AE441" i="4" s="1"/>
  <c r="AD400" i="4"/>
  <c r="AE400" i="4" s="1"/>
  <c r="AD556" i="4"/>
  <c r="AE556" i="4" s="1"/>
  <c r="AD592" i="4"/>
  <c r="AE592" i="4" s="1"/>
  <c r="AD126" i="4"/>
  <c r="AE126" i="4" s="1"/>
  <c r="AD99" i="4"/>
  <c r="AE99" i="4" s="1"/>
  <c r="AD387" i="4"/>
  <c r="AE387" i="4" s="1"/>
  <c r="AD425" i="4"/>
  <c r="AE425" i="4" s="1"/>
  <c r="AE445" i="4"/>
  <c r="AD550" i="4"/>
  <c r="AE550" i="4" s="1"/>
  <c r="AD335" i="4"/>
  <c r="AE335" i="4" s="1"/>
  <c r="AD50" i="4"/>
  <c r="AE50" i="4" s="1"/>
  <c r="AD414" i="4"/>
  <c r="AE414" i="4" s="1"/>
  <c r="AD386" i="4"/>
  <c r="AE386" i="4" s="1"/>
  <c r="AD610" i="4"/>
  <c r="AE610" i="4" s="1"/>
  <c r="AD288" i="4"/>
  <c r="AE288" i="4" s="1"/>
  <c r="AD32" i="4"/>
  <c r="AE32" i="4" s="1"/>
  <c r="AD221" i="4"/>
  <c r="AE221" i="4" s="1"/>
  <c r="AD413" i="4"/>
  <c r="AE413" i="4" s="1"/>
  <c r="AD160" i="4"/>
  <c r="AE160" i="4" s="1"/>
  <c r="AD66" i="4"/>
  <c r="AE66" i="4" s="1"/>
  <c r="AD178" i="4"/>
  <c r="AE178" i="4" s="1"/>
  <c r="AD290" i="4"/>
  <c r="AE290" i="4" s="1"/>
  <c r="AD402" i="4"/>
  <c r="AE402" i="4" s="1"/>
  <c r="AD514" i="4"/>
  <c r="AE514" i="4" s="1"/>
  <c r="AD626" i="4"/>
  <c r="AE626" i="4" s="1"/>
  <c r="AD384" i="4"/>
  <c r="AE384" i="4" s="1"/>
  <c r="AD374" i="4"/>
  <c r="AE374" i="4" s="1"/>
  <c r="AD605" i="4"/>
  <c r="AE605" i="4" s="1"/>
  <c r="AD647" i="4"/>
  <c r="AE647" i="4" s="1"/>
  <c r="AD661" i="4"/>
  <c r="AE661" i="4" s="1"/>
  <c r="AD109" i="4"/>
  <c r="AE109" i="4" s="1"/>
  <c r="AD225" i="4"/>
  <c r="AE225" i="4" s="1"/>
  <c r="AD206" i="4"/>
  <c r="AE206" i="4" s="1"/>
  <c r="AD104" i="4"/>
  <c r="AE104" i="4" s="1"/>
  <c r="AD668" i="4"/>
  <c r="AE668" i="4" s="1"/>
  <c r="AD93" i="4"/>
  <c r="AE93" i="4" s="1"/>
  <c r="AD141" i="4"/>
  <c r="AE141" i="4" s="1"/>
  <c r="AD199" i="4"/>
  <c r="AE199" i="4" s="1"/>
  <c r="AD379" i="4"/>
  <c r="AE379" i="4" s="1"/>
  <c r="AD67" i="4"/>
  <c r="AE67" i="4" s="1"/>
  <c r="AD3" i="4"/>
  <c r="AE3" i="4" s="1"/>
  <c r="AD533" i="4"/>
  <c r="AE533" i="4" s="1"/>
  <c r="AD630" i="4"/>
  <c r="AE630" i="4" s="1"/>
  <c r="AD250" i="4"/>
  <c r="AE250" i="4" s="1"/>
  <c r="AD162" i="4"/>
  <c r="AE162" i="4" s="1"/>
  <c r="AD498" i="4"/>
  <c r="AE498" i="4" s="1"/>
  <c r="AD81" i="4"/>
  <c r="AE81" i="4" s="1"/>
  <c r="AD473" i="4"/>
  <c r="AE473" i="4" s="1"/>
  <c r="AD20" i="4"/>
  <c r="AE20" i="4" s="1"/>
  <c r="AD568" i="4"/>
  <c r="AE568" i="4" s="1"/>
  <c r="AD248" i="4"/>
  <c r="AE248" i="4" s="1"/>
  <c r="AD239" i="4"/>
  <c r="AE239" i="4" s="1"/>
  <c r="AD429" i="4"/>
  <c r="AE429" i="4" s="1"/>
  <c r="AD590" i="4"/>
  <c r="AE590" i="4" s="1"/>
  <c r="AD263" i="4"/>
  <c r="AE263" i="4" s="1"/>
  <c r="AD629" i="4"/>
  <c r="AE629" i="4" s="1"/>
  <c r="AD430" i="4"/>
  <c r="AE430" i="4" s="1"/>
  <c r="AD383" i="4"/>
  <c r="AE383" i="4" s="1"/>
  <c r="AD142" i="4"/>
  <c r="AE142" i="4" s="1"/>
  <c r="AD394" i="4"/>
  <c r="AE394" i="4" s="1"/>
  <c r="AD596" i="4"/>
  <c r="AE596" i="4" s="1"/>
  <c r="AD640" i="4"/>
  <c r="AE640" i="4" s="1"/>
  <c r="AD351" i="4"/>
  <c r="AE351" i="4" s="1"/>
  <c r="AD371" i="4"/>
  <c r="AE371" i="4" s="1"/>
  <c r="AD577" i="4"/>
  <c r="AE577" i="4" s="1"/>
  <c r="AD200" i="4"/>
  <c r="AE200" i="4" s="1"/>
  <c r="AD203" i="4"/>
  <c r="AE203" i="4" s="1"/>
  <c r="AD641" i="4"/>
  <c r="AE641" i="4" s="1"/>
  <c r="AD449" i="4"/>
  <c r="AE449" i="4" s="1"/>
  <c r="AD519" i="4"/>
  <c r="AE519" i="4" s="1"/>
  <c r="AD207" i="4"/>
  <c r="AE207" i="4" s="1"/>
  <c r="AD271" i="4"/>
  <c r="AE271" i="4" s="1"/>
  <c r="AD291" i="4"/>
  <c r="AE291" i="4" s="1"/>
  <c r="AD108" i="4"/>
  <c r="AE108" i="4" s="1"/>
  <c r="AD435" i="4"/>
  <c r="AE435" i="4" s="1"/>
  <c r="AD625" i="4"/>
  <c r="AE625" i="4" s="1"/>
  <c r="AD151" i="4"/>
  <c r="AE151" i="4" s="1"/>
  <c r="AD657" i="4"/>
  <c r="AE657" i="4" s="1"/>
  <c r="AD364" i="4"/>
  <c r="AE364" i="4" s="1"/>
  <c r="AD345" i="4"/>
  <c r="AE345" i="4" s="1"/>
  <c r="AD457" i="4"/>
  <c r="AE457" i="4" s="1"/>
  <c r="AD196" i="4"/>
  <c r="AE196" i="4" s="1"/>
  <c r="AD463" i="4"/>
  <c r="AE463" i="4" s="1"/>
  <c r="AD34" i="4"/>
  <c r="AE34" i="4" s="1"/>
  <c r="AD352" i="4"/>
  <c r="AE352" i="4" s="1"/>
  <c r="AD98" i="4"/>
  <c r="AE98" i="4" s="1"/>
  <c r="AD275" i="4"/>
  <c r="AE275" i="4" s="1"/>
  <c r="AD655" i="4"/>
  <c r="AE655" i="4" s="1"/>
  <c r="AD476" i="4"/>
  <c r="AE476" i="4" s="1"/>
  <c r="AD643" i="4"/>
  <c r="AE643" i="4" s="1"/>
  <c r="AD363" i="4"/>
  <c r="AE363" i="4" s="1"/>
  <c r="AD478" i="4"/>
  <c r="AE478" i="4" s="1"/>
  <c r="AD459" i="4"/>
  <c r="AE459" i="4" s="1"/>
  <c r="AD322" i="4"/>
  <c r="AE322" i="4" s="1"/>
  <c r="AD336" i="4"/>
  <c r="AE336" i="4" s="1"/>
  <c r="AD176" i="4"/>
  <c r="AE176" i="4" s="1"/>
  <c r="AD499" i="4"/>
  <c r="AE499" i="4" s="1"/>
  <c r="AD613" i="4"/>
  <c r="AE613" i="4" s="1"/>
  <c r="AD654" i="4"/>
  <c r="AE654" i="4" s="1"/>
  <c r="AD177" i="4"/>
  <c r="AE177" i="4" s="1"/>
  <c r="AD412" i="4"/>
  <c r="AE412" i="4" s="1"/>
  <c r="AD646" i="4"/>
  <c r="AE646" i="4" s="1"/>
  <c r="AD13" i="4"/>
  <c r="AE13" i="4" s="1"/>
  <c r="AD306" i="4"/>
  <c r="AE306" i="4" s="1"/>
  <c r="AD396" i="4"/>
  <c r="AE396" i="4" s="1"/>
  <c r="AD139" i="4"/>
  <c r="AE139" i="4" s="1"/>
  <c r="AD210" i="4"/>
  <c r="AE210" i="4" s="1"/>
  <c r="AD85" i="4"/>
  <c r="AE85" i="4" s="1"/>
  <c r="AD599" i="4"/>
  <c r="AE599" i="4" s="1"/>
  <c r="AD240" i="4"/>
  <c r="AE240" i="4" s="1"/>
  <c r="AD312" i="4"/>
  <c r="AE312" i="4" s="1"/>
  <c r="AD563" i="4"/>
  <c r="AE563" i="4" s="1"/>
  <c r="AD615" i="4"/>
  <c r="AE615" i="4" s="1"/>
  <c r="AD305" i="4"/>
  <c r="AE305" i="4" s="1"/>
  <c r="AD244" i="4"/>
  <c r="AE244" i="4" s="1"/>
  <c r="AD663" i="4"/>
  <c r="AE663" i="4" s="1"/>
  <c r="AD477" i="4"/>
  <c r="AE477" i="4" s="1"/>
  <c r="AD79" i="4"/>
  <c r="AE79" i="4" s="1"/>
  <c r="AD274" i="4"/>
  <c r="AE274" i="4" s="1"/>
  <c r="AD536" i="4"/>
  <c r="AE536" i="4" s="1"/>
  <c r="AD15" i="4"/>
  <c r="AE15" i="4" s="1"/>
  <c r="AD233" i="4"/>
  <c r="AE233" i="4" s="1"/>
  <c r="AD353" i="4"/>
  <c r="AE353" i="4" s="1"/>
  <c r="AD238" i="4"/>
  <c r="AE238" i="4" s="1"/>
  <c r="AD366" i="4"/>
  <c r="AE366" i="4" s="1"/>
  <c r="AD113" i="4"/>
  <c r="AE113" i="4" s="1"/>
  <c r="AD313" i="4"/>
  <c r="AE313" i="4" s="1"/>
  <c r="AD57" i="4"/>
  <c r="AE57" i="4" s="1"/>
  <c r="AD564" i="4"/>
  <c r="AE564" i="4" s="1"/>
  <c r="AD618" i="4"/>
  <c r="AE618" i="4" s="1"/>
  <c r="AD600" i="4"/>
  <c r="AE600" i="4" s="1"/>
  <c r="AD165" i="4"/>
  <c r="AE165" i="4" s="1"/>
  <c r="AD236" i="4"/>
  <c r="AE236" i="4" s="1"/>
  <c r="AD191" i="4"/>
  <c r="AE191" i="4" s="1"/>
  <c r="AD436" i="4"/>
  <c r="AE436" i="4" s="1"/>
  <c r="AD255" i="4"/>
  <c r="AE255" i="4" s="1"/>
  <c r="AD443" i="4"/>
  <c r="AE443" i="4" s="1"/>
  <c r="AD593" i="4"/>
  <c r="AE593" i="4" s="1"/>
  <c r="AD439" i="4"/>
  <c r="AE439" i="4" s="1"/>
  <c r="AD300" i="4"/>
  <c r="AE300" i="4" s="1"/>
  <c r="AD189" i="4"/>
  <c r="AE189" i="4" s="1"/>
  <c r="AD444" i="4"/>
  <c r="AE444" i="4" s="1"/>
  <c r="AD272" i="4"/>
  <c r="AE272" i="4" s="1"/>
  <c r="AD134" i="4"/>
  <c r="AE134" i="4" s="1"/>
  <c r="AD376" i="4"/>
  <c r="AE376" i="4" s="1"/>
  <c r="AD377" i="4"/>
  <c r="AE377" i="4" s="1"/>
  <c r="AD167" i="4"/>
  <c r="AE167" i="4" s="1"/>
  <c r="AD173" i="4"/>
  <c r="AE173" i="4" s="1"/>
  <c r="AD485" i="4"/>
  <c r="AE485" i="4" s="1"/>
  <c r="AD72" i="4"/>
  <c r="AE72" i="4" s="1"/>
  <c r="AD549" i="4"/>
  <c r="AE549" i="4" s="1"/>
  <c r="AD90" i="4"/>
  <c r="AE90" i="4" s="1"/>
  <c r="AD481" i="4"/>
  <c r="AE481" i="4" s="1"/>
  <c r="AE408" i="4"/>
  <c r="AD397" i="4"/>
  <c r="AE397" i="4" s="1"/>
  <c r="AD380" i="4"/>
  <c r="AE380" i="4" s="1"/>
  <c r="AD270" i="4"/>
  <c r="AE270" i="4" s="1"/>
  <c r="AD535" i="4"/>
  <c r="AE535" i="4" s="1"/>
  <c r="AD247" i="4"/>
  <c r="AE247" i="4" s="1"/>
  <c r="AD501" i="4"/>
  <c r="AE501" i="4" s="1"/>
  <c r="AD458" i="4"/>
  <c r="AE458" i="4" s="1"/>
  <c r="AD389" i="4"/>
  <c r="AE389" i="4" s="1"/>
  <c r="AD12" i="4"/>
  <c r="AE12" i="4" s="1"/>
  <c r="AD361" i="4"/>
  <c r="AE361" i="4" s="1"/>
  <c r="AD18" i="4"/>
  <c r="AE18" i="4" s="1"/>
  <c r="AD398" i="4"/>
  <c r="AE398" i="4" s="1"/>
  <c r="AD527" i="4"/>
  <c r="AE527" i="4" s="1"/>
  <c r="AD94" i="4"/>
  <c r="AE94" i="4" s="1"/>
  <c r="AD464" i="4"/>
  <c r="AE464" i="4" s="1"/>
  <c r="AD431" i="4"/>
  <c r="AE431" i="4" s="1"/>
  <c r="AD534" i="4"/>
  <c r="AE534" i="4" s="1"/>
  <c r="AD24" i="4"/>
  <c r="AE24" i="4" s="1"/>
  <c r="AD269" i="4"/>
  <c r="AE269" i="4" s="1"/>
  <c r="AD358" i="4"/>
  <c r="AE358" i="4" s="1"/>
  <c r="AD454" i="4"/>
  <c r="AE454" i="4" s="1"/>
  <c r="AD214" i="4"/>
  <c r="AE214" i="4" s="1"/>
  <c r="AD118" i="4"/>
  <c r="AE118" i="4" s="1"/>
  <c r="AD77" i="4"/>
  <c r="AE77" i="4" s="1"/>
  <c r="AD372" i="4"/>
  <c r="AE372" i="4" s="1"/>
  <c r="AD369" i="4"/>
  <c r="AE369" i="4" s="1"/>
  <c r="AD171" i="4"/>
  <c r="AE171" i="4" s="1"/>
  <c r="AD188" i="4"/>
  <c r="AE188" i="4" s="1"/>
  <c r="AD391" i="4"/>
  <c r="AE391" i="4" s="1"/>
  <c r="AD106" i="4"/>
  <c r="AE106" i="4" s="1"/>
  <c r="AD416" i="4"/>
  <c r="AE416" i="4" s="1"/>
  <c r="AD579" i="4"/>
  <c r="AE579" i="4" s="1"/>
  <c r="AD302" i="4"/>
  <c r="AE302" i="4" s="1"/>
  <c r="AD309" i="4"/>
  <c r="AE309" i="4" s="1"/>
  <c r="AD557" i="4"/>
  <c r="AE557" i="4" s="1"/>
  <c r="AD509" i="4"/>
  <c r="AE509" i="4" s="1"/>
  <c r="AD143" i="4"/>
  <c r="AE143" i="4" s="1"/>
  <c r="AD197" i="4"/>
  <c r="AE197" i="4" s="1"/>
  <c r="AD42" i="4"/>
  <c r="AE42" i="4" s="1"/>
  <c r="AD566" i="4"/>
  <c r="AE566" i="4" s="1"/>
  <c r="AD405" i="4"/>
  <c r="AE405" i="4" s="1"/>
  <c r="AD69" i="4"/>
  <c r="AE69" i="4" s="1"/>
  <c r="AD89" i="4"/>
  <c r="AE89" i="4" s="1"/>
  <c r="AD406" i="4"/>
  <c r="AE406" i="4" s="1"/>
  <c r="AD129" i="4"/>
  <c r="AE129" i="4" s="1"/>
  <c r="AD639" i="4"/>
  <c r="AE639" i="4" s="1"/>
  <c r="AD580" i="4"/>
  <c r="AE580" i="4" s="1"/>
  <c r="AD472" i="4"/>
  <c r="AE472" i="4" s="1"/>
  <c r="AD123" i="4"/>
  <c r="AE123" i="4" s="1"/>
  <c r="AD259" i="4"/>
  <c r="AE259" i="4" s="1"/>
  <c r="AD493" i="4"/>
  <c r="AE493" i="4" s="1"/>
  <c r="AD502" i="4"/>
  <c r="AE502" i="4" s="1"/>
  <c r="AD115" i="4"/>
  <c r="AE115" i="4" s="1"/>
  <c r="AD323" i="4"/>
  <c r="AE323" i="4" s="1"/>
  <c r="AD392" i="4"/>
  <c r="AE392" i="4" s="1"/>
  <c r="AD328" i="4"/>
  <c r="AE328" i="4" s="1"/>
  <c r="AD132" i="4"/>
  <c r="AE132" i="4" s="1"/>
  <c r="AD297" i="4"/>
  <c r="AE297" i="4" s="1"/>
  <c r="AD484" i="4"/>
  <c r="AE484" i="4" s="1"/>
  <c r="AD227" i="4"/>
  <c r="AE227" i="4" s="1"/>
  <c r="AD311" i="4"/>
  <c r="AE311" i="4" s="1"/>
  <c r="AD547" i="4"/>
  <c r="AE547" i="4" s="1"/>
  <c r="AD252" i="4"/>
  <c r="AE252" i="4" s="1"/>
  <c r="AD616" i="4"/>
  <c r="AE616" i="4" s="1"/>
  <c r="AD490" i="4"/>
  <c r="AE490" i="4" s="1"/>
  <c r="AD170" i="4"/>
  <c r="AE170" i="4" s="1"/>
  <c r="AD282" i="4"/>
  <c r="AE282" i="4" s="1"/>
  <c r="AD40" i="4"/>
  <c r="AE40" i="4" s="1"/>
  <c r="AD631" i="4"/>
  <c r="AE631" i="4" s="1"/>
  <c r="AD318" i="4"/>
  <c r="AE318" i="4" s="1"/>
  <c r="AD73" i="4"/>
  <c r="AE73" i="4" s="1"/>
  <c r="AD280" i="4"/>
  <c r="AE280" i="4" s="1"/>
  <c r="AD424" i="4"/>
  <c r="AE424" i="4" s="1"/>
  <c r="AD587" i="4"/>
  <c r="AE587" i="4" s="1"/>
  <c r="AD658" i="4"/>
  <c r="AE658" i="4" s="1"/>
  <c r="AD261" i="4"/>
  <c r="AE261" i="4" s="1"/>
  <c r="AD541" i="4"/>
  <c r="AE541" i="4" s="1"/>
  <c r="AD346" i="4"/>
  <c r="AE346" i="4" s="1"/>
  <c r="AD88" i="4"/>
  <c r="AE88" i="4" s="1"/>
  <c r="AD421" i="4"/>
  <c r="AE421" i="4" s="1"/>
  <c r="AD582" i="4"/>
  <c r="AE582" i="4" s="1"/>
  <c r="AD47" i="4"/>
  <c r="AE47" i="4" s="1"/>
  <c r="AD265" i="4"/>
  <c r="AE265" i="4" s="1"/>
  <c r="AD241" i="4"/>
  <c r="AE241" i="4" s="1"/>
  <c r="AD619" i="4"/>
  <c r="AE619" i="4" s="1"/>
  <c r="AD137" i="4"/>
  <c r="AE137" i="4" s="1"/>
  <c r="AD567" i="4"/>
  <c r="AE567" i="4" s="1"/>
  <c r="AD315" i="4"/>
  <c r="AE315" i="4" s="1"/>
  <c r="AD230" i="4"/>
  <c r="AE230" i="4" s="1"/>
  <c r="AD367" i="4"/>
  <c r="AE367" i="4" s="1"/>
  <c r="AD428" i="4"/>
  <c r="AE428" i="4" s="1"/>
  <c r="AD83" i="4"/>
  <c r="AE83" i="4" s="1"/>
  <c r="AD164" i="4"/>
  <c r="AE164" i="4" s="1"/>
  <c r="AD404" i="4"/>
  <c r="AE404" i="4" s="1"/>
  <c r="AD321" i="4"/>
  <c r="AE321" i="4" s="1"/>
  <c r="AD183" i="4"/>
  <c r="AE183" i="4" s="1"/>
  <c r="AD489" i="4"/>
  <c r="AE489" i="4" s="1"/>
  <c r="AD447" i="4"/>
  <c r="AE447" i="4" s="1"/>
  <c r="AD432" i="4"/>
  <c r="AE432" i="4" s="1"/>
  <c r="AD420" i="4"/>
  <c r="AE420" i="4" s="1"/>
  <c r="AD74" i="4"/>
  <c r="AE74" i="4" s="1"/>
  <c r="AD226" i="4"/>
  <c r="AE226" i="4" s="1"/>
  <c r="AD63" i="4"/>
  <c r="AE63" i="4" s="1"/>
  <c r="AD448" i="4"/>
  <c r="AE448" i="4" s="1"/>
  <c r="AD467" i="4"/>
  <c r="AE467" i="4" s="1"/>
  <c r="AD575" i="4"/>
  <c r="AE575" i="4" s="1"/>
  <c r="AD120" i="4"/>
  <c r="AE120" i="4" s="1"/>
  <c r="AD153" i="4"/>
  <c r="AE153" i="4" s="1"/>
  <c r="AD136" i="4"/>
  <c r="AE136" i="4" s="1"/>
  <c r="AD522" i="4"/>
  <c r="AE522" i="4" s="1"/>
  <c r="AD28" i="4"/>
  <c r="AE28" i="4" s="1"/>
  <c r="AD128" i="4"/>
  <c r="AE128" i="4" s="1"/>
  <c r="AD82" i="4"/>
  <c r="AE82" i="4" s="1"/>
  <c r="AD418" i="4"/>
  <c r="AE418" i="4" s="1"/>
  <c r="AD45" i="4"/>
  <c r="AE45" i="4" s="1"/>
  <c r="AD475" i="4"/>
  <c r="AE475" i="4" s="1"/>
  <c r="AD583" i="4"/>
  <c r="AE583" i="4" s="1"/>
  <c r="AD253" i="4"/>
  <c r="AE253" i="4" s="1"/>
  <c r="AD289" i="4"/>
  <c r="AE289" i="4" s="1"/>
  <c r="AD161" i="4"/>
  <c r="AE161" i="4" s="1"/>
  <c r="AD231" i="4"/>
  <c r="AE231" i="4" s="1"/>
  <c r="AD339" i="4"/>
  <c r="AE339" i="4" s="1"/>
  <c r="AD517" i="4"/>
  <c r="AE517" i="4" s="1"/>
  <c r="AD410" i="4"/>
  <c r="AE410" i="4" s="1"/>
  <c r="AD296" i="4"/>
  <c r="AE296" i="4" s="1"/>
  <c r="AD283" i="4"/>
  <c r="AE283" i="4" s="1"/>
  <c r="AD488" i="4"/>
  <c r="AE488" i="4" s="1"/>
  <c r="AD656" i="4"/>
  <c r="AE656" i="4" s="1"/>
  <c r="AD103" i="4"/>
  <c r="AE103" i="4" s="1"/>
  <c r="AD381" i="4"/>
  <c r="AE381" i="4" s="1"/>
  <c r="AE303" i="4"/>
  <c r="AD482" i="4"/>
  <c r="AE482" i="4" s="1"/>
  <c r="AD496" i="4"/>
  <c r="AE496" i="4" s="1"/>
  <c r="AD202" i="4"/>
  <c r="AE202" i="4" s="1"/>
  <c r="AD571" i="4"/>
  <c r="AE571" i="4" s="1"/>
  <c r="AD650" i="4"/>
  <c r="AE650" i="4" s="1"/>
  <c r="AD540" i="4"/>
  <c r="AE540" i="4" s="1"/>
  <c r="AD442" i="4"/>
  <c r="AE442" i="4" s="1"/>
  <c r="AD80" i="4"/>
  <c r="AE80" i="4" s="1"/>
  <c r="AD433" i="4"/>
  <c r="AE433" i="4" s="1"/>
  <c r="AD607" i="4"/>
  <c r="AE607" i="4" s="1"/>
  <c r="AD27" i="4"/>
  <c r="AE27" i="4" s="1"/>
  <c r="AD608" i="4"/>
  <c r="AE608" i="4" s="1"/>
  <c r="AD544" i="4"/>
  <c r="AE544" i="4" s="1"/>
  <c r="AD184" i="4"/>
  <c r="AE184" i="4" s="1"/>
  <c r="AD301" i="4"/>
  <c r="AE301" i="4" s="1"/>
  <c r="AD114" i="4"/>
  <c r="AE114" i="4" s="1"/>
  <c r="AD243" i="4"/>
  <c r="AE243" i="4" s="1"/>
  <c r="AD338" i="4"/>
  <c r="AE338" i="4" s="1"/>
  <c r="AD450" i="4"/>
  <c r="AE450" i="4" s="1"/>
  <c r="AD562" i="4"/>
  <c r="AE562" i="4" s="1"/>
  <c r="AD208" i="4"/>
  <c r="AE208" i="4" s="1"/>
  <c r="AD324" i="4"/>
  <c r="AE324" i="4" s="1"/>
  <c r="AD461" i="4"/>
  <c r="AE461" i="4" s="1"/>
  <c r="AD515" i="4"/>
  <c r="AE515" i="4" s="1"/>
  <c r="AD659" i="4"/>
  <c r="AE659" i="4" s="1"/>
  <c r="AD518" i="4"/>
  <c r="AE518" i="4" s="1"/>
  <c r="AD487" i="4"/>
  <c r="AE487" i="4" s="1"/>
  <c r="AD623" i="4"/>
  <c r="AE623" i="4" s="1"/>
  <c r="AD273" i="4"/>
  <c r="AE273" i="4" s="1"/>
  <c r="AD637" i="4"/>
  <c r="AE637" i="4" s="1"/>
  <c r="AD325" i="4"/>
  <c r="AE325" i="4" s="1"/>
  <c r="AD589" i="4"/>
  <c r="AE589" i="4" s="1"/>
  <c r="AD356" i="4"/>
  <c r="AE356" i="4" s="1"/>
  <c r="AD201" i="4"/>
  <c r="AE201" i="4" s="1"/>
  <c r="AD530" i="4"/>
  <c r="AE530" i="4" s="1"/>
  <c r="AD513" i="4"/>
  <c r="AE513" i="4" s="1"/>
  <c r="AD326" i="4"/>
  <c r="AE326" i="4" s="1"/>
  <c r="AD29" i="4"/>
  <c r="AE29" i="4" s="1"/>
  <c r="AD642" i="4"/>
  <c r="AE642" i="4" s="1"/>
  <c r="AD644" i="4"/>
  <c r="AE644" i="4" s="1"/>
  <c r="AD552" i="4"/>
  <c r="AE552" i="4" s="1"/>
  <c r="AD667" i="4"/>
  <c r="AE667" i="4" s="1"/>
  <c r="AD632" i="4"/>
  <c r="AE632" i="4" s="1"/>
  <c r="AD87" i="4"/>
  <c r="AE87" i="4" s="1"/>
  <c r="AD585" i="4"/>
  <c r="AE585" i="4" s="1"/>
  <c r="AD219" i="4"/>
  <c r="AE219" i="4" s="1"/>
  <c r="AE452" i="4"/>
  <c r="AD193" i="4"/>
  <c r="AE193" i="4" s="1"/>
  <c r="AD61" i="4"/>
  <c r="AE61" i="4" s="1"/>
  <c r="AD591" i="4"/>
  <c r="AE591" i="4" s="1"/>
  <c r="AD419" i="4"/>
  <c r="AE419" i="4" s="1"/>
  <c r="AD529" i="4"/>
  <c r="AE529" i="4" s="1"/>
  <c r="AD598" i="4"/>
  <c r="AE598" i="4" s="1"/>
  <c r="AD60" i="4"/>
  <c r="AE60" i="4" s="1"/>
  <c r="AD124" i="4"/>
  <c r="AE124" i="4" s="1"/>
  <c r="AD218" i="4"/>
  <c r="AE218" i="4" s="1"/>
  <c r="AD554" i="4"/>
  <c r="AE554" i="4" s="1"/>
  <c r="AD192" i="4"/>
  <c r="AE192" i="4" s="1"/>
  <c r="AD602" i="4"/>
  <c r="AE602" i="4" s="1"/>
  <c r="AD621" i="4"/>
  <c r="AE621" i="4" s="1"/>
  <c r="AD494" i="4"/>
  <c r="AE494" i="4" s="1"/>
  <c r="AD524" i="4"/>
  <c r="AE524" i="4" s="1"/>
  <c r="AD21" i="4"/>
  <c r="AE21" i="4" s="1"/>
  <c r="AD595" i="4"/>
  <c r="AE595" i="4" s="1"/>
  <c r="AD388" i="4"/>
  <c r="AE388" i="4" s="1"/>
  <c r="AD327" i="4"/>
  <c r="AE327" i="4" s="1"/>
  <c r="AD332" i="4"/>
  <c r="AE332" i="4" s="1"/>
  <c r="AD180" i="4"/>
  <c r="AE180" i="4" s="1"/>
  <c r="AD145" i="4"/>
  <c r="AE145" i="4" s="1"/>
  <c r="AD395" i="4"/>
  <c r="AE395" i="4" s="1"/>
  <c r="AD149" i="4"/>
  <c r="AE149" i="4" s="1"/>
  <c r="AD634" i="4"/>
  <c r="AE634" i="4" s="1"/>
  <c r="AD122" i="4"/>
  <c r="AE122" i="4" s="1"/>
  <c r="AD234" i="4"/>
  <c r="AE234" i="4" s="1"/>
  <c r="AD526" i="4"/>
  <c r="AE526" i="4" s="1"/>
  <c r="AD465" i="4"/>
  <c r="AE465" i="4" s="1"/>
  <c r="AD570" i="4"/>
  <c r="AE570" i="4" s="1"/>
  <c r="AD216" i="4"/>
  <c r="AE216" i="4" s="1"/>
  <c r="AD542" i="4"/>
  <c r="AE542" i="4" s="1"/>
  <c r="AD96" i="4"/>
  <c r="AE96" i="4" s="1"/>
  <c r="AD531" i="4"/>
  <c r="AE531" i="4" s="1"/>
  <c r="AD471" i="4"/>
  <c r="AE471" i="4" s="1"/>
  <c r="AD117" i="4"/>
  <c r="AE117" i="4" s="1"/>
  <c r="AD495" i="4"/>
  <c r="AE495" i="4" s="1"/>
  <c r="AD121" i="4"/>
  <c r="AE121" i="4" s="1"/>
  <c r="AD147" i="4"/>
  <c r="AE147" i="4" s="1"/>
  <c r="AD645" i="4"/>
  <c r="AE645" i="4" s="1"/>
  <c r="AD333" i="4"/>
  <c r="AE333" i="4" s="1"/>
  <c r="AD510" i="4"/>
  <c r="AE510" i="4" s="1"/>
  <c r="AD209" i="4"/>
  <c r="AE209" i="4" s="1"/>
  <c r="AD329" i="4"/>
  <c r="AE329" i="4" s="1"/>
  <c r="AD182" i="4"/>
  <c r="AE182" i="4" s="1"/>
  <c r="AE334" i="4"/>
  <c r="AD349" i="4"/>
  <c r="AE349" i="4" s="1"/>
  <c r="AD307" i="4"/>
  <c r="AE307" i="4" s="1"/>
  <c r="AD652" i="4"/>
  <c r="AE652" i="4" s="1"/>
  <c r="AD560" i="4"/>
  <c r="AE560" i="4" s="1"/>
  <c r="AD70" i="4"/>
  <c r="AE70" i="4" s="1"/>
  <c r="AD268" i="4"/>
  <c r="AE268" i="4" s="1"/>
  <c r="AD462" i="4"/>
  <c r="AE462" i="4" s="1"/>
  <c r="AD437" i="4"/>
  <c r="AE437" i="4" s="1"/>
  <c r="AD39" i="4"/>
  <c r="AE39" i="4" s="1"/>
  <c r="AD159" i="4"/>
  <c r="AE159" i="4" s="1"/>
  <c r="AD316" i="4"/>
  <c r="AE316" i="4" s="1"/>
  <c r="AD22" i="4"/>
  <c r="AE22" i="4" s="1"/>
  <c r="AD119" i="4"/>
  <c r="AE119" i="4" s="1"/>
  <c r="AD198" i="4"/>
  <c r="AE198" i="4" s="1"/>
  <c r="AD264" i="4"/>
  <c r="AE264" i="4" s="1"/>
  <c r="AD75" i="4"/>
  <c r="AE75" i="4" s="1"/>
  <c r="AD152" i="4"/>
  <c r="AE152" i="4" s="1"/>
  <c r="AD486" i="4"/>
  <c r="AE486" i="4" s="1"/>
  <c r="AD594" i="4"/>
  <c r="AE594" i="4" s="1"/>
  <c r="AD662" i="4"/>
  <c r="AE662" i="4" s="1"/>
  <c r="AD434" i="4"/>
  <c r="AE434" i="4" s="1"/>
  <c r="AD516" i="4"/>
  <c r="AE516" i="4" s="1"/>
  <c r="AD373" i="4"/>
  <c r="AE373" i="4" s="1"/>
  <c r="AD195" i="4"/>
  <c r="AE195" i="4" s="1"/>
  <c r="AD295" i="4"/>
  <c r="AE295" i="4" s="1"/>
  <c r="AD48" i="4"/>
  <c r="AE48" i="4" s="1"/>
  <c r="AD65" i="4"/>
  <c r="AE65" i="4" s="1"/>
  <c r="AD130" i="4"/>
  <c r="AE130" i="4" s="1"/>
  <c r="AD262" i="4"/>
  <c r="AE262" i="4" s="1"/>
  <c r="AD479" i="4"/>
  <c r="AE479" i="4" s="1"/>
  <c r="AD497" i="4"/>
  <c r="AE497" i="4" s="1"/>
  <c r="AD131" i="4"/>
  <c r="AE131" i="4" s="1"/>
  <c r="AD359" i="4"/>
  <c r="AE359" i="4" s="1"/>
  <c r="AD584" i="4"/>
  <c r="AE584" i="4" s="1"/>
  <c r="AD440" i="4"/>
  <c r="AE440" i="4" s="1"/>
  <c r="AD242" i="4"/>
  <c r="AE242" i="4" s="1"/>
  <c r="AD354" i="4"/>
  <c r="AE354" i="4" s="1"/>
  <c r="AD578" i="4"/>
  <c r="AE578" i="4" s="1"/>
  <c r="AD224" i="4"/>
  <c r="AE224" i="4" s="1"/>
  <c r="AD36" i="4"/>
  <c r="AE36" i="4" s="1"/>
  <c r="AD503" i="4"/>
  <c r="AE503" i="4" s="1"/>
  <c r="AD511" i="4"/>
  <c r="AE511" i="4" s="1"/>
  <c r="AD559" i="4"/>
  <c r="AE559" i="4" s="1"/>
  <c r="AD653" i="4"/>
  <c r="AE653" i="4" s="1"/>
  <c r="AD357" i="4"/>
  <c r="AE357" i="4" s="1"/>
  <c r="AD246" i="4"/>
  <c r="AE246" i="4" s="1"/>
  <c r="AD217" i="4"/>
  <c r="AE217" i="4" s="1"/>
  <c r="AD337" i="4"/>
  <c r="AE337" i="4" s="1"/>
  <c r="AD37" i="4"/>
  <c r="AE37" i="4" s="1"/>
  <c r="AD287" i="4"/>
  <c r="AE287" i="4" s="1"/>
  <c r="AD97" i="4"/>
  <c r="AE97" i="4" s="1"/>
  <c r="AD35" i="4"/>
  <c r="AE35" i="4" s="1"/>
  <c r="AD91" i="4"/>
  <c r="AE91" i="4" s="1"/>
  <c r="AE660" i="4"/>
  <c r="AD576" i="4"/>
  <c r="AE576" i="4" s="1"/>
  <c r="AD84" i="4"/>
  <c r="AE84" i="4" s="1"/>
  <c r="AD505" i="4"/>
  <c r="AE505" i="4" s="1"/>
  <c r="AD30" i="4"/>
  <c r="AE30" i="4" s="1"/>
  <c r="AD331" i="4"/>
  <c r="AE331" i="4" s="1"/>
  <c r="AD537" i="4"/>
  <c r="AE537" i="4" s="1"/>
  <c r="AD107" i="4"/>
  <c r="AE107" i="4" s="1"/>
  <c r="AD86" i="4"/>
  <c r="AE86" i="4" s="1"/>
  <c r="AD375" i="4"/>
  <c r="AE375" i="4" s="1"/>
  <c r="AD638" i="4"/>
  <c r="AE638" i="4" s="1"/>
  <c r="AD204" i="4"/>
  <c r="AE204" i="4" s="1"/>
  <c r="AD344" i="4"/>
  <c r="AE344" i="4" s="1"/>
  <c r="AD292" i="4"/>
  <c r="AE292" i="4" s="1"/>
  <c r="AD279" i="4"/>
  <c r="AE279" i="4" s="1"/>
  <c r="AD190" i="4"/>
  <c r="AE190" i="4" s="1"/>
  <c r="AD5" i="4"/>
  <c r="AE5" i="4" s="1"/>
  <c r="AD254" i="4"/>
  <c r="AE254" i="4" s="1"/>
  <c r="AD55" i="4"/>
  <c r="AE55" i="4" s="1"/>
  <c r="AD23" i="4"/>
  <c r="AE23" i="4" s="1"/>
  <c r="AD532" i="4"/>
  <c r="AE532" i="4" s="1"/>
  <c r="AD551" i="4"/>
  <c r="AE551" i="4" s="1"/>
  <c r="AD101" i="4"/>
  <c r="AE101" i="4" s="1"/>
  <c r="AD41" i="4"/>
  <c r="AE41" i="4" s="1"/>
  <c r="AD14" i="4"/>
  <c r="AE14" i="4" s="1"/>
  <c r="AD378" i="4"/>
  <c r="AE378" i="4" s="1"/>
  <c r="AD17" i="4"/>
  <c r="AE17" i="4" s="1"/>
  <c r="AD215" i="4"/>
  <c r="AE215" i="4" s="1"/>
  <c r="AD25" i="4"/>
  <c r="AE25" i="4" s="1"/>
  <c r="AD156" i="4"/>
  <c r="AE156" i="4" s="1"/>
  <c r="AD51" i="4"/>
  <c r="AE51" i="4" s="1"/>
  <c r="AD11" i="4"/>
  <c r="AE11" i="4" s="1"/>
  <c r="AD46" i="4"/>
  <c r="AE46" i="4" s="1"/>
  <c r="AD49" i="4"/>
  <c r="AE49" i="4" s="1"/>
  <c r="AD10" i="4"/>
  <c r="AE10" i="4" s="1"/>
  <c r="AE598" i="3"/>
  <c r="AE563" i="3"/>
  <c r="AE233" i="3"/>
  <c r="AE389" i="3"/>
  <c r="AE648" i="3"/>
  <c r="AE76" i="3"/>
  <c r="AE246" i="3"/>
  <c r="AE235" i="3"/>
  <c r="AE380" i="3"/>
  <c r="AE226" i="3"/>
  <c r="AE266" i="3"/>
  <c r="AE663" i="3"/>
  <c r="AE440" i="3"/>
  <c r="AE197" i="3"/>
  <c r="AE179" i="3"/>
  <c r="AE277" i="3"/>
  <c r="AE6" i="3"/>
  <c r="AE84" i="3"/>
  <c r="AE149" i="3"/>
  <c r="AE345" i="3"/>
  <c r="AE95" i="3"/>
  <c r="AE252" i="3"/>
  <c r="AE523" i="3"/>
  <c r="AE544" i="3"/>
  <c r="AE221" i="3"/>
  <c r="AE41" i="3"/>
  <c r="AE87" i="3"/>
  <c r="AE468" i="3"/>
  <c r="AE528" i="3"/>
  <c r="AE227" i="3"/>
  <c r="AE68" i="3"/>
  <c r="AE575" i="3"/>
  <c r="AE525" i="3"/>
  <c r="AE432" i="3"/>
  <c r="AE188" i="3"/>
  <c r="AE184" i="3"/>
  <c r="AE442" i="3"/>
  <c r="AE449" i="3"/>
  <c r="AE522" i="3"/>
  <c r="AE173" i="3"/>
  <c r="AE231" i="3"/>
  <c r="AE327" i="3"/>
  <c r="AE588" i="3"/>
  <c r="AE608" i="3"/>
  <c r="AE419" i="3"/>
  <c r="AE140" i="3"/>
  <c r="AE344" i="3"/>
  <c r="AE267" i="3"/>
  <c r="AE24" i="3"/>
  <c r="AE601" i="3"/>
  <c r="AE455" i="3"/>
  <c r="AE80" i="3"/>
  <c r="AE503" i="3"/>
  <c r="AE452" i="3"/>
  <c r="AE251" i="3"/>
  <c r="AE664" i="3"/>
  <c r="AE104" i="3"/>
  <c r="AE21" i="3"/>
  <c r="AE51" i="3"/>
  <c r="AE458" i="3"/>
  <c r="AE602" i="3"/>
  <c r="AE163" i="3"/>
  <c r="AE645" i="3"/>
  <c r="AE480" i="3"/>
  <c r="AE238" i="3"/>
  <c r="AE560" i="3"/>
  <c r="AE279" i="3"/>
  <c r="AE32" i="3"/>
  <c r="AE519" i="3"/>
  <c r="AE93" i="3"/>
  <c r="AE582" i="3"/>
  <c r="AE426" i="3"/>
  <c r="AE72" i="3"/>
  <c r="AE278" i="3"/>
  <c r="AE123" i="3"/>
  <c r="AE148" i="3"/>
  <c r="AE285" i="3"/>
  <c r="AE166" i="3"/>
  <c r="AE658" i="3"/>
  <c r="AE58" i="3"/>
  <c r="AE599" i="3"/>
  <c r="AE291" i="3"/>
  <c r="AE497" i="3"/>
  <c r="AE121" i="3"/>
  <c r="AE33" i="3"/>
  <c r="AE273" i="3"/>
  <c r="AE239" i="3"/>
  <c r="AE626" i="3"/>
  <c r="AE205" i="3"/>
  <c r="AE379" i="3"/>
  <c r="AE514" i="3"/>
  <c r="AE607" i="3"/>
  <c r="AE624" i="3"/>
  <c r="AE109" i="3"/>
  <c r="AE289" i="3"/>
  <c r="AE397" i="3"/>
  <c r="AE219" i="3"/>
  <c r="AE473" i="3"/>
  <c r="AE63" i="3"/>
  <c r="AE79" i="3"/>
  <c r="AE341" i="3"/>
  <c r="AE399" i="3"/>
  <c r="AE3" i="3"/>
  <c r="AE543" i="3"/>
  <c r="AE280" i="3"/>
  <c r="AE534" i="3"/>
  <c r="AE517" i="3"/>
  <c r="AE628" i="3"/>
  <c r="AE296" i="3"/>
  <c r="AE94" i="3"/>
  <c r="AE81" i="3"/>
  <c r="AE515" i="3"/>
  <c r="AE636" i="3"/>
  <c r="AE224" i="3"/>
  <c r="AE29" i="3"/>
  <c r="AE431" i="3"/>
  <c r="AE216" i="3"/>
  <c r="AE595" i="3"/>
  <c r="AE202" i="3"/>
  <c r="AE542" i="3"/>
  <c r="AE508" i="3"/>
  <c r="AE309" i="3"/>
  <c r="AE230" i="3"/>
  <c r="AE650" i="3"/>
  <c r="AE630" i="3"/>
  <c r="AE46" i="3"/>
  <c r="AE200" i="3"/>
  <c r="AE540" i="3"/>
  <c r="AE308" i="3"/>
  <c r="AE70" i="3"/>
  <c r="AE513" i="3"/>
  <c r="AE328" i="3"/>
  <c r="AE256" i="3"/>
  <c r="AE130" i="3"/>
  <c r="AE531" i="3"/>
  <c r="AE211" i="3"/>
  <c r="AE265" i="3"/>
  <c r="AE537" i="3"/>
  <c r="AE99" i="3"/>
  <c r="AE486" i="3"/>
  <c r="AE488" i="3"/>
  <c r="AE120" i="3"/>
  <c r="AE662" i="3"/>
  <c r="AE597" i="3"/>
  <c r="AE152" i="3"/>
  <c r="AE547" i="3"/>
  <c r="AE249" i="3"/>
  <c r="AE556" i="3"/>
  <c r="AE319" i="3"/>
  <c r="AE34" i="3"/>
  <c r="AE333" i="3"/>
  <c r="AE257" i="3"/>
  <c r="AE567" i="3"/>
  <c r="AE30" i="3"/>
  <c r="AE192" i="3"/>
  <c r="AE126" i="3"/>
  <c r="AE604" i="3"/>
  <c r="AE346" i="3"/>
  <c r="AE312" i="3"/>
  <c r="AE580" i="3"/>
  <c r="AE576" i="3"/>
  <c r="AE127" i="3"/>
  <c r="AE158" i="3"/>
  <c r="AE640" i="3"/>
  <c r="AE415" i="3"/>
  <c r="AE600" i="3"/>
  <c r="AE615" i="3"/>
  <c r="AE168" i="3"/>
  <c r="AE418" i="3"/>
  <c r="AE77" i="3"/>
  <c r="AE421" i="3"/>
  <c r="AE526" i="3"/>
  <c r="AE111" i="3"/>
  <c r="AE620" i="3"/>
  <c r="AE461" i="3"/>
  <c r="AE195" i="3"/>
  <c r="AE301" i="3"/>
  <c r="AE417" i="3"/>
  <c r="AE194" i="3"/>
  <c r="AE498" i="3"/>
  <c r="AE315" i="3"/>
  <c r="AE19" i="3"/>
  <c r="AE43" i="3"/>
  <c r="AE261" i="3"/>
  <c r="AE134" i="3"/>
  <c r="AE491" i="3"/>
  <c r="AE376" i="3"/>
  <c r="AE324" i="3"/>
  <c r="AE360" i="3"/>
  <c r="AE504" i="3"/>
  <c r="AE627" i="3"/>
  <c r="AE25" i="3"/>
  <c r="AE145" i="3"/>
  <c r="AE54" i="3"/>
  <c r="AE516" i="3"/>
  <c r="AE545" i="3"/>
  <c r="AE643" i="3"/>
  <c r="AE22" i="3"/>
  <c r="AE27" i="3"/>
  <c r="AE259" i="3"/>
  <c r="AE564" i="3"/>
  <c r="AE325" i="3"/>
  <c r="AE90" i="3"/>
  <c r="AE551" i="3"/>
  <c r="AE92" i="3"/>
  <c r="AE506" i="3"/>
  <c r="AE209" i="3"/>
  <c r="AE177" i="3"/>
  <c r="AE60" i="3"/>
  <c r="AE384" i="3"/>
  <c r="AE172" i="3"/>
  <c r="AE578" i="3"/>
  <c r="AE339" i="3"/>
  <c r="AE459" i="3"/>
  <c r="AE28" i="3"/>
  <c r="AE176" i="3"/>
  <c r="AE616" i="3"/>
  <c r="AE86" i="3"/>
  <c r="AE422" i="3"/>
  <c r="AE416" i="3"/>
  <c r="AE392" i="3"/>
  <c r="AE167" i="3"/>
  <c r="AE18" i="3"/>
  <c r="AE37" i="3"/>
  <c r="AE585" i="3"/>
  <c r="AE463" i="3"/>
  <c r="AE369" i="3"/>
  <c r="AE91" i="3"/>
  <c r="AE283" i="3"/>
  <c r="AE98" i="3"/>
  <c r="AE568" i="3"/>
  <c r="AE561" i="3"/>
  <c r="AE512" i="3"/>
  <c r="AE554" i="3"/>
  <c r="AE450" i="3"/>
  <c r="AE48" i="3"/>
  <c r="AE47" i="3"/>
  <c r="AE357" i="3"/>
  <c r="AE217" i="3"/>
  <c r="AE57" i="3"/>
  <c r="AE383" i="3"/>
  <c r="AE187" i="3"/>
  <c r="AE314" i="3"/>
  <c r="AE185" i="3"/>
  <c r="AE107" i="3"/>
  <c r="AE165" i="3"/>
  <c r="AE331" i="3"/>
  <c r="AE549" i="3"/>
  <c r="AE592" i="3"/>
  <c r="AE559" i="3"/>
  <c r="AE193" i="3"/>
  <c r="AE393" i="3"/>
  <c r="AE297" i="3"/>
  <c r="AE178" i="3"/>
  <c r="AE581" i="3"/>
  <c r="AE102" i="3"/>
  <c r="AE570" i="3"/>
  <c r="AE282" i="3"/>
  <c r="AE14" i="3"/>
  <c r="AE247" i="3"/>
  <c r="AE183" i="3"/>
  <c r="AE212" i="3"/>
  <c r="AE373" i="3"/>
  <c r="AE56" i="3"/>
  <c r="AE569" i="3"/>
  <c r="AE243" i="3"/>
  <c r="AE539" i="3"/>
  <c r="AE494" i="3"/>
  <c r="AE572" i="3"/>
  <c r="AE653" i="3"/>
  <c r="AE635" i="3"/>
  <c r="AE61" i="3"/>
  <c r="AE571" i="3"/>
  <c r="AE638" i="3"/>
  <c r="AE106" i="3"/>
  <c r="AE413" i="3"/>
  <c r="AE420" i="3"/>
  <c r="AE359" i="3"/>
  <c r="AE253" i="3"/>
  <c r="AE524" i="3"/>
  <c r="AE443" i="3"/>
  <c r="AE10" i="3"/>
  <c r="AE332" i="3"/>
  <c r="AE122" i="3"/>
  <c r="AE647" i="3"/>
  <c r="AE334" i="3"/>
  <c r="AE429" i="3"/>
  <c r="AE428" i="3"/>
  <c r="AE17" i="3"/>
  <c r="AE482" i="3"/>
  <c r="AE305" i="3"/>
  <c r="AE584" i="3"/>
  <c r="AE9" i="3"/>
  <c r="AE191" i="3"/>
  <c r="AE154" i="3"/>
  <c r="AE472" i="3"/>
  <c r="AE605" i="3"/>
  <c r="AE74" i="3"/>
  <c r="AE660" i="3"/>
  <c r="AE85" i="3"/>
  <c r="AE26" i="3"/>
  <c r="AE451" i="3"/>
  <c r="AE189" i="3"/>
  <c r="AE275" i="3"/>
  <c r="AE124" i="3"/>
  <c r="AE548" i="3"/>
  <c r="AE596" i="3"/>
  <c r="AE146" i="3"/>
  <c r="AE409" i="3"/>
  <c r="AE349" i="3"/>
  <c r="AE356" i="3"/>
  <c r="AE382" i="3"/>
  <c r="AE108" i="3"/>
  <c r="AE505" i="3"/>
  <c r="AE125" i="3"/>
  <c r="AE466" i="3"/>
  <c r="AE240" i="3"/>
  <c r="AE40" i="3"/>
  <c r="AE395" i="3"/>
  <c r="AE405" i="3"/>
  <c r="AE71" i="3"/>
  <c r="AE652" i="3"/>
  <c r="AE142" i="3"/>
  <c r="AE448" i="3"/>
  <c r="AE493" i="3"/>
  <c r="AE396" i="3"/>
  <c r="AE478" i="3"/>
  <c r="AE460" i="3"/>
  <c r="AE141" i="3"/>
  <c r="AE444" i="3"/>
  <c r="AE471" i="3"/>
  <c r="AE381" i="3"/>
  <c r="AE49" i="3"/>
  <c r="AE610" i="3"/>
  <c r="AE260" i="3"/>
  <c r="AE589" i="3"/>
  <c r="AE182" i="3"/>
  <c r="AE502" i="3"/>
  <c r="AE69" i="3"/>
  <c r="AE622" i="3"/>
  <c r="AE385" i="3"/>
  <c r="AE633" i="3"/>
  <c r="AE335" i="3"/>
  <c r="AE410" i="3"/>
  <c r="AE454" i="3"/>
  <c r="AE437" i="3"/>
  <c r="AE646" i="3"/>
  <c r="AE533" i="3"/>
  <c r="AE354" i="3"/>
  <c r="AE387" i="3"/>
  <c r="AE281" i="3"/>
  <c r="AE82" i="3"/>
  <c r="AE254" i="3"/>
  <c r="AE223" i="3"/>
  <c r="AE175" i="3"/>
  <c r="AE36" i="3"/>
  <c r="AE649" i="3"/>
  <c r="AE350" i="3"/>
  <c r="AE441" i="3"/>
  <c r="AE361" i="3"/>
  <c r="AE433" i="3"/>
  <c r="AE453" i="3"/>
  <c r="AE229" i="3"/>
  <c r="AE138" i="3"/>
  <c r="AE401" i="3"/>
  <c r="AE590" i="3"/>
  <c r="AE388" i="3"/>
  <c r="AE4" i="3"/>
  <c r="AE641" i="3"/>
  <c r="AE258" i="3"/>
  <c r="AE143" i="3"/>
  <c r="AE501" i="3"/>
  <c r="AE464" i="3"/>
  <c r="AE302" i="3"/>
  <c r="AE535" i="3"/>
  <c r="AE436" i="3"/>
  <c r="AE310" i="3"/>
  <c r="AE538" i="3"/>
  <c r="AE97" i="3"/>
  <c r="AE160" i="3"/>
  <c r="AE530" i="3"/>
  <c r="AE377" i="3"/>
  <c r="AE103" i="3"/>
  <c r="AE351" i="3"/>
  <c r="AE386" i="3"/>
  <c r="AE44" i="3"/>
  <c r="AE153" i="3"/>
  <c r="AE500" i="3"/>
  <c r="AE75" i="3"/>
  <c r="AE234" i="3"/>
  <c r="AE65" i="3"/>
  <c r="AE13" i="3"/>
  <c r="AE457" i="3"/>
  <c r="AE470" i="3"/>
  <c r="AE342" i="3"/>
  <c r="AE114" i="3"/>
  <c r="AE467" i="3"/>
  <c r="AE199" i="3"/>
  <c r="AE222" i="3"/>
  <c r="AE323" i="3"/>
  <c r="AE198" i="3"/>
  <c r="AE52" i="3"/>
  <c r="AE655" i="3"/>
  <c r="AE204" i="3"/>
  <c r="AE232" i="3"/>
  <c r="AE391" i="3"/>
  <c r="AE532" i="3"/>
  <c r="AE348" i="3"/>
  <c r="AE73" i="3"/>
  <c r="AE12" i="3"/>
  <c r="AE617" i="3"/>
  <c r="AE365" i="3"/>
  <c r="AK9" i="3" l="1"/>
  <c r="B228" i="14"/>
  <c r="AK8" i="3"/>
  <c r="AK6" i="3"/>
  <c r="AK7" i="3"/>
  <c r="AK10" i="3"/>
  <c r="AK6" i="4"/>
  <c r="AK403" i="4"/>
  <c r="AK7" i="4"/>
  <c r="AK8" i="4"/>
  <c r="AK378" i="4"/>
  <c r="AJ9" i="5"/>
  <c r="F397" i="11"/>
  <c r="G244" i="11"/>
  <c r="G392" i="11"/>
  <c r="G107" i="11"/>
  <c r="G394" i="11"/>
  <c r="G204" i="11"/>
  <c r="G245" i="11"/>
  <c r="G650" i="11"/>
  <c r="G518" i="11"/>
  <c r="G515" i="11"/>
  <c r="G626" i="11"/>
  <c r="G532" i="11"/>
  <c r="G627" i="11"/>
  <c r="G126" i="11"/>
  <c r="G454" i="11"/>
  <c r="G433" i="11"/>
  <c r="G40" i="11"/>
  <c r="G229" i="11"/>
  <c r="G4" i="11"/>
  <c r="G96" i="11"/>
  <c r="G555" i="11"/>
  <c r="G567" i="11"/>
  <c r="G18" i="11"/>
  <c r="G645" i="11"/>
  <c r="G194" i="11"/>
  <c r="G305" i="11"/>
  <c r="G195" i="11"/>
  <c r="G566" i="11"/>
  <c r="G160" i="11"/>
  <c r="G425" i="11"/>
  <c r="G104" i="11"/>
  <c r="G391" i="11"/>
  <c r="G313" i="11"/>
  <c r="G88" i="11"/>
  <c r="G558" i="11"/>
  <c r="G297" i="11"/>
  <c r="G431" i="11"/>
  <c r="G478" i="11"/>
  <c r="G87" i="11"/>
  <c r="G280" i="11"/>
  <c r="E146" i="11"/>
  <c r="AD2" i="4"/>
  <c r="AE2" i="4" s="1"/>
  <c r="AC2" i="5"/>
  <c r="AD2" i="5" s="1"/>
  <c r="AC92" i="5"/>
  <c r="AD92" i="5" s="1"/>
  <c r="AC164" i="5"/>
  <c r="AD164" i="5" s="1"/>
  <c r="AC428" i="5"/>
  <c r="AD428" i="5" s="1"/>
  <c r="AC182" i="5"/>
  <c r="AD182" i="5" s="1"/>
  <c r="AC518" i="5"/>
  <c r="AD518" i="5" s="1"/>
  <c r="AC591" i="5"/>
  <c r="AD591" i="5" s="1"/>
  <c r="AC396" i="5"/>
  <c r="AD396" i="5" s="1"/>
  <c r="AC266" i="5"/>
  <c r="AD266" i="5" s="1"/>
  <c r="AC83" i="5"/>
  <c r="AD83" i="5" s="1"/>
  <c r="AC485" i="5"/>
  <c r="AD485" i="5" s="1"/>
  <c r="AC51" i="5"/>
  <c r="AD51" i="5" s="1"/>
  <c r="AC372" i="5"/>
  <c r="AD372" i="5" s="1"/>
  <c r="AC452" i="5"/>
  <c r="AD452" i="5" s="1"/>
  <c r="AC326" i="5"/>
  <c r="AD326" i="5" s="1"/>
  <c r="AC58" i="5"/>
  <c r="AD58" i="5" s="1"/>
  <c r="AC245" i="5"/>
  <c r="AD245" i="5" s="1"/>
  <c r="AC251" i="5"/>
  <c r="AD251" i="5" s="1"/>
  <c r="AC404" i="5"/>
  <c r="AD404" i="5" s="1"/>
  <c r="AC311" i="5"/>
  <c r="AD311" i="5" s="1"/>
  <c r="AC19" i="5"/>
  <c r="AD19" i="5" s="1"/>
  <c r="AC179" i="5"/>
  <c r="AD179" i="5" s="1"/>
  <c r="AC307" i="5"/>
  <c r="AD307" i="5" s="1"/>
  <c r="AC403" i="5"/>
  <c r="AD403" i="5" s="1"/>
  <c r="AC531" i="5"/>
  <c r="AD531" i="5" s="1"/>
  <c r="AC643" i="5"/>
  <c r="AD643" i="5" s="1"/>
  <c r="AC100" i="5"/>
  <c r="AD100" i="5" s="1"/>
  <c r="AC172" i="5"/>
  <c r="AD172" i="5" s="1"/>
  <c r="AC260" i="5"/>
  <c r="AD260" i="5" s="1"/>
  <c r="AC348" i="5"/>
  <c r="AD348" i="5" s="1"/>
  <c r="AC436" i="5"/>
  <c r="AD436" i="5" s="1"/>
  <c r="AC572" i="5"/>
  <c r="AD572" i="5" s="1"/>
  <c r="AC46" i="5"/>
  <c r="AD46" i="5" s="1"/>
  <c r="AC206" i="5"/>
  <c r="AD206" i="5" s="1"/>
  <c r="AC254" i="5"/>
  <c r="AD254" i="5" s="1"/>
  <c r="AC358" i="5"/>
  <c r="AD358" i="5" s="1"/>
  <c r="AC143" i="5"/>
  <c r="AD143" i="5" s="1"/>
  <c r="AC415" i="5"/>
  <c r="AD415" i="5" s="1"/>
  <c r="AC586" i="5"/>
  <c r="AD586" i="5" s="1"/>
  <c r="AC555" i="5"/>
  <c r="AD555" i="5" s="1"/>
  <c r="AC534" i="5"/>
  <c r="AD534" i="5" s="1"/>
  <c r="AC204" i="5"/>
  <c r="AD204" i="5" s="1"/>
  <c r="AC131" i="5"/>
  <c r="AD131" i="5" s="1"/>
  <c r="AC411" i="5"/>
  <c r="AD411" i="5" s="1"/>
  <c r="AC604" i="5"/>
  <c r="AD604" i="5" s="1"/>
  <c r="AC91" i="5"/>
  <c r="AD91" i="5" s="1"/>
  <c r="AC63" i="5"/>
  <c r="AD63" i="5" s="1"/>
  <c r="AC169" i="5"/>
  <c r="AD169" i="5" s="1"/>
  <c r="AC201" i="5"/>
  <c r="AD201" i="5" s="1"/>
  <c r="AC657" i="5"/>
  <c r="AD657" i="5" s="1"/>
  <c r="AC565" i="5"/>
  <c r="AD565" i="5" s="1"/>
  <c r="AC203" i="5"/>
  <c r="AD203" i="5" s="1"/>
  <c r="AC331" i="5"/>
  <c r="AD331" i="5" s="1"/>
  <c r="AC435" i="5"/>
  <c r="AD435" i="5" s="1"/>
  <c r="AC563" i="5"/>
  <c r="AD563" i="5" s="1"/>
  <c r="AC207" i="5"/>
  <c r="AD207" i="5" s="1"/>
  <c r="AC479" i="5"/>
  <c r="AD479" i="5" s="1"/>
  <c r="AC279" i="5"/>
  <c r="AD279" i="5" s="1"/>
  <c r="AC99" i="5"/>
  <c r="AD99" i="5" s="1"/>
  <c r="AC595" i="5"/>
  <c r="AD595" i="5" s="1"/>
  <c r="AC68" i="5"/>
  <c r="AD68" i="5" s="1"/>
  <c r="AC342" i="5"/>
  <c r="AD342" i="5" s="1"/>
  <c r="AC76" i="5"/>
  <c r="AD76" i="5" s="1"/>
  <c r="AC645" i="5"/>
  <c r="AD645" i="5" s="1"/>
  <c r="AC481" i="5"/>
  <c r="AD481" i="5" s="1"/>
  <c r="AC642" i="5"/>
  <c r="AD642" i="5" s="1"/>
  <c r="AC237" i="5"/>
  <c r="AD237" i="5" s="1"/>
  <c r="AC227" i="5"/>
  <c r="AD227" i="5" s="1"/>
  <c r="AC339" i="5"/>
  <c r="AD339" i="5" s="1"/>
  <c r="AC459" i="5"/>
  <c r="AD459" i="5" s="1"/>
  <c r="AC571" i="5"/>
  <c r="AD571" i="5" s="1"/>
  <c r="AC28" i="5"/>
  <c r="AD28" i="5" s="1"/>
  <c r="AC124" i="5"/>
  <c r="AD124" i="5" s="1"/>
  <c r="AC196" i="5"/>
  <c r="AD196" i="5" s="1"/>
  <c r="AC300" i="5"/>
  <c r="AD300" i="5" s="1"/>
  <c r="AC27" i="5"/>
  <c r="AD27" i="5" s="1"/>
  <c r="AC468" i="5"/>
  <c r="AD468" i="5" s="1"/>
  <c r="AC573" i="5"/>
  <c r="AD573" i="5" s="1"/>
  <c r="AC118" i="5"/>
  <c r="AD118" i="5" s="1"/>
  <c r="AC166" i="5"/>
  <c r="AD166" i="5" s="1"/>
  <c r="AC270" i="5"/>
  <c r="AD270" i="5" s="1"/>
  <c r="AC542" i="5"/>
  <c r="AD542" i="5" s="1"/>
  <c r="AC159" i="5"/>
  <c r="AD159" i="5" s="1"/>
  <c r="AC423" i="5"/>
  <c r="AD423" i="5" s="1"/>
  <c r="AC402" i="5"/>
  <c r="AD402" i="5" s="1"/>
  <c r="AC451" i="5"/>
  <c r="AD451" i="5" s="1"/>
  <c r="AC286" i="5"/>
  <c r="AD286" i="5" s="1"/>
  <c r="AC630" i="5"/>
  <c r="AD630" i="5" s="1"/>
  <c r="AC3" i="5"/>
  <c r="AD3" i="5" s="1"/>
  <c r="AC219" i="5"/>
  <c r="AD219" i="5" s="1"/>
  <c r="AC491" i="5"/>
  <c r="AD491" i="5" s="1"/>
  <c r="AC498" i="5"/>
  <c r="AD498" i="5" s="1"/>
  <c r="AC449" i="5"/>
  <c r="AD449" i="5" s="1"/>
  <c r="AC632" i="5"/>
  <c r="AD632" i="5" s="1"/>
  <c r="AC293" i="5"/>
  <c r="AD293" i="5" s="1"/>
  <c r="AC610" i="5"/>
  <c r="AD610" i="5" s="1"/>
  <c r="AC11" i="5"/>
  <c r="AD11" i="5" s="1"/>
  <c r="AC252" i="5"/>
  <c r="AD252" i="5" s="1"/>
  <c r="AC340" i="5"/>
  <c r="AD340" i="5" s="1"/>
  <c r="AC564" i="5"/>
  <c r="AD564" i="5" s="1"/>
  <c r="AC334" i="5"/>
  <c r="AD334" i="5" s="1"/>
  <c r="AC470" i="5"/>
  <c r="AD470" i="5" s="1"/>
  <c r="AC15" i="5"/>
  <c r="AD15" i="5" s="1"/>
  <c r="AC287" i="5"/>
  <c r="AD287" i="5" s="1"/>
  <c r="AC20" i="5"/>
  <c r="AD20" i="5" s="1"/>
  <c r="AC116" i="5"/>
  <c r="AD116" i="5" s="1"/>
  <c r="AC467" i="5"/>
  <c r="AD467" i="5" s="1"/>
  <c r="AC589" i="5"/>
  <c r="AD589" i="5" s="1"/>
  <c r="AC543" i="5"/>
  <c r="AD543" i="5" s="1"/>
  <c r="AC539" i="5"/>
  <c r="AD539" i="5" s="1"/>
  <c r="AC236" i="5"/>
  <c r="AD236" i="5" s="1"/>
  <c r="AC316" i="5"/>
  <c r="AD316" i="5" s="1"/>
  <c r="AC500" i="5"/>
  <c r="AD500" i="5" s="1"/>
  <c r="AC31" i="5"/>
  <c r="AD31" i="5" s="1"/>
  <c r="AC478" i="5"/>
  <c r="AD478" i="5" s="1"/>
  <c r="AC354" i="5"/>
  <c r="AD354" i="5" s="1"/>
  <c r="AC593" i="5"/>
  <c r="AD593" i="5" s="1"/>
  <c r="AC59" i="5"/>
  <c r="AD59" i="5" s="1"/>
  <c r="AC267" i="5"/>
  <c r="AD267" i="5" s="1"/>
  <c r="AC379" i="5"/>
  <c r="AD379" i="5" s="1"/>
  <c r="AC507" i="5"/>
  <c r="AD507" i="5" s="1"/>
  <c r="AC603" i="5"/>
  <c r="AD603" i="5" s="1"/>
  <c r="AC84" i="5"/>
  <c r="AD84" i="5" s="1"/>
  <c r="AC156" i="5"/>
  <c r="AD156" i="5" s="1"/>
  <c r="AC244" i="5"/>
  <c r="AD244" i="5" s="1"/>
  <c r="AC324" i="5"/>
  <c r="AD324" i="5" s="1"/>
  <c r="AC412" i="5"/>
  <c r="AD412" i="5" s="1"/>
  <c r="AC508" i="5"/>
  <c r="AD508" i="5" s="1"/>
  <c r="AC14" i="5"/>
  <c r="AD14" i="5" s="1"/>
  <c r="AC54" i="5"/>
  <c r="AD54" i="5" s="1"/>
  <c r="AC174" i="5"/>
  <c r="AD174" i="5" s="1"/>
  <c r="AC446" i="5"/>
  <c r="AD446" i="5" s="1"/>
  <c r="AC646" i="5"/>
  <c r="AD646" i="5" s="1"/>
  <c r="AC79" i="5"/>
  <c r="AD79" i="5" s="1"/>
  <c r="AC351" i="5"/>
  <c r="AD351" i="5" s="1"/>
  <c r="AC631" i="5"/>
  <c r="AD631" i="5" s="1"/>
  <c r="AC596" i="5"/>
  <c r="AD596" i="5" s="1"/>
  <c r="AC23" i="5"/>
  <c r="AD23" i="5" s="1"/>
  <c r="AC295" i="5"/>
  <c r="AD295" i="5" s="1"/>
  <c r="AC597" i="5"/>
  <c r="AD597" i="5" s="1"/>
  <c r="AC30" i="5"/>
  <c r="AD30" i="5" s="1"/>
  <c r="AC454" i="5"/>
  <c r="AD454" i="5" s="1"/>
  <c r="AC343" i="5"/>
  <c r="AD343" i="5" s="1"/>
  <c r="AC36" i="5"/>
  <c r="AD36" i="5" s="1"/>
  <c r="AC8" i="5"/>
  <c r="AD8" i="5" s="1"/>
  <c r="AC620" i="5"/>
  <c r="AD620" i="5" s="1"/>
  <c r="AC291" i="5"/>
  <c r="AD291" i="5" s="1"/>
  <c r="AC395" i="5"/>
  <c r="AD395" i="5" s="1"/>
  <c r="AC523" i="5"/>
  <c r="AD523" i="5" s="1"/>
  <c r="AC619" i="5"/>
  <c r="AD619" i="5" s="1"/>
  <c r="AC622" i="5"/>
  <c r="AD622" i="5" s="1"/>
  <c r="AC188" i="5"/>
  <c r="AD188" i="5" s="1"/>
  <c r="AC284" i="5"/>
  <c r="AD284" i="5" s="1"/>
  <c r="AC78" i="5"/>
  <c r="AD78" i="5" s="1"/>
  <c r="AC246" i="5"/>
  <c r="AD246" i="5" s="1"/>
  <c r="AC430" i="5"/>
  <c r="AD430" i="5" s="1"/>
  <c r="AC526" i="5"/>
  <c r="AD526" i="5" s="1"/>
  <c r="AC660" i="5"/>
  <c r="AD660" i="5" s="1"/>
  <c r="AC242" i="5"/>
  <c r="AD242" i="5" s="1"/>
  <c r="AC148" i="5"/>
  <c r="AD148" i="5" s="1"/>
  <c r="AC637" i="5"/>
  <c r="AD637" i="5" s="1"/>
  <c r="AC150" i="5"/>
  <c r="AD150" i="5" s="1"/>
  <c r="AC302" i="5"/>
  <c r="AD302" i="5" s="1"/>
  <c r="AC438" i="5"/>
  <c r="AD438" i="5" s="1"/>
  <c r="AC414" i="5"/>
  <c r="AD414" i="5" s="1"/>
  <c r="AC35" i="5"/>
  <c r="AD35" i="5" s="1"/>
  <c r="AC187" i="5"/>
  <c r="AD187" i="5" s="1"/>
  <c r="AC315" i="5"/>
  <c r="AD315" i="5" s="1"/>
  <c r="AC419" i="5"/>
  <c r="AD419" i="5" s="1"/>
  <c r="AC547" i="5"/>
  <c r="AD547" i="5" s="1"/>
  <c r="AC4" i="5"/>
  <c r="AD4" i="5" s="1"/>
  <c r="AC108" i="5"/>
  <c r="AD108" i="5" s="1"/>
  <c r="AC180" i="5"/>
  <c r="AD180" i="5" s="1"/>
  <c r="AC276" i="5"/>
  <c r="AD276" i="5" s="1"/>
  <c r="AC364" i="5"/>
  <c r="AD364" i="5" s="1"/>
  <c r="AC444" i="5"/>
  <c r="AD444" i="5" s="1"/>
  <c r="AC628" i="5"/>
  <c r="AD628" i="5" s="1"/>
  <c r="AC613" i="5"/>
  <c r="AD613" i="5" s="1"/>
  <c r="AC62" i="5"/>
  <c r="AD62" i="5" s="1"/>
  <c r="AC366" i="5"/>
  <c r="AD366" i="5" s="1"/>
  <c r="AC502" i="5"/>
  <c r="AD502" i="5" s="1"/>
  <c r="AC167" i="5"/>
  <c r="AD167" i="5" s="1"/>
  <c r="AC439" i="5"/>
  <c r="AD439" i="5" s="1"/>
  <c r="AC466" i="5"/>
  <c r="AD466" i="5" s="1"/>
  <c r="AC667" i="5"/>
  <c r="AD667" i="5" s="1"/>
  <c r="AC86" i="5"/>
  <c r="AD86" i="5" s="1"/>
  <c r="AC510" i="5"/>
  <c r="AD510" i="5" s="1"/>
  <c r="AC551" i="5"/>
  <c r="AD551" i="5" s="1"/>
  <c r="AC115" i="5"/>
  <c r="AD115" i="5" s="1"/>
  <c r="AC471" i="5"/>
  <c r="AD471" i="5" s="1"/>
  <c r="AC94" i="5"/>
  <c r="AD94" i="5" s="1"/>
  <c r="AC56" i="5"/>
  <c r="AD56" i="5" s="1"/>
  <c r="AC525" i="5"/>
  <c r="AD525" i="5" s="1"/>
  <c r="AC90" i="5"/>
  <c r="AD90" i="5" s="1"/>
  <c r="AC633" i="5"/>
  <c r="AD633" i="5" s="1"/>
  <c r="AC626" i="5"/>
  <c r="AD626" i="5" s="1"/>
  <c r="AC98" i="5"/>
  <c r="AD98" i="5" s="1"/>
  <c r="AC139" i="5"/>
  <c r="AD139" i="5" s="1"/>
  <c r="AC455" i="5"/>
  <c r="AD455" i="5" s="1"/>
  <c r="AC323" i="5"/>
  <c r="AD323" i="5" s="1"/>
  <c r="AC583" i="5"/>
  <c r="AD583" i="5" s="1"/>
  <c r="AC50" i="5"/>
  <c r="AD50" i="5" s="1"/>
  <c r="AC113" i="5"/>
  <c r="AD113" i="5" s="1"/>
  <c r="AC382" i="5"/>
  <c r="AD382" i="5" s="1"/>
  <c r="AC70" i="5"/>
  <c r="AD70" i="5" s="1"/>
  <c r="AC371" i="5"/>
  <c r="AD371" i="5" s="1"/>
  <c r="AC499" i="5"/>
  <c r="AD499" i="5" s="1"/>
  <c r="AC607" i="5"/>
  <c r="AD607" i="5" s="1"/>
  <c r="AC636" i="5"/>
  <c r="AD636" i="5" s="1"/>
  <c r="AC303" i="5"/>
  <c r="AD303" i="5" s="1"/>
  <c r="AC559" i="5"/>
  <c r="AD559" i="5" s="1"/>
  <c r="AC39" i="5"/>
  <c r="AD39" i="5" s="1"/>
  <c r="AC123" i="5"/>
  <c r="AD123" i="5" s="1"/>
  <c r="AC75" i="5"/>
  <c r="AD75" i="5" s="1"/>
  <c r="AC243" i="5"/>
  <c r="AD243" i="5" s="1"/>
  <c r="AC347" i="5"/>
  <c r="AD347" i="5" s="1"/>
  <c r="AC483" i="5"/>
  <c r="AD483" i="5" s="1"/>
  <c r="AC587" i="5"/>
  <c r="AD587" i="5" s="1"/>
  <c r="AC44" i="5"/>
  <c r="AD44" i="5" s="1"/>
  <c r="AC132" i="5"/>
  <c r="AD132" i="5" s="1"/>
  <c r="AC212" i="5"/>
  <c r="AD212" i="5" s="1"/>
  <c r="AC308" i="5"/>
  <c r="AD308" i="5" s="1"/>
  <c r="AC388" i="5"/>
  <c r="AD388" i="5" s="1"/>
  <c r="AC492" i="5"/>
  <c r="AD492" i="5" s="1"/>
  <c r="AC548" i="5"/>
  <c r="AD548" i="5" s="1"/>
  <c r="AC621" i="5"/>
  <c r="AD621" i="5" s="1"/>
  <c r="AC278" i="5"/>
  <c r="AD278" i="5" s="1"/>
  <c r="AC422" i="5"/>
  <c r="AD422" i="5" s="1"/>
  <c r="AC582" i="5"/>
  <c r="AD582" i="5" s="1"/>
  <c r="AC654" i="5"/>
  <c r="AD654" i="5" s="1"/>
  <c r="AC271" i="5"/>
  <c r="AD271" i="5" s="1"/>
  <c r="AC567" i="5"/>
  <c r="AD567" i="5" s="1"/>
  <c r="AC644" i="5"/>
  <c r="AD644" i="5" s="1"/>
  <c r="AC575" i="5"/>
  <c r="AD575" i="5" s="1"/>
  <c r="AC147" i="5"/>
  <c r="AD147" i="5" s="1"/>
  <c r="AC283" i="5"/>
  <c r="AD283" i="5" s="1"/>
  <c r="AC140" i="5"/>
  <c r="AD140" i="5" s="1"/>
  <c r="AC540" i="5"/>
  <c r="AD540" i="5" s="1"/>
  <c r="AC110" i="5"/>
  <c r="AD110" i="5" s="1"/>
  <c r="AC509" i="5"/>
  <c r="AD509" i="5" s="1"/>
  <c r="AC26" i="5"/>
  <c r="AD26" i="5" s="1"/>
  <c r="AC119" i="5"/>
  <c r="AD119" i="5" s="1"/>
  <c r="AC247" i="5"/>
  <c r="AD247" i="5" s="1"/>
  <c r="AC399" i="5"/>
  <c r="AD399" i="5" s="1"/>
  <c r="AC527" i="5"/>
  <c r="AD527" i="5" s="1"/>
  <c r="AC18" i="5"/>
  <c r="AD18" i="5" s="1"/>
  <c r="AC629" i="5"/>
  <c r="AD629" i="5" s="1"/>
  <c r="AC588" i="5"/>
  <c r="AD588" i="5" s="1"/>
  <c r="AC43" i="5"/>
  <c r="AD43" i="5" s="1"/>
  <c r="AC638" i="5"/>
  <c r="AD638" i="5" s="1"/>
  <c r="AC259" i="5"/>
  <c r="AD259" i="5" s="1"/>
  <c r="AC460" i="5"/>
  <c r="AD460" i="5" s="1"/>
  <c r="AC599" i="5"/>
  <c r="AD599" i="5" s="1"/>
  <c r="AC235" i="5"/>
  <c r="AD235" i="5" s="1"/>
  <c r="AC420" i="5"/>
  <c r="AD420" i="5" s="1"/>
  <c r="AC627" i="5"/>
  <c r="AD627" i="5" s="1"/>
  <c r="AC127" i="5"/>
  <c r="AD127" i="5" s="1"/>
  <c r="AC198" i="5"/>
  <c r="AD198" i="5" s="1"/>
  <c r="AC535" i="5"/>
  <c r="AD535" i="5" s="1"/>
  <c r="AC71" i="5"/>
  <c r="AD71" i="5" s="1"/>
  <c r="AC134" i="5"/>
  <c r="AD134" i="5" s="1"/>
  <c r="AC553" i="5"/>
  <c r="AD553" i="5" s="1"/>
  <c r="AC345" i="5"/>
  <c r="AD345" i="5" s="1"/>
  <c r="AC536" i="5"/>
  <c r="AD536" i="5" s="1"/>
  <c r="AC138" i="5"/>
  <c r="AD138" i="5" s="1"/>
  <c r="AC482" i="5"/>
  <c r="AD482" i="5" s="1"/>
  <c r="AC562" i="5"/>
  <c r="AD562" i="5" s="1"/>
  <c r="AC416" i="5"/>
  <c r="AD416" i="5" s="1"/>
  <c r="AC477" i="5"/>
  <c r="AD477" i="5" s="1"/>
  <c r="AC533" i="5"/>
  <c r="AD533" i="5" s="1"/>
  <c r="AC22" i="5"/>
  <c r="AD22" i="5" s="1"/>
  <c r="AC126" i="5"/>
  <c r="AD126" i="5" s="1"/>
  <c r="AC230" i="5"/>
  <c r="AD230" i="5" s="1"/>
  <c r="AC310" i="5"/>
  <c r="AD310" i="5" s="1"/>
  <c r="AC398" i="5"/>
  <c r="AD398" i="5" s="1"/>
  <c r="AC486" i="5"/>
  <c r="AD486" i="5" s="1"/>
  <c r="AC590" i="5"/>
  <c r="AD590" i="5" s="1"/>
  <c r="AC95" i="5"/>
  <c r="AD95" i="5" s="1"/>
  <c r="AC223" i="5"/>
  <c r="AD223" i="5" s="1"/>
  <c r="AC359" i="5"/>
  <c r="AD359" i="5" s="1"/>
  <c r="AC487" i="5"/>
  <c r="AD487" i="5" s="1"/>
  <c r="AC655" i="5"/>
  <c r="AD655" i="5" s="1"/>
  <c r="AC635" i="5"/>
  <c r="AD635" i="5" s="1"/>
  <c r="AC579" i="5"/>
  <c r="AD579" i="5" s="1"/>
  <c r="AC275" i="5"/>
  <c r="AD275" i="5" s="1"/>
  <c r="AC476" i="5"/>
  <c r="AD476" i="5" s="1"/>
  <c r="AC659" i="5"/>
  <c r="AD659" i="5" s="1"/>
  <c r="AC151" i="5"/>
  <c r="AD151" i="5" s="1"/>
  <c r="AC47" i="5"/>
  <c r="AD47" i="5" s="1"/>
  <c r="AC651" i="5"/>
  <c r="AD651" i="5" s="1"/>
  <c r="AC135" i="5"/>
  <c r="AD135" i="5" s="1"/>
  <c r="AC662" i="5"/>
  <c r="AD662" i="5" s="1"/>
  <c r="AC407" i="5"/>
  <c r="AD407" i="5" s="1"/>
  <c r="AC214" i="5"/>
  <c r="AD214" i="5" s="1"/>
  <c r="AC611" i="5"/>
  <c r="AD611" i="5" s="1"/>
  <c r="AC199" i="5"/>
  <c r="AD199" i="5" s="1"/>
  <c r="AC515" i="5"/>
  <c r="AD515" i="5" s="1"/>
  <c r="AC327" i="5"/>
  <c r="AD327" i="5" s="1"/>
  <c r="AC329" i="5"/>
  <c r="AD329" i="5" s="1"/>
  <c r="AC297" i="5"/>
  <c r="AD297" i="5" s="1"/>
  <c r="AC73" i="5"/>
  <c r="AD73" i="5" s="1"/>
  <c r="AC338" i="5"/>
  <c r="AD338" i="5" s="1"/>
  <c r="AC530" i="5"/>
  <c r="AD530" i="5" s="1"/>
  <c r="AC410" i="5"/>
  <c r="AD410" i="5" s="1"/>
  <c r="AC612" i="5"/>
  <c r="AD612" i="5" s="1"/>
  <c r="AC661" i="5"/>
  <c r="AD661" i="5" s="1"/>
  <c r="AC102" i="5"/>
  <c r="AD102" i="5" s="1"/>
  <c r="AC190" i="5"/>
  <c r="AD190" i="5" s="1"/>
  <c r="AC294" i="5"/>
  <c r="AD294" i="5" s="1"/>
  <c r="AC374" i="5"/>
  <c r="AD374" i="5" s="1"/>
  <c r="AC462" i="5"/>
  <c r="AD462" i="5" s="1"/>
  <c r="AC566" i="5"/>
  <c r="AD566" i="5" s="1"/>
  <c r="AC55" i="5"/>
  <c r="AD55" i="5" s="1"/>
  <c r="AC183" i="5"/>
  <c r="AD183" i="5" s="1"/>
  <c r="AC335" i="5"/>
  <c r="AD335" i="5" s="1"/>
  <c r="AC463" i="5"/>
  <c r="AD463" i="5" s="1"/>
  <c r="AC615" i="5"/>
  <c r="AD615" i="5" s="1"/>
  <c r="AC274" i="5"/>
  <c r="AD274" i="5" s="1"/>
  <c r="AC557" i="5"/>
  <c r="AD557" i="5" s="1"/>
  <c r="AC380" i="5"/>
  <c r="AD380" i="5" s="1"/>
  <c r="AC191" i="5"/>
  <c r="AD191" i="5" s="1"/>
  <c r="AC87" i="5"/>
  <c r="AD87" i="5" s="1"/>
  <c r="AC447" i="5"/>
  <c r="AD447" i="5" s="1"/>
  <c r="AC262" i="5"/>
  <c r="AD262" i="5" s="1"/>
  <c r="AC550" i="5"/>
  <c r="AD550" i="5" s="1"/>
  <c r="AC431" i="5"/>
  <c r="AD431" i="5" s="1"/>
  <c r="AC222" i="5"/>
  <c r="AD222" i="5" s="1"/>
  <c r="AC663" i="5"/>
  <c r="AD663" i="5" s="1"/>
  <c r="AC614" i="5"/>
  <c r="AD614" i="5" s="1"/>
  <c r="AC484" i="5"/>
  <c r="AD484" i="5" s="1"/>
  <c r="AC211" i="5"/>
  <c r="AD211" i="5" s="1"/>
  <c r="AC111" i="5"/>
  <c r="AD111" i="5" s="1"/>
  <c r="AC52" i="5"/>
  <c r="AD52" i="5" s="1"/>
  <c r="AC605" i="5"/>
  <c r="AD605" i="5" s="1"/>
  <c r="AC432" i="5"/>
  <c r="AD432" i="5" s="1"/>
  <c r="AC40" i="5"/>
  <c r="AD40" i="5" s="1"/>
  <c r="AC584" i="5"/>
  <c r="AD584" i="5" s="1"/>
  <c r="AC272" i="5"/>
  <c r="AD272" i="5" s="1"/>
  <c r="AC585" i="5"/>
  <c r="AD585" i="5" s="1"/>
  <c r="AC93" i="5"/>
  <c r="AD93" i="5" s="1"/>
  <c r="AC305" i="5"/>
  <c r="AD305" i="5" s="1"/>
  <c r="AC160" i="5"/>
  <c r="AD160" i="5" s="1"/>
  <c r="AC250" i="5"/>
  <c r="AD250" i="5" s="1"/>
  <c r="AC549" i="5"/>
  <c r="AD549" i="5" s="1"/>
  <c r="AC38" i="5"/>
  <c r="AD38" i="5" s="1"/>
  <c r="AC142" i="5"/>
  <c r="AD142" i="5" s="1"/>
  <c r="AC238" i="5"/>
  <c r="AD238" i="5" s="1"/>
  <c r="AC318" i="5"/>
  <c r="AD318" i="5" s="1"/>
  <c r="AC406" i="5"/>
  <c r="AD406" i="5" s="1"/>
  <c r="AC494" i="5"/>
  <c r="AD494" i="5" s="1"/>
  <c r="AC606" i="5"/>
  <c r="AD606" i="5" s="1"/>
  <c r="AC103" i="5"/>
  <c r="AD103" i="5" s="1"/>
  <c r="AC231" i="5"/>
  <c r="AD231" i="5" s="1"/>
  <c r="AC375" i="5"/>
  <c r="AD375" i="5" s="1"/>
  <c r="AC503" i="5"/>
  <c r="AD503" i="5" s="1"/>
  <c r="AC194" i="5"/>
  <c r="AD194" i="5" s="1"/>
  <c r="AC475" i="5"/>
  <c r="AD475" i="5" s="1"/>
  <c r="AC541" i="5"/>
  <c r="AD541" i="5" s="1"/>
  <c r="AC155" i="5"/>
  <c r="AD155" i="5" s="1"/>
  <c r="AC220" i="5"/>
  <c r="AD220" i="5" s="1"/>
  <c r="AC443" i="5"/>
  <c r="AD443" i="5" s="1"/>
  <c r="AC7" i="5"/>
  <c r="AD7" i="5" s="1"/>
  <c r="AC581" i="5"/>
  <c r="AD581" i="5" s="1"/>
  <c r="AC427" i="5"/>
  <c r="AD427" i="5" s="1"/>
  <c r="AC556" i="5"/>
  <c r="AD556" i="5" s="1"/>
  <c r="AC652" i="5"/>
  <c r="AD652" i="5" s="1"/>
  <c r="AC263" i="5"/>
  <c r="AD263" i="5" s="1"/>
  <c r="AC6" i="5"/>
  <c r="AD6" i="5" s="1"/>
  <c r="AC356" i="5"/>
  <c r="AD356" i="5" s="1"/>
  <c r="AC653" i="5"/>
  <c r="AD653" i="5" s="1"/>
  <c r="AC163" i="5"/>
  <c r="AD163" i="5" s="1"/>
  <c r="AC357" i="5"/>
  <c r="AD357" i="5" s="1"/>
  <c r="AC330" i="5"/>
  <c r="AD330" i="5" s="1"/>
  <c r="AC81" i="5"/>
  <c r="AD81" i="5" s="1"/>
  <c r="AC261" i="5"/>
  <c r="AD261" i="5" s="1"/>
  <c r="AC77" i="5"/>
  <c r="AD77" i="5" s="1"/>
  <c r="AC560" i="5"/>
  <c r="AD560" i="5" s="1"/>
  <c r="AC193" i="5"/>
  <c r="AD193" i="5" s="1"/>
  <c r="AC117" i="5"/>
  <c r="AD117" i="5" s="1"/>
  <c r="AC277" i="5"/>
  <c r="AD277" i="5" s="1"/>
  <c r="AC658" i="5"/>
  <c r="AD658" i="5" s="1"/>
  <c r="AC107" i="5"/>
  <c r="AD107" i="5" s="1"/>
  <c r="AC60" i="5"/>
  <c r="AD60" i="5" s="1"/>
  <c r="AC299" i="5"/>
  <c r="AD299" i="5" s="1"/>
  <c r="AC363" i="5"/>
  <c r="AD363" i="5" s="1"/>
  <c r="AC524" i="5"/>
  <c r="AD524" i="5" s="1"/>
  <c r="AC355" i="5"/>
  <c r="AD355" i="5" s="1"/>
  <c r="AC350" i="5"/>
  <c r="AD350" i="5" s="1"/>
  <c r="AC516" i="5"/>
  <c r="AD516" i="5" s="1"/>
  <c r="AC226" i="5"/>
  <c r="AD226" i="5" s="1"/>
  <c r="AC296" i="5"/>
  <c r="AD296" i="5" s="1"/>
  <c r="AC225" i="5"/>
  <c r="AD225" i="5" s="1"/>
  <c r="AC520" i="5"/>
  <c r="AD520" i="5" s="1"/>
  <c r="AC197" i="5"/>
  <c r="AD197" i="5" s="1"/>
  <c r="AC82" i="5"/>
  <c r="AD82" i="5" s="1"/>
  <c r="AC89" i="5"/>
  <c r="AD89" i="5" s="1"/>
  <c r="AC256" i="5"/>
  <c r="AD256" i="5" s="1"/>
  <c r="AC61" i="5"/>
  <c r="AD61" i="5" s="1"/>
  <c r="AC288" i="5"/>
  <c r="AD288" i="5" s="1"/>
  <c r="AC322" i="5"/>
  <c r="AD322" i="5" s="1"/>
  <c r="AC74" i="5"/>
  <c r="AD74" i="5" s="1"/>
  <c r="AC122" i="5"/>
  <c r="AD122" i="5" s="1"/>
  <c r="AC216" i="5"/>
  <c r="AD216" i="5" s="1"/>
  <c r="AC234" i="5"/>
  <c r="AD234" i="5" s="1"/>
  <c r="AC346" i="5"/>
  <c r="AD346" i="5" s="1"/>
  <c r="AC405" i="5"/>
  <c r="AD405" i="5" s="1"/>
  <c r="AC281" i="5"/>
  <c r="AD281" i="5" s="1"/>
  <c r="AC344" i="5"/>
  <c r="AD344" i="5" s="1"/>
  <c r="AC554" i="5"/>
  <c r="AD554" i="5" s="1"/>
  <c r="AC552" i="5"/>
  <c r="AD552" i="5" s="1"/>
  <c r="AC391" i="5"/>
  <c r="AD391" i="5" s="1"/>
  <c r="AC158" i="5"/>
  <c r="AD158" i="5" s="1"/>
  <c r="AC12" i="5"/>
  <c r="AD12" i="5" s="1"/>
  <c r="AC639" i="5"/>
  <c r="AD639" i="5" s="1"/>
  <c r="AC574" i="5"/>
  <c r="AD574" i="5" s="1"/>
  <c r="AC319" i="5"/>
  <c r="AD319" i="5" s="1"/>
  <c r="AC623" i="5"/>
  <c r="AD623" i="5" s="1"/>
  <c r="AC558" i="5"/>
  <c r="AD558" i="5" s="1"/>
  <c r="AC17" i="5"/>
  <c r="AD17" i="5" s="1"/>
  <c r="AC568" i="5"/>
  <c r="AD568" i="5" s="1"/>
  <c r="AC472" i="5"/>
  <c r="AD472" i="5" s="1"/>
  <c r="AC341" i="5"/>
  <c r="AD341" i="5" s="1"/>
  <c r="AC506" i="5"/>
  <c r="AD506" i="5" s="1"/>
  <c r="AC668" i="5"/>
  <c r="AD668" i="5" s="1"/>
  <c r="AC109" i="5"/>
  <c r="AD109" i="5" s="1"/>
  <c r="AC480" i="5"/>
  <c r="AD480" i="5" s="1"/>
  <c r="AC362" i="5"/>
  <c r="AD362" i="5" s="1"/>
  <c r="AC88" i="5"/>
  <c r="AD88" i="5" s="1"/>
  <c r="AC221" i="5"/>
  <c r="AD221" i="5" s="1"/>
  <c r="AC136" i="5"/>
  <c r="AD136" i="5" s="1"/>
  <c r="AC314" i="5"/>
  <c r="AD314" i="5" s="1"/>
  <c r="AC458" i="5"/>
  <c r="AD458" i="5" s="1"/>
  <c r="AC488" i="5"/>
  <c r="AD488" i="5" s="1"/>
  <c r="AC385" i="5"/>
  <c r="AD385" i="5" s="1"/>
  <c r="AC570" i="5"/>
  <c r="AD570" i="5" s="1"/>
  <c r="AC258" i="5"/>
  <c r="AD258" i="5" s="1"/>
  <c r="AC33" i="5"/>
  <c r="AD33" i="5" s="1"/>
  <c r="AC229" i="5"/>
  <c r="AD229" i="5" s="1"/>
  <c r="AC241" i="5"/>
  <c r="AD241" i="5" s="1"/>
  <c r="AC387" i="5"/>
  <c r="AD387" i="5" s="1"/>
  <c r="AC532" i="5"/>
  <c r="AD532" i="5" s="1"/>
  <c r="AC268" i="5"/>
  <c r="AD268" i="5" s="1"/>
  <c r="AC580" i="5"/>
  <c r="AD580" i="5" s="1"/>
  <c r="AC239" i="5"/>
  <c r="AD239" i="5" s="1"/>
  <c r="AC383" i="5"/>
  <c r="AD383" i="5" s="1"/>
  <c r="AC634" i="5"/>
  <c r="AD634" i="5" s="1"/>
  <c r="AC215" i="5"/>
  <c r="AD215" i="5" s="1"/>
  <c r="AC367" i="5"/>
  <c r="AD367" i="5" s="1"/>
  <c r="AC649" i="5"/>
  <c r="AD649" i="5" s="1"/>
  <c r="AC298" i="5"/>
  <c r="AD298" i="5" s="1"/>
  <c r="AC105" i="5"/>
  <c r="AD105" i="5" s="1"/>
  <c r="AC208" i="5"/>
  <c r="AD208" i="5" s="1"/>
  <c r="AC13" i="5"/>
  <c r="AD13" i="5" s="1"/>
  <c r="AC421" i="5"/>
  <c r="AD421" i="5" s="1"/>
  <c r="AC186" i="5"/>
  <c r="AD186" i="5" s="1"/>
  <c r="AC72" i="5"/>
  <c r="AD72" i="5" s="1"/>
  <c r="AC433" i="5"/>
  <c r="AD433" i="5" s="1"/>
  <c r="AC365" i="5"/>
  <c r="AD365" i="5" s="1"/>
  <c r="AC413" i="5"/>
  <c r="AD413" i="5" s="1"/>
  <c r="AC521" i="5"/>
  <c r="AD521" i="5" s="1"/>
  <c r="AC664" i="5"/>
  <c r="AD664" i="5" s="1"/>
  <c r="AC200" i="5"/>
  <c r="AD200" i="5" s="1"/>
  <c r="AC154" i="5"/>
  <c r="AD154" i="5" s="1"/>
  <c r="AC170" i="5"/>
  <c r="AD170" i="5" s="1"/>
  <c r="AC441" i="5"/>
  <c r="AD441" i="5" s="1"/>
  <c r="AC512" i="5"/>
  <c r="AD512" i="5" s="1"/>
  <c r="AC328" i="5"/>
  <c r="AD328" i="5" s="1"/>
  <c r="AC647" i="5"/>
  <c r="AD647" i="5" s="1"/>
  <c r="AC598" i="5"/>
  <c r="AD598" i="5" s="1"/>
  <c r="AC67" i="5"/>
  <c r="AD67" i="5" s="1"/>
  <c r="AC195" i="5"/>
  <c r="AD195" i="5" s="1"/>
  <c r="AC332" i="5"/>
  <c r="AD332" i="5" s="1"/>
  <c r="AC370" i="5"/>
  <c r="AD370" i="5" s="1"/>
  <c r="AC171" i="5"/>
  <c r="AD171" i="5" s="1"/>
  <c r="AC292" i="5"/>
  <c r="AD292" i="5" s="1"/>
  <c r="AC522" i="5"/>
  <c r="AD522" i="5" s="1"/>
  <c r="AC25" i="5"/>
  <c r="AD25" i="5" s="1"/>
  <c r="AC192" i="5"/>
  <c r="AD192" i="5" s="1"/>
  <c r="AC641" i="5"/>
  <c r="AD641" i="5" s="1"/>
  <c r="AC602" i="5"/>
  <c r="AD602" i="5" s="1"/>
  <c r="AC29" i="5"/>
  <c r="AD29" i="5" s="1"/>
  <c r="AC120" i="5"/>
  <c r="AD120" i="5" s="1"/>
  <c r="AD409" i="5"/>
  <c r="AC394" i="5"/>
  <c r="AD394" i="5" s="1"/>
  <c r="AC424" i="5"/>
  <c r="AD424" i="5" s="1"/>
  <c r="AC184" i="5"/>
  <c r="AD184" i="5" s="1"/>
  <c r="AC285" i="5"/>
  <c r="AD285" i="5" s="1"/>
  <c r="AC10" i="5"/>
  <c r="AD10" i="5" s="1"/>
  <c r="AC601" i="5"/>
  <c r="AD601" i="5" s="1"/>
  <c r="AC312" i="5"/>
  <c r="AD312" i="5" s="1"/>
  <c r="AC546" i="5"/>
  <c r="AD546" i="5" s="1"/>
  <c r="AC161" i="5"/>
  <c r="AD161" i="5" s="1"/>
  <c r="AC317" i="5"/>
  <c r="AD317" i="5" s="1"/>
  <c r="AC5" i="5"/>
  <c r="AD5" i="5" s="1"/>
  <c r="AC369" i="5"/>
  <c r="AD369" i="5" s="1"/>
  <c r="AC255" i="5"/>
  <c r="AD255" i="5" s="1"/>
  <c r="AC495" i="5"/>
  <c r="AD495" i="5" s="1"/>
  <c r="AC175" i="5"/>
  <c r="AD175" i="5" s="1"/>
  <c r="AC519" i="5"/>
  <c r="AD519" i="5" s="1"/>
  <c r="AC390" i="5"/>
  <c r="AD390" i="5" s="1"/>
  <c r="AC228" i="5"/>
  <c r="AD228" i="5" s="1"/>
  <c r="AC511" i="5"/>
  <c r="AD511" i="5" s="1"/>
  <c r="AC306" i="5"/>
  <c r="AD306" i="5" s="1"/>
  <c r="AC514" i="5"/>
  <c r="AD514" i="5" s="1"/>
  <c r="AC45" i="5"/>
  <c r="AD45" i="5" s="1"/>
  <c r="AC96" i="5"/>
  <c r="AD96" i="5" s="1"/>
  <c r="AC218" i="5"/>
  <c r="AD218" i="5" s="1"/>
  <c r="AC24" i="5"/>
  <c r="AD24" i="5" s="1"/>
  <c r="AC496" i="5"/>
  <c r="AD496" i="5" s="1"/>
  <c r="AC65" i="5"/>
  <c r="AD65" i="5" s="1"/>
  <c r="AC349" i="5"/>
  <c r="AD349" i="5" s="1"/>
  <c r="AC178" i="5"/>
  <c r="AD178" i="5" s="1"/>
  <c r="AC600" i="5"/>
  <c r="AD600" i="5" s="1"/>
  <c r="AC497" i="5"/>
  <c r="AD497" i="5" s="1"/>
  <c r="AC112" i="5"/>
  <c r="AD112" i="5" s="1"/>
  <c r="AC248" i="5"/>
  <c r="AD248" i="5" s="1"/>
  <c r="AC513" i="5"/>
  <c r="AD513" i="5" s="1"/>
  <c r="AC665" i="5"/>
  <c r="AD665" i="5" s="1"/>
  <c r="AC425" i="5"/>
  <c r="AD425" i="5" s="1"/>
  <c r="AC240" i="5"/>
  <c r="AD240" i="5" s="1"/>
  <c r="AC469" i="5"/>
  <c r="AD469" i="5" s="1"/>
  <c r="AC504" i="5"/>
  <c r="AD504" i="5" s="1"/>
  <c r="AC578" i="5"/>
  <c r="AD578" i="5" s="1"/>
  <c r="AC461" i="5"/>
  <c r="AD461" i="5" s="1"/>
  <c r="AC157" i="5"/>
  <c r="AD157" i="5" s="1"/>
  <c r="AC146" i="5"/>
  <c r="AD146" i="5" s="1"/>
  <c r="AC648" i="5"/>
  <c r="AD648" i="5" s="1"/>
  <c r="AC325" i="5"/>
  <c r="AD325" i="5" s="1"/>
  <c r="AC66" i="5"/>
  <c r="AD66" i="5" s="1"/>
  <c r="AC624" i="5"/>
  <c r="AD624" i="5" s="1"/>
  <c r="AC32" i="5"/>
  <c r="AD32" i="5" s="1"/>
  <c r="AC202" i="5"/>
  <c r="AD202" i="5" s="1"/>
  <c r="AC450" i="5"/>
  <c r="AD450" i="5" s="1"/>
  <c r="AC361" i="5"/>
  <c r="AD361" i="5" s="1"/>
  <c r="AC545" i="5"/>
  <c r="AD545" i="5" s="1"/>
  <c r="AC273" i="5"/>
  <c r="AD273" i="5" s="1"/>
  <c r="AC489" i="5"/>
  <c r="AD489" i="5" s="1"/>
  <c r="AC437" i="5"/>
  <c r="AD437" i="5" s="1"/>
  <c r="AC616" i="5"/>
  <c r="AD616" i="5" s="1"/>
  <c r="AC185" i="5"/>
  <c r="AD185" i="5" s="1"/>
  <c r="AC408" i="5"/>
  <c r="AD408" i="5" s="1"/>
  <c r="AC282" i="5"/>
  <c r="AD282" i="5" s="1"/>
  <c r="AC376" i="5"/>
  <c r="AD376" i="5" s="1"/>
  <c r="AC577" i="5"/>
  <c r="AD577" i="5" s="1"/>
  <c r="AC352" i="5"/>
  <c r="AD352" i="5" s="1"/>
  <c r="AC106" i="5"/>
  <c r="AD106" i="5" s="1"/>
  <c r="AC304" i="5"/>
  <c r="AD304" i="5" s="1"/>
  <c r="AC429" i="5"/>
  <c r="AD429" i="5" s="1"/>
  <c r="AC434" i="5"/>
  <c r="AD434" i="5" s="1"/>
  <c r="AC561" i="5"/>
  <c r="AD561" i="5" s="1"/>
  <c r="AC656" i="5"/>
  <c r="AD656" i="5" s="1"/>
  <c r="AC210" i="5"/>
  <c r="AD210" i="5" s="1"/>
  <c r="AC145" i="5"/>
  <c r="AD145" i="5" s="1"/>
  <c r="AC313" i="5"/>
  <c r="AD313" i="5" s="1"/>
  <c r="AC309" i="5"/>
  <c r="AD309" i="5" s="1"/>
  <c r="AC137" i="5"/>
  <c r="AD137" i="5" s="1"/>
  <c r="AC57" i="5"/>
  <c r="AD57" i="5" s="1"/>
  <c r="AC144" i="5"/>
  <c r="AD144" i="5" s="1"/>
  <c r="AC34" i="5"/>
  <c r="AD34" i="5" s="1"/>
  <c r="AC418" i="5"/>
  <c r="AD418" i="5" s="1"/>
  <c r="AC337" i="5"/>
  <c r="AD337" i="5" s="1"/>
  <c r="AC389" i="5"/>
  <c r="AD389" i="5" s="1"/>
  <c r="AC381" i="5"/>
  <c r="AD381" i="5" s="1"/>
  <c r="AC21" i="5"/>
  <c r="AD21" i="5" s="1"/>
  <c r="AC101" i="5"/>
  <c r="AD101" i="5" s="1"/>
  <c r="AC360" i="5"/>
  <c r="AD360" i="5" s="1"/>
  <c r="AC162" i="5"/>
  <c r="AD162" i="5" s="1"/>
  <c r="AC464" i="5"/>
  <c r="AD464" i="5" s="1"/>
  <c r="AC269" i="5"/>
  <c r="AD269" i="5" s="1"/>
  <c r="AC41" i="5"/>
  <c r="AD41" i="5" s="1"/>
  <c r="AC393" i="5"/>
  <c r="AD393" i="5" s="1"/>
  <c r="AC625" i="5"/>
  <c r="AD625" i="5" s="1"/>
  <c r="AC474" i="5"/>
  <c r="AD474" i="5" s="1"/>
  <c r="AC16" i="5"/>
  <c r="AD16" i="5" s="1"/>
  <c r="AC529" i="5"/>
  <c r="AD529" i="5" s="1"/>
  <c r="AC213" i="5"/>
  <c r="AD213" i="5" s="1"/>
  <c r="AC576" i="5"/>
  <c r="AD576" i="5" s="1"/>
  <c r="AC177" i="5"/>
  <c r="AD177" i="5" s="1"/>
  <c r="AC149" i="5"/>
  <c r="AD149" i="5" s="1"/>
  <c r="AC133" i="5"/>
  <c r="AD133" i="5" s="1"/>
  <c r="AC609" i="5"/>
  <c r="AD609" i="5" s="1"/>
  <c r="AC265" i="5"/>
  <c r="AD265" i="5" s="1"/>
  <c r="AC233" i="5"/>
  <c r="AD233" i="5" s="1"/>
  <c r="AC336" i="5"/>
  <c r="AD336" i="5" s="1"/>
  <c r="AC141" i="5"/>
  <c r="AD141" i="5" s="1"/>
  <c r="AC209" i="5"/>
  <c r="AD209" i="5" s="1"/>
  <c r="AC401" i="5"/>
  <c r="AD401" i="5" s="1"/>
  <c r="AC373" i="5"/>
  <c r="AD373" i="5" s="1"/>
  <c r="AC232" i="5"/>
  <c r="AD232" i="5" s="1"/>
  <c r="AC121" i="5"/>
  <c r="AD121" i="5" s="1"/>
  <c r="AC397" i="5"/>
  <c r="AD397" i="5" s="1"/>
  <c r="AC537" i="5"/>
  <c r="AD537" i="5" s="1"/>
  <c r="AC130" i="5"/>
  <c r="AD130" i="5" s="1"/>
  <c r="AC448" i="5"/>
  <c r="AD448" i="5" s="1"/>
  <c r="AC253" i="5"/>
  <c r="AD253" i="5" s="1"/>
  <c r="AC85" i="5"/>
  <c r="AD85" i="5" s="1"/>
  <c r="AC80" i="5"/>
  <c r="AD80" i="5" s="1"/>
  <c r="AC368" i="5"/>
  <c r="AD368" i="5" s="1"/>
  <c r="AC181" i="5"/>
  <c r="AD181" i="5" s="1"/>
  <c r="AC666" i="5"/>
  <c r="AD666" i="5" s="1"/>
  <c r="AC505" i="5"/>
  <c r="AD505" i="5" s="1"/>
  <c r="AC517" i="5"/>
  <c r="AD517" i="5" s="1"/>
  <c r="AC426" i="5"/>
  <c r="AD426" i="5" s="1"/>
  <c r="AC440" i="5"/>
  <c r="AD440" i="5" s="1"/>
  <c r="AC104" i="5"/>
  <c r="AD104" i="5" s="1"/>
  <c r="AC617" i="5"/>
  <c r="AD617" i="5" s="1"/>
  <c r="AC289" i="5"/>
  <c r="AD289" i="5" s="1"/>
  <c r="AC493" i="5"/>
  <c r="AD493" i="5" s="1"/>
  <c r="AC224" i="5"/>
  <c r="AD224" i="5" s="1"/>
  <c r="AC153" i="5"/>
  <c r="AD153" i="5" s="1"/>
  <c r="AC320" i="5"/>
  <c r="AD320" i="5" s="1"/>
  <c r="AC125" i="5"/>
  <c r="AD125" i="5" s="1"/>
  <c r="AC608" i="5"/>
  <c r="AD608" i="5" s="1"/>
  <c r="AC386" i="5"/>
  <c r="AD386" i="5" s="1"/>
  <c r="AC37" i="5"/>
  <c r="AD37" i="5" s="1"/>
  <c r="AC618" i="5"/>
  <c r="AD618" i="5" s="1"/>
  <c r="AC42" i="5"/>
  <c r="AD42" i="5" s="1"/>
  <c r="AC400" i="5"/>
  <c r="AD400" i="5" s="1"/>
  <c r="AC205" i="5"/>
  <c r="AD205" i="5" s="1"/>
  <c r="AC128" i="5"/>
  <c r="AD128" i="5" s="1"/>
  <c r="AC176" i="5"/>
  <c r="AD176" i="5" s="1"/>
  <c r="AC301" i="5"/>
  <c r="AD301" i="5" s="1"/>
  <c r="AC9" i="5"/>
  <c r="AD9" i="5" s="1"/>
  <c r="AC49" i="5"/>
  <c r="AD49" i="5" s="1"/>
  <c r="AC280" i="5"/>
  <c r="AD280" i="5" s="1"/>
  <c r="AC650" i="5"/>
  <c r="AD650" i="5" s="1"/>
  <c r="AC114" i="5"/>
  <c r="AD114" i="5" s="1"/>
  <c r="AC569" i="5"/>
  <c r="AD569" i="5" s="1"/>
  <c r="AC501" i="5"/>
  <c r="AD501" i="5" s="1"/>
  <c r="AC377" i="5"/>
  <c r="AD377" i="5" s="1"/>
  <c r="AD249" i="5"/>
  <c r="AC473" i="5"/>
  <c r="AD473" i="5" s="1"/>
  <c r="AC97" i="5"/>
  <c r="AD97" i="5" s="1"/>
  <c r="AC392" i="5"/>
  <c r="AD392" i="5" s="1"/>
  <c r="AC538" i="5"/>
  <c r="AD538" i="5" s="1"/>
  <c r="AC378" i="5"/>
  <c r="AD378" i="5" s="1"/>
  <c r="AC456" i="5"/>
  <c r="AD456" i="5" s="1"/>
  <c r="AC48" i="5"/>
  <c r="AD48" i="5" s="1"/>
  <c r="AC173" i="5"/>
  <c r="AD173" i="5" s="1"/>
  <c r="AC457" i="5"/>
  <c r="AD457" i="5" s="1"/>
  <c r="AC490" i="5"/>
  <c r="AD490" i="5" s="1"/>
  <c r="AC152" i="5"/>
  <c r="AD152" i="5" s="1"/>
  <c r="AC544" i="5"/>
  <c r="AD544" i="5" s="1"/>
  <c r="AC217" i="5"/>
  <c r="AD217" i="5" s="1"/>
  <c r="AC384" i="5"/>
  <c r="AD384" i="5" s="1"/>
  <c r="AC189" i="5"/>
  <c r="AD189" i="5" s="1"/>
  <c r="AC417" i="5"/>
  <c r="AD417" i="5" s="1"/>
  <c r="AC592" i="5"/>
  <c r="AD592" i="5" s="1"/>
  <c r="AC129" i="5"/>
  <c r="AD129" i="5" s="1"/>
  <c r="AC257" i="5"/>
  <c r="AD257" i="5" s="1"/>
  <c r="AC594" i="5"/>
  <c r="AD594" i="5" s="1"/>
  <c r="AC264" i="5"/>
  <c r="AD264" i="5" s="1"/>
  <c r="AC321" i="5"/>
  <c r="AD321" i="5" s="1"/>
  <c r="AC353" i="5"/>
  <c r="AD353" i="5" s="1"/>
  <c r="AC445" i="5"/>
  <c r="AD445" i="5" s="1"/>
  <c r="AC165" i="5"/>
  <c r="AD165" i="5" s="1"/>
  <c r="AC465" i="5"/>
  <c r="AD465" i="5" s="1"/>
  <c r="AC290" i="5"/>
  <c r="AD290" i="5" s="1"/>
  <c r="AC528" i="5"/>
  <c r="AD528" i="5" s="1"/>
  <c r="AC333" i="5"/>
  <c r="AD333" i="5" s="1"/>
  <c r="AC442" i="5"/>
  <c r="AD442" i="5" s="1"/>
  <c r="AC53" i="5"/>
  <c r="AD53" i="5" s="1"/>
  <c r="AC69" i="5"/>
  <c r="AD69" i="5" s="1"/>
  <c r="AC640" i="5"/>
  <c r="AD640" i="5" s="1"/>
  <c r="G136" i="11" l="1"/>
  <c r="G440" i="11"/>
  <c r="G177" i="11"/>
  <c r="H177" i="11" s="1"/>
  <c r="G631" i="11"/>
  <c r="G61" i="11"/>
  <c r="G360" i="11"/>
  <c r="G24" i="11"/>
  <c r="G23" i="11"/>
  <c r="G526" i="11"/>
  <c r="G287" i="11"/>
  <c r="G38" i="11"/>
  <c r="G212" i="11"/>
  <c r="G609" i="11"/>
  <c r="H609" i="11" s="1"/>
  <c r="G512" i="11"/>
  <c r="G298" i="11"/>
  <c r="G458" i="11"/>
  <c r="G85" i="11"/>
  <c r="G172" i="11"/>
  <c r="H172" i="11" s="1"/>
  <c r="G301" i="11"/>
  <c r="H301" i="11" s="1"/>
  <c r="G405" i="11"/>
  <c r="G513" i="11"/>
  <c r="G199" i="11"/>
  <c r="H199" i="11" s="1"/>
  <c r="G553" i="11"/>
  <c r="H553" i="11" s="1"/>
  <c r="G135" i="11"/>
  <c r="H135" i="11" s="1"/>
  <c r="G257" i="11"/>
  <c r="G643" i="11"/>
  <c r="H643" i="11" s="1"/>
  <c r="G162" i="11"/>
  <c r="H162" i="11" s="1"/>
  <c r="G65" i="11"/>
  <c r="G602" i="11"/>
  <c r="H602" i="11" s="1"/>
  <c r="G428" i="11"/>
  <c r="G317" i="11"/>
  <c r="H317" i="11" s="1"/>
  <c r="G568" i="11"/>
  <c r="G538" i="11"/>
  <c r="G559" i="11"/>
  <c r="G497" i="11"/>
  <c r="H497" i="11" s="1"/>
  <c r="G203" i="11"/>
  <c r="G607" i="11"/>
  <c r="G261" i="11"/>
  <c r="G337" i="11"/>
  <c r="G448" i="11"/>
  <c r="G480" i="11"/>
  <c r="G130" i="11"/>
  <c r="G154" i="11"/>
  <c r="G220" i="11"/>
  <c r="G139" i="11"/>
  <c r="H139" i="11" s="1"/>
  <c r="G379" i="11"/>
  <c r="G639" i="11"/>
  <c r="G521" i="11"/>
  <c r="G345" i="11"/>
  <c r="H345" i="11" s="1"/>
  <c r="G167" i="11"/>
  <c r="H167" i="11" s="1"/>
  <c r="G134" i="11"/>
  <c r="H134" i="11" s="1"/>
  <c r="G341" i="11"/>
  <c r="G642" i="11"/>
  <c r="G653" i="11"/>
  <c r="G549" i="11"/>
  <c r="F273" i="11"/>
  <c r="H273" i="11" s="1"/>
  <c r="F156" i="11"/>
  <c r="F424" i="11"/>
  <c r="F432" i="11"/>
  <c r="F468" i="11"/>
  <c r="F286" i="11"/>
  <c r="F223" i="11"/>
  <c r="F522" i="11"/>
  <c r="F488" i="11"/>
  <c r="F287" i="11"/>
  <c r="F116" i="11"/>
  <c r="F257" i="11"/>
  <c r="F591" i="11"/>
  <c r="F398" i="11"/>
  <c r="F254" i="11"/>
  <c r="F145" i="11"/>
  <c r="F352" i="11"/>
  <c r="F358" i="11"/>
  <c r="F21" i="11"/>
  <c r="F618" i="11"/>
  <c r="F194" i="11"/>
  <c r="H194" i="11" s="1"/>
  <c r="F76" i="11"/>
  <c r="F373" i="11"/>
  <c r="F437" i="11"/>
  <c r="F462" i="11"/>
  <c r="F390" i="11"/>
  <c r="F297" i="11"/>
  <c r="H297" i="11" s="1"/>
  <c r="F191" i="11"/>
  <c r="F101" i="11"/>
  <c r="F99" i="11"/>
  <c r="F658" i="11"/>
  <c r="H658" i="11" s="1"/>
  <c r="F520" i="11"/>
  <c r="F526" i="11"/>
  <c r="F274" i="11"/>
  <c r="F88" i="11"/>
  <c r="H88" i="11" s="1"/>
  <c r="F16" i="11"/>
  <c r="F375" i="11"/>
  <c r="F189" i="11"/>
  <c r="F318" i="11"/>
  <c r="F95" i="11"/>
  <c r="F305" i="11"/>
  <c r="H305" i="11" s="1"/>
  <c r="F642" i="11"/>
  <c r="F34" i="11"/>
  <c r="F533" i="11"/>
  <c r="F78" i="11"/>
  <c r="F422" i="11"/>
  <c r="H422" i="11" s="1"/>
  <c r="F85" i="11"/>
  <c r="F640" i="11"/>
  <c r="F262" i="11"/>
  <c r="F631" i="11"/>
  <c r="F312" i="11"/>
  <c r="F261" i="11"/>
  <c r="F24" i="11"/>
  <c r="F160" i="11"/>
  <c r="H160" i="11" s="1"/>
  <c r="F513" i="11"/>
  <c r="F217" i="11"/>
  <c r="F140" i="11"/>
  <c r="H140" i="11" s="1"/>
  <c r="F630" i="11"/>
  <c r="H630" i="11" s="1"/>
  <c r="F394" i="11"/>
  <c r="H394" i="11" s="1"/>
  <c r="F60" i="11"/>
  <c r="F360" i="11"/>
  <c r="F531" i="11"/>
  <c r="F248" i="11"/>
  <c r="F505" i="11"/>
  <c r="F530" i="11"/>
  <c r="F35" i="11"/>
  <c r="F577" i="11"/>
  <c r="F211" i="11"/>
  <c r="F17" i="11"/>
  <c r="F403" i="11"/>
  <c r="F458" i="11"/>
  <c r="F40" i="11"/>
  <c r="F550" i="11"/>
  <c r="F399" i="11"/>
  <c r="F230" i="11"/>
  <c r="H230" i="11" s="1"/>
  <c r="F412" i="11"/>
  <c r="F411" i="11"/>
  <c r="F234" i="11"/>
  <c r="F665" i="11"/>
  <c r="F380" i="11"/>
  <c r="F575" i="11"/>
  <c r="F272" i="11"/>
  <c r="F213" i="11"/>
  <c r="F136" i="11"/>
  <c r="F476" i="11"/>
  <c r="F102" i="11"/>
  <c r="F79" i="11"/>
  <c r="H79" i="11" s="1"/>
  <c r="F266" i="11"/>
  <c r="H266" i="11" s="1"/>
  <c r="F105" i="11"/>
  <c r="F215" i="11"/>
  <c r="H215" i="11" s="1"/>
  <c r="F253" i="11"/>
  <c r="F298" i="11"/>
  <c r="F574" i="11"/>
  <c r="F149" i="11"/>
  <c r="F207" i="11"/>
  <c r="F245" i="11"/>
  <c r="H245" i="11" s="1"/>
  <c r="F4" i="11"/>
  <c r="H4" i="11" s="1"/>
  <c r="F655" i="11"/>
  <c r="F263" i="11"/>
  <c r="F653" i="11"/>
  <c r="F448" i="11"/>
  <c r="F121" i="11"/>
  <c r="F58" i="11"/>
  <c r="F108" i="11"/>
  <c r="F130" i="11"/>
  <c r="F86" i="11"/>
  <c r="F65" i="11"/>
  <c r="F568" i="11"/>
  <c r="F465" i="11"/>
  <c r="F239" i="11"/>
  <c r="F532" i="11"/>
  <c r="H532" i="11" s="1"/>
  <c r="F309" i="11"/>
  <c r="F68" i="11"/>
  <c r="F473" i="11"/>
  <c r="F551" i="11"/>
  <c r="F469" i="11"/>
  <c r="F81" i="11"/>
  <c r="F521" i="11"/>
  <c r="F554" i="11"/>
  <c r="F490" i="11"/>
  <c r="F512" i="11"/>
  <c r="F519" i="11"/>
  <c r="F89" i="11"/>
  <c r="F486" i="11"/>
  <c r="F506" i="11"/>
  <c r="F321" i="11"/>
  <c r="F433" i="11"/>
  <c r="H433" i="11" s="1"/>
  <c r="F129" i="11"/>
  <c r="F237" i="11"/>
  <c r="F636" i="11"/>
  <c r="H636" i="11" s="1"/>
  <c r="F183" i="11"/>
  <c r="H183" i="11" s="1"/>
  <c r="F429" i="11"/>
  <c r="F203" i="11"/>
  <c r="F23" i="11"/>
  <c r="F557" i="11"/>
  <c r="F627" i="11"/>
  <c r="H627" i="11" s="1"/>
  <c r="F14" i="11"/>
  <c r="F313" i="11"/>
  <c r="H313" i="11" s="1"/>
  <c r="F449" i="11"/>
  <c r="F547" i="11"/>
  <c r="F241" i="11"/>
  <c r="F459" i="11"/>
  <c r="H459" i="11" s="1"/>
  <c r="F356" i="11"/>
  <c r="F30" i="11"/>
  <c r="F269" i="11"/>
  <c r="F538" i="11"/>
  <c r="F495" i="11"/>
  <c r="F457" i="11"/>
  <c r="F650" i="11"/>
  <c r="H650" i="11" s="1"/>
  <c r="F87" i="11"/>
  <c r="H87" i="11" s="1"/>
  <c r="F372" i="11"/>
  <c r="F417" i="11"/>
  <c r="F83" i="11"/>
  <c r="F238" i="11"/>
  <c r="F53" i="11"/>
  <c r="F72" i="11"/>
  <c r="F393" i="11"/>
  <c r="F8" i="11"/>
  <c r="F143" i="11"/>
  <c r="F414" i="11"/>
  <c r="F573" i="11"/>
  <c r="F69" i="11"/>
  <c r="H69" i="11" s="1"/>
  <c r="F546" i="11"/>
  <c r="F440" i="11"/>
  <c r="F379" i="11"/>
  <c r="F104" i="11"/>
  <c r="H104" i="11" s="1"/>
  <c r="F280" i="11"/>
  <c r="H280" i="11" s="1"/>
  <c r="F549" i="11"/>
  <c r="F396" i="11"/>
  <c r="F537" i="11"/>
  <c r="F483" i="11"/>
  <c r="F32" i="11"/>
  <c r="F441" i="11"/>
  <c r="H441" i="11" s="1"/>
  <c r="F435" i="11"/>
  <c r="F124" i="11"/>
  <c r="F461" i="11"/>
  <c r="F571" i="11"/>
  <c r="F559" i="11"/>
  <c r="F91" i="11"/>
  <c r="F548" i="11"/>
  <c r="F61" i="11"/>
  <c r="F11" i="11"/>
  <c r="F516" i="11"/>
  <c r="F612" i="11"/>
  <c r="F566" i="11"/>
  <c r="H566" i="11" s="1"/>
  <c r="F283" i="11"/>
  <c r="F54" i="11"/>
  <c r="F18" i="11"/>
  <c r="H18" i="11" s="1"/>
  <c r="F622" i="11"/>
  <c r="F279" i="11"/>
  <c r="F275" i="11"/>
  <c r="F3" i="11"/>
  <c r="F496" i="11"/>
  <c r="F75" i="11"/>
  <c r="F195" i="11"/>
  <c r="H195" i="11" s="1"/>
  <c r="F42" i="11"/>
  <c r="F193" i="11"/>
  <c r="F220" i="11"/>
  <c r="F236" i="11"/>
  <c r="F624" i="11"/>
  <c r="F385" i="11"/>
  <c r="H385" i="11" s="1"/>
  <c r="F123" i="11"/>
  <c r="F540" i="11"/>
  <c r="F363" i="11"/>
  <c r="F311" i="11"/>
  <c r="H311" i="11" s="1"/>
  <c r="F229" i="11"/>
  <c r="H229" i="11" s="1"/>
  <c r="F558" i="11"/>
  <c r="F109" i="11"/>
  <c r="F644" i="11"/>
  <c r="F222" i="11"/>
  <c r="F243" i="11"/>
  <c r="F33" i="11"/>
  <c r="F344" i="11"/>
  <c r="F244" i="11"/>
  <c r="F382" i="11"/>
  <c r="F125" i="11"/>
  <c r="F246" i="11"/>
  <c r="F48" i="11"/>
  <c r="F306" i="11"/>
  <c r="F350" i="11"/>
  <c r="F210" i="11"/>
  <c r="F534" i="11"/>
  <c r="F190" i="11"/>
  <c r="F38" i="11"/>
  <c r="F31" i="11"/>
  <c r="F400" i="11"/>
  <c r="F214" i="11"/>
  <c r="F518" i="11"/>
  <c r="H518" i="11" s="1"/>
  <c r="F428" i="11"/>
  <c r="F567" i="11"/>
  <c r="F294" i="11"/>
  <c r="F413" i="11"/>
  <c r="F405" i="11"/>
  <c r="F196" i="11"/>
  <c r="F90" i="11"/>
  <c r="F355" i="11"/>
  <c r="F564" i="11"/>
  <c r="H564" i="11" s="1"/>
  <c r="F226" i="11"/>
  <c r="F619" i="11"/>
  <c r="F107" i="11"/>
  <c r="H107" i="11" s="1"/>
  <c r="F324" i="11"/>
  <c r="F527" i="11"/>
  <c r="F629" i="11"/>
  <c r="F508" i="11"/>
  <c r="F212" i="11"/>
  <c r="F383" i="11"/>
  <c r="F480" i="11"/>
  <c r="F19" i="11"/>
  <c r="F188" i="11"/>
  <c r="F198" i="11"/>
  <c r="F404" i="11"/>
  <c r="F536" i="11"/>
  <c r="F369" i="11"/>
  <c r="F507" i="11"/>
  <c r="F328" i="11"/>
  <c r="F67" i="11"/>
  <c r="H67" i="11" s="1"/>
  <c r="F455" i="11"/>
  <c r="F639" i="11"/>
  <c r="F565" i="11"/>
  <c r="F515" i="11"/>
  <c r="F148" i="11"/>
  <c r="F9" i="11"/>
  <c r="F231" i="11"/>
  <c r="F59" i="11"/>
  <c r="F316" i="11"/>
  <c r="F484" i="11"/>
  <c r="F277" i="11"/>
  <c r="F539" i="11"/>
  <c r="F276" i="11"/>
  <c r="F341" i="11"/>
  <c r="F154" i="11"/>
  <c r="F423" i="11"/>
  <c r="F589" i="11"/>
  <c r="H146" i="11"/>
  <c r="G78" i="11"/>
  <c r="G468" i="11"/>
  <c r="G2" i="11"/>
  <c r="H2" i="11" s="1"/>
  <c r="G56" i="11"/>
  <c r="H56" i="11" s="1"/>
  <c r="G502" i="11"/>
  <c r="H502" i="11" s="1"/>
  <c r="G95" i="11"/>
  <c r="G500" i="11"/>
  <c r="H500" i="11" s="1"/>
  <c r="G90" i="11"/>
  <c r="G190" i="11"/>
  <c r="G479" i="11"/>
  <c r="G344" i="11"/>
  <c r="G605" i="11"/>
  <c r="H605" i="11" s="1"/>
  <c r="G615" i="11"/>
  <c r="H615" i="11" s="1"/>
  <c r="G306" i="11"/>
  <c r="G407" i="11"/>
  <c r="H407" i="11" s="1"/>
  <c r="G508" i="11"/>
  <c r="G594" i="11"/>
  <c r="H594" i="11" s="1"/>
  <c r="G309" i="11"/>
  <c r="G11" i="11"/>
  <c r="G105" i="11"/>
  <c r="G150" i="11"/>
  <c r="H150" i="11" s="1"/>
  <c r="G118" i="11"/>
  <c r="H118" i="11" s="1"/>
  <c r="G524" i="11"/>
  <c r="H524" i="11" s="1"/>
  <c r="G19" i="11"/>
  <c r="G115" i="11"/>
  <c r="H115" i="11" s="1"/>
  <c r="G68" i="11"/>
  <c r="G16" i="11"/>
  <c r="G629" i="11"/>
  <c r="G597" i="11"/>
  <c r="H597" i="11" s="1"/>
  <c r="G432" i="11"/>
  <c r="G192" i="11"/>
  <c r="H192" i="11" s="1"/>
  <c r="G490" i="11"/>
  <c r="G193" i="11"/>
  <c r="G155" i="11"/>
  <c r="H155" i="11" s="1"/>
  <c r="G507" i="11"/>
  <c r="G131" i="11"/>
  <c r="H131" i="11" s="1"/>
  <c r="G202" i="11"/>
  <c r="H202" i="11" s="1"/>
  <c r="G72" i="11"/>
  <c r="G312" i="11"/>
  <c r="AJ5" i="5"/>
  <c r="AJ8" i="5"/>
  <c r="G264" i="11"/>
  <c r="H264" i="11" s="1"/>
  <c r="G644" i="11"/>
  <c r="G398" i="11"/>
  <c r="G618" i="11"/>
  <c r="G8" i="11"/>
  <c r="G554" i="11"/>
  <c r="G520" i="11"/>
  <c r="G238" i="11"/>
  <c r="G403" i="11"/>
  <c r="G214" i="11"/>
  <c r="G189" i="11"/>
  <c r="G616" i="11"/>
  <c r="H616" i="11" s="1"/>
  <c r="G283" i="11"/>
  <c r="G465" i="11"/>
  <c r="AJ7" i="5"/>
  <c r="G399" i="11"/>
  <c r="G60" i="11"/>
  <c r="G70" i="11"/>
  <c r="H70" i="11" s="1"/>
  <c r="G53" i="11"/>
  <c r="G295" i="11"/>
  <c r="H295" i="11" s="1"/>
  <c r="G612" i="11"/>
  <c r="G86" i="11"/>
  <c r="G5" i="11"/>
  <c r="H5" i="11" s="1"/>
  <c r="G548" i="11"/>
  <c r="G383" i="11"/>
  <c r="G116" i="11"/>
  <c r="G381" i="11"/>
  <c r="H381" i="11" s="1"/>
  <c r="G593" i="11"/>
  <c r="H593" i="11" s="1"/>
  <c r="G224" i="11"/>
  <c r="H224" i="11" s="1"/>
  <c r="G374" i="11"/>
  <c r="H374" i="11" s="1"/>
  <c r="AJ6" i="5"/>
  <c r="G156" i="11"/>
  <c r="G143" i="11"/>
  <c r="G393" i="11"/>
  <c r="G665" i="11"/>
  <c r="G557" i="11"/>
  <c r="G483" i="11"/>
  <c r="G279" i="11"/>
  <c r="G272" i="11"/>
  <c r="G84" i="11"/>
  <c r="H84" i="11" s="1"/>
  <c r="G91" i="11"/>
  <c r="G527" i="11"/>
  <c r="G307" i="11"/>
  <c r="H307" i="11" s="1"/>
  <c r="G132" i="11"/>
  <c r="H132" i="11" s="1"/>
  <c r="G191" i="11"/>
  <c r="G565" i="11"/>
  <c r="G6" i="11"/>
  <c r="G253" i="11"/>
  <c r="G481" i="11"/>
  <c r="H481" i="11" s="1"/>
  <c r="G419" i="11"/>
  <c r="H419" i="11" s="1"/>
  <c r="G161" i="11"/>
  <c r="H161" i="11" s="1"/>
  <c r="G188" i="11"/>
  <c r="G242" i="11"/>
  <c r="H242" i="11" s="1"/>
  <c r="G178" i="11"/>
  <c r="H178" i="11" s="1"/>
  <c r="G73" i="11"/>
  <c r="H73" i="11" s="1"/>
  <c r="G228" i="11"/>
  <c r="H228" i="11" s="1"/>
  <c r="G103" i="11"/>
  <c r="H103" i="11" s="1"/>
  <c r="G148" i="11"/>
  <c r="G537" i="11"/>
  <c r="G377" i="11"/>
  <c r="G275" i="11"/>
  <c r="G17" i="11"/>
  <c r="G198" i="11"/>
  <c r="G63" i="11"/>
  <c r="H63" i="11" s="1"/>
  <c r="G589" i="11"/>
  <c r="G380" i="11"/>
  <c r="G267" i="11"/>
  <c r="H267" i="11" s="1"/>
  <c r="G655" i="11"/>
  <c r="G22" i="11"/>
  <c r="H22" i="11" s="1"/>
  <c r="G573" i="11"/>
  <c r="G248" i="11"/>
  <c r="G397" i="11"/>
  <c r="H397" i="11" s="1"/>
  <c r="G434" i="11"/>
  <c r="H434" i="11" s="1"/>
  <c r="G569" i="11"/>
  <c r="H569" i="11" s="1"/>
  <c r="G285" i="11"/>
  <c r="H285" i="11" s="1"/>
  <c r="G575" i="11"/>
  <c r="G621" i="11"/>
  <c r="H621" i="11" s="1"/>
  <c r="G546" i="11"/>
  <c r="G461" i="11"/>
  <c r="G404" i="11"/>
  <c r="G26" i="11"/>
  <c r="H26" i="11" s="1"/>
  <c r="G649" i="11"/>
  <c r="H649" i="11" s="1"/>
  <c r="G491" i="11"/>
  <c r="G34" i="11"/>
  <c r="G456" i="11"/>
  <c r="H456" i="11" s="1"/>
  <c r="G533" i="11"/>
  <c r="G355" i="11"/>
  <c r="G651" i="11"/>
  <c r="H651" i="11" s="1"/>
  <c r="G350" i="11"/>
  <c r="G223" i="11"/>
  <c r="G3" i="11"/>
  <c r="G226" i="11"/>
  <c r="G622" i="11"/>
  <c r="G400" i="11"/>
  <c r="G246" i="11"/>
  <c r="G519" i="11"/>
  <c r="G141" i="11"/>
  <c r="H141" i="11" s="1"/>
  <c r="G531" i="11"/>
  <c r="G213" i="11"/>
  <c r="G624" i="11"/>
  <c r="G352" i="11"/>
  <c r="G664" i="11"/>
  <c r="G124" i="11"/>
  <c r="G495" i="11"/>
  <c r="G254" i="11"/>
  <c r="G152" i="11"/>
  <c r="H152" i="11" s="1"/>
  <c r="G396" i="11"/>
  <c r="G641" i="11"/>
  <c r="G241" i="11"/>
  <c r="G200" i="11"/>
  <c r="G48" i="11"/>
  <c r="G276" i="11"/>
  <c r="G420" i="11"/>
  <c r="H420" i="11" s="1"/>
  <c r="G476" i="11"/>
  <c r="G370" i="11"/>
  <c r="H370" i="11" s="1"/>
  <c r="G455" i="11"/>
  <c r="G281" i="11"/>
  <c r="H281" i="11" s="1"/>
  <c r="G415" i="11"/>
  <c r="G530" i="11"/>
  <c r="G196" i="11"/>
  <c r="G646" i="11"/>
  <c r="H646" i="11" s="1"/>
  <c r="G496" i="11"/>
  <c r="G426" i="11"/>
  <c r="H426" i="11" s="1"/>
  <c r="G106" i="11"/>
  <c r="H106" i="11" s="1"/>
  <c r="G291" i="11"/>
  <c r="H291" i="11" s="1"/>
  <c r="G21" i="11"/>
  <c r="G92" i="11"/>
  <c r="H92" i="11" s="1"/>
  <c r="G413" i="11"/>
  <c r="G57" i="11"/>
  <c r="H57" i="11" s="1"/>
  <c r="G76" i="11"/>
  <c r="G463" i="11"/>
  <c r="H463" i="11" s="1"/>
  <c r="G369" i="11"/>
  <c r="G375" i="11"/>
  <c r="G331" i="11"/>
  <c r="H331" i="11" s="1"/>
  <c r="G551" i="11"/>
  <c r="G14" i="11"/>
  <c r="G598" i="11"/>
  <c r="H598" i="11" s="1"/>
  <c r="G262" i="11"/>
  <c r="G9" i="11"/>
  <c r="G236" i="11"/>
  <c r="G470" i="11"/>
  <c r="H470" i="11" s="1"/>
  <c r="G83" i="11"/>
  <c r="G540" i="11"/>
  <c r="G539" i="11"/>
  <c r="G239" i="11"/>
  <c r="G108" i="11"/>
  <c r="G294" i="11"/>
  <c r="G423" i="11"/>
  <c r="G197" i="11"/>
  <c r="H197" i="11" s="1"/>
  <c r="G437" i="11"/>
  <c r="G35" i="11"/>
  <c r="G473" i="11"/>
  <c r="G174" i="11"/>
  <c r="H174" i="11" s="1"/>
  <c r="G240" i="11"/>
  <c r="G608" i="11"/>
  <c r="H608" i="11" s="1"/>
  <c r="G260" i="11"/>
  <c r="H260" i="11" s="1"/>
  <c r="G640" i="11"/>
  <c r="G619" i="11"/>
  <c r="G505" i="11"/>
  <c r="G31" i="11"/>
  <c r="G318" i="11"/>
  <c r="G187" i="11"/>
  <c r="H187" i="11" s="1"/>
  <c r="G210" i="11"/>
  <c r="G127" i="11"/>
  <c r="H127" i="11" s="1"/>
  <c r="G163" i="11"/>
  <c r="H163" i="11" s="1"/>
  <c r="G467" i="11"/>
  <c r="H467" i="11" s="1"/>
  <c r="G299" i="11"/>
  <c r="H299" i="11" s="1"/>
  <c r="G343" i="11"/>
  <c r="H343" i="11" s="1"/>
  <c r="G20" i="11"/>
  <c r="H20" i="11" s="1"/>
  <c r="G606" i="11"/>
  <c r="H606" i="11" s="1"/>
  <c r="G42" i="11"/>
  <c r="G123" i="11"/>
  <c r="G617" i="11"/>
  <c r="H617" i="11" s="1"/>
  <c r="G138" i="11"/>
  <c r="H138" i="11" s="1"/>
  <c r="G149" i="11"/>
  <c r="G125" i="11"/>
  <c r="G501" i="11"/>
  <c r="H501" i="11" s="1"/>
  <c r="G457" i="11"/>
  <c r="G129" i="11"/>
  <c r="G390" i="11"/>
  <c r="G247" i="11"/>
  <c r="H247" i="11" s="1"/>
  <c r="G308" i="11"/>
  <c r="H308" i="11" s="1"/>
  <c r="G43" i="11"/>
  <c r="H43" i="11" s="1"/>
  <c r="G547" i="11"/>
  <c r="G534" i="11"/>
  <c r="G545" i="11"/>
  <c r="H545" i="11" s="1"/>
  <c r="E498" i="11"/>
  <c r="H498" i="11" s="1"/>
  <c r="E113" i="11"/>
  <c r="H113" i="11" s="1"/>
  <c r="E344" i="11"/>
  <c r="E144" i="11"/>
  <c r="H144" i="11" s="1"/>
  <c r="E638" i="11"/>
  <c r="H638" i="11" s="1"/>
  <c r="E415" i="11"/>
  <c r="E349" i="11"/>
  <c r="H349" i="11" s="1"/>
  <c r="E482" i="11"/>
  <c r="H482" i="11" s="1"/>
  <c r="E628" i="11"/>
  <c r="H628" i="11" s="1"/>
  <c r="E338" i="11"/>
  <c r="H338" i="11" s="1"/>
  <c r="E577" i="11"/>
  <c r="E499" i="11"/>
  <c r="H499" i="11" s="1"/>
  <c r="E58" i="11"/>
  <c r="E342" i="11"/>
  <c r="H342" i="11" s="1"/>
  <c r="H64" i="11"/>
  <c r="E529" i="11"/>
  <c r="H529" i="11" s="1"/>
  <c r="E391" i="11"/>
  <c r="H391" i="11" s="1"/>
  <c r="E60" i="11"/>
  <c r="H10" i="11"/>
  <c r="E328" i="11"/>
  <c r="H250" i="11"/>
  <c r="E8" i="11"/>
  <c r="H62" i="11"/>
  <c r="H446" i="11"/>
  <c r="E543" i="11"/>
  <c r="H543" i="11" s="1"/>
  <c r="E223" i="11"/>
  <c r="E423" i="11"/>
  <c r="H582" i="11"/>
  <c r="H256" i="11"/>
  <c r="E171" i="11"/>
  <c r="H171" i="11" s="1"/>
  <c r="E54" i="11"/>
  <c r="E544" i="11"/>
  <c r="H544" i="11" s="1"/>
  <c r="E368" i="11"/>
  <c r="H368" i="11" s="1"/>
  <c r="E218" i="11"/>
  <c r="H218" i="11" s="1"/>
  <c r="E668" i="11"/>
  <c r="H668" i="11" s="1"/>
  <c r="E443" i="11"/>
  <c r="H443" i="11" s="1"/>
  <c r="E417" i="11"/>
  <c r="E591" i="11"/>
  <c r="E82" i="11"/>
  <c r="H82" i="11" s="1"/>
  <c r="H233" i="11"/>
  <c r="H611" i="11"/>
  <c r="E356" i="11"/>
  <c r="E541" i="11"/>
  <c r="H541" i="11" s="1"/>
  <c r="E632" i="11"/>
  <c r="H632" i="11" s="1"/>
  <c r="E623" i="11"/>
  <c r="H623" i="11" s="1"/>
  <c r="E13" i="11"/>
  <c r="H13" i="11" s="1"/>
  <c r="E100" i="11"/>
  <c r="H100" i="11" s="1"/>
  <c r="E461" i="11"/>
  <c r="E654" i="11"/>
  <c r="H654" i="11" s="1"/>
  <c r="E373" i="11"/>
  <c r="E614" i="11"/>
  <c r="H614" i="11" s="1"/>
  <c r="E656" i="11"/>
  <c r="H656" i="11" s="1"/>
  <c r="E324" i="11"/>
  <c r="E412" i="11"/>
  <c r="E516" i="11"/>
  <c r="E430" i="11"/>
  <c r="H430" i="11" s="1"/>
  <c r="E531" i="11"/>
  <c r="E346" i="11"/>
  <c r="H346" i="11" s="1"/>
  <c r="E35" i="11"/>
  <c r="E372" i="11"/>
  <c r="H659" i="11"/>
  <c r="E418" i="11"/>
  <c r="H418" i="11" s="1"/>
  <c r="E159" i="11"/>
  <c r="H159" i="11" s="1"/>
  <c r="E45" i="11"/>
  <c r="H45" i="11" s="1"/>
  <c r="E573" i="11"/>
  <c r="E375" i="11"/>
  <c r="E388" i="11"/>
  <c r="H388" i="11" s="1"/>
  <c r="E477" i="11"/>
  <c r="H477" i="11" s="1"/>
  <c r="E523" i="11"/>
  <c r="H523" i="11" s="1"/>
  <c r="E613" i="11"/>
  <c r="H613" i="11" s="1"/>
  <c r="E121" i="11"/>
  <c r="E237" i="11"/>
  <c r="E487" i="11"/>
  <c r="H487" i="11" s="1"/>
  <c r="E353" i="11"/>
  <c r="H353" i="11" s="1"/>
  <c r="E166" i="11"/>
  <c r="H166" i="11" s="1"/>
  <c r="E80" i="11"/>
  <c r="H80" i="11" s="1"/>
  <c r="E319" i="11"/>
  <c r="H319" i="11" s="1"/>
  <c r="H586" i="11"/>
  <c r="E173" i="11"/>
  <c r="H173" i="11" s="1"/>
  <c r="E376" i="11"/>
  <c r="H376" i="11" s="1"/>
  <c r="E165" i="11"/>
  <c r="H165" i="11" s="1"/>
  <c r="H249" i="11"/>
  <c r="H392" i="11"/>
  <c r="E489" i="11"/>
  <c r="H489" i="11" s="1"/>
  <c r="E288" i="11"/>
  <c r="H288" i="11" s="1"/>
  <c r="E599" i="11"/>
  <c r="H599" i="11" s="1"/>
  <c r="E112" i="11"/>
  <c r="H112" i="11" s="1"/>
  <c r="E410" i="11"/>
  <c r="H410" i="11" s="1"/>
  <c r="E484" i="11"/>
  <c r="E510" i="11"/>
  <c r="H510" i="11" s="1"/>
  <c r="E358" i="11"/>
  <c r="E76" i="11"/>
  <c r="H292" i="11"/>
  <c r="E289" i="11"/>
  <c r="H289" i="11" s="1"/>
  <c r="E562" i="11"/>
  <c r="H562" i="11" s="1"/>
  <c r="E462" i="11"/>
  <c r="E556" i="11"/>
  <c r="H556" i="11" s="1"/>
  <c r="E151" i="11"/>
  <c r="H151" i="11" s="1"/>
  <c r="E584" i="11"/>
  <c r="H584" i="11" s="1"/>
  <c r="H620" i="11"/>
  <c r="E207" i="11"/>
  <c r="E304" i="11"/>
  <c r="H304" i="11" s="1"/>
  <c r="H204" i="11"/>
  <c r="E290" i="11"/>
  <c r="H290" i="11" s="1"/>
  <c r="E33" i="11"/>
  <c r="E664" i="11"/>
  <c r="E435" i="11"/>
  <c r="E81" i="11"/>
  <c r="H645" i="11"/>
  <c r="H206" i="11"/>
  <c r="E302" i="11"/>
  <c r="H302" i="11" s="1"/>
  <c r="E448" i="11"/>
  <c r="E251" i="11"/>
  <c r="H251" i="11" s="1"/>
  <c r="E361" i="11"/>
  <c r="H361" i="11" s="1"/>
  <c r="E378" i="11"/>
  <c r="H378" i="11" s="1"/>
  <c r="E244" i="11"/>
  <c r="E571" i="11"/>
  <c r="E59" i="11"/>
  <c r="E421" i="11"/>
  <c r="H421" i="11" s="1"/>
  <c r="E596" i="11"/>
  <c r="H596" i="11" s="1"/>
  <c r="E314" i="11"/>
  <c r="H314" i="11" s="1"/>
  <c r="E170" i="11"/>
  <c r="H170" i="11" s="1"/>
  <c r="H329" i="11"/>
  <c r="E592" i="11"/>
  <c r="H592" i="11" s="1"/>
  <c r="E536" i="11"/>
  <c r="E12" i="11"/>
  <c r="H12" i="11" s="1"/>
  <c r="E416" i="11"/>
  <c r="H416" i="11" s="1"/>
  <c r="E427" i="11"/>
  <c r="H427" i="11" s="1"/>
  <c r="E44" i="11"/>
  <c r="H44" i="11" s="1"/>
  <c r="E570" i="11"/>
  <c r="H570" i="11" s="1"/>
  <c r="E99" i="11"/>
  <c r="E176" i="11"/>
  <c r="H176" i="11" s="1"/>
  <c r="E240" i="11"/>
  <c r="E411" i="11"/>
  <c r="E629" i="11"/>
  <c r="E265" i="11"/>
  <c r="H265" i="11" s="1"/>
  <c r="E286" i="11"/>
  <c r="E316" i="11"/>
  <c r="E387" i="11"/>
  <c r="H387" i="11" s="1"/>
  <c r="E180" i="11"/>
  <c r="H180" i="11" s="1"/>
  <c r="E585" i="11"/>
  <c r="H585" i="11" s="1"/>
  <c r="E330" i="11"/>
  <c r="H330" i="11" s="1"/>
  <c r="E315" i="11"/>
  <c r="H315" i="11" s="1"/>
  <c r="E604" i="11"/>
  <c r="H604" i="11" s="1"/>
  <c r="E320" i="11"/>
  <c r="H320" i="11" s="1"/>
  <c r="E515" i="11"/>
  <c r="E252" i="11"/>
  <c r="H252" i="11" s="1"/>
  <c r="E438" i="11"/>
  <c r="H438" i="11" s="1"/>
  <c r="E32" i="11"/>
  <c r="E145" i="11"/>
  <c r="E323" i="11"/>
  <c r="H323" i="11" s="1"/>
  <c r="E211" i="11"/>
  <c r="E595" i="11"/>
  <c r="H595" i="11" s="1"/>
  <c r="E77" i="11"/>
  <c r="H77" i="11" s="1"/>
  <c r="E332" i="11"/>
  <c r="H332" i="11" s="1"/>
  <c r="E89" i="11"/>
  <c r="E436" i="11"/>
  <c r="H436" i="11" s="1"/>
  <c r="H660" i="11"/>
  <c r="E133" i="11"/>
  <c r="H133" i="11" s="1"/>
  <c r="E154" i="11"/>
  <c r="E590" i="11"/>
  <c r="H590" i="11" s="1"/>
  <c r="H335" i="11"/>
  <c r="E503" i="11"/>
  <c r="H503" i="11" s="1"/>
  <c r="E49" i="11"/>
  <c r="H49" i="11" s="1"/>
  <c r="E574" i="11"/>
  <c r="H186" i="11"/>
  <c r="E648" i="11"/>
  <c r="H648" i="11" s="1"/>
  <c r="E537" i="11"/>
  <c r="E464" i="11"/>
  <c r="H464" i="11" s="1"/>
  <c r="E511" i="11"/>
  <c r="H511" i="11" s="1"/>
  <c r="E395" i="11"/>
  <c r="H395" i="11" s="1"/>
  <c r="E382" i="11"/>
  <c r="H93" i="11"/>
  <c r="H142" i="11"/>
  <c r="E542" i="11"/>
  <c r="H542" i="11" s="1"/>
  <c r="H472" i="11"/>
  <c r="E424" i="11"/>
  <c r="E30" i="11"/>
  <c r="E71" i="11"/>
  <c r="H71" i="11" s="1"/>
  <c r="E406" i="11"/>
  <c r="H406" i="11" s="1"/>
  <c r="E271" i="11"/>
  <c r="H271" i="11" s="1"/>
  <c r="H517" i="11"/>
  <c r="E231" i="11"/>
  <c r="E525" i="11"/>
  <c r="H525" i="11" s="1"/>
  <c r="E27" i="11"/>
  <c r="H27" i="11" s="1"/>
  <c r="E447" i="11"/>
  <c r="H447" i="11" s="1"/>
  <c r="E114" i="11"/>
  <c r="H114" i="11" s="1"/>
  <c r="H471" i="11"/>
  <c r="H41" i="11"/>
  <c r="H364" i="11"/>
  <c r="E110" i="11"/>
  <c r="H110" i="11" s="1"/>
  <c r="E277" i="11"/>
  <c r="E243" i="11"/>
  <c r="E366" i="11"/>
  <c r="H366" i="11" s="1"/>
  <c r="E270" i="11"/>
  <c r="H270" i="11" s="1"/>
  <c r="E578" i="11"/>
  <c r="H578" i="11" s="1"/>
  <c r="E169" i="11"/>
  <c r="H169" i="11" s="1"/>
  <c r="H431" i="11"/>
  <c r="E147" i="11"/>
  <c r="H147" i="11" s="1"/>
  <c r="E7" i="11"/>
  <c r="H7" i="11" s="1"/>
  <c r="E263" i="11"/>
  <c r="E647" i="11"/>
  <c r="H647" i="11" s="1"/>
  <c r="E337" i="11"/>
  <c r="E66" i="11"/>
  <c r="H66" i="11" s="1"/>
  <c r="E557" i="11"/>
  <c r="E200" i="11"/>
  <c r="E635" i="11"/>
  <c r="H635" i="11" s="1"/>
  <c r="H158" i="11"/>
  <c r="E25" i="11"/>
  <c r="H25" i="11" s="1"/>
  <c r="E39" i="11"/>
  <c r="H39" i="11" s="1"/>
  <c r="E451" i="11"/>
  <c r="H451" i="11" s="1"/>
  <c r="E274" i="11"/>
  <c r="E128" i="11"/>
  <c r="H128" i="11" s="1"/>
  <c r="E449" i="11"/>
  <c r="E428" i="11"/>
  <c r="H327" i="11"/>
  <c r="E182" i="11"/>
  <c r="H182" i="11" s="1"/>
  <c r="E460" i="11"/>
  <c r="H460" i="11" s="1"/>
  <c r="E561" i="11"/>
  <c r="H561" i="11" s="1"/>
  <c r="E46" i="11"/>
  <c r="H46" i="11" s="1"/>
  <c r="E300" i="11"/>
  <c r="H300" i="11" s="1"/>
  <c r="E491" i="11"/>
  <c r="E234" i="11"/>
  <c r="E607" i="11"/>
  <c r="E483" i="11"/>
  <c r="E486" i="11"/>
  <c r="E75" i="11"/>
  <c r="H310" i="11"/>
  <c r="H357" i="11"/>
  <c r="E509" i="11"/>
  <c r="H509" i="11" s="1"/>
  <c r="E359" i="11"/>
  <c r="H359" i="11" s="1"/>
  <c r="H581" i="11"/>
  <c r="E179" i="11"/>
  <c r="H179" i="11" s="1"/>
  <c r="E102" i="11"/>
  <c r="E558" i="11"/>
  <c r="H120" i="11"/>
  <c r="E101" i="11"/>
  <c r="H184" i="11"/>
  <c r="E610" i="11"/>
  <c r="H610" i="11" s="1"/>
  <c r="E506" i="11"/>
  <c r="H175" i="11"/>
  <c r="E347" i="11"/>
  <c r="H347" i="11" s="1"/>
  <c r="H663" i="11"/>
  <c r="E583" i="11"/>
  <c r="H583" i="11" s="1"/>
  <c r="E580" i="11"/>
  <c r="H580" i="11" s="1"/>
  <c r="H555" i="11"/>
  <c r="E119" i="11"/>
  <c r="H119" i="11" s="1"/>
  <c r="H362" i="11"/>
  <c r="E109" i="11"/>
  <c r="E91" i="11"/>
  <c r="E50" i="11"/>
  <c r="H50" i="11" s="1"/>
  <c r="E600" i="11"/>
  <c r="H600" i="11" s="1"/>
  <c r="E278" i="11"/>
  <c r="H278" i="11" s="1"/>
  <c r="E567" i="11"/>
  <c r="E153" i="11"/>
  <c r="H153" i="11" s="1"/>
  <c r="H168" i="11"/>
  <c r="E414" i="11"/>
  <c r="E339" i="11"/>
  <c r="H339" i="11" s="1"/>
  <c r="E488" i="11"/>
  <c r="H365" i="11"/>
  <c r="E442" i="11"/>
  <c r="H442" i="11" s="1"/>
  <c r="E371" i="11"/>
  <c r="H371" i="11" s="1"/>
  <c r="E576" i="11"/>
  <c r="H576" i="11" s="1"/>
  <c r="E522" i="11"/>
  <c r="E389" i="11"/>
  <c r="H389" i="11" s="1"/>
  <c r="E29" i="11"/>
  <c r="H29" i="11" s="1"/>
  <c r="H296" i="11"/>
  <c r="E205" i="11"/>
  <c r="H205" i="11" s="1"/>
  <c r="H601" i="11"/>
  <c r="E222" i="11"/>
  <c r="E268" i="11"/>
  <c r="H268" i="11" s="1"/>
  <c r="E386" i="11"/>
  <c r="H386" i="11" s="1"/>
  <c r="E137" i="11"/>
  <c r="H137" i="11" s="1"/>
  <c r="E336" i="11"/>
  <c r="H336" i="11" s="1"/>
  <c r="E377" i="11"/>
  <c r="E469" i="11"/>
  <c r="E40" i="11"/>
  <c r="E641" i="11"/>
  <c r="E363" i="11"/>
  <c r="E269" i="11"/>
  <c r="E333" i="11"/>
  <c r="H333" i="11" s="1"/>
  <c r="E216" i="11"/>
  <c r="H216" i="11" s="1"/>
  <c r="E429" i="11"/>
  <c r="E261" i="11"/>
  <c r="H425" i="11"/>
  <c r="H587" i="11"/>
  <c r="H528" i="11"/>
  <c r="E259" i="11"/>
  <c r="H259" i="11" s="1"/>
  <c r="E221" i="11"/>
  <c r="H221" i="11" s="1"/>
  <c r="E217" i="11"/>
  <c r="H340" i="11"/>
  <c r="E444" i="11"/>
  <c r="H444" i="11" s="1"/>
  <c r="E55" i="11"/>
  <c r="H55" i="11" s="1"/>
  <c r="E235" i="11"/>
  <c r="H235" i="11" s="1"/>
  <c r="E227" i="11"/>
  <c r="H227" i="11" s="1"/>
  <c r="E652" i="11"/>
  <c r="H652" i="11" s="1"/>
  <c r="E466" i="11"/>
  <c r="H466" i="11" s="1"/>
  <c r="E666" i="11"/>
  <c r="H666" i="11" s="1"/>
  <c r="H232" i="11"/>
  <c r="H475" i="11"/>
  <c r="E514" i="11"/>
  <c r="H514" i="11" s="1"/>
  <c r="E321" i="11"/>
  <c r="E6" i="11"/>
  <c r="E117" i="11"/>
  <c r="H117" i="11" s="1"/>
  <c r="E282" i="11"/>
  <c r="H282" i="11" s="1"/>
  <c r="E209" i="11"/>
  <c r="H209" i="11" s="1"/>
  <c r="E535" i="11"/>
  <c r="H535" i="11" s="1"/>
  <c r="E560" i="11"/>
  <c r="H560" i="11" s="1"/>
  <c r="E28" i="11"/>
  <c r="H28" i="11" s="1"/>
  <c r="H367" i="11"/>
  <c r="E512" i="11"/>
  <c r="E550" i="11"/>
  <c r="E549" i="11"/>
  <c r="H445" i="11"/>
  <c r="H255" i="11"/>
  <c r="H96" i="11"/>
  <c r="H662" i="11"/>
  <c r="H351" i="11"/>
  <c r="H157" i="11"/>
  <c r="H258" i="11"/>
  <c r="H667" i="11"/>
  <c r="H603" i="11"/>
  <c r="H201" i="11"/>
  <c r="H485" i="11"/>
  <c r="H563" i="11"/>
  <c r="H225" i="11"/>
  <c r="H293" i="11"/>
  <c r="H494" i="11"/>
  <c r="H454" i="11"/>
  <c r="H401" i="11"/>
  <c r="H284" i="11"/>
  <c r="H625" i="11"/>
  <c r="H409" i="11"/>
  <c r="H452" i="11"/>
  <c r="H94" i="11"/>
  <c r="H74" i="11"/>
  <c r="H181" i="11"/>
  <c r="H15" i="11"/>
  <c r="H453" i="11"/>
  <c r="H634" i="11"/>
  <c r="H626" i="11"/>
  <c r="H126" i="11"/>
  <c r="H219" i="11"/>
  <c r="H474" i="11"/>
  <c r="H111" i="11"/>
  <c r="H637" i="11"/>
  <c r="H348" i="11"/>
  <c r="H552" i="11"/>
  <c r="H657" i="11"/>
  <c r="H572" i="11"/>
  <c r="H334" i="11"/>
  <c r="H322" i="11"/>
  <c r="H303" i="11"/>
  <c r="H579" i="11"/>
  <c r="H588" i="11"/>
  <c r="H408" i="11"/>
  <c r="H325" i="11"/>
  <c r="H384" i="11"/>
  <c r="H185" i="11"/>
  <c r="H450" i="11"/>
  <c r="H504" i="11"/>
  <c r="H354" i="11"/>
  <c r="H122" i="11"/>
  <c r="H208" i="11"/>
  <c r="H633" i="11"/>
  <c r="F36" i="11"/>
  <c r="F37" i="11"/>
  <c r="H478" i="11"/>
  <c r="E51" i="11"/>
  <c r="H51" i="11" s="1"/>
  <c r="E52" i="11"/>
  <c r="H52" i="11" s="1"/>
  <c r="E492" i="11"/>
  <c r="E493" i="11"/>
  <c r="E97" i="11"/>
  <c r="H97" i="11" s="1"/>
  <c r="E98" i="11"/>
  <c r="H98" i="11" s="1"/>
  <c r="E36" i="11"/>
  <c r="E37" i="11"/>
  <c r="H124" i="11" l="1"/>
  <c r="H624" i="11"/>
  <c r="H665" i="11"/>
  <c r="H440" i="11"/>
  <c r="H48" i="11"/>
  <c r="H355" i="11"/>
  <c r="H42" i="11"/>
  <c r="H9" i="11"/>
  <c r="H83" i="11"/>
  <c r="H540" i="11"/>
  <c r="H21" i="11"/>
  <c r="H136" i="11"/>
  <c r="H23" i="11"/>
  <c r="H61" i="11"/>
  <c r="H38" i="11"/>
  <c r="H631" i="11"/>
  <c r="H619" i="11"/>
  <c r="H360" i="11"/>
  <c r="H24" i="11"/>
  <c r="H526" i="11"/>
  <c r="H287" i="11"/>
  <c r="H212" i="11"/>
  <c r="H458" i="11"/>
  <c r="H589" i="11"/>
  <c r="H536" i="11"/>
  <c r="H226" i="11"/>
  <c r="H254" i="11"/>
  <c r="H34" i="11"/>
  <c r="H522" i="11"/>
  <c r="H298" i="11"/>
  <c r="H101" i="11"/>
  <c r="H547" i="11"/>
  <c r="H246" i="11"/>
  <c r="H68" i="11"/>
  <c r="H222" i="11"/>
  <c r="H234" i="11"/>
  <c r="H85" i="11"/>
  <c r="H257" i="11"/>
  <c r="H538" i="11"/>
  <c r="H405" i="11"/>
  <c r="H476" i="11"/>
  <c r="H520" i="11"/>
  <c r="H505" i="11"/>
  <c r="H495" i="11"/>
  <c r="H642" i="11"/>
  <c r="H513" i="11"/>
  <c r="H568" i="11"/>
  <c r="H203" i="11"/>
  <c r="H607" i="11"/>
  <c r="H508" i="11"/>
  <c r="H190" i="11"/>
  <c r="H130" i="11"/>
  <c r="H480" i="11"/>
  <c r="H65" i="11"/>
  <c r="H559" i="11"/>
  <c r="H40" i="11"/>
  <c r="H193" i="11"/>
  <c r="H277" i="11"/>
  <c r="H312" i="11"/>
  <c r="H574" i="11"/>
  <c r="H156" i="11"/>
  <c r="H102" i="11"/>
  <c r="H488" i="11"/>
  <c r="H373" i="11"/>
  <c r="H294" i="11"/>
  <c r="H622" i="11"/>
  <c r="H31" i="11"/>
  <c r="H369" i="11"/>
  <c r="H549" i="11"/>
  <c r="H469" i="11"/>
  <c r="H550" i="11"/>
  <c r="H437" i="11"/>
  <c r="H424" i="11"/>
  <c r="H16" i="11"/>
  <c r="H551" i="11"/>
  <c r="H189" i="11"/>
  <c r="H72" i="11"/>
  <c r="H352" i="11"/>
  <c r="H400" i="11"/>
  <c r="H565" i="11"/>
  <c r="H149" i="11"/>
  <c r="H380" i="11"/>
  <c r="H435" i="11"/>
  <c r="H653" i="11"/>
  <c r="H214" i="11"/>
  <c r="H95" i="11"/>
  <c r="H337" i="11"/>
  <c r="H261" i="11"/>
  <c r="H484" i="11"/>
  <c r="H507" i="11"/>
  <c r="H449" i="11"/>
  <c r="H238" i="11"/>
  <c r="H516" i="11"/>
  <c r="H399" i="11"/>
  <c r="H306" i="11"/>
  <c r="H86" i="11"/>
  <c r="H490" i="11"/>
  <c r="H263" i="11"/>
  <c r="H515" i="11"/>
  <c r="H78" i="11"/>
  <c r="H415" i="11"/>
  <c r="H11" i="11"/>
  <c r="H321" i="11"/>
  <c r="H53" i="11"/>
  <c r="H59" i="11"/>
  <c r="H32" i="11"/>
  <c r="H58" i="11"/>
  <c r="H328" i="11"/>
  <c r="H356" i="11"/>
  <c r="H571" i="11"/>
  <c r="H243" i="11"/>
  <c r="H99" i="11"/>
  <c r="H414" i="11"/>
  <c r="H125" i="11"/>
  <c r="H496" i="11"/>
  <c r="H404" i="11"/>
  <c r="H272" i="11"/>
  <c r="H372" i="11"/>
  <c r="H248" i="11"/>
  <c r="H554" i="11"/>
  <c r="H403" i="11"/>
  <c r="H191" i="11"/>
  <c r="H217" i="11"/>
  <c r="H411" i="11"/>
  <c r="H567" i="11"/>
  <c r="H262" i="11"/>
  <c r="H639" i="11"/>
  <c r="H429" i="11"/>
  <c r="H506" i="11"/>
  <c r="H211" i="11"/>
  <c r="H398" i="11"/>
  <c r="H379" i="11"/>
  <c r="H123" i="11"/>
  <c r="H644" i="11"/>
  <c r="H309" i="11"/>
  <c r="H316" i="11"/>
  <c r="H655" i="11"/>
  <c r="H253" i="11"/>
  <c r="H341" i="11"/>
  <c r="H448" i="11"/>
  <c r="H220" i="11"/>
  <c r="H90" i="11"/>
  <c r="H210" i="11"/>
  <c r="H239" i="11"/>
  <c r="H468" i="11"/>
  <c r="H196" i="11"/>
  <c r="H455" i="11"/>
  <c r="H521" i="11"/>
  <c r="H413" i="11"/>
  <c r="H241" i="11"/>
  <c r="H324" i="11"/>
  <c r="H318" i="11"/>
  <c r="H236" i="11"/>
  <c r="H396" i="11"/>
  <c r="H533" i="11"/>
  <c r="H279" i="11"/>
  <c r="H473" i="11"/>
  <c r="H530" i="11"/>
  <c r="H145" i="11"/>
  <c r="H512" i="11"/>
  <c r="H363" i="11"/>
  <c r="H457" i="11"/>
  <c r="H116" i="11"/>
  <c r="H577" i="11"/>
  <c r="H54" i="11"/>
  <c r="H358" i="11"/>
  <c r="H121" i="11"/>
  <c r="H89" i="11"/>
  <c r="H462" i="11"/>
  <c r="H390" i="11"/>
  <c r="H276" i="11"/>
  <c r="H3" i="11"/>
  <c r="H465" i="11"/>
  <c r="H237" i="11"/>
  <c r="H591" i="11"/>
  <c r="H269" i="11"/>
  <c r="H207" i="11"/>
  <c r="H575" i="11"/>
  <c r="H432" i="11"/>
  <c r="H350" i="11"/>
  <c r="H393" i="11"/>
  <c r="H412" i="11"/>
  <c r="H75" i="11"/>
  <c r="H30" i="11"/>
  <c r="H428" i="11"/>
  <c r="H231" i="11"/>
  <c r="H81" i="11"/>
  <c r="H275" i="11"/>
  <c r="H143" i="11"/>
  <c r="H382" i="11"/>
  <c r="H486" i="11"/>
  <c r="H417" i="11"/>
  <c r="H109" i="11"/>
  <c r="H108" i="11"/>
  <c r="H213" i="11"/>
  <c r="H546" i="11"/>
  <c r="H148" i="11"/>
  <c r="H188" i="11"/>
  <c r="H558" i="11"/>
  <c r="H274" i="11"/>
  <c r="H618" i="11"/>
  <c r="H105" i="11"/>
  <c r="H286" i="11"/>
  <c r="H612" i="11"/>
  <c r="H531" i="11"/>
  <c r="H129" i="11"/>
  <c r="H539" i="11"/>
  <c r="H198" i="11"/>
  <c r="H527" i="11"/>
  <c r="H283" i="11"/>
  <c r="H548" i="11"/>
  <c r="H154" i="11"/>
  <c r="H244" i="11"/>
  <c r="H33" i="11"/>
  <c r="H534" i="11"/>
  <c r="H640" i="11"/>
  <c r="H14" i="11"/>
  <c r="H519" i="11"/>
  <c r="H17" i="11"/>
  <c r="H383" i="11"/>
  <c r="H19" i="11"/>
  <c r="H223" i="11"/>
  <c r="H344" i="11"/>
  <c r="H76" i="11"/>
  <c r="H91" i="11"/>
  <c r="H629" i="11"/>
  <c r="H664" i="11"/>
  <c r="H423" i="11"/>
  <c r="H641" i="11"/>
  <c r="H377" i="11"/>
  <c r="H60" i="11"/>
  <c r="H240" i="11"/>
  <c r="H461" i="11"/>
  <c r="H537" i="11"/>
  <c r="H483" i="11"/>
  <c r="H491" i="11"/>
  <c r="H557" i="11"/>
  <c r="H573" i="11"/>
  <c r="H6" i="11"/>
  <c r="H8" i="11"/>
  <c r="H200" i="11"/>
  <c r="H375" i="11"/>
  <c r="H35" i="11"/>
  <c r="H37" i="11"/>
  <c r="H164" i="11"/>
  <c r="H326" i="11"/>
  <c r="H36" i="11"/>
  <c r="H493" i="11"/>
  <c r="H492" i="11"/>
  <c r="H479" i="11"/>
</calcChain>
</file>

<file path=xl/sharedStrings.xml><?xml version="1.0" encoding="utf-8"?>
<sst xmlns="http://schemas.openxmlformats.org/spreadsheetml/2006/main" count="20713" uniqueCount="1844">
  <si>
    <t>District</t>
  </si>
  <si>
    <t>Adapt_new</t>
  </si>
  <si>
    <t>Mitigate_new</t>
  </si>
  <si>
    <t>Replace_new</t>
  </si>
  <si>
    <t>Combine</t>
  </si>
  <si>
    <t>Commnity_SIP</t>
  </si>
  <si>
    <t>Thoubal</t>
  </si>
  <si>
    <t>Adaptation</t>
  </si>
  <si>
    <t>Bokaro</t>
  </si>
  <si>
    <t>Adaptation + Mitigation</t>
  </si>
  <si>
    <t>Senapati</t>
  </si>
  <si>
    <t>Ukhrul</t>
  </si>
  <si>
    <t>Saraikela-kharsawan</t>
  </si>
  <si>
    <t>Aizawl</t>
  </si>
  <si>
    <t>Bargarh</t>
  </si>
  <si>
    <t>Bishnupur</t>
  </si>
  <si>
    <t>Lawangtlai</t>
  </si>
  <si>
    <t>Lunglei</t>
  </si>
  <si>
    <t>Saiha</t>
  </si>
  <si>
    <t>Jalna</t>
  </si>
  <si>
    <t>Jorhat</t>
  </si>
  <si>
    <t>Narayanpur</t>
  </si>
  <si>
    <t>Tamenglong</t>
  </si>
  <si>
    <t>Jamtara</t>
  </si>
  <si>
    <t>Khunti</t>
  </si>
  <si>
    <t>Lohardaga</t>
  </si>
  <si>
    <t>Mamit</t>
  </si>
  <si>
    <t>Sambalpur</t>
  </si>
  <si>
    <t>Serchhip</t>
  </si>
  <si>
    <t>Tinsukia</t>
  </si>
  <si>
    <t>Nandurbar</t>
  </si>
  <si>
    <t>Kalahandi</t>
  </si>
  <si>
    <t>Malkangiri</t>
  </si>
  <si>
    <t>East Khasi Hills</t>
  </si>
  <si>
    <t>Kolasib</t>
  </si>
  <si>
    <t>Namsai</t>
  </si>
  <si>
    <t>Nuapada</t>
  </si>
  <si>
    <t>Pashchimi Singhbhum</t>
  </si>
  <si>
    <t>Sundargarh</t>
  </si>
  <si>
    <t>West Kameng</t>
  </si>
  <si>
    <t>Bid</t>
  </si>
  <si>
    <t>All</t>
  </si>
  <si>
    <t>Balangir</t>
  </si>
  <si>
    <t>Chandrapur</t>
  </si>
  <si>
    <t>Latehar</t>
  </si>
  <si>
    <t>Tirap</t>
  </si>
  <si>
    <t>Lower Subansiri</t>
  </si>
  <si>
    <t>Nanded</t>
  </si>
  <si>
    <t>North Goa</t>
  </si>
  <si>
    <t>Pune</t>
  </si>
  <si>
    <t>Ranchi</t>
  </si>
  <si>
    <t>Rayagada</t>
  </si>
  <si>
    <t>South West Khasi Hills</t>
  </si>
  <si>
    <t>Zunheboto</t>
  </si>
  <si>
    <t>Anantapur</t>
  </si>
  <si>
    <t>Bagalkot</t>
  </si>
  <si>
    <t>Mitigation</t>
  </si>
  <si>
    <t>Belgaum</t>
  </si>
  <si>
    <t>Chandel</t>
  </si>
  <si>
    <t>Harda</t>
  </si>
  <si>
    <t>Parbhani</t>
  </si>
  <si>
    <t>Raichur</t>
  </si>
  <si>
    <t>West Garo Hills</t>
  </si>
  <si>
    <t>Anjaw</t>
  </si>
  <si>
    <t>Aurangabad-M</t>
  </si>
  <si>
    <t>Bellary</t>
  </si>
  <si>
    <t>Gadag</t>
  </si>
  <si>
    <t>GW Sustainability</t>
  </si>
  <si>
    <t>Karaikal</t>
  </si>
  <si>
    <t>Koppal</t>
  </si>
  <si>
    <t>Adaptation + GW Sustainability</t>
  </si>
  <si>
    <t>Kurnool</t>
  </si>
  <si>
    <t>Nabarangapur</t>
  </si>
  <si>
    <t>Nagpur</t>
  </si>
  <si>
    <t>Papum Pare</t>
  </si>
  <si>
    <t>Ri Bhoi</t>
  </si>
  <si>
    <t>Rohtak</t>
  </si>
  <si>
    <t>Solapur</t>
  </si>
  <si>
    <t>South West Garo Hills</t>
  </si>
  <si>
    <t>Yadgir</t>
  </si>
  <si>
    <t>Ahmadnagar</t>
  </si>
  <si>
    <t>Dimapur</t>
  </si>
  <si>
    <t>Hanumangarh</t>
  </si>
  <si>
    <t>Kiphire</t>
  </si>
  <si>
    <t>Longleng</t>
  </si>
  <si>
    <t>Mahbubnagar</t>
  </si>
  <si>
    <t>Prakasam</t>
  </si>
  <si>
    <t>Raigarh-C</t>
  </si>
  <si>
    <t>Valsad</t>
  </si>
  <si>
    <t>Hingoli</t>
  </si>
  <si>
    <t>Osmanabad</t>
  </si>
  <si>
    <t>Davanagere</t>
  </si>
  <si>
    <t>Lakhimpur</t>
  </si>
  <si>
    <t>Nalgonda</t>
  </si>
  <si>
    <t>South Sikkim</t>
  </si>
  <si>
    <t>No Data</t>
  </si>
  <si>
    <t>Upper Subansiri</t>
  </si>
  <si>
    <t>West Sikkim</t>
  </si>
  <si>
    <t>Akola</t>
  </si>
  <si>
    <t>Barmer</t>
  </si>
  <si>
    <t>Gulbarga</t>
  </si>
  <si>
    <t>Hoshangabad</t>
  </si>
  <si>
    <t>Jaisalmer</t>
  </si>
  <si>
    <t>Longding</t>
  </si>
  <si>
    <t>Mon</t>
  </si>
  <si>
    <t>Nashik</t>
  </si>
  <si>
    <t>Palghar</t>
  </si>
  <si>
    <t>Panch Mahals</t>
  </si>
  <si>
    <t>Phek</t>
  </si>
  <si>
    <t>South Garo Hills</t>
  </si>
  <si>
    <t>Tapi</t>
  </si>
  <si>
    <t>Tuensang</t>
  </si>
  <si>
    <t>Upper Siang</t>
  </si>
  <si>
    <t>Wardha</t>
  </si>
  <si>
    <t>Washim</t>
  </si>
  <si>
    <t>West Khasi Hills</t>
  </si>
  <si>
    <t>Wokha</t>
  </si>
  <si>
    <t>Lower Dibang Valley</t>
  </si>
  <si>
    <t>Dharwad</t>
  </si>
  <si>
    <t>Dhule</t>
  </si>
  <si>
    <t>Garhchiroli</t>
  </si>
  <si>
    <t>Hisar</t>
  </si>
  <si>
    <t>Mitigation + GW Sustainability</t>
  </si>
  <si>
    <t>Jhajjar</t>
  </si>
  <si>
    <t>Kota</t>
  </si>
  <si>
    <t>Raisen</t>
  </si>
  <si>
    <t>Surat</t>
  </si>
  <si>
    <t>Vidisha</t>
  </si>
  <si>
    <t>Bauda</t>
  </si>
  <si>
    <t>Buldana</t>
  </si>
  <si>
    <t>East Siang</t>
  </si>
  <si>
    <t>Jaintia Hills</t>
  </si>
  <si>
    <t>Kohima</t>
  </si>
  <si>
    <t>Kurung Kumey</t>
  </si>
  <si>
    <t>Mokokchung</t>
  </si>
  <si>
    <t>Navsari</t>
  </si>
  <si>
    <t>Tumkur</t>
  </si>
  <si>
    <t>Y.S.R.</t>
  </si>
  <si>
    <t>Amravati</t>
  </si>
  <si>
    <t>Bharuch</t>
  </si>
  <si>
    <t>Bikaner</t>
  </si>
  <si>
    <t>East Nimar</t>
  </si>
  <si>
    <t>Gumla</t>
  </si>
  <si>
    <t>Haveri</t>
  </si>
  <si>
    <t>Latur</t>
  </si>
  <si>
    <t>West Nimar</t>
  </si>
  <si>
    <t>West Siang</t>
  </si>
  <si>
    <t>Yavatmal</t>
  </si>
  <si>
    <t>Shimoga</t>
  </si>
  <si>
    <t>Adilabad</t>
  </si>
  <si>
    <t>Aligarh</t>
  </si>
  <si>
    <t>Amreli</t>
  </si>
  <si>
    <t>Bhavnagar</t>
  </si>
  <si>
    <t>Bidar</t>
  </si>
  <si>
    <t>Botad</t>
  </si>
  <si>
    <t>Chhota Udaipur</t>
  </si>
  <si>
    <t>Chitradurga</t>
  </si>
  <si>
    <t>Guna</t>
  </si>
  <si>
    <t>Lohit</t>
  </si>
  <si>
    <t>Palwal</t>
  </si>
  <si>
    <t>Rajkot</t>
  </si>
  <si>
    <t>Ranga Reddy</t>
  </si>
  <si>
    <t>Kheda</t>
  </si>
  <si>
    <t>Jalgaon</t>
  </si>
  <si>
    <t>Khammam</t>
  </si>
  <si>
    <t>Bhopal</t>
  </si>
  <si>
    <t>Burhanpur</t>
  </si>
  <si>
    <t>Churu</t>
  </si>
  <si>
    <t>Dahod</t>
  </si>
  <si>
    <t>Devbhumi Dwarka</t>
  </si>
  <si>
    <t>Ganganagar</t>
  </si>
  <si>
    <t>Jamnagar</t>
  </si>
  <si>
    <t>Mewat</t>
  </si>
  <si>
    <t>Morbi</t>
  </si>
  <si>
    <t>Nagaur</t>
  </si>
  <si>
    <t>Narmada</t>
  </si>
  <si>
    <t>Sabar Kantha</t>
  </si>
  <si>
    <t>Sehore</t>
  </si>
  <si>
    <t>Sirsa</t>
  </si>
  <si>
    <t>Surendranagar</t>
  </si>
  <si>
    <t>Fatehabad</t>
  </si>
  <si>
    <t>Gir Somnath</t>
  </si>
  <si>
    <t>Jind</t>
  </si>
  <si>
    <t>West</t>
  </si>
  <si>
    <t>Chikmagalur</t>
  </si>
  <si>
    <t>East Sikkim</t>
  </si>
  <si>
    <t>Bhiwani</t>
  </si>
  <si>
    <t>Junagadh</t>
  </si>
  <si>
    <t>Vadodara</t>
  </si>
  <si>
    <t>Erode</t>
  </si>
  <si>
    <t>Baran</t>
  </si>
  <si>
    <t>Gandhinagar</t>
  </si>
  <si>
    <t>Jalor</t>
  </si>
  <si>
    <t>Jhunjhunun</t>
  </si>
  <si>
    <t>Jodhpur</t>
  </si>
  <si>
    <t>Kodagu</t>
  </si>
  <si>
    <t>Panchkula</t>
  </si>
  <si>
    <t>Peren</t>
  </si>
  <si>
    <t>Porbandar</t>
  </si>
  <si>
    <t>The Dangs</t>
  </si>
  <si>
    <t>Ambala</t>
  </si>
  <si>
    <t>Sonipat</t>
  </si>
  <si>
    <t>Gurgaon</t>
  </si>
  <si>
    <t>Kaithal</t>
  </si>
  <si>
    <t>Panipat</t>
  </si>
  <si>
    <t>Barnala</t>
  </si>
  <si>
    <t>Bijapur-K</t>
  </si>
  <si>
    <t>Kachchh</t>
  </si>
  <si>
    <t>Mahendragarh</t>
  </si>
  <si>
    <t>Patan</t>
  </si>
  <si>
    <t>Ahmadabad</t>
  </si>
  <si>
    <t>Fazilka</t>
  </si>
  <si>
    <t>Karnal</t>
  </si>
  <si>
    <t>Kurukshetra</t>
  </si>
  <si>
    <t>Rewari</t>
  </si>
  <si>
    <t>Mahesana</t>
  </si>
  <si>
    <t>North Sikkim</t>
  </si>
  <si>
    <t>Faridabad</t>
  </si>
  <si>
    <t>Faridkot</t>
  </si>
  <si>
    <t>Bathinda</t>
  </si>
  <si>
    <t>Firozpur</t>
  </si>
  <si>
    <t>Mansa</t>
  </si>
  <si>
    <t>Muktsar</t>
  </si>
  <si>
    <t>Patiala</t>
  </si>
  <si>
    <t>Pathankot</t>
  </si>
  <si>
    <t>Banas Kantha</t>
  </si>
  <si>
    <t>Gurdaspur</t>
  </si>
  <si>
    <t>Rupnagar</t>
  </si>
  <si>
    <t>Amritsar</t>
  </si>
  <si>
    <t>Ludhiana</t>
  </si>
  <si>
    <t>Sangrur</t>
  </si>
  <si>
    <t>Hoshiarpur</t>
  </si>
  <si>
    <t>Kapurthala</t>
  </si>
  <si>
    <t>Tarn Taran</t>
  </si>
  <si>
    <t>Jalandhar</t>
  </si>
  <si>
    <t>Fatehgarh Sahib</t>
  </si>
  <si>
    <t>Moga</t>
  </si>
  <si>
    <t>Shahid Bhagat Singh Nagar</t>
  </si>
  <si>
    <t>Sahibzada Ajit Singh Nagar</t>
  </si>
  <si>
    <t>Aurangabad</t>
  </si>
  <si>
    <t>Churachandpur</t>
  </si>
  <si>
    <t>Hailakandi</t>
  </si>
  <si>
    <t>Imphal East</t>
  </si>
  <si>
    <t>Godda</t>
  </si>
  <si>
    <t>Imphal West</t>
  </si>
  <si>
    <t>Madhubani</t>
  </si>
  <si>
    <t>Chatra</t>
  </si>
  <si>
    <t>Hazaribagh</t>
  </si>
  <si>
    <t>Arwal</t>
  </si>
  <si>
    <t>Banka</t>
  </si>
  <si>
    <t>Bankura</t>
  </si>
  <si>
    <t>Bhojpur</t>
  </si>
  <si>
    <t>Birbhum</t>
  </si>
  <si>
    <t>Cachar</t>
  </si>
  <si>
    <t>Gaya</t>
  </si>
  <si>
    <t>Gopalganj</t>
  </si>
  <si>
    <t>Jhabua</t>
  </si>
  <si>
    <t>Kodarma</t>
  </si>
  <si>
    <t>Sivasagar</t>
  </si>
  <si>
    <t>Surguja</t>
  </si>
  <si>
    <t>Darjiling</t>
  </si>
  <si>
    <t>Darrang</t>
  </si>
  <si>
    <t>Karimganj</t>
  </si>
  <si>
    <t>Morigaon</t>
  </si>
  <si>
    <t>Cuttack</t>
  </si>
  <si>
    <t>Ganjam</t>
  </si>
  <si>
    <t>Golaghat</t>
  </si>
  <si>
    <t>Kolhapur</t>
  </si>
  <si>
    <t>Madhepura</t>
  </si>
  <si>
    <t>Raigarh</t>
  </si>
  <si>
    <t>Udalguri</t>
  </si>
  <si>
    <t>Uttar Bastar Kanker</t>
  </si>
  <si>
    <t>Vizianagaram</t>
  </si>
  <si>
    <t>Araria</t>
  </si>
  <si>
    <t>Ariyalur</t>
  </si>
  <si>
    <t>Banswara</t>
  </si>
  <si>
    <t>Bhandara</t>
  </si>
  <si>
    <t>Buxar</t>
  </si>
  <si>
    <t>Champhai</t>
  </si>
  <si>
    <t>Jamui</t>
  </si>
  <si>
    <t>Kendujhar</t>
  </si>
  <si>
    <t>Krishna</t>
  </si>
  <si>
    <t>Nadia</t>
  </si>
  <si>
    <t>Purbi Singhbhum</t>
  </si>
  <si>
    <t>Purnia</t>
  </si>
  <si>
    <t>Rohtas</t>
  </si>
  <si>
    <t>Shahdol</t>
  </si>
  <si>
    <t>Sheikhpura</t>
  </si>
  <si>
    <t>Siwan</t>
  </si>
  <si>
    <t>South 24 Parganas</t>
  </si>
  <si>
    <t>Yanam</t>
  </si>
  <si>
    <t>Anugul</t>
  </si>
  <si>
    <t>Balaghat</t>
  </si>
  <si>
    <t>Baloda Bazar</t>
  </si>
  <si>
    <t>Banda</t>
  </si>
  <si>
    <t>Gariaband</t>
  </si>
  <si>
    <t>Jharsuguda</t>
  </si>
  <si>
    <t>Lalitpur</t>
  </si>
  <si>
    <t>Mahasamund</t>
  </si>
  <si>
    <t>Palamu</t>
  </si>
  <si>
    <t>Puruliya</t>
  </si>
  <si>
    <t>Srikakulam</t>
  </si>
  <si>
    <t>Ajmer</t>
  </si>
  <si>
    <t>Alirajpur</t>
  </si>
  <si>
    <t>Dima Hasao</t>
  </si>
  <si>
    <t>Dindori</t>
  </si>
  <si>
    <t>Dumka</t>
  </si>
  <si>
    <t>East Garo Hills</t>
  </si>
  <si>
    <t>Goalpara</t>
  </si>
  <si>
    <t>Guntur</t>
  </si>
  <si>
    <t>Hamirpur-UP</t>
  </si>
  <si>
    <t>Haora</t>
  </si>
  <si>
    <t>Jajapur</t>
  </si>
  <si>
    <t>Kamrup</t>
  </si>
  <si>
    <t>Koraput</t>
  </si>
  <si>
    <t>Mandla</t>
  </si>
  <si>
    <t>Nagaon</t>
  </si>
  <si>
    <t>North Garo Hills</t>
  </si>
  <si>
    <t>Pashchim Champaran</t>
  </si>
  <si>
    <t>Sitamarhi</t>
  </si>
  <si>
    <t>Supaul</t>
  </si>
  <si>
    <t>Gondiya</t>
  </si>
  <si>
    <t>Mahe</t>
  </si>
  <si>
    <t>Patna</t>
  </si>
  <si>
    <t>Sahibganj</t>
  </si>
  <si>
    <t>Sangli</t>
  </si>
  <si>
    <t>Saran</t>
  </si>
  <si>
    <t>Singrauli</t>
  </si>
  <si>
    <t>Anuppur</t>
  </si>
  <si>
    <t>Balrampur</t>
  </si>
  <si>
    <t>Bastar</t>
  </si>
  <si>
    <t>Jalaun</t>
  </si>
  <si>
    <t>Khordha</t>
  </si>
  <si>
    <t>Nayagarh</t>
  </si>
  <si>
    <t>Baksa</t>
  </si>
  <si>
    <t>Balod</t>
  </si>
  <si>
    <t>Bhadrak</t>
  </si>
  <si>
    <t>Chirang</t>
  </si>
  <si>
    <t>Debagarh</t>
  </si>
  <si>
    <t>Dhanbad</t>
  </si>
  <si>
    <t>Dhenkanal</t>
  </si>
  <si>
    <t>Dibrugarh</t>
  </si>
  <si>
    <t>Garhwa</t>
  </si>
  <si>
    <t>Hassan</t>
  </si>
  <si>
    <t>Jalpaiguri</t>
  </si>
  <si>
    <t>Kaimur</t>
  </si>
  <si>
    <t>Kendrapara</t>
  </si>
  <si>
    <t>Kishanganj</t>
  </si>
  <si>
    <t>Korba</t>
  </si>
  <si>
    <t>Mysore</t>
  </si>
  <si>
    <t>Nalanda</t>
  </si>
  <si>
    <t>North and Middle Andaman</t>
  </si>
  <si>
    <t>Pakur</t>
  </si>
  <si>
    <t>Purba Champaran</t>
  </si>
  <si>
    <t>Puri</t>
  </si>
  <si>
    <t>Ramban</t>
  </si>
  <si>
    <t>Saharsa</t>
  </si>
  <si>
    <t>Satara</t>
  </si>
  <si>
    <t>Sonbhadra</t>
  </si>
  <si>
    <t>South Goa</t>
  </si>
  <si>
    <t>Umaria</t>
  </si>
  <si>
    <t>Wayanad</t>
  </si>
  <si>
    <t>Bongaigaon</t>
  </si>
  <si>
    <t>Champawat</t>
  </si>
  <si>
    <t>Dantewada</t>
  </si>
  <si>
    <t>Kondagaon</t>
  </si>
  <si>
    <t>Lahul &amp; Spiti</t>
  </si>
  <si>
    <t>Mahoba</t>
  </si>
  <si>
    <t>Nalbari</t>
  </si>
  <si>
    <t>South Andaman</t>
  </si>
  <si>
    <t>East Godavari</t>
  </si>
  <si>
    <t>Mungeli</t>
  </si>
  <si>
    <t>Pathanamthitta</t>
  </si>
  <si>
    <t>Balrampur-UP</t>
  </si>
  <si>
    <t>Bandipore</t>
  </si>
  <si>
    <t>Darbhanga</t>
  </si>
  <si>
    <t>Deoria</t>
  </si>
  <si>
    <t>Dhubri</t>
  </si>
  <si>
    <t>Gorakhpur</t>
  </si>
  <si>
    <t>Jashpur</t>
  </si>
  <si>
    <t>Jhansi</t>
  </si>
  <si>
    <t>Kamrup Metropolitan</t>
  </si>
  <si>
    <t>Khowai</t>
  </si>
  <si>
    <t>Kullu</t>
  </si>
  <si>
    <t>Maharajganj</t>
  </si>
  <si>
    <t>Mandi</t>
  </si>
  <si>
    <t>Munger</t>
  </si>
  <si>
    <t>Muzaffarpur</t>
  </si>
  <si>
    <t>Rajouri</t>
  </si>
  <si>
    <t>Seoni</t>
  </si>
  <si>
    <t>Sheohar</t>
  </si>
  <si>
    <t>Siddharth Nagar</t>
  </si>
  <si>
    <t>Simdega</t>
  </si>
  <si>
    <t>Sonitpur</t>
  </si>
  <si>
    <t>Tawang</t>
  </si>
  <si>
    <t>The Nilgiris</t>
  </si>
  <si>
    <t>Thiruvananthapuram</t>
  </si>
  <si>
    <t>Unokoti</t>
  </si>
  <si>
    <t>Alipurduar</t>
  </si>
  <si>
    <t>Auraiya</t>
  </si>
  <si>
    <t>Badgam</t>
  </si>
  <si>
    <t>Begusarai</t>
  </si>
  <si>
    <t>Bhagalpur</t>
  </si>
  <si>
    <t>Bilaspur</t>
  </si>
  <si>
    <t>Chamoli</t>
  </si>
  <si>
    <t>Deoghar</t>
  </si>
  <si>
    <t>Janjgir-Champa</t>
  </si>
  <si>
    <t>Karbi Anglong</t>
  </si>
  <si>
    <t>Khagaria</t>
  </si>
  <si>
    <t>Kokrajhar</t>
  </si>
  <si>
    <t>Kottayam</t>
  </si>
  <si>
    <t>Kulgam</t>
  </si>
  <si>
    <t>Lakhisarai</t>
  </si>
  <si>
    <t>Mandya</t>
  </si>
  <si>
    <t>Mayurbhanj</t>
  </si>
  <si>
    <t>Murshidabad</t>
  </si>
  <si>
    <t>Nawada</t>
  </si>
  <si>
    <t>Nellore</t>
  </si>
  <si>
    <t>Pratapgarh-UP</t>
  </si>
  <si>
    <t>Pulwama</t>
  </si>
  <si>
    <t>Rajnandgaon</t>
  </si>
  <si>
    <t>Ratnagiri</t>
  </si>
  <si>
    <t>Reasi</t>
  </si>
  <si>
    <t>Rewa</t>
  </si>
  <si>
    <t>Shupiyan</t>
  </si>
  <si>
    <t>Sidhi</t>
  </si>
  <si>
    <t>Sindhudurg</t>
  </si>
  <si>
    <t>Surajpur</t>
  </si>
  <si>
    <t>Tehri Garhwal</t>
  </si>
  <si>
    <t>Uttarkashi</t>
  </si>
  <si>
    <t>Visakhapatnam</t>
  </si>
  <si>
    <t>Alappuzha</t>
  </si>
  <si>
    <t>Baleshwar</t>
  </si>
  <si>
    <t>Baramulla</t>
  </si>
  <si>
    <t>Bareilly</t>
  </si>
  <si>
    <t>Basti</t>
  </si>
  <si>
    <t>Bemetara</t>
  </si>
  <si>
    <t>Chennai</t>
  </si>
  <si>
    <t>Chitrakoot</t>
  </si>
  <si>
    <t>Chittoor</t>
  </si>
  <si>
    <t>Dakshin Dinajpur</t>
  </si>
  <si>
    <t>Dhalai</t>
  </si>
  <si>
    <t>Dhemaji</t>
  </si>
  <si>
    <t>Durg</t>
  </si>
  <si>
    <t>Ernakulam</t>
  </si>
  <si>
    <t>Etah</t>
  </si>
  <si>
    <t>Jagatsinghapur</t>
  </si>
  <si>
    <t>Jammu</t>
  </si>
  <si>
    <t>Kabeerdham</t>
  </si>
  <si>
    <t>Kannur</t>
  </si>
  <si>
    <t>Kanpur Nagar</t>
  </si>
  <si>
    <t>Kozhikode</t>
  </si>
  <si>
    <t>Kupwara</t>
  </si>
  <si>
    <t>Mainpuri</t>
  </si>
  <si>
    <t>Maldah</t>
  </si>
  <si>
    <t>Pilibhit</t>
  </si>
  <si>
    <t>Rae Bareli</t>
  </si>
  <si>
    <t>Raipur</t>
  </si>
  <si>
    <t>Ramanagara</t>
  </si>
  <si>
    <t>Samastipur</t>
  </si>
  <si>
    <t>Sitapur</t>
  </si>
  <si>
    <t>South Tripura</t>
  </si>
  <si>
    <t>Srinagar</t>
  </si>
  <si>
    <t>Sultanpur</t>
  </si>
  <si>
    <t>Thoothukkudi</t>
  </si>
  <si>
    <t>Tiruchirappalli</t>
  </si>
  <si>
    <t>Tirunelveli</t>
  </si>
  <si>
    <t>Udhampur</t>
  </si>
  <si>
    <t>West Godavari</t>
  </si>
  <si>
    <t>Anand</t>
  </si>
  <si>
    <t>Ashoknagar</t>
  </si>
  <si>
    <t>Bangalore Rural</t>
  </si>
  <si>
    <t>Barpeta</t>
  </si>
  <si>
    <t>Barwani</t>
  </si>
  <si>
    <t>Betul</t>
  </si>
  <si>
    <t>Bhind</t>
  </si>
  <si>
    <t>Bijapur</t>
  </si>
  <si>
    <t>East Kameng</t>
  </si>
  <si>
    <t>Etawah</t>
  </si>
  <si>
    <t>Farrukhabad</t>
  </si>
  <si>
    <t>Gwalior</t>
  </si>
  <si>
    <t>Kanpur Dehat</t>
  </si>
  <si>
    <t>Kinnaur</t>
  </si>
  <si>
    <t>Kolkata</t>
  </si>
  <si>
    <t>Koriya</t>
  </si>
  <si>
    <t>Nicobar Islands</t>
  </si>
  <si>
    <t>North Tripura</t>
  </si>
  <si>
    <t>Panna</t>
  </si>
  <si>
    <t>Ramgarh</t>
  </si>
  <si>
    <t>Rudraprayag</t>
  </si>
  <si>
    <t>Satna</t>
  </si>
  <si>
    <t>Shimla</t>
  </si>
  <si>
    <t>Sirmaur</t>
  </si>
  <si>
    <t>Budaun</t>
  </si>
  <si>
    <t>Giridih</t>
  </si>
  <si>
    <t>Mumbai Suburban</t>
  </si>
  <si>
    <t>Perambalur</t>
  </si>
  <si>
    <t>Bahraich</t>
  </si>
  <si>
    <t>Bundi</t>
  </si>
  <si>
    <t>Jehanabad</t>
  </si>
  <si>
    <t>Narsimhapur</t>
  </si>
  <si>
    <t>Thiruvarur</t>
  </si>
  <si>
    <t>Tonk</t>
  </si>
  <si>
    <t>Amethi</t>
  </si>
  <si>
    <t>Bageshwar</t>
  </si>
  <si>
    <t>Ballia</t>
  </si>
  <si>
    <t>Bijnor</t>
  </si>
  <si>
    <t>Bilaspur-HP</t>
  </si>
  <si>
    <t>Chamba</t>
  </si>
  <si>
    <t>Dungarpur</t>
  </si>
  <si>
    <t>Fatehpur</t>
  </si>
  <si>
    <t>Gajapati</t>
  </si>
  <si>
    <t>Gomati</t>
  </si>
  <si>
    <t>Hardoi</t>
  </si>
  <si>
    <t>Idukki</t>
  </si>
  <si>
    <t>Jabalpur</t>
  </si>
  <si>
    <t>Kandhamal</t>
  </si>
  <si>
    <t>Kangra</t>
  </si>
  <si>
    <t>Kanniyakumari</t>
  </si>
  <si>
    <t>Kishtwar</t>
  </si>
  <si>
    <t>Kollam</t>
  </si>
  <si>
    <t>Malappuram</t>
  </si>
  <si>
    <t>Mirzapur</t>
  </si>
  <si>
    <t>Morena</t>
  </si>
  <si>
    <t>Mumbai City</t>
  </si>
  <si>
    <t>Namakkal</t>
  </si>
  <si>
    <t>Poonch</t>
  </si>
  <si>
    <t>Ramanathapuram</t>
  </si>
  <si>
    <t>Sambhal</t>
  </si>
  <si>
    <t>Sant Ravi Das Nagar</t>
  </si>
  <si>
    <t>Subarnapur</t>
  </si>
  <si>
    <t>Thane</t>
  </si>
  <si>
    <t>Thanjavur</t>
  </si>
  <si>
    <t>Unnao</t>
  </si>
  <si>
    <t>Varanasi</t>
  </si>
  <si>
    <t>West Tripura</t>
  </si>
  <si>
    <t>Bangalore</t>
  </si>
  <si>
    <t>Bhilwara</t>
  </si>
  <si>
    <t>Datia</t>
  </si>
  <si>
    <t>Dhar</t>
  </si>
  <si>
    <t>Pali</t>
  </si>
  <si>
    <t>Sagar</t>
  </si>
  <si>
    <t>Sukma</t>
  </si>
  <si>
    <t>Azamgarh</t>
  </si>
  <si>
    <t>Barabanki</t>
  </si>
  <si>
    <t>Bulandshahr</t>
  </si>
  <si>
    <t>Chandauli</t>
  </si>
  <si>
    <t>Ghazipur</t>
  </si>
  <si>
    <t>Hamirpur</t>
  </si>
  <si>
    <t>Hardwar</t>
  </si>
  <si>
    <t>Kasganj</t>
  </si>
  <si>
    <t>Kushinagar</t>
  </si>
  <si>
    <t>Lakhimpur Kheri</t>
  </si>
  <si>
    <t>Mau</t>
  </si>
  <si>
    <t>Nagappattinam</t>
  </si>
  <si>
    <t>Palakkad</t>
  </si>
  <si>
    <t>Saharanpur</t>
  </si>
  <si>
    <t>Shahjahanpur</t>
  </si>
  <si>
    <t>Agar Malwa</t>
  </si>
  <si>
    <t>Amroha</t>
  </si>
  <si>
    <t>Baghpat</t>
  </si>
  <si>
    <t>Changlang</t>
  </si>
  <si>
    <t>Chhindwara</t>
  </si>
  <si>
    <t>Damoh</t>
  </si>
  <si>
    <t>Dewas</t>
  </si>
  <si>
    <t>Dhamtari</t>
  </si>
  <si>
    <t>Garhwal</t>
  </si>
  <si>
    <t>Hathras</t>
  </si>
  <si>
    <t>Hugli</t>
  </si>
  <si>
    <t>Jaipur</t>
  </si>
  <si>
    <t>Kancheepuram</t>
  </si>
  <si>
    <t>Karimnagar</t>
  </si>
  <si>
    <t>Katihar</t>
  </si>
  <si>
    <t>Katni</t>
  </si>
  <si>
    <t>Kolar</t>
  </si>
  <si>
    <t>Mahisagar</t>
  </si>
  <si>
    <t>Mathura</t>
  </si>
  <si>
    <t>Muzaffarnagar</t>
  </si>
  <si>
    <t>Nainital</t>
  </si>
  <si>
    <t>Neemuch</t>
  </si>
  <si>
    <t>Nizamabad</t>
  </si>
  <si>
    <t>Pratapgarh</t>
  </si>
  <si>
    <t>Puducherry</t>
  </si>
  <si>
    <t>Pudukkottai</t>
  </si>
  <si>
    <t>Rampur</t>
  </si>
  <si>
    <t>Salem</t>
  </si>
  <si>
    <t>Sant Kabir Nagar</t>
  </si>
  <si>
    <t>Shamli</t>
  </si>
  <si>
    <t>Sheopur</t>
  </si>
  <si>
    <t>Shivpuri</t>
  </si>
  <si>
    <t>Shravasti</t>
  </si>
  <si>
    <t>Sikar</t>
  </si>
  <si>
    <t>Sirohi</t>
  </si>
  <si>
    <t>Sivaganga</t>
  </si>
  <si>
    <t>Tikamgarh</t>
  </si>
  <si>
    <t>Tiruvannamalai</t>
  </si>
  <si>
    <t>Udupi</t>
  </si>
  <si>
    <t>Ujjain</t>
  </si>
  <si>
    <t>Una</t>
  </si>
  <si>
    <t>Uttar Dinajpur</t>
  </si>
  <si>
    <t>Vaishali</t>
  </si>
  <si>
    <t>Virudunagar</t>
  </si>
  <si>
    <t>Doda</t>
  </si>
  <si>
    <t>Krishnagiri</t>
  </si>
  <si>
    <t>Medak</t>
  </si>
  <si>
    <t>North 24 Parganas</t>
  </si>
  <si>
    <t>Purba Medinipur</t>
  </si>
  <si>
    <t>Rajsamand</t>
  </si>
  <si>
    <t>Udaipur</t>
  </si>
  <si>
    <t>Ratlam</t>
  </si>
  <si>
    <t>Shajapur</t>
  </si>
  <si>
    <t>Allahabad</t>
  </si>
  <si>
    <t>Ambedkar Nagar</t>
  </si>
  <si>
    <t>Anantnag</t>
  </si>
  <si>
    <t>Dadra and Nagar Haveli</t>
  </si>
  <si>
    <t>Dindigul</t>
  </si>
  <si>
    <t>Faizabad</t>
  </si>
  <si>
    <t>Hapur</t>
  </si>
  <si>
    <t>Jaunpur</t>
  </si>
  <si>
    <t>Kannauj</t>
  </si>
  <si>
    <t>Karur</t>
  </si>
  <si>
    <t>Kathua</t>
  </si>
  <si>
    <t>Leh (Ladakh)</t>
  </si>
  <si>
    <t>Lucknow</t>
  </si>
  <si>
    <t>Madurai</t>
  </si>
  <si>
    <t>Meerut</t>
  </si>
  <si>
    <t>Pithoragarh</t>
  </si>
  <si>
    <t>Samba</t>
  </si>
  <si>
    <t>Sipahijala</t>
  </si>
  <si>
    <t>Thiruvallur</t>
  </si>
  <si>
    <t>Thrissur</t>
  </si>
  <si>
    <t>Uttara Kannada</t>
  </si>
  <si>
    <t>Warangal</t>
  </si>
  <si>
    <t>Bharatpur</t>
  </si>
  <si>
    <t>Chhatarpur</t>
  </si>
  <si>
    <t>Chittaurgarh</t>
  </si>
  <si>
    <t>Jhalawar</t>
  </si>
  <si>
    <t>Mandsaur</t>
  </si>
  <si>
    <t>Rajgarh</t>
  </si>
  <si>
    <t>Almora</t>
  </si>
  <si>
    <t>Cuddalore</t>
  </si>
  <si>
    <t>Dehradun</t>
  </si>
  <si>
    <t>Firozabad</t>
  </si>
  <si>
    <t>Ghaziabad</t>
  </si>
  <si>
    <t>Gonda</t>
  </si>
  <si>
    <t>Udham Singh Nagar</t>
  </si>
  <si>
    <t>Viluppuram</t>
  </si>
  <si>
    <t>Chikballapura</t>
  </si>
  <si>
    <t>Dakshina Kannada</t>
  </si>
  <si>
    <t>Daman</t>
  </si>
  <si>
    <t>Dausa</t>
  </si>
  <si>
    <t>Dharmapuri</t>
  </si>
  <si>
    <t>Kargil</t>
  </si>
  <si>
    <t>Koch Bihar</t>
  </si>
  <si>
    <t>Lakshadweep</t>
  </si>
  <si>
    <t>Aravalli</t>
  </si>
  <si>
    <t>Indore</t>
  </si>
  <si>
    <t>Ganderbal</t>
  </si>
  <si>
    <t>Kasaragod</t>
  </si>
  <si>
    <t>Agra</t>
  </si>
  <si>
    <t>Moradabad</t>
  </si>
  <si>
    <t>Pashchim Medinipur</t>
  </si>
  <si>
    <t>Sawai Madhopur</t>
  </si>
  <si>
    <t>Solan</t>
  </si>
  <si>
    <t>Theni</t>
  </si>
  <si>
    <t>Tiruppur</t>
  </si>
  <si>
    <t>Hyderabad</t>
  </si>
  <si>
    <t>Kaushambi</t>
  </si>
  <si>
    <t>Alwar</t>
  </si>
  <si>
    <t>Chamrajnagar</t>
  </si>
  <si>
    <t>Coimbatore</t>
  </si>
  <si>
    <t>Diu</t>
  </si>
  <si>
    <t>Karauli</t>
  </si>
  <si>
    <t>Vellore</t>
  </si>
  <si>
    <t>Gautam Buddha Nagar</t>
  </si>
  <si>
    <t>Chandigarh</t>
  </si>
  <si>
    <t>Dhaulpur</t>
  </si>
  <si>
    <t>Yamunanagar</t>
  </si>
  <si>
    <t>Barddhaman</t>
  </si>
  <si>
    <t>Dibang Valley</t>
  </si>
  <si>
    <t>State</t>
  </si>
  <si>
    <t>Solar Irradiance</t>
  </si>
  <si>
    <t>Cultivated land (%)</t>
  </si>
  <si>
    <t>Cropping Intensity(%)</t>
  </si>
  <si>
    <t>Irrigation Intensity (%)</t>
  </si>
  <si>
    <t>IWU (% of CWU)</t>
  </si>
  <si>
    <t>Text-Crop</t>
  </si>
  <si>
    <t>GW share irr (% of IWU)</t>
  </si>
  <si>
    <t>GW_dev_stage (%)</t>
  </si>
  <si>
    <t>Aquifer type</t>
  </si>
  <si>
    <t>Number of SW bodies</t>
  </si>
  <si>
    <t>Surface water area (km2)</t>
  </si>
  <si>
    <t>Surface water area (km2)-%</t>
  </si>
  <si>
    <t>Text-Water</t>
  </si>
  <si>
    <t>Number of pumps</t>
  </si>
  <si>
    <t>Elect(%)</t>
  </si>
  <si>
    <t>Diesel (%)</t>
  </si>
  <si>
    <t>GW_abstracted (MCM)</t>
  </si>
  <si>
    <t>Electricity Tariff</t>
  </si>
  <si>
    <t>GWL (m)</t>
  </si>
  <si>
    <t>emission factor</t>
  </si>
  <si>
    <t>Emission (kgCO2)</t>
  </si>
  <si>
    <t>Text-Energy</t>
  </si>
  <si>
    <t>Small&amp; Marginal % Holdings</t>
  </si>
  <si>
    <t>Avg Area per holding (ALLGrps)</t>
  </si>
  <si>
    <t>Avg. No. of Parcel per holdings (Allgrps)</t>
  </si>
  <si>
    <t>Avg Area_class</t>
  </si>
  <si>
    <t>parcel_class</t>
  </si>
  <si>
    <t>Text-Farmer</t>
  </si>
  <si>
    <t>DISCOM Name</t>
  </si>
  <si>
    <t>DISCOM Name-shrt</t>
  </si>
  <si>
    <t>DISCOM Rating</t>
  </si>
  <si>
    <t>Feeder segregation</t>
  </si>
  <si>
    <t>Electricity Subsidy</t>
  </si>
  <si>
    <t>Text-Utilty</t>
  </si>
  <si>
    <t>Community-SIP</t>
  </si>
  <si>
    <t>Community-SIP-text</t>
  </si>
  <si>
    <t>SW-SIP</t>
  </si>
  <si>
    <t>SW-SIP-BI</t>
  </si>
  <si>
    <t>Pump</t>
  </si>
  <si>
    <t>DISCOM-R</t>
  </si>
  <si>
    <t>Text-Model</t>
  </si>
  <si>
    <t>Text-Model-n</t>
  </si>
  <si>
    <t>Model-short</t>
  </si>
  <si>
    <t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t>
  </si>
  <si>
    <t>PM-KUSUM B + DISCOM</t>
  </si>
  <si>
    <t>More than 70 % of feeder is segregated.</t>
  </si>
  <si>
    <t>Yes</t>
  </si>
  <si>
    <t>High</t>
  </si>
  <si>
    <t>High DISCOM rating alongside feeder segregation and need for groundwater management suggests PM-KUSUM model C (IPS) may be preferred to incentivise groundwater conservation. Model C (FLS) may be promoted with appropriate innovation to incentivise groundwater conservation.</t>
  </si>
  <si>
    <t>PM-KUSUM model C (IPS)</t>
  </si>
  <si>
    <t>High DISCOM rating alongside feeder segregation and higher proportion of electric pumps suggests both PM-KUSUM model C (IPS and FLS) may be preferred.</t>
  </si>
  <si>
    <t xml:space="preserve">PM-KUSUM model C (IPS and FLS) </t>
  </si>
  <si>
    <t>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t>
  </si>
  <si>
    <t>PM-KUSUM (IPS) + DISCOM</t>
  </si>
  <si>
    <t>No data on DISCOM</t>
  </si>
  <si>
    <t>Higher proportion of diesel pumps suggests that PM-KUSUM model B be preferred.</t>
  </si>
  <si>
    <t>PM-KUSUM B</t>
  </si>
  <si>
    <t xml:space="preserve">Both electric and diesel pumps are present.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t>
  </si>
  <si>
    <t>Both electric and diesel pumps are present. With more than 80 % feeder segregation suggesting preferred PM-KUSUM  model is C.  However, low DISCOM rating may be a challenge suggesting investments are to be made to strengthen DISCOM. PM-KUSUM B for diesel pumps.</t>
  </si>
  <si>
    <t>PM-KUSUM model B and C (IPS and FLS) +  DISCOM</t>
  </si>
  <si>
    <t>Electric pump proportion is higher, with more than 80 % feeder segregation suggesting preferred PM-KUSUM  model is C.  However, low DISCOM rating may be a challenge suggesting investments are to be made to strengthen DISCOM.</t>
  </si>
  <si>
    <t>PM-KUSUM model C (IPS and FLS) + DISCOM</t>
  </si>
  <si>
    <t xml:space="preserve">Both electric and diesel pumps are present.  Low DISCOM rating and low feeder segregation suggests that implementing PM-KUSUM C model may be challenging. Existing diesel pumps can be prioritised under PM-KUSUM B while investments are made to strengthen DISCOM and feeder segregations. </t>
  </si>
  <si>
    <t>No data on DISCOM feeder segregation</t>
  </si>
  <si>
    <t>Both electric and diesel pumps are present. High DISCOM rating alongside feeder segregation and higher proportion of electric pumps suggests both PM-KUSUM model C (IPS and FLS) along with PM-KUSUM B be preferred.</t>
  </si>
  <si>
    <t xml:space="preserve">PM-KUSUM model B and C (IPS and FLS) </t>
  </si>
  <si>
    <t>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t>
  </si>
  <si>
    <t>PM KUSUM Model</t>
  </si>
  <si>
    <t>Source</t>
  </si>
  <si>
    <t>Community</t>
  </si>
  <si>
    <t>Discom Rating</t>
  </si>
  <si>
    <t>Feeder Segregation</t>
  </si>
  <si>
    <t>Pump distribution</t>
  </si>
  <si>
    <t>Groundwater stage</t>
  </si>
  <si>
    <t>Farmer's land area</t>
  </si>
  <si>
    <t>Farmer's land fragmentation</t>
  </si>
  <si>
    <t>Share of cash crops</t>
  </si>
  <si>
    <t>Tariff/Subsidy</t>
  </si>
  <si>
    <t xml:space="preserve">Model B </t>
  </si>
  <si>
    <t>GW</t>
  </si>
  <si>
    <t>No</t>
  </si>
  <si>
    <t>Low</t>
  </si>
  <si>
    <t>Diesel</t>
  </si>
  <si>
    <t>Low/High</t>
  </si>
  <si>
    <t>SW</t>
  </si>
  <si>
    <t>Critical, overexploited</t>
  </si>
  <si>
    <t>Model C (IPS)</t>
  </si>
  <si>
    <t>Electric</t>
  </si>
  <si>
    <t>Model C (FLS)</t>
  </si>
  <si>
    <t>Crop</t>
  </si>
  <si>
    <t>Water</t>
  </si>
  <si>
    <t>Energy</t>
  </si>
  <si>
    <t>Farmer</t>
  </si>
  <si>
    <t>DISCOM</t>
  </si>
  <si>
    <t>Column</t>
  </si>
  <si>
    <t>Label</t>
  </si>
  <si>
    <t>Unit</t>
  </si>
  <si>
    <t>%</t>
  </si>
  <si>
    <t>GW irrigation (%)</t>
  </si>
  <si>
    <t>Count</t>
  </si>
  <si>
    <t>Small&amp; Marginal Holdings (%)</t>
  </si>
  <si>
    <t xml:space="preserve">Name </t>
  </si>
  <si>
    <t>GW development (%)</t>
  </si>
  <si>
    <t>Electric pumps (%)</t>
  </si>
  <si>
    <t>Avg. farmer area (ha)</t>
  </si>
  <si>
    <t>ha</t>
  </si>
  <si>
    <t>Integrated rating</t>
  </si>
  <si>
    <t>Text</t>
  </si>
  <si>
    <t>Irrigation Coverage (%)</t>
  </si>
  <si>
    <t>SW bodies (#)</t>
  </si>
  <si>
    <t>Diesel pumps (%)</t>
  </si>
  <si>
    <t>Avg. number of parcels</t>
  </si>
  <si>
    <t>&gt; 80 % feeder segregated</t>
  </si>
  <si>
    <t>Irrigation Water Requirment (% of CWU)</t>
  </si>
  <si>
    <t>SW bodies (% of district area)</t>
  </si>
  <si>
    <t>Electricity Tariff (paisa/kWH)</t>
  </si>
  <si>
    <t>number</t>
  </si>
  <si>
    <t>WL (m)</t>
  </si>
  <si>
    <t>Surface water area</t>
  </si>
  <si>
    <t>Adaptation1</t>
  </si>
  <si>
    <t>Adaptation2</t>
  </si>
  <si>
    <t>Percentile</t>
  </si>
  <si>
    <t>Replacement2</t>
  </si>
  <si>
    <t>Count2</t>
  </si>
  <si>
    <t>Very High</t>
  </si>
  <si>
    <t>Moderate</t>
  </si>
  <si>
    <t>Very Low</t>
  </si>
  <si>
    <t>Mitigation1</t>
  </si>
  <si>
    <t>Mitigation2</t>
  </si>
  <si>
    <t>Replacement</t>
  </si>
  <si>
    <t>S.no</t>
  </si>
  <si>
    <t>Datasets</t>
  </si>
  <si>
    <t>Suitability</t>
  </si>
  <si>
    <t>Sustainability</t>
  </si>
  <si>
    <t>Solar radiance</t>
  </si>
  <si>
    <t>Higher is better</t>
  </si>
  <si>
    <t>Cultivated land (as % of total land)</t>
  </si>
  <si>
    <t>Higher the intensity of cultivation in a district, better for upscaling solar (need, market, density)</t>
  </si>
  <si>
    <t>Cropping Intensity (%)</t>
  </si>
  <si>
    <r>
      <t xml:space="preserve">Higher better for mitigation, replacement, subsidy; </t>
    </r>
    <r>
      <rPr>
        <u/>
        <sz val="11"/>
        <color rgb="FF000000"/>
        <rFont val="Aptos"/>
        <family val="2"/>
      </rPr>
      <t xml:space="preserve">lower better for adaptation (expansion) </t>
    </r>
  </si>
  <si>
    <t>Lower is better</t>
  </si>
  <si>
    <t>GW irrigation share (%)</t>
  </si>
  <si>
    <t xml:space="preserve">Irrigation Water Requirement </t>
  </si>
  <si>
    <t>Higher  is better for all, reflects need for irrigation will lead to higher utilization</t>
  </si>
  <si>
    <t>Pump energy source (Electric)</t>
  </si>
  <si>
    <r>
      <t xml:space="preserve">Higher is better for  sustainability, places where incentives can be provided, lower better for mitigation (relative focus on diesel); </t>
    </r>
    <r>
      <rPr>
        <u/>
        <sz val="11"/>
        <color rgb="FF000000"/>
        <rFont val="Aptos"/>
        <family val="2"/>
      </rPr>
      <t>for adaptation??</t>
    </r>
  </si>
  <si>
    <t>Energy tariff</t>
  </si>
  <si>
    <t>Higher tariff is better as upscaling easier with farmer more willing; lower better for replace as this has caused depletion</t>
  </si>
  <si>
    <t>Groundwater Development Stage (%)</t>
  </si>
  <si>
    <r>
      <t xml:space="preserve">Higher better for replacement (incentivize conservation); lower better for mitigation (as we are providing free);  </t>
    </r>
    <r>
      <rPr>
        <u/>
        <sz val="11"/>
        <color rgb="FF000000"/>
        <rFont val="Aptos"/>
        <family val="2"/>
      </rPr>
      <t>low better for adaptation (expansion)</t>
    </r>
  </si>
  <si>
    <t>Aquifer (Shallow) (mbgl)</t>
  </si>
  <si>
    <t>Shallow better, low energy and capital needs for adaption, higher better for mitigation?</t>
  </si>
  <si>
    <t>Surface Water Body (ha)</t>
  </si>
  <si>
    <t>Higher is better as alternate source of water</t>
  </si>
  <si>
    <t>Small and marginal holdings (%)</t>
  </si>
  <si>
    <t>Higher is better, focus on smaller farmers</t>
  </si>
  <si>
    <t>Farmers average area (ha)</t>
  </si>
  <si>
    <r>
      <t xml:space="preserve">Higher area and low fragmentation (individual systems); </t>
    </r>
    <r>
      <rPr>
        <u/>
        <sz val="11"/>
        <color rgb="FF000000"/>
        <rFont val="Aptos"/>
        <family val="2"/>
      </rPr>
      <t>vice-versa for community systems</t>
    </r>
  </si>
  <si>
    <t>Land fragmentation (number)</t>
  </si>
  <si>
    <t>Area-class</t>
  </si>
  <si>
    <t>land fragmentation -class</t>
  </si>
  <si>
    <t>Combined</t>
  </si>
  <si>
    <t>Final Class</t>
  </si>
  <si>
    <t>Final</t>
  </si>
  <si>
    <t>Uttarakhand</t>
  </si>
  <si>
    <t>Jammu and Kashmir</t>
  </si>
  <si>
    <t>Rajasthan</t>
  </si>
  <si>
    <t>West Bengal</t>
  </si>
  <si>
    <t>Assam</t>
  </si>
  <si>
    <t>Bihar</t>
  </si>
  <si>
    <t>Himachal Pradesh</t>
  </si>
  <si>
    <t>Daman and Diu</t>
  </si>
  <si>
    <t>Jharkhand</t>
  </si>
  <si>
    <t>Odisha</t>
  </si>
  <si>
    <t>Kerala</t>
  </si>
  <si>
    <t>Madhya Pradesh</t>
  </si>
  <si>
    <t>Uttar Pradesh</t>
  </si>
  <si>
    <t>Chhattisgarh</t>
  </si>
  <si>
    <t>Tamil Nadu</t>
  </si>
  <si>
    <t>Meghalaya</t>
  </si>
  <si>
    <t>Karnataka</t>
  </si>
  <si>
    <t>Maharashtra</t>
  </si>
  <si>
    <t>Arunachal Pradesh</t>
  </si>
  <si>
    <t>Haryana</t>
  </si>
  <si>
    <t>Gujarat</t>
  </si>
  <si>
    <t>Andaman and Nicobar</t>
  </si>
  <si>
    <t>Community SIP</t>
  </si>
  <si>
    <t>Mizoram</t>
  </si>
  <si>
    <t>Andhra Pradesh</t>
  </si>
  <si>
    <t>Tripura</t>
  </si>
  <si>
    <t>Telangana</t>
  </si>
  <si>
    <t>Goa</t>
  </si>
  <si>
    <t>Manipur</t>
  </si>
  <si>
    <t>Sikkim</t>
  </si>
  <si>
    <t>Nagaland</t>
  </si>
  <si>
    <t>Punjab</t>
  </si>
  <si>
    <t>NCT of Delhi</t>
  </si>
  <si>
    <t>NAME_2</t>
  </si>
  <si>
    <t>District area</t>
  </si>
  <si>
    <t>water body spread area (ha)</t>
  </si>
  <si>
    <t>water body area (km2)</t>
  </si>
  <si>
    <t>% of SW body (of district)</t>
  </si>
  <si>
    <t>Number of water Body</t>
  </si>
  <si>
    <t>Sno</t>
  </si>
  <si>
    <t>Original</t>
  </si>
  <si>
    <t xml:space="preserve">GIS Classicfication </t>
  </si>
  <si>
    <t>GIS Raw data layer</t>
  </si>
  <si>
    <t>C_Solar_Ra</t>
  </si>
  <si>
    <t>Solar_Rad</t>
  </si>
  <si>
    <t>C_Cult_lan</t>
  </si>
  <si>
    <t>Cult_land</t>
  </si>
  <si>
    <t>C_Crop_int</t>
  </si>
  <si>
    <t>Crop_Inten</t>
  </si>
  <si>
    <t>C_Irri_int</t>
  </si>
  <si>
    <t>Irrig_Inte</t>
  </si>
  <si>
    <t>C_GW_share</t>
  </si>
  <si>
    <t>GW_irri_Sh</t>
  </si>
  <si>
    <t>C_IWU</t>
  </si>
  <si>
    <t>IWU</t>
  </si>
  <si>
    <t>C_GW_Dev</t>
  </si>
  <si>
    <t>GW_Dev</t>
  </si>
  <si>
    <t>GWL (mbgl)</t>
  </si>
  <si>
    <t>C_WL</t>
  </si>
  <si>
    <t>WL</t>
  </si>
  <si>
    <t>C_SW_body</t>
  </si>
  <si>
    <t>SW_Body</t>
  </si>
  <si>
    <t>Pump Energy (Electric %)</t>
  </si>
  <si>
    <t>C_Ener_Elec</t>
  </si>
  <si>
    <t>Energy_Elec</t>
  </si>
  <si>
    <t>C_Elec_Sub</t>
  </si>
  <si>
    <t>Elec_Sub</t>
  </si>
  <si>
    <t>C_S_M Hold</t>
  </si>
  <si>
    <t>S_M Holdin</t>
  </si>
  <si>
    <t>C_Adaptat</t>
  </si>
  <si>
    <t>C_Mitigat</t>
  </si>
  <si>
    <t>Grid Replacement</t>
  </si>
  <si>
    <t>C_Grid_Rep</t>
  </si>
  <si>
    <t>Grid_Repla</t>
  </si>
  <si>
    <t>Step1</t>
  </si>
  <si>
    <t>Step 2</t>
  </si>
  <si>
    <t>Step3</t>
  </si>
  <si>
    <t>Final Potential</t>
  </si>
  <si>
    <t>adilabad</t>
  </si>
  <si>
    <t>agar malwa</t>
  </si>
  <si>
    <t>agra</t>
  </si>
  <si>
    <t>ahmadabad</t>
  </si>
  <si>
    <t>ahmadnagar</t>
  </si>
  <si>
    <t>aizawl</t>
  </si>
  <si>
    <t>Highly Suitable (Adaptation)</t>
  </si>
  <si>
    <t>ajmer</t>
  </si>
  <si>
    <t>akola</t>
  </si>
  <si>
    <t>alappuzha</t>
  </si>
  <si>
    <t>aligarh</t>
  </si>
  <si>
    <t>alipurduar</t>
  </si>
  <si>
    <t>alirajpur</t>
  </si>
  <si>
    <t>allahabad</t>
  </si>
  <si>
    <t>almora</t>
  </si>
  <si>
    <t>Moderately Suitable</t>
  </si>
  <si>
    <t>alwar</t>
  </si>
  <si>
    <t>ambala</t>
  </si>
  <si>
    <t>ambedkar nagar</t>
  </si>
  <si>
    <t>amethi</t>
  </si>
  <si>
    <t>amravati</t>
  </si>
  <si>
    <t>amreli</t>
  </si>
  <si>
    <t>amritsar</t>
  </si>
  <si>
    <t>amroha</t>
  </si>
  <si>
    <t>anand</t>
  </si>
  <si>
    <t>anantapur</t>
  </si>
  <si>
    <t>anantnag</t>
  </si>
  <si>
    <t>Highly Suitable (Grid Replacement)</t>
  </si>
  <si>
    <t>anjaw</t>
  </si>
  <si>
    <t>anugul</t>
  </si>
  <si>
    <t>anuppur</t>
  </si>
  <si>
    <t>araria</t>
  </si>
  <si>
    <t>aravalli</t>
  </si>
  <si>
    <t>ariyalur</t>
  </si>
  <si>
    <t>arwal</t>
  </si>
  <si>
    <t>ashoknagar</t>
  </si>
  <si>
    <t>auraiya</t>
  </si>
  <si>
    <t>aurangabad</t>
  </si>
  <si>
    <t>azamgarh</t>
  </si>
  <si>
    <t>badgam</t>
  </si>
  <si>
    <t>bagalkot</t>
  </si>
  <si>
    <t>bageshwar</t>
  </si>
  <si>
    <t>baghpat</t>
  </si>
  <si>
    <t>bahraich</t>
  </si>
  <si>
    <t>baksa</t>
  </si>
  <si>
    <t>balaghat</t>
  </si>
  <si>
    <t>balangir</t>
  </si>
  <si>
    <t>baleshwar</t>
  </si>
  <si>
    <t>ballia</t>
  </si>
  <si>
    <t>balod</t>
  </si>
  <si>
    <t>baloda bazar</t>
  </si>
  <si>
    <t>balrampur</t>
  </si>
  <si>
    <t>banas kantha</t>
  </si>
  <si>
    <t>banda</t>
  </si>
  <si>
    <t>bandipore</t>
  </si>
  <si>
    <t>bangalore</t>
  </si>
  <si>
    <t>bangalore rural</t>
  </si>
  <si>
    <t>banka</t>
  </si>
  <si>
    <t>bankura</t>
  </si>
  <si>
    <t>banswara</t>
  </si>
  <si>
    <t>barabanki</t>
  </si>
  <si>
    <t>baramulla</t>
  </si>
  <si>
    <t>baran</t>
  </si>
  <si>
    <t>paschim bardhaman</t>
  </si>
  <si>
    <t>bareilly</t>
  </si>
  <si>
    <t>bargarh</t>
  </si>
  <si>
    <t>barmer</t>
  </si>
  <si>
    <t>barnala</t>
  </si>
  <si>
    <t>barpeta</t>
  </si>
  <si>
    <t>barwani</t>
  </si>
  <si>
    <t>bastar</t>
  </si>
  <si>
    <t>basti</t>
  </si>
  <si>
    <t>bathinda</t>
  </si>
  <si>
    <t>bauda</t>
  </si>
  <si>
    <t>begusarai</t>
  </si>
  <si>
    <t>belgaum</t>
  </si>
  <si>
    <t>bellary</t>
  </si>
  <si>
    <t>bemetara</t>
  </si>
  <si>
    <t>betul</t>
  </si>
  <si>
    <t>bhadrak</t>
  </si>
  <si>
    <t>bhagalpur</t>
  </si>
  <si>
    <t>bhandara</t>
  </si>
  <si>
    <t>bharatpur</t>
  </si>
  <si>
    <t>bharuch</t>
  </si>
  <si>
    <t>bhavnagar</t>
  </si>
  <si>
    <t>bhilwara</t>
  </si>
  <si>
    <t>bhind</t>
  </si>
  <si>
    <t>bhiwani</t>
  </si>
  <si>
    <t>bhojpur</t>
  </si>
  <si>
    <t>bhopal</t>
  </si>
  <si>
    <t>bid</t>
  </si>
  <si>
    <t>bidar</t>
  </si>
  <si>
    <t>bijapur</t>
  </si>
  <si>
    <t>bijnor</t>
  </si>
  <si>
    <t>bikaner</t>
  </si>
  <si>
    <t>bilaspur</t>
  </si>
  <si>
    <t>birbhum</t>
  </si>
  <si>
    <t>bishnupur</t>
  </si>
  <si>
    <t>bokaro</t>
  </si>
  <si>
    <t>bongaigaon</t>
  </si>
  <si>
    <t>botad</t>
  </si>
  <si>
    <t>budaun</t>
  </si>
  <si>
    <t>bulandshahr</t>
  </si>
  <si>
    <t>buldana</t>
  </si>
  <si>
    <t>bundi</t>
  </si>
  <si>
    <t>burhanpur</t>
  </si>
  <si>
    <t>buxar</t>
  </si>
  <si>
    <t>cachar</t>
  </si>
  <si>
    <t>chamba</t>
  </si>
  <si>
    <t>chamoli</t>
  </si>
  <si>
    <t>champawat</t>
  </si>
  <si>
    <t>champhai</t>
  </si>
  <si>
    <t>chamrajnagar</t>
  </si>
  <si>
    <t>chandauli</t>
  </si>
  <si>
    <t>chandel</t>
  </si>
  <si>
    <t>chandigarh</t>
  </si>
  <si>
    <t>chandrapur</t>
  </si>
  <si>
    <t>changlang</t>
  </si>
  <si>
    <t>chatra</t>
  </si>
  <si>
    <t>chennai</t>
  </si>
  <si>
    <t>chhatarpur</t>
  </si>
  <si>
    <t>chhindwara</t>
  </si>
  <si>
    <t>chhota udaipur</t>
  </si>
  <si>
    <t>chikballapura</t>
  </si>
  <si>
    <t>chikmagalur</t>
  </si>
  <si>
    <t>chirang</t>
  </si>
  <si>
    <t>chitradurga</t>
  </si>
  <si>
    <t>chitrakoot</t>
  </si>
  <si>
    <t>chittaurgarh</t>
  </si>
  <si>
    <t>chittoor</t>
  </si>
  <si>
    <t>churachandpur</t>
  </si>
  <si>
    <t>churu</t>
  </si>
  <si>
    <t>coimbatore</t>
  </si>
  <si>
    <t>cuddalore</t>
  </si>
  <si>
    <t>Highly Suitable (Mitigation + Grid Replacement)</t>
  </si>
  <si>
    <t>cuttack</t>
  </si>
  <si>
    <t>dadra and nagar haveli</t>
  </si>
  <si>
    <t>dahod</t>
  </si>
  <si>
    <t>dakshin dinajpur</t>
  </si>
  <si>
    <t>dakshina kannada</t>
  </si>
  <si>
    <t>daman</t>
  </si>
  <si>
    <t>damoh</t>
  </si>
  <si>
    <t>dantewada</t>
  </si>
  <si>
    <t>darbhanga</t>
  </si>
  <si>
    <t>darjiling</t>
  </si>
  <si>
    <t>darrang</t>
  </si>
  <si>
    <t>datia</t>
  </si>
  <si>
    <t>dausa</t>
  </si>
  <si>
    <t>davanagere</t>
  </si>
  <si>
    <t>debagarh</t>
  </si>
  <si>
    <t>dehradun</t>
  </si>
  <si>
    <t>deoghar</t>
  </si>
  <si>
    <t>deoria</t>
  </si>
  <si>
    <t>devbhumi dwarka</t>
  </si>
  <si>
    <t>dewas</t>
  </si>
  <si>
    <t>dhalai</t>
  </si>
  <si>
    <t>dhamtari</t>
  </si>
  <si>
    <t>dhanbad</t>
  </si>
  <si>
    <t>dhar</t>
  </si>
  <si>
    <t>dharmapuri</t>
  </si>
  <si>
    <t>dharwad</t>
  </si>
  <si>
    <t>dhaulpur</t>
  </si>
  <si>
    <t>dhemaji</t>
  </si>
  <si>
    <t>dhenkanal</t>
  </si>
  <si>
    <t>dhubri</t>
  </si>
  <si>
    <t>dhule</t>
  </si>
  <si>
    <t>upper dibang valley</t>
  </si>
  <si>
    <t>dibrugarh</t>
  </si>
  <si>
    <t>dima hasao</t>
  </si>
  <si>
    <t>dimapur</t>
  </si>
  <si>
    <t>dindigul</t>
  </si>
  <si>
    <t>dindori</t>
  </si>
  <si>
    <t>diu</t>
  </si>
  <si>
    <t>doda</t>
  </si>
  <si>
    <t>dumka</t>
  </si>
  <si>
    <t>dungarpur</t>
  </si>
  <si>
    <t>durg</t>
  </si>
  <si>
    <t>east garo hills</t>
  </si>
  <si>
    <t>east godavari</t>
  </si>
  <si>
    <t>east kameng</t>
  </si>
  <si>
    <t>east khasi hills</t>
  </si>
  <si>
    <t>east nimar</t>
  </si>
  <si>
    <t>east siang</t>
  </si>
  <si>
    <t>east sikkim</t>
  </si>
  <si>
    <t>ernakulam</t>
  </si>
  <si>
    <t>erode</t>
  </si>
  <si>
    <t>etah</t>
  </si>
  <si>
    <t>etawah</t>
  </si>
  <si>
    <t>faizabad</t>
  </si>
  <si>
    <t>faridabad</t>
  </si>
  <si>
    <t>faridkot</t>
  </si>
  <si>
    <t>farrukhabad</t>
  </si>
  <si>
    <t>fatehabad</t>
  </si>
  <si>
    <t>fatehgarh sahib</t>
  </si>
  <si>
    <t>fatehpur</t>
  </si>
  <si>
    <t>fazilka</t>
  </si>
  <si>
    <t>firozabad</t>
  </si>
  <si>
    <t>firozpur</t>
  </si>
  <si>
    <t>gadag</t>
  </si>
  <si>
    <t>gajapati</t>
  </si>
  <si>
    <t>ganderbal</t>
  </si>
  <si>
    <t>gandhinagar</t>
  </si>
  <si>
    <t>ganganagar</t>
  </si>
  <si>
    <t>ganjam</t>
  </si>
  <si>
    <t>garhchiroli</t>
  </si>
  <si>
    <t>garhwa</t>
  </si>
  <si>
    <t>garhwal</t>
  </si>
  <si>
    <t>gariaband</t>
  </si>
  <si>
    <t>gautam buddha nagar</t>
  </si>
  <si>
    <t>gaya</t>
  </si>
  <si>
    <t>ghaziabad</t>
  </si>
  <si>
    <t>ghazipur</t>
  </si>
  <si>
    <t>gir somnath</t>
  </si>
  <si>
    <t>giridih</t>
  </si>
  <si>
    <t>goalpara</t>
  </si>
  <si>
    <t>godda</t>
  </si>
  <si>
    <t>golaghat</t>
  </si>
  <si>
    <t>gomati</t>
  </si>
  <si>
    <t>gonda</t>
  </si>
  <si>
    <t>gondiya</t>
  </si>
  <si>
    <t>gopalganj</t>
  </si>
  <si>
    <t>gorakhpur</t>
  </si>
  <si>
    <t>gulbarga</t>
  </si>
  <si>
    <t>gumla</t>
  </si>
  <si>
    <t>guna</t>
  </si>
  <si>
    <t>guntur</t>
  </si>
  <si>
    <t>gurdaspur</t>
  </si>
  <si>
    <t>gurgaon</t>
  </si>
  <si>
    <t>gwalior</t>
  </si>
  <si>
    <t>hailakandi</t>
  </si>
  <si>
    <t>hamirpur</t>
  </si>
  <si>
    <t>hanumangarh</t>
  </si>
  <si>
    <t>haora</t>
  </si>
  <si>
    <t>hapur</t>
  </si>
  <si>
    <t>harda</t>
  </si>
  <si>
    <t>hardoi</t>
  </si>
  <si>
    <t>hardwar</t>
  </si>
  <si>
    <t>hassan</t>
  </si>
  <si>
    <t>hathras</t>
  </si>
  <si>
    <t>haveri</t>
  </si>
  <si>
    <t>hazaribagh</t>
  </si>
  <si>
    <t>hingoli</t>
  </si>
  <si>
    <t>hisar</t>
  </si>
  <si>
    <t>hoshangabad</t>
  </si>
  <si>
    <t>hoshiarpur</t>
  </si>
  <si>
    <t>hugli</t>
  </si>
  <si>
    <t>hyderabad</t>
  </si>
  <si>
    <t>idukki</t>
  </si>
  <si>
    <t>imphal east</t>
  </si>
  <si>
    <t>imphal west</t>
  </si>
  <si>
    <t>indore</t>
  </si>
  <si>
    <t>jabalpur</t>
  </si>
  <si>
    <t>jagatsinghapur</t>
  </si>
  <si>
    <t>west jaintia hills</t>
  </si>
  <si>
    <t>jaipur</t>
  </si>
  <si>
    <t>jaisalmer</t>
  </si>
  <si>
    <t>jajapur</t>
  </si>
  <si>
    <t>jalandhar</t>
  </si>
  <si>
    <t>jalaun</t>
  </si>
  <si>
    <t>jalgaon</t>
  </si>
  <si>
    <t>jalna</t>
  </si>
  <si>
    <t>Highly Suitable (Adaptation + Mitigation)</t>
  </si>
  <si>
    <t>jalor</t>
  </si>
  <si>
    <t>jalpaiguri</t>
  </si>
  <si>
    <t>jammu</t>
  </si>
  <si>
    <t>jamnagar</t>
  </si>
  <si>
    <t>jamtara</t>
  </si>
  <si>
    <t>jamui</t>
  </si>
  <si>
    <t>janjgir-champa</t>
  </si>
  <si>
    <t>jashpur</t>
  </si>
  <si>
    <t>jaunpur</t>
  </si>
  <si>
    <t>jehanabad</t>
  </si>
  <si>
    <t>jhabua</t>
  </si>
  <si>
    <t>jhajjar</t>
  </si>
  <si>
    <t>jhalawar</t>
  </si>
  <si>
    <t>jhansi</t>
  </si>
  <si>
    <t>jharsuguda</t>
  </si>
  <si>
    <t>jhunjhunun</t>
  </si>
  <si>
    <t>jind</t>
  </si>
  <si>
    <t>jodhpur</t>
  </si>
  <si>
    <t>jorhat</t>
  </si>
  <si>
    <t>junagadh</t>
  </si>
  <si>
    <t>kabeerdham</t>
  </si>
  <si>
    <t>kachchh</t>
  </si>
  <si>
    <t>kaimur</t>
  </si>
  <si>
    <t>kaithal</t>
  </si>
  <si>
    <t>kalahandi</t>
  </si>
  <si>
    <t>kamrup</t>
  </si>
  <si>
    <t>kamrup metropolitan</t>
  </si>
  <si>
    <t>kancheepuram</t>
  </si>
  <si>
    <t>kandhamal</t>
  </si>
  <si>
    <t>kangra</t>
  </si>
  <si>
    <t>kannauj</t>
  </si>
  <si>
    <t>kanniyakumari</t>
  </si>
  <si>
    <t>kannur</t>
  </si>
  <si>
    <t>kanpur dehat</t>
  </si>
  <si>
    <t>kanpur nagar</t>
  </si>
  <si>
    <t>kapurthala</t>
  </si>
  <si>
    <t>karaikal</t>
  </si>
  <si>
    <t>karauli</t>
  </si>
  <si>
    <t>karbi anglong</t>
  </si>
  <si>
    <t>kargil</t>
  </si>
  <si>
    <t>karimganj</t>
  </si>
  <si>
    <t>karimnagar</t>
  </si>
  <si>
    <t>karnal</t>
  </si>
  <si>
    <t>karur</t>
  </si>
  <si>
    <t>kasaragod</t>
  </si>
  <si>
    <t>kasganj</t>
  </si>
  <si>
    <t>kathua</t>
  </si>
  <si>
    <t>katihar</t>
  </si>
  <si>
    <t>Highly Suitable (Mitigation)</t>
  </si>
  <si>
    <t>katni</t>
  </si>
  <si>
    <t>kaushambi</t>
  </si>
  <si>
    <t>kendrapara</t>
  </si>
  <si>
    <t>kendujhar</t>
  </si>
  <si>
    <t>khagaria</t>
  </si>
  <si>
    <t>khammam</t>
  </si>
  <si>
    <t>kheda</t>
  </si>
  <si>
    <t>khordha</t>
  </si>
  <si>
    <t>khowai</t>
  </si>
  <si>
    <t>khunti</t>
  </si>
  <si>
    <t>kinnaur</t>
  </si>
  <si>
    <t>kiphire</t>
  </si>
  <si>
    <t>kishanganj</t>
  </si>
  <si>
    <t>kishtwar</t>
  </si>
  <si>
    <t>koch bihar</t>
  </si>
  <si>
    <t>kodagu</t>
  </si>
  <si>
    <t>kodarma</t>
  </si>
  <si>
    <t>kohima</t>
  </si>
  <si>
    <t>kokrajhar</t>
  </si>
  <si>
    <t>kolar</t>
  </si>
  <si>
    <t>kolasib</t>
  </si>
  <si>
    <t>kolhapur</t>
  </si>
  <si>
    <t>kolkata</t>
  </si>
  <si>
    <t>kollam</t>
  </si>
  <si>
    <t>kondagaon</t>
  </si>
  <si>
    <t>koppal</t>
  </si>
  <si>
    <t>koraput</t>
  </si>
  <si>
    <t>korba</t>
  </si>
  <si>
    <t>koriya</t>
  </si>
  <si>
    <t>kota</t>
  </si>
  <si>
    <t>kottayam</t>
  </si>
  <si>
    <t>kozhikode</t>
  </si>
  <si>
    <t>krishna</t>
  </si>
  <si>
    <t>Highly Suitable (Adaptation + Grid Replacement)</t>
  </si>
  <si>
    <t>krishnagiri</t>
  </si>
  <si>
    <t>kulgam</t>
  </si>
  <si>
    <t>kullu</t>
  </si>
  <si>
    <t>kupwara</t>
  </si>
  <si>
    <t>kurnool</t>
  </si>
  <si>
    <t>kurukshetra</t>
  </si>
  <si>
    <t>kurung kumey</t>
  </si>
  <si>
    <t>kushinagar</t>
  </si>
  <si>
    <t>lahul &amp; spiti</t>
  </si>
  <si>
    <t>lakhimpur</t>
  </si>
  <si>
    <t>lakhimpur kheri</t>
  </si>
  <si>
    <t>lakhisarai</t>
  </si>
  <si>
    <t>lakshadweep</t>
  </si>
  <si>
    <t>lalitpur</t>
  </si>
  <si>
    <t>latehar</t>
  </si>
  <si>
    <t>latur</t>
  </si>
  <si>
    <t>lawangtlai</t>
  </si>
  <si>
    <t>leh (ladakh)</t>
  </si>
  <si>
    <t>lohardaga</t>
  </si>
  <si>
    <t>lohit</t>
  </si>
  <si>
    <t>longding</t>
  </si>
  <si>
    <t>longleng</t>
  </si>
  <si>
    <t>lower dibang valley</t>
  </si>
  <si>
    <t>lower subansiri</t>
  </si>
  <si>
    <t>lucknow</t>
  </si>
  <si>
    <t>ludhiana</t>
  </si>
  <si>
    <t>lunglei</t>
  </si>
  <si>
    <t>madhepura</t>
  </si>
  <si>
    <t>madhubani</t>
  </si>
  <si>
    <t>madurai</t>
  </si>
  <si>
    <t>maharajganj</t>
  </si>
  <si>
    <t>mahasamund</t>
  </si>
  <si>
    <t>mahbubnagar</t>
  </si>
  <si>
    <t>mahe</t>
  </si>
  <si>
    <t>mahendragarh</t>
  </si>
  <si>
    <t>mahesana</t>
  </si>
  <si>
    <t>mahisagar</t>
  </si>
  <si>
    <t>mahoba</t>
  </si>
  <si>
    <t>mainpuri</t>
  </si>
  <si>
    <t>malappuram</t>
  </si>
  <si>
    <t>maldah</t>
  </si>
  <si>
    <t>malkangiri</t>
  </si>
  <si>
    <t>mamit</t>
  </si>
  <si>
    <t>mandi</t>
  </si>
  <si>
    <t>mandla</t>
  </si>
  <si>
    <t>mandsaur</t>
  </si>
  <si>
    <t>mandya</t>
  </si>
  <si>
    <t>mansa</t>
  </si>
  <si>
    <t>mathura</t>
  </si>
  <si>
    <t>mau</t>
  </si>
  <si>
    <t>mayurbhanj</t>
  </si>
  <si>
    <t>medak</t>
  </si>
  <si>
    <t>meerut</t>
  </si>
  <si>
    <t>mewat</t>
  </si>
  <si>
    <t>mirzapur</t>
  </si>
  <si>
    <t>moga</t>
  </si>
  <si>
    <t>mokokchung</t>
  </si>
  <si>
    <t>mon</t>
  </si>
  <si>
    <t>moradabad</t>
  </si>
  <si>
    <t>morbi</t>
  </si>
  <si>
    <t>morena</t>
  </si>
  <si>
    <t>morigaon</t>
  </si>
  <si>
    <t>muktsar</t>
  </si>
  <si>
    <t>mumbai city</t>
  </si>
  <si>
    <t>mumbai suburban</t>
  </si>
  <si>
    <t>mungeli</t>
  </si>
  <si>
    <t>munger</t>
  </si>
  <si>
    <t>murshidabad</t>
  </si>
  <si>
    <t>muzaffarnagar</t>
  </si>
  <si>
    <t>muzaffarpur</t>
  </si>
  <si>
    <t>mysore</t>
  </si>
  <si>
    <t>nabarangapur</t>
  </si>
  <si>
    <t>nadia</t>
  </si>
  <si>
    <t>nagaon</t>
  </si>
  <si>
    <t>nagappattinam</t>
  </si>
  <si>
    <t>nagaur</t>
  </si>
  <si>
    <t>nagpur</t>
  </si>
  <si>
    <t>nainital</t>
  </si>
  <si>
    <t>nalanda</t>
  </si>
  <si>
    <t>nalbari</t>
  </si>
  <si>
    <t>nalgonda</t>
  </si>
  <si>
    <t>namakkal</t>
  </si>
  <si>
    <t>namsai</t>
  </si>
  <si>
    <t>nanded</t>
  </si>
  <si>
    <t>nandurbar</t>
  </si>
  <si>
    <t>narayanpur</t>
  </si>
  <si>
    <t>narmada</t>
  </si>
  <si>
    <t>narsimhapur</t>
  </si>
  <si>
    <t>nashik</t>
  </si>
  <si>
    <t>navsari</t>
  </si>
  <si>
    <t>nawada</t>
  </si>
  <si>
    <t>nayagarh</t>
  </si>
  <si>
    <t>neemuch</t>
  </si>
  <si>
    <t>nellore</t>
  </si>
  <si>
    <t>nicobar islands</t>
  </si>
  <si>
    <t>nizamabad</t>
  </si>
  <si>
    <t>north 24 parganas</t>
  </si>
  <si>
    <t>north and middle andaman</t>
  </si>
  <si>
    <t>north garo hills</t>
  </si>
  <si>
    <t>north goa</t>
  </si>
  <si>
    <t>north sikkim</t>
  </si>
  <si>
    <t>north tripura</t>
  </si>
  <si>
    <t>nuapada</t>
  </si>
  <si>
    <t>osmanabad</t>
  </si>
  <si>
    <t>pakur</t>
  </si>
  <si>
    <t>palakkad</t>
  </si>
  <si>
    <t>palamu</t>
  </si>
  <si>
    <t>palghar</t>
  </si>
  <si>
    <t>pali</t>
  </si>
  <si>
    <t>palwal</t>
  </si>
  <si>
    <t>panch mahals</t>
  </si>
  <si>
    <t>panchkula</t>
  </si>
  <si>
    <t>panipat</t>
  </si>
  <si>
    <t>panna</t>
  </si>
  <si>
    <t>papum pare</t>
  </si>
  <si>
    <t>parbhani</t>
  </si>
  <si>
    <t>pashchim champaran</t>
  </si>
  <si>
    <t>pashchim medinipur</t>
  </si>
  <si>
    <t>pashchimi singhbhum</t>
  </si>
  <si>
    <t>patan</t>
  </si>
  <si>
    <t>pathanamthitta</t>
  </si>
  <si>
    <t>pathankot</t>
  </si>
  <si>
    <t>patiala</t>
  </si>
  <si>
    <t>patna</t>
  </si>
  <si>
    <t>perambalur</t>
  </si>
  <si>
    <t>peren</t>
  </si>
  <si>
    <t>phek</t>
  </si>
  <si>
    <t>pilibhit</t>
  </si>
  <si>
    <t>pithoragarh</t>
  </si>
  <si>
    <t>poonch</t>
  </si>
  <si>
    <t>porbandar</t>
  </si>
  <si>
    <t>prakasam</t>
  </si>
  <si>
    <t>pratapgarh</t>
  </si>
  <si>
    <t>puducherry</t>
  </si>
  <si>
    <t>pudukkottai</t>
  </si>
  <si>
    <t>pulwama</t>
  </si>
  <si>
    <t>pune</t>
  </si>
  <si>
    <t>purba champaran</t>
  </si>
  <si>
    <t>purba medinipur</t>
  </si>
  <si>
    <t>purbi singhbhum</t>
  </si>
  <si>
    <t>puri</t>
  </si>
  <si>
    <t>purnia</t>
  </si>
  <si>
    <t>puruliya</t>
  </si>
  <si>
    <t>rae bareli</t>
  </si>
  <si>
    <t>raichur</t>
  </si>
  <si>
    <t>raigarh</t>
  </si>
  <si>
    <t>raipur</t>
  </si>
  <si>
    <t>raisen</t>
  </si>
  <si>
    <t>rajgarh</t>
  </si>
  <si>
    <t>rajkot</t>
  </si>
  <si>
    <t>rajnandgaon</t>
  </si>
  <si>
    <t>rajouri</t>
  </si>
  <si>
    <t>rajsamand</t>
  </si>
  <si>
    <t>ramanagara</t>
  </si>
  <si>
    <t>ramanathapuram</t>
  </si>
  <si>
    <t>ramban</t>
  </si>
  <si>
    <t>ramgarh</t>
  </si>
  <si>
    <t>rampur</t>
  </si>
  <si>
    <t>ranchi</t>
  </si>
  <si>
    <t>ranga reddy</t>
  </si>
  <si>
    <t>ratlam</t>
  </si>
  <si>
    <t>ratnagiri</t>
  </si>
  <si>
    <t>rayagada</t>
  </si>
  <si>
    <t>reasi</t>
  </si>
  <si>
    <t>rewa</t>
  </si>
  <si>
    <t>rewari</t>
  </si>
  <si>
    <t>ri bhoi</t>
  </si>
  <si>
    <t>rohtak</t>
  </si>
  <si>
    <t>rohtas</t>
  </si>
  <si>
    <t>rudraprayag</t>
  </si>
  <si>
    <t>rupnagar</t>
  </si>
  <si>
    <t>sabar kantha</t>
  </si>
  <si>
    <t>sagar</t>
  </si>
  <si>
    <t>saharanpur</t>
  </si>
  <si>
    <t>saharsa</t>
  </si>
  <si>
    <t>sahibganj</t>
  </si>
  <si>
    <t>sahibzada ajit singh nagar</t>
  </si>
  <si>
    <t>saiha</t>
  </si>
  <si>
    <t>salem</t>
  </si>
  <si>
    <t>samastipur</t>
  </si>
  <si>
    <t>samba</t>
  </si>
  <si>
    <t>sambalpur</t>
  </si>
  <si>
    <t>sambhal</t>
  </si>
  <si>
    <t>sangli</t>
  </si>
  <si>
    <t>sangrur</t>
  </si>
  <si>
    <t>sant kabir nagar</t>
  </si>
  <si>
    <t>sant ravi das nagar</t>
  </si>
  <si>
    <t>saraikela-kharsawan</t>
  </si>
  <si>
    <t>saran</t>
  </si>
  <si>
    <t>satara</t>
  </si>
  <si>
    <t>satna</t>
  </si>
  <si>
    <t>sawai madhopur</t>
  </si>
  <si>
    <t>sehore</t>
  </si>
  <si>
    <t>senapati</t>
  </si>
  <si>
    <t>seoni</t>
  </si>
  <si>
    <t>serchhip</t>
  </si>
  <si>
    <t>shahdol</t>
  </si>
  <si>
    <t>shahid bhagat singh nagar</t>
  </si>
  <si>
    <t>shahjahanpur</t>
  </si>
  <si>
    <t>shajapur</t>
  </si>
  <si>
    <t>shamli</t>
  </si>
  <si>
    <t>sheikhpura</t>
  </si>
  <si>
    <t>sheohar</t>
  </si>
  <si>
    <t>sheopur</t>
  </si>
  <si>
    <t>shimla</t>
  </si>
  <si>
    <t>shimoga</t>
  </si>
  <si>
    <t>shivpuri</t>
  </si>
  <si>
    <t>shravasti</t>
  </si>
  <si>
    <t>shupiyan</t>
  </si>
  <si>
    <t>siddharth nagar</t>
  </si>
  <si>
    <t>sidhi</t>
  </si>
  <si>
    <t>sikar</t>
  </si>
  <si>
    <t>simdega</t>
  </si>
  <si>
    <t>sindhudurg</t>
  </si>
  <si>
    <t>singrauli</t>
  </si>
  <si>
    <t>sipahijala</t>
  </si>
  <si>
    <t>sirmaur</t>
  </si>
  <si>
    <t>sirohi</t>
  </si>
  <si>
    <t>sirsa</t>
  </si>
  <si>
    <t>sitamarhi</t>
  </si>
  <si>
    <t>sitapur</t>
  </si>
  <si>
    <t>sivaganga</t>
  </si>
  <si>
    <t>sivasagar</t>
  </si>
  <si>
    <t>siwan</t>
  </si>
  <si>
    <t>solan</t>
  </si>
  <si>
    <t>solapur</t>
  </si>
  <si>
    <t>sonbhadra</t>
  </si>
  <si>
    <t>sonipat</t>
  </si>
  <si>
    <t>sonitpur</t>
  </si>
  <si>
    <t>south 24 parganas</t>
  </si>
  <si>
    <t>south andaman</t>
  </si>
  <si>
    <t>south garo hills</t>
  </si>
  <si>
    <t>south goa</t>
  </si>
  <si>
    <t>south sikkim</t>
  </si>
  <si>
    <t>south tripura</t>
  </si>
  <si>
    <t>south west garo hills</t>
  </si>
  <si>
    <t>south west khasi hills</t>
  </si>
  <si>
    <t>srikakulam</t>
  </si>
  <si>
    <t>srinagar</t>
  </si>
  <si>
    <t>subarnapur</t>
  </si>
  <si>
    <t>sukma</t>
  </si>
  <si>
    <t>sultanpur</t>
  </si>
  <si>
    <t>sundargarh</t>
  </si>
  <si>
    <t>supaul</t>
  </si>
  <si>
    <t>surajpur</t>
  </si>
  <si>
    <t>surat</t>
  </si>
  <si>
    <t>surendranagar</t>
  </si>
  <si>
    <t>surguja</t>
  </si>
  <si>
    <t>tamenglong</t>
  </si>
  <si>
    <t>tapi</t>
  </si>
  <si>
    <t>tarn taran</t>
  </si>
  <si>
    <t>tawang</t>
  </si>
  <si>
    <t>tehri garhwal</t>
  </si>
  <si>
    <t>thane</t>
  </si>
  <si>
    <t>thanjavur</t>
  </si>
  <si>
    <t>the dangs</t>
  </si>
  <si>
    <t>the nilgiris</t>
  </si>
  <si>
    <t>theni</t>
  </si>
  <si>
    <t>thiruvallur</t>
  </si>
  <si>
    <t>thiruvananthapuram</t>
  </si>
  <si>
    <t>thiruvarur</t>
  </si>
  <si>
    <t>thoothukkudi</t>
  </si>
  <si>
    <t>thoubal</t>
  </si>
  <si>
    <t>thrissur</t>
  </si>
  <si>
    <t>tikamgarh</t>
  </si>
  <si>
    <t>tinsukia</t>
  </si>
  <si>
    <t>tirap</t>
  </si>
  <si>
    <t>tiruchirappalli</t>
  </si>
  <si>
    <t>tirunelveli</t>
  </si>
  <si>
    <t>tiruppur</t>
  </si>
  <si>
    <t>tiruvannamalai</t>
  </si>
  <si>
    <t>tonk</t>
  </si>
  <si>
    <t>tuensang</t>
  </si>
  <si>
    <t>tumkur</t>
  </si>
  <si>
    <t>udaipur</t>
  </si>
  <si>
    <t>udalguri</t>
  </si>
  <si>
    <t>udham singh nagar</t>
  </si>
  <si>
    <t>udhampur</t>
  </si>
  <si>
    <t>udupi</t>
  </si>
  <si>
    <t>ujjain</t>
  </si>
  <si>
    <t>ukhrul</t>
  </si>
  <si>
    <t>umaria</t>
  </si>
  <si>
    <t>una</t>
  </si>
  <si>
    <t>unnao</t>
  </si>
  <si>
    <t>unokoti</t>
  </si>
  <si>
    <t>upper siang</t>
  </si>
  <si>
    <t>upper subansiri</t>
  </si>
  <si>
    <t>uttar bastar kanker</t>
  </si>
  <si>
    <t>uttar dinajpur</t>
  </si>
  <si>
    <t>uttara kannada</t>
  </si>
  <si>
    <t>uttarkashi</t>
  </si>
  <si>
    <t>vadodara</t>
  </si>
  <si>
    <t>vaishali</t>
  </si>
  <si>
    <t>valsad</t>
  </si>
  <si>
    <t>varanasi</t>
  </si>
  <si>
    <t>vellore</t>
  </si>
  <si>
    <t>vidisha</t>
  </si>
  <si>
    <t>viluppuram</t>
  </si>
  <si>
    <t>virudunagar</t>
  </si>
  <si>
    <t>visakhapatnam</t>
  </si>
  <si>
    <t>vizianagaram</t>
  </si>
  <si>
    <t>warangal</t>
  </si>
  <si>
    <t>wardha</t>
  </si>
  <si>
    <t>washim</t>
  </si>
  <si>
    <t>wayanad</t>
  </si>
  <si>
    <t>west</t>
  </si>
  <si>
    <t>west garo hills</t>
  </si>
  <si>
    <t>west godavari</t>
  </si>
  <si>
    <t>west kameng</t>
  </si>
  <si>
    <t>west khasi hills</t>
  </si>
  <si>
    <t>west nimar</t>
  </si>
  <si>
    <t>west siang</t>
  </si>
  <si>
    <t>west sikkim</t>
  </si>
  <si>
    <t>west tripura</t>
  </si>
  <si>
    <t>wokha</t>
  </si>
  <si>
    <t>y.s.r.</t>
  </si>
  <si>
    <t>yadgir</t>
  </si>
  <si>
    <t>yamunanagar</t>
  </si>
  <si>
    <t>yanam</t>
  </si>
  <si>
    <t>yavatmal</t>
  </si>
  <si>
    <t>zunheboto</t>
  </si>
  <si>
    <t>Potential Map</t>
  </si>
  <si>
    <t>Highly Suitable (Adaptation + Mitigation + Grid Replacement)</t>
  </si>
  <si>
    <t>Rename_duplicate</t>
  </si>
  <si>
    <t>Aquifer_type</t>
  </si>
  <si>
    <t>Total Annual Groundwater Extraction (Ham)</t>
  </si>
  <si>
    <t>Cultivated(%)(</t>
  </si>
  <si>
    <t>Fallow(% of lUS)</t>
  </si>
  <si>
    <t>andaman and nicobar</t>
  </si>
  <si>
    <t>HR</t>
  </si>
  <si>
    <t>andhra pradesh</t>
  </si>
  <si>
    <t>SR</t>
  </si>
  <si>
    <t>arunachal pradesh</t>
  </si>
  <si>
    <t>assam</t>
  </si>
  <si>
    <t>bihar</t>
  </si>
  <si>
    <t>chhattisgarh</t>
  </si>
  <si>
    <t>daman and diu</t>
  </si>
  <si>
    <t>delhi</t>
  </si>
  <si>
    <t>NA</t>
  </si>
  <si>
    <t>goa</t>
  </si>
  <si>
    <t>gujarat</t>
  </si>
  <si>
    <t>haryana</t>
  </si>
  <si>
    <t>himachal pradesh</t>
  </si>
  <si>
    <t>jammu and kashmir</t>
  </si>
  <si>
    <t>jharkhand</t>
  </si>
  <si>
    <t>karnataka</t>
  </si>
  <si>
    <t>kerala</t>
  </si>
  <si>
    <t>madhya pradesh</t>
  </si>
  <si>
    <t>maharashtra</t>
  </si>
  <si>
    <t>manipur</t>
  </si>
  <si>
    <t>meghalaya</t>
  </si>
  <si>
    <t>east jaintia hills</t>
  </si>
  <si>
    <t>mizoram</t>
  </si>
  <si>
    <t>nagaland</t>
  </si>
  <si>
    <t>odisha</t>
  </si>
  <si>
    <t>punjab</t>
  </si>
  <si>
    <t>rajasthan</t>
  </si>
  <si>
    <t>sikkim</t>
  </si>
  <si>
    <t>tamil nadu</t>
  </si>
  <si>
    <t>telangana</t>
  </si>
  <si>
    <t>tripura</t>
  </si>
  <si>
    <t>uttar pradesh</t>
  </si>
  <si>
    <t>uttarakhand</t>
  </si>
  <si>
    <t>west bengal</t>
  </si>
  <si>
    <t>purba bardhaman</t>
  </si>
  <si>
    <t>GIS State</t>
  </si>
  <si>
    <t>GIS Districts</t>
  </si>
  <si>
    <t>CGD Companies</t>
  </si>
  <si>
    <t>DISCOMs</t>
  </si>
  <si>
    <t>UTILITY</t>
  </si>
  <si>
    <t>Grade</t>
  </si>
  <si>
    <t>Ranking</t>
  </si>
  <si>
    <t>Feeder Segregation(More than 80%)(Yes/No)</t>
  </si>
  <si>
    <t>Feeder</t>
  </si>
  <si>
    <t>Rank</t>
  </si>
  <si>
    <t xml:space="preserve">Name of Utility </t>
  </si>
  <si>
    <t xml:space="preserve"> Ownership</t>
  </si>
  <si>
    <t xml:space="preserve">Grade </t>
  </si>
  <si>
    <t>CGD not allocated</t>
  </si>
  <si>
    <t>Electricity Department Andaman &amp; Nicobar</t>
  </si>
  <si>
    <t>No data</t>
  </si>
  <si>
    <t>Southern Power Distribution Company of Andhra Pradesh Limited (APSPDCL)</t>
  </si>
  <si>
    <t xml:space="preserve"> Andhra Pradesh</t>
  </si>
  <si>
    <t>B-</t>
  </si>
  <si>
    <t>Eastern Power Distribution Company of Andhra Pradesh Limited (APEPDCL)</t>
  </si>
  <si>
    <t>A</t>
  </si>
  <si>
    <t>Andhra Pradesh Central Power Distribution Company Limited (APCPDCL)</t>
  </si>
  <si>
    <t>Southern Power Distribution Company Limited Of Andhra Pradesh Limited</t>
  </si>
  <si>
    <t>Assam Power Distribution Company Limited (APDCL)</t>
  </si>
  <si>
    <t xml:space="preserve">Assam </t>
  </si>
  <si>
    <t>AGP City Gas Private Limited</t>
  </si>
  <si>
    <t>North Bihar Power Distribution Company Ltd (NBPDCL)</t>
  </si>
  <si>
    <t>C</t>
  </si>
  <si>
    <t>Eastern Power Distribution Company Of Andhra Pradesh Limited</t>
  </si>
  <si>
    <t>South Bihar Power Distribution Company Limited (SBPDCL)</t>
  </si>
  <si>
    <t>Chhattisgarh State Power Distribution Company Limited (CSPDCL)</t>
  </si>
  <si>
    <t>DNHDDPDCL</t>
  </si>
  <si>
    <t>Dadra &amp; Nagar Haveli, Daman &amp; Diu</t>
  </si>
  <si>
    <t>Private</t>
  </si>
  <si>
    <t>A+</t>
  </si>
  <si>
    <t>Tata Power Delhi Distribution Limited (TPDDL)</t>
  </si>
  <si>
    <t>Delhi</t>
  </si>
  <si>
    <t>BSES Rajdhani Power Limited (BRPL)</t>
  </si>
  <si>
    <t>BSES Yamuna Power Limited (BYPL)</t>
  </si>
  <si>
    <t>Torrent Power Surat (Torrent Power Surat)</t>
  </si>
  <si>
    <t>Torrent Power Ahmedabad (Torrent Power Ahmedabad)</t>
  </si>
  <si>
    <t>Dakshin Gujarat Vij Company Limited (DGVCL)</t>
  </si>
  <si>
    <t>Uttar Gujarat Vij Company Limited (UGVCL)</t>
  </si>
  <si>
    <t>Madhya Gujarat Vij Company Limited (MGVCL)</t>
  </si>
  <si>
    <t>Arunachal Pradesh Power Department</t>
  </si>
  <si>
    <t>Paschim Gujarat Vij Company Limited (PGVCL)</t>
  </si>
  <si>
    <t>Uttar Haryana Bijli Vitran Nigam Limited (UHBVNL)</t>
  </si>
  <si>
    <t>Dakshin Haryana Bijli Vitran Nigam Limited (DHBVNL)</t>
  </si>
  <si>
    <t>Himachal Pradesh State Electricity Board Limited (HPSEBL)</t>
  </si>
  <si>
    <t>Jharkhand Bijli Vitran Nigam Limited (JBVNL)</t>
  </si>
  <si>
    <t>C-</t>
  </si>
  <si>
    <t>Mangalore Electricity Supply Company Limited (MESCOM)</t>
  </si>
  <si>
    <t>Chamundeshwari Electricity Supply Corporation Limited (CHESCOM)</t>
  </si>
  <si>
    <t>B</t>
  </si>
  <si>
    <t>Gulbarga Electricity Supply Company Limited (GESCOM)</t>
  </si>
  <si>
    <t>Bangalore Electricity Supply Company Limited (BESCOM)</t>
  </si>
  <si>
    <t>Hubli Electricity Supply Company Limited (HESCOM)</t>
  </si>
  <si>
    <t xml:space="preserve">Kerala State Electricity Board Limited (KSEBL) </t>
  </si>
  <si>
    <t xml:space="preserve">Kerala </t>
  </si>
  <si>
    <t>Madhya Pradesh Paschim Kshetra Vidyut Company Limited (MPPaKVVCL)</t>
  </si>
  <si>
    <t>Madhya Pradesh Poorv Kshetra Vidyut Vitaran Company Limited (MPPoKVVCL)</t>
  </si>
  <si>
    <t>Madhya Pradesh Madhya Kshetra Vidyut Vidyut Vitaran Company Limited (MPMKVVCL)</t>
  </si>
  <si>
    <t xml:space="preserve">Madhya Pradesh </t>
  </si>
  <si>
    <t xml:space="preserve">Adani Electricity Mumbai Limited (AEML) </t>
  </si>
  <si>
    <t>Maharashtra State Electricity Distribution Company Limited (MSEDCL)</t>
  </si>
  <si>
    <t>Manipur State Power Distribution Company Limited (MSPDCL)</t>
  </si>
  <si>
    <t>Meghalaya Power Distribution Corporation Limited (MePDCL)</t>
  </si>
  <si>
    <t>Assam Gas Company Limited</t>
  </si>
  <si>
    <t>Assam Power Distribution Company Ltd</t>
  </si>
  <si>
    <t>TP Central Odisha Distribution Limited (TPCODL)</t>
  </si>
  <si>
    <t xml:space="preserve"> Private</t>
  </si>
  <si>
    <t>TP Western Odisha Distribution Limited (TPWODL)</t>
  </si>
  <si>
    <t>TPNODL</t>
  </si>
  <si>
    <t>TP Southern Odisha Distribution Limited (TPSODL)</t>
  </si>
  <si>
    <t xml:space="preserve">Odisha </t>
  </si>
  <si>
    <t>Punjab State Power Corporation Limited (PSPCL)</t>
  </si>
  <si>
    <t xml:space="preserve">Punjab </t>
  </si>
  <si>
    <t>Ajmer Vidyut Vitran Nigam Limited (AVVNL)</t>
  </si>
  <si>
    <t>Jodhpur Vidyut Vitran Nigam Limited (JDVVNL)</t>
  </si>
  <si>
    <t>Jaipur Vidyut Vitran Nigam Limited (JVVNL)</t>
  </si>
  <si>
    <t xml:space="preserve">Rajasthan </t>
  </si>
  <si>
    <t>Tamil Nadu Generation and Distribution Corporation Limited (TANGEDCO)</t>
  </si>
  <si>
    <t>Southern Power Distribution Company of Telangana Limited (TSSPDCL)</t>
  </si>
  <si>
    <t>Northern Power Distribution Company of Telangana Limited (TSNPDCL)</t>
  </si>
  <si>
    <t>Tripura State Electricity Corporation Limited (TSECL)</t>
  </si>
  <si>
    <t>Noida Power Company Limited (NPCL)</t>
  </si>
  <si>
    <t>Kanpur Electricity Supply Company Limited (KESCO)</t>
  </si>
  <si>
    <t>Dakshinanchal Vidyut Vitran Nigam Limited (DVVNL)</t>
  </si>
  <si>
    <t>Purvanchal Vidyut Vitran Nigam Limited (PuVVNL)</t>
  </si>
  <si>
    <t>Madhyanchal Vidyut Vitran Nigam Limited (MVVNL)</t>
  </si>
  <si>
    <t>Paschimanchal Vidyut Vitran Nigam Limited (PVVNL)</t>
  </si>
  <si>
    <t xml:space="preserve">Uttar Pradesh </t>
  </si>
  <si>
    <t>Uttarakhand Power Corporation Limited (UPCL)</t>
  </si>
  <si>
    <t>India Power Corporation Limited (IPCL)</t>
  </si>
  <si>
    <t>West Bengal State Electricity Distribution Company Limited (WBSEDCL)</t>
  </si>
  <si>
    <t>North Bihar Power Distribution Company Limited</t>
  </si>
  <si>
    <t>South Bihar Power Distribution Company Limited</t>
  </si>
  <si>
    <t>Indian Oil Corporation Limited</t>
  </si>
  <si>
    <t>GAIL (India) Limited</t>
  </si>
  <si>
    <t>Chhattisgarh State Power Distribution Company Limited</t>
  </si>
  <si>
    <t>Gujarat Gas Limited</t>
  </si>
  <si>
    <t>DNH Power Distribution Corporation Ltd</t>
  </si>
  <si>
    <t>IRM Energy Private Limited</t>
  </si>
  <si>
    <t>Goa Natural Gas Private Limited</t>
  </si>
  <si>
    <t>Goa Power Department</t>
  </si>
  <si>
    <t>Adani Gas Limited, Hindustan Petroleum Corporation Limited &amp; Gujarat Gas Limited</t>
  </si>
  <si>
    <t>Torrent Power Ltd</t>
  </si>
  <si>
    <t>Pashchim Gujarat Vij. Co. Ltd</t>
  </si>
  <si>
    <t>Gujarat Gas Limited &amp; Charotar Gas Sahakari Mandali Limited</t>
  </si>
  <si>
    <t>Madhya Gujarat Vij. Co. Ltd</t>
  </si>
  <si>
    <t>Uttar Gujarat Vij Co Ltd</t>
  </si>
  <si>
    <t>Dakshin Gujarat Vij Co Ltd</t>
  </si>
  <si>
    <t>Gujarat Gas Limited &amp; Sabarmati Gas Limited</t>
  </si>
  <si>
    <t>Torrent Gas Private Limited</t>
  </si>
  <si>
    <t>Adani Gas Limited &amp; Charotar Gas Sahakari Mandali Limited</t>
  </si>
  <si>
    <t>Adani Gas Limited</t>
  </si>
  <si>
    <t>Sabarmati Gas Limited</t>
  </si>
  <si>
    <t xml:space="preserve">Adani Gas Limited &amp; Gujarat Gas Limited </t>
  </si>
  <si>
    <t>Adani Gas Limited &amp; Gujarat Gas Limited</t>
  </si>
  <si>
    <t>Vadodara Gas Limited</t>
  </si>
  <si>
    <t>Gujarat Gas Limited &amp; Maharashtra Natural Gas Limited</t>
  </si>
  <si>
    <t>HPOIL Gas Private Limited</t>
  </si>
  <si>
    <t>Uttar Haryana Bijli Vitran Nigam Ltd</t>
  </si>
  <si>
    <t>Dakshin Haryana Bijli Vitran Nigam Ltd</t>
  </si>
  <si>
    <t>Haryana City Gas Distribution Limited &amp; Indraprastha Gas Limited</t>
  </si>
  <si>
    <t>Haryana City Gas Distribution Limited</t>
  </si>
  <si>
    <t>Haryana City Gas (KCE) Private Limited</t>
  </si>
  <si>
    <t>Hindustan Petroleum Corporation Limited</t>
  </si>
  <si>
    <t>Indraprastha Gas Limited</t>
  </si>
  <si>
    <t>Indian-Oil Adani Gas Private Limited</t>
  </si>
  <si>
    <t>Bharat Petroleum Corporation Limited</t>
  </si>
  <si>
    <t>Himachal Pradesh State Electricity Board Limited</t>
  </si>
  <si>
    <t>Jammu &amp; Kashmir Power Development Department</t>
  </si>
  <si>
    <t>Bokaro Power Supply Co Pvt. Ltd.</t>
  </si>
  <si>
    <t>Jharkhand Bijli Vitran Nigam Limited</t>
  </si>
  <si>
    <t>GAIL Gas Limited</t>
  </si>
  <si>
    <t>Hubli Electricity Supply Co. Ltd</t>
  </si>
  <si>
    <t>Bangalore Electricity Supply Co. Ltd</t>
  </si>
  <si>
    <t>Megha Engineering &amp; Infrastructure Limited</t>
  </si>
  <si>
    <t>Gulbarga Electricity Supply Co. Ltd</t>
  </si>
  <si>
    <t>Chamudeshwari Electricity Supply Company Ltd</t>
  </si>
  <si>
    <t>Mangalore Electricity Supply Co. Ltd</t>
  </si>
  <si>
    <t>Maharashtra Natural Gas Limited</t>
  </si>
  <si>
    <t>Kerala State Electricity Board Limited</t>
  </si>
  <si>
    <t>Lakshadweep Electricity Department</t>
  </si>
  <si>
    <t>MP Paschim Khestra Vitran Co. Ltd</t>
  </si>
  <si>
    <t>MP Poorv Kshetra Vidyut Vitran Co. Ltd</t>
  </si>
  <si>
    <t>MP Madhya Khestra Vidyut Vitran Co. Ltd</t>
  </si>
  <si>
    <t>Think Gas Bhopal Private Limited</t>
  </si>
  <si>
    <t>West Bengal State Electricity Dist. Co. Ltd</t>
  </si>
  <si>
    <t>GAIL Gas Limited &amp; Gujarat Gas Limited</t>
  </si>
  <si>
    <t>Naveriya Gas Private Limited</t>
  </si>
  <si>
    <t>Aavantika Gas Limited &amp; Rajasthan State Gas Limited</t>
  </si>
  <si>
    <t>Aavantika Gas Limited &amp; Gujarat Gas Limited</t>
  </si>
  <si>
    <t>Rajasthan State Gas Limited</t>
  </si>
  <si>
    <t>Maharashtra State Electricity Distribution Company Limited</t>
  </si>
  <si>
    <t>Unison Enviro Private Limited</t>
  </si>
  <si>
    <t>Mahanagar Gas Limited</t>
  </si>
  <si>
    <t>Maharashtra Natural Gas Limited &amp; Torrent Gas Pune Limited</t>
  </si>
  <si>
    <t>Gujarat Gas Limited &amp; Mahanagar Gas Limited</t>
  </si>
  <si>
    <t>Manipur State Power Distribution Company Ltd</t>
  </si>
  <si>
    <t>Meghalaya Power Distribution Corporation Ltd</t>
  </si>
  <si>
    <t>Mizoram Power Department</t>
  </si>
  <si>
    <t>Nagaland Power Department</t>
  </si>
  <si>
    <t>TP Central Odisha Distribution Limited</t>
  </si>
  <si>
    <t>TP Western Odisha Distribution Limited</t>
  </si>
  <si>
    <t>TP Northern Odisha Distribution Limited</t>
  </si>
  <si>
    <t>TP Northern Odisha Distribution Limited (TPNODL)</t>
  </si>
  <si>
    <t>TP Southern Odisha Distribution Limited</t>
  </si>
  <si>
    <t>Puducherry Power Department</t>
  </si>
  <si>
    <t>Punjab State Power Corporation Ltd</t>
  </si>
  <si>
    <t>Think Gas Ludhiana Private Limited</t>
  </si>
  <si>
    <t>Jay Madhok Energy Private Limited led Consortium</t>
  </si>
  <si>
    <t>Gujarat Gas Limited, Think Gas Ludhiana Private Limited &amp; Jay Madhok Energy Private Limited led Consortium</t>
  </si>
  <si>
    <t>Ajmer Vidyut Vitran Nigam Ltd</t>
  </si>
  <si>
    <t>Haryana City Gas Distribution (Bhiwadi) Limited</t>
  </si>
  <si>
    <t>Jaipur Vidyut Vitran Nigam Ltd</t>
  </si>
  <si>
    <t>Jodhpur Vidyut Vitran Nigam Ltd</t>
  </si>
  <si>
    <t>Bikaner Electricity Supply Limited</t>
  </si>
  <si>
    <t>Torrent Gas Private Limited &amp; Adani Gas Limited</t>
  </si>
  <si>
    <t>Rajasthan State Gas Limited &amp; Torrent Gas Private Limited</t>
  </si>
  <si>
    <t>Sikkim Power Depertment</t>
  </si>
  <si>
    <t>Tamil Nadu Generation and Distribution Corporation</t>
  </si>
  <si>
    <t>Northern Power Distribution Co Ltd</t>
  </si>
  <si>
    <t>Bhagyanagar Gas Limited</t>
  </si>
  <si>
    <t>Southern Power Distribution Co Ltd</t>
  </si>
  <si>
    <t>Tripura State Electricity Corporation Limited</t>
  </si>
  <si>
    <t>Tripura Natural Gas Company Limited</t>
  </si>
  <si>
    <t>Green Gas Limited</t>
  </si>
  <si>
    <t>Dakshinanchal Vidyut Vitran Nigam Ltd</t>
  </si>
  <si>
    <t>Purvanchal Vidyut Vitran Nigam Ltd</t>
  </si>
  <si>
    <t>Madhyanchal Vidyut Vitran Nigam Ltd</t>
  </si>
  <si>
    <t>Paschimanchal Vidyut Vitran Nigam Ltd</t>
  </si>
  <si>
    <t>Bagpat Green Energy Private Limited</t>
  </si>
  <si>
    <t>Central UP Gas Limited &amp; Hindustan Petroleum Corporation Limited</t>
  </si>
  <si>
    <t>Indian-Oil Adani Gas Private Limited &amp; Adani Gas Limited</t>
  </si>
  <si>
    <t>Central UP Gas Limited &amp; Adani Gas Limited</t>
  </si>
  <si>
    <t>Central UP Gas Limited</t>
  </si>
  <si>
    <t>Kanpur Electricity Supply Co. Ltd</t>
  </si>
  <si>
    <t>Indraprastha Gas Limited &amp; Torrent Gas Private Limited</t>
  </si>
  <si>
    <t>Sanwariya Gas Limited</t>
  </si>
  <si>
    <t>Indraprastha Gas Limited &amp; GAIL Gas Limited</t>
  </si>
  <si>
    <t>Uttarkhand Power Corporation Ltd</t>
  </si>
  <si>
    <t>Haridwar Natrural Gas Private Limited</t>
  </si>
  <si>
    <t>Calcutta Electricity Supply Company Ltd</t>
  </si>
  <si>
    <t>Rs/unit afterSubidy</t>
  </si>
  <si>
    <t>Rs/Unit from pdf part 2</t>
  </si>
  <si>
    <t>Tariff</t>
  </si>
  <si>
    <t>Classification-subsidy</t>
  </si>
  <si>
    <t>Replacement_tariff</t>
  </si>
  <si>
    <t>Ladakh (UT)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</si>
</sst>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Aptos Narrow"/>
      <family val="2"/>
      <scheme val="minor"/>
    </font>
    <font>
      <b/>
      <sz val="11"/>
      <color theme="1"/>
      <name val="Aptos Narrow"/>
      <family val="2"/>
      <scheme val="minor"/>
    </font>
    <font>
      <b/>
      <sz val="12"/>
      <color theme="1"/>
      <name val="Calibri"/>
      <family val="2"/>
    </font>
    <font>
      <sz val="10"/>
      <color rgb="FF000000"/>
      <name val="Aptos Narrow"/>
      <family val="2"/>
      <scheme val="minor"/>
    </font>
    <font>
      <sz val="11"/>
      <name val="Aptos Narrow"/>
      <family val="2"/>
      <scheme val="minor"/>
    </font>
    <font>
      <sz val="10"/>
      <color theme="1"/>
      <name val="Aptos Narrow"/>
      <family val="2"/>
      <scheme val="minor"/>
    </font>
    <font>
      <sz val="10"/>
      <color rgb="FF000000"/>
      <name val="Courier New"/>
      <family val="3"/>
    </font>
    <font>
      <sz val="11"/>
      <color rgb="FFFF0000"/>
      <name val="Aptos Narrow"/>
      <family val="2"/>
      <scheme val="minor"/>
    </font>
    <font>
      <sz val="10"/>
      <color rgb="FF000000"/>
      <name val="Times New Roman"/>
      <family val="1"/>
    </font>
    <font>
      <sz val="12"/>
      <color theme="1"/>
      <name val="Calibri"/>
      <family val="2"/>
    </font>
    <font>
      <sz val="11"/>
      <color theme="0"/>
      <name val="Aptos Narrow"/>
      <family val="2"/>
      <scheme val="minor"/>
    </font>
    <font>
      <b/>
      <sz val="12"/>
      <color theme="0"/>
      <name val="Aptos Narrow"/>
      <family val="2"/>
      <scheme val="minor"/>
    </font>
    <font>
      <b/>
      <sz val="11"/>
      <color theme="0"/>
      <name val="Aptos Narrow"/>
      <family val="2"/>
      <scheme val="minor"/>
    </font>
    <font>
      <sz val="12"/>
      <color theme="1"/>
      <name val="Aptos Narrow"/>
      <family val="2"/>
      <scheme val="minor"/>
    </font>
    <font>
      <b/>
      <sz val="11"/>
      <color rgb="FF000000"/>
      <name val="Aptos"/>
      <family val="2"/>
    </font>
    <font>
      <sz val="11"/>
      <color rgb="FF000000"/>
      <name val="Aptos"/>
      <family val="2"/>
    </font>
    <font>
      <u/>
      <sz val="11"/>
      <color rgb="FF000000"/>
      <name val="Aptos"/>
      <family val="2"/>
    </font>
    <font>
      <b/>
      <sz val="11"/>
      <color rgb="FFFF0000"/>
      <name val="Aptos Narrow"/>
      <family val="2"/>
      <scheme val="minor"/>
    </font>
    <font>
      <sz val="12"/>
      <color theme="0"/>
      <name val="Aptos"/>
      <family val="2"/>
    </font>
    <font>
      <b/>
      <sz val="12"/>
      <color theme="1"/>
      <name val="Aptos Narrow"/>
      <family val="2"/>
      <scheme val="minor"/>
    </font>
  </fonts>
  <fills count="23">
    <fill>
      <patternFill patternType="none"/>
    </fill>
    <fill>
      <patternFill patternType="gray125"/>
    </fill>
    <fill>
      <patternFill patternType="solid">
        <fgColor theme="3" tint="0.49998474074526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rgb="FF00B0F0"/>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rgb="FFD1D1D1"/>
        <bgColor indexed="64"/>
      </patternFill>
    </fill>
    <fill>
      <patternFill patternType="solid">
        <fgColor rgb="FFFFFFFF"/>
        <bgColor indexed="64"/>
      </patternFill>
    </fill>
    <fill>
      <patternFill patternType="solid">
        <fgColor rgb="FFFBE3D6"/>
        <bgColor indexed="64"/>
      </patternFill>
    </fill>
    <fill>
      <patternFill patternType="solid">
        <fgColor rgb="FF92D050"/>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1">
    <xf numFmtId="0" fontId="0" fillId="0" borderId="0"/>
  </cellStyleXfs>
  <cellXfs count="194">
    <xf numFmtId="0" fontId="0" fillId="0" borderId="0" xfId="0"/>
    <xf numFmtId="0" fontId="0" fillId="0" borderId="1" xfId="0" applyBorder="1"/>
    <xf numFmtId="2" fontId="1" fillId="2" borderId="1" xfId="0" applyNumberFormat="1" applyFont="1" applyFill="1" applyBorder="1" applyAlignment="1">
      <alignment horizontal="center" vertical="center" wrapText="1"/>
    </xf>
    <xf numFmtId="2" fontId="1" fillId="2" borderId="2" xfId="0" applyNumberFormat="1" applyFont="1" applyFill="1" applyBorder="1" applyAlignment="1">
      <alignment horizontal="center" vertical="center" wrapText="1"/>
    </xf>
    <xf numFmtId="0" fontId="1" fillId="2" borderId="2" xfId="0" applyFont="1" applyFill="1" applyBorder="1" applyAlignment="1">
      <alignment vertical="center" wrapText="1"/>
    </xf>
    <xf numFmtId="164" fontId="2" fillId="2" borderId="2" xfId="0" applyNumberFormat="1" applyFont="1" applyFill="1" applyBorder="1" applyAlignment="1">
      <alignment horizontal="center" vertical="center" wrapText="1"/>
    </xf>
    <xf numFmtId="1" fontId="1" fillId="2" borderId="0" xfId="0" applyNumberFormat="1" applyFont="1" applyFill="1" applyAlignment="1">
      <alignment horizontal="center" vertical="center"/>
    </xf>
    <xf numFmtId="2" fontId="0" fillId="0" borderId="1" xfId="0" applyNumberFormat="1" applyBorder="1" applyAlignment="1">
      <alignment horizontal="center"/>
    </xf>
    <xf numFmtId="2" fontId="0" fillId="0" borderId="1" xfId="0" applyNumberFormat="1" applyBorder="1"/>
    <xf numFmtId="2" fontId="3" fillId="0" borderId="1" xfId="0" applyNumberFormat="1" applyFont="1" applyBorder="1"/>
    <xf numFmtId="2" fontId="4" fillId="0" borderId="1" xfId="0" applyNumberFormat="1" applyFont="1" applyBorder="1"/>
    <xf numFmtId="0" fontId="1" fillId="2" borderId="1" xfId="0" applyFont="1" applyFill="1" applyBorder="1"/>
    <xf numFmtId="2" fontId="3" fillId="0" borderId="3" xfId="0" applyNumberFormat="1" applyFont="1" applyBorder="1"/>
    <xf numFmtId="2" fontId="0" fillId="0" borderId="3" xfId="0" applyNumberFormat="1" applyBorder="1"/>
    <xf numFmtId="0" fontId="1" fillId="0" borderId="1" xfId="0" applyFont="1" applyBorder="1" applyAlignment="1">
      <alignment wrapText="1"/>
    </xf>
    <xf numFmtId="2" fontId="0" fillId="0" borderId="0" xfId="0" applyNumberFormat="1"/>
    <xf numFmtId="0" fontId="1" fillId="0" borderId="4" xfId="0" applyFont="1" applyBorder="1"/>
    <xf numFmtId="0" fontId="1" fillId="2" borderId="1" xfId="0" applyFont="1" applyFill="1" applyBorder="1" applyAlignment="1">
      <alignment vertical="center"/>
    </xf>
    <xf numFmtId="0" fontId="1" fillId="2" borderId="4" xfId="0" applyFont="1" applyFill="1" applyBorder="1" applyAlignment="1">
      <alignment vertical="center"/>
    </xf>
    <xf numFmtId="1" fontId="5" fillId="0" borderId="0" xfId="0" applyNumberFormat="1" applyFont="1"/>
    <xf numFmtId="0" fontId="6" fillId="0" borderId="0" xfId="0" applyFont="1"/>
    <xf numFmtId="1" fontId="1" fillId="2" borderId="1" xfId="0" applyNumberFormat="1" applyFont="1" applyFill="1" applyBorder="1" applyAlignment="1">
      <alignment horizontal="center" vertical="center"/>
    </xf>
    <xf numFmtId="0" fontId="0" fillId="2" borderId="1" xfId="0" applyFill="1" applyBorder="1"/>
    <xf numFmtId="0" fontId="4" fillId="0" borderId="1" xfId="0" applyFont="1" applyBorder="1"/>
    <xf numFmtId="0" fontId="1" fillId="2" borderId="0" xfId="0" applyFont="1" applyFill="1" applyAlignment="1">
      <alignment vertical="center"/>
    </xf>
    <xf numFmtId="0" fontId="1" fillId="0" borderId="0" xfId="0" applyFont="1"/>
    <xf numFmtId="2" fontId="3" fillId="0" borderId="5" xfId="0" applyNumberFormat="1" applyFont="1" applyBorder="1"/>
    <xf numFmtId="0" fontId="1"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1" fontId="5" fillId="0" borderId="1" xfId="0" applyNumberFormat="1" applyFont="1" applyBorder="1"/>
    <xf numFmtId="2" fontId="6" fillId="0" borderId="1" xfId="0" applyNumberFormat="1" applyFont="1" applyBorder="1"/>
    <xf numFmtId="0" fontId="1" fillId="0" borderId="5" xfId="0" applyFont="1" applyBorder="1" applyAlignment="1">
      <alignment vertical="center"/>
    </xf>
    <xf numFmtId="0" fontId="8" fillId="0" borderId="1" xfId="0" applyFont="1" applyBorder="1" applyAlignment="1">
      <alignment horizontal="right" vertical="center" wrapText="1"/>
    </xf>
    <xf numFmtId="0" fontId="7" fillId="0" borderId="1" xfId="0" applyFont="1" applyBorder="1"/>
    <xf numFmtId="0" fontId="1" fillId="0" borderId="1" xfId="0" applyFont="1" applyBorder="1"/>
    <xf numFmtId="0" fontId="0" fillId="0" borderId="1" xfId="0" applyBorder="1" applyAlignment="1">
      <alignment vertical="center" wrapText="1"/>
    </xf>
    <xf numFmtId="0" fontId="0" fillId="0" borderId="0" xfId="0" applyAlignment="1">
      <alignment horizontal="center"/>
    </xf>
    <xf numFmtId="0" fontId="1" fillId="0" borderId="0" xfId="0" applyFont="1" applyAlignment="1">
      <alignment horizontal="center"/>
    </xf>
    <xf numFmtId="2" fontId="1" fillId="0" borderId="0" xfId="0" applyNumberFormat="1" applyFont="1" applyAlignment="1">
      <alignment horizontal="center" vertical="center" wrapText="1"/>
    </xf>
    <xf numFmtId="0" fontId="1" fillId="0" borderId="0" xfId="0" applyFont="1" applyAlignment="1">
      <alignment wrapText="1"/>
    </xf>
    <xf numFmtId="2" fontId="1" fillId="6" borderId="1" xfId="0" applyNumberFormat="1" applyFont="1" applyFill="1" applyBorder="1" applyAlignment="1">
      <alignment horizontal="center" vertical="center" wrapText="1"/>
    </xf>
    <xf numFmtId="0" fontId="1" fillId="6" borderId="1" xfId="0" applyFont="1" applyFill="1" applyBorder="1" applyAlignment="1">
      <alignment horizontal="center" vertical="center" wrapText="1"/>
    </xf>
    <xf numFmtId="2" fontId="0" fillId="6" borderId="1" xfId="0" applyNumberFormat="1" applyFill="1" applyBorder="1" applyAlignment="1">
      <alignment horizontal="center" vertical="center"/>
    </xf>
    <xf numFmtId="0" fontId="0" fillId="6" borderId="1" xfId="0" applyFill="1" applyBorder="1" applyAlignment="1">
      <alignment horizontal="center" vertical="center"/>
    </xf>
    <xf numFmtId="2" fontId="0" fillId="7" borderId="1" xfId="0" applyNumberFormat="1" applyFill="1" applyBorder="1" applyAlignment="1">
      <alignment horizontal="center" vertical="center"/>
    </xf>
    <xf numFmtId="0" fontId="1" fillId="5" borderId="1" xfId="0" applyFont="1" applyFill="1" applyBorder="1" applyAlignment="1">
      <alignment horizontal="center" vertical="center" wrapText="1"/>
    </xf>
    <xf numFmtId="0" fontId="0" fillId="5" borderId="1" xfId="0" applyFill="1" applyBorder="1" applyAlignment="1">
      <alignment horizontal="center" vertical="center"/>
    </xf>
    <xf numFmtId="2" fontId="1" fillId="8" borderId="1" xfId="0" applyNumberFormat="1" applyFont="1" applyFill="1" applyBorder="1" applyAlignment="1">
      <alignment horizontal="center" vertical="center" wrapText="1"/>
    </xf>
    <xf numFmtId="2" fontId="0" fillId="8" borderId="1" xfId="0" applyNumberFormat="1" applyFill="1" applyBorder="1" applyAlignment="1">
      <alignment horizontal="center" wrapText="1"/>
    </xf>
    <xf numFmtId="2" fontId="0" fillId="8" borderId="1" xfId="0" applyNumberFormat="1" applyFill="1" applyBorder="1" applyAlignment="1">
      <alignment horizontal="center"/>
    </xf>
    <xf numFmtId="0" fontId="0" fillId="9" borderId="0" xfId="0" applyFill="1"/>
    <xf numFmtId="0" fontId="0" fillId="9" borderId="1" xfId="0" applyFill="1" applyBorder="1"/>
    <xf numFmtId="0" fontId="0" fillId="10" borderId="0" xfId="0" applyFill="1" applyAlignment="1">
      <alignment horizontal="center" vertical="center" wrapText="1"/>
    </xf>
    <xf numFmtId="0" fontId="1" fillId="11" borderId="1" xfId="0" applyFont="1" applyFill="1" applyBorder="1" applyAlignment="1">
      <alignment horizontal="center" vertical="center"/>
    </xf>
    <xf numFmtId="0" fontId="1" fillId="11" borderId="1" xfId="0" applyFont="1" applyFill="1" applyBorder="1" applyAlignment="1">
      <alignment horizontal="center" vertical="center" wrapText="1"/>
    </xf>
    <xf numFmtId="0" fontId="0" fillId="11" borderId="1" xfId="0" applyFill="1" applyBorder="1" applyAlignment="1">
      <alignment vertical="center"/>
    </xf>
    <xf numFmtId="2" fontId="0" fillId="11" borderId="1" xfId="0" applyNumberFormat="1" applyFill="1" applyBorder="1" applyAlignment="1">
      <alignment horizontal="center" vertical="center"/>
    </xf>
    <xf numFmtId="0" fontId="0" fillId="11" borderId="1" xfId="0" applyFill="1" applyBorder="1" applyAlignment="1">
      <alignment horizontal="center" vertical="center"/>
    </xf>
    <xf numFmtId="0" fontId="0" fillId="0" borderId="0" xfId="0" applyAlignment="1">
      <alignment horizontal="center" vertical="center" wrapText="1"/>
    </xf>
    <xf numFmtId="0" fontId="1" fillId="7" borderId="1" xfId="0" applyFont="1" applyFill="1" applyBorder="1" applyAlignment="1">
      <alignment horizontal="center" vertical="center"/>
    </xf>
    <xf numFmtId="0" fontId="0" fillId="7" borderId="1" xfId="0" applyFill="1" applyBorder="1" applyAlignment="1">
      <alignment vertical="center"/>
    </xf>
    <xf numFmtId="2" fontId="0" fillId="11" borderId="1" xfId="0" applyNumberFormat="1" applyFill="1" applyBorder="1" applyAlignment="1">
      <alignment horizontal="center" vertical="center" wrapText="1"/>
    </xf>
    <xf numFmtId="0" fontId="1" fillId="12" borderId="0" xfId="0" applyFont="1" applyFill="1" applyAlignment="1">
      <alignment horizontal="center" vertical="center"/>
    </xf>
    <xf numFmtId="0" fontId="0" fillId="12" borderId="0" xfId="0" applyFill="1" applyAlignment="1">
      <alignment vertical="center"/>
    </xf>
    <xf numFmtId="2" fontId="0" fillId="12" borderId="1" xfId="0" applyNumberFormat="1" applyFill="1" applyBorder="1" applyAlignment="1">
      <alignment horizontal="center" vertical="center" wrapText="1"/>
    </xf>
    <xf numFmtId="0" fontId="0" fillId="12" borderId="1" xfId="0" applyFill="1" applyBorder="1" applyAlignment="1">
      <alignment vertical="center"/>
    </xf>
    <xf numFmtId="0" fontId="1" fillId="12" borderId="1" xfId="0" applyFont="1" applyFill="1" applyBorder="1" applyAlignment="1">
      <alignment horizontal="center" vertical="center" wrapText="1"/>
    </xf>
    <xf numFmtId="0" fontId="0" fillId="12" borderId="1" xfId="0" applyFill="1" applyBorder="1" applyAlignment="1">
      <alignment horizontal="center" vertical="center"/>
    </xf>
    <xf numFmtId="0" fontId="1" fillId="12" borderId="1" xfId="0" applyFont="1" applyFill="1" applyBorder="1" applyAlignment="1">
      <alignment vertical="center"/>
    </xf>
    <xf numFmtId="0" fontId="0" fillId="12" borderId="6" xfId="0" applyFill="1" applyBorder="1" applyAlignment="1">
      <alignment vertical="center"/>
    </xf>
    <xf numFmtId="2" fontId="0" fillId="12" borderId="7" xfId="0" applyNumberFormat="1" applyFill="1" applyBorder="1" applyAlignment="1">
      <alignment horizontal="center" vertical="center" wrapText="1"/>
    </xf>
    <xf numFmtId="0" fontId="1" fillId="13" borderId="1" xfId="0" applyFont="1" applyFill="1" applyBorder="1" applyAlignment="1">
      <alignment horizontal="center" vertical="center"/>
    </xf>
    <xf numFmtId="2" fontId="1" fillId="13" borderId="1" xfId="0" applyNumberFormat="1" applyFont="1" applyFill="1" applyBorder="1" applyAlignment="1">
      <alignment horizontal="center" vertical="center" wrapText="1"/>
    </xf>
    <xf numFmtId="2" fontId="0" fillId="13" borderId="1" xfId="0" applyNumberFormat="1" applyFill="1" applyBorder="1" applyAlignment="1">
      <alignment horizontal="center"/>
    </xf>
    <xf numFmtId="2" fontId="0" fillId="13" borderId="1" xfId="0" applyNumberFormat="1" applyFill="1" applyBorder="1" applyAlignment="1">
      <alignment horizontal="center" vertical="center" wrapText="1"/>
    </xf>
    <xf numFmtId="0" fontId="0" fillId="13" borderId="1" xfId="0" applyFill="1" applyBorder="1" applyAlignment="1">
      <alignment vertical="center"/>
    </xf>
    <xf numFmtId="0" fontId="1" fillId="13" borderId="1" xfId="0" applyFont="1" applyFill="1" applyBorder="1" applyAlignment="1">
      <alignment horizontal="center" vertical="center" wrapText="1"/>
    </xf>
    <xf numFmtId="2" fontId="0" fillId="13" borderId="1" xfId="0" applyNumberFormat="1" applyFill="1" applyBorder="1" applyAlignment="1">
      <alignment horizontal="center" vertical="center"/>
    </xf>
    <xf numFmtId="0" fontId="4" fillId="0" borderId="0" xfId="0" applyFont="1"/>
    <xf numFmtId="0" fontId="1" fillId="0" borderId="1" xfId="0" applyFont="1" applyBorder="1" applyAlignment="1">
      <alignment horizontal="center"/>
    </xf>
    <xf numFmtId="0" fontId="0" fillId="0" borderId="0" xfId="0" applyAlignment="1">
      <alignment horizontal="center" wrapText="1"/>
    </xf>
    <xf numFmtId="0" fontId="1" fillId="0" borderId="6" xfId="0" applyFont="1" applyBorder="1" applyAlignment="1">
      <alignment horizontal="center"/>
    </xf>
    <xf numFmtId="0" fontId="1" fillId="7" borderId="1" xfId="0" applyFont="1" applyFill="1" applyBorder="1" applyAlignment="1">
      <alignment horizontal="center" vertical="center" wrapText="1"/>
    </xf>
    <xf numFmtId="0" fontId="0" fillId="14" borderId="0" xfId="0" applyFill="1"/>
    <xf numFmtId="0" fontId="1" fillId="5" borderId="7" xfId="0" applyFont="1" applyFill="1" applyBorder="1" applyAlignment="1">
      <alignment horizontal="center" vertical="center" wrapText="1"/>
    </xf>
    <xf numFmtId="0" fontId="0" fillId="13" borderId="1" xfId="0" applyFill="1" applyBorder="1" applyAlignment="1">
      <alignment horizontal="center" vertical="center"/>
    </xf>
    <xf numFmtId="2" fontId="0" fillId="13" borderId="1" xfId="0" applyNumberFormat="1" applyFill="1" applyBorder="1" applyAlignment="1">
      <alignment horizontal="center" wrapText="1"/>
    </xf>
    <xf numFmtId="2" fontId="0" fillId="0" borderId="0" xfId="0" applyNumberFormat="1" applyAlignment="1">
      <alignment horizontal="center" vertical="center"/>
    </xf>
    <xf numFmtId="0" fontId="0" fillId="15" borderId="1" xfId="0" applyFill="1" applyBorder="1" applyAlignment="1">
      <alignment vertical="center"/>
    </xf>
    <xf numFmtId="0" fontId="0" fillId="15" borderId="1" xfId="0" applyFill="1" applyBorder="1" applyAlignment="1">
      <alignment horizontal="center" vertical="center"/>
    </xf>
    <xf numFmtId="0" fontId="11"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0" fillId="0" borderId="7" xfId="0" applyBorder="1"/>
    <xf numFmtId="0" fontId="0" fillId="0" borderId="6" xfId="0" applyBorder="1"/>
    <xf numFmtId="0" fontId="6" fillId="0" borderId="3" xfId="0" applyFont="1" applyBorder="1"/>
    <xf numFmtId="2" fontId="3" fillId="0" borderId="0" xfId="0" applyNumberFormat="1" applyFont="1"/>
    <xf numFmtId="2" fontId="1" fillId="2" borderId="0" xfId="0" applyNumberFormat="1" applyFont="1" applyFill="1" applyAlignment="1">
      <alignment vertical="center"/>
    </xf>
    <xf numFmtId="0" fontId="1" fillId="2" borderId="1" xfId="0" applyFont="1" applyFill="1" applyBorder="1" applyAlignment="1">
      <alignment horizontal="center"/>
    </xf>
    <xf numFmtId="1" fontId="5" fillId="0" borderId="1" xfId="0" applyNumberFormat="1" applyFont="1" applyBorder="1" applyAlignment="1">
      <alignment horizontal="center"/>
    </xf>
    <xf numFmtId="0" fontId="0" fillId="0" borderId="1" xfId="0" applyBorder="1" applyAlignment="1">
      <alignment horizontal="center"/>
    </xf>
    <xf numFmtId="0" fontId="14" fillId="16" borderId="1" xfId="0" applyFont="1" applyFill="1" applyBorder="1" applyAlignment="1">
      <alignment horizontal="center" wrapText="1" readingOrder="1"/>
    </xf>
    <xf numFmtId="0" fontId="14" fillId="16" borderId="1" xfId="0" applyFont="1" applyFill="1" applyBorder="1" applyAlignment="1">
      <alignment horizontal="center" vertical="center" wrapText="1" readingOrder="1"/>
    </xf>
    <xf numFmtId="0" fontId="15" fillId="17" borderId="1" xfId="0" applyFont="1" applyFill="1" applyBorder="1" applyAlignment="1">
      <alignment horizontal="center" wrapText="1" readingOrder="1"/>
    </xf>
    <xf numFmtId="0" fontId="15" fillId="17" borderId="1" xfId="0" applyFont="1" applyFill="1" applyBorder="1" applyAlignment="1">
      <alignment horizontal="left" vertical="center" wrapText="1" readingOrder="1"/>
    </xf>
    <xf numFmtId="0" fontId="15" fillId="18" borderId="1" xfId="0" applyFont="1" applyFill="1" applyBorder="1" applyAlignment="1">
      <alignment horizontal="center" wrapText="1" readingOrder="1"/>
    </xf>
    <xf numFmtId="0" fontId="15" fillId="18" borderId="1" xfId="0" applyFont="1" applyFill="1" applyBorder="1" applyAlignment="1">
      <alignment horizontal="left" vertical="center" wrapText="1" readingOrder="1"/>
    </xf>
    <xf numFmtId="0" fontId="15" fillId="7" borderId="1" xfId="0" applyFont="1" applyFill="1" applyBorder="1" applyAlignment="1">
      <alignment horizontal="center" wrapText="1" readingOrder="1"/>
    </xf>
    <xf numFmtId="0" fontId="15" fillId="7" borderId="1" xfId="0" applyFont="1" applyFill="1" applyBorder="1" applyAlignment="1">
      <alignment horizontal="left" vertical="center" wrapText="1" readingOrder="1"/>
    </xf>
    <xf numFmtId="0" fontId="15" fillId="17" borderId="1" xfId="0" applyFont="1" applyFill="1" applyBorder="1" applyAlignment="1">
      <alignment horizontal="center" vertical="center" wrapText="1" readingOrder="1"/>
    </xf>
    <xf numFmtId="0" fontId="0" fillId="0" borderId="1" xfId="0" applyBorder="1" applyAlignment="1">
      <alignment horizontal="center" vertical="center"/>
    </xf>
    <xf numFmtId="0" fontId="0" fillId="19" borderId="1" xfId="0" applyFill="1" applyBorder="1" applyAlignment="1">
      <alignment horizontal="center"/>
    </xf>
    <xf numFmtId="0" fontId="15" fillId="18" borderId="1" xfId="0" applyFont="1" applyFill="1" applyBorder="1" applyAlignment="1">
      <alignment vertical="center" wrapText="1" readingOrder="1"/>
    </xf>
    <xf numFmtId="0" fontId="1" fillId="3" borderId="1" xfId="0" applyFont="1" applyFill="1" applyBorder="1" applyAlignment="1">
      <alignment horizontal="center"/>
    </xf>
    <xf numFmtId="0" fontId="1" fillId="3" borderId="1" xfId="0" applyFont="1" applyFill="1" applyBorder="1" applyAlignment="1">
      <alignment horizontal="center" wrapText="1"/>
    </xf>
    <xf numFmtId="0" fontId="1" fillId="3" borderId="1" xfId="0" applyFont="1" applyFill="1" applyBorder="1" applyAlignment="1">
      <alignment horizontal="center" vertical="center"/>
    </xf>
    <xf numFmtId="0" fontId="0" fillId="3" borderId="1" xfId="0" applyFill="1" applyBorder="1" applyAlignment="1">
      <alignment horizontal="center"/>
    </xf>
    <xf numFmtId="2" fontId="1" fillId="20" borderId="1" xfId="0" applyNumberFormat="1" applyFont="1" applyFill="1" applyBorder="1" applyAlignment="1">
      <alignment horizontal="center" vertical="center" wrapText="1"/>
    </xf>
    <xf numFmtId="0" fontId="1" fillId="20" borderId="1" xfId="0" applyFont="1" applyFill="1" applyBorder="1" applyAlignment="1">
      <alignment horizontal="center" vertical="center" wrapText="1"/>
    </xf>
    <xf numFmtId="2" fontId="0" fillId="20" borderId="1" xfId="0" applyNumberFormat="1" applyFill="1" applyBorder="1" applyAlignment="1">
      <alignment horizontal="center" wrapText="1"/>
    </xf>
    <xf numFmtId="2" fontId="0" fillId="20" borderId="1" xfId="0" applyNumberFormat="1" applyFill="1" applyBorder="1" applyAlignment="1">
      <alignment horizontal="center" vertical="center" wrapText="1"/>
    </xf>
    <xf numFmtId="2" fontId="0" fillId="20" borderId="1" xfId="0" applyNumberFormat="1" applyFill="1" applyBorder="1" applyAlignment="1">
      <alignment horizontal="center"/>
    </xf>
    <xf numFmtId="0" fontId="0" fillId="20" borderId="1" xfId="0" applyFill="1" applyBorder="1" applyAlignment="1">
      <alignment vertical="center"/>
    </xf>
    <xf numFmtId="2" fontId="0" fillId="20" borderId="1" xfId="0" applyNumberFormat="1" applyFill="1" applyBorder="1" applyAlignment="1">
      <alignment horizontal="center" vertical="center"/>
    </xf>
    <xf numFmtId="10" fontId="0" fillId="14" borderId="0" xfId="0" applyNumberFormat="1" applyFill="1"/>
    <xf numFmtId="10" fontId="0" fillId="0" borderId="0" xfId="0" applyNumberFormat="1" applyAlignment="1">
      <alignment horizontal="center"/>
    </xf>
    <xf numFmtId="10" fontId="0" fillId="0" borderId="0" xfId="0" applyNumberFormat="1"/>
    <xf numFmtId="2" fontId="17" fillId="4" borderId="1" xfId="0" applyNumberFormat="1" applyFont="1" applyFill="1" applyBorder="1" applyAlignment="1">
      <alignment horizontal="center" vertical="center" wrapText="1"/>
    </xf>
    <xf numFmtId="2" fontId="7" fillId="4" borderId="1" xfId="0" applyNumberFormat="1" applyFont="1" applyFill="1" applyBorder="1" applyAlignment="1">
      <alignment horizontal="center" vertical="center"/>
    </xf>
    <xf numFmtId="2" fontId="17" fillId="5" borderId="1" xfId="0" applyNumberFormat="1" applyFont="1" applyFill="1" applyBorder="1" applyAlignment="1">
      <alignment horizontal="center" vertical="center" wrapText="1"/>
    </xf>
    <xf numFmtId="2" fontId="7" fillId="5" borderId="1" xfId="0" applyNumberFormat="1" applyFont="1" applyFill="1" applyBorder="1" applyAlignment="1">
      <alignment horizontal="center" vertical="center"/>
    </xf>
    <xf numFmtId="2" fontId="17" fillId="6" borderId="1" xfId="0" applyNumberFormat="1" applyFont="1" applyFill="1" applyBorder="1" applyAlignment="1">
      <alignment horizontal="center" vertical="center" wrapText="1"/>
    </xf>
    <xf numFmtId="2" fontId="7" fillId="6" borderId="1" xfId="0" applyNumberFormat="1" applyFont="1" applyFill="1" applyBorder="1" applyAlignment="1">
      <alignment horizontal="center" vertical="center"/>
    </xf>
    <xf numFmtId="2" fontId="17" fillId="21" borderId="1" xfId="0" applyNumberFormat="1" applyFont="1" applyFill="1" applyBorder="1" applyAlignment="1">
      <alignment horizontal="center" vertical="center" wrapText="1"/>
    </xf>
    <xf numFmtId="2" fontId="7" fillId="21" borderId="1" xfId="0" applyNumberFormat="1" applyFont="1" applyFill="1" applyBorder="1" applyAlignment="1">
      <alignment horizontal="center" vertical="center"/>
    </xf>
    <xf numFmtId="2" fontId="17" fillId="7" borderId="1" xfId="0" applyNumberFormat="1" applyFont="1" applyFill="1" applyBorder="1" applyAlignment="1">
      <alignment horizontal="center" vertical="center" wrapText="1"/>
    </xf>
    <xf numFmtId="2" fontId="7" fillId="7" borderId="1" xfId="0" applyNumberFormat="1" applyFont="1" applyFill="1" applyBorder="1" applyAlignment="1">
      <alignment horizontal="center" vertical="center" wrapText="1"/>
    </xf>
    <xf numFmtId="2" fontId="7" fillId="7" borderId="1" xfId="0" applyNumberFormat="1" applyFont="1" applyFill="1" applyBorder="1" applyAlignment="1">
      <alignment horizontal="center" vertical="center"/>
    </xf>
    <xf numFmtId="0" fontId="1" fillId="21" borderId="1" xfId="0" applyFont="1" applyFill="1" applyBorder="1" applyAlignment="1">
      <alignment horizontal="center" vertical="center" wrapText="1"/>
    </xf>
    <xf numFmtId="0" fontId="0" fillId="21" borderId="1" xfId="0" applyFill="1" applyBorder="1" applyAlignment="1">
      <alignment vertical="center"/>
    </xf>
    <xf numFmtId="2" fontId="17" fillId="13" borderId="1" xfId="0" applyNumberFormat="1" applyFont="1" applyFill="1" applyBorder="1" applyAlignment="1">
      <alignment horizontal="center" vertical="center" wrapText="1"/>
    </xf>
    <xf numFmtId="2" fontId="7" fillId="13" borderId="1" xfId="0" applyNumberFormat="1" applyFont="1" applyFill="1" applyBorder="1" applyAlignment="1">
      <alignment horizontal="center" vertical="center"/>
    </xf>
    <xf numFmtId="0" fontId="17" fillId="11" borderId="1" xfId="0" applyFont="1" applyFill="1" applyBorder="1" applyAlignment="1">
      <alignment horizontal="center" vertical="center"/>
    </xf>
    <xf numFmtId="0" fontId="7" fillId="11" borderId="1" xfId="0" applyFont="1" applyFill="1" applyBorder="1" applyAlignment="1">
      <alignment horizontal="center" vertical="center"/>
    </xf>
    <xf numFmtId="2" fontId="17" fillId="12" borderId="1" xfId="0" applyNumberFormat="1" applyFont="1" applyFill="1" applyBorder="1" applyAlignment="1">
      <alignment horizontal="center" vertical="center" wrapText="1"/>
    </xf>
    <xf numFmtId="0" fontId="17" fillId="12" borderId="1" xfId="0" applyFont="1" applyFill="1" applyBorder="1" applyAlignment="1">
      <alignment vertical="center"/>
    </xf>
    <xf numFmtId="2" fontId="7" fillId="12" borderId="1" xfId="0" applyNumberFormat="1" applyFont="1" applyFill="1" applyBorder="1" applyAlignment="1">
      <alignment horizontal="center" vertical="center"/>
    </xf>
    <xf numFmtId="2" fontId="7" fillId="12" borderId="1" xfId="0" applyNumberFormat="1" applyFont="1" applyFill="1" applyBorder="1" applyAlignment="1">
      <alignment horizontal="center" vertical="center" wrapText="1"/>
    </xf>
    <xf numFmtId="0" fontId="7" fillId="12" borderId="1" xfId="0" applyFont="1" applyFill="1" applyBorder="1" applyAlignment="1">
      <alignment vertical="center"/>
    </xf>
    <xf numFmtId="0" fontId="17" fillId="13" borderId="1" xfId="0" applyFont="1" applyFill="1" applyBorder="1" applyAlignment="1">
      <alignment horizontal="center" vertical="center" wrapText="1"/>
    </xf>
    <xf numFmtId="2" fontId="7" fillId="13" borderId="1" xfId="0" applyNumberFormat="1" applyFont="1" applyFill="1" applyBorder="1" applyAlignment="1">
      <alignment horizontal="center" vertical="center" wrapText="1"/>
    </xf>
    <xf numFmtId="0" fontId="7" fillId="13" borderId="1" xfId="0" applyFont="1" applyFill="1" applyBorder="1" applyAlignment="1">
      <alignment vertical="center"/>
    </xf>
    <xf numFmtId="2" fontId="12" fillId="10" borderId="1" xfId="0" applyNumberFormat="1" applyFont="1" applyFill="1" applyBorder="1" applyAlignment="1">
      <alignment horizontal="center" vertical="center"/>
    </xf>
    <xf numFmtId="0" fontId="18" fillId="10" borderId="1" xfId="0" applyFont="1" applyFill="1" applyBorder="1" applyAlignment="1">
      <alignment horizontal="center" vertical="center" wrapText="1" readingOrder="1"/>
    </xf>
    <xf numFmtId="2" fontId="10" fillId="10" borderId="1" xfId="0" applyNumberFormat="1" applyFont="1" applyFill="1" applyBorder="1" applyAlignment="1">
      <alignment horizontal="center"/>
    </xf>
    <xf numFmtId="1" fontId="0" fillId="0" borderId="3" xfId="0" applyNumberFormat="1" applyBorder="1" applyAlignment="1">
      <alignment horizontal="center" vertical="center"/>
    </xf>
    <xf numFmtId="0" fontId="0" fillId="0" borderId="3" xfId="0" applyBorder="1" applyAlignment="1">
      <alignment horizontal="center" vertical="center"/>
    </xf>
    <xf numFmtId="2" fontId="0" fillId="0" borderId="3" xfId="0" applyNumberFormat="1" applyBorder="1" applyAlignment="1">
      <alignment horizontal="center" vertical="center" wrapText="1"/>
    </xf>
    <xf numFmtId="0" fontId="0" fillId="0" borderId="3" xfId="0" applyBorder="1" applyAlignment="1">
      <alignment horizontal="center"/>
    </xf>
    <xf numFmtId="164" fontId="9" fillId="0" borderId="3" xfId="0" applyNumberFormat="1" applyFont="1" applyBorder="1" applyAlignment="1">
      <alignment horizontal="center" vertical="center" wrapText="1"/>
    </xf>
    <xf numFmtId="0" fontId="0" fillId="0" borderId="3" xfId="0" applyBorder="1" applyAlignment="1">
      <alignment horizontal="center" vertical="center" wrapText="1"/>
    </xf>
    <xf numFmtId="0" fontId="13" fillId="0" borderId="1" xfId="0" applyFont="1" applyBorder="1" applyAlignment="1">
      <alignment horizontal="center"/>
    </xf>
    <xf numFmtId="0" fontId="19" fillId="0" borderId="3" xfId="0" applyFont="1" applyBorder="1" applyAlignment="1">
      <alignment horizontal="center"/>
    </xf>
    <xf numFmtId="0" fontId="19" fillId="0" borderId="1" xfId="0" applyFont="1" applyBorder="1" applyAlignment="1">
      <alignment horizontal="center"/>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xf>
    <xf numFmtId="0" fontId="0" fillId="2" borderId="1" xfId="0" applyFill="1" applyBorder="1" applyAlignment="1">
      <alignment horizontal="center"/>
    </xf>
    <xf numFmtId="0" fontId="1" fillId="2" borderId="4" xfId="0" applyFont="1" applyFill="1" applyBorder="1" applyAlignment="1">
      <alignment horizontal="center"/>
    </xf>
    <xf numFmtId="2" fontId="1" fillId="2" borderId="0" xfId="0" applyNumberFormat="1" applyFont="1" applyFill="1" applyAlignment="1">
      <alignment horizontal="center" vertical="center"/>
    </xf>
    <xf numFmtId="0" fontId="1" fillId="2" borderId="0" xfId="0" applyFont="1" applyFill="1" applyAlignment="1">
      <alignment horizontal="center" vertical="center"/>
    </xf>
    <xf numFmtId="164" fontId="0" fillId="0" borderId="0" xfId="0" applyNumberFormat="1" applyAlignment="1">
      <alignment horizontal="center"/>
    </xf>
    <xf numFmtId="2" fontId="0" fillId="0" borderId="0" xfId="0" applyNumberFormat="1" applyAlignment="1">
      <alignment horizontal="center"/>
    </xf>
    <xf numFmtId="0" fontId="0" fillId="21" borderId="1" xfId="0" applyFill="1" applyBorder="1" applyAlignment="1">
      <alignment horizontal="center"/>
    </xf>
    <xf numFmtId="0" fontId="0" fillId="21" borderId="1" xfId="0" applyFill="1" applyBorder="1"/>
    <xf numFmtId="0" fontId="1" fillId="3" borderId="7" xfId="0" applyFont="1" applyFill="1" applyBorder="1" applyAlignment="1">
      <alignment horizontal="center" vertical="center"/>
    </xf>
    <xf numFmtId="2" fontId="0" fillId="0" borderId="7" xfId="0" applyNumberFormat="1" applyBorder="1" applyAlignment="1">
      <alignment horizontal="center"/>
    </xf>
    <xf numFmtId="2" fontId="0" fillId="0" borderId="7" xfId="0" applyNumberFormat="1" applyBorder="1"/>
    <xf numFmtId="2"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19" fillId="0" borderId="1" xfId="0" applyFont="1" applyBorder="1" applyAlignment="1">
      <alignment horizontal="center" vertical="center" wrapText="1"/>
    </xf>
    <xf numFmtId="2" fontId="12" fillId="22" borderId="1" xfId="0" applyNumberFormat="1" applyFont="1" applyFill="1" applyBorder="1" applyAlignment="1">
      <alignment horizontal="center" vertical="center"/>
    </xf>
    <xf numFmtId="0" fontId="10" fillId="22" borderId="1" xfId="0" applyFont="1" applyFill="1" applyBorder="1" applyAlignment="1">
      <alignment wrapText="1"/>
    </xf>
    <xf numFmtId="0" fontId="10" fillId="22" borderId="1" xfId="0" applyFont="1" applyFill="1" applyBorder="1"/>
    <xf numFmtId="1" fontId="5" fillId="0" borderId="1" xfId="0" applyNumberFormat="1" applyFont="1" applyBorder="1" applyAlignment="1">
      <alignment horizontal="left"/>
    </xf>
    <xf numFmtId="0" fontId="0" fillId="0" borderId="0" xfId="0" applyAlignment="1">
      <alignment wrapText="1"/>
    </xf>
    <xf numFmtId="0" fontId="0" fillId="0" borderId="0" xfId="0" applyAlignment="1">
      <alignment vertical="center" wrapText="1"/>
    </xf>
    <xf numFmtId="0" fontId="1" fillId="0" borderId="0" xfId="0" applyFont="1" applyAlignment="1">
      <alignment horizontal="center" vertical="center" wrapText="1"/>
    </xf>
    <xf numFmtId="0" fontId="1" fillId="13" borderId="4" xfId="0" applyFont="1" applyFill="1" applyBorder="1" applyAlignment="1">
      <alignment horizontal="center" vertical="center"/>
    </xf>
    <xf numFmtId="0" fontId="0" fillId="0" borderId="7" xfId="0" applyBorder="1" applyAlignment="1">
      <alignment horizontal="center"/>
    </xf>
    <xf numFmtId="2" fontId="12" fillId="10" borderId="8" xfId="0" applyNumberFormat="1" applyFont="1" applyFill="1" applyBorder="1" applyAlignment="1">
      <alignment horizontal="center" vertical="center"/>
    </xf>
    <xf numFmtId="2" fontId="12" fillId="10" borderId="0" xfId="0" applyNumberFormat="1" applyFont="1" applyFill="1" applyAlignment="1">
      <alignment horizontal="center" vertical="center"/>
    </xf>
    <xf numFmtId="0" fontId="1" fillId="0" borderId="1" xfId="0" applyFont="1" applyBorder="1" applyAlignment="1">
      <alignment horizontal="center"/>
    </xf>
    <xf numFmtId="0" fontId="15" fillId="18" borderId="1" xfId="0" applyFont="1" applyFill="1" applyBorder="1" applyAlignment="1">
      <alignment horizontal="left" vertical="center" wrapText="1" readingOrder="1"/>
    </xf>
    <xf numFmtId="0" fontId="15" fillId="17" borderId="1" xfId="0" applyFont="1" applyFill="1" applyBorder="1" applyAlignment="1">
      <alignment horizontal="left" vertical="center"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0C48-93D8-4D04-B002-53C37FC25F80}">
  <dimension ref="A1:H669"/>
  <sheetViews>
    <sheetView topLeftCell="A632" workbookViewId="0">
      <selection sqref="A1:F668"/>
    </sheetView>
  </sheetViews>
  <sheetFormatPr defaultRowHeight="15" x14ac:dyDescent="0.25"/>
  <cols>
    <col min="1" max="1" width="24.28515625" style="100" customWidth="1"/>
    <col min="2" max="2" width="23.28515625" style="36" customWidth="1"/>
    <col min="3" max="3" width="24" style="36" customWidth="1"/>
    <col min="4" max="4" width="24.42578125" style="36" customWidth="1"/>
    <col min="5" max="5" width="43" style="36" customWidth="1"/>
    <col min="6" max="6" width="28" style="36" customWidth="1"/>
    <col min="7" max="7" width="38.28515625" customWidth="1"/>
    <col min="8" max="8" width="21" customWidth="1"/>
  </cols>
  <sheetData>
    <row r="1" spans="1:8" x14ac:dyDescent="0.25">
      <c r="A1" s="98" t="s">
        <v>0</v>
      </c>
      <c r="B1" s="37" t="s">
        <v>1</v>
      </c>
      <c r="C1" s="37" t="s">
        <v>2</v>
      </c>
      <c r="D1" s="37" t="s">
        <v>3</v>
      </c>
      <c r="E1" s="37" t="s">
        <v>4</v>
      </c>
      <c r="F1" s="37" t="s">
        <v>5</v>
      </c>
      <c r="G1" s="37"/>
      <c r="H1" s="37"/>
    </row>
    <row r="2" spans="1:8" x14ac:dyDescent="0.25">
      <c r="A2" s="29" t="s">
        <v>6</v>
      </c>
      <c r="B2" s="36" t="str">
        <f>INDEX(Adaptation!AG:AG,MATCH(A2,Adaptation!B:B,0))</f>
        <v>Very High</v>
      </c>
      <c r="C2" s="36" t="str">
        <f>INDEX(Mitigation!AG:AG,MATCH(A2,Mitigation!B:B,0))</f>
        <v>Low</v>
      </c>
      <c r="D2" s="36" t="str">
        <f>INDEX(Replacement!AF:AF,MATCH(A2,Replacement!B:B,0))</f>
        <v>Very Low</v>
      </c>
      <c r="E2" s="36" t="s">
        <v>7</v>
      </c>
      <c r="F2" s="36" t="str">
        <f>INDEX('Community SIP'!I:I,MATCH(A2,'Community SIP'!B:B,0))</f>
        <v/>
      </c>
      <c r="G2" t="str">
        <f>INDEX(District_recommendation!BE:BE,MATCH(A2,District_recommendation!B:B,0))</f>
        <v>PM-KUSUM B</v>
      </c>
    </row>
    <row r="3" spans="1:8" x14ac:dyDescent="0.25">
      <c r="A3" s="29" t="s">
        <v>8</v>
      </c>
      <c r="B3" s="36" t="str">
        <f>INDEX(Adaptation!AG:AG,MATCH(A3,Adaptation!B:B,0))</f>
        <v>Very High</v>
      </c>
      <c r="C3" s="36" t="str">
        <f>INDEX(Mitigation!AG:AG,MATCH(A3,Mitigation!B:B,0))</f>
        <v>High</v>
      </c>
      <c r="D3" s="36" t="str">
        <f>INDEX(Replacement!AF:AF,MATCH(A3,Replacement!B:B,0))</f>
        <v>Low</v>
      </c>
      <c r="E3" s="36" t="s">
        <v>9</v>
      </c>
      <c r="F3" s="36" t="str">
        <f>INDEX('Community SIP'!I:I,MATCH(A3,'Community SIP'!B:B,0))</f>
        <v/>
      </c>
      <c r="G3" t="str">
        <f>INDEX(District_recommendation!BE:BE,MATCH(A3,District_recommendation!B:B,0))</f>
        <v>PM-KUSUM B</v>
      </c>
    </row>
    <row r="4" spans="1:8" x14ac:dyDescent="0.25">
      <c r="A4" s="29" t="s">
        <v>10</v>
      </c>
      <c r="B4" s="36" t="str">
        <f>INDEX(Adaptation!AG:AG,MATCH(A4,Adaptation!B:B,0))</f>
        <v>Very High</v>
      </c>
      <c r="C4" s="36" t="str">
        <f>INDEX(Mitigation!AG:AG,MATCH(A4,Mitigation!B:B,0))</f>
        <v>Low</v>
      </c>
      <c r="D4" s="36" t="str">
        <f>INDEX(Replacement!AF:AF,MATCH(A4,Replacement!B:B,0))</f>
        <v>Very Low</v>
      </c>
      <c r="E4" s="36" t="s">
        <v>7</v>
      </c>
      <c r="F4" s="36" t="str">
        <f>INDEX('Community SIP'!I:I,MATCH(A4,'Community SIP'!B:B,0))</f>
        <v/>
      </c>
      <c r="G4" t="str">
        <f>INDEX(District_recommendation!BE:BE,MATCH(A4,District_recommendation!B:B,0))</f>
        <v>PM-KUSUM B</v>
      </c>
    </row>
    <row r="5" spans="1:8" x14ac:dyDescent="0.25">
      <c r="A5" s="29" t="s">
        <v>11</v>
      </c>
      <c r="B5" s="36" t="str">
        <f>INDEX(Adaptation!AG:AG,MATCH(A5,Adaptation!B:B,0))</f>
        <v>Very High</v>
      </c>
      <c r="C5" s="36" t="str">
        <f>INDEX(Mitigation!AG:AG,MATCH(A5,Mitigation!B:B,0))</f>
        <v>Very Low</v>
      </c>
      <c r="D5" s="36" t="str">
        <f>INDEX(Replacement!AF:AF,MATCH(A5,Replacement!B:B,0))</f>
        <v>Very Low</v>
      </c>
      <c r="E5" s="36" t="s">
        <v>7</v>
      </c>
      <c r="F5" s="36" t="str">
        <f>INDEX('Community SIP'!I:I,MATCH(A5,'Community SIP'!B:B,0))</f>
        <v/>
      </c>
      <c r="G5" t="str">
        <f>INDEX(District_recommendation!BE:BE,MATCH(A5,District_recommendation!B:B,0))</f>
        <v>PM-KUSUM B</v>
      </c>
    </row>
    <row r="6" spans="1:8" x14ac:dyDescent="0.25">
      <c r="A6" s="29" t="s">
        <v>12</v>
      </c>
      <c r="B6" s="36" t="str">
        <f>INDEX(Adaptation!AG:AG,MATCH(A6,Adaptation!B:B,0))</f>
        <v>Very High</v>
      </c>
      <c r="C6" s="36" t="str">
        <f>INDEX(Mitigation!AG:AG,MATCH(A6,Mitigation!B:B,0))</f>
        <v>Low</v>
      </c>
      <c r="D6" s="36" t="str">
        <f>INDEX(Replacement!AF:AF,MATCH(A6,Replacement!B:B,0))</f>
        <v>Very Low</v>
      </c>
      <c r="E6" s="36" t="s">
        <v>7</v>
      </c>
      <c r="F6" s="36" t="str">
        <f>INDEX('Community SIP'!I:I,MATCH(A6,'Community SIP'!B:B,0))</f>
        <v/>
      </c>
      <c r="G6" t="str">
        <f>INDEX(District_recommendation!BE:BE,MATCH(A6,District_recommendation!B:B,0))</f>
        <v>PM-KUSUM B</v>
      </c>
    </row>
    <row r="7" spans="1:8" x14ac:dyDescent="0.25">
      <c r="A7" s="29" t="s">
        <v>13</v>
      </c>
      <c r="B7" s="36" t="str">
        <f>INDEX(Adaptation!AG:AG,MATCH(A7,Adaptation!B:B,0))</f>
        <v>Very High</v>
      </c>
      <c r="C7" s="36" t="str">
        <f>INDEX(Mitigation!AG:AG,MATCH(A7,Mitigation!B:B,0))</f>
        <v>Low</v>
      </c>
      <c r="D7" s="36" t="str">
        <f>INDEX(Replacement!AF:AF,MATCH(A7,Replacement!B:B,0))</f>
        <v>Very Low</v>
      </c>
      <c r="E7" s="36" t="s">
        <v>7</v>
      </c>
      <c r="F7" s="36" t="str">
        <f>INDEX('Community SIP'!I:I,MATCH(A7,'Community SIP'!B:B,0))</f>
        <v/>
      </c>
      <c r="G7" t="str">
        <f>INDEX(District_recommendation!BE:BE,MATCH(A7,District_recommendation!B:B,0))</f>
        <v>PM-KUSUM B</v>
      </c>
    </row>
    <row r="8" spans="1:8" x14ac:dyDescent="0.25">
      <c r="A8" s="29" t="s">
        <v>14</v>
      </c>
      <c r="B8" s="36" t="str">
        <f>INDEX(Adaptation!AG:AG,MATCH(A8,Adaptation!B:B,0))</f>
        <v>Very High</v>
      </c>
      <c r="C8" s="36" t="str">
        <f>INDEX(Mitigation!AG:AG,MATCH(A8,Mitigation!B:B,0))</f>
        <v>Very Low</v>
      </c>
      <c r="D8" s="36" t="str">
        <f>INDEX(Replacement!AF:AF,MATCH(A8,Replacement!B:B,0))</f>
        <v>Low</v>
      </c>
      <c r="E8" s="36" t="s">
        <v>7</v>
      </c>
      <c r="F8" s="36" t="str">
        <f>INDEX('Community SIP'!I:I,MATCH(A8,'Community SIP'!B:B,0))</f>
        <v/>
      </c>
      <c r="G8" t="str">
        <f>INDEX(District_recommendation!BE:BE,MATCH(A8,District_recommendation!B:B,0))</f>
        <v>PM-KUSUM B</v>
      </c>
    </row>
    <row r="9" spans="1:8" x14ac:dyDescent="0.25">
      <c r="A9" s="29" t="s">
        <v>15</v>
      </c>
      <c r="B9" s="36" t="str">
        <f>INDEX(Adaptation!AG:AG,MATCH(A9,Adaptation!B:B,0))</f>
        <v>Very High</v>
      </c>
      <c r="C9" s="36" t="str">
        <f>INDEX(Mitigation!AG:AG,MATCH(A9,Mitigation!B:B,0))</f>
        <v>Moderate</v>
      </c>
      <c r="D9" s="36" t="str">
        <f>INDEX(Replacement!AF:AF,MATCH(A9,Replacement!B:B,0))</f>
        <v>Low</v>
      </c>
      <c r="E9" s="36" t="s">
        <v>7</v>
      </c>
      <c r="F9" s="36" t="str">
        <f>INDEX('Community SIP'!I:I,MATCH(A9,'Community SIP'!B:B,0))</f>
        <v/>
      </c>
      <c r="G9" t="str">
        <f>INDEX(District_recommendation!BE:BE,MATCH(A9,District_recommendation!B:B,0))</f>
        <v>PM-KUSUM model C (IPS and FLS) + DISCOM</v>
      </c>
    </row>
    <row r="10" spans="1:8" x14ac:dyDescent="0.25">
      <c r="A10" s="29" t="s">
        <v>16</v>
      </c>
      <c r="B10" s="36" t="str">
        <f>INDEX(Adaptation!AG:AG,MATCH(A10,Adaptation!B:B,0))</f>
        <v>Very High</v>
      </c>
      <c r="C10" s="36" t="str">
        <f>INDEX(Mitigation!AG:AG,MATCH(A10,Mitigation!B:B,0))</f>
        <v>Very Low</v>
      </c>
      <c r="D10" s="36" t="str">
        <f>INDEX(Replacement!AF:AF,MATCH(A10,Replacement!B:B,0))</f>
        <v>Very Low</v>
      </c>
      <c r="E10" s="36" t="s">
        <v>7</v>
      </c>
      <c r="F10" s="36" t="str">
        <f>INDEX('Community SIP'!I:I,MATCH(A10,'Community SIP'!B:B,0))</f>
        <v/>
      </c>
      <c r="G10" t="str">
        <f>INDEX(District_recommendation!BE:BE,MATCH(A10,District_recommendation!B:B,0))</f>
        <v>PM-KUSUM B</v>
      </c>
    </row>
    <row r="11" spans="1:8" x14ac:dyDescent="0.25">
      <c r="A11" s="29" t="s">
        <v>17</v>
      </c>
      <c r="B11" s="36" t="str">
        <f>INDEX(Adaptation!AG:AG,MATCH(A11,Adaptation!B:B,0))</f>
        <v>Very High</v>
      </c>
      <c r="C11" s="36" t="str">
        <f>INDEX(Mitigation!AG:AG,MATCH(A11,Mitigation!B:B,0))</f>
        <v>Very Low</v>
      </c>
      <c r="D11" s="36" t="str">
        <f>INDEX(Replacement!AF:AF,MATCH(A11,Replacement!B:B,0))</f>
        <v>Very Low</v>
      </c>
      <c r="E11" s="36" t="s">
        <v>7</v>
      </c>
      <c r="F11" s="36" t="str">
        <f>INDEX('Community SIP'!I:I,MATCH(A11,'Community SIP'!B:B,0))</f>
        <v/>
      </c>
      <c r="G11" t="str">
        <f>INDEX(District_recommendation!BE:BE,MATCH(A11,District_recommendation!B:B,0))</f>
        <v>PM-KUSUM B</v>
      </c>
    </row>
    <row r="12" spans="1:8" x14ac:dyDescent="0.25">
      <c r="A12" s="29" t="s">
        <v>18</v>
      </c>
      <c r="B12" s="36" t="str">
        <f>INDEX(Adaptation!AG:AG,MATCH(A12,Adaptation!B:B,0))</f>
        <v>Very High</v>
      </c>
      <c r="C12" s="36" t="str">
        <f>INDEX(Mitigation!AG:AG,MATCH(A12,Mitigation!B:B,0))</f>
        <v>Very Low</v>
      </c>
      <c r="D12" s="36" t="str">
        <f>INDEX(Replacement!AF:AF,MATCH(A12,Replacement!B:B,0))</f>
        <v>Very Low</v>
      </c>
      <c r="E12" s="36" t="s">
        <v>7</v>
      </c>
      <c r="F12" s="36" t="str">
        <f>INDEX('Community SIP'!I:I,MATCH(A12,'Community SIP'!B:B,0))</f>
        <v/>
      </c>
      <c r="G12" t="str">
        <f>INDEX(District_recommendation!BE:BE,MATCH(A12,District_recommendation!B:B,0))</f>
        <v>PM-KUSUM B</v>
      </c>
    </row>
    <row r="13" spans="1:8" x14ac:dyDescent="0.25">
      <c r="A13" s="29" t="s">
        <v>19</v>
      </c>
      <c r="B13" s="36" t="str">
        <f>INDEX(Adaptation!AG:AG,MATCH(A13,Adaptation!B:B,0))</f>
        <v>Very High</v>
      </c>
      <c r="C13" s="36" t="str">
        <f>INDEX(Mitigation!AG:AG,MATCH(A13,Mitigation!B:B,0))</f>
        <v>Very High</v>
      </c>
      <c r="D13" s="36" t="str">
        <f>INDEX(Replacement!AF:AF,MATCH(A13,Replacement!B:B,0))</f>
        <v>Moderate</v>
      </c>
      <c r="E13" s="36" t="s">
        <v>9</v>
      </c>
      <c r="F13" s="36" t="str">
        <f>INDEX('Community SIP'!I:I,MATCH(A13,'Community SIP'!B:B,0))</f>
        <v/>
      </c>
      <c r="G13" t="str">
        <f>INDEX(District_recommendation!BE:BE,MATCH(A13,District_recommendation!B:B,0))</f>
        <v>PM-KUSUM B</v>
      </c>
      <c r="H13" t="str">
        <f>INDEX(District_recommendation!AY:AY,MATCH(A13,District_recommendation!B:B,0))</f>
        <v>Yes</v>
      </c>
    </row>
    <row r="14" spans="1:8" x14ac:dyDescent="0.25">
      <c r="A14" s="29" t="s">
        <v>20</v>
      </c>
      <c r="B14" s="36" t="str">
        <f>INDEX(Adaptation!AG:AG,MATCH(A14,Adaptation!B:B,0))</f>
        <v>Very High</v>
      </c>
      <c r="C14" s="36" t="str">
        <f>INDEX(Mitigation!AG:AG,MATCH(A14,Mitigation!B:B,0))</f>
        <v>Moderate</v>
      </c>
      <c r="D14" s="36" t="str">
        <f>INDEX(Replacement!AF:AF,MATCH(A14,Replacement!B:B,0))</f>
        <v>Very Low</v>
      </c>
      <c r="E14" s="36" t="s">
        <v>7</v>
      </c>
      <c r="F14" s="36" t="str">
        <f>INDEX('Community SIP'!I:I,MATCH(A14,'Community SIP'!B:B,0))</f>
        <v/>
      </c>
      <c r="G14" t="str">
        <f>INDEX(District_recommendation!BE:BE,MATCH(A14,District_recommendation!B:B,0))</f>
        <v>PM-KUSUM B</v>
      </c>
    </row>
    <row r="15" spans="1:8" x14ac:dyDescent="0.25">
      <c r="A15" s="183" t="s">
        <v>21</v>
      </c>
      <c r="B15" s="36" t="str">
        <f>INDEX(Adaptation!AG:AG,MATCH(A15,Adaptation!B:B,0))</f>
        <v>Moderate</v>
      </c>
      <c r="C15" s="36" t="str">
        <f>INDEX(Mitigation!AG:AG,MATCH(A15,Mitigation!B:B,0))</f>
        <v>Very Low</v>
      </c>
      <c r="D15" s="36" t="str">
        <f>INDEX(Replacement!AF:AF,MATCH(A15,Replacement!B:B,0))</f>
        <v>Very Low</v>
      </c>
      <c r="F15" s="36" t="str">
        <f>INDEX('Community SIP'!I:I,MATCH(A15,'Community SIP'!B:B,0))</f>
        <v/>
      </c>
      <c r="G15" t="str">
        <f>INDEX(District_recommendation!BE:BE,MATCH(A15,District_recommendation!B:B,0))</f>
        <v>PM-KUSUM B + DISCOM</v>
      </c>
    </row>
    <row r="16" spans="1:8" x14ac:dyDescent="0.25">
      <c r="A16" s="29" t="s">
        <v>22</v>
      </c>
      <c r="B16" s="36" t="str">
        <f>INDEX(Adaptation!AG:AG,MATCH(A16,Adaptation!B:B,0))</f>
        <v>Very High</v>
      </c>
      <c r="C16" s="36" t="str">
        <f>INDEX(Mitigation!AG:AG,MATCH(A16,Mitigation!B:B,0))</f>
        <v>Very Low</v>
      </c>
      <c r="D16" s="36" t="str">
        <f>INDEX(Replacement!AF:AF,MATCH(A16,Replacement!B:B,0))</f>
        <v>Very Low</v>
      </c>
      <c r="E16" s="36" t="s">
        <v>7</v>
      </c>
      <c r="F16" s="36" t="str">
        <f>INDEX('Community SIP'!I:I,MATCH(A16,'Community SIP'!B:B,0))</f>
        <v/>
      </c>
      <c r="G16" t="str">
        <f>INDEX(District_recommendation!BE:BE,MATCH(A16,District_recommendation!B:B,0))</f>
        <v>PM-KUSUM B</v>
      </c>
    </row>
    <row r="17" spans="1:8" x14ac:dyDescent="0.25">
      <c r="A17" s="29" t="s">
        <v>23</v>
      </c>
      <c r="B17" s="36" t="str">
        <f>INDEX(Adaptation!AG:AG,MATCH(A17,Adaptation!B:B,0))</f>
        <v>High</v>
      </c>
      <c r="C17" s="36" t="str">
        <f>INDEX(Mitigation!AG:AG,MATCH(A17,Mitigation!B:B,0))</f>
        <v>Moderate</v>
      </c>
      <c r="D17" s="36" t="str">
        <f>INDEX(Replacement!AF:AF,MATCH(A17,Replacement!B:B,0))</f>
        <v>Very Low</v>
      </c>
      <c r="E17" s="36" t="s">
        <v>7</v>
      </c>
      <c r="F17" s="36" t="str">
        <f>INDEX('Community SIP'!I:I,MATCH(A17,'Community SIP'!B:B,0))</f>
        <v/>
      </c>
      <c r="G17" t="str">
        <f>INDEX(District_recommendation!BE:BE,MATCH(A17,District_recommendation!B:B,0))</f>
        <v>PM-KUSUM B</v>
      </c>
    </row>
    <row r="18" spans="1:8" x14ac:dyDescent="0.25">
      <c r="A18" s="29" t="s">
        <v>24</v>
      </c>
      <c r="B18" s="36" t="str">
        <f>INDEX(Adaptation!AG:AG,MATCH(A18,Adaptation!B:B,0))</f>
        <v>High</v>
      </c>
      <c r="C18" s="36" t="str">
        <f>INDEX(Mitigation!AG:AG,MATCH(A18,Mitigation!B:B,0))</f>
        <v>High</v>
      </c>
      <c r="D18" s="36" t="str">
        <f>INDEX(Replacement!AF:AF,MATCH(A18,Replacement!B:B,0))</f>
        <v>Low</v>
      </c>
      <c r="E18" s="36" t="s">
        <v>9</v>
      </c>
      <c r="F18" s="36" t="str">
        <f>INDEX('Community SIP'!I:I,MATCH(A18,'Community SIP'!B:B,0))</f>
        <v/>
      </c>
      <c r="G18" t="str">
        <f>INDEX(District_recommendation!BE:BE,MATCH(A18,District_recommendation!B:B,0))</f>
        <v>PM-KUSUM B</v>
      </c>
      <c r="H18" t="str">
        <f>INDEX(District_recommendation!AY:AY,MATCH(A18,District_recommendation!B:B,0))</f>
        <v>Yes</v>
      </c>
    </row>
    <row r="19" spans="1:8" x14ac:dyDescent="0.25">
      <c r="A19" s="29" t="s">
        <v>25</v>
      </c>
      <c r="B19" s="36" t="str">
        <f>INDEX(Adaptation!AG:AG,MATCH(A19,Adaptation!B:B,0))</f>
        <v>High</v>
      </c>
      <c r="C19" s="36" t="str">
        <f>INDEX(Mitigation!AG:AG,MATCH(A19,Mitigation!B:B,0))</f>
        <v>High</v>
      </c>
      <c r="D19" s="36" t="str">
        <f>INDEX(Replacement!AF:AF,MATCH(A19,Replacement!B:B,0))</f>
        <v>Low</v>
      </c>
      <c r="E19" s="36" t="s">
        <v>9</v>
      </c>
      <c r="F19" s="36" t="str">
        <f>INDEX('Community SIP'!I:I,MATCH(A19,'Community SIP'!B:B,0))</f>
        <v/>
      </c>
      <c r="G19" t="str">
        <f>INDEX(District_recommendation!BE:BE,MATCH(A19,District_recommendation!B:B,0))</f>
        <v>PM-KUSUM B</v>
      </c>
      <c r="H19" t="str">
        <f>INDEX(District_recommendation!AY:AY,MATCH(A19,District_recommendation!B:B,0))</f>
        <v>Yes</v>
      </c>
    </row>
    <row r="20" spans="1:8" x14ac:dyDescent="0.25">
      <c r="A20" s="29" t="s">
        <v>26</v>
      </c>
      <c r="B20" s="36" t="str">
        <f>INDEX(Adaptation!AG:AG,MATCH(A20,Adaptation!B:B,0))</f>
        <v>Very High</v>
      </c>
      <c r="C20" s="36" t="str">
        <f>INDEX(Mitigation!AG:AG,MATCH(A20,Mitigation!B:B,0))</f>
        <v>Very Low</v>
      </c>
      <c r="D20" s="36" t="str">
        <f>INDEX(Replacement!AF:AF,MATCH(A20,Replacement!B:B,0))</f>
        <v>Very Low</v>
      </c>
      <c r="E20" s="36" t="s">
        <v>7</v>
      </c>
      <c r="F20" s="36" t="str">
        <f>INDEX('Community SIP'!I:I,MATCH(A20,'Community SIP'!B:B,0))</f>
        <v/>
      </c>
      <c r="G20" t="str">
        <f>INDEX(District_recommendation!BE:BE,MATCH(A20,District_recommendation!B:B,0))</f>
        <v>PM-KUSUM B</v>
      </c>
    </row>
    <row r="21" spans="1:8" x14ac:dyDescent="0.25">
      <c r="A21" s="29" t="s">
        <v>27</v>
      </c>
      <c r="B21" s="36" t="str">
        <f>INDEX(Adaptation!AG:AG,MATCH(A21,Adaptation!B:B,0))</f>
        <v>Very High</v>
      </c>
      <c r="C21" s="36" t="str">
        <f>INDEX(Mitigation!AG:AG,MATCH(A21,Mitigation!B:B,0))</f>
        <v>Very Low</v>
      </c>
      <c r="D21" s="36" t="str">
        <f>INDEX(Replacement!AF:AF,MATCH(A21,Replacement!B:B,0))</f>
        <v>Low</v>
      </c>
      <c r="E21" s="36" t="s">
        <v>7</v>
      </c>
      <c r="F21" s="36" t="str">
        <f>INDEX('Community SIP'!I:I,MATCH(A21,'Community SIP'!B:B,0))</f>
        <v/>
      </c>
      <c r="G21" t="str">
        <f>INDEX(District_recommendation!BE:BE,MATCH(A21,District_recommendation!B:B,0))</f>
        <v>No Data</v>
      </c>
    </row>
    <row r="22" spans="1:8" x14ac:dyDescent="0.25">
      <c r="A22" s="29" t="s">
        <v>28</v>
      </c>
      <c r="B22" s="36" t="str">
        <f>INDEX(Adaptation!AG:AG,MATCH(A22,Adaptation!B:B,0))</f>
        <v>Very High</v>
      </c>
      <c r="C22" s="36" t="str">
        <f>INDEX(Mitigation!AG:AG,MATCH(A22,Mitigation!B:B,0))</f>
        <v>Very Low</v>
      </c>
      <c r="D22" s="36" t="str">
        <f>INDEX(Replacement!AF:AF,MATCH(A22,Replacement!B:B,0))</f>
        <v>Very Low</v>
      </c>
      <c r="E22" s="36" t="s">
        <v>7</v>
      </c>
      <c r="F22" s="36" t="str">
        <f>INDEX('Community SIP'!I:I,MATCH(A22,'Community SIP'!B:B,0))</f>
        <v/>
      </c>
      <c r="G22" t="str">
        <f>INDEX(District_recommendation!BE:BE,MATCH(A22,District_recommendation!B:B,0))</f>
        <v>PM-KUSUM B</v>
      </c>
    </row>
    <row r="23" spans="1:8" x14ac:dyDescent="0.25">
      <c r="A23" s="29" t="s">
        <v>29</v>
      </c>
      <c r="B23" s="36" t="str">
        <f>INDEX(Adaptation!AG:AG,MATCH(A23,Adaptation!B:B,0))</f>
        <v>Very High</v>
      </c>
      <c r="C23" s="36" t="str">
        <f>INDEX(Mitigation!AG:AG,MATCH(A23,Mitigation!B:B,0))</f>
        <v>Very Low</v>
      </c>
      <c r="D23" s="36" t="str">
        <f>INDEX(Replacement!AF:AF,MATCH(A23,Replacement!B:B,0))</f>
        <v>Very Low</v>
      </c>
      <c r="E23" s="36" t="s">
        <v>7</v>
      </c>
      <c r="F23" s="36" t="str">
        <f>INDEX('Community SIP'!I:I,MATCH(A23,'Community SIP'!B:B,0))</f>
        <v/>
      </c>
      <c r="G23" t="str">
        <f>INDEX(District_recommendation!BE:BE,MATCH(A23,District_recommendation!B:B,0))</f>
        <v>PM-KUSUM B</v>
      </c>
    </row>
    <row r="24" spans="1:8" x14ac:dyDescent="0.25">
      <c r="A24" s="29" t="s">
        <v>30</v>
      </c>
      <c r="B24" s="36" t="str">
        <f>INDEX(Adaptation!AG:AG,MATCH(A24,Adaptation!B:B,0))</f>
        <v>High</v>
      </c>
      <c r="C24" s="36" t="str">
        <f>INDEX(Mitigation!AG:AG,MATCH(A24,Mitigation!B:B,0))</f>
        <v>Moderate</v>
      </c>
      <c r="D24" s="36" t="str">
        <f>INDEX(Replacement!AF:AF,MATCH(A24,Replacement!B:B,0))</f>
        <v>Low</v>
      </c>
      <c r="E24" s="36" t="s">
        <v>7</v>
      </c>
      <c r="F24" s="36" t="str">
        <f>INDEX('Community SIP'!I:I,MATCH(A24,'Community SIP'!B:B,0))</f>
        <v/>
      </c>
      <c r="G24" t="str">
        <f>INDEX(District_recommendation!BE:BE,MATCH(A24,District_recommendation!B:B,0))</f>
        <v>PM-KUSUM B</v>
      </c>
    </row>
    <row r="25" spans="1:8" x14ac:dyDescent="0.25">
      <c r="A25" s="29" t="s">
        <v>31</v>
      </c>
      <c r="B25" s="36" t="str">
        <f>INDEX(Adaptation!AG:AG,MATCH(A25,Adaptation!B:B,0))</f>
        <v>Very High</v>
      </c>
      <c r="C25" s="36" t="str">
        <f>INDEX(Mitigation!AG:AG,MATCH(A25,Mitigation!B:B,0))</f>
        <v>Moderate</v>
      </c>
      <c r="D25" s="36" t="str">
        <f>INDEX(Replacement!AF:AF,MATCH(A25,Replacement!B:B,0))</f>
        <v>Low</v>
      </c>
      <c r="E25" s="36" t="s">
        <v>7</v>
      </c>
      <c r="F25" s="36" t="str">
        <f>INDEX('Community SIP'!I:I,MATCH(A25,'Community SIP'!B:B,0))</f>
        <v/>
      </c>
      <c r="G25" t="str">
        <f>INDEX(District_recommendation!BE:BE,MATCH(A25,District_recommendation!B:B,0))</f>
        <v>PM-KUSUM B</v>
      </c>
    </row>
    <row r="26" spans="1:8" x14ac:dyDescent="0.25">
      <c r="A26" s="29" t="s">
        <v>32</v>
      </c>
      <c r="B26" s="36" t="str">
        <f>INDEX(Adaptation!AG:AG,MATCH(A26,Adaptation!B:B,0))</f>
        <v>Very High</v>
      </c>
      <c r="C26" s="36" t="str">
        <f>INDEX(Mitigation!AG:AG,MATCH(A26,Mitigation!B:B,0))</f>
        <v>Very Low</v>
      </c>
      <c r="D26" s="36" t="str">
        <f>INDEX(Replacement!AF:AF,MATCH(A26,Replacement!B:B,0))</f>
        <v>Very Low</v>
      </c>
      <c r="E26" s="36" t="s">
        <v>7</v>
      </c>
      <c r="F26" s="36" t="str">
        <f>INDEX('Community SIP'!I:I,MATCH(A26,'Community SIP'!B:B,0))</f>
        <v/>
      </c>
      <c r="G26" t="str">
        <f>INDEX(District_recommendation!BE:BE,MATCH(A26,District_recommendation!B:B,0))</f>
        <v>No Data</v>
      </c>
    </row>
    <row r="27" spans="1:8" x14ac:dyDescent="0.25">
      <c r="A27" s="29" t="s">
        <v>33</v>
      </c>
      <c r="B27" s="36" t="str">
        <f>INDEX(Adaptation!AG:AG,MATCH(A27,Adaptation!B:B,0))</f>
        <v>Very High</v>
      </c>
      <c r="C27" s="36" t="str">
        <f>INDEX(Mitigation!AG:AG,MATCH(A27,Mitigation!B:B,0))</f>
        <v>Low</v>
      </c>
      <c r="D27" s="36" t="str">
        <f>INDEX(Replacement!AF:AF,MATCH(A27,Replacement!B:B,0))</f>
        <v>Very Low</v>
      </c>
      <c r="E27" s="36" t="s">
        <v>7</v>
      </c>
      <c r="F27" s="36" t="str">
        <f>INDEX('Community SIP'!I:I,MATCH(A27,'Community SIP'!B:B,0))</f>
        <v/>
      </c>
      <c r="G27" t="str">
        <f>INDEX(District_recommendation!BE:BE,MATCH(A27,District_recommendation!B:B,0))</f>
        <v>PM-KUSUM B</v>
      </c>
    </row>
    <row r="28" spans="1:8" x14ac:dyDescent="0.25">
      <c r="A28" s="29" t="s">
        <v>34</v>
      </c>
      <c r="B28" s="36" t="str">
        <f>INDEX(Adaptation!AG:AG,MATCH(A28,Adaptation!B:B,0))</f>
        <v>High</v>
      </c>
      <c r="C28" s="36" t="str">
        <f>INDEX(Mitigation!AG:AG,MATCH(A28,Mitigation!B:B,0))</f>
        <v>Very Low</v>
      </c>
      <c r="D28" s="36" t="str">
        <f>INDEX(Replacement!AF:AF,MATCH(A28,Replacement!B:B,0))</f>
        <v>Very Low</v>
      </c>
      <c r="E28" s="36" t="s">
        <v>7</v>
      </c>
      <c r="F28" s="36" t="str">
        <f>INDEX('Community SIP'!I:I,MATCH(A28,'Community SIP'!B:B,0))</f>
        <v/>
      </c>
      <c r="G28" t="str">
        <f>INDEX(District_recommendation!BE:BE,MATCH(A28,District_recommendation!B:B,0))</f>
        <v>PM-KUSUM B</v>
      </c>
    </row>
    <row r="29" spans="1:8" x14ac:dyDescent="0.25">
      <c r="A29" s="29" t="s">
        <v>35</v>
      </c>
      <c r="B29" s="36" t="str">
        <f>INDEX(Adaptation!AG:AG,MATCH(A29,Adaptation!B:B,0))</f>
        <v>High</v>
      </c>
      <c r="C29" s="36" t="str">
        <f>INDEX(Mitigation!AG:AG,MATCH(A29,Mitigation!B:B,0))</f>
        <v>Very Low</v>
      </c>
      <c r="D29" s="36" t="str">
        <f>INDEX(Replacement!AF:AF,MATCH(A29,Replacement!B:B,0))</f>
        <v>Very Low</v>
      </c>
      <c r="E29" s="36" t="s">
        <v>7</v>
      </c>
      <c r="F29" s="36" t="str">
        <f>INDEX('Community SIP'!I:I,MATCH(A29,'Community SIP'!B:B,0))</f>
        <v/>
      </c>
      <c r="G29" t="str">
        <f>INDEX(District_recommendation!BE:BE,MATCH(A29,District_recommendation!B:B,0))</f>
        <v>PM-KUSUM B</v>
      </c>
    </row>
    <row r="30" spans="1:8" x14ac:dyDescent="0.25">
      <c r="A30" s="29" t="s">
        <v>36</v>
      </c>
      <c r="B30" s="36" t="str">
        <f>INDEX(Adaptation!AG:AG,MATCH(A30,Adaptation!B:B,0))</f>
        <v>Very High</v>
      </c>
      <c r="C30" s="36" t="str">
        <f>INDEX(Mitigation!AG:AG,MATCH(A30,Mitigation!B:B,0))</f>
        <v>Very Low</v>
      </c>
      <c r="D30" s="36" t="str">
        <f>INDEX(Replacement!AF:AF,MATCH(A30,Replacement!B:B,0))</f>
        <v>Very Low</v>
      </c>
      <c r="E30" s="36" t="s">
        <v>7</v>
      </c>
      <c r="F30" s="36" t="str">
        <f>INDEX('Community SIP'!I:I,MATCH(A30,'Community SIP'!B:B,0))</f>
        <v/>
      </c>
      <c r="G30" t="str">
        <f>INDEX(District_recommendation!BE:BE,MATCH(A30,District_recommendation!B:B,0))</f>
        <v>No Data</v>
      </c>
    </row>
    <row r="31" spans="1:8" x14ac:dyDescent="0.25">
      <c r="A31" s="183" t="s">
        <v>37</v>
      </c>
      <c r="B31" s="36" t="str">
        <f>INDEX(Adaptation!AG:AG,MATCH(A31,Adaptation!B:B,0))</f>
        <v>Moderate</v>
      </c>
      <c r="C31" s="36" t="str">
        <f>INDEX(Mitigation!AG:AG,MATCH(A31,Mitigation!B:B,0))</f>
        <v>Very Low</v>
      </c>
      <c r="D31" s="36" t="str">
        <f>INDEX(Replacement!AF:AF,MATCH(A31,Replacement!B:B,0))</f>
        <v>Very Low</v>
      </c>
      <c r="F31" s="36" t="str">
        <f>INDEX('Community SIP'!I:I,MATCH(A31,'Community SIP'!B:B,0))</f>
        <v/>
      </c>
      <c r="G31" t="str">
        <f>INDEX(District_recommendation!BE:BE,MATCH(A31,District_recommendation!B:B,0))</f>
        <v>PM-KUSUM B</v>
      </c>
    </row>
    <row r="32" spans="1:8" x14ac:dyDescent="0.25">
      <c r="A32" s="29" t="s">
        <v>38</v>
      </c>
      <c r="B32" s="36" t="str">
        <f>INDEX(Adaptation!AG:AG,MATCH(A32,Adaptation!B:B,0))</f>
        <v>Very High</v>
      </c>
      <c r="C32" s="36" t="str">
        <f>INDEX(Mitigation!AG:AG,MATCH(A32,Mitigation!B:B,0))</f>
        <v>Very Low</v>
      </c>
      <c r="D32" s="36" t="str">
        <f>INDEX(Replacement!AF:AF,MATCH(A32,Replacement!B:B,0))</f>
        <v>Very Low</v>
      </c>
      <c r="E32" s="36" t="s">
        <v>7</v>
      </c>
      <c r="F32" s="36" t="str">
        <f>INDEX('Community SIP'!I:I,MATCH(A32,'Community SIP'!B:B,0))</f>
        <v/>
      </c>
      <c r="G32" t="str">
        <f>INDEX(District_recommendation!BE:BE,MATCH(A32,District_recommendation!B:B,0))</f>
        <v>No Data</v>
      </c>
    </row>
    <row r="33" spans="1:8" x14ac:dyDescent="0.25">
      <c r="A33" s="29" t="s">
        <v>39</v>
      </c>
      <c r="B33" s="36" t="str">
        <f>INDEX(Adaptation!AG:AG,MATCH(A33,Adaptation!B:B,0))</f>
        <v>High</v>
      </c>
      <c r="C33" s="36" t="str">
        <f>INDEX(Mitigation!AG:AG,MATCH(A33,Mitigation!B:B,0))</f>
        <v>Very Low</v>
      </c>
      <c r="D33" s="36" t="str">
        <f>INDEX(Replacement!AF:AF,MATCH(A33,Replacement!B:B,0))</f>
        <v>Very Low</v>
      </c>
      <c r="E33" s="36" t="s">
        <v>7</v>
      </c>
      <c r="F33" s="36" t="str">
        <f>INDEX('Community SIP'!I:I,MATCH(A33,'Community SIP'!B:B,0))</f>
        <v/>
      </c>
      <c r="G33" t="str">
        <f>INDEX(District_recommendation!BE:BE,MATCH(A33,District_recommendation!B:B,0))</f>
        <v>PM-KUSUM B</v>
      </c>
    </row>
    <row r="34" spans="1:8" x14ac:dyDescent="0.25">
      <c r="A34" s="29" t="s">
        <v>40</v>
      </c>
      <c r="B34" s="36" t="str">
        <f>INDEX(Adaptation!AG:AG,MATCH(A34,Adaptation!B:B,0))</f>
        <v>Very High</v>
      </c>
      <c r="C34" s="36" t="str">
        <f>INDEX(Mitigation!AG:AG,MATCH(A34,Mitigation!B:B,0))</f>
        <v>Very High</v>
      </c>
      <c r="D34" s="36" t="str">
        <f>INDEX(Replacement!AF:AF,MATCH(A34,Replacement!B:B,0))</f>
        <v>Very High</v>
      </c>
      <c r="E34" s="36" t="s">
        <v>41</v>
      </c>
      <c r="F34" s="36" t="str">
        <f>INDEX('Community SIP'!I:I,MATCH(A34,'Community SIP'!B:B,0))</f>
        <v/>
      </c>
      <c r="G34" t="str">
        <f>INDEX(District_recommendation!BE:BE,MATCH(A34,District_recommendation!B:B,0))</f>
        <v>PM-KUSUM (IPS) + DISCOM</v>
      </c>
      <c r="H34" t="str">
        <f>INDEX(District_recommendation!AY:AY,MATCH(A34,District_recommendation!B:B,0))</f>
        <v>Yes</v>
      </c>
    </row>
    <row r="35" spans="1:8" x14ac:dyDescent="0.25">
      <c r="A35" s="29" t="s">
        <v>42</v>
      </c>
      <c r="B35" s="36" t="str">
        <f>INDEX(Adaptation!AG:AG,MATCH(A35,Adaptation!B:B,0))</f>
        <v>Very High</v>
      </c>
      <c r="C35" s="36" t="str">
        <f>INDEX(Mitigation!AG:AG,MATCH(A35,Mitigation!B:B,0))</f>
        <v>Low</v>
      </c>
      <c r="D35" s="36" t="str">
        <f>INDEX(Replacement!AF:AF,MATCH(A35,Replacement!B:B,0))</f>
        <v>Very Low</v>
      </c>
      <c r="E35" s="36" t="s">
        <v>7</v>
      </c>
      <c r="F35" s="36" t="str">
        <f>INDEX('Community SIP'!I:I,MATCH(A35,'Community SIP'!B:B,0))</f>
        <v/>
      </c>
      <c r="G35" t="str">
        <f>INDEX(District_recommendation!BE:BE,MATCH(A35,District_recommendation!B:B,0))</f>
        <v>PM-KUSUM B</v>
      </c>
    </row>
    <row r="36" spans="1:8" x14ac:dyDescent="0.25">
      <c r="A36" s="29" t="s">
        <v>43</v>
      </c>
      <c r="B36" s="36" t="str">
        <f>INDEX(Adaptation!AG:AG,MATCH(A36,Adaptation!B:B,0))</f>
        <v>Very High</v>
      </c>
      <c r="C36" s="36" t="str">
        <f>INDEX(Mitigation!AG:AG,MATCH(A36,Mitigation!B:B,0))</f>
        <v>Very Low</v>
      </c>
      <c r="D36" s="36" t="str">
        <f>INDEX(Replacement!AF:AF,MATCH(A36,Replacement!B:B,0))</f>
        <v>Low</v>
      </c>
      <c r="E36" s="36" t="s">
        <v>7</v>
      </c>
      <c r="F36" s="36" t="str">
        <f>INDEX('Community SIP'!I:I,MATCH(A36,'Community SIP'!B:B,0))</f>
        <v/>
      </c>
      <c r="G36" t="str">
        <f>INDEX(District_recommendation!BE:BE,MATCH(A36,District_recommendation!B:B,0))</f>
        <v>PM-KUSUM model C (IPS and FLS) + DISCOM</v>
      </c>
    </row>
    <row r="37" spans="1:8" x14ac:dyDescent="0.25">
      <c r="A37" s="183" t="s">
        <v>44</v>
      </c>
      <c r="B37" s="36" t="str">
        <f>INDEX(Adaptation!AG:AG,MATCH(A37,Adaptation!B:B,0))</f>
        <v>Moderate</v>
      </c>
      <c r="C37" s="36" t="str">
        <f>INDEX(Mitigation!AG:AG,MATCH(A37,Mitigation!B:B,0))</f>
        <v>Moderate</v>
      </c>
      <c r="D37" s="36" t="str">
        <f>INDEX(Replacement!AF:AF,MATCH(A37,Replacement!B:B,0))</f>
        <v>Very Low</v>
      </c>
      <c r="F37" s="36" t="str">
        <f>INDEX('Community SIP'!I:I,MATCH(A37,'Community SIP'!B:B,0))</f>
        <v/>
      </c>
      <c r="G37" t="str">
        <f>INDEX(District_recommendation!BE:BE,MATCH(A37,District_recommendation!B:B,0))</f>
        <v>PM-KUSUM B</v>
      </c>
    </row>
    <row r="38" spans="1:8" x14ac:dyDescent="0.25">
      <c r="A38" s="183" t="s">
        <v>45</v>
      </c>
      <c r="B38" s="36" t="str">
        <f>INDEX(Adaptation!AG:AG,MATCH(A38,Adaptation!B:B,0))</f>
        <v>Moderate</v>
      </c>
      <c r="C38" s="36" t="str">
        <f>INDEX(Mitigation!AG:AG,MATCH(A38,Mitigation!B:B,0))</f>
        <v>Very Low</v>
      </c>
      <c r="D38" s="36" t="str">
        <f>INDEX(Replacement!AF:AF,MATCH(A38,Replacement!B:B,0))</f>
        <v>Very Low</v>
      </c>
      <c r="F38" s="36" t="str">
        <f>INDEX('Community SIP'!I:I,MATCH(A38,'Community SIP'!B:B,0))</f>
        <v/>
      </c>
      <c r="G38" t="str">
        <f>INDEX(District_recommendation!BE:BE,MATCH(A38,District_recommendation!B:B,0))</f>
        <v>PM-KUSUM B</v>
      </c>
    </row>
    <row r="39" spans="1:8" x14ac:dyDescent="0.25">
      <c r="A39" s="183" t="s">
        <v>46</v>
      </c>
      <c r="B39" s="36" t="str">
        <f>INDEX(Adaptation!AG:AG,MATCH(A39,Adaptation!B:B,0))</f>
        <v>Moderate</v>
      </c>
      <c r="C39" s="36" t="str">
        <f>INDEX(Mitigation!AG:AG,MATCH(A39,Mitigation!B:B,0))</f>
        <v>Very Low</v>
      </c>
      <c r="D39" s="36" t="str">
        <f>INDEX(Replacement!AF:AF,MATCH(A39,Replacement!B:B,0))</f>
        <v>Very Low</v>
      </c>
      <c r="F39" s="36" t="str">
        <f>INDEX('Community SIP'!I:I,MATCH(A39,'Community SIP'!B:B,0))</f>
        <v/>
      </c>
      <c r="G39" t="str">
        <f>INDEX(District_recommendation!BE:BE,MATCH(A39,District_recommendation!B:B,0))</f>
        <v>PM-KUSUM B</v>
      </c>
    </row>
    <row r="40" spans="1:8" x14ac:dyDescent="0.25">
      <c r="A40" s="29" t="s">
        <v>47</v>
      </c>
      <c r="B40" s="36" t="str">
        <f>INDEX(Adaptation!AG:AG,MATCH(A40,Adaptation!B:B,0))</f>
        <v>Very High</v>
      </c>
      <c r="C40" s="36" t="str">
        <f>INDEX(Mitigation!AG:AG,MATCH(A40,Mitigation!B:B,0))</f>
        <v>High</v>
      </c>
      <c r="D40" s="36" t="str">
        <f>INDEX(Replacement!AF:AF,MATCH(A40,Replacement!B:B,0))</f>
        <v>Moderate</v>
      </c>
      <c r="E40" s="36" t="s">
        <v>9</v>
      </c>
      <c r="F40" s="36" t="str">
        <f>INDEX('Community SIP'!I:I,MATCH(A40,'Community SIP'!B:B,0))</f>
        <v/>
      </c>
      <c r="G40" t="str">
        <f>INDEX(District_recommendation!BE:BE,MATCH(A40,District_recommendation!B:B,0))</f>
        <v>PM-KUSUM (IPS) + DISCOM</v>
      </c>
      <c r="H40" t="str">
        <f>INDEX(District_recommendation!AY:AY,MATCH(A40,District_recommendation!B:B,0))</f>
        <v>Yes</v>
      </c>
    </row>
    <row r="41" spans="1:8" x14ac:dyDescent="0.25">
      <c r="A41" s="29" t="s">
        <v>48</v>
      </c>
      <c r="B41" s="36" t="str">
        <f>INDEX(Adaptation!AG:AG,MATCH(A41,Adaptation!B:B,0))</f>
        <v>Very High</v>
      </c>
      <c r="C41" s="36" t="str">
        <f>INDEX(Mitigation!AG:AG,MATCH(A41,Mitigation!B:B,0))</f>
        <v>Very Low</v>
      </c>
      <c r="D41" s="36" t="str">
        <f>INDEX(Replacement!AF:AF,MATCH(A41,Replacement!B:B,0))</f>
        <v>Low</v>
      </c>
      <c r="E41" s="36" t="s">
        <v>7</v>
      </c>
      <c r="F41" s="36" t="str">
        <f>INDEX('Community SIP'!I:I,MATCH(A41,'Community SIP'!B:B,0))</f>
        <v/>
      </c>
      <c r="G41" t="str">
        <f>INDEX(District_recommendation!BE:BE,MATCH(A41,District_recommendation!B:B,0))</f>
        <v>No Data</v>
      </c>
    </row>
    <row r="42" spans="1:8" x14ac:dyDescent="0.25">
      <c r="A42" s="29" t="s">
        <v>49</v>
      </c>
      <c r="B42" s="36" t="str">
        <f>INDEX(Adaptation!AG:AG,MATCH(A42,Adaptation!B:B,0))</f>
        <v>Very High</v>
      </c>
      <c r="C42" s="36" t="str">
        <f>INDEX(Mitigation!AG:AG,MATCH(A42,Mitigation!B:B,0))</f>
        <v>High</v>
      </c>
      <c r="D42" s="36" t="str">
        <f>INDEX(Replacement!AF:AF,MATCH(A42,Replacement!B:B,0))</f>
        <v>Very High</v>
      </c>
      <c r="E42" s="36" t="s">
        <v>41</v>
      </c>
      <c r="F42" s="36" t="str">
        <f>INDEX('Community SIP'!I:I,MATCH(A42,'Community SIP'!B:B,0))</f>
        <v/>
      </c>
      <c r="G42" t="str">
        <f>INDEX(District_recommendation!BE:BE,MATCH(A42,District_recommendation!B:B,0))</f>
        <v>PM-KUSUM (IPS) + DISCOM</v>
      </c>
      <c r="H42" t="str">
        <f>INDEX(District_recommendation!AY:AY,MATCH(A42,District_recommendation!B:B,0))</f>
        <v>Yes</v>
      </c>
    </row>
    <row r="43" spans="1:8" x14ac:dyDescent="0.25">
      <c r="A43" s="29" t="s">
        <v>50</v>
      </c>
      <c r="B43" s="36" t="str">
        <f>INDEX(Adaptation!AG:AG,MATCH(A43,Adaptation!B:B,0))</f>
        <v>Very High</v>
      </c>
      <c r="C43" s="36" t="str">
        <f>INDEX(Mitigation!AG:AG,MATCH(A43,Mitigation!B:B,0))</f>
        <v>High</v>
      </c>
      <c r="D43" s="36" t="str">
        <f>INDEX(Replacement!AF:AF,MATCH(A43,Replacement!B:B,0))</f>
        <v>Low</v>
      </c>
      <c r="E43" s="36" t="s">
        <v>9</v>
      </c>
      <c r="F43" s="36" t="str">
        <f>INDEX('Community SIP'!I:I,MATCH(A43,'Community SIP'!B:B,0))</f>
        <v/>
      </c>
      <c r="G43" t="str">
        <f>INDEX(District_recommendation!BE:BE,MATCH(A43,District_recommendation!B:B,0))</f>
        <v>PM-KUSUM B</v>
      </c>
    </row>
    <row r="44" spans="1:8" x14ac:dyDescent="0.25">
      <c r="A44" s="29" t="s">
        <v>51</v>
      </c>
      <c r="B44" s="36" t="str">
        <f>INDEX(Adaptation!AG:AG,MATCH(A44,Adaptation!B:B,0))</f>
        <v>Very High</v>
      </c>
      <c r="C44" s="36" t="str">
        <f>INDEX(Mitigation!AG:AG,MATCH(A44,Mitigation!B:B,0))</f>
        <v>Low</v>
      </c>
      <c r="D44" s="36" t="str">
        <f>INDEX(Replacement!AF:AF,MATCH(A44,Replacement!B:B,0))</f>
        <v>Very Low</v>
      </c>
      <c r="E44" s="36" t="s">
        <v>7</v>
      </c>
      <c r="F44" s="36" t="str">
        <f>INDEX('Community SIP'!I:I,MATCH(A44,'Community SIP'!B:B,0))</f>
        <v/>
      </c>
      <c r="G44" t="str">
        <f>INDEX(District_recommendation!BE:BE,MATCH(A44,District_recommendation!B:B,0))</f>
        <v>No Data</v>
      </c>
    </row>
    <row r="45" spans="1:8" x14ac:dyDescent="0.25">
      <c r="A45" s="29" t="s">
        <v>52</v>
      </c>
      <c r="B45" s="36" t="str">
        <f>INDEX(Adaptation!AG:AG,MATCH(A45,Adaptation!B:B,0))</f>
        <v>High</v>
      </c>
      <c r="C45" s="36" t="str">
        <f>INDEX(Mitigation!AG:AG,MATCH(A45,Mitigation!B:B,0))</f>
        <v>Very Low</v>
      </c>
      <c r="D45" s="36" t="str">
        <f>INDEX(Replacement!AF:AF,MATCH(A45,Replacement!B:B,0))</f>
        <v>Very Low</v>
      </c>
      <c r="E45" s="36" t="s">
        <v>7</v>
      </c>
      <c r="F45" s="36" t="str">
        <f>INDEX('Community SIP'!I:I,MATCH(A45,'Community SIP'!B:B,0))</f>
        <v/>
      </c>
      <c r="G45" t="str">
        <f>INDEX(District_recommendation!BE:BE,MATCH(A45,District_recommendation!B:B,0))</f>
        <v>PM-KUSUM B</v>
      </c>
    </row>
    <row r="46" spans="1:8" x14ac:dyDescent="0.25">
      <c r="A46" s="29" t="s">
        <v>53</v>
      </c>
      <c r="B46" s="36" t="str">
        <f>INDEX(Adaptation!AG:AG,MATCH(A46,Adaptation!B:B,0))</f>
        <v>High</v>
      </c>
      <c r="C46" s="36" t="str">
        <f>INDEX(Mitigation!AG:AG,MATCH(A46,Mitigation!B:B,0))</f>
        <v>Very Low</v>
      </c>
      <c r="D46" s="36" t="str">
        <f>INDEX(Replacement!AF:AF,MATCH(A46,Replacement!B:B,0))</f>
        <v>Very Low</v>
      </c>
      <c r="E46" s="36" t="s">
        <v>7</v>
      </c>
      <c r="F46" s="36" t="str">
        <f>INDEX('Community SIP'!I:I,MATCH(A46,'Community SIP'!B:B,0))</f>
        <v/>
      </c>
      <c r="G46" t="str">
        <f>INDEX(District_recommendation!BE:BE,MATCH(A46,District_recommendation!B:B,0))</f>
        <v>PM-KUSUM B</v>
      </c>
    </row>
    <row r="47" spans="1:8" x14ac:dyDescent="0.25">
      <c r="A47" s="29" t="s">
        <v>54</v>
      </c>
      <c r="B47" s="36" t="str">
        <f>INDEX(Adaptation!AG:AG,MATCH(A47,Adaptation!B:B,0))</f>
        <v>High</v>
      </c>
      <c r="C47" s="36" t="str">
        <f>INDEX(Mitigation!AG:AG,MATCH(A47,Mitigation!B:B,0))</f>
        <v>Low</v>
      </c>
      <c r="D47" s="36" t="str">
        <f>INDEX(Replacement!AF:AF,MATCH(A47,Replacement!B:B,0))</f>
        <v>Moderate</v>
      </c>
      <c r="E47" s="36" t="s">
        <v>7</v>
      </c>
      <c r="F47" s="36" t="str">
        <f>INDEX('Community SIP'!I:I,MATCH(A47,'Community SIP'!B:B,0))</f>
        <v/>
      </c>
      <c r="G47" t="str">
        <f>INDEX(District_recommendation!BE:BE,MATCH(A47,District_recommendation!B:B,0))</f>
        <v>PM-KUSUM (IPS) + DISCOM</v>
      </c>
      <c r="H47" t="str">
        <f>INDEX(District_recommendation!AY:AY,MATCH(A47,District_recommendation!B:B,0))</f>
        <v>Yes</v>
      </c>
    </row>
    <row r="48" spans="1:8" x14ac:dyDescent="0.25">
      <c r="A48" s="29" t="s">
        <v>55</v>
      </c>
      <c r="B48" s="36" t="str">
        <f>INDEX(Adaptation!AG:AG,MATCH(A48,Adaptation!B:B,0))</f>
        <v>Moderate</v>
      </c>
      <c r="C48" s="36" t="str">
        <f>INDEX(Mitigation!AG:AG,MATCH(A48,Mitigation!B:B,0))</f>
        <v>High</v>
      </c>
      <c r="D48" s="36" t="str">
        <f>INDEX(Replacement!AF:AF,MATCH(A48,Replacement!B:B,0))</f>
        <v>Moderate</v>
      </c>
      <c r="E48" s="36" t="s">
        <v>56</v>
      </c>
      <c r="F48" s="36" t="str">
        <f>INDEX('Community SIP'!I:I,MATCH(A48,'Community SIP'!B:B,0))</f>
        <v/>
      </c>
      <c r="G48" t="str">
        <f>INDEX(District_recommendation!BE:BE,MATCH(A48,District_recommendation!B:B,0))</f>
        <v>PM-KUSUM B</v>
      </c>
    </row>
    <row r="49" spans="1:8" x14ac:dyDescent="0.25">
      <c r="A49" s="29" t="s">
        <v>57</v>
      </c>
      <c r="B49" s="36" t="str">
        <f>INDEX(Adaptation!AG:AG,MATCH(A49,Adaptation!B:B,0))</f>
        <v>Moderate</v>
      </c>
      <c r="C49" s="36" t="str">
        <f>INDEX(Mitigation!AG:AG,MATCH(A49,Mitigation!B:B,0))</f>
        <v>Very High</v>
      </c>
      <c r="D49" s="36" t="str">
        <f>INDEX(Replacement!AF:AF,MATCH(A49,Replacement!B:B,0))</f>
        <v>Low</v>
      </c>
      <c r="E49" s="36" t="s">
        <v>56</v>
      </c>
      <c r="F49" s="36" t="str">
        <f>INDEX('Community SIP'!I:I,MATCH(A49,'Community SIP'!B:B,0))</f>
        <v/>
      </c>
      <c r="G49" t="str">
        <f>INDEX(District_recommendation!BE:BE,MATCH(A49,District_recommendation!B:B,0))</f>
        <v>PM-KUSUM B</v>
      </c>
    </row>
    <row r="50" spans="1:8" x14ac:dyDescent="0.25">
      <c r="A50" s="29" t="s">
        <v>58</v>
      </c>
      <c r="B50" s="36" t="str">
        <f>INDEX(Adaptation!AG:AG,MATCH(A50,Adaptation!B:B,0))</f>
        <v>Very High</v>
      </c>
      <c r="C50" s="36" t="str">
        <f>INDEX(Mitigation!AG:AG,MATCH(A50,Mitigation!B:B,0))</f>
        <v>Very Low</v>
      </c>
      <c r="D50" s="36" t="str">
        <f>INDEX(Replacement!AF:AF,MATCH(A50,Replacement!B:B,0))</f>
        <v>Very Low</v>
      </c>
      <c r="E50" s="36" t="s">
        <v>7</v>
      </c>
      <c r="F50" s="36" t="str">
        <f>INDEX('Community SIP'!I:I,MATCH(A50,'Community SIP'!B:B,0))</f>
        <v/>
      </c>
      <c r="G50" t="str">
        <f>INDEX(District_recommendation!BE:BE,MATCH(A50,District_recommendation!B:B,0))</f>
        <v>PM-KUSUM model C (IPS and FLS) + DISCOM</v>
      </c>
    </row>
    <row r="51" spans="1:8" x14ac:dyDescent="0.25">
      <c r="A51" s="29" t="s">
        <v>59</v>
      </c>
      <c r="B51" s="36" t="str">
        <f>INDEX(Adaptation!AG:AG,MATCH(A51,Adaptation!B:B,0))</f>
        <v>Moderate</v>
      </c>
      <c r="C51" s="36" t="str">
        <f>INDEX(Mitigation!AG:AG,MATCH(A51,Mitigation!B:B,0))</f>
        <v>High</v>
      </c>
      <c r="D51" s="36" t="str">
        <f>INDEX(Replacement!AF:AF,MATCH(A51,Replacement!B:B,0))</f>
        <v>Moderate</v>
      </c>
      <c r="E51" s="36" t="s">
        <v>56</v>
      </c>
      <c r="F51" s="36" t="str">
        <f>INDEX('Community SIP'!I:I,MATCH(A51,'Community SIP'!B:B,0))</f>
        <v/>
      </c>
      <c r="G51" t="str">
        <f>INDEX(District_recommendation!BE:BE,MATCH(A51,District_recommendation!B:B,0))</f>
        <v xml:space="preserve">PM-KUSUM model B and C (IPS and FLS) </v>
      </c>
    </row>
    <row r="52" spans="1:8" x14ac:dyDescent="0.25">
      <c r="A52" s="29" t="s">
        <v>60</v>
      </c>
      <c r="B52" s="36" t="str">
        <f>INDEX(Adaptation!AG:AG,MATCH(A52,Adaptation!B:B,0))</f>
        <v>Very High</v>
      </c>
      <c r="C52" s="36" t="str">
        <f>INDEX(Mitigation!AG:AG,MATCH(A52,Mitigation!B:B,0))</f>
        <v>High</v>
      </c>
      <c r="D52" s="36" t="str">
        <f>INDEX(Replacement!AF:AF,MATCH(A52,Replacement!B:B,0))</f>
        <v>Very High</v>
      </c>
      <c r="E52" s="36" t="s">
        <v>41</v>
      </c>
      <c r="F52" s="36" t="str">
        <f>INDEX('Community SIP'!I:I,MATCH(A52,'Community SIP'!B:B,0))</f>
        <v/>
      </c>
      <c r="G52" t="str">
        <f>INDEX(District_recommendation!BE:BE,MATCH(A52,District_recommendation!B:B,0))</f>
        <v>PM-KUSUM (IPS) + DISCOM</v>
      </c>
      <c r="H52" t="str">
        <f>INDEX(District_recommendation!AY:AY,MATCH(A52,District_recommendation!B:B,0))</f>
        <v>Yes</v>
      </c>
    </row>
    <row r="53" spans="1:8" x14ac:dyDescent="0.25">
      <c r="A53" s="29" t="s">
        <v>61</v>
      </c>
      <c r="B53" s="36" t="str">
        <f>INDEX(Adaptation!AG:AG,MATCH(A53,Adaptation!B:B,0))</f>
        <v>Very High</v>
      </c>
      <c r="C53" s="36" t="str">
        <f>INDEX(Mitigation!AG:AG,MATCH(A53,Mitigation!B:B,0))</f>
        <v>Low</v>
      </c>
      <c r="D53" s="36" t="str">
        <f>INDEX(Replacement!AF:AF,MATCH(A53,Replacement!B:B,0))</f>
        <v>Moderate</v>
      </c>
      <c r="E53" s="36" t="s">
        <v>7</v>
      </c>
      <c r="F53" s="36" t="str">
        <f>INDEX('Community SIP'!I:I,MATCH(A53,'Community SIP'!B:B,0))</f>
        <v/>
      </c>
      <c r="G53" t="str">
        <f>INDEX(District_recommendation!BE:BE,MATCH(A53,District_recommendation!B:B,0))</f>
        <v>PM-KUSUM model C (IPS and FLS) + DISCOM</v>
      </c>
    </row>
    <row r="54" spans="1:8" x14ac:dyDescent="0.25">
      <c r="A54" s="29" t="s">
        <v>62</v>
      </c>
      <c r="B54" s="36" t="str">
        <f>INDEX(Adaptation!AG:AG,MATCH(A54,Adaptation!B:B,0))</f>
        <v>High</v>
      </c>
      <c r="C54" s="36" t="str">
        <f>INDEX(Mitigation!AG:AG,MATCH(A54,Mitigation!B:B,0))</f>
        <v>Very Low</v>
      </c>
      <c r="D54" s="36" t="str">
        <f>INDEX(Replacement!AF:AF,MATCH(A54,Replacement!B:B,0))</f>
        <v>Very Low</v>
      </c>
      <c r="E54" s="36" t="s">
        <v>7</v>
      </c>
      <c r="F54" s="36" t="str">
        <f>INDEX('Community SIP'!I:I,MATCH(A54,'Community SIP'!B:B,0))</f>
        <v/>
      </c>
      <c r="G54" t="str">
        <f>INDEX(District_recommendation!BE:BE,MATCH(A54,District_recommendation!B:B,0))</f>
        <v>PM-KUSUM B</v>
      </c>
    </row>
    <row r="55" spans="1:8" x14ac:dyDescent="0.25">
      <c r="A55" s="183" t="s">
        <v>63</v>
      </c>
      <c r="B55" s="36" t="str">
        <f>INDEX(Adaptation!AG:AG,MATCH(A55,Adaptation!B:B,0))</f>
        <v>Moderate</v>
      </c>
      <c r="C55" s="36" t="str">
        <f>INDEX(Mitigation!AG:AG,MATCH(A55,Mitigation!B:B,0))</f>
        <v>Very Low</v>
      </c>
      <c r="D55" s="36" t="str">
        <f>INDEX(Replacement!AF:AF,MATCH(A55,Replacement!B:B,0))</f>
        <v>Very Low</v>
      </c>
      <c r="F55" s="36" t="str">
        <f>INDEX('Community SIP'!I:I,MATCH(A55,'Community SIP'!B:B,0))</f>
        <v/>
      </c>
      <c r="G55" t="str">
        <f>INDEX(District_recommendation!BE:BE,MATCH(A55,District_recommendation!B:B,0))</f>
        <v>PM-KUSUM B</v>
      </c>
    </row>
    <row r="56" spans="1:8" x14ac:dyDescent="0.25">
      <c r="A56" s="29" t="s">
        <v>64</v>
      </c>
      <c r="B56" s="36" t="str">
        <f>INDEX(Adaptation!AG:AG,MATCH(A56,Adaptation!B:B,0))</f>
        <v>High</v>
      </c>
      <c r="C56" s="36" t="str">
        <f>INDEX(Mitigation!AG:AG,MATCH(A56,Mitigation!B:B,0))</f>
        <v>Very High</v>
      </c>
      <c r="D56" s="36" t="str">
        <f>INDEX(Replacement!AF:AF,MATCH(A56,Replacement!B:B,0))</f>
        <v>Very High</v>
      </c>
      <c r="E56" s="36" t="s">
        <v>41</v>
      </c>
      <c r="F56" s="36" t="str">
        <f>INDEX('Community SIP'!I:I,MATCH(A56,'Community SIP'!B:B,0))</f>
        <v/>
      </c>
      <c r="G56" t="str">
        <f>INDEX(District_recommendation!BE:BE,MATCH(A56,District_recommendation!B:B,0))</f>
        <v>PM-KUSUM (IPS) + DISCOM</v>
      </c>
      <c r="H56" t="str">
        <f>INDEX(District_recommendation!AY:AY,MATCH(A56,District_recommendation!B:B,0))</f>
        <v>Yes</v>
      </c>
    </row>
    <row r="57" spans="1:8" x14ac:dyDescent="0.25">
      <c r="A57" s="29" t="s">
        <v>65</v>
      </c>
      <c r="B57" s="36" t="str">
        <f>INDEX(Adaptation!AG:AG,MATCH(A57,Adaptation!B:B,0))</f>
        <v>High</v>
      </c>
      <c r="C57" s="36" t="str">
        <f>INDEX(Mitigation!AG:AG,MATCH(A57,Mitigation!B:B,0))</f>
        <v>Very High</v>
      </c>
      <c r="D57" s="36" t="str">
        <f>INDEX(Replacement!AF:AF,MATCH(A57,Replacement!B:B,0))</f>
        <v>Low</v>
      </c>
      <c r="E57" s="36" t="s">
        <v>9</v>
      </c>
      <c r="F57" s="36" t="str">
        <f>INDEX('Community SIP'!I:I,MATCH(A57,'Community SIP'!B:B,0))</f>
        <v/>
      </c>
      <c r="G57" t="str">
        <f>INDEX(District_recommendation!BE:BE,MATCH(A57,District_recommendation!B:B,0))</f>
        <v>PM-KUSUM B</v>
      </c>
    </row>
    <row r="58" spans="1:8" x14ac:dyDescent="0.25">
      <c r="A58" s="29" t="s">
        <v>66</v>
      </c>
      <c r="B58" s="36" t="str">
        <f>INDEX(Adaptation!AG:AG,MATCH(A58,Adaptation!B:B,0))</f>
        <v>Moderate</v>
      </c>
      <c r="C58" s="36" t="str">
        <f>INDEX(Mitigation!AG:AG,MATCH(A58,Mitigation!B:B,0))</f>
        <v>Low</v>
      </c>
      <c r="D58" s="36" t="str">
        <f>INDEX(Replacement!AF:AF,MATCH(A58,Replacement!B:B,0))</f>
        <v>High</v>
      </c>
      <c r="E58" s="36" t="s">
        <v>67</v>
      </c>
      <c r="F58" s="36" t="str">
        <f>INDEX('Community SIP'!I:I,MATCH(A58,'Community SIP'!B:B,0))</f>
        <v/>
      </c>
      <c r="G58" t="str">
        <f>INDEX(District_recommendation!BE:BE,MATCH(A58,District_recommendation!B:B,0))</f>
        <v>PM-KUSUM model C (IPS and FLS) + DISCOM</v>
      </c>
    </row>
    <row r="59" spans="1:8" x14ac:dyDescent="0.25">
      <c r="A59" s="29" t="s">
        <v>68</v>
      </c>
      <c r="B59" s="36" t="str">
        <f>INDEX(Adaptation!AG:AG,MATCH(A59,Adaptation!B:B,0))</f>
        <v>High</v>
      </c>
      <c r="C59" s="36" t="str">
        <f>INDEX(Mitigation!AG:AG,MATCH(A59,Mitigation!B:B,0))</f>
        <v>Moderate</v>
      </c>
      <c r="D59" s="36" t="str">
        <f>INDEX(Replacement!AF:AF,MATCH(A59,Replacement!B:B,0))</f>
        <v>Moderate</v>
      </c>
      <c r="E59" s="36" t="s">
        <v>7</v>
      </c>
      <c r="F59" s="36" t="str">
        <f>INDEX('Community SIP'!I:I,MATCH(A59,'Community SIP'!B:B,0))</f>
        <v/>
      </c>
      <c r="G59" t="str">
        <f>INDEX(District_recommendation!BE:BE,MATCH(A59,District_recommendation!B:B,0))</f>
        <v>No Data</v>
      </c>
    </row>
    <row r="60" spans="1:8" x14ac:dyDescent="0.25">
      <c r="A60" s="183" t="s">
        <v>69</v>
      </c>
      <c r="B60" s="36" t="str">
        <f>INDEX(Adaptation!AG:AG,MATCH(A60,Adaptation!B:B,0))</f>
        <v>High</v>
      </c>
      <c r="C60" s="36" t="str">
        <f>INDEX(Mitigation!AG:AG,MATCH(A60,Mitigation!B:B,0))</f>
        <v>Low</v>
      </c>
      <c r="D60" s="36" t="str">
        <f>INDEX(Replacement!AF:AF,MATCH(A60,Replacement!B:B,0))</f>
        <v>High</v>
      </c>
      <c r="E60" s="36" t="s">
        <v>70</v>
      </c>
      <c r="F60" s="36" t="str">
        <f>INDEX('Community SIP'!I:I,MATCH(A60,'Community SIP'!B:B,0))</f>
        <v/>
      </c>
      <c r="G60" t="str">
        <f>INDEX(District_recommendation!BE:BE,MATCH(A60,District_recommendation!B:B,0))</f>
        <v>PM-KUSUM model C (IPS and FLS) + DISCOM</v>
      </c>
    </row>
    <row r="61" spans="1:8" x14ac:dyDescent="0.25">
      <c r="A61" s="29" t="s">
        <v>71</v>
      </c>
      <c r="B61" s="36" t="str">
        <f>INDEX(Adaptation!AG:AG,MATCH(A61,Adaptation!B:B,0))</f>
        <v>High</v>
      </c>
      <c r="C61" s="36" t="str">
        <f>INDEX(Mitigation!AG:AG,MATCH(A61,Mitigation!B:B,0))</f>
        <v>Moderate</v>
      </c>
      <c r="D61" s="36" t="str">
        <f>INDEX(Replacement!AF:AF,MATCH(A61,Replacement!B:B,0))</f>
        <v>Moderate</v>
      </c>
      <c r="E61" s="36" t="s">
        <v>7</v>
      </c>
      <c r="F61" s="36" t="str">
        <f>INDEX('Community SIP'!I:I,MATCH(A61,'Community SIP'!B:B,0))</f>
        <v/>
      </c>
      <c r="G61" t="str">
        <f>INDEX(District_recommendation!BE:BE,MATCH(A61,District_recommendation!B:B,0))</f>
        <v>PM-KUSUM model C (IPS and FLS) + DISCOM</v>
      </c>
    </row>
    <row r="62" spans="1:8" x14ac:dyDescent="0.25">
      <c r="A62" s="29" t="s">
        <v>72</v>
      </c>
      <c r="B62" s="36" t="str">
        <f>INDEX(Adaptation!AG:AG,MATCH(A62,Adaptation!B:B,0))</f>
        <v>Very High</v>
      </c>
      <c r="C62" s="36" t="str">
        <f>INDEX(Mitigation!AG:AG,MATCH(A62,Mitigation!B:B,0))</f>
        <v>Very Low</v>
      </c>
      <c r="D62" s="36" t="str">
        <f>INDEX(Replacement!AF:AF,MATCH(A62,Replacement!B:B,0))</f>
        <v>Very Low</v>
      </c>
      <c r="E62" s="36" t="s">
        <v>7</v>
      </c>
      <c r="F62" s="36" t="str">
        <f>INDEX('Community SIP'!I:I,MATCH(A62,'Community SIP'!B:B,0))</f>
        <v/>
      </c>
      <c r="G62" t="str">
        <f>INDEX(District_recommendation!BE:BE,MATCH(A62,District_recommendation!B:B,0))</f>
        <v>No Data</v>
      </c>
    </row>
    <row r="63" spans="1:8" x14ac:dyDescent="0.25">
      <c r="A63" s="29" t="s">
        <v>73</v>
      </c>
      <c r="B63" s="36" t="str">
        <f>INDEX(Adaptation!AG:AG,MATCH(A63,Adaptation!B:B,0))</f>
        <v>High</v>
      </c>
      <c r="C63" s="36" t="str">
        <f>INDEX(Mitigation!AG:AG,MATCH(A63,Mitigation!B:B,0))</f>
        <v>High</v>
      </c>
      <c r="D63" s="36" t="str">
        <f>INDEX(Replacement!AF:AF,MATCH(A63,Replacement!B:B,0))</f>
        <v>Low</v>
      </c>
      <c r="E63" s="36" t="s">
        <v>9</v>
      </c>
      <c r="F63" s="36" t="str">
        <f>INDEX('Community SIP'!I:I,MATCH(A63,'Community SIP'!B:B,0))</f>
        <v/>
      </c>
      <c r="G63" t="str">
        <f>INDEX(District_recommendation!BE:BE,MATCH(A63,District_recommendation!B:B,0))</f>
        <v>PM-KUSUM (IPS) + DISCOM</v>
      </c>
      <c r="H63" t="str">
        <f>INDEX(District_recommendation!AY:AY,MATCH(A63,District_recommendation!B:B,0))</f>
        <v>Yes</v>
      </c>
    </row>
    <row r="64" spans="1:8" x14ac:dyDescent="0.25">
      <c r="A64" s="183" t="s">
        <v>74</v>
      </c>
      <c r="B64" s="36" t="str">
        <f>INDEX(Adaptation!AG:AG,MATCH(A64,Adaptation!B:B,0))</f>
        <v>Moderate</v>
      </c>
      <c r="C64" s="36" t="str">
        <f>INDEX(Mitigation!AG:AG,MATCH(A64,Mitigation!B:B,0))</f>
        <v>Very Low</v>
      </c>
      <c r="D64" s="36" t="str">
        <f>INDEX(Replacement!AF:AF,MATCH(A64,Replacement!B:B,0))</f>
        <v>Very Low</v>
      </c>
      <c r="F64" s="36" t="str">
        <f>INDEX('Community SIP'!I:I,MATCH(A64,'Community SIP'!B:B,0))</f>
        <v/>
      </c>
      <c r="G64" t="str">
        <f>INDEX(District_recommendation!BE:BE,MATCH(A64,District_recommendation!B:B,0))</f>
        <v>PM-KUSUM B</v>
      </c>
    </row>
    <row r="65" spans="1:8" x14ac:dyDescent="0.25">
      <c r="A65" s="29" t="s">
        <v>75</v>
      </c>
      <c r="B65" s="36" t="str">
        <f>INDEX(Adaptation!AG:AG,MATCH(A65,Adaptation!B:B,0))</f>
        <v>High</v>
      </c>
      <c r="C65" s="36" t="str">
        <f>INDEX(Mitigation!AG:AG,MATCH(A65,Mitigation!B:B,0))</f>
        <v>Very Low</v>
      </c>
      <c r="D65" s="36" t="str">
        <f>INDEX(Replacement!AF:AF,MATCH(A65,Replacement!B:B,0))</f>
        <v>Very Low</v>
      </c>
      <c r="E65" s="36" t="s">
        <v>7</v>
      </c>
      <c r="F65" s="36" t="str">
        <f>INDEX('Community SIP'!I:I,MATCH(A65,'Community SIP'!B:B,0))</f>
        <v/>
      </c>
      <c r="G65" t="str">
        <f>INDEX(District_recommendation!BE:BE,MATCH(A65,District_recommendation!B:B,0))</f>
        <v>PM-KUSUM B</v>
      </c>
    </row>
    <row r="66" spans="1:8" x14ac:dyDescent="0.25">
      <c r="A66" s="29" t="s">
        <v>76</v>
      </c>
      <c r="B66" s="36" t="str">
        <f>INDEX(Adaptation!AG:AG,MATCH(A66,Adaptation!B:B,0))</f>
        <v>Moderate</v>
      </c>
      <c r="C66" s="36" t="str">
        <f>INDEX(Mitigation!AG:AG,MATCH(A66,Mitigation!B:B,0))</f>
        <v>Low</v>
      </c>
      <c r="D66" s="36" t="str">
        <f>INDEX(Replacement!AF:AF,MATCH(A66,Replacement!B:B,0))</f>
        <v>High</v>
      </c>
      <c r="E66" s="36" t="s">
        <v>67</v>
      </c>
      <c r="F66" s="36" t="str">
        <f>INDEX('Community SIP'!I:I,MATCH(A66,'Community SIP'!B:B,0))</f>
        <v/>
      </c>
      <c r="G66" t="str">
        <f>INDEX(District_recommendation!BE:BE,MATCH(A66,District_recommendation!B:B,0))</f>
        <v xml:space="preserve">PM-KUSUM model C (IPS and FLS) </v>
      </c>
    </row>
    <row r="67" spans="1:8" x14ac:dyDescent="0.25">
      <c r="A67" s="29" t="s">
        <v>77</v>
      </c>
      <c r="B67" s="36" t="str">
        <f>INDEX(Adaptation!AG:AG,MATCH(A67,Adaptation!B:B,0))</f>
        <v>Moderate</v>
      </c>
      <c r="C67" s="36" t="str">
        <f>INDEX(Mitigation!AG:AG,MATCH(A67,Mitigation!B:B,0))</f>
        <v>Low</v>
      </c>
      <c r="D67" s="36" t="str">
        <f>INDEX(Replacement!AF:AF,MATCH(A67,Replacement!B:B,0))</f>
        <v>High</v>
      </c>
      <c r="E67" s="36" t="s">
        <v>67</v>
      </c>
      <c r="F67" s="36" t="str">
        <f>INDEX('Community SIP'!I:I,MATCH(A67,'Community SIP'!B:B,0))</f>
        <v/>
      </c>
      <c r="G67" t="str">
        <f>INDEX(District_recommendation!BE:BE,MATCH(A67,District_recommendation!B:B,0))</f>
        <v>PM-KUSUM (IPS) + DISCOM</v>
      </c>
      <c r="H67" t="str">
        <f>INDEX(District_recommendation!AY:AY,MATCH(A67,District_recommendation!B:B,0))</f>
        <v>Yes</v>
      </c>
    </row>
    <row r="68" spans="1:8" x14ac:dyDescent="0.25">
      <c r="A68" s="183" t="s">
        <v>78</v>
      </c>
      <c r="B68" s="36" t="str">
        <f>INDEX(Adaptation!AG:AG,MATCH(A68,Adaptation!B:B,0))</f>
        <v>Moderate</v>
      </c>
      <c r="C68" s="36" t="str">
        <f>INDEX(Mitigation!AG:AG,MATCH(A68,Mitigation!B:B,0))</f>
        <v>Low</v>
      </c>
      <c r="D68" s="36" t="str">
        <f>INDEX(Replacement!AF:AF,MATCH(A68,Replacement!B:B,0))</f>
        <v>Very Low</v>
      </c>
      <c r="F68" s="36" t="str">
        <f>INDEX('Community SIP'!I:I,MATCH(A68,'Community SIP'!B:B,0))</f>
        <v/>
      </c>
      <c r="G68" t="str">
        <f>INDEX(District_recommendation!BE:BE,MATCH(A68,District_recommendation!B:B,0))</f>
        <v>PM-KUSUM B</v>
      </c>
    </row>
    <row r="69" spans="1:8" x14ac:dyDescent="0.25">
      <c r="A69" s="29" t="s">
        <v>79</v>
      </c>
      <c r="B69" s="36" t="str">
        <f>INDEX(Adaptation!AG:AG,MATCH(A69,Adaptation!B:B,0))</f>
        <v>High</v>
      </c>
      <c r="C69" s="36" t="str">
        <f>INDEX(Mitigation!AG:AG,MATCH(A69,Mitigation!B:B,0))</f>
        <v>Low</v>
      </c>
      <c r="D69" s="36" t="str">
        <f>INDEX(Replacement!AF:AF,MATCH(A69,Replacement!B:B,0))</f>
        <v>Moderate</v>
      </c>
      <c r="E69" s="36" t="s">
        <v>7</v>
      </c>
      <c r="F69" s="36" t="str">
        <f>INDEX('Community SIP'!I:I,MATCH(A69,'Community SIP'!B:B,0))</f>
        <v/>
      </c>
      <c r="G69" t="str">
        <f>INDEX(District_recommendation!BE:BE,MATCH(A69,District_recommendation!B:B,0))</f>
        <v>PM-KUSUM model C (IPS and FLS) + DISCOM</v>
      </c>
    </row>
    <row r="70" spans="1:8" x14ac:dyDescent="0.25">
      <c r="A70" s="183" t="s">
        <v>80</v>
      </c>
      <c r="B70" s="36" t="str">
        <f>INDEX(Adaptation!AG:AG,MATCH(A70,Adaptation!B:B,0))</f>
        <v>High</v>
      </c>
      <c r="C70" s="36" t="str">
        <f>INDEX(Mitigation!AG:AG,MATCH(A70,Mitigation!B:B,0))</f>
        <v>Moderate</v>
      </c>
      <c r="D70" s="36" t="str">
        <f>INDEX(Replacement!AF:AF,MATCH(A70,Replacement!B:B,0))</f>
        <v>High</v>
      </c>
      <c r="E70" s="36" t="s">
        <v>70</v>
      </c>
      <c r="F70" s="36" t="str">
        <f>INDEX('Community SIP'!I:I,MATCH(A70,'Community SIP'!B:B,0))</f>
        <v/>
      </c>
      <c r="G70" t="str">
        <f>INDEX(District_recommendation!BE:BE,MATCH(A70,District_recommendation!B:B,0))</f>
        <v>PM-KUSUM (IPS) + DISCOM</v>
      </c>
      <c r="H70" t="str">
        <f>INDEX(District_recommendation!AY:AY,MATCH(A70,District_recommendation!B:B,0))</f>
        <v>Yes</v>
      </c>
    </row>
    <row r="71" spans="1:8" x14ac:dyDescent="0.25">
      <c r="A71" s="183" t="s">
        <v>81</v>
      </c>
      <c r="B71" s="36" t="str">
        <f>INDEX(Adaptation!AG:AG,MATCH(A71,Adaptation!B:B,0))</f>
        <v>Moderate</v>
      </c>
      <c r="C71" s="36" t="str">
        <f>INDEX(Mitigation!AG:AG,MATCH(A71,Mitigation!B:B,0))</f>
        <v>Very Low</v>
      </c>
      <c r="D71" s="36" t="str">
        <f>INDEX(Replacement!AF:AF,MATCH(A71,Replacement!B:B,0))</f>
        <v>Very Low</v>
      </c>
      <c r="F71" s="36" t="str">
        <f>INDEX('Community SIP'!I:I,MATCH(A71,'Community SIP'!B:B,0))</f>
        <v/>
      </c>
      <c r="G71" t="str">
        <f>INDEX(District_recommendation!BE:BE,MATCH(A71,District_recommendation!B:B,0))</f>
        <v>PM-KUSUM B</v>
      </c>
    </row>
    <row r="72" spans="1:8" x14ac:dyDescent="0.25">
      <c r="A72" s="183" t="s">
        <v>82</v>
      </c>
      <c r="B72" s="36" t="str">
        <f>INDEX(Adaptation!AG:AG,MATCH(A72,Adaptation!B:B,0))</f>
        <v>Moderate</v>
      </c>
      <c r="C72" s="36" t="str">
        <f>INDEX(Mitigation!AG:AG,MATCH(A72,Mitigation!B:B,0))</f>
        <v>Low</v>
      </c>
      <c r="D72" s="36" t="str">
        <f>INDEX(Replacement!AF:AF,MATCH(A72,Replacement!B:B,0))</f>
        <v>Moderate</v>
      </c>
      <c r="F72" s="36" t="str">
        <f>INDEX('Community SIP'!I:I,MATCH(A72,'Community SIP'!B:B,0))</f>
        <v/>
      </c>
      <c r="G72" t="str">
        <f>INDEX(District_recommendation!BE:BE,MATCH(A72,District_recommendation!B:B,0))</f>
        <v>PM-KUSUM model B and C (IPS and FLS) +  DISCOM</v>
      </c>
    </row>
    <row r="73" spans="1:8" x14ac:dyDescent="0.25">
      <c r="A73" s="183" t="s">
        <v>83</v>
      </c>
      <c r="B73" s="36" t="str">
        <f>INDEX(Adaptation!AG:AG,MATCH(A73,Adaptation!B:B,0))</f>
        <v>Moderate</v>
      </c>
      <c r="C73" s="36" t="str">
        <f>INDEX(Mitigation!AG:AG,MATCH(A73,Mitigation!B:B,0))</f>
        <v>Very Low</v>
      </c>
      <c r="D73" s="36" t="str">
        <f>INDEX(Replacement!AF:AF,MATCH(A73,Replacement!B:B,0))</f>
        <v>Very Low</v>
      </c>
      <c r="F73" s="36" t="str">
        <f>INDEX('Community SIP'!I:I,MATCH(A73,'Community SIP'!B:B,0))</f>
        <v/>
      </c>
      <c r="G73" t="str">
        <f>INDEX(District_recommendation!BE:BE,MATCH(A73,District_recommendation!B:B,0))</f>
        <v>PM-KUSUM B</v>
      </c>
    </row>
    <row r="74" spans="1:8" x14ac:dyDescent="0.25">
      <c r="A74" s="183" t="s">
        <v>84</v>
      </c>
      <c r="B74" s="36" t="str">
        <f>INDEX(Adaptation!AG:AG,MATCH(A74,Adaptation!B:B,0))</f>
        <v>Moderate</v>
      </c>
      <c r="C74" s="36" t="str">
        <f>INDEX(Mitigation!AG:AG,MATCH(A74,Mitigation!B:B,0))</f>
        <v>Very Low</v>
      </c>
      <c r="D74" s="36" t="str">
        <f>INDEX(Replacement!AF:AF,MATCH(A74,Replacement!B:B,0))</f>
        <v>Very Low</v>
      </c>
      <c r="F74" s="36" t="str">
        <f>INDEX('Community SIP'!I:I,MATCH(A74,'Community SIP'!B:B,0))</f>
        <v/>
      </c>
      <c r="G74" t="str">
        <f>INDEX(District_recommendation!BE:BE,MATCH(A74,District_recommendation!B:B,0))</f>
        <v>PM-KUSUM B</v>
      </c>
    </row>
    <row r="75" spans="1:8" x14ac:dyDescent="0.25">
      <c r="A75" s="183" t="s">
        <v>85</v>
      </c>
      <c r="B75" s="36" t="str">
        <f>INDEX(Adaptation!AG:AG,MATCH(A75,Adaptation!B:B,0))</f>
        <v>High</v>
      </c>
      <c r="C75" s="36" t="str">
        <f>INDEX(Mitigation!AG:AG,MATCH(A75,Mitigation!B:B,0))</f>
        <v>Moderate</v>
      </c>
      <c r="D75" s="36" t="str">
        <f>INDEX(Replacement!AF:AF,MATCH(A75,Replacement!B:B,0))</f>
        <v>Very High</v>
      </c>
      <c r="E75" s="36" t="s">
        <v>70</v>
      </c>
      <c r="F75" s="36" t="str">
        <f>INDEX('Community SIP'!I:I,MATCH(A75,'Community SIP'!B:B,0))</f>
        <v/>
      </c>
      <c r="G75" t="str">
        <f>INDEX(District_recommendation!BE:BE,MATCH(A75,District_recommendation!B:B,0))</f>
        <v>PM-KUSUM B + DISCOM</v>
      </c>
      <c r="H75" t="str">
        <f>INDEX(District_recommendation!AY:AY,MATCH(A75,District_recommendation!B:B,0))</f>
        <v>Yes</v>
      </c>
    </row>
    <row r="76" spans="1:8" x14ac:dyDescent="0.25">
      <c r="A76" s="29" t="s">
        <v>86</v>
      </c>
      <c r="B76" s="36" t="str">
        <f>INDEX(Adaptation!AG:AG,MATCH(A76,Adaptation!B:B,0))</f>
        <v>High</v>
      </c>
      <c r="C76" s="36" t="str">
        <f>INDEX(Mitigation!AG:AG,MATCH(A76,Mitigation!B:B,0))</f>
        <v>Low</v>
      </c>
      <c r="D76" s="36" t="str">
        <f>INDEX(Replacement!AF:AF,MATCH(A76,Replacement!B:B,0))</f>
        <v>Moderate</v>
      </c>
      <c r="E76" s="36" t="s">
        <v>7</v>
      </c>
      <c r="F76" s="36" t="str">
        <f>INDEX('Community SIP'!I:I,MATCH(A76,'Community SIP'!B:B,0))</f>
        <v/>
      </c>
      <c r="G76" t="str">
        <f>INDEX(District_recommendation!BE:BE,MATCH(A76,District_recommendation!B:B,0))</f>
        <v>PM-KUSUM model C (IPS and FLS) + DISCOM</v>
      </c>
    </row>
    <row r="77" spans="1:8" x14ac:dyDescent="0.25">
      <c r="A77" s="183" t="s">
        <v>87</v>
      </c>
      <c r="B77" s="36" t="str">
        <f>INDEX(Adaptation!AG:AG,MATCH(A77,Adaptation!B:B,0))</f>
        <v>Moderate</v>
      </c>
      <c r="C77" s="36" t="str">
        <f>INDEX(Mitigation!AG:AG,MATCH(A77,Mitigation!B:B,0))</f>
        <v>Very Low</v>
      </c>
      <c r="D77" s="36" t="str">
        <f>INDEX(Replacement!AF:AF,MATCH(A77,Replacement!B:B,0))</f>
        <v>Low</v>
      </c>
      <c r="F77" s="36" t="str">
        <f>INDEX('Community SIP'!I:I,MATCH(A77,'Community SIP'!B:B,0))</f>
        <v/>
      </c>
      <c r="G77" t="str">
        <f>INDEX(District_recommendation!BE:BE,MATCH(A77,District_recommendation!B:B,0))</f>
        <v>PM-KUSUM B + DISCOM</v>
      </c>
    </row>
    <row r="78" spans="1:8" x14ac:dyDescent="0.25">
      <c r="A78" s="183" t="s">
        <v>88</v>
      </c>
      <c r="B78" s="36" t="str">
        <f>INDEX(Adaptation!AG:AG,MATCH(A78,Adaptation!B:B,0))</f>
        <v>High</v>
      </c>
      <c r="C78" s="36" t="str">
        <f>INDEX(Mitigation!AG:AG,MATCH(A78,Mitigation!B:B,0))</f>
        <v>Moderate</v>
      </c>
      <c r="D78" s="36" t="str">
        <f>INDEX(Replacement!AF:AF,MATCH(A78,Replacement!B:B,0))</f>
        <v>High</v>
      </c>
      <c r="E78" s="36" t="s">
        <v>70</v>
      </c>
      <c r="F78" s="36" t="str">
        <f>INDEX('Community SIP'!I:I,MATCH(A78,'Community SIP'!B:B,0))</f>
        <v/>
      </c>
      <c r="G78" t="str">
        <f>INDEX(District_recommendation!BE:BE,MATCH(A78,District_recommendation!B:B,0))</f>
        <v xml:space="preserve">PM-KUSUM model C (IPS and FLS) </v>
      </c>
    </row>
    <row r="79" spans="1:8" x14ac:dyDescent="0.25">
      <c r="A79" s="29" t="s">
        <v>89</v>
      </c>
      <c r="B79" s="36" t="str">
        <f>INDEX(Adaptation!AG:AG,MATCH(A79,Adaptation!B:B,0))</f>
        <v>High</v>
      </c>
      <c r="C79" s="36" t="str">
        <f>INDEX(Mitigation!AG:AG,MATCH(A79,Mitigation!B:B,0))</f>
        <v>Very High</v>
      </c>
      <c r="D79" s="36" t="str">
        <f>INDEX(Replacement!AF:AF,MATCH(A79,Replacement!B:B,0))</f>
        <v>Moderate</v>
      </c>
      <c r="E79" s="36" t="s">
        <v>9</v>
      </c>
      <c r="F79" s="36" t="str">
        <f>INDEX('Community SIP'!I:I,MATCH(A79,'Community SIP'!B:B,0))</f>
        <v/>
      </c>
      <c r="G79" t="str">
        <f>INDEX(District_recommendation!BE:BE,MATCH(A79,District_recommendation!B:B,0))</f>
        <v>PM-KUSUM (IPS) + DISCOM</v>
      </c>
      <c r="H79" t="str">
        <f>INDEX(District_recommendation!AY:AY,MATCH(A79,District_recommendation!B:B,0))</f>
        <v>Yes</v>
      </c>
    </row>
    <row r="80" spans="1:8" x14ac:dyDescent="0.25">
      <c r="A80" s="183" t="s">
        <v>90</v>
      </c>
      <c r="B80" s="36" t="str">
        <f>INDEX(Adaptation!AG:AG,MATCH(A80,Adaptation!B:B,0))</f>
        <v>Very High</v>
      </c>
      <c r="C80" s="36" t="str">
        <f>INDEX(Mitigation!AG:AG,MATCH(A80,Mitigation!B:B,0))</f>
        <v>Moderate</v>
      </c>
      <c r="D80" s="36" t="str">
        <f>INDEX(Replacement!AF:AF,MATCH(A80,Replacement!B:B,0))</f>
        <v>High</v>
      </c>
      <c r="E80" s="36" t="s">
        <v>70</v>
      </c>
      <c r="F80" s="36" t="str">
        <f>INDEX('Community SIP'!I:I,MATCH(A80,'Community SIP'!B:B,0))</f>
        <v/>
      </c>
      <c r="G80" t="str">
        <f>INDEX(District_recommendation!BE:BE,MATCH(A80,District_recommendation!B:B,0))</f>
        <v>PM-KUSUM (IPS) + DISCOM</v>
      </c>
      <c r="H80" t="str">
        <f>INDEX(District_recommendation!AY:AY,MATCH(A80,District_recommendation!B:B,0))</f>
        <v>Yes</v>
      </c>
    </row>
    <row r="81" spans="1:8" x14ac:dyDescent="0.25">
      <c r="A81" s="29" t="s">
        <v>91</v>
      </c>
      <c r="B81" s="36" t="str">
        <f>INDEX(Adaptation!AG:AG,MATCH(A81,Adaptation!B:B,0))</f>
        <v>Moderate</v>
      </c>
      <c r="C81" s="36" t="str">
        <f>INDEX(Mitigation!AG:AG,MATCH(A81,Mitigation!B:B,0))</f>
        <v>Very Low</v>
      </c>
      <c r="D81" s="36" t="str">
        <f>INDEX(Replacement!AF:AF,MATCH(A81,Replacement!B:B,0))</f>
        <v>High</v>
      </c>
      <c r="E81" s="36" t="s">
        <v>67</v>
      </c>
      <c r="F81" s="36" t="str">
        <f>INDEX('Community SIP'!I:I,MATCH(A81,'Community SIP'!B:B,0))</f>
        <v/>
      </c>
      <c r="G81" t="str">
        <f>INDEX(District_recommendation!BE:BE,MATCH(A81,District_recommendation!B:B,0))</f>
        <v>PM-KUSUM model C (IPS and FLS) + DISCOM</v>
      </c>
    </row>
    <row r="82" spans="1:8" x14ac:dyDescent="0.25">
      <c r="A82" s="183" t="s">
        <v>92</v>
      </c>
      <c r="B82" s="36" t="str">
        <f>INDEX(Adaptation!AG:AG,MATCH(A82,Adaptation!B:B,0))</f>
        <v>Moderate</v>
      </c>
      <c r="C82" s="36" t="str">
        <f>INDEX(Mitigation!AG:AG,MATCH(A82,Mitigation!B:B,0))</f>
        <v>Moderate</v>
      </c>
      <c r="D82" s="36" t="str">
        <f>INDEX(Replacement!AF:AF,MATCH(A82,Replacement!B:B,0))</f>
        <v>Very Low</v>
      </c>
      <c r="F82" s="36" t="str">
        <f>INDEX('Community SIP'!I:I,MATCH(A82,'Community SIP'!B:B,0))</f>
        <v/>
      </c>
      <c r="G82" t="str">
        <f>INDEX(District_recommendation!BE:BE,MATCH(A82,District_recommendation!B:B,0))</f>
        <v>PM-KUSUM B</v>
      </c>
    </row>
    <row r="83" spans="1:8" x14ac:dyDescent="0.25">
      <c r="A83" s="183" t="s">
        <v>93</v>
      </c>
      <c r="B83" s="36" t="str">
        <f>INDEX(Adaptation!AG:AG,MATCH(A83,Adaptation!B:B,0))</f>
        <v>High</v>
      </c>
      <c r="C83" s="36" t="str">
        <f>INDEX(Mitigation!AG:AG,MATCH(A83,Mitigation!B:B,0))</f>
        <v>Moderate</v>
      </c>
      <c r="D83" s="36" t="str">
        <f>INDEX(Replacement!AF:AF,MATCH(A83,Replacement!B:B,0))</f>
        <v>High</v>
      </c>
      <c r="E83" s="36" t="s">
        <v>70</v>
      </c>
      <c r="F83" s="36" t="str">
        <f>INDEX('Community SIP'!I:I,MATCH(A83,'Community SIP'!B:B,0))</f>
        <v/>
      </c>
      <c r="G83" t="str">
        <f>INDEX(District_recommendation!BE:BE,MATCH(A83,District_recommendation!B:B,0))</f>
        <v>PM-KUSUM B + DISCOM</v>
      </c>
    </row>
    <row r="84" spans="1:8" x14ac:dyDescent="0.25">
      <c r="A84" s="29" t="s">
        <v>94</v>
      </c>
      <c r="B84" s="36" t="str">
        <f>INDEX(Adaptation!AG:AG,MATCH(A84,Adaptation!B:B,0))</f>
        <v>No Data</v>
      </c>
      <c r="C84" s="36" t="str">
        <f>INDEX(Mitigation!AG:AG,MATCH(A84,Mitigation!B:B,0))</f>
        <v>No Data</v>
      </c>
      <c r="D84" s="36" t="str">
        <f>INDEX(Replacement!AF:AF,MATCH(A84,Replacement!B:B,0))</f>
        <v>No Data</v>
      </c>
      <c r="E84" s="36" t="s">
        <v>95</v>
      </c>
      <c r="F84" s="36" t="str">
        <f>INDEX('Community SIP'!I:I,MATCH(A84,'Community SIP'!B:B,0))</f>
        <v/>
      </c>
      <c r="G84" t="str">
        <f>INDEX(District_recommendation!BE:BE,MATCH(A84,District_recommendation!B:B,0))</f>
        <v>PM-KUSUM B</v>
      </c>
    </row>
    <row r="85" spans="1:8" x14ac:dyDescent="0.25">
      <c r="A85" s="183" t="s">
        <v>96</v>
      </c>
      <c r="B85" s="36" t="str">
        <f>INDEX(Adaptation!AG:AG,MATCH(A85,Adaptation!B:B,0))</f>
        <v>Low</v>
      </c>
      <c r="C85" s="36" t="str">
        <f>INDEX(Mitigation!AG:AG,MATCH(A85,Mitigation!B:B,0))</f>
        <v>Very Low</v>
      </c>
      <c r="D85" s="36" t="str">
        <f>INDEX(Replacement!AF:AF,MATCH(A85,Replacement!B:B,0))</f>
        <v>Very Low</v>
      </c>
      <c r="F85" s="36" t="str">
        <f>INDEX('Community SIP'!I:I,MATCH(A85,'Community SIP'!B:B,0))</f>
        <v/>
      </c>
      <c r="G85" t="str">
        <f>INDEX(District_recommendation!BE:BE,MATCH(A85,District_recommendation!B:B,0))</f>
        <v>PM-KUSUM B</v>
      </c>
    </row>
    <row r="86" spans="1:8" x14ac:dyDescent="0.25">
      <c r="A86" s="29" t="s">
        <v>97</v>
      </c>
      <c r="B86" s="36" t="str">
        <f>INDEX(Adaptation!AG:AG,MATCH(A86,Adaptation!B:B,0))</f>
        <v>No Data</v>
      </c>
      <c r="C86" s="36" t="str">
        <f>INDEX(Mitigation!AG:AG,MATCH(A86,Mitigation!B:B,0))</f>
        <v>No Data</v>
      </c>
      <c r="D86" s="36" t="str">
        <f>INDEX(Replacement!AF:AF,MATCH(A86,Replacement!B:B,0))</f>
        <v>No Data</v>
      </c>
      <c r="E86" s="36" t="s">
        <v>95</v>
      </c>
      <c r="F86" s="36" t="str">
        <f>INDEX('Community SIP'!I:I,MATCH(A86,'Community SIP'!B:B,0))</f>
        <v/>
      </c>
      <c r="G86" t="str">
        <f>INDEX(District_recommendation!BE:BE,MATCH(A86,District_recommendation!B:B,0))</f>
        <v>PM-KUSUM B</v>
      </c>
    </row>
    <row r="87" spans="1:8" x14ac:dyDescent="0.25">
      <c r="A87" s="29" t="s">
        <v>98</v>
      </c>
      <c r="B87" s="36" t="str">
        <f>INDEX(Adaptation!AG:AG,MATCH(A87,Adaptation!B:B,0))</f>
        <v>High</v>
      </c>
      <c r="C87" s="36" t="str">
        <f>INDEX(Mitigation!AG:AG,MATCH(A87,Mitigation!B:B,0))</f>
        <v>High</v>
      </c>
      <c r="D87" s="36" t="str">
        <f>INDEX(Replacement!AF:AF,MATCH(A87,Replacement!B:B,0))</f>
        <v>Moderate</v>
      </c>
      <c r="E87" s="36" t="s">
        <v>9</v>
      </c>
      <c r="F87" s="36" t="str">
        <f>INDEX('Community SIP'!I:I,MATCH(A87,'Community SIP'!B:B,0))</f>
        <v/>
      </c>
      <c r="G87" t="str">
        <f>INDEX(District_recommendation!BE:BE,MATCH(A87,District_recommendation!B:B,0))</f>
        <v>PM-KUSUM (IPS) + DISCOM</v>
      </c>
      <c r="H87" t="str">
        <f>INDEX(District_recommendation!AY:AY,MATCH(A87,District_recommendation!B:B,0))</f>
        <v>Yes</v>
      </c>
    </row>
    <row r="88" spans="1:8" x14ac:dyDescent="0.25">
      <c r="A88" s="29" t="s">
        <v>99</v>
      </c>
      <c r="B88" s="36" t="str">
        <f>INDEX(Adaptation!AG:AG,MATCH(A88,Adaptation!B:B,0))</f>
        <v>Very Low</v>
      </c>
      <c r="C88" s="36" t="str">
        <f>INDEX(Mitigation!AG:AG,MATCH(A88,Mitigation!B:B,0))</f>
        <v>High</v>
      </c>
      <c r="D88" s="36" t="str">
        <f>INDEX(Replacement!AF:AF,MATCH(A88,Replacement!B:B,0))</f>
        <v>Moderate</v>
      </c>
      <c r="E88" s="36" t="s">
        <v>56</v>
      </c>
      <c r="F88" s="36" t="str">
        <f>INDEX('Community SIP'!I:I,MATCH(A88,'Community SIP'!B:B,0))</f>
        <v/>
      </c>
      <c r="G88" t="str">
        <f>INDEX(District_recommendation!BE:BE,MATCH(A88,District_recommendation!B:B,0))</f>
        <v>PM-KUSUM (IPS) + DISCOM</v>
      </c>
      <c r="H88" t="str">
        <f>INDEX(District_recommendation!AY:AY,MATCH(A88,District_recommendation!B:B,0))</f>
        <v>Yes</v>
      </c>
    </row>
    <row r="89" spans="1:8" x14ac:dyDescent="0.25">
      <c r="A89" s="29" t="s">
        <v>100</v>
      </c>
      <c r="B89" s="36" t="str">
        <f>INDEX(Adaptation!AG:AG,MATCH(A89,Adaptation!B:B,0))</f>
        <v>Very High</v>
      </c>
      <c r="C89" s="36" t="str">
        <f>INDEX(Mitigation!AG:AG,MATCH(A89,Mitigation!B:B,0))</f>
        <v>Moderate</v>
      </c>
      <c r="D89" s="36" t="str">
        <f>INDEX(Replacement!AF:AF,MATCH(A89,Replacement!B:B,0))</f>
        <v>Low</v>
      </c>
      <c r="E89" s="36" t="s">
        <v>7</v>
      </c>
      <c r="F89" s="36" t="str">
        <f>INDEX('Community SIP'!I:I,MATCH(A89,'Community SIP'!B:B,0))</f>
        <v/>
      </c>
      <c r="G89" t="str">
        <f>INDEX(District_recommendation!BE:BE,MATCH(A89,District_recommendation!B:B,0))</f>
        <v>PM-KUSUM model C (IPS and FLS) + DISCOM</v>
      </c>
    </row>
    <row r="90" spans="1:8" x14ac:dyDescent="0.25">
      <c r="A90" s="29" t="s">
        <v>101</v>
      </c>
      <c r="B90" s="36" t="str">
        <f>INDEX(Adaptation!AG:AG,MATCH(A90,Adaptation!B:B,0))</f>
        <v>Low</v>
      </c>
      <c r="C90" s="36" t="str">
        <f>INDEX(Mitigation!AG:AG,MATCH(A90,Mitigation!B:B,0))</f>
        <v>High</v>
      </c>
      <c r="D90" s="36" t="str">
        <f>INDEX(Replacement!AF:AF,MATCH(A90,Replacement!B:B,0))</f>
        <v>Moderate</v>
      </c>
      <c r="E90" s="36" t="s">
        <v>56</v>
      </c>
      <c r="F90" s="36" t="str">
        <f>INDEX('Community SIP'!I:I,MATCH(A90,'Community SIP'!B:B,0))</f>
        <v/>
      </c>
      <c r="G90" t="str">
        <f>INDEX(District_recommendation!BE:BE,MATCH(A90,District_recommendation!B:B,0))</f>
        <v xml:space="preserve">PM-KUSUM model C (IPS and FLS) </v>
      </c>
    </row>
    <row r="91" spans="1:8" x14ac:dyDescent="0.25">
      <c r="A91" s="183" t="s">
        <v>102</v>
      </c>
      <c r="B91" s="36" t="str">
        <f>INDEX(Adaptation!AG:AG,MATCH(A91,Adaptation!B:B,0))</f>
        <v>Very Low</v>
      </c>
      <c r="C91" s="36" t="str">
        <f>INDEX(Mitigation!AG:AG,MATCH(A91,Mitigation!B:B,0))</f>
        <v>Very Low</v>
      </c>
      <c r="D91" s="36" t="str">
        <f>INDEX(Replacement!AF:AF,MATCH(A91,Replacement!B:B,0))</f>
        <v>Moderate</v>
      </c>
      <c r="F91" s="36" t="str">
        <f>INDEX('Community SIP'!I:I,MATCH(A91,'Community SIP'!B:B,0))</f>
        <v/>
      </c>
      <c r="G91" t="str">
        <f>INDEX(District_recommendation!BE:BE,MATCH(A91,District_recommendation!B:B,0))</f>
        <v>PM-KUSUM B</v>
      </c>
    </row>
    <row r="92" spans="1:8" x14ac:dyDescent="0.25">
      <c r="A92" s="183" t="s">
        <v>103</v>
      </c>
      <c r="B92" s="36" t="str">
        <f>INDEX(Adaptation!AG:AG,MATCH(A92,Adaptation!B:B,0))</f>
        <v>Low</v>
      </c>
      <c r="C92" s="36" t="str">
        <f>INDEX(Mitigation!AG:AG,MATCH(A92,Mitigation!B:B,0))</f>
        <v>Very Low</v>
      </c>
      <c r="D92" s="36" t="str">
        <f>INDEX(Replacement!AF:AF,MATCH(A92,Replacement!B:B,0))</f>
        <v>Very Low</v>
      </c>
      <c r="F92" s="36" t="str">
        <f>INDEX('Community SIP'!I:I,MATCH(A92,'Community SIP'!B:B,0))</f>
        <v/>
      </c>
      <c r="G92" t="str">
        <f>INDEX(District_recommendation!BE:BE,MATCH(A92,District_recommendation!B:B,0))</f>
        <v>PM-KUSUM B</v>
      </c>
    </row>
    <row r="93" spans="1:8" x14ac:dyDescent="0.25">
      <c r="A93" s="183" t="s">
        <v>104</v>
      </c>
      <c r="B93" s="36" t="str">
        <f>INDEX(Adaptation!AG:AG,MATCH(A93,Adaptation!B:B,0))</f>
        <v>Moderate</v>
      </c>
      <c r="C93" s="36" t="str">
        <f>INDEX(Mitigation!AG:AG,MATCH(A93,Mitigation!B:B,0))</f>
        <v>Very Low</v>
      </c>
      <c r="D93" s="36" t="str">
        <f>INDEX(Replacement!AF:AF,MATCH(A93,Replacement!B:B,0))</f>
        <v>Very Low</v>
      </c>
      <c r="F93" s="36" t="str">
        <f>INDEX('Community SIP'!I:I,MATCH(A93,'Community SIP'!B:B,0))</f>
        <v/>
      </c>
      <c r="G93" t="str">
        <f>INDEX(District_recommendation!BE:BE,MATCH(A93,District_recommendation!B:B,0))</f>
        <v>PM-KUSUM B</v>
      </c>
    </row>
    <row r="94" spans="1:8" x14ac:dyDescent="0.25">
      <c r="A94" s="29" t="s">
        <v>105</v>
      </c>
      <c r="B94" s="36" t="str">
        <f>INDEX(Adaptation!AG:AG,MATCH(A94,Adaptation!B:B,0))</f>
        <v>High</v>
      </c>
      <c r="C94" s="36" t="str">
        <f>INDEX(Mitigation!AG:AG,MATCH(A94,Mitigation!B:B,0))</f>
        <v>High</v>
      </c>
      <c r="D94" s="36" t="str">
        <f>INDEX(Replacement!AF:AF,MATCH(A94,Replacement!B:B,0))</f>
        <v>High</v>
      </c>
      <c r="E94" s="36" t="s">
        <v>41</v>
      </c>
      <c r="F94" s="36" t="str">
        <f>INDEX('Community SIP'!I:I,MATCH(A94,'Community SIP'!B:B,0))</f>
        <v/>
      </c>
      <c r="G94" t="str">
        <f>INDEX(District_recommendation!BE:BE,MATCH(A94,District_recommendation!B:B,0))</f>
        <v>PM-KUSUM model C (IPS and FLS) + DISCOM</v>
      </c>
    </row>
    <row r="95" spans="1:8" x14ac:dyDescent="0.25">
      <c r="A95" s="29" t="s">
        <v>106</v>
      </c>
      <c r="B95" s="36" t="str">
        <f>INDEX(Adaptation!AG:AG,MATCH(A95,Adaptation!B:B,0))</f>
        <v>No Data</v>
      </c>
      <c r="C95" s="36" t="str">
        <f>INDEX(Mitigation!AG:AG,MATCH(A95,Mitigation!B:B,0))</f>
        <v>No Data</v>
      </c>
      <c r="D95" s="36" t="str">
        <f>INDEX(Replacement!AF:AF,MATCH(A95,Replacement!B:B,0))</f>
        <v>No Data</v>
      </c>
      <c r="E95" s="36" t="s">
        <v>95</v>
      </c>
      <c r="F95" s="36" t="str">
        <f>INDEX('Community SIP'!I:I,MATCH(A95,'Community SIP'!B:B,0))</f>
        <v/>
      </c>
      <c r="G95" t="str">
        <f>INDEX(District_recommendation!BE:BE,MATCH(A95,District_recommendation!B:B,0))</f>
        <v>PM-KUSUM (IPS) + DISCOM</v>
      </c>
      <c r="H95" t="str">
        <f>INDEX(District_recommendation!AY:AY,MATCH(A95,District_recommendation!B:B,0))</f>
        <v>Yes</v>
      </c>
    </row>
    <row r="96" spans="1:8" x14ac:dyDescent="0.25">
      <c r="A96" s="29" t="s">
        <v>107</v>
      </c>
      <c r="B96" s="36" t="str">
        <f>INDEX(Adaptation!AG:AG,MATCH(A96,Adaptation!B:B,0))</f>
        <v>High</v>
      </c>
      <c r="C96" s="36" t="str">
        <f>INDEX(Mitigation!AG:AG,MATCH(A96,Mitigation!B:B,0))</f>
        <v>Moderate</v>
      </c>
      <c r="D96" s="36" t="str">
        <f>INDEX(Replacement!AF:AF,MATCH(A96,Replacement!B:B,0))</f>
        <v>Moderate</v>
      </c>
      <c r="E96" s="36" t="s">
        <v>7</v>
      </c>
      <c r="F96" s="36" t="str">
        <f>INDEX('Community SIP'!I:I,MATCH(A96,'Community SIP'!B:B,0))</f>
        <v/>
      </c>
      <c r="G96" t="str">
        <f>INDEX(District_recommendation!BE:BE,MATCH(A96,District_recommendation!B:B,0))</f>
        <v>PM-KUSUM model C (IPS)</v>
      </c>
      <c r="H96" t="str">
        <f>INDEX(District_recommendation!AY:AY,MATCH(A96,District_recommendation!B:B,0))</f>
        <v>Yes</v>
      </c>
    </row>
    <row r="97" spans="1:8" x14ac:dyDescent="0.25">
      <c r="A97" s="183" t="s">
        <v>108</v>
      </c>
      <c r="B97" s="36" t="str">
        <f>INDEX(Adaptation!AG:AG,MATCH(A97,Adaptation!B:B,0))</f>
        <v>Moderate</v>
      </c>
      <c r="C97" s="36" t="str">
        <f>INDEX(Mitigation!AG:AG,MATCH(A97,Mitigation!B:B,0))</f>
        <v>Very Low</v>
      </c>
      <c r="D97" s="36" t="str">
        <f>INDEX(Replacement!AF:AF,MATCH(A97,Replacement!B:B,0))</f>
        <v>Very Low</v>
      </c>
      <c r="F97" s="36" t="str">
        <f>INDEX('Community SIP'!I:I,MATCH(A97,'Community SIP'!B:B,0))</f>
        <v/>
      </c>
      <c r="G97" t="str">
        <f>INDEX(District_recommendation!BE:BE,MATCH(A97,District_recommendation!B:B,0))</f>
        <v>PM-KUSUM B</v>
      </c>
    </row>
    <row r="98" spans="1:8" x14ac:dyDescent="0.25">
      <c r="A98" s="183" t="s">
        <v>109</v>
      </c>
      <c r="B98" s="36" t="str">
        <f>INDEX(Adaptation!AG:AG,MATCH(A98,Adaptation!B:B,0))</f>
        <v>Moderate</v>
      </c>
      <c r="C98" s="36" t="str">
        <f>INDEX(Mitigation!AG:AG,MATCH(A98,Mitigation!B:B,0))</f>
        <v>Low</v>
      </c>
      <c r="D98" s="36" t="str">
        <f>INDEX(Replacement!AF:AF,MATCH(A98,Replacement!B:B,0))</f>
        <v>Very Low</v>
      </c>
      <c r="F98" s="36" t="str">
        <f>INDEX('Community SIP'!I:I,MATCH(A98,'Community SIP'!B:B,0))</f>
        <v/>
      </c>
      <c r="G98" t="str">
        <f>INDEX(District_recommendation!BE:BE,MATCH(A98,District_recommendation!B:B,0))</f>
        <v>PM-KUSUM B</v>
      </c>
    </row>
    <row r="99" spans="1:8" x14ac:dyDescent="0.25">
      <c r="A99" s="29" t="s">
        <v>110</v>
      </c>
      <c r="B99" s="36" t="str">
        <f>INDEX(Adaptation!AG:AG,MATCH(A99,Adaptation!B:B,0))</f>
        <v>High</v>
      </c>
      <c r="C99" s="36" t="str">
        <f>INDEX(Mitigation!AG:AG,MATCH(A99,Mitigation!B:B,0))</f>
        <v>Moderate</v>
      </c>
      <c r="D99" s="36" t="str">
        <f>INDEX(Replacement!AF:AF,MATCH(A99,Replacement!B:B,0))</f>
        <v>Low</v>
      </c>
      <c r="E99" s="36" t="s">
        <v>7</v>
      </c>
      <c r="F99" s="36" t="str">
        <f>INDEX('Community SIP'!I:I,MATCH(A99,'Community SIP'!B:B,0))</f>
        <v/>
      </c>
      <c r="G99" t="str">
        <f>INDEX(District_recommendation!BE:BE,MATCH(A99,District_recommendation!B:B,0))</f>
        <v xml:space="preserve">PM-KUSUM model C (IPS and FLS) </v>
      </c>
    </row>
    <row r="100" spans="1:8" x14ac:dyDescent="0.25">
      <c r="A100" s="183" t="s">
        <v>111</v>
      </c>
      <c r="B100" s="36" t="str">
        <f>INDEX(Adaptation!AG:AG,MATCH(A100,Adaptation!B:B,0))</f>
        <v>Moderate</v>
      </c>
      <c r="C100" s="36" t="str">
        <f>INDEX(Mitigation!AG:AG,MATCH(A100,Mitigation!B:B,0))</f>
        <v>Very Low</v>
      </c>
      <c r="D100" s="36" t="str">
        <f>INDEX(Replacement!AF:AF,MATCH(A100,Replacement!B:B,0))</f>
        <v>Very Low</v>
      </c>
      <c r="F100" s="36" t="str">
        <f>INDEX('Community SIP'!I:I,MATCH(A100,'Community SIP'!B:B,0))</f>
        <v/>
      </c>
      <c r="G100" t="str">
        <f>INDEX(District_recommendation!BE:BE,MATCH(A100,District_recommendation!B:B,0))</f>
        <v>PM-KUSUM B</v>
      </c>
    </row>
    <row r="101" spans="1:8" x14ac:dyDescent="0.25">
      <c r="A101" s="183" t="s">
        <v>112</v>
      </c>
      <c r="B101" s="36" t="str">
        <f>INDEX(Adaptation!AG:AG,MATCH(A101,Adaptation!B:B,0))</f>
        <v>Low</v>
      </c>
      <c r="C101" s="36" t="str">
        <f>INDEX(Mitigation!AG:AG,MATCH(A101,Mitigation!B:B,0))</f>
        <v>Very Low</v>
      </c>
      <c r="D101" s="36" t="str">
        <f>INDEX(Replacement!AF:AF,MATCH(A101,Replacement!B:B,0))</f>
        <v>Very Low</v>
      </c>
      <c r="F101" s="36" t="str">
        <f>INDEX('Community SIP'!I:I,MATCH(A101,'Community SIP'!B:B,0))</f>
        <v/>
      </c>
      <c r="G101" t="str">
        <f>INDEX(District_recommendation!BE:BE,MATCH(A101,District_recommendation!B:B,0))</f>
        <v>PM-KUSUM B</v>
      </c>
    </row>
    <row r="102" spans="1:8" x14ac:dyDescent="0.25">
      <c r="A102" s="29" t="s">
        <v>113</v>
      </c>
      <c r="B102" s="36" t="str">
        <f>INDEX(Adaptation!AG:AG,MATCH(A102,Adaptation!B:B,0))</f>
        <v>High</v>
      </c>
      <c r="C102" s="36" t="str">
        <f>INDEX(Mitigation!AG:AG,MATCH(A102,Mitigation!B:B,0))</f>
        <v>Low</v>
      </c>
      <c r="D102" s="36" t="str">
        <f>INDEX(Replacement!AF:AF,MATCH(A102,Replacement!B:B,0))</f>
        <v>Moderate</v>
      </c>
      <c r="E102" s="36" t="s">
        <v>7</v>
      </c>
      <c r="F102" s="36" t="str">
        <f>INDEX('Community SIP'!I:I,MATCH(A102,'Community SIP'!B:B,0))</f>
        <v/>
      </c>
      <c r="G102" t="str">
        <f>INDEX(District_recommendation!BE:BE,MATCH(A102,District_recommendation!B:B,0))</f>
        <v>PM-KUSUM (IPS) + DISCOM</v>
      </c>
      <c r="H102" t="str">
        <f>INDEX(District_recommendation!AY:AY,MATCH(A102,District_recommendation!B:B,0))</f>
        <v>Yes</v>
      </c>
    </row>
    <row r="103" spans="1:8" x14ac:dyDescent="0.25">
      <c r="A103" s="29" t="s">
        <v>114</v>
      </c>
      <c r="B103" s="36" t="str">
        <f>INDEX(Adaptation!AG:AG,MATCH(A103,Adaptation!B:B,0))</f>
        <v>Moderate</v>
      </c>
      <c r="C103" s="36" t="str">
        <f>INDEX(Mitigation!AG:AG,MATCH(A103,Mitigation!B:B,0))</f>
        <v>Low</v>
      </c>
      <c r="D103" s="36" t="str">
        <f>INDEX(Replacement!AF:AF,MATCH(A103,Replacement!B:B,0))</f>
        <v>High</v>
      </c>
      <c r="E103" s="36" t="s">
        <v>67</v>
      </c>
      <c r="F103" s="36" t="str">
        <f>INDEX('Community SIP'!I:I,MATCH(A103,'Community SIP'!B:B,0))</f>
        <v/>
      </c>
      <c r="G103" t="str">
        <f>INDEX(District_recommendation!BE:BE,MATCH(A103,District_recommendation!B:B,0))</f>
        <v>PM-KUSUM (IPS) + DISCOM</v>
      </c>
      <c r="H103" t="str">
        <f>INDEX(District_recommendation!AY:AY,MATCH(A103,District_recommendation!B:B,0))</f>
        <v>Yes</v>
      </c>
    </row>
    <row r="104" spans="1:8" x14ac:dyDescent="0.25">
      <c r="A104" s="183" t="s">
        <v>115</v>
      </c>
      <c r="B104" s="36" t="str">
        <f>INDEX(Adaptation!AG:AG,MATCH(A104,Adaptation!B:B,0))</f>
        <v>Low</v>
      </c>
      <c r="C104" s="36" t="str">
        <f>INDEX(Mitigation!AG:AG,MATCH(A104,Mitigation!B:B,0))</f>
        <v>Very Low</v>
      </c>
      <c r="D104" s="36" t="str">
        <f>INDEX(Replacement!AF:AF,MATCH(A104,Replacement!B:B,0))</f>
        <v>Very Low</v>
      </c>
      <c r="F104" s="36" t="str">
        <f>INDEX('Community SIP'!I:I,MATCH(A104,'Community SIP'!B:B,0))</f>
        <v/>
      </c>
      <c r="G104" t="str">
        <f>INDEX(District_recommendation!BE:BE,MATCH(A104,District_recommendation!B:B,0))</f>
        <v>PM-KUSUM B</v>
      </c>
    </row>
    <row r="105" spans="1:8" x14ac:dyDescent="0.25">
      <c r="A105" s="183" t="s">
        <v>116</v>
      </c>
      <c r="B105" s="36" t="str">
        <f>INDEX(Adaptation!AG:AG,MATCH(A105,Adaptation!B:B,0))</f>
        <v>Moderate</v>
      </c>
      <c r="C105" s="36" t="str">
        <f>INDEX(Mitigation!AG:AG,MATCH(A105,Mitigation!B:B,0))</f>
        <v>Very Low</v>
      </c>
      <c r="D105" s="36" t="str">
        <f>INDEX(Replacement!AF:AF,MATCH(A105,Replacement!B:B,0))</f>
        <v>Very Low</v>
      </c>
      <c r="F105" s="36" t="str">
        <f>INDEX('Community SIP'!I:I,MATCH(A105,'Community SIP'!B:B,0))</f>
        <v/>
      </c>
      <c r="G105" t="str">
        <f>INDEX(District_recommendation!BE:BE,MATCH(A105,District_recommendation!B:B,0))</f>
        <v>PM-KUSUM B</v>
      </c>
    </row>
    <row r="106" spans="1:8" x14ac:dyDescent="0.25">
      <c r="A106" s="183" t="s">
        <v>117</v>
      </c>
      <c r="B106" s="36" t="str">
        <f>INDEX(Adaptation!AG:AG,MATCH(A106,Adaptation!B:B,0))</f>
        <v>Low</v>
      </c>
      <c r="C106" s="36" t="str">
        <f>INDEX(Mitigation!AG:AG,MATCH(A106,Mitigation!B:B,0))</f>
        <v>Very Low</v>
      </c>
      <c r="D106" s="36" t="str">
        <f>INDEX(Replacement!AF:AF,MATCH(A106,Replacement!B:B,0))</f>
        <v>Very Low</v>
      </c>
      <c r="F106" s="36" t="str">
        <f>INDEX('Community SIP'!I:I,MATCH(A106,'Community SIP'!B:B,0))</f>
        <v/>
      </c>
      <c r="G106" t="str">
        <f>INDEX(District_recommendation!BE:BE,MATCH(A106,District_recommendation!B:B,0))</f>
        <v>PM-KUSUM B</v>
      </c>
    </row>
    <row r="107" spans="1:8" x14ac:dyDescent="0.25">
      <c r="A107" s="29" t="s">
        <v>118</v>
      </c>
      <c r="B107" s="36" t="str">
        <f>INDEX(Adaptation!AG:AG,MATCH(A107,Adaptation!B:B,0))</f>
        <v>High</v>
      </c>
      <c r="C107" s="36" t="str">
        <f>INDEX(Mitigation!AG:AG,MATCH(A107,Mitigation!B:B,0))</f>
        <v>Low</v>
      </c>
      <c r="D107" s="36" t="str">
        <f>INDEX(Replacement!AF:AF,MATCH(A107,Replacement!B:B,0))</f>
        <v>Moderate</v>
      </c>
      <c r="E107" s="36" t="s">
        <v>7</v>
      </c>
      <c r="F107" s="36" t="str">
        <f>INDEX('Community SIP'!I:I,MATCH(A107,'Community SIP'!B:B,0))</f>
        <v/>
      </c>
      <c r="G107" t="str">
        <f>INDEX(District_recommendation!BE:BE,MATCH(A107,District_recommendation!B:B,0))</f>
        <v>PM-KUSUM model C (IPS and FLS) + DISCOM</v>
      </c>
    </row>
    <row r="108" spans="1:8" x14ac:dyDescent="0.25">
      <c r="A108" s="183" t="s">
        <v>119</v>
      </c>
      <c r="B108" s="36" t="str">
        <f>INDEX(Adaptation!AG:AG,MATCH(A108,Adaptation!B:B,0))</f>
        <v>High</v>
      </c>
      <c r="C108" s="36" t="str">
        <f>INDEX(Mitigation!AG:AG,MATCH(A108,Mitigation!B:B,0))</f>
        <v>Moderate</v>
      </c>
      <c r="D108" s="36" t="str">
        <f>INDEX(Replacement!AF:AF,MATCH(A108,Replacement!B:B,0))</f>
        <v>High</v>
      </c>
      <c r="E108" s="36" t="s">
        <v>70</v>
      </c>
      <c r="F108" s="36" t="str">
        <f>INDEX('Community SIP'!I:I,MATCH(A108,'Community SIP'!B:B,0))</f>
        <v/>
      </c>
      <c r="G108" t="str">
        <f>INDEX(District_recommendation!BE:BE,MATCH(A108,District_recommendation!B:B,0))</f>
        <v>PM-KUSUM (IPS) + DISCOM</v>
      </c>
      <c r="H108" t="str">
        <f>INDEX(District_recommendation!AY:AY,MATCH(A108,District_recommendation!B:B,0))</f>
        <v>Yes</v>
      </c>
    </row>
    <row r="109" spans="1:8" x14ac:dyDescent="0.25">
      <c r="A109" s="183" t="s">
        <v>120</v>
      </c>
      <c r="B109" s="36" t="str">
        <f>INDEX(Adaptation!AG:AG,MATCH(A109,Adaptation!B:B,0))</f>
        <v>Moderate</v>
      </c>
      <c r="C109" s="36" t="str">
        <f>INDEX(Mitigation!AG:AG,MATCH(A109,Mitigation!B:B,0))</f>
        <v>Very Low</v>
      </c>
      <c r="D109" s="36" t="str">
        <f>INDEX(Replacement!AF:AF,MATCH(A109,Replacement!B:B,0))</f>
        <v>Low</v>
      </c>
      <c r="F109" s="36" t="str">
        <f>INDEX('Community SIP'!I:I,MATCH(A109,'Community SIP'!B:B,0))</f>
        <v/>
      </c>
      <c r="G109" t="str">
        <f>INDEX(District_recommendation!BE:BE,MATCH(A109,District_recommendation!B:B,0))</f>
        <v>PM-KUSUM model C (IPS and FLS) + DISCOM</v>
      </c>
    </row>
    <row r="110" spans="1:8" x14ac:dyDescent="0.25">
      <c r="A110" s="29" t="s">
        <v>121</v>
      </c>
      <c r="B110" s="36" t="str">
        <f>INDEX(Adaptation!AG:AG,MATCH(A110,Adaptation!B:B,0))</f>
        <v>Very Low</v>
      </c>
      <c r="C110" s="36" t="str">
        <f>INDEX(Mitigation!AG:AG,MATCH(A110,Mitigation!B:B,0))</f>
        <v>High</v>
      </c>
      <c r="D110" s="36" t="str">
        <f>INDEX(Replacement!AF:AF,MATCH(A110,Replacement!B:B,0))</f>
        <v>High</v>
      </c>
      <c r="E110" s="36" t="s">
        <v>122</v>
      </c>
      <c r="F110" s="36" t="str">
        <f>INDEX('Community SIP'!I:I,MATCH(A110,'Community SIP'!B:B,0))</f>
        <v/>
      </c>
      <c r="G110" t="str">
        <f>INDEX(District_recommendation!BE:BE,MATCH(A110,District_recommendation!B:B,0))</f>
        <v xml:space="preserve">PM-KUSUM model B and C (IPS and FLS) </v>
      </c>
    </row>
    <row r="111" spans="1:8" x14ac:dyDescent="0.25">
      <c r="A111" s="29" t="s">
        <v>123</v>
      </c>
      <c r="B111" s="36" t="str">
        <f>INDEX(Adaptation!AG:AG,MATCH(A111,Adaptation!B:B,0))</f>
        <v>Very Low</v>
      </c>
      <c r="C111" s="36" t="str">
        <f>INDEX(Mitigation!AG:AG,MATCH(A111,Mitigation!B:B,0))</f>
        <v>High</v>
      </c>
      <c r="D111" s="36" t="str">
        <f>INDEX(Replacement!AF:AF,MATCH(A111,Replacement!B:B,0))</f>
        <v>High</v>
      </c>
      <c r="E111" s="36" t="s">
        <v>122</v>
      </c>
      <c r="F111" s="36" t="str">
        <f>INDEX('Community SIP'!I:I,MATCH(A111,'Community SIP'!B:B,0))</f>
        <v/>
      </c>
      <c r="G111" t="str">
        <f>INDEX(District_recommendation!BE:BE,MATCH(A111,District_recommendation!B:B,0))</f>
        <v xml:space="preserve">PM-KUSUM model C (IPS and FLS) </v>
      </c>
    </row>
    <row r="112" spans="1:8" x14ac:dyDescent="0.25">
      <c r="A112" s="29" t="s">
        <v>124</v>
      </c>
      <c r="B112" s="36" t="str">
        <f>INDEX(Adaptation!AG:AG,MATCH(A112,Adaptation!B:B,0))</f>
        <v>Moderate</v>
      </c>
      <c r="C112" s="36" t="str">
        <f>INDEX(Mitigation!AG:AG,MATCH(A112,Mitigation!B:B,0))</f>
        <v>Very High</v>
      </c>
      <c r="D112" s="36" t="str">
        <f>INDEX(Replacement!AF:AF,MATCH(A112,Replacement!B:B,0))</f>
        <v>Very High</v>
      </c>
      <c r="E112" s="36" t="s">
        <v>122</v>
      </c>
      <c r="F112" s="36" t="str">
        <f>INDEX('Community SIP'!I:I,MATCH(A112,'Community SIP'!B:B,0))</f>
        <v/>
      </c>
      <c r="G112" t="str">
        <f>INDEX(District_recommendation!BE:BE,MATCH(A112,District_recommendation!B:B,0))</f>
        <v xml:space="preserve">PM-KUSUM model C (IPS and FLS) </v>
      </c>
    </row>
    <row r="113" spans="1:8" x14ac:dyDescent="0.25">
      <c r="A113" s="29" t="s">
        <v>125</v>
      </c>
      <c r="B113" s="36" t="str">
        <f>INDEX(Adaptation!AG:AG,MATCH(A113,Adaptation!B:B,0))</f>
        <v>Low</v>
      </c>
      <c r="C113" s="36" t="str">
        <f>INDEX(Mitigation!AG:AG,MATCH(A113,Mitigation!B:B,0))</f>
        <v>Moderate</v>
      </c>
      <c r="D113" s="36" t="str">
        <f>INDEX(Replacement!AF:AF,MATCH(A113,Replacement!B:B,0))</f>
        <v>High</v>
      </c>
      <c r="E113" s="36" t="s">
        <v>67</v>
      </c>
      <c r="F113" s="36" t="str">
        <f>INDEX('Community SIP'!I:I,MATCH(A113,'Community SIP'!B:B,0))</f>
        <v/>
      </c>
      <c r="G113" t="str">
        <f>INDEX(District_recommendation!BE:BE,MATCH(A113,District_recommendation!B:B,0))</f>
        <v xml:space="preserve">PM-KUSUM model C (IPS and FLS) </v>
      </c>
    </row>
    <row r="114" spans="1:8" x14ac:dyDescent="0.25">
      <c r="A114" s="29" t="s">
        <v>126</v>
      </c>
      <c r="B114" s="36" t="str">
        <f>INDEX(Adaptation!AG:AG,MATCH(A114,Adaptation!B:B,0))</f>
        <v>Moderate</v>
      </c>
      <c r="C114" s="36" t="str">
        <f>INDEX(Mitigation!AG:AG,MATCH(A114,Mitigation!B:B,0))</f>
        <v>Moderate</v>
      </c>
      <c r="D114" s="36" t="str">
        <f>INDEX(Replacement!AF:AF,MATCH(A114,Replacement!B:B,0))</f>
        <v>High</v>
      </c>
      <c r="E114" s="36" t="s">
        <v>67</v>
      </c>
      <c r="F114" s="36" t="str">
        <f>INDEX('Community SIP'!I:I,MATCH(A114,'Community SIP'!B:B,0))</f>
        <v/>
      </c>
      <c r="G114" t="str">
        <f>INDEX(District_recommendation!BE:BE,MATCH(A114,District_recommendation!B:B,0))</f>
        <v xml:space="preserve">PM-KUSUM model C (IPS and FLS) </v>
      </c>
    </row>
    <row r="115" spans="1:8" x14ac:dyDescent="0.25">
      <c r="A115" s="29" t="s">
        <v>127</v>
      </c>
      <c r="B115" s="36" t="str">
        <f>INDEX(Adaptation!AG:AG,MATCH(A115,Adaptation!B:B,0))</f>
        <v>Low</v>
      </c>
      <c r="C115" s="36" t="str">
        <f>INDEX(Mitigation!AG:AG,MATCH(A115,Mitigation!B:B,0))</f>
        <v>Moderate</v>
      </c>
      <c r="D115" s="36" t="str">
        <f>INDEX(Replacement!AF:AF,MATCH(A115,Replacement!B:B,0))</f>
        <v>High</v>
      </c>
      <c r="E115" s="36" t="s">
        <v>67</v>
      </c>
      <c r="F115" s="36" t="str">
        <f>INDEX('Community SIP'!I:I,MATCH(A115,'Community SIP'!B:B,0))</f>
        <v/>
      </c>
      <c r="G115" t="str">
        <f>INDEX(District_recommendation!BE:BE,MATCH(A115,District_recommendation!B:B,0))</f>
        <v>PM-KUSUM model C (IPS and FLS) + DISCOM</v>
      </c>
    </row>
    <row r="116" spans="1:8" x14ac:dyDescent="0.25">
      <c r="A116" s="29" t="s">
        <v>128</v>
      </c>
      <c r="B116" s="36" t="str">
        <f>INDEX(Adaptation!AG:AG,MATCH(A116,Adaptation!B:B,0))</f>
        <v>Very High</v>
      </c>
      <c r="C116" s="36" t="str">
        <f>INDEX(Mitigation!AG:AG,MATCH(A116,Mitigation!B:B,0))</f>
        <v>Very Low</v>
      </c>
      <c r="D116" s="36" t="str">
        <f>INDEX(Replacement!AF:AF,MATCH(A116,Replacement!B:B,0))</f>
        <v>Very Low</v>
      </c>
      <c r="E116" s="36" t="s">
        <v>7</v>
      </c>
      <c r="F116" s="36" t="str">
        <f>INDEX('Community SIP'!I:I,MATCH(A116,'Community SIP'!B:B,0))</f>
        <v/>
      </c>
      <c r="G116" t="str">
        <f>INDEX(District_recommendation!BE:BE,MATCH(A116,District_recommendation!B:B,0))</f>
        <v>No Data</v>
      </c>
    </row>
    <row r="117" spans="1:8" x14ac:dyDescent="0.25">
      <c r="A117" s="29" t="s">
        <v>129</v>
      </c>
      <c r="B117" s="36" t="str">
        <f>INDEX(Adaptation!AG:AG,MATCH(A117,Adaptation!B:B,0))</f>
        <v>Moderate</v>
      </c>
      <c r="C117" s="36" t="str">
        <f>INDEX(Mitigation!AG:AG,MATCH(A117,Mitigation!B:B,0))</f>
        <v>High</v>
      </c>
      <c r="D117" s="36" t="str">
        <f>INDEX(Replacement!AF:AF,MATCH(A117,Replacement!B:B,0))</f>
        <v>High</v>
      </c>
      <c r="E117" s="36" t="s">
        <v>122</v>
      </c>
      <c r="F117" s="36" t="str">
        <f>INDEX('Community SIP'!I:I,MATCH(A117,'Community SIP'!B:B,0))</f>
        <v/>
      </c>
      <c r="G117" t="str">
        <f>INDEX(District_recommendation!BE:BE,MATCH(A117,District_recommendation!B:B,0))</f>
        <v>PM-KUSUM (IPS) + DISCOM</v>
      </c>
      <c r="H117" t="str">
        <f>INDEX(District_recommendation!AY:AY,MATCH(A117,District_recommendation!B:B,0))</f>
        <v>Yes</v>
      </c>
    </row>
    <row r="118" spans="1:8" x14ac:dyDescent="0.25">
      <c r="A118" s="183" t="s">
        <v>130</v>
      </c>
      <c r="B118" s="36" t="str">
        <f>INDEX(Adaptation!AG:AG,MATCH(A118,Adaptation!B:B,0))</f>
        <v>Low</v>
      </c>
      <c r="C118" s="36" t="str">
        <f>INDEX(Mitigation!AG:AG,MATCH(A118,Mitigation!B:B,0))</f>
        <v>Very Low</v>
      </c>
      <c r="D118" s="36" t="str">
        <f>INDEX(Replacement!AF:AF,MATCH(A118,Replacement!B:B,0))</f>
        <v>Very Low</v>
      </c>
      <c r="F118" s="36" t="str">
        <f>INDEX('Community SIP'!I:I,MATCH(A118,'Community SIP'!B:B,0))</f>
        <v/>
      </c>
      <c r="G118" t="str">
        <f>INDEX(District_recommendation!BE:BE,MATCH(A118,District_recommendation!B:B,0))</f>
        <v>PM-KUSUM B</v>
      </c>
    </row>
    <row r="119" spans="1:8" x14ac:dyDescent="0.25">
      <c r="A119" s="183" t="s">
        <v>131</v>
      </c>
      <c r="B119" s="36" t="str">
        <f>INDEX(Adaptation!AG:AG,MATCH(A119,Adaptation!B:B,0))</f>
        <v>Low</v>
      </c>
      <c r="C119" s="36" t="str">
        <f>INDEX(Mitigation!AG:AG,MATCH(A119,Mitigation!B:B,0))</f>
        <v>Very Low</v>
      </c>
      <c r="D119" s="36" t="str">
        <f>INDEX(Replacement!AF:AF,MATCH(A119,Replacement!B:B,0))</f>
        <v>Very Low</v>
      </c>
      <c r="F119" s="36" t="str">
        <f>INDEX('Community SIP'!I:I,MATCH(A119,'Community SIP'!B:B,0))</f>
        <v/>
      </c>
      <c r="G119" t="str">
        <f>INDEX(District_recommendation!BE:BE,MATCH(A119,District_recommendation!B:B,0))</f>
        <v>PM-KUSUM B</v>
      </c>
    </row>
    <row r="120" spans="1:8" x14ac:dyDescent="0.25">
      <c r="A120" s="183" t="s">
        <v>132</v>
      </c>
      <c r="B120" s="36" t="str">
        <f>INDEX(Adaptation!AG:AG,MATCH(A120,Adaptation!B:B,0))</f>
        <v>Moderate</v>
      </c>
      <c r="C120" s="36" t="str">
        <f>INDEX(Mitigation!AG:AG,MATCH(A120,Mitigation!B:B,0))</f>
        <v>Very Low</v>
      </c>
      <c r="D120" s="36" t="str">
        <f>INDEX(Replacement!AF:AF,MATCH(A120,Replacement!B:B,0))</f>
        <v>Very Low</v>
      </c>
      <c r="F120" s="36" t="str">
        <f>INDEX('Community SIP'!I:I,MATCH(A120,'Community SIP'!B:B,0))</f>
        <v/>
      </c>
      <c r="G120" t="str">
        <f>INDEX(District_recommendation!BE:BE,MATCH(A120,District_recommendation!B:B,0))</f>
        <v>No Data</v>
      </c>
    </row>
    <row r="121" spans="1:8" x14ac:dyDescent="0.25">
      <c r="A121" s="183" t="s">
        <v>133</v>
      </c>
      <c r="B121" s="36" t="str">
        <f>INDEX(Adaptation!AG:AG,MATCH(A121,Adaptation!B:B,0))</f>
        <v>Low</v>
      </c>
      <c r="C121" s="36" t="str">
        <f>INDEX(Mitigation!AG:AG,MATCH(A121,Mitigation!B:B,0))</f>
        <v>Very Low</v>
      </c>
      <c r="D121" s="36" t="str">
        <f>INDEX(Replacement!AF:AF,MATCH(A121,Replacement!B:B,0))</f>
        <v>Very Low</v>
      </c>
      <c r="F121" s="36" t="str">
        <f>INDEX('Community SIP'!I:I,MATCH(A121,'Community SIP'!B:B,0))</f>
        <v/>
      </c>
      <c r="G121" t="str">
        <f>INDEX(District_recommendation!BE:BE,MATCH(A121,District_recommendation!B:B,0))</f>
        <v>PM-KUSUM B</v>
      </c>
    </row>
    <row r="122" spans="1:8" x14ac:dyDescent="0.25">
      <c r="A122" s="183" t="s">
        <v>134</v>
      </c>
      <c r="B122" s="36" t="str">
        <f>INDEX(Adaptation!AG:AG,MATCH(A122,Adaptation!B:B,0))</f>
        <v>Low</v>
      </c>
      <c r="C122" s="36" t="str">
        <f>INDEX(Mitigation!AG:AG,MATCH(A122,Mitigation!B:B,0))</f>
        <v>Very Low</v>
      </c>
      <c r="D122" s="36" t="str">
        <f>INDEX(Replacement!AF:AF,MATCH(A122,Replacement!B:B,0))</f>
        <v>Very Low</v>
      </c>
      <c r="F122" s="36" t="str">
        <f>INDEX('Community SIP'!I:I,MATCH(A122,'Community SIP'!B:B,0))</f>
        <v/>
      </c>
      <c r="G122" t="str">
        <f>INDEX(District_recommendation!BE:BE,MATCH(A122,District_recommendation!B:B,0))</f>
        <v>PM-KUSUM B</v>
      </c>
    </row>
    <row r="123" spans="1:8" x14ac:dyDescent="0.25">
      <c r="A123" s="29" t="s">
        <v>135</v>
      </c>
      <c r="B123" s="36" t="str">
        <f>INDEX(Adaptation!AG:AG,MATCH(A123,Adaptation!B:B,0))</f>
        <v>High</v>
      </c>
      <c r="C123" s="36" t="str">
        <f>INDEX(Mitigation!AG:AG,MATCH(A123,Mitigation!B:B,0))</f>
        <v>High</v>
      </c>
      <c r="D123" s="36" t="str">
        <f>INDEX(Replacement!AF:AF,MATCH(A123,Replacement!B:B,0))</f>
        <v>Moderate</v>
      </c>
      <c r="E123" s="36" t="s">
        <v>9</v>
      </c>
      <c r="F123" s="36" t="str">
        <f>INDEX('Community SIP'!I:I,MATCH(A123,'Community SIP'!B:B,0))</f>
        <v/>
      </c>
      <c r="G123" t="str">
        <f>INDEX(District_recommendation!BE:BE,MATCH(A123,District_recommendation!B:B,0))</f>
        <v xml:space="preserve">PM-KUSUM model C (IPS and FLS) </v>
      </c>
    </row>
    <row r="124" spans="1:8" x14ac:dyDescent="0.25">
      <c r="A124" s="29" t="s">
        <v>136</v>
      </c>
      <c r="B124" s="36" t="str">
        <f>INDEX(Adaptation!AG:AG,MATCH(A124,Adaptation!B:B,0))</f>
        <v>Low</v>
      </c>
      <c r="C124" s="36" t="str">
        <f>INDEX(Mitigation!AG:AG,MATCH(A124,Mitigation!B:B,0))</f>
        <v>Low</v>
      </c>
      <c r="D124" s="36" t="str">
        <f>INDEX(Replacement!AF:AF,MATCH(A124,Replacement!B:B,0))</f>
        <v>High</v>
      </c>
      <c r="E124" s="36" t="s">
        <v>67</v>
      </c>
      <c r="F124" s="36" t="str">
        <f>INDEX('Community SIP'!I:I,MATCH(A124,'Community SIP'!B:B,0))</f>
        <v/>
      </c>
      <c r="G124" t="str">
        <f>INDEX(District_recommendation!BE:BE,MATCH(A124,District_recommendation!B:B,0))</f>
        <v>PM-KUSUM (IPS) + DISCOM</v>
      </c>
      <c r="H124" t="str">
        <f>INDEX(District_recommendation!AY:AY,MATCH(A124,District_recommendation!B:B,0))</f>
        <v>Yes</v>
      </c>
    </row>
    <row r="125" spans="1:8" x14ac:dyDescent="0.25">
      <c r="A125" s="183" t="s">
        <v>137</v>
      </c>
      <c r="B125" s="36" t="str">
        <f>INDEX(Adaptation!AG:AG,MATCH(A125,Adaptation!B:B,0))</f>
        <v>Moderate</v>
      </c>
      <c r="C125" s="36" t="str">
        <f>INDEX(Mitigation!AG:AG,MATCH(A125,Mitigation!B:B,0))</f>
        <v>Moderate</v>
      </c>
      <c r="D125" s="36" t="str">
        <f>INDEX(Replacement!AF:AF,MATCH(A125,Replacement!B:B,0))</f>
        <v>Moderate</v>
      </c>
      <c r="F125" s="36" t="str">
        <f>INDEX('Community SIP'!I:I,MATCH(A125,'Community SIP'!B:B,0))</f>
        <v/>
      </c>
      <c r="G125" t="str">
        <f>INDEX(District_recommendation!BE:BE,MATCH(A125,District_recommendation!B:B,0))</f>
        <v>PM-KUSUM (IPS) + DISCOM</v>
      </c>
      <c r="H125" t="str">
        <f>INDEX(District_recommendation!AY:AY,MATCH(A125,District_recommendation!B:B,0))</f>
        <v>Yes</v>
      </c>
    </row>
    <row r="126" spans="1:8" x14ac:dyDescent="0.25">
      <c r="A126" s="183" t="s">
        <v>138</v>
      </c>
      <c r="B126" s="36" t="str">
        <f>INDEX(Adaptation!AG:AG,MATCH(A126,Adaptation!B:B,0))</f>
        <v>Moderate</v>
      </c>
      <c r="C126" s="36" t="str">
        <f>INDEX(Mitigation!AG:AG,MATCH(A126,Mitigation!B:B,0))</f>
        <v>Moderate</v>
      </c>
      <c r="D126" s="36" t="str">
        <f>INDEX(Replacement!AF:AF,MATCH(A126,Replacement!B:B,0))</f>
        <v>Moderate</v>
      </c>
      <c r="F126" s="36" t="str">
        <f>INDEX('Community SIP'!I:I,MATCH(A126,'Community SIP'!B:B,0))</f>
        <v/>
      </c>
      <c r="G126" t="str">
        <f>INDEX(District_recommendation!BE:BE,MATCH(A126,District_recommendation!B:B,0))</f>
        <v>PM-KUSUM (IPS) + DISCOM</v>
      </c>
      <c r="H126" t="str">
        <f>INDEX(District_recommendation!AY:AY,MATCH(A126,District_recommendation!B:B,0))</f>
        <v>Yes</v>
      </c>
    </row>
    <row r="127" spans="1:8" x14ac:dyDescent="0.25">
      <c r="A127" s="29" t="s">
        <v>139</v>
      </c>
      <c r="B127" s="36" t="str">
        <f>INDEX(Adaptation!AG:AG,MATCH(A127,Adaptation!B:B,0))</f>
        <v>Moderate</v>
      </c>
      <c r="C127" s="36" t="str">
        <f>INDEX(Mitigation!AG:AG,MATCH(A127,Mitigation!B:B,0))</f>
        <v>Moderate</v>
      </c>
      <c r="D127" s="36" t="str">
        <f>INDEX(Replacement!AF:AF,MATCH(A127,Replacement!B:B,0))</f>
        <v>High</v>
      </c>
      <c r="E127" s="36" t="s">
        <v>67</v>
      </c>
      <c r="F127" s="36" t="str">
        <f>INDEX('Community SIP'!I:I,MATCH(A127,'Community SIP'!B:B,0))</f>
        <v/>
      </c>
      <c r="G127" t="str">
        <f>INDEX(District_recommendation!BE:BE,MATCH(A127,District_recommendation!B:B,0))</f>
        <v xml:space="preserve">PM-KUSUM model C (IPS and FLS) </v>
      </c>
    </row>
    <row r="128" spans="1:8" x14ac:dyDescent="0.25">
      <c r="A128" s="183" t="s">
        <v>140</v>
      </c>
      <c r="B128" s="36" t="str">
        <f>INDEX(Adaptation!AG:AG,MATCH(A128,Adaptation!B:B,0))</f>
        <v>Low</v>
      </c>
      <c r="C128" s="36" t="str">
        <f>INDEX(Mitigation!AG:AG,MATCH(A128,Mitigation!B:B,0))</f>
        <v>Moderate</v>
      </c>
      <c r="D128" s="36" t="str">
        <f>INDEX(Replacement!AF:AF,MATCH(A128,Replacement!B:B,0))</f>
        <v>Moderate</v>
      </c>
      <c r="F128" s="36" t="str">
        <f>INDEX('Community SIP'!I:I,MATCH(A128,'Community SIP'!B:B,0))</f>
        <v/>
      </c>
      <c r="G128" t="str">
        <f>INDEX(District_recommendation!BE:BE,MATCH(A128,District_recommendation!B:B,0))</f>
        <v>No Data</v>
      </c>
    </row>
    <row r="129" spans="1:8" x14ac:dyDescent="0.25">
      <c r="A129" s="29" t="s">
        <v>141</v>
      </c>
      <c r="B129" s="36" t="str">
        <f>INDEX(Adaptation!AG:AG,MATCH(A129,Adaptation!B:B,0))</f>
        <v>Low</v>
      </c>
      <c r="C129" s="36" t="str">
        <f>INDEX(Mitigation!AG:AG,MATCH(A129,Mitigation!B:B,0))</f>
        <v>High</v>
      </c>
      <c r="D129" s="36" t="str">
        <f>INDEX(Replacement!AF:AF,MATCH(A129,Replacement!B:B,0))</f>
        <v>High</v>
      </c>
      <c r="E129" s="36" t="s">
        <v>122</v>
      </c>
      <c r="F129" s="36" t="str">
        <f>INDEX('Community SIP'!I:I,MATCH(A129,'Community SIP'!B:B,0))</f>
        <v/>
      </c>
      <c r="G129" t="str">
        <f>INDEX(District_recommendation!BE:BE,MATCH(A129,District_recommendation!B:B,0))</f>
        <v>PM-KUSUM model C (IPS)</v>
      </c>
      <c r="H129" t="str">
        <f>INDEX(District_recommendation!AY:AY,MATCH(A129,District_recommendation!B:B,0))</f>
        <v>Yes</v>
      </c>
    </row>
    <row r="130" spans="1:8" x14ac:dyDescent="0.25">
      <c r="A130" s="183" t="s">
        <v>142</v>
      </c>
      <c r="B130" s="36" t="str">
        <f>INDEX(Adaptation!AG:AG,MATCH(A130,Adaptation!B:B,0))</f>
        <v>Low</v>
      </c>
      <c r="C130" s="36" t="str">
        <f>INDEX(Mitigation!AG:AG,MATCH(A130,Mitigation!B:B,0))</f>
        <v>Very Low</v>
      </c>
      <c r="D130" s="36" t="str">
        <f>INDEX(Replacement!AF:AF,MATCH(A130,Replacement!B:B,0))</f>
        <v>Low</v>
      </c>
      <c r="F130" s="36" t="str">
        <f>INDEX('Community SIP'!I:I,MATCH(A130,'Community SIP'!B:B,0))</f>
        <v/>
      </c>
      <c r="G130" t="str">
        <f>INDEX(District_recommendation!BE:BE,MATCH(A130,District_recommendation!B:B,0))</f>
        <v>PM-KUSUM B + DISCOM</v>
      </c>
      <c r="H130" t="str">
        <f>INDEX(District_recommendation!AY:AY,MATCH(A130,District_recommendation!B:B,0))</f>
        <v>Yes</v>
      </c>
    </row>
    <row r="131" spans="1:8" x14ac:dyDescent="0.25">
      <c r="A131" s="29" t="s">
        <v>143</v>
      </c>
      <c r="B131" s="36" t="str">
        <f>INDEX(Adaptation!AG:AG,MATCH(A131,Adaptation!B:B,0))</f>
        <v>Low</v>
      </c>
      <c r="C131" s="36" t="str">
        <f>INDEX(Mitigation!AG:AG,MATCH(A131,Mitigation!B:B,0))</f>
        <v>Moderate</v>
      </c>
      <c r="D131" s="36" t="str">
        <f>INDEX(Replacement!AF:AF,MATCH(A131,Replacement!B:B,0))</f>
        <v>Very High</v>
      </c>
      <c r="E131" s="36" t="s">
        <v>67</v>
      </c>
      <c r="F131" s="36" t="str">
        <f>INDEX('Community SIP'!I:I,MATCH(A131,'Community SIP'!B:B,0))</f>
        <v/>
      </c>
      <c r="G131" t="str">
        <f>INDEX(District_recommendation!BE:BE,MATCH(A131,District_recommendation!B:B,0))</f>
        <v>PM-KUSUM model C (IPS and FLS) + DISCOM</v>
      </c>
    </row>
    <row r="132" spans="1:8" x14ac:dyDescent="0.25">
      <c r="A132" s="29" t="s">
        <v>144</v>
      </c>
      <c r="B132" s="36" t="str">
        <f>INDEX(Adaptation!AG:AG,MATCH(A132,Adaptation!B:B,0))</f>
        <v>High</v>
      </c>
      <c r="C132" s="36" t="str">
        <f>INDEX(Mitigation!AG:AG,MATCH(A132,Mitigation!B:B,0))</f>
        <v>High</v>
      </c>
      <c r="D132" s="36" t="str">
        <f>INDEX(Replacement!AF:AF,MATCH(A132,Replacement!B:B,0))</f>
        <v>Very High</v>
      </c>
      <c r="E132" s="36" t="s">
        <v>41</v>
      </c>
      <c r="F132" s="36" t="str">
        <f>INDEX('Community SIP'!I:I,MATCH(A132,'Community SIP'!B:B,0))</f>
        <v/>
      </c>
      <c r="G132" t="str">
        <f>INDEX(District_recommendation!BE:BE,MATCH(A132,District_recommendation!B:B,0))</f>
        <v>PM-KUSUM (IPS) + DISCOM</v>
      </c>
      <c r="H132" t="str">
        <f>INDEX(District_recommendation!AY:AY,MATCH(A132,District_recommendation!B:B,0))</f>
        <v>Yes</v>
      </c>
    </row>
    <row r="133" spans="1:8" x14ac:dyDescent="0.25">
      <c r="A133" s="29" t="s">
        <v>145</v>
      </c>
      <c r="B133" s="36" t="str">
        <f>INDEX(Adaptation!AG:AG,MATCH(A133,Adaptation!B:B,0))</f>
        <v>Moderate</v>
      </c>
      <c r="C133" s="36" t="str">
        <f>INDEX(Mitigation!AG:AG,MATCH(A133,Mitigation!B:B,0))</f>
        <v>High</v>
      </c>
      <c r="D133" s="36" t="str">
        <f>INDEX(Replacement!AF:AF,MATCH(A133,Replacement!B:B,0))</f>
        <v>High</v>
      </c>
      <c r="E133" s="36" t="s">
        <v>122</v>
      </c>
      <c r="F133" s="36" t="str">
        <f>INDEX('Community SIP'!I:I,MATCH(A133,'Community SIP'!B:B,0))</f>
        <v/>
      </c>
      <c r="G133" t="str">
        <f>INDEX(District_recommendation!BE:BE,MATCH(A133,District_recommendation!B:B,0))</f>
        <v xml:space="preserve">PM-KUSUM model C (IPS and FLS) </v>
      </c>
    </row>
    <row r="134" spans="1:8" x14ac:dyDescent="0.25">
      <c r="A134" s="183" t="s">
        <v>146</v>
      </c>
      <c r="B134" s="36" t="str">
        <f>INDEX(Adaptation!AG:AG,MATCH(A134,Adaptation!B:B,0))</f>
        <v>Low</v>
      </c>
      <c r="C134" s="36" t="str">
        <f>INDEX(Mitigation!AG:AG,MATCH(A134,Mitigation!B:B,0))</f>
        <v>Very Low</v>
      </c>
      <c r="D134" s="36" t="str">
        <f>INDEX(Replacement!AF:AF,MATCH(A134,Replacement!B:B,0))</f>
        <v>Very Low</v>
      </c>
      <c r="F134" s="36" t="str">
        <f>INDEX('Community SIP'!I:I,MATCH(A134,'Community SIP'!B:B,0))</f>
        <v/>
      </c>
      <c r="G134" t="str">
        <f>INDEX(District_recommendation!BE:BE,MATCH(A134,District_recommendation!B:B,0))</f>
        <v>PM-KUSUM B</v>
      </c>
    </row>
    <row r="135" spans="1:8" x14ac:dyDescent="0.25">
      <c r="A135" s="29" t="s">
        <v>147</v>
      </c>
      <c r="B135" s="36" t="str">
        <f>INDEX(Adaptation!AG:AG,MATCH(A135,Adaptation!B:B,0))</f>
        <v>High</v>
      </c>
      <c r="C135" s="36" t="str">
        <f>INDEX(Mitigation!AG:AG,MATCH(A135,Mitigation!B:B,0))</f>
        <v>Low</v>
      </c>
      <c r="D135" s="36" t="str">
        <f>INDEX(Replacement!AF:AF,MATCH(A135,Replacement!B:B,0))</f>
        <v>Low</v>
      </c>
      <c r="E135" s="36" t="s">
        <v>7</v>
      </c>
      <c r="F135" s="36" t="str">
        <f>INDEX('Community SIP'!I:I,MATCH(A135,'Community SIP'!B:B,0))</f>
        <v/>
      </c>
      <c r="G135" t="str">
        <f>INDEX(District_recommendation!BE:BE,MATCH(A135,District_recommendation!B:B,0))</f>
        <v>PM-KUSUM (IPS) + DISCOM</v>
      </c>
      <c r="H135" t="str">
        <f>INDEX(District_recommendation!AY:AY,MATCH(A135,District_recommendation!B:B,0))</f>
        <v>Yes</v>
      </c>
    </row>
    <row r="136" spans="1:8" x14ac:dyDescent="0.25">
      <c r="A136" s="183" t="s">
        <v>148</v>
      </c>
      <c r="B136" s="36" t="str">
        <f>INDEX(Adaptation!AG:AG,MATCH(A136,Adaptation!B:B,0))</f>
        <v>High</v>
      </c>
      <c r="C136" s="36" t="str">
        <f>INDEX(Mitigation!AG:AG,MATCH(A136,Mitigation!B:B,0))</f>
        <v>Moderate</v>
      </c>
      <c r="D136" s="36" t="str">
        <f>INDEX(Replacement!AF:AF,MATCH(A136,Replacement!B:B,0))</f>
        <v>High</v>
      </c>
      <c r="E136" s="36" t="s">
        <v>70</v>
      </c>
      <c r="F136" s="36" t="str">
        <f>INDEX('Community SIP'!I:I,MATCH(A136,'Community SIP'!B:B,0))</f>
        <v/>
      </c>
      <c r="G136" t="str">
        <f>INDEX(District_recommendation!BE:BE,MATCH(A136,District_recommendation!B:B,0))</f>
        <v xml:space="preserve">PM-KUSUM model C (IPS and FLS) </v>
      </c>
    </row>
    <row r="137" spans="1:8" x14ac:dyDescent="0.25">
      <c r="A137" s="29" t="s">
        <v>149</v>
      </c>
      <c r="B137" s="36" t="str">
        <f>INDEX(Adaptation!AG:AG,MATCH(A137,Adaptation!B:B,0))</f>
        <v>Moderate</v>
      </c>
      <c r="C137" s="36" t="str">
        <f>INDEX(Mitigation!AG:AG,MATCH(A137,Mitigation!B:B,0))</f>
        <v>Moderate</v>
      </c>
      <c r="D137" s="36" t="str">
        <f>INDEX(Replacement!AF:AF,MATCH(A137,Replacement!B:B,0))</f>
        <v>High</v>
      </c>
      <c r="E137" s="36" t="s">
        <v>67</v>
      </c>
      <c r="F137" s="36" t="str">
        <f>INDEX('Community SIP'!I:I,MATCH(A137,'Community SIP'!B:B,0))</f>
        <v/>
      </c>
      <c r="G137" t="str">
        <f>INDEX(District_recommendation!BE:BE,MATCH(A137,District_recommendation!B:B,0))</f>
        <v>PM-KUSUM B + DISCOM</v>
      </c>
    </row>
    <row r="138" spans="1:8" x14ac:dyDescent="0.25">
      <c r="A138" s="29" t="s">
        <v>150</v>
      </c>
      <c r="B138" s="36" t="str">
        <f>INDEX(Adaptation!AG:AG,MATCH(A138,Adaptation!B:B,0))</f>
        <v>Very Low</v>
      </c>
      <c r="C138" s="36" t="str">
        <f>INDEX(Mitigation!AG:AG,MATCH(A138,Mitigation!B:B,0))</f>
        <v>Very High</v>
      </c>
      <c r="D138" s="36" t="str">
        <f>INDEX(Replacement!AF:AF,MATCH(A138,Replacement!B:B,0))</f>
        <v>Very High</v>
      </c>
      <c r="E138" s="36" t="s">
        <v>122</v>
      </c>
      <c r="F138" s="36" t="str">
        <f>INDEX('Community SIP'!I:I,MATCH(A138,'Community SIP'!B:B,0))</f>
        <v/>
      </c>
      <c r="G138" t="str">
        <f>INDEX(District_recommendation!BE:BE,MATCH(A138,District_recommendation!B:B,0))</f>
        <v>PM-KUSUM (IPS) + DISCOM</v>
      </c>
      <c r="H138" t="str">
        <f>INDEX(District_recommendation!AY:AY,MATCH(A138,District_recommendation!B:B,0))</f>
        <v>Yes</v>
      </c>
    </row>
    <row r="139" spans="1:8" x14ac:dyDescent="0.25">
      <c r="A139" s="29" t="s">
        <v>151</v>
      </c>
      <c r="B139" s="36" t="str">
        <f>INDEX(Adaptation!AG:AG,MATCH(A139,Adaptation!B:B,0))</f>
        <v>Moderate</v>
      </c>
      <c r="C139" s="36" t="str">
        <f>INDEX(Mitigation!AG:AG,MATCH(A139,Mitigation!B:B,0))</f>
        <v>High</v>
      </c>
      <c r="D139" s="36" t="str">
        <f>INDEX(Replacement!AF:AF,MATCH(A139,Replacement!B:B,0))</f>
        <v>Very High</v>
      </c>
      <c r="E139" s="36" t="s">
        <v>122</v>
      </c>
      <c r="F139" s="36" t="str">
        <f>INDEX('Community SIP'!I:I,MATCH(A139,'Community SIP'!B:B,0))</f>
        <v/>
      </c>
      <c r="G139" t="str">
        <f>INDEX(District_recommendation!BE:BE,MATCH(A139,District_recommendation!B:B,0))</f>
        <v>PM-KUSUM model C (IPS)</v>
      </c>
      <c r="H139" t="str">
        <f>INDEX(District_recommendation!AY:AY,MATCH(A139,District_recommendation!B:B,0))</f>
        <v>Yes</v>
      </c>
    </row>
    <row r="140" spans="1:8" x14ac:dyDescent="0.25">
      <c r="A140" s="29" t="s">
        <v>152</v>
      </c>
      <c r="B140" s="36" t="str">
        <f>INDEX(Adaptation!AG:AG,MATCH(A140,Adaptation!B:B,0))</f>
        <v>Moderate</v>
      </c>
      <c r="C140" s="36" t="str">
        <f>INDEX(Mitigation!AG:AG,MATCH(A140,Mitigation!B:B,0))</f>
        <v>High</v>
      </c>
      <c r="D140" s="36" t="str">
        <f>INDEX(Replacement!AF:AF,MATCH(A140,Replacement!B:B,0))</f>
        <v>High</v>
      </c>
      <c r="E140" s="36" t="s">
        <v>122</v>
      </c>
      <c r="F140" s="36" t="str">
        <f>INDEX('Community SIP'!I:I,MATCH(A140,'Community SIP'!B:B,0))</f>
        <v/>
      </c>
      <c r="G140" t="str">
        <f>INDEX(District_recommendation!BE:BE,MATCH(A140,District_recommendation!B:B,0))</f>
        <v>PM-KUSUM model C (IPS)</v>
      </c>
      <c r="H140" t="str">
        <f>INDEX(District_recommendation!AY:AY,MATCH(A140,District_recommendation!B:B,0))</f>
        <v>Yes</v>
      </c>
    </row>
    <row r="141" spans="1:8" x14ac:dyDescent="0.25">
      <c r="A141" s="29" t="s">
        <v>153</v>
      </c>
      <c r="B141" s="36" t="str">
        <f>INDEX(Adaptation!AG:AG,MATCH(A141,Adaptation!B:B,0))</f>
        <v>Low</v>
      </c>
      <c r="C141" s="36" t="str">
        <f>INDEX(Mitigation!AG:AG,MATCH(A141,Mitigation!B:B,0))</f>
        <v>High</v>
      </c>
      <c r="D141" s="36" t="str">
        <f>INDEX(Replacement!AF:AF,MATCH(A141,Replacement!B:B,0))</f>
        <v>Moderate</v>
      </c>
      <c r="E141" s="36" t="s">
        <v>56</v>
      </c>
      <c r="F141" s="36" t="str">
        <f>INDEX('Community SIP'!I:I,MATCH(A141,'Community SIP'!B:B,0))</f>
        <v/>
      </c>
      <c r="G141" t="str">
        <f>INDEX(District_recommendation!BE:BE,MATCH(A141,District_recommendation!B:B,0))</f>
        <v>PM-KUSUM (IPS) + DISCOM</v>
      </c>
      <c r="H141" t="str">
        <f>INDEX(District_recommendation!AY:AY,MATCH(A141,District_recommendation!B:B,0))</f>
        <v>Yes</v>
      </c>
    </row>
    <row r="142" spans="1:8" x14ac:dyDescent="0.25">
      <c r="A142" s="29" t="s">
        <v>154</v>
      </c>
      <c r="B142" s="36" t="str">
        <f>INDEX(Adaptation!AG:AG,MATCH(A142,Adaptation!B:B,0))</f>
        <v>Moderate</v>
      </c>
      <c r="C142" s="36" t="str">
        <f>INDEX(Mitigation!AG:AG,MATCH(A142,Mitigation!B:B,0))</f>
        <v>High</v>
      </c>
      <c r="D142" s="36" t="str">
        <f>INDEX(Replacement!AF:AF,MATCH(A142,Replacement!B:B,0))</f>
        <v>Moderate</v>
      </c>
      <c r="E142" s="36" t="s">
        <v>56</v>
      </c>
      <c r="F142" s="36" t="str">
        <f>INDEX('Community SIP'!I:I,MATCH(A142,'Community SIP'!B:B,0))</f>
        <v/>
      </c>
      <c r="G142" t="str">
        <f>INDEX(District_recommendation!BE:BE,MATCH(A142,District_recommendation!B:B,0))</f>
        <v>PM-KUSUM model C (IPS)</v>
      </c>
      <c r="H142" t="str">
        <f>INDEX(District_recommendation!AY:AY,MATCH(A142,District_recommendation!B:B,0))</f>
        <v>Yes</v>
      </c>
    </row>
    <row r="143" spans="1:8" x14ac:dyDescent="0.25">
      <c r="A143" s="29" t="s">
        <v>155</v>
      </c>
      <c r="B143" s="36" t="str">
        <f>INDEX(Adaptation!AG:AG,MATCH(A143,Adaptation!B:B,0))</f>
        <v>Moderate</v>
      </c>
      <c r="C143" s="36" t="str">
        <f>INDEX(Mitigation!AG:AG,MATCH(A143,Mitigation!B:B,0))</f>
        <v>Very High</v>
      </c>
      <c r="D143" s="36" t="str">
        <f>INDEX(Replacement!AF:AF,MATCH(A143,Replacement!B:B,0))</f>
        <v>High</v>
      </c>
      <c r="E143" s="36" t="s">
        <v>122</v>
      </c>
      <c r="F143" s="36" t="str">
        <f>INDEX('Community SIP'!I:I,MATCH(A143,'Community SIP'!B:B,0))</f>
        <v/>
      </c>
      <c r="G143" t="str">
        <f>INDEX(District_recommendation!BE:BE,MATCH(A143,District_recommendation!B:B,0))</f>
        <v>PM-KUSUM model C (IPS)</v>
      </c>
      <c r="H143" t="str">
        <f>INDEX(District_recommendation!AY:AY,MATCH(A143,District_recommendation!B:B,0))</f>
        <v>Yes</v>
      </c>
    </row>
    <row r="144" spans="1:8" x14ac:dyDescent="0.25">
      <c r="A144" s="29" t="s">
        <v>156</v>
      </c>
      <c r="B144" s="36" t="str">
        <f>INDEX(Adaptation!AG:AG,MATCH(A144,Adaptation!B:B,0))</f>
        <v>Very Low</v>
      </c>
      <c r="C144" s="36" t="str">
        <f>INDEX(Mitigation!AG:AG,MATCH(A144,Mitigation!B:B,0))</f>
        <v>Low</v>
      </c>
      <c r="D144" s="36" t="str">
        <f>INDEX(Replacement!AF:AF,MATCH(A144,Replacement!B:B,0))</f>
        <v>Very High</v>
      </c>
      <c r="E144" s="36" t="s">
        <v>67</v>
      </c>
      <c r="F144" s="36" t="str">
        <f>INDEX('Community SIP'!I:I,MATCH(A144,'Community SIP'!B:B,0))</f>
        <v/>
      </c>
      <c r="G144" t="str">
        <f>INDEX(District_recommendation!BE:BE,MATCH(A144,District_recommendation!B:B,0))</f>
        <v>PM-KUSUM (IPS) + DISCOM</v>
      </c>
      <c r="H144" t="str">
        <f>INDEX(District_recommendation!AY:AY,MATCH(A144,District_recommendation!B:B,0))</f>
        <v>Yes</v>
      </c>
    </row>
    <row r="145" spans="1:8" x14ac:dyDescent="0.25">
      <c r="A145" s="29" t="s">
        <v>157</v>
      </c>
      <c r="B145" s="36" t="str">
        <f>INDEX(Adaptation!AG:AG,MATCH(A145,Adaptation!B:B,0))</f>
        <v>Low</v>
      </c>
      <c r="C145" s="36" t="str">
        <f>INDEX(Mitigation!AG:AG,MATCH(A145,Mitigation!B:B,0))</f>
        <v>Very High</v>
      </c>
      <c r="D145" s="36" t="str">
        <f>INDEX(Replacement!AF:AF,MATCH(A145,Replacement!B:B,0))</f>
        <v>High</v>
      </c>
      <c r="E145" s="36" t="s">
        <v>122</v>
      </c>
      <c r="F145" s="36" t="str">
        <f>INDEX('Community SIP'!I:I,MATCH(A145,'Community SIP'!B:B,0))</f>
        <v/>
      </c>
      <c r="G145" t="str">
        <f>INDEX(District_recommendation!BE:BE,MATCH(A145,District_recommendation!B:B,0))</f>
        <v xml:space="preserve">PM-KUSUM model C (IPS and FLS) </v>
      </c>
    </row>
    <row r="146" spans="1:8" x14ac:dyDescent="0.25">
      <c r="A146" s="183" t="s">
        <v>158</v>
      </c>
      <c r="B146" s="36" t="str">
        <f>INDEX(Adaptation!AG:AG,MATCH(A146,Adaptation!B:B,0))</f>
        <v>Moderate</v>
      </c>
      <c r="C146" s="36" t="str">
        <f>INDEX(Mitigation!AG:AG,MATCH(A146,Mitigation!B:B,0))</f>
        <v>Very Low</v>
      </c>
      <c r="D146" s="36" t="str">
        <f>INDEX(Replacement!AF:AF,MATCH(A146,Replacement!B:B,0))</f>
        <v>Very Low</v>
      </c>
      <c r="F146" s="36" t="str">
        <f>INDEX('Community SIP'!I:I,MATCH(A146,'Community SIP'!B:B,0))</f>
        <v/>
      </c>
      <c r="G146" t="str">
        <f>INDEX(District_recommendation!BE:BE,MATCH(A146,District_recommendation!B:B,0))</f>
        <v>No Data</v>
      </c>
    </row>
    <row r="147" spans="1:8" x14ac:dyDescent="0.25">
      <c r="A147" s="29" t="s">
        <v>159</v>
      </c>
      <c r="B147" s="36" t="str">
        <f>INDEX(Adaptation!AG:AG,MATCH(A147,Adaptation!B:B,0))</f>
        <v>Moderate</v>
      </c>
      <c r="C147" s="36" t="str">
        <f>INDEX(Mitigation!AG:AG,MATCH(A147,Mitigation!B:B,0))</f>
        <v>High</v>
      </c>
      <c r="D147" s="36" t="str">
        <f>INDEX(Replacement!AF:AF,MATCH(A147,Replacement!B:B,0))</f>
        <v>Very High</v>
      </c>
      <c r="E147" s="36" t="s">
        <v>122</v>
      </c>
      <c r="F147" s="36" t="str">
        <f>INDEX('Community SIP'!I:I,MATCH(A147,'Community SIP'!B:B,0))</f>
        <v/>
      </c>
      <c r="G147" t="str">
        <f>INDEX(District_recommendation!BE:BE,MATCH(A147,District_recommendation!B:B,0))</f>
        <v>PM-KUSUM model C (IPS)</v>
      </c>
      <c r="H147" t="str">
        <f>INDEX(District_recommendation!AY:AY,MATCH(A147,District_recommendation!B:B,0))</f>
        <v>Yes</v>
      </c>
    </row>
    <row r="148" spans="1:8" x14ac:dyDescent="0.25">
      <c r="A148" s="29" t="s">
        <v>160</v>
      </c>
      <c r="B148" s="36" t="str">
        <f>INDEX(Adaptation!AG:AG,MATCH(A148,Adaptation!B:B,0))</f>
        <v>Low</v>
      </c>
      <c r="C148" s="36" t="str">
        <f>INDEX(Mitigation!AG:AG,MATCH(A148,Mitigation!B:B,0))</f>
        <v>Moderate</v>
      </c>
      <c r="D148" s="36" t="str">
        <f>INDEX(Replacement!AF:AF,MATCH(A148,Replacement!B:B,0))</f>
        <v>High</v>
      </c>
      <c r="E148" s="36" t="s">
        <v>67</v>
      </c>
      <c r="F148" s="36" t="str">
        <f>INDEX('Community SIP'!I:I,MATCH(A148,'Community SIP'!B:B,0))</f>
        <v/>
      </c>
      <c r="G148" t="str">
        <f>INDEX(District_recommendation!BE:BE,MATCH(A148,District_recommendation!B:B,0))</f>
        <v>PM-KUSUM model C (IPS)</v>
      </c>
      <c r="H148" t="str">
        <f>INDEX(District_recommendation!AY:AY,MATCH(A148,District_recommendation!B:B,0))</f>
        <v>Yes</v>
      </c>
    </row>
    <row r="149" spans="1:8" x14ac:dyDescent="0.25">
      <c r="A149" s="29" t="s">
        <v>161</v>
      </c>
      <c r="B149" s="36" t="str">
        <f>INDEX(Adaptation!AG:AG,MATCH(A149,Adaptation!B:B,0))</f>
        <v>Moderate</v>
      </c>
      <c r="C149" s="36" t="str">
        <f>INDEX(Mitigation!AG:AG,MATCH(A149,Mitigation!B:B,0))</f>
        <v>High</v>
      </c>
      <c r="D149" s="36" t="str">
        <f>INDEX(Replacement!AF:AF,MATCH(A149,Replacement!B:B,0))</f>
        <v>Very High</v>
      </c>
      <c r="E149" s="36" t="s">
        <v>122</v>
      </c>
      <c r="F149" s="36" t="str">
        <f>INDEX('Community SIP'!I:I,MATCH(A149,'Community SIP'!B:B,0))</f>
        <v/>
      </c>
      <c r="G149" t="str">
        <f>INDEX(District_recommendation!BE:BE,MATCH(A149,District_recommendation!B:B,0))</f>
        <v>PM-KUSUM B + DISCOM</v>
      </c>
      <c r="H149" t="str">
        <f>INDEX(District_recommendation!AY:AY,MATCH(A149,District_recommendation!B:B,0))</f>
        <v>Yes</v>
      </c>
    </row>
    <row r="150" spans="1:8" x14ac:dyDescent="0.25">
      <c r="A150" s="29" t="s">
        <v>162</v>
      </c>
      <c r="B150" s="36" t="str">
        <f>INDEX(Adaptation!AG:AG,MATCH(A150,Adaptation!B:B,0))</f>
        <v>Moderate</v>
      </c>
      <c r="C150" s="36" t="str">
        <f>INDEX(Mitigation!AG:AG,MATCH(A150,Mitigation!B:B,0))</f>
        <v>Very High</v>
      </c>
      <c r="D150" s="36" t="str">
        <f>INDEX(Replacement!AF:AF,MATCH(A150,Replacement!B:B,0))</f>
        <v>Very High</v>
      </c>
      <c r="E150" s="36" t="s">
        <v>122</v>
      </c>
      <c r="F150" s="36" t="str">
        <f>INDEX('Community SIP'!I:I,MATCH(A150,'Community SIP'!B:B,0))</f>
        <v/>
      </c>
      <c r="G150" t="str">
        <f>INDEX(District_recommendation!BE:BE,MATCH(A150,District_recommendation!B:B,0))</f>
        <v xml:space="preserve">PM-KUSUM model C (IPS and FLS) </v>
      </c>
    </row>
    <row r="151" spans="1:8" x14ac:dyDescent="0.25">
      <c r="A151" s="29" t="s">
        <v>163</v>
      </c>
      <c r="B151" s="36" t="str">
        <f>INDEX(Adaptation!AG:AG,MATCH(A151,Adaptation!B:B,0))</f>
        <v>Moderate</v>
      </c>
      <c r="C151" s="36" t="str">
        <f>INDEX(Mitigation!AG:AG,MATCH(A151,Mitigation!B:B,0))</f>
        <v>Moderate</v>
      </c>
      <c r="D151" s="36" t="str">
        <f>INDEX(Replacement!AF:AF,MATCH(A151,Replacement!B:B,0))</f>
        <v>High</v>
      </c>
      <c r="E151" s="36" t="s">
        <v>67</v>
      </c>
      <c r="F151" s="36" t="str">
        <f>INDEX('Community SIP'!I:I,MATCH(A151,'Community SIP'!B:B,0))</f>
        <v/>
      </c>
      <c r="G151" t="str">
        <f>INDEX(District_recommendation!BE:BE,MATCH(A151,District_recommendation!B:B,0))</f>
        <v>PM-KUSUM (IPS) + DISCOM</v>
      </c>
      <c r="H151" t="str">
        <f>INDEX(District_recommendation!AY:AY,MATCH(A151,District_recommendation!B:B,0))</f>
        <v>Yes</v>
      </c>
    </row>
    <row r="152" spans="1:8" x14ac:dyDescent="0.25">
      <c r="A152" s="29" t="s">
        <v>164</v>
      </c>
      <c r="B152" s="36" t="str">
        <f>INDEX(Adaptation!AG:AG,MATCH(A152,Adaptation!B:B,0))</f>
        <v>Moderate</v>
      </c>
      <c r="C152" s="36" t="str">
        <f>INDEX(Mitigation!AG:AG,MATCH(A152,Mitigation!B:B,0))</f>
        <v>High</v>
      </c>
      <c r="D152" s="36" t="str">
        <f>INDEX(Replacement!AF:AF,MATCH(A152,Replacement!B:B,0))</f>
        <v>Moderate</v>
      </c>
      <c r="E152" s="36" t="s">
        <v>56</v>
      </c>
      <c r="F152" s="36" t="str">
        <f>INDEX('Community SIP'!I:I,MATCH(A152,'Community SIP'!B:B,0))</f>
        <v/>
      </c>
      <c r="G152" t="str">
        <f>INDEX(District_recommendation!BE:BE,MATCH(A152,District_recommendation!B:B,0))</f>
        <v>PM-KUSUM B + DISCOM</v>
      </c>
    </row>
    <row r="153" spans="1:8" x14ac:dyDescent="0.25">
      <c r="A153" s="29" t="s">
        <v>165</v>
      </c>
      <c r="B153" s="36" t="str">
        <f>INDEX(Adaptation!AG:AG,MATCH(A153,Adaptation!B:B,0))</f>
        <v>Low</v>
      </c>
      <c r="C153" s="36" t="str">
        <f>INDEX(Mitigation!AG:AG,MATCH(A153,Mitigation!B:B,0))</f>
        <v>High</v>
      </c>
      <c r="D153" s="36" t="str">
        <f>INDEX(Replacement!AF:AF,MATCH(A153,Replacement!B:B,0))</f>
        <v>Very High</v>
      </c>
      <c r="E153" s="36" t="s">
        <v>122</v>
      </c>
      <c r="F153" s="36" t="str">
        <f>INDEX('Community SIP'!I:I,MATCH(A153,'Community SIP'!B:B,0))</f>
        <v/>
      </c>
      <c r="G153" t="str">
        <f>INDEX(District_recommendation!BE:BE,MATCH(A153,District_recommendation!B:B,0))</f>
        <v>PM-KUSUM model C (IPS)</v>
      </c>
      <c r="H153" t="str">
        <f>INDEX(District_recommendation!AY:AY,MATCH(A153,District_recommendation!B:B,0))</f>
        <v>Yes</v>
      </c>
    </row>
    <row r="154" spans="1:8" x14ac:dyDescent="0.25">
      <c r="A154" s="29" t="s">
        <v>166</v>
      </c>
      <c r="B154" s="36" t="str">
        <f>INDEX(Adaptation!AG:AG,MATCH(A154,Adaptation!B:B,0))</f>
        <v>Very Low</v>
      </c>
      <c r="C154" s="36" t="str">
        <f>INDEX(Mitigation!AG:AG,MATCH(A154,Mitigation!B:B,0))</f>
        <v>High</v>
      </c>
      <c r="D154" s="36" t="str">
        <f>INDEX(Replacement!AF:AF,MATCH(A154,Replacement!B:B,0))</f>
        <v>High</v>
      </c>
      <c r="E154" s="36" t="s">
        <v>122</v>
      </c>
      <c r="F154" s="36" t="str">
        <f>INDEX('Community SIP'!I:I,MATCH(A154,'Community SIP'!B:B,0))</f>
        <v/>
      </c>
      <c r="G154" t="str">
        <f>INDEX(District_recommendation!BE:BE,MATCH(A154,District_recommendation!B:B,0))</f>
        <v>PM-KUSUM B + DISCOM</v>
      </c>
      <c r="H154" t="str">
        <f>INDEX(District_recommendation!AY:AY,MATCH(A154,District_recommendation!B:B,0))</f>
        <v>Yes</v>
      </c>
    </row>
    <row r="155" spans="1:8" x14ac:dyDescent="0.25">
      <c r="A155" s="183" t="s">
        <v>167</v>
      </c>
      <c r="B155" s="36" t="str">
        <f>INDEX(Adaptation!AG:AG,MATCH(A155,Adaptation!B:B,0))</f>
        <v>Very Low</v>
      </c>
      <c r="C155" s="36" t="str">
        <f>INDEX(Mitigation!AG:AG,MATCH(A155,Mitigation!B:B,0))</f>
        <v>Moderate</v>
      </c>
      <c r="D155" s="36" t="str">
        <f>INDEX(Replacement!AF:AF,MATCH(A155,Replacement!B:B,0))</f>
        <v>Moderate</v>
      </c>
      <c r="F155" s="36" t="str">
        <f>INDEX('Community SIP'!I:I,MATCH(A155,'Community SIP'!B:B,0))</f>
        <v/>
      </c>
      <c r="G155" t="str">
        <f>INDEX(District_recommendation!BE:BE,MATCH(A155,District_recommendation!B:B,0))</f>
        <v>PM-KUSUM (IPS) + DISCOM</v>
      </c>
      <c r="H155" t="str">
        <f>INDEX(District_recommendation!AY:AY,MATCH(A155,District_recommendation!B:B,0))</f>
        <v>Yes</v>
      </c>
    </row>
    <row r="156" spans="1:8" x14ac:dyDescent="0.25">
      <c r="A156" s="29" t="s">
        <v>168</v>
      </c>
      <c r="B156" s="36" t="str">
        <f>INDEX(Adaptation!AG:AG,MATCH(A156,Adaptation!B:B,0))</f>
        <v>Moderate</v>
      </c>
      <c r="C156" s="36" t="str">
        <f>INDEX(Mitigation!AG:AG,MATCH(A156,Mitigation!B:B,0))</f>
        <v>High</v>
      </c>
      <c r="D156" s="36" t="str">
        <f>INDEX(Replacement!AF:AF,MATCH(A156,Replacement!B:B,0))</f>
        <v>High</v>
      </c>
      <c r="E156" s="36" t="s">
        <v>122</v>
      </c>
      <c r="F156" s="36" t="str">
        <f>INDEX('Community SIP'!I:I,MATCH(A156,'Community SIP'!B:B,0))</f>
        <v/>
      </c>
      <c r="G156" t="str">
        <f>INDEX(District_recommendation!BE:BE,MATCH(A156,District_recommendation!B:B,0))</f>
        <v>PM-KUSUM model C (IPS)</v>
      </c>
      <c r="H156" t="str">
        <f>INDEX(District_recommendation!AY:AY,MATCH(A156,District_recommendation!B:B,0))</f>
        <v>Yes</v>
      </c>
    </row>
    <row r="157" spans="1:8" x14ac:dyDescent="0.25">
      <c r="A157" s="29" t="s">
        <v>169</v>
      </c>
      <c r="B157" s="36" t="str">
        <f>INDEX(Adaptation!AG:AG,MATCH(A157,Adaptation!B:B,0))</f>
        <v>Very Low</v>
      </c>
      <c r="C157" s="36" t="str">
        <f>INDEX(Mitigation!AG:AG,MATCH(A157,Mitigation!B:B,0))</f>
        <v>High</v>
      </c>
      <c r="D157" s="36" t="str">
        <f>INDEX(Replacement!AF:AF,MATCH(A157,Replacement!B:B,0))</f>
        <v>High</v>
      </c>
      <c r="E157" s="36" t="s">
        <v>122</v>
      </c>
      <c r="F157" s="36" t="str">
        <f>INDEX('Community SIP'!I:I,MATCH(A157,'Community SIP'!B:B,0))</f>
        <v/>
      </c>
      <c r="G157" t="str">
        <f>INDEX(District_recommendation!BE:BE,MATCH(A157,District_recommendation!B:B,0))</f>
        <v>PM-KUSUM model C (IPS)</v>
      </c>
      <c r="H157" t="str">
        <f>INDEX(District_recommendation!AY:AY,MATCH(A157,District_recommendation!B:B,0))</f>
        <v>Yes</v>
      </c>
    </row>
    <row r="158" spans="1:8" x14ac:dyDescent="0.25">
      <c r="A158" s="183" t="s">
        <v>170</v>
      </c>
      <c r="B158" s="36" t="str">
        <f>INDEX(Adaptation!AG:AG,MATCH(A158,Adaptation!B:B,0))</f>
        <v>Low</v>
      </c>
      <c r="C158" s="36" t="str">
        <f>INDEX(Mitigation!AG:AG,MATCH(A158,Mitigation!B:B,0))</f>
        <v>Moderate</v>
      </c>
      <c r="D158" s="36" t="str">
        <f>INDEX(Replacement!AF:AF,MATCH(A158,Replacement!B:B,0))</f>
        <v>Moderate</v>
      </c>
      <c r="F158" s="36" t="str">
        <f>INDEX('Community SIP'!I:I,MATCH(A158,'Community SIP'!B:B,0))</f>
        <v/>
      </c>
      <c r="G158" t="str">
        <f>INDEX(District_recommendation!BE:BE,MATCH(A158,District_recommendation!B:B,0))</f>
        <v>PM-KUSUM model B and C (IPS and FLS) +  DISCOM</v>
      </c>
    </row>
    <row r="159" spans="1:8" x14ac:dyDescent="0.25">
      <c r="A159" s="29" t="s">
        <v>171</v>
      </c>
      <c r="B159" s="36" t="str">
        <f>INDEX(Adaptation!AG:AG,MATCH(A159,Adaptation!B:B,0))</f>
        <v>Low</v>
      </c>
      <c r="C159" s="36" t="str">
        <f>INDEX(Mitigation!AG:AG,MATCH(A159,Mitigation!B:B,0))</f>
        <v>High</v>
      </c>
      <c r="D159" s="36" t="str">
        <f>INDEX(Replacement!AF:AF,MATCH(A159,Replacement!B:B,0))</f>
        <v>Moderate</v>
      </c>
      <c r="E159" s="36" t="s">
        <v>56</v>
      </c>
      <c r="F159" s="36" t="str">
        <f>INDEX('Community SIP'!I:I,MATCH(A159,'Community SIP'!B:B,0))</f>
        <v/>
      </c>
      <c r="G159" t="str">
        <f>INDEX(District_recommendation!BE:BE,MATCH(A159,District_recommendation!B:B,0))</f>
        <v>PM-KUSUM model C (IPS)</v>
      </c>
      <c r="H159" t="str">
        <f>INDEX(District_recommendation!AY:AY,MATCH(A159,District_recommendation!B:B,0))</f>
        <v>Yes</v>
      </c>
    </row>
    <row r="160" spans="1:8" x14ac:dyDescent="0.25">
      <c r="A160" s="29" t="s">
        <v>172</v>
      </c>
      <c r="B160" s="36" t="str">
        <f>INDEX(Adaptation!AG:AG,MATCH(A160,Adaptation!B:B,0))</f>
        <v>Very Low</v>
      </c>
      <c r="C160" s="36" t="str">
        <f>INDEX(Mitigation!AG:AG,MATCH(A160,Mitigation!B:B,0))</f>
        <v>Moderate</v>
      </c>
      <c r="D160" s="36" t="str">
        <f>INDEX(Replacement!AF:AF,MATCH(A160,Replacement!B:B,0))</f>
        <v>Very High</v>
      </c>
      <c r="E160" s="36" t="s">
        <v>67</v>
      </c>
      <c r="F160" s="36" t="str">
        <f>INDEX('Community SIP'!I:I,MATCH(A160,'Community SIP'!B:B,0))</f>
        <v/>
      </c>
      <c r="G160" t="str">
        <f>INDEX(District_recommendation!BE:BE,MATCH(A160,District_recommendation!B:B,0))</f>
        <v>PM-KUSUM model C (IPS)</v>
      </c>
      <c r="H160" t="str">
        <f>INDEX(District_recommendation!AY:AY,MATCH(A160,District_recommendation!B:B,0))</f>
        <v>Yes</v>
      </c>
    </row>
    <row r="161" spans="1:8" x14ac:dyDescent="0.25">
      <c r="A161" s="29" t="s">
        <v>173</v>
      </c>
      <c r="B161" s="36" t="str">
        <f>INDEX(Adaptation!AG:AG,MATCH(A161,Adaptation!B:B,0))</f>
        <v>Low</v>
      </c>
      <c r="C161" s="36" t="str">
        <f>INDEX(Mitigation!AG:AG,MATCH(A161,Mitigation!B:B,0))</f>
        <v>Very High</v>
      </c>
      <c r="D161" s="36" t="str">
        <f>INDEX(Replacement!AF:AF,MATCH(A161,Replacement!B:B,0))</f>
        <v>High</v>
      </c>
      <c r="E161" s="36" t="s">
        <v>122</v>
      </c>
      <c r="F161" s="36" t="str">
        <f>INDEX('Community SIP'!I:I,MATCH(A161,'Community SIP'!B:B,0))</f>
        <v/>
      </c>
      <c r="G161" t="str">
        <f>INDEX(District_recommendation!BE:BE,MATCH(A161,District_recommendation!B:B,0))</f>
        <v>PM-KUSUM model C (IPS)</v>
      </c>
      <c r="H161" t="str">
        <f>INDEX(District_recommendation!AY:AY,MATCH(A161,District_recommendation!B:B,0))</f>
        <v>Yes</v>
      </c>
    </row>
    <row r="162" spans="1:8" x14ac:dyDescent="0.25">
      <c r="A162" s="29" t="s">
        <v>174</v>
      </c>
      <c r="B162" s="36" t="str">
        <f>INDEX(Adaptation!AG:AG,MATCH(A162,Adaptation!B:B,0))</f>
        <v>Low</v>
      </c>
      <c r="C162" s="36" t="str">
        <f>INDEX(Mitigation!AG:AG,MATCH(A162,Mitigation!B:B,0))</f>
        <v>Low</v>
      </c>
      <c r="D162" s="36" t="str">
        <f>INDEX(Replacement!AF:AF,MATCH(A162,Replacement!B:B,0))</f>
        <v>Very High</v>
      </c>
      <c r="E162" s="36" t="s">
        <v>67</v>
      </c>
      <c r="F162" s="36" t="str">
        <f>INDEX('Community SIP'!I:I,MATCH(A162,'Community SIP'!B:B,0))</f>
        <v/>
      </c>
      <c r="G162" t="str">
        <f>INDEX(District_recommendation!BE:BE,MATCH(A162,District_recommendation!B:B,0))</f>
        <v>PM-KUSUM model C (IPS)</v>
      </c>
      <c r="H162" t="str">
        <f>INDEX(District_recommendation!AY:AY,MATCH(A162,District_recommendation!B:B,0))</f>
        <v>Yes</v>
      </c>
    </row>
    <row r="163" spans="1:8" x14ac:dyDescent="0.25">
      <c r="A163" s="183" t="s">
        <v>175</v>
      </c>
      <c r="B163" s="36" t="str">
        <f>INDEX(Adaptation!AG:AG,MATCH(A163,Adaptation!B:B,0))</f>
        <v>Low</v>
      </c>
      <c r="C163" s="36" t="str">
        <f>INDEX(Mitigation!AG:AG,MATCH(A163,Mitigation!B:B,0))</f>
        <v>Moderate</v>
      </c>
      <c r="D163" s="36" t="str">
        <f>INDEX(Replacement!AF:AF,MATCH(A163,Replacement!B:B,0))</f>
        <v>Moderate</v>
      </c>
      <c r="F163" s="36" t="str">
        <f>INDEX('Community SIP'!I:I,MATCH(A163,'Community SIP'!B:B,0))</f>
        <v/>
      </c>
      <c r="G163" t="str">
        <f>INDEX(District_recommendation!BE:BE,MATCH(A163,District_recommendation!B:B,0))</f>
        <v>PM-KUSUM model C (IPS)</v>
      </c>
      <c r="H163" t="str">
        <f>INDEX(District_recommendation!AY:AY,MATCH(A163,District_recommendation!B:B,0))</f>
        <v>Yes</v>
      </c>
    </row>
    <row r="164" spans="1:8" x14ac:dyDescent="0.25">
      <c r="A164" s="29" t="s">
        <v>176</v>
      </c>
      <c r="B164" s="36" t="str">
        <f>INDEX(Adaptation!AG:AG,MATCH(A164,Adaptation!B:B,0))</f>
        <v>Very Low</v>
      </c>
      <c r="C164" s="36" t="str">
        <f>INDEX(Mitigation!AG:AG,MATCH(A164,Mitigation!B:B,0))</f>
        <v>Very High</v>
      </c>
      <c r="D164" s="36" t="str">
        <f>INDEX(Replacement!AF:AF,MATCH(A164,Replacement!B:B,0))</f>
        <v>High</v>
      </c>
      <c r="E164" s="36" t="s">
        <v>122</v>
      </c>
      <c r="F164" s="36" t="str">
        <f>INDEX('Community SIP'!I:I,MATCH(A164,'Community SIP'!B:B,0))</f>
        <v/>
      </c>
      <c r="G164" t="str">
        <f>INDEX(District_recommendation!BE:BE,MATCH(A164,District_recommendation!B:B,0))</f>
        <v>PM-KUSUM model C (IPS)</v>
      </c>
      <c r="H164" t="str">
        <f>INDEX(District_recommendation!AY:AY,MATCH(A164,District_recommendation!B:B,0))</f>
        <v>Yes</v>
      </c>
    </row>
    <row r="165" spans="1:8" x14ac:dyDescent="0.25">
      <c r="A165" s="29" t="s">
        <v>177</v>
      </c>
      <c r="B165" s="36" t="str">
        <f>INDEX(Adaptation!AG:AG,MATCH(A165,Adaptation!B:B,0))</f>
        <v>Very Low</v>
      </c>
      <c r="C165" s="36" t="str">
        <f>INDEX(Mitigation!AG:AG,MATCH(A165,Mitigation!B:B,0))</f>
        <v>High</v>
      </c>
      <c r="D165" s="36" t="str">
        <f>INDEX(Replacement!AF:AF,MATCH(A165,Replacement!B:B,0))</f>
        <v>High</v>
      </c>
      <c r="E165" s="36" t="s">
        <v>122</v>
      </c>
      <c r="F165" s="36" t="str">
        <f>INDEX('Community SIP'!I:I,MATCH(A165,'Community SIP'!B:B,0))</f>
        <v/>
      </c>
      <c r="G165" t="str">
        <f>INDEX(District_recommendation!BE:BE,MATCH(A165,District_recommendation!B:B,0))</f>
        <v xml:space="preserve">PM-KUSUM model C (IPS and FLS) </v>
      </c>
    </row>
    <row r="166" spans="1:8" x14ac:dyDescent="0.25">
      <c r="A166" s="29" t="s">
        <v>178</v>
      </c>
      <c r="B166" s="36" t="str">
        <f>INDEX(Adaptation!AG:AG,MATCH(A166,Adaptation!B:B,0))</f>
        <v>Very Low</v>
      </c>
      <c r="C166" s="36" t="str">
        <f>INDEX(Mitigation!AG:AG,MATCH(A166,Mitigation!B:B,0))</f>
        <v>Low</v>
      </c>
      <c r="D166" s="36" t="str">
        <f>INDEX(Replacement!AF:AF,MATCH(A166,Replacement!B:B,0))</f>
        <v>Very High</v>
      </c>
      <c r="E166" s="36" t="s">
        <v>67</v>
      </c>
      <c r="F166" s="36" t="str">
        <f>INDEX('Community SIP'!I:I,MATCH(A166,'Community SIP'!B:B,0))</f>
        <v/>
      </c>
      <c r="G166" t="str">
        <f>INDEX(District_recommendation!BE:BE,MATCH(A166,District_recommendation!B:B,0))</f>
        <v xml:space="preserve">PM-KUSUM model C (IPS and FLS) </v>
      </c>
    </row>
    <row r="167" spans="1:8" x14ac:dyDescent="0.25">
      <c r="A167" s="29" t="s">
        <v>179</v>
      </c>
      <c r="B167" s="36" t="str">
        <f>INDEX(Adaptation!AG:AG,MATCH(A167,Adaptation!B:B,0))</f>
        <v>Low</v>
      </c>
      <c r="C167" s="36" t="str">
        <f>INDEX(Mitigation!AG:AG,MATCH(A167,Mitigation!B:B,0))</f>
        <v>High</v>
      </c>
      <c r="D167" s="36" t="str">
        <f>INDEX(Replacement!AF:AF,MATCH(A167,Replacement!B:B,0))</f>
        <v>High</v>
      </c>
      <c r="E167" s="36" t="s">
        <v>122</v>
      </c>
      <c r="F167" s="36" t="str">
        <f>INDEX('Community SIP'!I:I,MATCH(A167,'Community SIP'!B:B,0))</f>
        <v/>
      </c>
      <c r="G167" t="str">
        <f>INDEX(District_recommendation!BE:BE,MATCH(A167,District_recommendation!B:B,0))</f>
        <v>PM-KUSUM model C (IPS)</v>
      </c>
      <c r="H167" t="str">
        <f>INDEX(District_recommendation!AY:AY,MATCH(A167,District_recommendation!B:B,0))</f>
        <v>Yes</v>
      </c>
    </row>
    <row r="168" spans="1:8" x14ac:dyDescent="0.25">
      <c r="A168" s="29" t="s">
        <v>180</v>
      </c>
      <c r="B168" s="36" t="str">
        <f>INDEX(Adaptation!AG:AG,MATCH(A168,Adaptation!B:B,0))</f>
        <v>Very Low</v>
      </c>
      <c r="C168" s="36" t="str">
        <f>INDEX(Mitigation!AG:AG,MATCH(A168,Mitigation!B:B,0))</f>
        <v>Moderate</v>
      </c>
      <c r="D168" s="36" t="str">
        <f>INDEX(Replacement!AF:AF,MATCH(A168,Replacement!B:B,0))</f>
        <v>Very High</v>
      </c>
      <c r="E168" s="36" t="s">
        <v>67</v>
      </c>
      <c r="F168" s="36" t="str">
        <f>INDEX('Community SIP'!I:I,MATCH(A168,'Community SIP'!B:B,0))</f>
        <v/>
      </c>
      <c r="G168" t="str">
        <f>INDEX(District_recommendation!BE:BE,MATCH(A168,District_recommendation!B:B,0))</f>
        <v xml:space="preserve">PM-KUSUM model C (IPS and FLS) </v>
      </c>
    </row>
    <row r="169" spans="1:8" x14ac:dyDescent="0.25">
      <c r="A169" s="29" t="s">
        <v>181</v>
      </c>
      <c r="B169" s="36" t="str">
        <f>INDEX(Adaptation!AG:AG,MATCH(A169,Adaptation!B:B,0))</f>
        <v>Low</v>
      </c>
      <c r="C169" s="36" t="str">
        <f>INDEX(Mitigation!AG:AG,MATCH(A169,Mitigation!B:B,0))</f>
        <v>Very High</v>
      </c>
      <c r="D169" s="36" t="str">
        <f>INDEX(Replacement!AF:AF,MATCH(A169,Replacement!B:B,0))</f>
        <v>High</v>
      </c>
      <c r="E169" s="36" t="s">
        <v>122</v>
      </c>
      <c r="F169" s="36" t="str">
        <f>INDEX('Community SIP'!I:I,MATCH(A169,'Community SIP'!B:B,0))</f>
        <v/>
      </c>
      <c r="G169" t="str">
        <f>INDEX(District_recommendation!BE:BE,MATCH(A169,District_recommendation!B:B,0))</f>
        <v>PM-KUSUM model C (IPS)</v>
      </c>
      <c r="H169" t="str">
        <f>INDEX(District_recommendation!AY:AY,MATCH(A169,District_recommendation!B:B,0))</f>
        <v>Yes</v>
      </c>
    </row>
    <row r="170" spans="1:8" x14ac:dyDescent="0.25">
      <c r="A170" s="29" t="s">
        <v>182</v>
      </c>
      <c r="B170" s="36" t="str">
        <f>INDEX(Adaptation!AG:AG,MATCH(A170,Adaptation!B:B,0))</f>
        <v>Very Low</v>
      </c>
      <c r="C170" s="36" t="str">
        <f>INDEX(Mitigation!AG:AG,MATCH(A170,Mitigation!B:B,0))</f>
        <v>Moderate</v>
      </c>
      <c r="D170" s="36" t="str">
        <f>INDEX(Replacement!AF:AF,MATCH(A170,Replacement!B:B,0))</f>
        <v>Very High</v>
      </c>
      <c r="E170" s="36" t="s">
        <v>67</v>
      </c>
      <c r="F170" s="36" t="str">
        <f>INDEX('Community SIP'!I:I,MATCH(A170,'Community SIP'!B:B,0))</f>
        <v/>
      </c>
      <c r="G170" t="str">
        <f>INDEX(District_recommendation!BE:BE,MATCH(A170,District_recommendation!B:B,0))</f>
        <v xml:space="preserve">PM-KUSUM model C (IPS and FLS) </v>
      </c>
    </row>
    <row r="171" spans="1:8" x14ac:dyDescent="0.25">
      <c r="A171" s="29" t="s">
        <v>183</v>
      </c>
      <c r="B171" s="36" t="str">
        <f>INDEX(Adaptation!AG:AG,MATCH(A171,Adaptation!B:B,0))</f>
        <v>Very Low</v>
      </c>
      <c r="C171" s="36" t="str">
        <f>INDEX(Mitigation!AG:AG,MATCH(A171,Mitigation!B:B,0))</f>
        <v>Moderate</v>
      </c>
      <c r="D171" s="36" t="str">
        <f>INDEX(Replacement!AF:AF,MATCH(A171,Replacement!B:B,0))</f>
        <v>Very High</v>
      </c>
      <c r="E171" s="36" t="s">
        <v>67</v>
      </c>
      <c r="F171" s="36" t="str">
        <f>INDEX('Community SIP'!I:I,MATCH(A171,'Community SIP'!B:B,0))</f>
        <v/>
      </c>
      <c r="G171" t="str">
        <f>INDEX(District_recommendation!BE:BE,MATCH(A171,District_recommendation!B:B,0))</f>
        <v>No Data</v>
      </c>
      <c r="H171" t="str">
        <f>INDEX(District_recommendation!AY:AY,MATCH(A171,District_recommendation!B:B,0))</f>
        <v>Yes</v>
      </c>
    </row>
    <row r="172" spans="1:8" x14ac:dyDescent="0.25">
      <c r="A172" s="183" t="s">
        <v>184</v>
      </c>
      <c r="B172" s="36" t="str">
        <f>INDEX(Adaptation!AG:AG,MATCH(A172,Adaptation!B:B,0))</f>
        <v>Moderate</v>
      </c>
      <c r="C172" s="36" t="str">
        <f>INDEX(Mitigation!AG:AG,MATCH(A172,Mitigation!B:B,0))</f>
        <v>Very Low</v>
      </c>
      <c r="D172" s="36" t="str">
        <f>INDEX(Replacement!AF:AF,MATCH(A172,Replacement!B:B,0))</f>
        <v>Low</v>
      </c>
      <c r="F172" s="36" t="str">
        <f>INDEX('Community SIP'!I:I,MATCH(A172,'Community SIP'!B:B,0))</f>
        <v/>
      </c>
      <c r="G172" t="str">
        <f>INDEX(District_recommendation!BE:BE,MATCH(A172,District_recommendation!B:B,0))</f>
        <v xml:space="preserve">PM-KUSUM model C (IPS and FLS) </v>
      </c>
    </row>
    <row r="173" spans="1:8" x14ac:dyDescent="0.25">
      <c r="A173" s="29" t="s">
        <v>185</v>
      </c>
      <c r="B173" s="36" t="str">
        <f>INDEX(Adaptation!AG:AG,MATCH(A173,Adaptation!B:B,0))</f>
        <v>No Data</v>
      </c>
      <c r="C173" s="36" t="str">
        <f>INDEX(Mitigation!AG:AG,MATCH(A173,Mitigation!B:B,0))</f>
        <v>No Data</v>
      </c>
      <c r="D173" s="36" t="str">
        <f>INDEX(Replacement!AF:AF,MATCH(A173,Replacement!B:B,0))</f>
        <v>No Data</v>
      </c>
      <c r="E173" s="36" t="s">
        <v>95</v>
      </c>
      <c r="F173" s="36" t="str">
        <f>INDEX('Community SIP'!I:I,MATCH(A173,'Community SIP'!B:B,0))</f>
        <v/>
      </c>
      <c r="G173" t="str">
        <f>INDEX(District_recommendation!BE:BE,MATCH(A173,District_recommendation!B:B,0))</f>
        <v>PM-KUSUM B</v>
      </c>
    </row>
    <row r="174" spans="1:8" x14ac:dyDescent="0.25">
      <c r="A174" s="29" t="s">
        <v>186</v>
      </c>
      <c r="B174" s="36" t="str">
        <f>INDEX(Adaptation!AG:AG,MATCH(A174,Adaptation!B:B,0))</f>
        <v>Very Low</v>
      </c>
      <c r="C174" s="36" t="str">
        <f>INDEX(Mitigation!AG:AG,MATCH(A174,Mitigation!B:B,0))</f>
        <v>High</v>
      </c>
      <c r="D174" s="36" t="str">
        <f>INDEX(Replacement!AF:AF,MATCH(A174,Replacement!B:B,0))</f>
        <v>Very High</v>
      </c>
      <c r="E174" s="36" t="s">
        <v>122</v>
      </c>
      <c r="F174" s="36" t="str">
        <f>INDEX('Community SIP'!I:I,MATCH(A174,'Community SIP'!B:B,0))</f>
        <v/>
      </c>
      <c r="G174" t="str">
        <f>INDEX(District_recommendation!BE:BE,MATCH(A174,District_recommendation!B:B,0))</f>
        <v xml:space="preserve">PM-KUSUM model C (IPS and FLS) </v>
      </c>
    </row>
    <row r="175" spans="1:8" x14ac:dyDescent="0.25">
      <c r="A175" s="29" t="s">
        <v>187</v>
      </c>
      <c r="B175" s="36" t="str">
        <f>INDEX(Adaptation!AG:AG,MATCH(A175,Adaptation!B:B,0))</f>
        <v>Very Low</v>
      </c>
      <c r="C175" s="36" t="str">
        <f>INDEX(Mitigation!AG:AG,MATCH(A175,Mitigation!B:B,0))</f>
        <v>Very High</v>
      </c>
      <c r="D175" s="36" t="str">
        <f>INDEX(Replacement!AF:AF,MATCH(A175,Replacement!B:B,0))</f>
        <v>Very High</v>
      </c>
      <c r="E175" s="36" t="s">
        <v>122</v>
      </c>
      <c r="F175" s="36" t="str">
        <f>INDEX('Community SIP'!I:I,MATCH(A175,'Community SIP'!B:B,0))</f>
        <v/>
      </c>
      <c r="G175" t="str">
        <f>INDEX(District_recommendation!BE:BE,MATCH(A175,District_recommendation!B:B,0))</f>
        <v>PM-KUSUM model C (IPS)</v>
      </c>
      <c r="H175" t="str">
        <f>INDEX(District_recommendation!AY:AY,MATCH(A175,District_recommendation!B:B,0))</f>
        <v>Yes</v>
      </c>
    </row>
    <row r="176" spans="1:8" x14ac:dyDescent="0.25">
      <c r="A176" s="29" t="s">
        <v>188</v>
      </c>
      <c r="B176" s="36" t="str">
        <f>INDEX(Adaptation!AG:AG,MATCH(A176,Adaptation!B:B,0))</f>
        <v>Low</v>
      </c>
      <c r="C176" s="36" t="str">
        <f>INDEX(Mitigation!AG:AG,MATCH(A176,Mitigation!B:B,0))</f>
        <v>High</v>
      </c>
      <c r="D176" s="36" t="str">
        <f>INDEX(Replacement!AF:AF,MATCH(A176,Replacement!B:B,0))</f>
        <v>Very High</v>
      </c>
      <c r="E176" s="36" t="s">
        <v>122</v>
      </c>
      <c r="F176" s="36" t="str">
        <f>INDEX('Community SIP'!I:I,MATCH(A176,'Community SIP'!B:B,0))</f>
        <v/>
      </c>
      <c r="G176" t="str">
        <f>INDEX(District_recommendation!BE:BE,MATCH(A176,District_recommendation!B:B,0))</f>
        <v>PM-KUSUM model C (IPS)</v>
      </c>
      <c r="H176" t="str">
        <f>INDEX(District_recommendation!AY:AY,MATCH(A176,District_recommendation!B:B,0))</f>
        <v>Yes</v>
      </c>
    </row>
    <row r="177" spans="1:8" x14ac:dyDescent="0.25">
      <c r="A177" s="29" t="s">
        <v>189</v>
      </c>
      <c r="B177" s="36" t="str">
        <f>INDEX(Adaptation!AG:AG,MATCH(A177,Adaptation!B:B,0))</f>
        <v>Low</v>
      </c>
      <c r="C177" s="36" t="str">
        <f>INDEX(Mitigation!AG:AG,MATCH(A177,Mitigation!B:B,0))</f>
        <v>Moderate</v>
      </c>
      <c r="D177" s="36" t="str">
        <f>INDEX(Replacement!AF:AF,MATCH(A177,Replacement!B:B,0))</f>
        <v>Very High</v>
      </c>
      <c r="E177" s="36" t="s">
        <v>67</v>
      </c>
      <c r="F177" s="36" t="str">
        <f>INDEX('Community SIP'!I:I,MATCH(A177,'Community SIP'!B:B,0))</f>
        <v/>
      </c>
      <c r="G177" t="str">
        <f>INDEX(District_recommendation!BE:BE,MATCH(A177,District_recommendation!B:B,0))</f>
        <v>PM-KUSUM B + DISCOM</v>
      </c>
    </row>
    <row r="178" spans="1:8" x14ac:dyDescent="0.25">
      <c r="A178" s="29" t="s">
        <v>190</v>
      </c>
      <c r="B178" s="36" t="str">
        <f>INDEX(Adaptation!AG:AG,MATCH(A178,Adaptation!B:B,0))</f>
        <v>Very Low</v>
      </c>
      <c r="C178" s="36" t="str">
        <f>INDEX(Mitigation!AG:AG,MATCH(A178,Mitigation!B:B,0))</f>
        <v>High</v>
      </c>
      <c r="D178" s="36" t="str">
        <f>INDEX(Replacement!AF:AF,MATCH(A178,Replacement!B:B,0))</f>
        <v>High</v>
      </c>
      <c r="E178" s="36" t="s">
        <v>122</v>
      </c>
      <c r="F178" s="36" t="str">
        <f>INDEX('Community SIP'!I:I,MATCH(A178,'Community SIP'!B:B,0))</f>
        <v/>
      </c>
      <c r="G178" t="str">
        <f>INDEX(District_recommendation!BE:BE,MATCH(A178,District_recommendation!B:B,0))</f>
        <v xml:space="preserve">PM-KUSUM model C (IPS and FLS) </v>
      </c>
    </row>
    <row r="179" spans="1:8" x14ac:dyDescent="0.25">
      <c r="A179" s="29" t="s">
        <v>191</v>
      </c>
      <c r="B179" s="36" t="str">
        <f>INDEX(Adaptation!AG:AG,MATCH(A179,Adaptation!B:B,0))</f>
        <v>Low</v>
      </c>
      <c r="C179" s="36" t="str">
        <f>INDEX(Mitigation!AG:AG,MATCH(A179,Mitigation!B:B,0))</f>
        <v>Very High</v>
      </c>
      <c r="D179" s="36" t="str">
        <f>INDEX(Replacement!AF:AF,MATCH(A179,Replacement!B:B,0))</f>
        <v>Very High</v>
      </c>
      <c r="E179" s="36" t="s">
        <v>122</v>
      </c>
      <c r="F179" s="36" t="str">
        <f>INDEX('Community SIP'!I:I,MATCH(A179,'Community SIP'!B:B,0))</f>
        <v/>
      </c>
      <c r="G179" t="str">
        <f>INDEX(District_recommendation!BE:BE,MATCH(A179,District_recommendation!B:B,0))</f>
        <v>PM-KUSUM model C (IPS)</v>
      </c>
      <c r="H179" t="str">
        <f>INDEX(District_recommendation!AY:AY,MATCH(A179,District_recommendation!B:B,0))</f>
        <v>Yes</v>
      </c>
    </row>
    <row r="180" spans="1:8" x14ac:dyDescent="0.25">
      <c r="A180" s="29" t="s">
        <v>192</v>
      </c>
      <c r="B180" s="36" t="str">
        <f>INDEX(Adaptation!AG:AG,MATCH(A180,Adaptation!B:B,0))</f>
        <v>Very Low</v>
      </c>
      <c r="C180" s="36" t="str">
        <f>INDEX(Mitigation!AG:AG,MATCH(A180,Mitigation!B:B,0))</f>
        <v>Low</v>
      </c>
      <c r="D180" s="36" t="str">
        <f>INDEX(Replacement!AF:AF,MATCH(A180,Replacement!B:B,0))</f>
        <v>Very High</v>
      </c>
      <c r="E180" s="36" t="s">
        <v>67</v>
      </c>
      <c r="F180" s="36" t="str">
        <f>INDEX('Community SIP'!I:I,MATCH(A180,'Community SIP'!B:B,0))</f>
        <v/>
      </c>
      <c r="G180" t="str">
        <f>INDEX(District_recommendation!BE:BE,MATCH(A180,District_recommendation!B:B,0))</f>
        <v>PM-KUSUM B + DISCOM</v>
      </c>
      <c r="H180" t="str">
        <f>INDEX(District_recommendation!AY:AY,MATCH(A180,District_recommendation!B:B,0))</f>
        <v>Yes</v>
      </c>
    </row>
    <row r="181" spans="1:8" x14ac:dyDescent="0.25">
      <c r="A181" s="29" t="s">
        <v>193</v>
      </c>
      <c r="B181" s="36" t="str">
        <f>INDEX(Adaptation!AG:AG,MATCH(A181,Adaptation!B:B,0))</f>
        <v>Very Low</v>
      </c>
      <c r="C181" s="36" t="str">
        <f>INDEX(Mitigation!AG:AG,MATCH(A181,Mitigation!B:B,0))</f>
        <v>Moderate</v>
      </c>
      <c r="D181" s="36" t="str">
        <f>INDEX(Replacement!AF:AF,MATCH(A181,Replacement!B:B,0))</f>
        <v>Very High</v>
      </c>
      <c r="E181" s="36" t="s">
        <v>67</v>
      </c>
      <c r="F181" s="36" t="str">
        <f>INDEX('Community SIP'!I:I,MATCH(A181,'Community SIP'!B:B,0))</f>
        <v/>
      </c>
      <c r="G181" t="str">
        <f>INDEX(District_recommendation!BE:BE,MATCH(A181,District_recommendation!B:B,0))</f>
        <v>PM-KUSUM model C (IPS)</v>
      </c>
      <c r="H181" t="str">
        <f>INDEX(District_recommendation!AY:AY,MATCH(A181,District_recommendation!B:B,0))</f>
        <v>Yes</v>
      </c>
    </row>
    <row r="182" spans="1:8" x14ac:dyDescent="0.25">
      <c r="A182" s="29" t="s">
        <v>194</v>
      </c>
      <c r="B182" s="36" t="str">
        <f>INDEX(Adaptation!AG:AG,MATCH(A182,Adaptation!B:B,0))</f>
        <v>Very Low</v>
      </c>
      <c r="C182" s="36" t="str">
        <f>INDEX(Mitigation!AG:AG,MATCH(A182,Mitigation!B:B,0))</f>
        <v>Low</v>
      </c>
      <c r="D182" s="36" t="str">
        <f>INDEX(Replacement!AF:AF,MATCH(A182,Replacement!B:B,0))</f>
        <v>Very High</v>
      </c>
      <c r="E182" s="36" t="s">
        <v>67</v>
      </c>
      <c r="F182" s="36" t="str">
        <f>INDEX('Community SIP'!I:I,MATCH(A182,'Community SIP'!B:B,0))</f>
        <v/>
      </c>
      <c r="G182" t="str">
        <f>INDEX(District_recommendation!BE:BE,MATCH(A182,District_recommendation!B:B,0))</f>
        <v>PM-KUSUM B + DISCOM</v>
      </c>
      <c r="H182" t="str">
        <f>INDEX(District_recommendation!AY:AY,MATCH(A182,District_recommendation!B:B,0))</f>
        <v>Yes</v>
      </c>
    </row>
    <row r="183" spans="1:8" x14ac:dyDescent="0.25">
      <c r="A183" s="183" t="s">
        <v>195</v>
      </c>
      <c r="B183" s="36" t="str">
        <f>INDEX(Adaptation!AG:AG,MATCH(A183,Adaptation!B:B,0))</f>
        <v>Moderate</v>
      </c>
      <c r="C183" s="36" t="str">
        <f>INDEX(Mitigation!AG:AG,MATCH(A183,Mitigation!B:B,0))</f>
        <v>Low</v>
      </c>
      <c r="D183" s="36" t="str">
        <f>INDEX(Replacement!AF:AF,MATCH(A183,Replacement!B:B,0))</f>
        <v>Low</v>
      </c>
      <c r="F183" s="36" t="str">
        <f>INDEX('Community SIP'!I:I,MATCH(A183,'Community SIP'!B:B,0))</f>
        <v/>
      </c>
      <c r="G183" t="str">
        <f>INDEX(District_recommendation!BE:BE,MATCH(A183,District_recommendation!B:B,0))</f>
        <v xml:space="preserve">PM-KUSUM model C (IPS and FLS) </v>
      </c>
    </row>
    <row r="184" spans="1:8" x14ac:dyDescent="0.25">
      <c r="A184" s="29" t="s">
        <v>196</v>
      </c>
      <c r="B184" s="36" t="str">
        <f>INDEX(Adaptation!AG:AG,MATCH(A184,Adaptation!B:B,0))</f>
        <v>Very Low</v>
      </c>
      <c r="C184" s="36" t="str">
        <f>INDEX(Mitigation!AG:AG,MATCH(A184,Mitigation!B:B,0))</f>
        <v>High</v>
      </c>
      <c r="D184" s="36" t="str">
        <f>INDEX(Replacement!AF:AF,MATCH(A184,Replacement!B:B,0))</f>
        <v>Very High</v>
      </c>
      <c r="E184" s="36" t="s">
        <v>122</v>
      </c>
      <c r="F184" s="36" t="str">
        <f>INDEX('Community SIP'!I:I,MATCH(A184,'Community SIP'!B:B,0))</f>
        <v/>
      </c>
      <c r="G184" t="str">
        <f>INDEX(District_recommendation!BE:BE,MATCH(A184,District_recommendation!B:B,0))</f>
        <v>PM-KUSUM model C (IPS)</v>
      </c>
      <c r="H184" t="str">
        <f>INDEX(District_recommendation!AY:AY,MATCH(A184,District_recommendation!B:B,0))</f>
        <v>Yes</v>
      </c>
    </row>
    <row r="185" spans="1:8" x14ac:dyDescent="0.25">
      <c r="A185" s="183" t="s">
        <v>197</v>
      </c>
      <c r="B185" s="36" t="str">
        <f>INDEX(Adaptation!AG:AG,MATCH(A185,Adaptation!B:B,0))</f>
        <v>Low</v>
      </c>
      <c r="C185" s="36" t="str">
        <f>INDEX(Mitigation!AG:AG,MATCH(A185,Mitigation!B:B,0))</f>
        <v>Very Low</v>
      </c>
      <c r="D185" s="36" t="str">
        <f>INDEX(Replacement!AF:AF,MATCH(A185,Replacement!B:B,0))</f>
        <v>Very Low</v>
      </c>
      <c r="F185" s="36" t="str">
        <f>INDEX('Community SIP'!I:I,MATCH(A185,'Community SIP'!B:B,0))</f>
        <v/>
      </c>
      <c r="G185" t="str">
        <f>INDEX(District_recommendation!BE:BE,MATCH(A185,District_recommendation!B:B,0))</f>
        <v>No Data</v>
      </c>
    </row>
    <row r="186" spans="1:8" x14ac:dyDescent="0.25">
      <c r="A186" s="29" t="s">
        <v>198</v>
      </c>
      <c r="B186" s="36" t="str">
        <f>INDEX(Adaptation!AG:AG,MATCH(A186,Adaptation!B:B,0))</f>
        <v>Very Low</v>
      </c>
      <c r="C186" s="36" t="str">
        <f>INDEX(Mitigation!AG:AG,MATCH(A186,Mitigation!B:B,0))</f>
        <v>Very High</v>
      </c>
      <c r="D186" s="36" t="str">
        <f>INDEX(Replacement!AF:AF,MATCH(A186,Replacement!B:B,0))</f>
        <v>Very High</v>
      </c>
      <c r="E186" s="36" t="s">
        <v>122</v>
      </c>
      <c r="F186" s="36" t="str">
        <f>INDEX('Community SIP'!I:I,MATCH(A186,'Community SIP'!B:B,0))</f>
        <v/>
      </c>
      <c r="G186" t="str">
        <f>INDEX(District_recommendation!BE:BE,MATCH(A186,District_recommendation!B:B,0))</f>
        <v>PM-KUSUM model C (IPS)</v>
      </c>
      <c r="H186" t="str">
        <f>INDEX(District_recommendation!AY:AY,MATCH(A186,District_recommendation!B:B,0))</f>
        <v>Yes</v>
      </c>
    </row>
    <row r="187" spans="1:8" x14ac:dyDescent="0.25">
      <c r="A187" s="183" t="s">
        <v>199</v>
      </c>
      <c r="B187" s="36" t="str">
        <f>INDEX(Adaptation!AG:AG,MATCH(A187,Adaptation!B:B,0))</f>
        <v>Low</v>
      </c>
      <c r="C187" s="36" t="str">
        <f>INDEX(Mitigation!AG:AG,MATCH(A187,Mitigation!B:B,0))</f>
        <v>Moderate</v>
      </c>
      <c r="D187" s="36" t="str">
        <f>INDEX(Replacement!AF:AF,MATCH(A187,Replacement!B:B,0))</f>
        <v>Low</v>
      </c>
      <c r="F187" s="36" t="str">
        <f>INDEX('Community SIP'!I:I,MATCH(A187,'Community SIP'!B:B,0))</f>
        <v/>
      </c>
      <c r="G187" t="str">
        <f>INDEX(District_recommendation!BE:BE,MATCH(A187,District_recommendation!B:B,0))</f>
        <v>PM-KUSUM model C (IPS)</v>
      </c>
      <c r="H187" t="str">
        <f>INDEX(District_recommendation!AY:AY,MATCH(A187,District_recommendation!B:B,0))</f>
        <v>Yes</v>
      </c>
    </row>
    <row r="188" spans="1:8" x14ac:dyDescent="0.25">
      <c r="A188" s="29" t="s">
        <v>200</v>
      </c>
      <c r="B188" s="36" t="str">
        <f>INDEX(Adaptation!AG:AG,MATCH(A188,Adaptation!B:B,0))</f>
        <v>Very Low</v>
      </c>
      <c r="C188" s="36" t="str">
        <f>INDEX(Mitigation!AG:AG,MATCH(A188,Mitigation!B:B,0))</f>
        <v>Low</v>
      </c>
      <c r="D188" s="36" t="str">
        <f>INDEX(Replacement!AF:AF,MATCH(A188,Replacement!B:B,0))</f>
        <v>Very High</v>
      </c>
      <c r="E188" s="36" t="s">
        <v>67</v>
      </c>
      <c r="F188" s="36" t="str">
        <f>INDEX('Community SIP'!I:I,MATCH(A188,'Community SIP'!B:B,0))</f>
        <v/>
      </c>
      <c r="G188" t="str">
        <f>INDEX(District_recommendation!BE:BE,MATCH(A188,District_recommendation!B:B,0))</f>
        <v>PM-KUSUM model C (IPS)</v>
      </c>
      <c r="H188" t="str">
        <f>INDEX(District_recommendation!AY:AY,MATCH(A188,District_recommendation!B:B,0))</f>
        <v>Yes</v>
      </c>
    </row>
    <row r="189" spans="1:8" x14ac:dyDescent="0.25">
      <c r="A189" s="29" t="s">
        <v>201</v>
      </c>
      <c r="B189" s="36" t="str">
        <f>INDEX(Adaptation!AG:AG,MATCH(A189,Adaptation!B:B,0))</f>
        <v>Very Low</v>
      </c>
      <c r="C189" s="36" t="str">
        <f>INDEX(Mitigation!AG:AG,MATCH(A189,Mitigation!B:B,0))</f>
        <v>Moderate</v>
      </c>
      <c r="D189" s="36" t="str">
        <f>INDEX(Replacement!AF:AF,MATCH(A189,Replacement!B:B,0))</f>
        <v>Very High</v>
      </c>
      <c r="E189" s="36" t="s">
        <v>67</v>
      </c>
      <c r="F189" s="36" t="str">
        <f>INDEX('Community SIP'!I:I,MATCH(A189,'Community SIP'!B:B,0))</f>
        <v/>
      </c>
      <c r="G189" t="str">
        <f>INDEX(District_recommendation!BE:BE,MATCH(A189,District_recommendation!B:B,0))</f>
        <v xml:space="preserve">PM-KUSUM model C (IPS and FLS) </v>
      </c>
    </row>
    <row r="190" spans="1:8" x14ac:dyDescent="0.25">
      <c r="A190" s="29" t="s">
        <v>202</v>
      </c>
      <c r="B190" s="36" t="str">
        <f>INDEX(Adaptation!AG:AG,MATCH(A190,Adaptation!B:B,0))</f>
        <v>Very Low</v>
      </c>
      <c r="C190" s="36" t="str">
        <f>INDEX(Mitigation!AG:AG,MATCH(A190,Mitigation!B:B,0))</f>
        <v>High</v>
      </c>
      <c r="D190" s="36" t="str">
        <f>INDEX(Replacement!AF:AF,MATCH(A190,Replacement!B:B,0))</f>
        <v>Very High</v>
      </c>
      <c r="E190" s="36" t="s">
        <v>122</v>
      </c>
      <c r="F190" s="36" t="str">
        <f>INDEX('Community SIP'!I:I,MATCH(A190,'Community SIP'!B:B,0))</f>
        <v/>
      </c>
      <c r="G190" t="str">
        <f>INDEX(District_recommendation!BE:BE,MATCH(A190,District_recommendation!B:B,0))</f>
        <v>PM-KUSUM model C (IPS)</v>
      </c>
      <c r="H190" t="str">
        <f>INDEX(District_recommendation!AY:AY,MATCH(A190,District_recommendation!B:B,0))</f>
        <v>Yes</v>
      </c>
    </row>
    <row r="191" spans="1:8" x14ac:dyDescent="0.25">
      <c r="A191" s="29" t="s">
        <v>203</v>
      </c>
      <c r="B191" s="36" t="str">
        <f>INDEX(Adaptation!AG:AG,MATCH(A191,Adaptation!B:B,0))</f>
        <v>Very Low</v>
      </c>
      <c r="C191" s="36" t="str">
        <f>INDEX(Mitigation!AG:AG,MATCH(A191,Mitigation!B:B,0))</f>
        <v>Very High</v>
      </c>
      <c r="D191" s="36" t="str">
        <f>INDEX(Replacement!AF:AF,MATCH(A191,Replacement!B:B,0))</f>
        <v>Very High</v>
      </c>
      <c r="E191" s="36" t="s">
        <v>122</v>
      </c>
      <c r="F191" s="36" t="str">
        <f>INDEX('Community SIP'!I:I,MATCH(A191,'Community SIP'!B:B,0))</f>
        <v/>
      </c>
      <c r="G191" t="str">
        <f>INDEX(District_recommendation!BE:BE,MATCH(A191,District_recommendation!B:B,0))</f>
        <v xml:space="preserve">PM-KUSUM model C (IPS and FLS) </v>
      </c>
    </row>
    <row r="192" spans="1:8" x14ac:dyDescent="0.25">
      <c r="A192" s="29" t="s">
        <v>204</v>
      </c>
      <c r="B192" s="36" t="str">
        <f>INDEX(Adaptation!AG:AG,MATCH(A192,Adaptation!B:B,0))</f>
        <v>Very Low</v>
      </c>
      <c r="C192" s="36" t="str">
        <f>INDEX(Mitigation!AG:AG,MATCH(A192,Mitigation!B:B,0))</f>
        <v>High</v>
      </c>
      <c r="D192" s="36" t="str">
        <f>INDEX(Replacement!AF:AF,MATCH(A192,Replacement!B:B,0))</f>
        <v>Very High</v>
      </c>
      <c r="E192" s="36" t="s">
        <v>122</v>
      </c>
      <c r="F192" s="36" t="str">
        <f>INDEX('Community SIP'!I:I,MATCH(A192,'Community SIP'!B:B,0))</f>
        <v/>
      </c>
      <c r="G192" t="str">
        <f>INDEX(District_recommendation!BE:BE,MATCH(A192,District_recommendation!B:B,0))</f>
        <v>PM-KUSUM model C (IPS)</v>
      </c>
      <c r="H192" t="str">
        <f>INDEX(District_recommendation!AY:AY,MATCH(A192,District_recommendation!B:B,0))</f>
        <v>Yes</v>
      </c>
    </row>
    <row r="193" spans="1:8" x14ac:dyDescent="0.25">
      <c r="A193" s="29" t="s">
        <v>205</v>
      </c>
      <c r="B193" s="36" t="str">
        <f>INDEX(Adaptation!AG:AG,MATCH(A193,Adaptation!B:B,0))</f>
        <v>Very Low</v>
      </c>
      <c r="C193" s="36" t="str">
        <f>INDEX(Mitigation!AG:AG,MATCH(A193,Mitigation!B:B,0))</f>
        <v>Very High</v>
      </c>
      <c r="D193" s="36" t="str">
        <f>INDEX(Replacement!AF:AF,MATCH(A193,Replacement!B:B,0))</f>
        <v>Very High</v>
      </c>
      <c r="E193" s="36" t="s">
        <v>122</v>
      </c>
      <c r="F193" s="36" t="str">
        <f>INDEX('Community SIP'!I:I,MATCH(A193,'Community SIP'!B:B,0))</f>
        <v/>
      </c>
      <c r="G193" t="str">
        <f>INDEX(District_recommendation!BE:BE,MATCH(A193,District_recommendation!B:B,0))</f>
        <v>PM-KUSUM B</v>
      </c>
      <c r="H193" t="str">
        <f>INDEX(District_recommendation!AY:AY,MATCH(A193,District_recommendation!B:B,0))</f>
        <v>Yes</v>
      </c>
    </row>
    <row r="194" spans="1:8" x14ac:dyDescent="0.25">
      <c r="A194" s="183" t="s">
        <v>206</v>
      </c>
      <c r="B194" s="36" t="str">
        <f>INDEX(Adaptation!AG:AG,MATCH(A194,Adaptation!B:B,0))</f>
        <v>Low</v>
      </c>
      <c r="C194" s="36" t="str">
        <f>INDEX(Mitigation!AG:AG,MATCH(A194,Mitigation!B:B,0))</f>
        <v>Very Low</v>
      </c>
      <c r="D194" s="36" t="str">
        <f>INDEX(Replacement!AF:AF,MATCH(A194,Replacement!B:B,0))</f>
        <v>Low</v>
      </c>
      <c r="F194" s="36" t="str">
        <f>INDEX('Community SIP'!I:I,MATCH(A194,'Community SIP'!B:B,0))</f>
        <v/>
      </c>
      <c r="G194" t="str">
        <f>INDEX(District_recommendation!BE:BE,MATCH(A194,District_recommendation!B:B,0))</f>
        <v>PM-KUSUM (IPS) + DISCOM</v>
      </c>
      <c r="H194" t="str">
        <f>INDEX(District_recommendation!AY:AY,MATCH(A194,District_recommendation!B:B,0))</f>
        <v>Yes</v>
      </c>
    </row>
    <row r="195" spans="1:8" x14ac:dyDescent="0.25">
      <c r="A195" s="183" t="s">
        <v>207</v>
      </c>
      <c r="B195" s="36" t="str">
        <f>INDEX(Adaptation!AG:AG,MATCH(A195,Adaptation!B:B,0))</f>
        <v>Very Low</v>
      </c>
      <c r="C195" s="36" t="str">
        <f>INDEX(Mitigation!AG:AG,MATCH(A195,Mitigation!B:B,0))</f>
        <v>Moderate</v>
      </c>
      <c r="D195" s="36" t="str">
        <f>INDEX(Replacement!AF:AF,MATCH(A195,Replacement!B:B,0))</f>
        <v>Moderate</v>
      </c>
      <c r="F195" s="36" t="str">
        <f>INDEX('Community SIP'!I:I,MATCH(A195,'Community SIP'!B:B,0))</f>
        <v/>
      </c>
      <c r="G195" t="str">
        <f>INDEX(District_recommendation!BE:BE,MATCH(A195,District_recommendation!B:B,0))</f>
        <v>PM-KUSUM model C (IPS)</v>
      </c>
      <c r="H195" t="str">
        <f>INDEX(District_recommendation!AY:AY,MATCH(A195,District_recommendation!B:B,0))</f>
        <v>Yes</v>
      </c>
    </row>
    <row r="196" spans="1:8" x14ac:dyDescent="0.25">
      <c r="A196" s="29" t="s">
        <v>208</v>
      </c>
      <c r="B196" s="36" t="str">
        <f>INDEX(Adaptation!AG:AG,MATCH(A196,Adaptation!B:B,0))</f>
        <v>Very Low</v>
      </c>
      <c r="C196" s="36" t="str">
        <f>INDEX(Mitigation!AG:AG,MATCH(A196,Mitigation!B:B,0))</f>
        <v>High</v>
      </c>
      <c r="D196" s="36" t="str">
        <f>INDEX(Replacement!AF:AF,MATCH(A196,Replacement!B:B,0))</f>
        <v>Very High</v>
      </c>
      <c r="E196" s="36" t="s">
        <v>122</v>
      </c>
      <c r="F196" s="36" t="str">
        <f>INDEX('Community SIP'!I:I,MATCH(A196,'Community SIP'!B:B,0))</f>
        <v/>
      </c>
      <c r="G196" t="str">
        <f>INDEX(District_recommendation!BE:BE,MATCH(A196,District_recommendation!B:B,0))</f>
        <v>PM-KUSUM model C (IPS)</v>
      </c>
      <c r="H196" t="str">
        <f>INDEX(District_recommendation!AY:AY,MATCH(A196,District_recommendation!B:B,0))</f>
        <v>Yes</v>
      </c>
    </row>
    <row r="197" spans="1:8" x14ac:dyDescent="0.25">
      <c r="A197" s="29" t="s">
        <v>209</v>
      </c>
      <c r="B197" s="36" t="str">
        <f>INDEX(Adaptation!AG:AG,MATCH(A197,Adaptation!B:B,0))</f>
        <v>Very Low</v>
      </c>
      <c r="C197" s="36" t="str">
        <f>INDEX(Mitigation!AG:AG,MATCH(A197,Mitigation!B:B,0))</f>
        <v>High</v>
      </c>
      <c r="D197" s="36" t="str">
        <f>INDEX(Replacement!AF:AF,MATCH(A197,Replacement!B:B,0))</f>
        <v>Very High</v>
      </c>
      <c r="E197" s="36" t="s">
        <v>122</v>
      </c>
      <c r="F197" s="36" t="str">
        <f>INDEX('Community SIP'!I:I,MATCH(A197,'Community SIP'!B:B,0))</f>
        <v/>
      </c>
      <c r="G197" t="str">
        <f>INDEX(District_recommendation!BE:BE,MATCH(A197,District_recommendation!B:B,0))</f>
        <v>PM-KUSUM model C (IPS)</v>
      </c>
      <c r="H197" t="str">
        <f>INDEX(District_recommendation!AY:AY,MATCH(A197,District_recommendation!B:B,0))</f>
        <v>Yes</v>
      </c>
    </row>
    <row r="198" spans="1:8" x14ac:dyDescent="0.25">
      <c r="A198" s="29" t="s">
        <v>210</v>
      </c>
      <c r="B198" s="36" t="str">
        <f>INDEX(Adaptation!AG:AG,MATCH(A198,Adaptation!B:B,0))</f>
        <v>Very Low</v>
      </c>
      <c r="C198" s="36" t="str">
        <f>INDEX(Mitigation!AG:AG,MATCH(A198,Mitigation!B:B,0))</f>
        <v>High</v>
      </c>
      <c r="D198" s="36" t="str">
        <f>INDEX(Replacement!AF:AF,MATCH(A198,Replacement!B:B,0))</f>
        <v>High</v>
      </c>
      <c r="E198" s="36" t="s">
        <v>122</v>
      </c>
      <c r="F198" s="36" t="str">
        <f>INDEX('Community SIP'!I:I,MATCH(A198,'Community SIP'!B:B,0))</f>
        <v/>
      </c>
      <c r="G198" t="str">
        <f>INDEX(District_recommendation!BE:BE,MATCH(A198,District_recommendation!B:B,0))</f>
        <v xml:space="preserve">PM-KUSUM model C (IPS and FLS) </v>
      </c>
    </row>
    <row r="199" spans="1:8" x14ac:dyDescent="0.25">
      <c r="A199" s="29" t="s">
        <v>211</v>
      </c>
      <c r="B199" s="36" t="str">
        <f>INDEX(Adaptation!AG:AG,MATCH(A199,Adaptation!B:B,0))</f>
        <v>Very Low</v>
      </c>
      <c r="C199" s="36" t="str">
        <f>INDEX(Mitigation!AG:AG,MATCH(A199,Mitigation!B:B,0))</f>
        <v>Low</v>
      </c>
      <c r="D199" s="36" t="str">
        <f>INDEX(Replacement!AF:AF,MATCH(A199,Replacement!B:B,0))</f>
        <v>High</v>
      </c>
      <c r="E199" s="36" t="s">
        <v>67</v>
      </c>
      <c r="F199" s="36" t="str">
        <f>INDEX('Community SIP'!I:I,MATCH(A199,'Community SIP'!B:B,0))</f>
        <v/>
      </c>
      <c r="G199" t="str">
        <f>INDEX(District_recommendation!BE:BE,MATCH(A199,District_recommendation!B:B,0))</f>
        <v xml:space="preserve">PM-KUSUM model C (IPS and FLS) </v>
      </c>
    </row>
    <row r="200" spans="1:8" x14ac:dyDescent="0.25">
      <c r="A200" s="29" t="s">
        <v>212</v>
      </c>
      <c r="B200" s="36" t="str">
        <f>INDEX(Adaptation!AG:AG,MATCH(A200,Adaptation!B:B,0))</f>
        <v>Very Low</v>
      </c>
      <c r="C200" s="36" t="str">
        <f>INDEX(Mitigation!AG:AG,MATCH(A200,Mitigation!B:B,0))</f>
        <v>High</v>
      </c>
      <c r="D200" s="36" t="str">
        <f>INDEX(Replacement!AF:AF,MATCH(A200,Replacement!B:B,0))</f>
        <v>Very High</v>
      </c>
      <c r="E200" s="36" t="s">
        <v>122</v>
      </c>
      <c r="F200" s="36" t="str">
        <f>INDEX('Community SIP'!I:I,MATCH(A200,'Community SIP'!B:B,0))</f>
        <v/>
      </c>
      <c r="G200" t="str">
        <f>INDEX(District_recommendation!BE:BE,MATCH(A200,District_recommendation!B:B,0))</f>
        <v>PM-KUSUM model C (IPS)</v>
      </c>
      <c r="H200" t="str">
        <f>INDEX(District_recommendation!AY:AY,MATCH(A200,District_recommendation!B:B,0))</f>
        <v>Yes</v>
      </c>
    </row>
    <row r="201" spans="1:8" x14ac:dyDescent="0.25">
      <c r="A201" s="29" t="s">
        <v>213</v>
      </c>
      <c r="B201" s="36" t="str">
        <f>INDEX(Adaptation!AG:AG,MATCH(A201,Adaptation!B:B,0))</f>
        <v>Very Low</v>
      </c>
      <c r="C201" s="36" t="str">
        <f>INDEX(Mitigation!AG:AG,MATCH(A201,Mitigation!B:B,0))</f>
        <v>High</v>
      </c>
      <c r="D201" s="36" t="str">
        <f>INDEX(Replacement!AF:AF,MATCH(A201,Replacement!B:B,0))</f>
        <v>Very High</v>
      </c>
      <c r="E201" s="36" t="s">
        <v>122</v>
      </c>
      <c r="F201" s="36" t="str">
        <f>INDEX('Community SIP'!I:I,MATCH(A201,'Community SIP'!B:B,0))</f>
        <v/>
      </c>
      <c r="G201" t="str">
        <f>INDEX(District_recommendation!BE:BE,MATCH(A201,District_recommendation!B:B,0))</f>
        <v>PM-KUSUM model C (IPS)</v>
      </c>
      <c r="H201" t="str">
        <f>INDEX(District_recommendation!AY:AY,MATCH(A201,District_recommendation!B:B,0))</f>
        <v>Yes</v>
      </c>
    </row>
    <row r="202" spans="1:8" x14ac:dyDescent="0.25">
      <c r="A202" s="29" t="s">
        <v>214</v>
      </c>
      <c r="B202" s="36" t="str">
        <f>INDEX(Adaptation!AG:AG,MATCH(A202,Adaptation!B:B,0))</f>
        <v>Very Low</v>
      </c>
      <c r="C202" s="36" t="str">
        <f>INDEX(Mitigation!AG:AG,MATCH(A202,Mitigation!B:B,0))</f>
        <v>High</v>
      </c>
      <c r="D202" s="36" t="str">
        <f>INDEX(Replacement!AF:AF,MATCH(A202,Replacement!B:B,0))</f>
        <v>Very High</v>
      </c>
      <c r="E202" s="36" t="s">
        <v>122</v>
      </c>
      <c r="F202" s="36" t="str">
        <f>INDEX('Community SIP'!I:I,MATCH(A202,'Community SIP'!B:B,0))</f>
        <v/>
      </c>
      <c r="G202" t="str">
        <f>INDEX(District_recommendation!BE:BE,MATCH(A202,District_recommendation!B:B,0))</f>
        <v>PM-KUSUM model C (IPS)</v>
      </c>
      <c r="H202" t="str">
        <f>INDEX(District_recommendation!AY:AY,MATCH(A202,District_recommendation!B:B,0))</f>
        <v>Yes</v>
      </c>
    </row>
    <row r="203" spans="1:8" x14ac:dyDescent="0.25">
      <c r="A203" s="29" t="s">
        <v>215</v>
      </c>
      <c r="B203" s="36" t="str">
        <f>INDEX(Adaptation!AG:AG,MATCH(A203,Adaptation!B:B,0))</f>
        <v>Very Low</v>
      </c>
      <c r="C203" s="36" t="str">
        <f>INDEX(Mitigation!AG:AG,MATCH(A203,Mitigation!B:B,0))</f>
        <v>Very High</v>
      </c>
      <c r="D203" s="36" t="str">
        <f>INDEX(Replacement!AF:AF,MATCH(A203,Replacement!B:B,0))</f>
        <v>Very High</v>
      </c>
      <c r="E203" s="36" t="s">
        <v>122</v>
      </c>
      <c r="F203" s="36" t="str">
        <f>INDEX('Community SIP'!I:I,MATCH(A203,'Community SIP'!B:B,0))</f>
        <v/>
      </c>
      <c r="G203" t="str">
        <f>INDEX(District_recommendation!BE:BE,MATCH(A203,District_recommendation!B:B,0))</f>
        <v>PM-KUSUM model C (IPS)</v>
      </c>
      <c r="H203" t="str">
        <f>INDEX(District_recommendation!AY:AY,MATCH(A203,District_recommendation!B:B,0))</f>
        <v>Yes</v>
      </c>
    </row>
    <row r="204" spans="1:8" x14ac:dyDescent="0.25">
      <c r="A204" s="29" t="s">
        <v>216</v>
      </c>
      <c r="B204" s="36" t="str">
        <f>INDEX(Adaptation!AG:AG,MATCH(A204,Adaptation!B:B,0))</f>
        <v>No Data</v>
      </c>
      <c r="C204" s="36" t="str">
        <f>INDEX(Mitigation!AG:AG,MATCH(A204,Mitigation!B:B,0))</f>
        <v>No Data</v>
      </c>
      <c r="D204" s="36" t="str">
        <f>INDEX(Replacement!AF:AF,MATCH(A204,Replacement!B:B,0))</f>
        <v>No Data</v>
      </c>
      <c r="E204" s="36" t="s">
        <v>95</v>
      </c>
      <c r="F204" s="36" t="str">
        <f>INDEX('Community SIP'!I:I,MATCH(A204,'Community SIP'!B:B,0))</f>
        <v/>
      </c>
      <c r="G204" t="str">
        <f>INDEX(District_recommendation!BE:BE,MATCH(A204,District_recommendation!B:B,0))</f>
        <v>No Data</v>
      </c>
    </row>
    <row r="205" spans="1:8" x14ac:dyDescent="0.25">
      <c r="A205" s="29" t="s">
        <v>217</v>
      </c>
      <c r="B205" s="36" t="str">
        <f>INDEX(Adaptation!AG:AG,MATCH(A205,Adaptation!B:B,0))</f>
        <v>Very Low</v>
      </c>
      <c r="C205" s="36" t="str">
        <f>INDEX(Mitigation!AG:AG,MATCH(A205,Mitigation!B:B,0))</f>
        <v>High</v>
      </c>
      <c r="D205" s="36" t="str">
        <f>INDEX(Replacement!AF:AF,MATCH(A205,Replacement!B:B,0))</f>
        <v>Very High</v>
      </c>
      <c r="E205" s="36" t="s">
        <v>122</v>
      </c>
      <c r="F205" s="36" t="str">
        <f>INDEX('Community SIP'!I:I,MATCH(A205,'Community SIP'!B:B,0))</f>
        <v/>
      </c>
      <c r="G205" t="str">
        <f>INDEX(District_recommendation!BE:BE,MATCH(A205,District_recommendation!B:B,0))</f>
        <v xml:space="preserve">PM-KUSUM model C (IPS and FLS) </v>
      </c>
    </row>
    <row r="206" spans="1:8" x14ac:dyDescent="0.25">
      <c r="A206" s="29" t="s">
        <v>218</v>
      </c>
      <c r="B206" s="36" t="str">
        <f>INDEX(Adaptation!AG:AG,MATCH(A206,Adaptation!B:B,0))</f>
        <v>Very Low</v>
      </c>
      <c r="C206" s="36" t="str">
        <f>INDEX(Mitigation!AG:AG,MATCH(A206,Mitigation!B:B,0))</f>
        <v>Low</v>
      </c>
      <c r="D206" s="36" t="str">
        <f>INDEX(Replacement!AF:AF,MATCH(A206,Replacement!B:B,0))</f>
        <v>High</v>
      </c>
      <c r="E206" s="36" t="s">
        <v>67</v>
      </c>
      <c r="F206" s="36" t="str">
        <f>INDEX('Community SIP'!I:I,MATCH(A206,'Community SIP'!B:B,0))</f>
        <v/>
      </c>
      <c r="G206" t="str">
        <f>INDEX(District_recommendation!BE:BE,MATCH(A206,District_recommendation!B:B,0))</f>
        <v xml:space="preserve">PM-KUSUM model C (IPS and FLS) </v>
      </c>
    </row>
    <row r="207" spans="1:8" x14ac:dyDescent="0.25">
      <c r="A207" s="29" t="s">
        <v>219</v>
      </c>
      <c r="B207" s="36" t="str">
        <f>INDEX(Adaptation!AG:AG,MATCH(A207,Adaptation!B:B,0))</f>
        <v>Very Low</v>
      </c>
      <c r="C207" s="36" t="str">
        <f>INDEX(Mitigation!AG:AG,MATCH(A207,Mitigation!B:B,0))</f>
        <v>Low</v>
      </c>
      <c r="D207" s="36" t="str">
        <f>INDEX(Replacement!AF:AF,MATCH(A207,Replacement!B:B,0))</f>
        <v>Very High</v>
      </c>
      <c r="E207" s="36" t="s">
        <v>67</v>
      </c>
      <c r="F207" s="36" t="str">
        <f>INDEX('Community SIP'!I:I,MATCH(A207,'Community SIP'!B:B,0))</f>
        <v/>
      </c>
      <c r="G207" t="str">
        <f>INDEX(District_recommendation!BE:BE,MATCH(A207,District_recommendation!B:B,0))</f>
        <v xml:space="preserve">PM-KUSUM model C (IPS and FLS) </v>
      </c>
    </row>
    <row r="208" spans="1:8" x14ac:dyDescent="0.25">
      <c r="A208" s="29" t="s">
        <v>220</v>
      </c>
      <c r="B208" s="36" t="str">
        <f>INDEX(Adaptation!AG:AG,MATCH(A208,Adaptation!B:B,0))</f>
        <v>Very Low</v>
      </c>
      <c r="C208" s="36" t="str">
        <f>INDEX(Mitigation!AG:AG,MATCH(A208,Mitigation!B:B,0))</f>
        <v>Low</v>
      </c>
      <c r="D208" s="36" t="str">
        <f>INDEX(Replacement!AF:AF,MATCH(A208,Replacement!B:B,0))</f>
        <v>Very High</v>
      </c>
      <c r="E208" s="36" t="s">
        <v>67</v>
      </c>
      <c r="F208" s="36" t="str">
        <f>INDEX('Community SIP'!I:I,MATCH(A208,'Community SIP'!B:B,0))</f>
        <v/>
      </c>
      <c r="G208" t="str">
        <f>INDEX(District_recommendation!BE:BE,MATCH(A208,District_recommendation!B:B,0))</f>
        <v xml:space="preserve">PM-KUSUM model C (IPS and FLS) </v>
      </c>
    </row>
    <row r="209" spans="1:8" x14ac:dyDescent="0.25">
      <c r="A209" s="29" t="s">
        <v>221</v>
      </c>
      <c r="B209" s="36" t="str">
        <f>INDEX(Adaptation!AG:AG,MATCH(A209,Adaptation!B:B,0))</f>
        <v>Very Low</v>
      </c>
      <c r="C209" s="36" t="str">
        <f>INDEX(Mitigation!AG:AG,MATCH(A209,Mitigation!B:B,0))</f>
        <v>High</v>
      </c>
      <c r="D209" s="36" t="str">
        <f>INDEX(Replacement!AF:AF,MATCH(A209,Replacement!B:B,0))</f>
        <v>High</v>
      </c>
      <c r="E209" s="36" t="s">
        <v>122</v>
      </c>
      <c r="F209" s="36" t="str">
        <f>INDEX('Community SIP'!I:I,MATCH(A209,'Community SIP'!B:B,0))</f>
        <v/>
      </c>
      <c r="G209" t="str">
        <f>INDEX(District_recommendation!BE:BE,MATCH(A209,District_recommendation!B:B,0))</f>
        <v xml:space="preserve">PM-KUSUM model C (IPS and FLS) </v>
      </c>
    </row>
    <row r="210" spans="1:8" x14ac:dyDescent="0.25">
      <c r="A210" s="183" t="s">
        <v>222</v>
      </c>
      <c r="B210" s="36" t="str">
        <f>INDEX(Adaptation!AG:AG,MATCH(A210,Adaptation!B:B,0))</f>
        <v>Low</v>
      </c>
      <c r="C210" s="36" t="str">
        <f>INDEX(Mitigation!AG:AG,MATCH(A210,Mitigation!B:B,0))</f>
        <v>Moderate</v>
      </c>
      <c r="D210" s="36" t="str">
        <f>INDEX(Replacement!AF:AF,MATCH(A210,Replacement!B:B,0))</f>
        <v>Moderate</v>
      </c>
      <c r="F210" s="36" t="str">
        <f>INDEX('Community SIP'!I:I,MATCH(A210,'Community SIP'!B:B,0))</f>
        <v/>
      </c>
      <c r="G210" t="str">
        <f>INDEX(District_recommendation!BE:BE,MATCH(A210,District_recommendation!B:B,0))</f>
        <v xml:space="preserve">PM-KUSUM model C (IPS and FLS) </v>
      </c>
    </row>
    <row r="211" spans="1:8" x14ac:dyDescent="0.25">
      <c r="A211" s="29" t="s">
        <v>223</v>
      </c>
      <c r="B211" s="36" t="str">
        <f>INDEX(Adaptation!AG:AG,MATCH(A211,Adaptation!B:B,0))</f>
        <v>Very Low</v>
      </c>
      <c r="C211" s="36" t="str">
        <f>INDEX(Mitigation!AG:AG,MATCH(A211,Mitigation!B:B,0))</f>
        <v>High</v>
      </c>
      <c r="D211" s="36" t="str">
        <f>INDEX(Replacement!AF:AF,MATCH(A211,Replacement!B:B,0))</f>
        <v>Very High</v>
      </c>
      <c r="E211" s="36" t="s">
        <v>122</v>
      </c>
      <c r="F211" s="36" t="str">
        <f>INDEX('Community SIP'!I:I,MATCH(A211,'Community SIP'!B:B,0))</f>
        <v/>
      </c>
      <c r="G211" t="str">
        <f>INDEX(District_recommendation!BE:BE,MATCH(A211,District_recommendation!B:B,0))</f>
        <v>PM-KUSUM model C (IPS)</v>
      </c>
      <c r="H211" t="str">
        <f>INDEX(District_recommendation!AY:AY,MATCH(A211,District_recommendation!B:B,0))</f>
        <v>Yes</v>
      </c>
    </row>
    <row r="212" spans="1:8" x14ac:dyDescent="0.25">
      <c r="A212" s="183" t="s">
        <v>224</v>
      </c>
      <c r="B212" s="36" t="str">
        <f>INDEX(Adaptation!AG:AG,MATCH(A212,Adaptation!B:B,0))</f>
        <v>Very Low</v>
      </c>
      <c r="C212" s="36" t="str">
        <f>INDEX(Mitigation!AG:AG,MATCH(A212,Mitigation!B:B,0))</f>
        <v>Low</v>
      </c>
      <c r="D212" s="36" t="str">
        <f>INDEX(Replacement!AF:AF,MATCH(A212,Replacement!B:B,0))</f>
        <v>Moderate</v>
      </c>
      <c r="F212" s="36" t="str">
        <f>INDEX('Community SIP'!I:I,MATCH(A212,'Community SIP'!B:B,0))</f>
        <v/>
      </c>
      <c r="G212" t="str">
        <f>INDEX(District_recommendation!BE:BE,MATCH(A212,District_recommendation!B:B,0))</f>
        <v xml:space="preserve">PM-KUSUM model C (IPS and FLS) </v>
      </c>
    </row>
    <row r="213" spans="1:8" x14ac:dyDescent="0.25">
      <c r="A213" s="29" t="s">
        <v>225</v>
      </c>
      <c r="B213" s="36" t="str">
        <f>INDEX(Adaptation!AG:AG,MATCH(A213,Adaptation!B:B,0))</f>
        <v>Very Low</v>
      </c>
      <c r="C213" s="36" t="str">
        <f>INDEX(Mitigation!AG:AG,MATCH(A213,Mitigation!B:B,0))</f>
        <v>Very High</v>
      </c>
      <c r="D213" s="36" t="str">
        <f>INDEX(Replacement!AF:AF,MATCH(A213,Replacement!B:B,0))</f>
        <v>Very High</v>
      </c>
      <c r="E213" s="36" t="s">
        <v>122</v>
      </c>
      <c r="F213" s="36" t="str">
        <f>INDEX('Community SIP'!I:I,MATCH(A213,'Community SIP'!B:B,0))</f>
        <v/>
      </c>
      <c r="G213" t="str">
        <f>INDEX(District_recommendation!BE:BE,MATCH(A213,District_recommendation!B:B,0))</f>
        <v>PM-KUSUM model C (IPS)</v>
      </c>
      <c r="H213" t="str">
        <f>INDEX(District_recommendation!AY:AY,MATCH(A213,District_recommendation!B:B,0))</f>
        <v>Yes</v>
      </c>
    </row>
    <row r="214" spans="1:8" x14ac:dyDescent="0.25">
      <c r="A214" s="29" t="s">
        <v>226</v>
      </c>
      <c r="B214" s="36" t="str">
        <f>INDEX(Adaptation!AG:AG,MATCH(A214,Adaptation!B:B,0))</f>
        <v>Very Low</v>
      </c>
      <c r="C214" s="36" t="str">
        <f>INDEX(Mitigation!AG:AG,MATCH(A214,Mitigation!B:B,0))</f>
        <v>Low</v>
      </c>
      <c r="D214" s="36" t="str">
        <f>INDEX(Replacement!AF:AF,MATCH(A214,Replacement!B:B,0))</f>
        <v>Very High</v>
      </c>
      <c r="E214" s="36" t="s">
        <v>67</v>
      </c>
      <c r="F214" s="36" t="str">
        <f>INDEX('Community SIP'!I:I,MATCH(A214,'Community SIP'!B:B,0))</f>
        <v/>
      </c>
      <c r="G214" t="str">
        <f>INDEX(District_recommendation!BE:BE,MATCH(A214,District_recommendation!B:B,0))</f>
        <v>PM-KUSUM model C (IPS)</v>
      </c>
      <c r="H214" t="str">
        <f>INDEX(District_recommendation!AY:AY,MATCH(A214,District_recommendation!B:B,0))</f>
        <v>Yes</v>
      </c>
    </row>
    <row r="215" spans="1:8" x14ac:dyDescent="0.25">
      <c r="A215" s="29" t="s">
        <v>227</v>
      </c>
      <c r="B215" s="36" t="str">
        <f>INDEX(Adaptation!AG:AG,MATCH(A215,Adaptation!B:B,0))</f>
        <v>Very Low</v>
      </c>
      <c r="C215" s="36" t="str">
        <f>INDEX(Mitigation!AG:AG,MATCH(A215,Mitigation!B:B,0))</f>
        <v>Very High</v>
      </c>
      <c r="D215" s="36" t="str">
        <f>INDEX(Replacement!AF:AF,MATCH(A215,Replacement!B:B,0))</f>
        <v>High</v>
      </c>
      <c r="E215" s="36" t="s">
        <v>122</v>
      </c>
      <c r="F215" s="36" t="str">
        <f>INDEX('Community SIP'!I:I,MATCH(A215,'Community SIP'!B:B,0))</f>
        <v/>
      </c>
      <c r="G215" t="str">
        <f>INDEX(District_recommendation!BE:BE,MATCH(A215,District_recommendation!B:B,0))</f>
        <v>PM-KUSUM model C (IPS)</v>
      </c>
      <c r="H215" t="str">
        <f>INDEX(District_recommendation!AY:AY,MATCH(A215,District_recommendation!B:B,0))</f>
        <v>Yes</v>
      </c>
    </row>
    <row r="216" spans="1:8" x14ac:dyDescent="0.25">
      <c r="A216" s="29" t="s">
        <v>228</v>
      </c>
      <c r="B216" s="36" t="str">
        <f>INDEX(Adaptation!AG:AG,MATCH(A216,Adaptation!B:B,0))</f>
        <v>Very Low</v>
      </c>
      <c r="C216" s="36" t="str">
        <f>INDEX(Mitigation!AG:AG,MATCH(A216,Mitigation!B:B,0))</f>
        <v>High</v>
      </c>
      <c r="D216" s="36" t="str">
        <f>INDEX(Replacement!AF:AF,MATCH(A216,Replacement!B:B,0))</f>
        <v>Very High</v>
      </c>
      <c r="E216" s="36" t="s">
        <v>122</v>
      </c>
      <c r="F216" s="36" t="str">
        <f>INDEX('Community SIP'!I:I,MATCH(A216,'Community SIP'!B:B,0))</f>
        <v/>
      </c>
      <c r="G216" t="str">
        <f>INDEX(District_recommendation!BE:BE,MATCH(A216,District_recommendation!B:B,0))</f>
        <v>PM-KUSUM model C (IPS)</v>
      </c>
      <c r="H216" t="str">
        <f>INDEX(District_recommendation!AY:AY,MATCH(A216,District_recommendation!B:B,0))</f>
        <v>Yes</v>
      </c>
    </row>
    <row r="217" spans="1:8" x14ac:dyDescent="0.25">
      <c r="A217" s="29" t="s">
        <v>229</v>
      </c>
      <c r="B217" s="36" t="str">
        <f>INDEX(Adaptation!AG:AG,MATCH(A217,Adaptation!B:B,0))</f>
        <v>Very Low</v>
      </c>
      <c r="C217" s="36" t="str">
        <f>INDEX(Mitigation!AG:AG,MATCH(A217,Mitigation!B:B,0))</f>
        <v>Moderate</v>
      </c>
      <c r="D217" s="36" t="str">
        <f>INDEX(Replacement!AF:AF,MATCH(A217,Replacement!B:B,0))</f>
        <v>Very High</v>
      </c>
      <c r="E217" s="36" t="s">
        <v>67</v>
      </c>
      <c r="F217" s="36" t="str">
        <f>INDEX('Community SIP'!I:I,MATCH(A217,'Community SIP'!B:B,0))</f>
        <v/>
      </c>
      <c r="G217" t="str">
        <f>INDEX(District_recommendation!BE:BE,MATCH(A217,District_recommendation!B:B,0))</f>
        <v>PM-KUSUM model C (IPS)</v>
      </c>
      <c r="H217" t="str">
        <f>INDEX(District_recommendation!AY:AY,MATCH(A217,District_recommendation!B:B,0))</f>
        <v>Yes</v>
      </c>
    </row>
    <row r="218" spans="1:8" x14ac:dyDescent="0.25">
      <c r="A218" s="29" t="s">
        <v>230</v>
      </c>
      <c r="B218" s="36" t="str">
        <f>INDEX(Adaptation!AG:AG,MATCH(A218,Adaptation!B:B,0))</f>
        <v>Very Low</v>
      </c>
      <c r="C218" s="36" t="str">
        <f>INDEX(Mitigation!AG:AG,MATCH(A218,Mitigation!B:B,0))</f>
        <v>High</v>
      </c>
      <c r="D218" s="36" t="str">
        <f>INDEX(Replacement!AF:AF,MATCH(A218,Replacement!B:B,0))</f>
        <v>Very High</v>
      </c>
      <c r="E218" s="36" t="s">
        <v>122</v>
      </c>
      <c r="F218" s="36" t="str">
        <f>INDEX('Community SIP'!I:I,MATCH(A218,'Community SIP'!B:B,0))</f>
        <v/>
      </c>
      <c r="G218" t="str">
        <f>INDEX(District_recommendation!BE:BE,MATCH(A218,District_recommendation!B:B,0))</f>
        <v>PM-KUSUM model C (IPS)</v>
      </c>
      <c r="H218" t="str">
        <f>INDEX(District_recommendation!AY:AY,MATCH(A218,District_recommendation!B:B,0))</f>
        <v>Yes</v>
      </c>
    </row>
    <row r="219" spans="1:8" x14ac:dyDescent="0.25">
      <c r="A219" s="29" t="s">
        <v>231</v>
      </c>
      <c r="B219" s="36" t="str">
        <f>INDEX(Adaptation!AG:AG,MATCH(A219,Adaptation!B:B,0))</f>
        <v>Very Low</v>
      </c>
      <c r="C219" s="36" t="str">
        <f>INDEX(Mitigation!AG:AG,MATCH(A219,Mitigation!B:B,0))</f>
        <v>Low</v>
      </c>
      <c r="D219" s="36" t="str">
        <f>INDEX(Replacement!AF:AF,MATCH(A219,Replacement!B:B,0))</f>
        <v>Very High</v>
      </c>
      <c r="E219" s="36" t="s">
        <v>67</v>
      </c>
      <c r="F219" s="36" t="str">
        <f>INDEX('Community SIP'!I:I,MATCH(A219,'Community SIP'!B:B,0))</f>
        <v/>
      </c>
      <c r="G219" t="str">
        <f>INDEX(District_recommendation!BE:BE,MATCH(A219,District_recommendation!B:B,0))</f>
        <v>PM-KUSUM model C (IPS)</v>
      </c>
      <c r="H219" t="str">
        <f>INDEX(District_recommendation!AY:AY,MATCH(A219,District_recommendation!B:B,0))</f>
        <v>Yes</v>
      </c>
    </row>
    <row r="220" spans="1:8" x14ac:dyDescent="0.25">
      <c r="A220" s="29" t="s">
        <v>232</v>
      </c>
      <c r="B220" s="36" t="str">
        <f>INDEX(Adaptation!AG:AG,MATCH(A220,Adaptation!B:B,0))</f>
        <v>Very Low</v>
      </c>
      <c r="C220" s="36" t="str">
        <f>INDEX(Mitigation!AG:AG,MATCH(A220,Mitigation!B:B,0))</f>
        <v>Low</v>
      </c>
      <c r="D220" s="36" t="str">
        <f>INDEX(Replacement!AF:AF,MATCH(A220,Replacement!B:B,0))</f>
        <v>Very High</v>
      </c>
      <c r="E220" s="36" t="s">
        <v>67</v>
      </c>
      <c r="F220" s="36" t="str">
        <f>INDEX('Community SIP'!I:I,MATCH(A220,'Community SIP'!B:B,0))</f>
        <v/>
      </c>
      <c r="G220" t="str">
        <f>INDEX(District_recommendation!BE:BE,MATCH(A220,District_recommendation!B:B,0))</f>
        <v>PM-KUSUM model C (IPS)</v>
      </c>
      <c r="H220" t="str">
        <f>INDEX(District_recommendation!AY:AY,MATCH(A220,District_recommendation!B:B,0))</f>
        <v>Yes</v>
      </c>
    </row>
    <row r="221" spans="1:8" x14ac:dyDescent="0.25">
      <c r="A221" s="29" t="s">
        <v>233</v>
      </c>
      <c r="B221" s="36" t="str">
        <f>INDEX(Adaptation!AG:AG,MATCH(A221,Adaptation!B:B,0))</f>
        <v>Very Low</v>
      </c>
      <c r="C221" s="36" t="str">
        <f>INDEX(Mitigation!AG:AG,MATCH(A221,Mitigation!B:B,0))</f>
        <v>Low</v>
      </c>
      <c r="D221" s="36" t="str">
        <f>INDEX(Replacement!AF:AF,MATCH(A221,Replacement!B:B,0))</f>
        <v>Very High</v>
      </c>
      <c r="E221" s="36" t="s">
        <v>67</v>
      </c>
      <c r="F221" s="36" t="str">
        <f>INDEX('Community SIP'!I:I,MATCH(A221,'Community SIP'!B:B,0))</f>
        <v/>
      </c>
      <c r="G221" t="str">
        <f>INDEX(District_recommendation!BE:BE,MATCH(A221,District_recommendation!B:B,0))</f>
        <v>PM-KUSUM model C (IPS)</v>
      </c>
      <c r="H221" t="str">
        <f>INDEX(District_recommendation!AY:AY,MATCH(A221,District_recommendation!B:B,0))</f>
        <v>Yes</v>
      </c>
    </row>
    <row r="222" spans="1:8" x14ac:dyDescent="0.25">
      <c r="A222" s="29" t="s">
        <v>234</v>
      </c>
      <c r="B222" s="36" t="str">
        <f>INDEX(Adaptation!AG:AG,MATCH(A222,Adaptation!B:B,0))</f>
        <v>Very Low</v>
      </c>
      <c r="C222" s="36" t="str">
        <f>INDEX(Mitigation!AG:AG,MATCH(A222,Mitigation!B:B,0))</f>
        <v>High</v>
      </c>
      <c r="D222" s="36" t="str">
        <f>INDEX(Replacement!AF:AF,MATCH(A222,Replacement!B:B,0))</f>
        <v>Very High</v>
      </c>
      <c r="E222" s="36" t="s">
        <v>122</v>
      </c>
      <c r="F222" s="36" t="str">
        <f>INDEX('Community SIP'!I:I,MATCH(A222,'Community SIP'!B:B,0))</f>
        <v/>
      </c>
      <c r="G222" t="str">
        <f>INDEX(District_recommendation!BE:BE,MATCH(A222,District_recommendation!B:B,0))</f>
        <v>PM-KUSUM model C (IPS)</v>
      </c>
      <c r="H222" t="str">
        <f>INDEX(District_recommendation!AY:AY,MATCH(A222,District_recommendation!B:B,0))</f>
        <v>Yes</v>
      </c>
    </row>
    <row r="223" spans="1:8" x14ac:dyDescent="0.25">
      <c r="A223" s="29" t="s">
        <v>235</v>
      </c>
      <c r="B223" s="36" t="str">
        <f>INDEX(Adaptation!AG:AG,MATCH(A223,Adaptation!B:B,0))</f>
        <v>Very Low</v>
      </c>
      <c r="C223" s="36" t="str">
        <f>INDEX(Mitigation!AG:AG,MATCH(A223,Mitigation!B:B,0))</f>
        <v>High</v>
      </c>
      <c r="D223" s="36" t="str">
        <f>INDEX(Replacement!AF:AF,MATCH(A223,Replacement!B:B,0))</f>
        <v>Very High</v>
      </c>
      <c r="E223" s="36" t="s">
        <v>122</v>
      </c>
      <c r="F223" s="36" t="str">
        <f>INDEX('Community SIP'!I:I,MATCH(A223,'Community SIP'!B:B,0))</f>
        <v/>
      </c>
      <c r="G223" t="str">
        <f>INDEX(District_recommendation!BE:BE,MATCH(A223,District_recommendation!B:B,0))</f>
        <v>PM-KUSUM model C (IPS)</v>
      </c>
      <c r="H223" t="str">
        <f>INDEX(District_recommendation!AY:AY,MATCH(A223,District_recommendation!B:B,0))</f>
        <v>Yes</v>
      </c>
    </row>
    <row r="224" spans="1:8" x14ac:dyDescent="0.25">
      <c r="A224" s="29" t="s">
        <v>236</v>
      </c>
      <c r="B224" s="36" t="str">
        <f>INDEX(Adaptation!AG:AG,MATCH(A224,Adaptation!B:B,0))</f>
        <v>Very Low</v>
      </c>
      <c r="C224" s="36" t="str">
        <f>INDEX(Mitigation!AG:AG,MATCH(A224,Mitigation!B:B,0))</f>
        <v>High</v>
      </c>
      <c r="D224" s="36" t="str">
        <f>INDEX(Replacement!AF:AF,MATCH(A224,Replacement!B:B,0))</f>
        <v>Very High</v>
      </c>
      <c r="E224" s="36" t="s">
        <v>122</v>
      </c>
      <c r="F224" s="36" t="str">
        <f>INDEX('Community SIP'!I:I,MATCH(A224,'Community SIP'!B:B,0))</f>
        <v/>
      </c>
      <c r="G224" t="str">
        <f>INDEX(District_recommendation!BE:BE,MATCH(A224,District_recommendation!B:B,0))</f>
        <v>PM-KUSUM model C (IPS)</v>
      </c>
      <c r="H224" t="str">
        <f>INDEX(District_recommendation!AY:AY,MATCH(A224,District_recommendation!B:B,0))</f>
        <v>Yes</v>
      </c>
    </row>
    <row r="225" spans="1:8" x14ac:dyDescent="0.25">
      <c r="A225" s="29" t="s">
        <v>237</v>
      </c>
      <c r="B225" s="36" t="str">
        <f>INDEX(Adaptation!AG:AG,MATCH(A225,Adaptation!B:B,0))</f>
        <v>Very Low</v>
      </c>
      <c r="C225" s="36" t="str">
        <f>INDEX(Mitigation!AG:AG,MATCH(A225,Mitigation!B:B,0))</f>
        <v>Low</v>
      </c>
      <c r="D225" s="36" t="str">
        <f>INDEX(Replacement!AF:AF,MATCH(A225,Replacement!B:B,0))</f>
        <v>Very High</v>
      </c>
      <c r="E225" s="36" t="s">
        <v>67</v>
      </c>
      <c r="F225" s="36" t="str">
        <f>INDEX('Community SIP'!I:I,MATCH(A225,'Community SIP'!B:B,0))</f>
        <v/>
      </c>
      <c r="G225" t="str">
        <f>INDEX(District_recommendation!BE:BE,MATCH(A225,District_recommendation!B:B,0))</f>
        <v>PM-KUSUM model C (IPS)</v>
      </c>
      <c r="H225" t="str">
        <f>INDEX(District_recommendation!AY:AY,MATCH(A225,District_recommendation!B:B,0))</f>
        <v>Yes</v>
      </c>
    </row>
    <row r="226" spans="1:8" x14ac:dyDescent="0.25">
      <c r="A226" s="29" t="s">
        <v>238</v>
      </c>
      <c r="B226" s="36" t="str">
        <f>INDEX(Adaptation!AG:AG,MATCH(A226,Adaptation!B:B,0))</f>
        <v>Very Low</v>
      </c>
      <c r="C226" s="36" t="str">
        <f>INDEX(Mitigation!AG:AG,MATCH(A226,Mitigation!B:B,0))</f>
        <v>Very Low</v>
      </c>
      <c r="D226" s="36" t="str">
        <f>INDEX(Replacement!AF:AF,MATCH(A226,Replacement!B:B,0))</f>
        <v>Very High</v>
      </c>
      <c r="E226" s="36" t="s">
        <v>67</v>
      </c>
      <c r="F226" s="36" t="str">
        <f>INDEX('Community SIP'!I:I,MATCH(A226,'Community SIP'!B:B,0))</f>
        <v/>
      </c>
      <c r="G226" t="str">
        <f>INDEX(District_recommendation!BE:BE,MATCH(A226,District_recommendation!B:B,0))</f>
        <v>PM-KUSUM model C (IPS)</v>
      </c>
      <c r="H226" t="str">
        <f>INDEX(District_recommendation!AY:AY,MATCH(A226,District_recommendation!B:B,0))</f>
        <v>Yes</v>
      </c>
    </row>
    <row r="227" spans="1:8" x14ac:dyDescent="0.25">
      <c r="A227" s="29" t="s">
        <v>106</v>
      </c>
      <c r="B227" s="36" t="str">
        <f>INDEX(Adaptation!AG:AG,MATCH(A227,Adaptation!B:B,0))</f>
        <v>No Data</v>
      </c>
      <c r="C227" s="36" t="str">
        <f>INDEX(Mitigation!AG:AG,MATCH(A227,Mitigation!B:B,0))</f>
        <v>No Data</v>
      </c>
      <c r="D227" s="36" t="str">
        <f>INDEX(Replacement!AF:AF,MATCH(A227,Replacement!B:B,0))</f>
        <v>No Data</v>
      </c>
      <c r="E227" s="36" t="s">
        <v>95</v>
      </c>
      <c r="F227" s="36" t="str">
        <f>INDEX('Community SIP'!I:I,MATCH(A227,'Community SIP'!B:B,0))</f>
        <v/>
      </c>
      <c r="G227" t="str">
        <f>INDEX(District_recommendation!BE:BE,MATCH(A227,District_recommendation!B:B,0))</f>
        <v>PM-KUSUM (IPS) + DISCOM</v>
      </c>
      <c r="H227" t="str">
        <f>INDEX(District_recommendation!AY:AY,MATCH(A227,District_recommendation!B:B,0))</f>
        <v>Yes</v>
      </c>
    </row>
    <row r="228" spans="1:8" x14ac:dyDescent="0.25">
      <c r="A228" s="29" t="s">
        <v>239</v>
      </c>
      <c r="B228" s="36" t="str">
        <f>INDEX(Adaptation!AG:AG,MATCH(A228,Adaptation!B:B,0))</f>
        <v>Very High</v>
      </c>
      <c r="C228" s="36" t="str">
        <f>INDEX(Mitigation!AG:AG,MATCH(A228,Mitigation!B:B,0))</f>
        <v>Very High</v>
      </c>
      <c r="D228" s="36" t="str">
        <f>INDEX(Replacement!AF:AF,MATCH(A228,Replacement!B:B,0))</f>
        <v>Low</v>
      </c>
      <c r="E228" s="36" t="s">
        <v>9</v>
      </c>
      <c r="F228" s="36" t="str">
        <f>INDEX('Community SIP'!I:I,MATCH(A228,'Community SIP'!B:B,0))</f>
        <v>Community SIP</v>
      </c>
    </row>
    <row r="229" spans="1:8" x14ac:dyDescent="0.25">
      <c r="A229" s="29" t="s">
        <v>240</v>
      </c>
      <c r="B229" s="36" t="str">
        <f>INDEX(Adaptation!AG:AG,MATCH(A229,Adaptation!B:B,0))</f>
        <v>Very High</v>
      </c>
      <c r="C229" s="36" t="str">
        <f>INDEX(Mitigation!AG:AG,MATCH(A229,Mitigation!B:B,0))</f>
        <v>Low</v>
      </c>
      <c r="D229" s="36" t="str">
        <f>INDEX(Replacement!AF:AF,MATCH(A229,Replacement!B:B,0))</f>
        <v>Very Low</v>
      </c>
      <c r="E229" s="36" t="s">
        <v>7</v>
      </c>
      <c r="F229" s="36" t="str">
        <f>INDEX('Community SIP'!I:I,MATCH(A229,'Community SIP'!B:B,0))</f>
        <v>Community SIP</v>
      </c>
    </row>
    <row r="230" spans="1:8" x14ac:dyDescent="0.25">
      <c r="A230" s="29" t="s">
        <v>241</v>
      </c>
      <c r="B230" s="36" t="str">
        <f>INDEX(Adaptation!AG:AG,MATCH(A230,Adaptation!B:B,0))</f>
        <v>Very High</v>
      </c>
      <c r="C230" s="36" t="str">
        <f>INDEX(Mitigation!AG:AG,MATCH(A230,Mitigation!B:B,0))</f>
        <v>Moderate</v>
      </c>
      <c r="D230" s="36" t="str">
        <f>INDEX(Replacement!AF:AF,MATCH(A230,Replacement!B:B,0))</f>
        <v>Low</v>
      </c>
      <c r="E230" s="36" t="s">
        <v>7</v>
      </c>
      <c r="F230" s="36" t="str">
        <f>INDEX('Community SIP'!I:I,MATCH(A230,'Community SIP'!B:B,0))</f>
        <v>Community SIP</v>
      </c>
    </row>
    <row r="231" spans="1:8" x14ac:dyDescent="0.25">
      <c r="A231" s="29" t="s">
        <v>242</v>
      </c>
      <c r="B231" s="36" t="str">
        <f>INDEX(Adaptation!AG:AG,MATCH(A231,Adaptation!B:B,0))</f>
        <v>Very High</v>
      </c>
      <c r="C231" s="36" t="str">
        <f>INDEX(Mitigation!AG:AG,MATCH(A231,Mitigation!B:B,0))</f>
        <v>Low</v>
      </c>
      <c r="D231" s="36" t="str">
        <f>INDEX(Replacement!AF:AF,MATCH(A231,Replacement!B:B,0))</f>
        <v>Very Low</v>
      </c>
      <c r="E231" s="36" t="s">
        <v>7</v>
      </c>
      <c r="F231" s="36" t="str">
        <f>INDEX('Community SIP'!I:I,MATCH(A231,'Community SIP'!B:B,0))</f>
        <v>Community SIP</v>
      </c>
    </row>
    <row r="232" spans="1:8" x14ac:dyDescent="0.25">
      <c r="A232" s="29" t="s">
        <v>243</v>
      </c>
      <c r="B232" s="36" t="str">
        <f>INDEX(Adaptation!AG:AG,MATCH(A232,Adaptation!B:B,0))</f>
        <v>Very High</v>
      </c>
      <c r="C232" s="36" t="str">
        <f>INDEX(Mitigation!AG:AG,MATCH(A232,Mitigation!B:B,0))</f>
        <v>Moderate</v>
      </c>
      <c r="D232" s="36" t="str">
        <f>INDEX(Replacement!AF:AF,MATCH(A232,Replacement!B:B,0))</f>
        <v>Low</v>
      </c>
      <c r="E232" s="36" t="s">
        <v>7</v>
      </c>
      <c r="F232" s="36" t="str">
        <f>INDEX('Community SIP'!I:I,MATCH(A232,'Community SIP'!B:B,0))</f>
        <v>Community SIP</v>
      </c>
    </row>
    <row r="233" spans="1:8" x14ac:dyDescent="0.25">
      <c r="A233" s="29" t="s">
        <v>244</v>
      </c>
      <c r="B233" s="36" t="str">
        <f>INDEX(Adaptation!AG:AG,MATCH(A233,Adaptation!B:B,0))</f>
        <v>Very High</v>
      </c>
      <c r="C233" s="36" t="str">
        <f>INDEX(Mitigation!AG:AG,MATCH(A233,Mitigation!B:B,0))</f>
        <v>Moderate</v>
      </c>
      <c r="D233" s="36" t="str">
        <f>INDEX(Replacement!AF:AF,MATCH(A233,Replacement!B:B,0))</f>
        <v>Very Low</v>
      </c>
      <c r="E233" s="36" t="s">
        <v>7</v>
      </c>
      <c r="F233" s="36" t="str">
        <f>INDEX('Community SIP'!I:I,MATCH(A233,'Community SIP'!B:B,0))</f>
        <v>Community SIP</v>
      </c>
    </row>
    <row r="234" spans="1:8" x14ac:dyDescent="0.25">
      <c r="A234" s="29" t="s">
        <v>245</v>
      </c>
      <c r="B234" s="36" t="str">
        <f>INDEX(Adaptation!AG:AG,MATCH(A234,Adaptation!B:B,0))</f>
        <v>Very High</v>
      </c>
      <c r="C234" s="36" t="str">
        <f>INDEX(Mitigation!AG:AG,MATCH(A234,Mitigation!B:B,0))</f>
        <v>Very High</v>
      </c>
      <c r="D234" s="36" t="str">
        <f>INDEX(Replacement!AF:AF,MATCH(A234,Replacement!B:B,0))</f>
        <v>Moderate</v>
      </c>
      <c r="E234" s="36" t="s">
        <v>9</v>
      </c>
      <c r="F234" s="36" t="str">
        <f>INDEX('Community SIP'!I:I,MATCH(A234,'Community SIP'!B:B,0))</f>
        <v>Community SIP</v>
      </c>
    </row>
    <row r="235" spans="1:8" x14ac:dyDescent="0.25">
      <c r="A235" s="29" t="s">
        <v>246</v>
      </c>
      <c r="B235" s="36" t="str">
        <f>INDEX(Adaptation!AG:AG,MATCH(A235,Adaptation!B:B,0))</f>
        <v>Very High</v>
      </c>
      <c r="C235" s="36" t="str">
        <f>INDEX(Mitigation!AG:AG,MATCH(A235,Mitigation!B:B,0))</f>
        <v>High</v>
      </c>
      <c r="D235" s="36" t="str">
        <f>INDEX(Replacement!AF:AF,MATCH(A235,Replacement!B:B,0))</f>
        <v>Moderate</v>
      </c>
      <c r="E235" s="36" t="s">
        <v>9</v>
      </c>
      <c r="F235" s="36" t="str">
        <f>INDEX('Community SIP'!I:I,MATCH(A235,'Community SIP'!B:B,0))</f>
        <v>Community SIP</v>
      </c>
    </row>
    <row r="236" spans="1:8" x14ac:dyDescent="0.25">
      <c r="A236" s="29" t="s">
        <v>247</v>
      </c>
      <c r="B236" s="36" t="str">
        <f>INDEX(Adaptation!AG:AG,MATCH(A236,Adaptation!B:B,0))</f>
        <v>High</v>
      </c>
      <c r="C236" s="36" t="str">
        <f>INDEX(Mitigation!AG:AG,MATCH(A236,Mitigation!B:B,0))</f>
        <v>High</v>
      </c>
      <c r="D236" s="36" t="str">
        <f>INDEX(Replacement!AF:AF,MATCH(A236,Replacement!B:B,0))</f>
        <v>Very Low</v>
      </c>
      <c r="E236" s="36" t="s">
        <v>9</v>
      </c>
      <c r="F236" s="36" t="str">
        <f>INDEX('Community SIP'!I:I,MATCH(A236,'Community SIP'!B:B,0))</f>
        <v>Community SIP</v>
      </c>
    </row>
    <row r="237" spans="1:8" x14ac:dyDescent="0.25">
      <c r="A237" s="29" t="s">
        <v>248</v>
      </c>
      <c r="B237" s="36" t="str">
        <f>INDEX(Adaptation!AG:AG,MATCH(A237,Adaptation!B:B,0))</f>
        <v>High</v>
      </c>
      <c r="C237" s="36" t="str">
        <f>INDEX(Mitigation!AG:AG,MATCH(A237,Mitigation!B:B,0))</f>
        <v>Very High</v>
      </c>
      <c r="D237" s="36" t="str">
        <f>INDEX(Replacement!AF:AF,MATCH(A237,Replacement!B:B,0))</f>
        <v>Moderate</v>
      </c>
      <c r="E237" s="36" t="s">
        <v>9</v>
      </c>
      <c r="F237" s="36" t="str">
        <f>INDEX('Community SIP'!I:I,MATCH(A237,'Community SIP'!B:B,0))</f>
        <v>Community SIP</v>
      </c>
    </row>
    <row r="238" spans="1:8" x14ac:dyDescent="0.25">
      <c r="A238" s="29" t="s">
        <v>249</v>
      </c>
      <c r="B238" s="36" t="str">
        <f>INDEX(Adaptation!AG:AG,MATCH(A238,Adaptation!B:B,0))</f>
        <v>High</v>
      </c>
      <c r="C238" s="36" t="str">
        <f>INDEX(Mitigation!AG:AG,MATCH(A238,Mitigation!B:B,0))</f>
        <v>High</v>
      </c>
      <c r="D238" s="36" t="str">
        <f>INDEX(Replacement!AF:AF,MATCH(A238,Replacement!B:B,0))</f>
        <v>Moderate</v>
      </c>
      <c r="E238" s="36" t="s">
        <v>9</v>
      </c>
      <c r="F238" s="36" t="str">
        <f>INDEX('Community SIP'!I:I,MATCH(A238,'Community SIP'!B:B,0))</f>
        <v>Community SIP</v>
      </c>
    </row>
    <row r="239" spans="1:8" x14ac:dyDescent="0.25">
      <c r="A239" s="29" t="s">
        <v>250</v>
      </c>
      <c r="B239" s="36" t="str">
        <f>INDEX(Adaptation!AG:AG,MATCH(A239,Adaptation!B:B,0))</f>
        <v>Very High</v>
      </c>
      <c r="C239" s="36" t="str">
        <f>INDEX(Mitigation!AG:AG,MATCH(A239,Mitigation!B:B,0))</f>
        <v>Moderate</v>
      </c>
      <c r="D239" s="36" t="str">
        <f>INDEX(Replacement!AF:AF,MATCH(A239,Replacement!B:B,0))</f>
        <v>Low</v>
      </c>
      <c r="E239" s="36" t="s">
        <v>7</v>
      </c>
      <c r="F239" s="36" t="str">
        <f>INDEX('Community SIP'!I:I,MATCH(A239,'Community SIP'!B:B,0))</f>
        <v>Community SIP</v>
      </c>
    </row>
    <row r="240" spans="1:8" x14ac:dyDescent="0.25">
      <c r="A240" s="29" t="s">
        <v>251</v>
      </c>
      <c r="B240" s="36" t="str">
        <f>INDEX(Adaptation!AG:AG,MATCH(A240,Adaptation!B:B,0))</f>
        <v>High</v>
      </c>
      <c r="C240" s="36" t="str">
        <f>INDEX(Mitigation!AG:AG,MATCH(A240,Mitigation!B:B,0))</f>
        <v>Very High</v>
      </c>
      <c r="D240" s="36" t="str">
        <f>INDEX(Replacement!AF:AF,MATCH(A240,Replacement!B:B,0))</f>
        <v>Moderate</v>
      </c>
      <c r="E240" s="36" t="s">
        <v>9</v>
      </c>
      <c r="F240" s="36" t="str">
        <f>INDEX('Community SIP'!I:I,MATCH(A240,'Community SIP'!B:B,0))</f>
        <v>Community SIP</v>
      </c>
    </row>
    <row r="241" spans="1:6" x14ac:dyDescent="0.25">
      <c r="A241" s="29" t="s">
        <v>252</v>
      </c>
      <c r="B241" s="36" t="str">
        <f>INDEX(Adaptation!AG:AG,MATCH(A241,Adaptation!B:B,0))</f>
        <v>Very High</v>
      </c>
      <c r="C241" s="36" t="str">
        <f>INDEX(Mitigation!AG:AG,MATCH(A241,Mitigation!B:B,0))</f>
        <v>High</v>
      </c>
      <c r="D241" s="36" t="str">
        <f>INDEX(Replacement!AF:AF,MATCH(A241,Replacement!B:B,0))</f>
        <v>Moderate</v>
      </c>
      <c r="E241" s="36" t="s">
        <v>9</v>
      </c>
      <c r="F241" s="36" t="str">
        <f>INDEX('Community SIP'!I:I,MATCH(A241,'Community SIP'!B:B,0))</f>
        <v>Community SIP</v>
      </c>
    </row>
    <row r="242" spans="1:6" x14ac:dyDescent="0.25">
      <c r="A242" s="29" t="s">
        <v>253</v>
      </c>
      <c r="B242" s="36" t="str">
        <f>INDEX(Adaptation!AG:AG,MATCH(A242,Adaptation!B:B,0))</f>
        <v>Very High</v>
      </c>
      <c r="C242" s="36" t="str">
        <f>INDEX(Mitigation!AG:AG,MATCH(A242,Mitigation!B:B,0))</f>
        <v>Very Low</v>
      </c>
      <c r="D242" s="36" t="str">
        <f>INDEX(Replacement!AF:AF,MATCH(A242,Replacement!B:B,0))</f>
        <v>Very Low</v>
      </c>
      <c r="E242" s="36" t="s">
        <v>7</v>
      </c>
      <c r="F242" s="36" t="str">
        <f>INDEX('Community SIP'!I:I,MATCH(A242,'Community SIP'!B:B,0))</f>
        <v>Community SIP</v>
      </c>
    </row>
    <row r="243" spans="1:6" x14ac:dyDescent="0.25">
      <c r="A243" s="29" t="s">
        <v>254</v>
      </c>
      <c r="B243" s="36" t="str">
        <f>INDEX(Adaptation!AG:AG,MATCH(A243,Adaptation!B:B,0))</f>
        <v>High</v>
      </c>
      <c r="C243" s="36" t="str">
        <f>INDEX(Mitigation!AG:AG,MATCH(A243,Mitigation!B:B,0))</f>
        <v>Very High</v>
      </c>
      <c r="D243" s="36" t="str">
        <f>INDEX(Replacement!AF:AF,MATCH(A243,Replacement!B:B,0))</f>
        <v>Low</v>
      </c>
      <c r="E243" s="36" t="s">
        <v>9</v>
      </c>
      <c r="F243" s="36" t="str">
        <f>INDEX('Community SIP'!I:I,MATCH(A243,'Community SIP'!B:B,0))</f>
        <v>Community SIP</v>
      </c>
    </row>
    <row r="244" spans="1:6" x14ac:dyDescent="0.25">
      <c r="A244" s="29" t="s">
        <v>255</v>
      </c>
      <c r="B244" s="36" t="str">
        <f>INDEX(Adaptation!AG:AG,MATCH(A244,Adaptation!B:B,0))</f>
        <v>Very High</v>
      </c>
      <c r="C244" s="36" t="str">
        <f>INDEX(Mitigation!AG:AG,MATCH(A244,Mitigation!B:B,0))</f>
        <v>Very High</v>
      </c>
      <c r="D244" s="36" t="str">
        <f>INDEX(Replacement!AF:AF,MATCH(A244,Replacement!B:B,0))</f>
        <v>Moderate</v>
      </c>
      <c r="E244" s="36" t="s">
        <v>9</v>
      </c>
      <c r="F244" s="36" t="str">
        <f>INDEX('Community SIP'!I:I,MATCH(A244,'Community SIP'!B:B,0))</f>
        <v>Community SIP</v>
      </c>
    </row>
    <row r="245" spans="1:6" x14ac:dyDescent="0.25">
      <c r="A245" s="29" t="s">
        <v>256</v>
      </c>
      <c r="B245" s="36" t="str">
        <f>INDEX(Adaptation!AG:AG,MATCH(A245,Adaptation!B:B,0))</f>
        <v>Very High</v>
      </c>
      <c r="C245" s="36" t="str">
        <f>INDEX(Mitigation!AG:AG,MATCH(A245,Mitigation!B:B,0))</f>
        <v>High</v>
      </c>
      <c r="D245" s="36" t="str">
        <f>INDEX(Replacement!AF:AF,MATCH(A245,Replacement!B:B,0))</f>
        <v>Moderate</v>
      </c>
      <c r="E245" s="36" t="s">
        <v>9</v>
      </c>
      <c r="F245" s="36" t="str">
        <f>INDEX('Community SIP'!I:I,MATCH(A245,'Community SIP'!B:B,0))</f>
        <v>Community SIP</v>
      </c>
    </row>
    <row r="246" spans="1:6" x14ac:dyDescent="0.25">
      <c r="A246" s="29" t="s">
        <v>257</v>
      </c>
      <c r="B246" s="36" t="str">
        <f>INDEX(Adaptation!AG:AG,MATCH(A246,Adaptation!B:B,0))</f>
        <v>High</v>
      </c>
      <c r="C246" s="36" t="str">
        <f>INDEX(Mitigation!AG:AG,MATCH(A246,Mitigation!B:B,0))</f>
        <v>High</v>
      </c>
      <c r="D246" s="36" t="str">
        <f>INDEX(Replacement!AF:AF,MATCH(A246,Replacement!B:B,0))</f>
        <v>Moderate</v>
      </c>
      <c r="E246" s="36" t="s">
        <v>9</v>
      </c>
      <c r="F246" s="36" t="str">
        <f>INDEX('Community SIP'!I:I,MATCH(A246,'Community SIP'!B:B,0))</f>
        <v>Community SIP</v>
      </c>
    </row>
    <row r="247" spans="1:6" x14ac:dyDescent="0.25">
      <c r="A247" s="29" t="s">
        <v>258</v>
      </c>
      <c r="B247" s="36" t="str">
        <f>INDEX(Adaptation!AG:AG,MATCH(A247,Adaptation!B:B,0))</f>
        <v>Very High</v>
      </c>
      <c r="C247" s="36" t="str">
        <f>INDEX(Mitigation!AG:AG,MATCH(A247,Mitigation!B:B,0))</f>
        <v>Very Low</v>
      </c>
      <c r="D247" s="36" t="str">
        <f>INDEX(Replacement!AF:AF,MATCH(A247,Replacement!B:B,0))</f>
        <v>Very Low</v>
      </c>
      <c r="E247" s="36" t="s">
        <v>7</v>
      </c>
      <c r="F247" s="36" t="str">
        <f>INDEX('Community SIP'!I:I,MATCH(A247,'Community SIP'!B:B,0))</f>
        <v>Community SIP</v>
      </c>
    </row>
    <row r="248" spans="1:6" x14ac:dyDescent="0.25">
      <c r="A248" s="29" t="s">
        <v>259</v>
      </c>
      <c r="B248" s="36" t="str">
        <f>INDEX(Adaptation!AG:AG,MATCH(A248,Adaptation!B:B,0))</f>
        <v>High</v>
      </c>
      <c r="C248" s="36" t="str">
        <f>INDEX(Mitigation!AG:AG,MATCH(A248,Mitigation!B:B,0))</f>
        <v>Moderate</v>
      </c>
      <c r="D248" s="36" t="str">
        <f>INDEX(Replacement!AF:AF,MATCH(A248,Replacement!B:B,0))</f>
        <v>Low</v>
      </c>
      <c r="E248" s="36" t="s">
        <v>7</v>
      </c>
      <c r="F248" s="36" t="str">
        <f>INDEX('Community SIP'!I:I,MATCH(A248,'Community SIP'!B:B,0))</f>
        <v>Community SIP</v>
      </c>
    </row>
    <row r="249" spans="1:6" x14ac:dyDescent="0.25">
      <c r="A249" s="29" t="s">
        <v>260</v>
      </c>
      <c r="B249" s="36" t="str">
        <f>INDEX(Adaptation!AG:AG,MATCH(A249,Adaptation!B:B,0))</f>
        <v>Very High</v>
      </c>
      <c r="C249" s="36" t="str">
        <f>INDEX(Mitigation!AG:AG,MATCH(A249,Mitigation!B:B,0))</f>
        <v>Low</v>
      </c>
      <c r="D249" s="36" t="str">
        <f>INDEX(Replacement!AF:AF,MATCH(A249,Replacement!B:B,0))</f>
        <v>Very Low</v>
      </c>
      <c r="E249" s="36" t="s">
        <v>7</v>
      </c>
      <c r="F249" s="36" t="str">
        <f>INDEX('Community SIP'!I:I,MATCH(A249,'Community SIP'!B:B,0))</f>
        <v>Community SIP</v>
      </c>
    </row>
    <row r="250" spans="1:6" x14ac:dyDescent="0.25">
      <c r="A250" s="29" t="s">
        <v>261</v>
      </c>
      <c r="B250" s="36" t="str">
        <f>INDEX(Adaptation!AG:AG,MATCH(A250,Adaptation!B:B,0))</f>
        <v>Very High</v>
      </c>
      <c r="C250" s="36" t="str">
        <f>INDEX(Mitigation!AG:AG,MATCH(A250,Mitigation!B:B,0))</f>
        <v>Very Low</v>
      </c>
      <c r="D250" s="36" t="str">
        <f>INDEX(Replacement!AF:AF,MATCH(A250,Replacement!B:B,0))</f>
        <v>Very Low</v>
      </c>
      <c r="E250" s="36" t="s">
        <v>7</v>
      </c>
      <c r="F250" s="36" t="str">
        <f>INDEX('Community SIP'!I:I,MATCH(A250,'Community SIP'!B:B,0))</f>
        <v>Community SIP</v>
      </c>
    </row>
    <row r="251" spans="1:6" x14ac:dyDescent="0.25">
      <c r="A251" s="29" t="s">
        <v>262</v>
      </c>
      <c r="B251" s="36" t="str">
        <f>INDEX(Adaptation!AG:AG,MATCH(A251,Adaptation!B:B,0))</f>
        <v>Very High</v>
      </c>
      <c r="C251" s="36" t="str">
        <f>INDEX(Mitigation!AG:AG,MATCH(A251,Mitigation!B:B,0))</f>
        <v>Low</v>
      </c>
      <c r="D251" s="36" t="str">
        <f>INDEX(Replacement!AF:AF,MATCH(A251,Replacement!B:B,0))</f>
        <v>Very Low</v>
      </c>
      <c r="E251" s="36" t="s">
        <v>7</v>
      </c>
      <c r="F251" s="36" t="str">
        <f>INDEX('Community SIP'!I:I,MATCH(A251,'Community SIP'!B:B,0))</f>
        <v>Community SIP</v>
      </c>
    </row>
    <row r="252" spans="1:6" x14ac:dyDescent="0.25">
      <c r="A252" s="29" t="s">
        <v>263</v>
      </c>
      <c r="B252" s="36" t="str">
        <f>INDEX(Adaptation!AG:AG,MATCH(A252,Adaptation!B:B,0))</f>
        <v>Very High</v>
      </c>
      <c r="C252" s="36" t="str">
        <f>INDEX(Mitigation!AG:AG,MATCH(A252,Mitigation!B:B,0))</f>
        <v>Moderate</v>
      </c>
      <c r="D252" s="36" t="str">
        <f>INDEX(Replacement!AF:AF,MATCH(A252,Replacement!B:B,0))</f>
        <v>Very Low</v>
      </c>
      <c r="E252" s="36" t="s">
        <v>7</v>
      </c>
      <c r="F252" s="36" t="str">
        <f>INDEX('Community SIP'!I:I,MATCH(A252,'Community SIP'!B:B,0))</f>
        <v>Community SIP</v>
      </c>
    </row>
    <row r="253" spans="1:6" x14ac:dyDescent="0.25">
      <c r="A253" s="29" t="s">
        <v>264</v>
      </c>
      <c r="B253" s="36" t="str">
        <f>INDEX(Adaptation!AG:AG,MATCH(A253,Adaptation!B:B,0))</f>
        <v>Very High</v>
      </c>
      <c r="C253" s="36" t="str">
        <f>INDEX(Mitigation!AG:AG,MATCH(A253,Mitigation!B:B,0))</f>
        <v>Moderate</v>
      </c>
      <c r="D253" s="36" t="str">
        <f>INDEX(Replacement!AF:AF,MATCH(A253,Replacement!B:B,0))</f>
        <v>Very Low</v>
      </c>
      <c r="E253" s="36" t="s">
        <v>7</v>
      </c>
      <c r="F253" s="36" t="str">
        <f>INDEX('Community SIP'!I:I,MATCH(A253,'Community SIP'!B:B,0))</f>
        <v>Community SIP</v>
      </c>
    </row>
    <row r="254" spans="1:6" x14ac:dyDescent="0.25">
      <c r="A254" s="29" t="s">
        <v>265</v>
      </c>
      <c r="B254" s="36" t="str">
        <f>INDEX(Adaptation!AG:AG,MATCH(A254,Adaptation!B:B,0))</f>
        <v>Very High</v>
      </c>
      <c r="C254" s="36" t="str">
        <f>INDEX(Mitigation!AG:AG,MATCH(A254,Mitigation!B:B,0))</f>
        <v>Moderate</v>
      </c>
      <c r="D254" s="36" t="str">
        <f>INDEX(Replacement!AF:AF,MATCH(A254,Replacement!B:B,0))</f>
        <v>Low</v>
      </c>
      <c r="E254" s="36" t="s">
        <v>7</v>
      </c>
      <c r="F254" s="36" t="str">
        <f>INDEX('Community SIP'!I:I,MATCH(A254,'Community SIP'!B:B,0))</f>
        <v>Community SIP</v>
      </c>
    </row>
    <row r="255" spans="1:6" x14ac:dyDescent="0.25">
      <c r="A255" s="29" t="s">
        <v>266</v>
      </c>
      <c r="B255" s="36" t="str">
        <f>INDEX(Adaptation!AG:AG,MATCH(A255,Adaptation!B:B,0))</f>
        <v>Very High</v>
      </c>
      <c r="C255" s="36" t="str">
        <f>INDEX(Mitigation!AG:AG,MATCH(A255,Mitigation!B:B,0))</f>
        <v>Very Low</v>
      </c>
      <c r="D255" s="36" t="str">
        <f>INDEX(Replacement!AF:AF,MATCH(A255,Replacement!B:B,0))</f>
        <v>Very Low</v>
      </c>
      <c r="E255" s="36" t="s">
        <v>7</v>
      </c>
      <c r="F255" s="36" t="str">
        <f>INDEX('Community SIP'!I:I,MATCH(A255,'Community SIP'!B:B,0))</f>
        <v>Community SIP</v>
      </c>
    </row>
    <row r="256" spans="1:6" x14ac:dyDescent="0.25">
      <c r="A256" s="29" t="s">
        <v>267</v>
      </c>
      <c r="B256" s="36" t="str">
        <f>INDEX(Adaptation!AG:AG,MATCH(A256,Adaptation!B:B,0))</f>
        <v>Very High</v>
      </c>
      <c r="C256" s="36" t="str">
        <f>INDEX(Mitigation!AG:AG,MATCH(A256,Mitigation!B:B,0))</f>
        <v>Low</v>
      </c>
      <c r="D256" s="36" t="str">
        <f>INDEX(Replacement!AF:AF,MATCH(A256,Replacement!B:B,0))</f>
        <v>Low</v>
      </c>
      <c r="E256" s="36" t="s">
        <v>7</v>
      </c>
      <c r="F256" s="36" t="str">
        <f>INDEX('Community SIP'!I:I,MATCH(A256,'Community SIP'!B:B,0))</f>
        <v>Community SIP</v>
      </c>
    </row>
    <row r="257" spans="1:6" x14ac:dyDescent="0.25">
      <c r="A257" s="183" t="s">
        <v>268</v>
      </c>
      <c r="B257" s="36" t="str">
        <f>INDEX(Adaptation!AG:AG,MATCH(A257,Adaptation!B:B,0))</f>
        <v>Moderate</v>
      </c>
      <c r="C257" s="36" t="str">
        <f>INDEX(Mitigation!AG:AG,MATCH(A257,Mitigation!B:B,0))</f>
        <v>Moderate</v>
      </c>
      <c r="D257" s="36" t="str">
        <f>INDEX(Replacement!AF:AF,MATCH(A257,Replacement!B:B,0))</f>
        <v>Low</v>
      </c>
      <c r="F257" s="36" t="str">
        <f>INDEX('Community SIP'!I:I,MATCH(A257,'Community SIP'!B:B,0))</f>
        <v>Community SIP</v>
      </c>
    </row>
    <row r="258" spans="1:6" x14ac:dyDescent="0.25">
      <c r="A258" s="29" t="s">
        <v>269</v>
      </c>
      <c r="B258" s="36" t="str">
        <f>INDEX(Adaptation!AG:AG,MATCH(A258,Adaptation!B:B,0))</f>
        <v>Very High</v>
      </c>
      <c r="C258" s="36" t="str">
        <f>INDEX(Mitigation!AG:AG,MATCH(A258,Mitigation!B:B,0))</f>
        <v>Very Low</v>
      </c>
      <c r="D258" s="36" t="str">
        <f>INDEX(Replacement!AF:AF,MATCH(A258,Replacement!B:B,0))</f>
        <v>Low</v>
      </c>
      <c r="E258" s="36" t="s">
        <v>7</v>
      </c>
      <c r="F258" s="36" t="str">
        <f>INDEX('Community SIP'!I:I,MATCH(A258,'Community SIP'!B:B,0))</f>
        <v>Community SIP</v>
      </c>
    </row>
    <row r="259" spans="1:6" x14ac:dyDescent="0.25">
      <c r="A259" s="29" t="s">
        <v>270</v>
      </c>
      <c r="B259" s="36" t="str">
        <f>INDEX(Adaptation!AG:AG,MATCH(A259,Adaptation!B:B,0))</f>
        <v>Very High</v>
      </c>
      <c r="C259" s="36" t="str">
        <f>INDEX(Mitigation!AG:AG,MATCH(A259,Mitigation!B:B,0))</f>
        <v>Very Low</v>
      </c>
      <c r="D259" s="36" t="str">
        <f>INDEX(Replacement!AF:AF,MATCH(A259,Replacement!B:B,0))</f>
        <v>Very Low</v>
      </c>
      <c r="E259" s="36" t="s">
        <v>7</v>
      </c>
      <c r="F259" s="36" t="str">
        <f>INDEX('Community SIP'!I:I,MATCH(A259,'Community SIP'!B:B,0))</f>
        <v>Community SIP</v>
      </c>
    </row>
    <row r="260" spans="1:6" x14ac:dyDescent="0.25">
      <c r="A260" s="183" t="s">
        <v>271</v>
      </c>
      <c r="B260" s="36" t="str">
        <f>INDEX(Adaptation!AG:AG,MATCH(A260,Adaptation!B:B,0))</f>
        <v>Moderate</v>
      </c>
      <c r="C260" s="36" t="str">
        <f>INDEX(Mitigation!AG:AG,MATCH(A260,Mitigation!B:B,0))</f>
        <v>Low</v>
      </c>
      <c r="D260" s="36" t="str">
        <f>INDEX(Replacement!AF:AF,MATCH(A260,Replacement!B:B,0))</f>
        <v>Very Low</v>
      </c>
      <c r="F260" s="36" t="str">
        <f>INDEX('Community SIP'!I:I,MATCH(A260,'Community SIP'!B:B,0))</f>
        <v>Community SIP</v>
      </c>
    </row>
    <row r="261" spans="1:6" x14ac:dyDescent="0.25">
      <c r="A261" s="29" t="s">
        <v>272</v>
      </c>
      <c r="B261" s="36" t="str">
        <f>INDEX(Adaptation!AG:AG,MATCH(A261,Adaptation!B:B,0))</f>
        <v>Very High</v>
      </c>
      <c r="C261" s="36" t="str">
        <f>INDEX(Mitigation!AG:AG,MATCH(A261,Mitigation!B:B,0))</f>
        <v>Low</v>
      </c>
      <c r="D261" s="36" t="str">
        <f>INDEX(Replacement!AF:AF,MATCH(A261,Replacement!B:B,0))</f>
        <v>Moderate</v>
      </c>
      <c r="E261" s="36" t="s">
        <v>7</v>
      </c>
      <c r="F261" s="36" t="str">
        <f>INDEX('Community SIP'!I:I,MATCH(A261,'Community SIP'!B:B,0))</f>
        <v>Community SIP</v>
      </c>
    </row>
    <row r="262" spans="1:6" x14ac:dyDescent="0.25">
      <c r="A262" s="29" t="s">
        <v>273</v>
      </c>
      <c r="B262" s="36" t="str">
        <f>INDEX(Adaptation!AG:AG,MATCH(A262,Adaptation!B:B,0))</f>
        <v>Moderate</v>
      </c>
      <c r="C262" s="36" t="str">
        <f>INDEX(Mitigation!AG:AG,MATCH(A262,Mitigation!B:B,0))</f>
        <v>Very High</v>
      </c>
      <c r="D262" s="36" t="str">
        <f>INDEX(Replacement!AF:AF,MATCH(A262,Replacement!B:B,0))</f>
        <v>Low</v>
      </c>
      <c r="E262" s="36" t="s">
        <v>56</v>
      </c>
      <c r="F262" s="36" t="str">
        <f>INDEX('Community SIP'!I:I,MATCH(A262,'Community SIP'!B:B,0))</f>
        <v>Community SIP</v>
      </c>
    </row>
    <row r="263" spans="1:6" x14ac:dyDescent="0.25">
      <c r="A263" s="29" t="s">
        <v>274</v>
      </c>
      <c r="B263" s="36" t="str">
        <f>INDEX(Adaptation!AG:AG,MATCH(A263,Adaptation!B:B,0))</f>
        <v>High</v>
      </c>
      <c r="C263" s="36" t="str">
        <f>INDEX(Mitigation!AG:AG,MATCH(A263,Mitigation!B:B,0))</f>
        <v>Very High</v>
      </c>
      <c r="D263" s="36" t="str">
        <f>INDEX(Replacement!AF:AF,MATCH(A263,Replacement!B:B,0))</f>
        <v>Low</v>
      </c>
      <c r="E263" s="36" t="s">
        <v>9</v>
      </c>
      <c r="F263" s="36" t="str">
        <f>INDEX('Community SIP'!I:I,MATCH(A263,'Community SIP'!B:B,0))</f>
        <v>Community SIP</v>
      </c>
    </row>
    <row r="264" spans="1:6" x14ac:dyDescent="0.25">
      <c r="A264" s="29" t="s">
        <v>275</v>
      </c>
      <c r="B264" s="36" t="str">
        <f>INDEX(Adaptation!AG:AG,MATCH(A264,Adaptation!B:B,0))</f>
        <v>Very High</v>
      </c>
      <c r="C264" s="36" t="str">
        <f>INDEX(Mitigation!AG:AG,MATCH(A264,Mitigation!B:B,0))</f>
        <v>High</v>
      </c>
      <c r="D264" s="36" t="str">
        <f>INDEX(Replacement!AF:AF,MATCH(A264,Replacement!B:B,0))</f>
        <v>Low</v>
      </c>
      <c r="E264" s="36" t="s">
        <v>9</v>
      </c>
      <c r="F264" s="36" t="str">
        <f>INDEX('Community SIP'!I:I,MATCH(A264,'Community SIP'!B:B,0))</f>
        <v>Community SIP</v>
      </c>
    </row>
    <row r="265" spans="1:6" x14ac:dyDescent="0.25">
      <c r="A265" s="29" t="s">
        <v>276</v>
      </c>
      <c r="B265" s="36" t="str">
        <f>INDEX(Adaptation!AG:AG,MATCH(A265,Adaptation!B:B,0))</f>
        <v>Very High</v>
      </c>
      <c r="C265" s="36" t="str">
        <f>INDEX(Mitigation!AG:AG,MATCH(A265,Mitigation!B:B,0))</f>
        <v>Moderate</v>
      </c>
      <c r="D265" s="36" t="str">
        <f>INDEX(Replacement!AF:AF,MATCH(A265,Replacement!B:B,0))</f>
        <v>Low</v>
      </c>
      <c r="E265" s="36" t="s">
        <v>7</v>
      </c>
      <c r="F265" s="36" t="str">
        <f>INDEX('Community SIP'!I:I,MATCH(A265,'Community SIP'!B:B,0))</f>
        <v>Community SIP</v>
      </c>
    </row>
    <row r="266" spans="1:6" x14ac:dyDescent="0.25">
      <c r="A266" s="29" t="s">
        <v>277</v>
      </c>
      <c r="B266" s="36" t="str">
        <f>INDEX(Adaptation!AG:AG,MATCH(A266,Adaptation!B:B,0))</f>
        <v>High</v>
      </c>
      <c r="C266" s="36" t="str">
        <f>INDEX(Mitigation!AG:AG,MATCH(A266,Mitigation!B:B,0))</f>
        <v>Very High</v>
      </c>
      <c r="D266" s="36" t="str">
        <f>INDEX(Replacement!AF:AF,MATCH(A266,Replacement!B:B,0))</f>
        <v>Moderate</v>
      </c>
      <c r="E266" s="36" t="s">
        <v>9</v>
      </c>
      <c r="F266" s="36" t="str">
        <f>INDEX('Community SIP'!I:I,MATCH(A266,'Community SIP'!B:B,0))</f>
        <v>Community SIP</v>
      </c>
    </row>
    <row r="267" spans="1:6" x14ac:dyDescent="0.25">
      <c r="A267" s="29" t="s">
        <v>278</v>
      </c>
      <c r="B267" s="36" t="str">
        <f>INDEX(Adaptation!AG:AG,MATCH(A267,Adaptation!B:B,0))</f>
        <v>Very High</v>
      </c>
      <c r="C267" s="36" t="str">
        <f>INDEX(Mitigation!AG:AG,MATCH(A267,Mitigation!B:B,0))</f>
        <v>Very Low</v>
      </c>
      <c r="D267" s="36" t="str">
        <f>INDEX(Replacement!AF:AF,MATCH(A267,Replacement!B:B,0))</f>
        <v>Very Low</v>
      </c>
      <c r="E267" s="36" t="s">
        <v>7</v>
      </c>
      <c r="F267" s="36" t="str">
        <f>INDEX('Community SIP'!I:I,MATCH(A267,'Community SIP'!B:B,0))</f>
        <v>Community SIP</v>
      </c>
    </row>
    <row r="268" spans="1:6" x14ac:dyDescent="0.25">
      <c r="A268" s="29" t="s">
        <v>279</v>
      </c>
      <c r="B268" s="36" t="str">
        <f>INDEX(Adaptation!AG:AG,MATCH(A268,Adaptation!B:B,0))</f>
        <v>High</v>
      </c>
      <c r="C268" s="36" t="str">
        <f>INDEX(Mitigation!AG:AG,MATCH(A268,Mitigation!B:B,0))</f>
        <v>Moderate</v>
      </c>
      <c r="D268" s="36" t="str">
        <f>INDEX(Replacement!AF:AF,MATCH(A268,Replacement!B:B,0))</f>
        <v>Low</v>
      </c>
      <c r="E268" s="36" t="s">
        <v>7</v>
      </c>
      <c r="F268" s="36" t="str">
        <f>INDEX('Community SIP'!I:I,MATCH(A268,'Community SIP'!B:B,0))</f>
        <v>Community SIP</v>
      </c>
    </row>
    <row r="269" spans="1:6" x14ac:dyDescent="0.25">
      <c r="A269" s="29" t="s">
        <v>280</v>
      </c>
      <c r="B269" s="36" t="str">
        <f>INDEX(Adaptation!AG:AG,MATCH(A269,Adaptation!B:B,0))</f>
        <v>Very High</v>
      </c>
      <c r="C269" s="36" t="str">
        <f>INDEX(Mitigation!AG:AG,MATCH(A269,Mitigation!B:B,0))</f>
        <v>Very Low</v>
      </c>
      <c r="D269" s="36" t="str">
        <f>INDEX(Replacement!AF:AF,MATCH(A269,Replacement!B:B,0))</f>
        <v>Very Low</v>
      </c>
      <c r="E269" s="36" t="s">
        <v>7</v>
      </c>
      <c r="F269" s="36" t="str">
        <f>INDEX('Community SIP'!I:I,MATCH(A269,'Community SIP'!B:B,0))</f>
        <v>Community SIP</v>
      </c>
    </row>
    <row r="270" spans="1:6" x14ac:dyDescent="0.25">
      <c r="A270" s="29" t="s">
        <v>281</v>
      </c>
      <c r="B270" s="36" t="str">
        <f>INDEX(Adaptation!AG:AG,MATCH(A270,Adaptation!B:B,0))</f>
        <v>Very High</v>
      </c>
      <c r="C270" s="36" t="str">
        <f>INDEX(Mitigation!AG:AG,MATCH(A270,Mitigation!B:B,0))</f>
        <v>High</v>
      </c>
      <c r="D270" s="36" t="str">
        <f>INDEX(Replacement!AF:AF,MATCH(A270,Replacement!B:B,0))</f>
        <v>High</v>
      </c>
      <c r="E270" s="36" t="s">
        <v>41</v>
      </c>
      <c r="F270" s="36" t="str">
        <f>INDEX('Community SIP'!I:I,MATCH(A270,'Community SIP'!B:B,0))</f>
        <v>Community SIP</v>
      </c>
    </row>
    <row r="271" spans="1:6" x14ac:dyDescent="0.25">
      <c r="A271" s="29" t="s">
        <v>282</v>
      </c>
      <c r="B271" s="36" t="str">
        <f>INDEX(Adaptation!AG:AG,MATCH(A271,Adaptation!B:B,0))</f>
        <v>Moderate</v>
      </c>
      <c r="C271" s="36" t="str">
        <f>INDEX(Mitigation!AG:AG,MATCH(A271,Mitigation!B:B,0))</f>
        <v>High</v>
      </c>
      <c r="D271" s="36" t="str">
        <f>INDEX(Replacement!AF:AF,MATCH(A271,Replacement!B:B,0))</f>
        <v>High</v>
      </c>
      <c r="E271" s="36" t="s">
        <v>122</v>
      </c>
      <c r="F271" s="36" t="str">
        <f>INDEX('Community SIP'!I:I,MATCH(A271,'Community SIP'!B:B,0))</f>
        <v>Community SIP</v>
      </c>
    </row>
    <row r="272" spans="1:6" x14ac:dyDescent="0.25">
      <c r="A272" s="29" t="s">
        <v>283</v>
      </c>
      <c r="B272" s="36" t="str">
        <f>INDEX(Adaptation!AG:AG,MATCH(A272,Adaptation!B:B,0))</f>
        <v>High</v>
      </c>
      <c r="C272" s="36" t="str">
        <f>INDEX(Mitigation!AG:AG,MATCH(A272,Mitigation!B:B,0))</f>
        <v>High</v>
      </c>
      <c r="D272" s="36" t="str">
        <f>INDEX(Replacement!AF:AF,MATCH(A272,Replacement!B:B,0))</f>
        <v>Low</v>
      </c>
      <c r="E272" s="36" t="s">
        <v>9</v>
      </c>
      <c r="F272" s="36" t="str">
        <f>INDEX('Community SIP'!I:I,MATCH(A272,'Community SIP'!B:B,0))</f>
        <v>Community SIP</v>
      </c>
    </row>
    <row r="273" spans="1:6" x14ac:dyDescent="0.25">
      <c r="A273" s="29" t="s">
        <v>284</v>
      </c>
      <c r="B273" s="36" t="str">
        <f>INDEX(Adaptation!AG:AG,MATCH(A273,Adaptation!B:B,0))</f>
        <v>Moderate</v>
      </c>
      <c r="C273" s="36" t="str">
        <f>INDEX(Mitigation!AG:AG,MATCH(A273,Mitigation!B:B,0))</f>
        <v>Very High</v>
      </c>
      <c r="D273" s="36" t="str">
        <f>INDEX(Replacement!AF:AF,MATCH(A273,Replacement!B:B,0))</f>
        <v>Moderate</v>
      </c>
      <c r="E273" s="36" t="s">
        <v>56</v>
      </c>
      <c r="F273" s="36" t="str">
        <f>INDEX('Community SIP'!I:I,MATCH(A273,'Community SIP'!B:B,0))</f>
        <v>Community SIP</v>
      </c>
    </row>
    <row r="274" spans="1:6" x14ac:dyDescent="0.25">
      <c r="A274" s="29" t="s">
        <v>285</v>
      </c>
      <c r="B274" s="36" t="str">
        <f>INDEX(Adaptation!AG:AG,MATCH(A274,Adaptation!B:B,0))</f>
        <v>Moderate</v>
      </c>
      <c r="C274" s="36" t="str">
        <f>INDEX(Mitigation!AG:AG,MATCH(A274,Mitigation!B:B,0))</f>
        <v>High</v>
      </c>
      <c r="D274" s="36" t="str">
        <f>INDEX(Replacement!AF:AF,MATCH(A274,Replacement!B:B,0))</f>
        <v>Low</v>
      </c>
      <c r="E274" s="36" t="s">
        <v>56</v>
      </c>
      <c r="F274" s="36" t="str">
        <f>INDEX('Community SIP'!I:I,MATCH(A274,'Community SIP'!B:B,0))</f>
        <v>Community SIP</v>
      </c>
    </row>
    <row r="275" spans="1:6" x14ac:dyDescent="0.25">
      <c r="A275" s="29" t="s">
        <v>286</v>
      </c>
      <c r="B275" s="36" t="str">
        <f>INDEX(Adaptation!AG:AG,MATCH(A275,Adaptation!B:B,0))</f>
        <v>High</v>
      </c>
      <c r="C275" s="36" t="str">
        <f>INDEX(Mitigation!AG:AG,MATCH(A275,Mitigation!B:B,0))</f>
        <v>Moderate</v>
      </c>
      <c r="D275" s="36" t="str">
        <f>INDEX(Replacement!AF:AF,MATCH(A275,Replacement!B:B,0))</f>
        <v>Low</v>
      </c>
      <c r="E275" s="36" t="s">
        <v>7</v>
      </c>
      <c r="F275" s="36" t="str">
        <f>INDEX('Community SIP'!I:I,MATCH(A275,'Community SIP'!B:B,0))</f>
        <v>Community SIP</v>
      </c>
    </row>
    <row r="276" spans="1:6" x14ac:dyDescent="0.25">
      <c r="A276" s="29" t="s">
        <v>287</v>
      </c>
      <c r="B276" s="36" t="str">
        <f>INDEX(Adaptation!AG:AG,MATCH(A276,Adaptation!B:B,0))</f>
        <v>Moderate</v>
      </c>
      <c r="C276" s="36" t="str">
        <f>INDEX(Mitigation!AG:AG,MATCH(A276,Mitigation!B:B,0))</f>
        <v>Very High</v>
      </c>
      <c r="D276" s="36" t="str">
        <f>INDEX(Replacement!AF:AF,MATCH(A276,Replacement!B:B,0))</f>
        <v>High</v>
      </c>
      <c r="E276" s="36" t="s">
        <v>122</v>
      </c>
      <c r="F276" s="36" t="str">
        <f>INDEX('Community SIP'!I:I,MATCH(A276,'Community SIP'!B:B,0))</f>
        <v>Community SIP</v>
      </c>
    </row>
    <row r="277" spans="1:6" x14ac:dyDescent="0.25">
      <c r="A277" s="29" t="s">
        <v>288</v>
      </c>
      <c r="B277" s="36" t="str">
        <f>INDEX(Adaptation!AG:AG,MATCH(A277,Adaptation!B:B,0))</f>
        <v>Moderate</v>
      </c>
      <c r="C277" s="36" t="str">
        <f>INDEX(Mitigation!AG:AG,MATCH(A277,Mitigation!B:B,0))</f>
        <v>High</v>
      </c>
      <c r="D277" s="36" t="str">
        <f>INDEX(Replacement!AF:AF,MATCH(A277,Replacement!B:B,0))</f>
        <v>Moderate</v>
      </c>
      <c r="E277" s="36" t="s">
        <v>56</v>
      </c>
      <c r="F277" s="36" t="str">
        <f>INDEX('Community SIP'!I:I,MATCH(A277,'Community SIP'!B:B,0))</f>
        <v>Community SIP</v>
      </c>
    </row>
    <row r="278" spans="1:6" x14ac:dyDescent="0.25">
      <c r="A278" s="29" t="s">
        <v>289</v>
      </c>
      <c r="B278" s="36" t="str">
        <f>INDEX(Adaptation!AG:AG,MATCH(A278,Adaptation!B:B,0))</f>
        <v>Very High</v>
      </c>
      <c r="C278" s="36" t="str">
        <f>INDEX(Mitigation!AG:AG,MATCH(A278,Mitigation!B:B,0))</f>
        <v>Moderate</v>
      </c>
      <c r="D278" s="36" t="str">
        <f>INDEX(Replacement!AF:AF,MATCH(A278,Replacement!B:B,0))</f>
        <v>Low</v>
      </c>
      <c r="E278" s="36" t="s">
        <v>7</v>
      </c>
      <c r="F278" s="36" t="str">
        <f>INDEX('Community SIP'!I:I,MATCH(A278,'Community SIP'!B:B,0))</f>
        <v>Community SIP</v>
      </c>
    </row>
    <row r="279" spans="1:6" x14ac:dyDescent="0.25">
      <c r="A279" s="29" t="s">
        <v>290</v>
      </c>
      <c r="B279" s="36" t="str">
        <f>INDEX(Adaptation!AG:AG,MATCH(A279,Adaptation!B:B,0))</f>
        <v>Very High</v>
      </c>
      <c r="C279" s="36" t="str">
        <f>INDEX(Mitigation!AG:AG,MATCH(A279,Mitigation!B:B,0))</f>
        <v>Low</v>
      </c>
      <c r="D279" s="36" t="str">
        <f>INDEX(Replacement!AF:AF,MATCH(A279,Replacement!B:B,0))</f>
        <v>Very Low</v>
      </c>
      <c r="E279" s="36" t="s">
        <v>7</v>
      </c>
      <c r="F279" s="36" t="str">
        <f>INDEX('Community SIP'!I:I,MATCH(A279,'Community SIP'!B:B,0))</f>
        <v>Community SIP</v>
      </c>
    </row>
    <row r="280" spans="1:6" x14ac:dyDescent="0.25">
      <c r="A280" s="29" t="s">
        <v>291</v>
      </c>
      <c r="B280" s="36" t="str">
        <f>INDEX(Adaptation!AG:AG,MATCH(A280,Adaptation!B:B,0))</f>
        <v>High</v>
      </c>
      <c r="C280" s="36" t="str">
        <f>INDEX(Mitigation!AG:AG,MATCH(A280,Mitigation!B:B,0))</f>
        <v>Low</v>
      </c>
      <c r="D280" s="36" t="str">
        <f>INDEX(Replacement!AF:AF,MATCH(A280,Replacement!B:B,0))</f>
        <v>Low</v>
      </c>
      <c r="E280" s="36" t="s">
        <v>7</v>
      </c>
      <c r="F280" s="36" t="str">
        <f>INDEX('Community SIP'!I:I,MATCH(A280,'Community SIP'!B:B,0))</f>
        <v>Community SIP</v>
      </c>
    </row>
    <row r="281" spans="1:6" x14ac:dyDescent="0.25">
      <c r="A281" s="29" t="s">
        <v>292</v>
      </c>
      <c r="B281" s="36" t="str">
        <f>INDEX(Adaptation!AG:AG,MATCH(A281,Adaptation!B:B,0))</f>
        <v>High</v>
      </c>
      <c r="C281" s="36" t="str">
        <f>INDEX(Mitigation!AG:AG,MATCH(A281,Mitigation!B:B,0))</f>
        <v>Moderate</v>
      </c>
      <c r="D281" s="36" t="str">
        <f>INDEX(Replacement!AF:AF,MATCH(A281,Replacement!B:B,0))</f>
        <v>Moderate</v>
      </c>
      <c r="E281" s="36" t="s">
        <v>7</v>
      </c>
      <c r="F281" s="36" t="str">
        <f>INDEX('Community SIP'!I:I,MATCH(A281,'Community SIP'!B:B,0))</f>
        <v>Community SIP</v>
      </c>
    </row>
    <row r="282" spans="1:6" x14ac:dyDescent="0.25">
      <c r="A282" s="29" t="s">
        <v>293</v>
      </c>
      <c r="B282" s="36" t="str">
        <f>INDEX(Adaptation!AG:AG,MATCH(A282,Adaptation!B:B,0))</f>
        <v>High</v>
      </c>
      <c r="C282" s="36" t="str">
        <f>INDEX(Mitigation!AG:AG,MATCH(A282,Mitigation!B:B,0))</f>
        <v>Low</v>
      </c>
      <c r="D282" s="36" t="str">
        <f>INDEX(Replacement!AF:AF,MATCH(A282,Replacement!B:B,0))</f>
        <v>Low</v>
      </c>
      <c r="E282" s="36" t="s">
        <v>7</v>
      </c>
      <c r="F282" s="36" t="str">
        <f>INDEX('Community SIP'!I:I,MATCH(A282,'Community SIP'!B:B,0))</f>
        <v>Community SIP</v>
      </c>
    </row>
    <row r="283" spans="1:6" x14ac:dyDescent="0.25">
      <c r="A283" s="29" t="s">
        <v>294</v>
      </c>
      <c r="B283" s="36" t="str">
        <f>INDEX(Adaptation!AG:AG,MATCH(A283,Adaptation!B:B,0))</f>
        <v>High</v>
      </c>
      <c r="C283" s="36" t="str">
        <f>INDEX(Mitigation!AG:AG,MATCH(A283,Mitigation!B:B,0))</f>
        <v>Very High</v>
      </c>
      <c r="D283" s="36" t="str">
        <f>INDEX(Replacement!AF:AF,MATCH(A283,Replacement!B:B,0))</f>
        <v>Low</v>
      </c>
      <c r="E283" s="36" t="s">
        <v>9</v>
      </c>
      <c r="F283" s="36" t="str">
        <f>INDEX('Community SIP'!I:I,MATCH(A283,'Community SIP'!B:B,0))</f>
        <v>Community SIP</v>
      </c>
    </row>
    <row r="284" spans="1:6" x14ac:dyDescent="0.25">
      <c r="A284" s="29" t="s">
        <v>295</v>
      </c>
      <c r="B284" s="36" t="str">
        <f>INDEX(Adaptation!AG:AG,MATCH(A284,Adaptation!B:B,0))</f>
        <v>High</v>
      </c>
      <c r="C284" s="36" t="str">
        <f>INDEX(Mitigation!AG:AG,MATCH(A284,Mitigation!B:B,0))</f>
        <v>Very Low</v>
      </c>
      <c r="D284" s="36" t="str">
        <f>INDEX(Replacement!AF:AF,MATCH(A284,Replacement!B:B,0))</f>
        <v>Moderate</v>
      </c>
      <c r="E284" s="36" t="s">
        <v>7</v>
      </c>
      <c r="F284" s="36" t="str">
        <f>INDEX('Community SIP'!I:I,MATCH(A284,'Community SIP'!B:B,0))</f>
        <v>Community SIP</v>
      </c>
    </row>
    <row r="285" spans="1:6" x14ac:dyDescent="0.25">
      <c r="A285" s="29" t="s">
        <v>296</v>
      </c>
      <c r="B285" s="36" t="str">
        <f>INDEX(Adaptation!AG:AG,MATCH(A285,Adaptation!B:B,0))</f>
        <v>Very High</v>
      </c>
      <c r="C285" s="36" t="str">
        <f>INDEX(Mitigation!AG:AG,MATCH(A285,Mitigation!B:B,0))</f>
        <v>Very Low</v>
      </c>
      <c r="D285" s="36" t="str">
        <f>INDEX(Replacement!AF:AF,MATCH(A285,Replacement!B:B,0))</f>
        <v>Very Low</v>
      </c>
      <c r="E285" s="36" t="s">
        <v>7</v>
      </c>
      <c r="F285" s="36" t="str">
        <f>INDEX('Community SIP'!I:I,MATCH(A285,'Community SIP'!B:B,0))</f>
        <v>Community SIP</v>
      </c>
    </row>
    <row r="286" spans="1:6" x14ac:dyDescent="0.25">
      <c r="A286" s="29" t="s">
        <v>297</v>
      </c>
      <c r="B286" s="36" t="str">
        <f>INDEX(Adaptation!AG:AG,MATCH(A286,Adaptation!B:B,0))</f>
        <v>Moderate</v>
      </c>
      <c r="C286" s="36" t="str">
        <f>INDEX(Mitigation!AG:AG,MATCH(A286,Mitigation!B:B,0))</f>
        <v>High</v>
      </c>
      <c r="D286" s="36" t="str">
        <f>INDEX(Replacement!AF:AF,MATCH(A286,Replacement!B:B,0))</f>
        <v>Low</v>
      </c>
      <c r="E286" s="36" t="s">
        <v>56</v>
      </c>
      <c r="F286" s="36" t="str">
        <f>INDEX('Community SIP'!I:I,MATCH(A286,'Community SIP'!B:B,0))</f>
        <v>Community SIP</v>
      </c>
    </row>
    <row r="287" spans="1:6" x14ac:dyDescent="0.25">
      <c r="A287" s="29" t="s">
        <v>298</v>
      </c>
      <c r="B287" s="36" t="str">
        <f>INDEX(Adaptation!AG:AG,MATCH(A287,Adaptation!B:B,0))</f>
        <v>High</v>
      </c>
      <c r="C287" s="36" t="str">
        <f>INDEX(Mitigation!AG:AG,MATCH(A287,Mitigation!B:B,0))</f>
        <v>Very Low</v>
      </c>
      <c r="D287" s="36" t="str">
        <f>INDEX(Replacement!AF:AF,MATCH(A287,Replacement!B:B,0))</f>
        <v>Low</v>
      </c>
      <c r="E287" s="36" t="s">
        <v>7</v>
      </c>
      <c r="F287" s="36" t="str">
        <f>INDEX('Community SIP'!I:I,MATCH(A287,'Community SIP'!B:B,0))</f>
        <v>Community SIP</v>
      </c>
    </row>
    <row r="288" spans="1:6" x14ac:dyDescent="0.25">
      <c r="A288" s="183" t="s">
        <v>299</v>
      </c>
      <c r="B288" s="36" t="str">
        <f>INDEX(Adaptation!AG:AG,MATCH(A288,Adaptation!B:B,0))</f>
        <v>Moderate</v>
      </c>
      <c r="C288" s="36" t="str">
        <f>INDEX(Mitigation!AG:AG,MATCH(A288,Mitigation!B:B,0))</f>
        <v>Moderate</v>
      </c>
      <c r="D288" s="36" t="str">
        <f>INDEX(Replacement!AF:AF,MATCH(A288,Replacement!B:B,0))</f>
        <v>Low</v>
      </c>
      <c r="F288" s="36" t="str">
        <f>INDEX('Community SIP'!I:I,MATCH(A288,'Community SIP'!B:B,0))</f>
        <v>Community SIP</v>
      </c>
    </row>
    <row r="289" spans="1:6" x14ac:dyDescent="0.25">
      <c r="A289" s="29" t="s">
        <v>300</v>
      </c>
      <c r="B289" s="36" t="str">
        <f>INDEX(Adaptation!AG:AG,MATCH(A289,Adaptation!B:B,0))</f>
        <v>Very High</v>
      </c>
      <c r="C289" s="36" t="str">
        <f>INDEX(Mitigation!AG:AG,MATCH(A289,Mitigation!B:B,0))</f>
        <v>Very Low</v>
      </c>
      <c r="D289" s="36" t="str">
        <f>INDEX(Replacement!AF:AF,MATCH(A289,Replacement!B:B,0))</f>
        <v>Low</v>
      </c>
      <c r="E289" s="36" t="s">
        <v>7</v>
      </c>
      <c r="F289" s="36" t="str">
        <f>INDEX('Community SIP'!I:I,MATCH(A289,'Community SIP'!B:B,0))</f>
        <v>Community SIP</v>
      </c>
    </row>
    <row r="290" spans="1:6" x14ac:dyDescent="0.25">
      <c r="A290" s="29" t="s">
        <v>301</v>
      </c>
      <c r="B290" s="36" t="str">
        <f>INDEX(Adaptation!AG:AG,MATCH(A290,Adaptation!B:B,0))</f>
        <v>Very High</v>
      </c>
      <c r="C290" s="36" t="str">
        <f>INDEX(Mitigation!AG:AG,MATCH(A290,Mitigation!B:B,0))</f>
        <v>Moderate</v>
      </c>
      <c r="D290" s="36" t="str">
        <f>INDEX(Replacement!AF:AF,MATCH(A290,Replacement!B:B,0))</f>
        <v>Moderate</v>
      </c>
      <c r="E290" s="36" t="s">
        <v>7</v>
      </c>
      <c r="F290" s="36" t="str">
        <f>INDEX('Community SIP'!I:I,MATCH(A290,'Community SIP'!B:B,0))</f>
        <v>Community SIP</v>
      </c>
    </row>
    <row r="291" spans="1:6" x14ac:dyDescent="0.25">
      <c r="A291" s="183" t="s">
        <v>302</v>
      </c>
      <c r="B291" s="36" t="str">
        <f>INDEX(Adaptation!AG:AG,MATCH(A291,Adaptation!B:B,0))</f>
        <v>High</v>
      </c>
      <c r="C291" s="36" t="str">
        <f>INDEX(Mitigation!AG:AG,MATCH(A291,Mitigation!B:B,0))</f>
        <v>Moderate</v>
      </c>
      <c r="D291" s="36" t="str">
        <f>INDEX(Replacement!AF:AF,MATCH(A291,Replacement!B:B,0))</f>
        <v>Very High</v>
      </c>
      <c r="E291" s="36" t="s">
        <v>70</v>
      </c>
      <c r="F291" s="36" t="str">
        <f>INDEX('Community SIP'!I:I,MATCH(A291,'Community SIP'!B:B,0))</f>
        <v>Community SIP</v>
      </c>
    </row>
    <row r="292" spans="1:6" x14ac:dyDescent="0.25">
      <c r="A292" s="29" t="s">
        <v>303</v>
      </c>
      <c r="B292" s="36" t="str">
        <f>INDEX(Adaptation!AG:AG,MATCH(A292,Adaptation!B:B,0))</f>
        <v>High</v>
      </c>
      <c r="C292" s="36" t="str">
        <f>INDEX(Mitigation!AG:AG,MATCH(A292,Mitigation!B:B,0))</f>
        <v>Moderate</v>
      </c>
      <c r="D292" s="36" t="str">
        <f>INDEX(Replacement!AF:AF,MATCH(A292,Replacement!B:B,0))</f>
        <v>Low</v>
      </c>
      <c r="E292" s="36" t="s">
        <v>7</v>
      </c>
      <c r="F292" s="36" t="str">
        <f>INDEX('Community SIP'!I:I,MATCH(A292,'Community SIP'!B:B,0))</f>
        <v>Community SIP</v>
      </c>
    </row>
    <row r="293" spans="1:6" x14ac:dyDescent="0.25">
      <c r="A293" s="29" t="s">
        <v>304</v>
      </c>
      <c r="B293" s="36" t="str">
        <f>INDEX(Adaptation!AG:AG,MATCH(A293,Adaptation!B:B,0))</f>
        <v>High</v>
      </c>
      <c r="C293" s="36" t="str">
        <f>INDEX(Mitigation!AG:AG,MATCH(A293,Mitigation!B:B,0))</f>
        <v>Very Low</v>
      </c>
      <c r="D293" s="36" t="str">
        <f>INDEX(Replacement!AF:AF,MATCH(A293,Replacement!B:B,0))</f>
        <v>Very Low</v>
      </c>
      <c r="E293" s="36" t="s">
        <v>7</v>
      </c>
      <c r="F293" s="36" t="str">
        <f>INDEX('Community SIP'!I:I,MATCH(A293,'Community SIP'!B:B,0))</f>
        <v>Community SIP</v>
      </c>
    </row>
    <row r="294" spans="1:6" x14ac:dyDescent="0.25">
      <c r="A294" s="29" t="s">
        <v>305</v>
      </c>
      <c r="B294" s="36" t="str">
        <f>INDEX(Adaptation!AG:AG,MATCH(A294,Adaptation!B:B,0))</f>
        <v>High</v>
      </c>
      <c r="C294" s="36" t="str">
        <f>INDEX(Mitigation!AG:AG,MATCH(A294,Mitigation!B:B,0))</f>
        <v>Low</v>
      </c>
      <c r="D294" s="36" t="str">
        <f>INDEX(Replacement!AF:AF,MATCH(A294,Replacement!B:B,0))</f>
        <v>Low</v>
      </c>
      <c r="E294" s="36" t="s">
        <v>7</v>
      </c>
      <c r="F294" s="36" t="str">
        <f>INDEX('Community SIP'!I:I,MATCH(A294,'Community SIP'!B:B,0))</f>
        <v>Community SIP</v>
      </c>
    </row>
    <row r="295" spans="1:6" x14ac:dyDescent="0.25">
      <c r="A295" s="183" t="s">
        <v>306</v>
      </c>
      <c r="B295" s="36" t="str">
        <f>INDEX(Adaptation!AG:AG,MATCH(A295,Adaptation!B:B,0))</f>
        <v>Moderate</v>
      </c>
      <c r="C295" s="36" t="str">
        <f>INDEX(Mitigation!AG:AG,MATCH(A295,Mitigation!B:B,0))</f>
        <v>Low</v>
      </c>
      <c r="D295" s="36" t="str">
        <f>INDEX(Replacement!AF:AF,MATCH(A295,Replacement!B:B,0))</f>
        <v>Low</v>
      </c>
      <c r="F295" s="36" t="str">
        <f>INDEX('Community SIP'!I:I,MATCH(A295,'Community SIP'!B:B,0))</f>
        <v>Community SIP</v>
      </c>
    </row>
    <row r="296" spans="1:6" x14ac:dyDescent="0.25">
      <c r="A296" s="29" t="s">
        <v>307</v>
      </c>
      <c r="B296" s="36" t="str">
        <f>INDEX(Adaptation!AG:AG,MATCH(A296,Adaptation!B:B,0))</f>
        <v>High</v>
      </c>
      <c r="C296" s="36" t="str">
        <f>INDEX(Mitigation!AG:AG,MATCH(A296,Mitigation!B:B,0))</f>
        <v>Very Low</v>
      </c>
      <c r="D296" s="36" t="str">
        <f>INDEX(Replacement!AF:AF,MATCH(A296,Replacement!B:B,0))</f>
        <v>Very Low</v>
      </c>
      <c r="E296" s="36" t="s">
        <v>7</v>
      </c>
      <c r="F296" s="36" t="str">
        <f>INDEX('Community SIP'!I:I,MATCH(A296,'Community SIP'!B:B,0))</f>
        <v>Community SIP</v>
      </c>
    </row>
    <row r="297" spans="1:6" x14ac:dyDescent="0.25">
      <c r="A297" s="29" t="s">
        <v>308</v>
      </c>
      <c r="B297" s="36" t="str">
        <f>INDEX(Adaptation!AG:AG,MATCH(A297,Adaptation!B:B,0))</f>
        <v>High</v>
      </c>
      <c r="C297" s="36" t="str">
        <f>INDEX(Mitigation!AG:AG,MATCH(A297,Mitigation!B:B,0))</f>
        <v>Very Low</v>
      </c>
      <c r="D297" s="36" t="str">
        <f>INDEX(Replacement!AF:AF,MATCH(A297,Replacement!B:B,0))</f>
        <v>Very Low</v>
      </c>
      <c r="E297" s="36" t="s">
        <v>7</v>
      </c>
      <c r="F297" s="36" t="str">
        <f>INDEX('Community SIP'!I:I,MATCH(A297,'Community SIP'!B:B,0))</f>
        <v>Community SIP</v>
      </c>
    </row>
    <row r="298" spans="1:6" x14ac:dyDescent="0.25">
      <c r="A298" s="29" t="s">
        <v>309</v>
      </c>
      <c r="B298" s="36" t="str">
        <f>INDEX(Adaptation!AG:AG,MATCH(A298,Adaptation!B:B,0))</f>
        <v>High</v>
      </c>
      <c r="C298" s="36" t="str">
        <f>INDEX(Mitigation!AG:AG,MATCH(A298,Mitigation!B:B,0))</f>
        <v>Moderate</v>
      </c>
      <c r="D298" s="36" t="str">
        <f>INDEX(Replacement!AF:AF,MATCH(A298,Replacement!B:B,0))</f>
        <v>Low</v>
      </c>
      <c r="E298" s="36" t="s">
        <v>7</v>
      </c>
      <c r="F298" s="36" t="str">
        <f>INDEX('Community SIP'!I:I,MATCH(A298,'Community SIP'!B:B,0))</f>
        <v>Community SIP</v>
      </c>
    </row>
    <row r="299" spans="1:6" x14ac:dyDescent="0.25">
      <c r="A299" s="183" t="s">
        <v>310</v>
      </c>
      <c r="B299" s="36" t="str">
        <f>INDEX(Adaptation!AG:AG,MATCH(A299,Adaptation!B:B,0))</f>
        <v>Low</v>
      </c>
      <c r="C299" s="36" t="str">
        <f>INDEX(Mitigation!AG:AG,MATCH(A299,Mitigation!B:B,0))</f>
        <v>Moderate</v>
      </c>
      <c r="D299" s="36" t="str">
        <f>INDEX(Replacement!AF:AF,MATCH(A299,Replacement!B:B,0))</f>
        <v>Low</v>
      </c>
      <c r="F299" s="36" t="str">
        <f>INDEX('Community SIP'!I:I,MATCH(A299,'Community SIP'!B:B,0))</f>
        <v>Community SIP</v>
      </c>
    </row>
    <row r="300" spans="1:6" x14ac:dyDescent="0.25">
      <c r="A300" s="29" t="s">
        <v>311</v>
      </c>
      <c r="B300" s="36" t="str">
        <f>INDEX(Adaptation!AG:AG,MATCH(A300,Adaptation!B:B,0))</f>
        <v>Very High</v>
      </c>
      <c r="C300" s="36" t="str">
        <f>INDEX(Mitigation!AG:AG,MATCH(A300,Mitigation!B:B,0))</f>
        <v>High</v>
      </c>
      <c r="D300" s="36" t="str">
        <f>INDEX(Replacement!AF:AF,MATCH(A300,Replacement!B:B,0))</f>
        <v>Low</v>
      </c>
      <c r="E300" s="36" t="s">
        <v>9</v>
      </c>
      <c r="F300" s="36" t="str">
        <f>INDEX('Community SIP'!I:I,MATCH(A300,'Community SIP'!B:B,0))</f>
        <v>Community SIP</v>
      </c>
    </row>
    <row r="301" spans="1:6" x14ac:dyDescent="0.25">
      <c r="A301" s="29" t="s">
        <v>312</v>
      </c>
      <c r="B301" s="36" t="str">
        <f>INDEX(Adaptation!AG:AG,MATCH(A301,Adaptation!B:B,0))</f>
        <v>High</v>
      </c>
      <c r="C301" s="36" t="str">
        <f>INDEX(Mitigation!AG:AG,MATCH(A301,Mitigation!B:B,0))</f>
        <v>Very Low</v>
      </c>
      <c r="D301" s="36" t="str">
        <f>INDEX(Replacement!AF:AF,MATCH(A301,Replacement!B:B,0))</f>
        <v>Low</v>
      </c>
      <c r="E301" s="36" t="s">
        <v>7</v>
      </c>
      <c r="F301" s="36" t="str">
        <f>INDEX('Community SIP'!I:I,MATCH(A301,'Community SIP'!B:B,0))</f>
        <v>Community SIP</v>
      </c>
    </row>
    <row r="302" spans="1:6" x14ac:dyDescent="0.25">
      <c r="A302" s="29" t="s">
        <v>313</v>
      </c>
      <c r="B302" s="36" t="str">
        <f>INDEX(Adaptation!AG:AG,MATCH(A302,Adaptation!B:B,0))</f>
        <v>High</v>
      </c>
      <c r="C302" s="36" t="str">
        <f>INDEX(Mitigation!AG:AG,MATCH(A302,Mitigation!B:B,0))</f>
        <v>Moderate</v>
      </c>
      <c r="D302" s="36" t="str">
        <f>INDEX(Replacement!AF:AF,MATCH(A302,Replacement!B:B,0))</f>
        <v>Very Low</v>
      </c>
      <c r="E302" s="36" t="s">
        <v>7</v>
      </c>
      <c r="F302" s="36" t="str">
        <f>INDEX('Community SIP'!I:I,MATCH(A302,'Community SIP'!B:B,0))</f>
        <v>Community SIP</v>
      </c>
    </row>
    <row r="303" spans="1:6" x14ac:dyDescent="0.25">
      <c r="A303" s="29" t="s">
        <v>314</v>
      </c>
      <c r="B303" s="36" t="str">
        <f>INDEX(Adaptation!AG:AG,MATCH(A303,Adaptation!B:B,0))</f>
        <v>Very High</v>
      </c>
      <c r="C303" s="36" t="str">
        <f>INDEX(Mitigation!AG:AG,MATCH(A303,Mitigation!B:B,0))</f>
        <v>Low</v>
      </c>
      <c r="D303" s="36" t="str">
        <f>INDEX(Replacement!AF:AF,MATCH(A303,Replacement!B:B,0))</f>
        <v>Very Low</v>
      </c>
      <c r="E303" s="36" t="s">
        <v>7</v>
      </c>
      <c r="F303" s="36" t="str">
        <f>INDEX('Community SIP'!I:I,MATCH(A303,'Community SIP'!B:B,0))</f>
        <v>Community SIP</v>
      </c>
    </row>
    <row r="304" spans="1:6" x14ac:dyDescent="0.25">
      <c r="A304" s="29" t="s">
        <v>315</v>
      </c>
      <c r="B304" s="36" t="str">
        <f>INDEX(Adaptation!AG:AG,MATCH(A304,Adaptation!B:B,0))</f>
        <v>Very High</v>
      </c>
      <c r="C304" s="36" t="str">
        <f>INDEX(Mitigation!AG:AG,MATCH(A304,Mitigation!B:B,0))</f>
        <v>Low</v>
      </c>
      <c r="D304" s="36" t="str">
        <f>INDEX(Replacement!AF:AF,MATCH(A304,Replacement!B:B,0))</f>
        <v>Low</v>
      </c>
      <c r="E304" s="36" t="s">
        <v>7</v>
      </c>
      <c r="F304" s="36" t="str">
        <f>INDEX('Community SIP'!I:I,MATCH(A304,'Community SIP'!B:B,0))</f>
        <v>Community SIP</v>
      </c>
    </row>
    <row r="305" spans="1:6" x14ac:dyDescent="0.25">
      <c r="A305" s="29" t="s">
        <v>316</v>
      </c>
      <c r="B305" s="36" t="str">
        <f>INDEX(Adaptation!AG:AG,MATCH(A305,Adaptation!B:B,0))</f>
        <v>High</v>
      </c>
      <c r="C305" s="36" t="str">
        <f>INDEX(Mitigation!AG:AG,MATCH(A305,Mitigation!B:B,0))</f>
        <v>Low</v>
      </c>
      <c r="D305" s="36" t="str">
        <f>INDEX(Replacement!AF:AF,MATCH(A305,Replacement!B:B,0))</f>
        <v>Low</v>
      </c>
      <c r="E305" s="36" t="s">
        <v>7</v>
      </c>
      <c r="F305" s="36" t="str">
        <f>INDEX('Community SIP'!I:I,MATCH(A305,'Community SIP'!B:B,0))</f>
        <v>Community SIP</v>
      </c>
    </row>
    <row r="306" spans="1:6" x14ac:dyDescent="0.25">
      <c r="A306" s="29" t="s">
        <v>317</v>
      </c>
      <c r="B306" s="36" t="str">
        <f>INDEX(Adaptation!AG:AG,MATCH(A306,Adaptation!B:B,0))</f>
        <v>Very High</v>
      </c>
      <c r="C306" s="36" t="str">
        <f>INDEX(Mitigation!AG:AG,MATCH(A306,Mitigation!B:B,0))</f>
        <v>Very Low</v>
      </c>
      <c r="D306" s="36" t="str">
        <f>INDEX(Replacement!AF:AF,MATCH(A306,Replacement!B:B,0))</f>
        <v>Very Low</v>
      </c>
      <c r="E306" s="36" t="s">
        <v>7</v>
      </c>
      <c r="F306" s="36" t="str">
        <f>INDEX('Community SIP'!I:I,MATCH(A306,'Community SIP'!B:B,0))</f>
        <v>Community SIP</v>
      </c>
    </row>
    <row r="307" spans="1:6" x14ac:dyDescent="0.25">
      <c r="A307" s="29" t="s">
        <v>318</v>
      </c>
      <c r="B307" s="36" t="str">
        <f>INDEX(Adaptation!AG:AG,MATCH(A307,Adaptation!B:B,0))</f>
        <v>Low</v>
      </c>
      <c r="C307" s="36" t="str">
        <f>INDEX(Mitigation!AG:AG,MATCH(A307,Mitigation!B:B,0))</f>
        <v>High</v>
      </c>
      <c r="D307" s="36" t="str">
        <f>INDEX(Replacement!AF:AF,MATCH(A307,Replacement!B:B,0))</f>
        <v>Low</v>
      </c>
      <c r="E307" s="36" t="s">
        <v>56</v>
      </c>
      <c r="F307" s="36" t="str">
        <f>INDEX('Community SIP'!I:I,MATCH(A307,'Community SIP'!B:B,0))</f>
        <v>Community SIP</v>
      </c>
    </row>
    <row r="308" spans="1:6" x14ac:dyDescent="0.25">
      <c r="A308" s="29" t="s">
        <v>319</v>
      </c>
      <c r="B308" s="36" t="str">
        <f>INDEX(Adaptation!AG:AG,MATCH(A308,Adaptation!B:B,0))</f>
        <v>Low</v>
      </c>
      <c r="C308" s="36" t="str">
        <f>INDEX(Mitigation!AG:AG,MATCH(A308,Mitigation!B:B,0))</f>
        <v>Very High</v>
      </c>
      <c r="D308" s="36" t="str">
        <f>INDEX(Replacement!AF:AF,MATCH(A308,Replacement!B:B,0))</f>
        <v>Very High</v>
      </c>
      <c r="E308" s="36" t="s">
        <v>122</v>
      </c>
      <c r="F308" s="36" t="str">
        <f>INDEX('Community SIP'!I:I,MATCH(A308,'Community SIP'!B:B,0))</f>
        <v>Community SIP</v>
      </c>
    </row>
    <row r="309" spans="1:6" x14ac:dyDescent="0.25">
      <c r="A309" s="29" t="s">
        <v>320</v>
      </c>
      <c r="B309" s="36" t="str">
        <f>INDEX(Adaptation!AG:AG,MATCH(A309,Adaptation!B:B,0))</f>
        <v>Moderate</v>
      </c>
      <c r="C309" s="36" t="str">
        <f>INDEX(Mitigation!AG:AG,MATCH(A309,Mitigation!B:B,0))</f>
        <v>High</v>
      </c>
      <c r="D309" s="36" t="str">
        <f>INDEX(Replacement!AF:AF,MATCH(A309,Replacement!B:B,0))</f>
        <v>Low</v>
      </c>
      <c r="E309" s="36" t="s">
        <v>56</v>
      </c>
      <c r="F309" s="36" t="str">
        <f>INDEX('Community SIP'!I:I,MATCH(A309,'Community SIP'!B:B,0))</f>
        <v>Community SIP</v>
      </c>
    </row>
    <row r="310" spans="1:6" x14ac:dyDescent="0.25">
      <c r="A310" s="29" t="s">
        <v>321</v>
      </c>
      <c r="B310" s="36" t="str">
        <f>INDEX(Adaptation!AG:AG,MATCH(A310,Adaptation!B:B,0))</f>
        <v>Very High</v>
      </c>
      <c r="C310" s="36" t="str">
        <f>INDEX(Mitigation!AG:AG,MATCH(A310,Mitigation!B:B,0))</f>
        <v>Low</v>
      </c>
      <c r="D310" s="36" t="str">
        <f>INDEX(Replacement!AF:AF,MATCH(A310,Replacement!B:B,0))</f>
        <v>Low</v>
      </c>
      <c r="E310" s="36" t="s">
        <v>7</v>
      </c>
      <c r="F310" s="36" t="str">
        <f>INDEX('Community SIP'!I:I,MATCH(A310,'Community SIP'!B:B,0))</f>
        <v>Community SIP</v>
      </c>
    </row>
    <row r="311" spans="1:6" x14ac:dyDescent="0.25">
      <c r="A311" s="29" t="s">
        <v>322</v>
      </c>
      <c r="B311" s="36" t="str">
        <f>INDEX(Adaptation!AG:AG,MATCH(A311,Adaptation!B:B,0))</f>
        <v>High</v>
      </c>
      <c r="C311" s="36" t="str">
        <f>INDEX(Mitigation!AG:AG,MATCH(A311,Mitigation!B:B,0))</f>
        <v>High</v>
      </c>
      <c r="D311" s="36" t="str">
        <f>INDEX(Replacement!AF:AF,MATCH(A311,Replacement!B:B,0))</f>
        <v>Low</v>
      </c>
      <c r="E311" s="36" t="s">
        <v>9</v>
      </c>
      <c r="F311" s="36" t="str">
        <f>INDEX('Community SIP'!I:I,MATCH(A311,'Community SIP'!B:B,0))</f>
        <v>Community SIP</v>
      </c>
    </row>
    <row r="312" spans="1:6" x14ac:dyDescent="0.25">
      <c r="A312" s="29" t="s">
        <v>323</v>
      </c>
      <c r="B312" s="36" t="str">
        <f>INDEX(Adaptation!AG:AG,MATCH(A312,Adaptation!B:B,0))</f>
        <v>Low</v>
      </c>
      <c r="C312" s="36" t="str">
        <f>INDEX(Mitigation!AG:AG,MATCH(A312,Mitigation!B:B,0))</f>
        <v>High</v>
      </c>
      <c r="D312" s="36" t="str">
        <f>INDEX(Replacement!AF:AF,MATCH(A312,Replacement!B:B,0))</f>
        <v>Low</v>
      </c>
      <c r="E312" s="36" t="s">
        <v>56</v>
      </c>
      <c r="F312" s="36" t="str">
        <f>INDEX('Community SIP'!I:I,MATCH(A312,'Community SIP'!B:B,0))</f>
        <v>Community SIP</v>
      </c>
    </row>
    <row r="313" spans="1:6" x14ac:dyDescent="0.25">
      <c r="A313" s="183" t="s">
        <v>324</v>
      </c>
      <c r="B313" s="36" t="str">
        <f>INDEX(Adaptation!AG:AG,MATCH(A313,Adaptation!B:B,0))</f>
        <v>Moderate</v>
      </c>
      <c r="C313" s="36" t="str">
        <f>INDEX(Mitigation!AG:AG,MATCH(A313,Mitigation!B:B,0))</f>
        <v>Low</v>
      </c>
      <c r="D313" s="36" t="str">
        <f>INDEX(Replacement!AF:AF,MATCH(A313,Replacement!B:B,0))</f>
        <v>Very Low</v>
      </c>
      <c r="F313" s="36" t="str">
        <f>INDEX('Community SIP'!I:I,MATCH(A313,'Community SIP'!B:B,0))</f>
        <v>Community SIP</v>
      </c>
    </row>
    <row r="314" spans="1:6" x14ac:dyDescent="0.25">
      <c r="A314" s="183" t="s">
        <v>325</v>
      </c>
      <c r="B314" s="36" t="str">
        <f>INDEX(Adaptation!AG:AG,MATCH(A314,Adaptation!B:B,0))</f>
        <v>Very High</v>
      </c>
      <c r="C314" s="36" t="str">
        <f>INDEX(Mitigation!AG:AG,MATCH(A314,Mitigation!B:B,0))</f>
        <v>Moderate</v>
      </c>
      <c r="D314" s="36" t="str">
        <f>INDEX(Replacement!AF:AF,MATCH(A314,Replacement!B:B,0))</f>
        <v>High</v>
      </c>
      <c r="E314" s="36" t="s">
        <v>70</v>
      </c>
      <c r="F314" s="36" t="str">
        <f>INDEX('Community SIP'!I:I,MATCH(A314,'Community SIP'!B:B,0))</f>
        <v>Community SIP</v>
      </c>
    </row>
    <row r="315" spans="1:6" x14ac:dyDescent="0.25">
      <c r="A315" s="29" t="s">
        <v>326</v>
      </c>
      <c r="B315" s="36" t="str">
        <f>INDEX(Adaptation!AG:AG,MATCH(A315,Adaptation!B:B,0))</f>
        <v>Low</v>
      </c>
      <c r="C315" s="36" t="str">
        <f>INDEX(Mitigation!AG:AG,MATCH(A315,Mitigation!B:B,0))</f>
        <v>Very High</v>
      </c>
      <c r="D315" s="36" t="str">
        <f>INDEX(Replacement!AF:AF,MATCH(A315,Replacement!B:B,0))</f>
        <v>Moderate</v>
      </c>
      <c r="E315" s="36" t="s">
        <v>56</v>
      </c>
      <c r="F315" s="36" t="str">
        <f>INDEX('Community SIP'!I:I,MATCH(A315,'Community SIP'!B:B,0))</f>
        <v>Community SIP</v>
      </c>
    </row>
    <row r="316" spans="1:6" x14ac:dyDescent="0.25">
      <c r="A316" s="183" t="s">
        <v>327</v>
      </c>
      <c r="B316" s="36" t="str">
        <f>INDEX(Adaptation!AG:AG,MATCH(A316,Adaptation!B:B,0))</f>
        <v>Moderate</v>
      </c>
      <c r="C316" s="36" t="str">
        <f>INDEX(Mitigation!AG:AG,MATCH(A316,Mitigation!B:B,0))</f>
        <v>Moderate</v>
      </c>
      <c r="D316" s="36" t="str">
        <f>INDEX(Replacement!AF:AF,MATCH(A316,Replacement!B:B,0))</f>
        <v>Moderate</v>
      </c>
      <c r="F316" s="36" t="str">
        <f>INDEX('Community SIP'!I:I,MATCH(A316,'Community SIP'!B:B,0))</f>
        <v>Community SIP</v>
      </c>
    </row>
    <row r="317" spans="1:6" x14ac:dyDescent="0.25">
      <c r="A317" s="29" t="s">
        <v>328</v>
      </c>
      <c r="B317" s="36" t="str">
        <f>INDEX(Adaptation!AG:AG,MATCH(A317,Adaptation!B:B,0))</f>
        <v>High</v>
      </c>
      <c r="C317" s="36" t="str">
        <f>INDEX(Mitigation!AG:AG,MATCH(A317,Mitigation!B:B,0))</f>
        <v>Low</v>
      </c>
      <c r="D317" s="36" t="str">
        <f>INDEX(Replacement!AF:AF,MATCH(A317,Replacement!B:B,0))</f>
        <v>Low</v>
      </c>
      <c r="E317" s="36" t="s">
        <v>7</v>
      </c>
      <c r="F317" s="36" t="str">
        <f>INDEX('Community SIP'!I:I,MATCH(A317,'Community SIP'!B:B,0))</f>
        <v>Community SIP</v>
      </c>
    </row>
    <row r="318" spans="1:6" x14ac:dyDescent="0.25">
      <c r="A318" s="183" t="s">
        <v>329</v>
      </c>
      <c r="B318" s="36" t="str">
        <f>INDEX(Adaptation!AG:AG,MATCH(A318,Adaptation!B:B,0))</f>
        <v>Moderate</v>
      </c>
      <c r="C318" s="36" t="str">
        <f>INDEX(Mitigation!AG:AG,MATCH(A318,Mitigation!B:B,0))</f>
        <v>Very Low</v>
      </c>
      <c r="D318" s="36" t="str">
        <f>INDEX(Replacement!AF:AF,MATCH(A318,Replacement!B:B,0))</f>
        <v>Low</v>
      </c>
      <c r="F318" s="36" t="str">
        <f>INDEX('Community SIP'!I:I,MATCH(A318,'Community SIP'!B:B,0))</f>
        <v>Community SIP</v>
      </c>
    </row>
    <row r="319" spans="1:6" x14ac:dyDescent="0.25">
      <c r="A319" s="29" t="s">
        <v>330</v>
      </c>
      <c r="B319" s="36" t="str">
        <f>INDEX(Adaptation!AG:AG,MATCH(A319,Adaptation!B:B,0))</f>
        <v>High</v>
      </c>
      <c r="C319" s="36" t="str">
        <f>INDEX(Mitigation!AG:AG,MATCH(A319,Mitigation!B:B,0))</f>
        <v>Very Low</v>
      </c>
      <c r="D319" s="36" t="str">
        <f>INDEX(Replacement!AF:AF,MATCH(A319,Replacement!B:B,0))</f>
        <v>Low</v>
      </c>
      <c r="E319" s="36" t="s">
        <v>7</v>
      </c>
      <c r="F319" s="36" t="str">
        <f>INDEX('Community SIP'!I:I,MATCH(A319,'Community SIP'!B:B,0))</f>
        <v>Community SIP</v>
      </c>
    </row>
    <row r="320" spans="1:6" x14ac:dyDescent="0.25">
      <c r="A320" s="29" t="s">
        <v>331</v>
      </c>
      <c r="B320" s="36" t="str">
        <f>INDEX(Adaptation!AG:AG,MATCH(A320,Adaptation!B:B,0))</f>
        <v>Moderate</v>
      </c>
      <c r="C320" s="36" t="str">
        <f>INDEX(Mitigation!AG:AG,MATCH(A320,Mitigation!B:B,0))</f>
        <v>High</v>
      </c>
      <c r="D320" s="36" t="str">
        <f>INDEX(Replacement!AF:AF,MATCH(A320,Replacement!B:B,0))</f>
        <v>Moderate</v>
      </c>
      <c r="E320" s="36" t="s">
        <v>56</v>
      </c>
      <c r="F320" s="36" t="str">
        <f>INDEX('Community SIP'!I:I,MATCH(A320,'Community SIP'!B:B,0))</f>
        <v>Community SIP</v>
      </c>
    </row>
    <row r="321" spans="1:6" x14ac:dyDescent="0.25">
      <c r="A321" s="29" t="s">
        <v>332</v>
      </c>
      <c r="B321" s="36" t="str">
        <f>INDEX(Adaptation!AG:AG,MATCH(A321,Adaptation!B:B,0))</f>
        <v>Very High</v>
      </c>
      <c r="C321" s="36" t="str">
        <f>INDEX(Mitigation!AG:AG,MATCH(A321,Mitigation!B:B,0))</f>
        <v>Very Low</v>
      </c>
      <c r="D321" s="36" t="str">
        <f>INDEX(Replacement!AF:AF,MATCH(A321,Replacement!B:B,0))</f>
        <v>Very Low</v>
      </c>
      <c r="E321" s="36" t="s">
        <v>7</v>
      </c>
      <c r="F321" s="36" t="str">
        <f>INDEX('Community SIP'!I:I,MATCH(A321,'Community SIP'!B:B,0))</f>
        <v>Community SIP</v>
      </c>
    </row>
    <row r="322" spans="1:6" x14ac:dyDescent="0.25">
      <c r="A322" s="29" t="s">
        <v>333</v>
      </c>
      <c r="B322" s="36" t="str">
        <f>INDEX(Adaptation!AG:AG,MATCH(A322,Adaptation!B:B,0))</f>
        <v>Very High</v>
      </c>
      <c r="C322" s="36" t="str">
        <f>INDEX(Mitigation!AG:AG,MATCH(A322,Mitigation!B:B,0))</f>
        <v>Very Low</v>
      </c>
      <c r="D322" s="36" t="str">
        <f>INDEX(Replacement!AF:AF,MATCH(A322,Replacement!B:B,0))</f>
        <v>Low</v>
      </c>
      <c r="E322" s="36" t="s">
        <v>7</v>
      </c>
      <c r="F322" s="36" t="str">
        <f>INDEX('Community SIP'!I:I,MATCH(A322,'Community SIP'!B:B,0))</f>
        <v>Community SIP</v>
      </c>
    </row>
    <row r="323" spans="1:6" x14ac:dyDescent="0.25">
      <c r="A323" s="29" t="s">
        <v>334</v>
      </c>
      <c r="B323" s="36" t="str">
        <f>INDEX(Adaptation!AG:AG,MATCH(A323,Adaptation!B:B,0))</f>
        <v>High</v>
      </c>
      <c r="C323" s="36" t="str">
        <f>INDEX(Mitigation!AG:AG,MATCH(A323,Mitigation!B:B,0))</f>
        <v>Moderate</v>
      </c>
      <c r="D323" s="36" t="str">
        <f>INDEX(Replacement!AF:AF,MATCH(A323,Replacement!B:B,0))</f>
        <v>Very Low</v>
      </c>
      <c r="E323" s="36" t="s">
        <v>7</v>
      </c>
      <c r="F323" s="36" t="str">
        <f>INDEX('Community SIP'!I:I,MATCH(A323,'Community SIP'!B:B,0))</f>
        <v>Community SIP</v>
      </c>
    </row>
    <row r="324" spans="1:6" x14ac:dyDescent="0.25">
      <c r="A324" s="29" t="s">
        <v>335</v>
      </c>
      <c r="B324" s="36" t="str">
        <f>INDEX(Adaptation!AG:AG,MATCH(A324,Adaptation!B:B,0))</f>
        <v>High</v>
      </c>
      <c r="C324" s="36" t="str">
        <f>INDEX(Mitigation!AG:AG,MATCH(A324,Mitigation!B:B,0))</f>
        <v>Very Low</v>
      </c>
      <c r="D324" s="36" t="str">
        <f>INDEX(Replacement!AF:AF,MATCH(A324,Replacement!B:B,0))</f>
        <v>Moderate</v>
      </c>
      <c r="E324" s="36" t="s">
        <v>7</v>
      </c>
      <c r="F324" s="36" t="str">
        <f>INDEX('Community SIP'!I:I,MATCH(A324,'Community SIP'!B:B,0))</f>
        <v>Community SIP</v>
      </c>
    </row>
    <row r="325" spans="1:6" x14ac:dyDescent="0.25">
      <c r="A325" s="29" t="s">
        <v>336</v>
      </c>
      <c r="B325" s="36" t="str">
        <f>INDEX(Adaptation!AG:AG,MATCH(A325,Adaptation!B:B,0))</f>
        <v>Very High</v>
      </c>
      <c r="C325" s="36" t="str">
        <f>INDEX(Mitigation!AG:AG,MATCH(A325,Mitigation!B:B,0))</f>
        <v>Very Low</v>
      </c>
      <c r="D325" s="36" t="str">
        <f>INDEX(Replacement!AF:AF,MATCH(A325,Replacement!B:B,0))</f>
        <v>Low</v>
      </c>
      <c r="E325" s="36" t="s">
        <v>7</v>
      </c>
      <c r="F325" s="36" t="str">
        <f>INDEX('Community SIP'!I:I,MATCH(A325,'Community SIP'!B:B,0))</f>
        <v>Community SIP</v>
      </c>
    </row>
    <row r="326" spans="1:6" x14ac:dyDescent="0.25">
      <c r="A326" s="29" t="s">
        <v>337</v>
      </c>
      <c r="B326" s="36" t="str">
        <f>INDEX(Adaptation!AG:AG,MATCH(A326,Adaptation!B:B,0))</f>
        <v>High</v>
      </c>
      <c r="C326" s="36" t="str">
        <f>INDEX(Mitigation!AG:AG,MATCH(A326,Mitigation!B:B,0))</f>
        <v>Low</v>
      </c>
      <c r="D326" s="36" t="str">
        <f>INDEX(Replacement!AF:AF,MATCH(A326,Replacement!B:B,0))</f>
        <v>Very Low</v>
      </c>
      <c r="E326" s="36" t="s">
        <v>7</v>
      </c>
      <c r="F326" s="36" t="str">
        <f>INDEX('Community SIP'!I:I,MATCH(A326,'Community SIP'!B:B,0))</f>
        <v>Community SIP</v>
      </c>
    </row>
    <row r="327" spans="1:6" x14ac:dyDescent="0.25">
      <c r="A327" s="29" t="s">
        <v>338</v>
      </c>
      <c r="B327" s="36" t="str">
        <f>INDEX(Adaptation!AG:AG,MATCH(A327,Adaptation!B:B,0))</f>
        <v>Very High</v>
      </c>
      <c r="C327" s="36" t="str">
        <f>INDEX(Mitigation!AG:AG,MATCH(A327,Mitigation!B:B,0))</f>
        <v>Very Low</v>
      </c>
      <c r="D327" s="36" t="str">
        <f>INDEX(Replacement!AF:AF,MATCH(A327,Replacement!B:B,0))</f>
        <v>Very Low</v>
      </c>
      <c r="E327" s="36" t="s">
        <v>7</v>
      </c>
      <c r="F327" s="36" t="str">
        <f>INDEX('Community SIP'!I:I,MATCH(A327,'Community SIP'!B:B,0))</f>
        <v>Community SIP</v>
      </c>
    </row>
    <row r="328" spans="1:6" x14ac:dyDescent="0.25">
      <c r="A328" s="29" t="s">
        <v>339</v>
      </c>
      <c r="B328" s="36" t="str">
        <f>INDEX(Adaptation!AG:AG,MATCH(A328,Adaptation!B:B,0))</f>
        <v>High</v>
      </c>
      <c r="C328" s="36" t="str">
        <f>INDEX(Mitigation!AG:AG,MATCH(A328,Mitigation!B:B,0))</f>
        <v>Very Low</v>
      </c>
      <c r="D328" s="36" t="str">
        <f>INDEX(Replacement!AF:AF,MATCH(A328,Replacement!B:B,0))</f>
        <v>Low</v>
      </c>
      <c r="E328" s="36" t="s">
        <v>7</v>
      </c>
      <c r="F328" s="36" t="str">
        <f>INDEX('Community SIP'!I:I,MATCH(A328,'Community SIP'!B:B,0))</f>
        <v>Community SIP</v>
      </c>
    </row>
    <row r="329" spans="1:6" x14ac:dyDescent="0.25">
      <c r="A329" s="29" t="s">
        <v>340</v>
      </c>
      <c r="B329" s="36" t="str">
        <f>INDEX(Adaptation!AG:AG,MATCH(A329,Adaptation!B:B,0))</f>
        <v>High</v>
      </c>
      <c r="C329" s="36" t="str">
        <f>INDEX(Mitigation!AG:AG,MATCH(A329,Mitigation!B:B,0))</f>
        <v>Very Low</v>
      </c>
      <c r="D329" s="36" t="str">
        <f>INDEX(Replacement!AF:AF,MATCH(A329,Replacement!B:B,0))</f>
        <v>Very Low</v>
      </c>
      <c r="E329" s="36" t="s">
        <v>7</v>
      </c>
      <c r="F329" s="36" t="str">
        <f>INDEX('Community SIP'!I:I,MATCH(A329,'Community SIP'!B:B,0))</f>
        <v>Community SIP</v>
      </c>
    </row>
    <row r="330" spans="1:6" x14ac:dyDescent="0.25">
      <c r="A330" s="29" t="s">
        <v>341</v>
      </c>
      <c r="B330" s="36" t="str">
        <f>INDEX(Adaptation!AG:AG,MATCH(A330,Adaptation!B:B,0))</f>
        <v>High</v>
      </c>
      <c r="C330" s="36" t="str">
        <f>INDEX(Mitigation!AG:AG,MATCH(A330,Mitigation!B:B,0))</f>
        <v>Low</v>
      </c>
      <c r="D330" s="36" t="str">
        <f>INDEX(Replacement!AF:AF,MATCH(A330,Replacement!B:B,0))</f>
        <v>Very Low</v>
      </c>
      <c r="E330" s="36" t="s">
        <v>7</v>
      </c>
      <c r="F330" s="36" t="str">
        <f>INDEX('Community SIP'!I:I,MATCH(A330,'Community SIP'!B:B,0))</f>
        <v>Community SIP</v>
      </c>
    </row>
    <row r="331" spans="1:6" x14ac:dyDescent="0.25">
      <c r="A331" s="183" t="s">
        <v>342</v>
      </c>
      <c r="B331" s="36" t="str">
        <f>INDEX(Adaptation!AG:AG,MATCH(A331,Adaptation!B:B,0))</f>
        <v>Moderate</v>
      </c>
      <c r="C331" s="36" t="str">
        <f>INDEX(Mitigation!AG:AG,MATCH(A331,Mitigation!B:B,0))</f>
        <v>Low</v>
      </c>
      <c r="D331" s="36" t="str">
        <f>INDEX(Replacement!AF:AF,MATCH(A331,Replacement!B:B,0))</f>
        <v>Low</v>
      </c>
      <c r="F331" s="36" t="str">
        <f>INDEX('Community SIP'!I:I,MATCH(A331,'Community SIP'!B:B,0))</f>
        <v>Community SIP</v>
      </c>
    </row>
    <row r="332" spans="1:6" x14ac:dyDescent="0.25">
      <c r="A332" s="183" t="s">
        <v>343</v>
      </c>
      <c r="B332" s="36" t="str">
        <f>INDEX(Adaptation!AG:AG,MATCH(A332,Adaptation!B:B,0))</f>
        <v>Very High</v>
      </c>
      <c r="C332" s="36" t="str">
        <f>INDEX(Mitigation!AG:AG,MATCH(A332,Mitigation!B:B,0))</f>
        <v>Low</v>
      </c>
      <c r="D332" s="36" t="str">
        <f>INDEX(Replacement!AF:AF,MATCH(A332,Replacement!B:B,0))</f>
        <v>High</v>
      </c>
      <c r="E332" s="36" t="s">
        <v>70</v>
      </c>
      <c r="F332" s="36" t="str">
        <f>INDEX('Community SIP'!I:I,MATCH(A332,'Community SIP'!B:B,0))</f>
        <v>Community SIP</v>
      </c>
    </row>
    <row r="333" spans="1:6" x14ac:dyDescent="0.25">
      <c r="A333" s="29" t="s">
        <v>344</v>
      </c>
      <c r="B333" s="36" t="str">
        <f>INDEX(Adaptation!AG:AG,MATCH(A333,Adaptation!B:B,0))</f>
        <v>High</v>
      </c>
      <c r="C333" s="36" t="str">
        <f>INDEX(Mitigation!AG:AG,MATCH(A333,Mitigation!B:B,0))</f>
        <v>Low</v>
      </c>
      <c r="D333" s="36" t="str">
        <f>INDEX(Replacement!AF:AF,MATCH(A333,Replacement!B:B,0))</f>
        <v>Very Low</v>
      </c>
      <c r="E333" s="36" t="s">
        <v>7</v>
      </c>
      <c r="F333" s="36" t="str">
        <f>INDEX('Community SIP'!I:I,MATCH(A333,'Community SIP'!B:B,0))</f>
        <v>Community SIP</v>
      </c>
    </row>
    <row r="334" spans="1:6" x14ac:dyDescent="0.25">
      <c r="A334" s="29" t="s">
        <v>345</v>
      </c>
      <c r="B334" s="36" t="str">
        <f>INDEX(Adaptation!AG:AG,MATCH(A334,Adaptation!B:B,0))</f>
        <v>Low</v>
      </c>
      <c r="C334" s="36" t="str">
        <f>INDEX(Mitigation!AG:AG,MATCH(A334,Mitigation!B:B,0))</f>
        <v>High</v>
      </c>
      <c r="D334" s="36" t="str">
        <f>INDEX(Replacement!AF:AF,MATCH(A334,Replacement!B:B,0))</f>
        <v>Moderate</v>
      </c>
      <c r="E334" s="36" t="s">
        <v>56</v>
      </c>
      <c r="F334" s="36" t="str">
        <f>INDEX('Community SIP'!I:I,MATCH(A334,'Community SIP'!B:B,0))</f>
        <v>Community SIP</v>
      </c>
    </row>
    <row r="335" spans="1:6" x14ac:dyDescent="0.25">
      <c r="A335" s="29" t="s">
        <v>346</v>
      </c>
      <c r="B335" s="36" t="str">
        <f>INDEX(Adaptation!AG:AG,MATCH(A335,Adaptation!B:B,0))</f>
        <v>High</v>
      </c>
      <c r="C335" s="36" t="str">
        <f>INDEX(Mitigation!AG:AG,MATCH(A335,Mitigation!B:B,0))</f>
        <v>Very Low</v>
      </c>
      <c r="D335" s="36" t="str">
        <f>INDEX(Replacement!AF:AF,MATCH(A335,Replacement!B:B,0))</f>
        <v>Very Low</v>
      </c>
      <c r="E335" s="36" t="s">
        <v>7</v>
      </c>
      <c r="F335" s="36" t="str">
        <f>INDEX('Community SIP'!I:I,MATCH(A335,'Community SIP'!B:B,0))</f>
        <v>Community SIP</v>
      </c>
    </row>
    <row r="336" spans="1:6" x14ac:dyDescent="0.25">
      <c r="A336" s="29" t="s">
        <v>347</v>
      </c>
      <c r="B336" s="36" t="str">
        <f>INDEX(Adaptation!AG:AG,MATCH(A336,Adaptation!B:B,0))</f>
        <v>Low</v>
      </c>
      <c r="C336" s="36" t="str">
        <f>INDEX(Mitigation!AG:AG,MATCH(A336,Mitigation!B:B,0))</f>
        <v>High</v>
      </c>
      <c r="D336" s="36" t="str">
        <f>INDEX(Replacement!AF:AF,MATCH(A336,Replacement!B:B,0))</f>
        <v>Low</v>
      </c>
      <c r="E336" s="36" t="s">
        <v>56</v>
      </c>
      <c r="F336" s="36" t="str">
        <f>INDEX('Community SIP'!I:I,MATCH(A336,'Community SIP'!B:B,0))</f>
        <v>Community SIP</v>
      </c>
    </row>
    <row r="337" spans="1:6" x14ac:dyDescent="0.25">
      <c r="A337" s="183" t="s">
        <v>348</v>
      </c>
      <c r="B337" s="36" t="str">
        <f>INDEX(Adaptation!AG:AG,MATCH(A337,Adaptation!B:B,0))</f>
        <v>Moderate</v>
      </c>
      <c r="C337" s="36" t="str">
        <f>INDEX(Mitigation!AG:AG,MATCH(A337,Mitigation!B:B,0))</f>
        <v>Very Low</v>
      </c>
      <c r="D337" s="36" t="str">
        <f>INDEX(Replacement!AF:AF,MATCH(A337,Replacement!B:B,0))</f>
        <v>Very Low</v>
      </c>
      <c r="F337" s="36" t="str">
        <f>INDEX('Community SIP'!I:I,MATCH(A337,'Community SIP'!B:B,0))</f>
        <v>Community SIP</v>
      </c>
    </row>
    <row r="338" spans="1:6" x14ac:dyDescent="0.25">
      <c r="A338" s="29" t="s">
        <v>349</v>
      </c>
      <c r="B338" s="36" t="str">
        <f>INDEX(Adaptation!AG:AG,MATCH(A338,Adaptation!B:B,0))</f>
        <v>High</v>
      </c>
      <c r="C338" s="36" t="str">
        <f>INDEX(Mitigation!AG:AG,MATCH(A338,Mitigation!B:B,0))</f>
        <v>Low</v>
      </c>
      <c r="D338" s="36" t="str">
        <f>INDEX(Replacement!AF:AF,MATCH(A338,Replacement!B:B,0))</f>
        <v>Low</v>
      </c>
      <c r="E338" s="36" t="s">
        <v>7</v>
      </c>
      <c r="F338" s="36" t="str">
        <f>INDEX('Community SIP'!I:I,MATCH(A338,'Community SIP'!B:B,0))</f>
        <v>Community SIP</v>
      </c>
    </row>
    <row r="339" spans="1:6" x14ac:dyDescent="0.25">
      <c r="A339" s="29" t="s">
        <v>350</v>
      </c>
      <c r="B339" s="36" t="str">
        <f>INDEX(Adaptation!AG:AG,MATCH(A339,Adaptation!B:B,0))</f>
        <v>Low</v>
      </c>
      <c r="C339" s="36" t="str">
        <f>INDEX(Mitigation!AG:AG,MATCH(A339,Mitigation!B:B,0))</f>
        <v>Very High</v>
      </c>
      <c r="D339" s="36" t="str">
        <f>INDEX(Replacement!AF:AF,MATCH(A339,Replacement!B:B,0))</f>
        <v>High</v>
      </c>
      <c r="E339" s="36" t="s">
        <v>122</v>
      </c>
      <c r="F339" s="36" t="str">
        <f>INDEX('Community SIP'!I:I,MATCH(A339,'Community SIP'!B:B,0))</f>
        <v>Community SIP</v>
      </c>
    </row>
    <row r="340" spans="1:6" x14ac:dyDescent="0.25">
      <c r="A340" s="29" t="s">
        <v>351</v>
      </c>
      <c r="B340" s="36" t="str">
        <f>INDEX(Adaptation!AG:AG,MATCH(A340,Adaptation!B:B,0))</f>
        <v>High</v>
      </c>
      <c r="C340" s="36" t="str">
        <f>INDEX(Mitigation!AG:AG,MATCH(A340,Mitigation!B:B,0))</f>
        <v>Very Low</v>
      </c>
      <c r="D340" s="36" t="str">
        <f>INDEX(Replacement!AF:AF,MATCH(A340,Replacement!B:B,0))</f>
        <v>Very Low</v>
      </c>
      <c r="E340" s="36" t="s">
        <v>7</v>
      </c>
      <c r="F340" s="36" t="str">
        <f>INDEX('Community SIP'!I:I,MATCH(A340,'Community SIP'!B:B,0))</f>
        <v>Community SIP</v>
      </c>
    </row>
    <row r="341" spans="1:6" x14ac:dyDescent="0.25">
      <c r="A341" s="29" t="s">
        <v>352</v>
      </c>
      <c r="B341" s="36" t="str">
        <f>INDEX(Adaptation!AG:AG,MATCH(A341,Adaptation!B:B,0))</f>
        <v>High</v>
      </c>
      <c r="C341" s="36" t="str">
        <f>INDEX(Mitigation!AG:AG,MATCH(A341,Mitigation!B:B,0))</f>
        <v>Low</v>
      </c>
      <c r="D341" s="36" t="str">
        <f>INDEX(Replacement!AF:AF,MATCH(A341,Replacement!B:B,0))</f>
        <v>Low</v>
      </c>
      <c r="E341" s="36" t="s">
        <v>7</v>
      </c>
      <c r="F341" s="36" t="str">
        <f>INDEX('Community SIP'!I:I,MATCH(A341,'Community SIP'!B:B,0))</f>
        <v>Community SIP</v>
      </c>
    </row>
    <row r="342" spans="1:6" x14ac:dyDescent="0.25">
      <c r="A342" s="29" t="s">
        <v>353</v>
      </c>
      <c r="B342" s="36" t="str">
        <f>INDEX(Adaptation!AG:AG,MATCH(A342,Adaptation!B:B,0))</f>
        <v>Low</v>
      </c>
      <c r="C342" s="36" t="str">
        <f>INDEX(Mitigation!AG:AG,MATCH(A342,Mitigation!B:B,0))</f>
        <v>High</v>
      </c>
      <c r="D342" s="36" t="str">
        <f>INDEX(Replacement!AF:AF,MATCH(A342,Replacement!B:B,0))</f>
        <v>Moderate</v>
      </c>
      <c r="E342" s="36" t="s">
        <v>56</v>
      </c>
      <c r="F342" s="36" t="str">
        <f>INDEX('Community SIP'!I:I,MATCH(A342,'Community SIP'!B:B,0))</f>
        <v>Community SIP</v>
      </c>
    </row>
    <row r="343" spans="1:6" x14ac:dyDescent="0.25">
      <c r="A343" s="29" t="s">
        <v>354</v>
      </c>
      <c r="B343" s="36" t="str">
        <f>INDEX(Adaptation!AG:AG,MATCH(A343,Adaptation!B:B,0))</f>
        <v>High</v>
      </c>
      <c r="C343" s="36" t="str">
        <f>INDEX(Mitigation!AG:AG,MATCH(A343,Mitigation!B:B,0))</f>
        <v>Very Low</v>
      </c>
      <c r="D343" s="36" t="str">
        <f>INDEX(Replacement!AF:AF,MATCH(A343,Replacement!B:B,0))</f>
        <v>Low</v>
      </c>
      <c r="E343" s="36" t="s">
        <v>7</v>
      </c>
      <c r="F343" s="36" t="str">
        <f>INDEX('Community SIP'!I:I,MATCH(A343,'Community SIP'!B:B,0))</f>
        <v>Community SIP</v>
      </c>
    </row>
    <row r="344" spans="1:6" x14ac:dyDescent="0.25">
      <c r="A344" s="29" t="s">
        <v>355</v>
      </c>
      <c r="B344" s="36" t="str">
        <f>INDEX(Adaptation!AG:AG,MATCH(A344,Adaptation!B:B,0))</f>
        <v>High</v>
      </c>
      <c r="C344" s="36" t="str">
        <f>INDEX(Mitigation!AG:AG,MATCH(A344,Mitigation!B:B,0))</f>
        <v>Low</v>
      </c>
      <c r="D344" s="36" t="str">
        <f>INDEX(Replacement!AF:AF,MATCH(A344,Replacement!B:B,0))</f>
        <v>Very Low</v>
      </c>
      <c r="E344" s="36" t="s">
        <v>7</v>
      </c>
      <c r="F344" s="36" t="str">
        <f>INDEX('Community SIP'!I:I,MATCH(A344,'Community SIP'!B:B,0))</f>
        <v>Community SIP</v>
      </c>
    </row>
    <row r="345" spans="1:6" x14ac:dyDescent="0.25">
      <c r="A345" s="29" t="s">
        <v>356</v>
      </c>
      <c r="B345" s="36" t="str">
        <f>INDEX(Adaptation!AG:AG,MATCH(A345,Adaptation!B:B,0))</f>
        <v>Low</v>
      </c>
      <c r="C345" s="36" t="str">
        <f>INDEX(Mitigation!AG:AG,MATCH(A345,Mitigation!B:B,0))</f>
        <v>Very High</v>
      </c>
      <c r="D345" s="36" t="str">
        <f>INDEX(Replacement!AF:AF,MATCH(A345,Replacement!B:B,0))</f>
        <v>Moderate</v>
      </c>
      <c r="E345" s="36" t="s">
        <v>56</v>
      </c>
      <c r="F345" s="36" t="str">
        <f>INDEX('Community SIP'!I:I,MATCH(A345,'Community SIP'!B:B,0))</f>
        <v>Community SIP</v>
      </c>
    </row>
    <row r="346" spans="1:6" x14ac:dyDescent="0.25">
      <c r="A346" s="183" t="s">
        <v>357</v>
      </c>
      <c r="B346" s="36" t="str">
        <f>INDEX(Adaptation!AG:AG,MATCH(A346,Adaptation!B:B,0))</f>
        <v>Very High</v>
      </c>
      <c r="C346" s="36" t="str">
        <f>INDEX(Mitigation!AG:AG,MATCH(A346,Mitigation!B:B,0))</f>
        <v>Moderate</v>
      </c>
      <c r="D346" s="36" t="str">
        <f>INDEX(Replacement!AF:AF,MATCH(A346,Replacement!B:B,0))</f>
        <v>High</v>
      </c>
      <c r="E346" s="36" t="s">
        <v>70</v>
      </c>
      <c r="F346" s="36" t="str">
        <f>INDEX('Community SIP'!I:I,MATCH(A346,'Community SIP'!B:B,0))</f>
        <v>Community SIP</v>
      </c>
    </row>
    <row r="347" spans="1:6" x14ac:dyDescent="0.25">
      <c r="A347" s="183" t="s">
        <v>358</v>
      </c>
      <c r="B347" s="36" t="str">
        <f>INDEX(Adaptation!AG:AG,MATCH(A347,Adaptation!B:B,0))</f>
        <v>Moderate</v>
      </c>
      <c r="C347" s="36" t="str">
        <f>INDEX(Mitigation!AG:AG,MATCH(A347,Mitigation!B:B,0))</f>
        <v>Moderate</v>
      </c>
      <c r="D347" s="36" t="str">
        <f>INDEX(Replacement!AF:AF,MATCH(A347,Replacement!B:B,0))</f>
        <v>Low</v>
      </c>
      <c r="F347" s="36" t="str">
        <f>INDEX('Community SIP'!I:I,MATCH(A347,'Community SIP'!B:B,0))</f>
        <v>Community SIP</v>
      </c>
    </row>
    <row r="348" spans="1:6" x14ac:dyDescent="0.25">
      <c r="A348" s="29" t="s">
        <v>359</v>
      </c>
      <c r="B348" s="36" t="str">
        <f>INDEX(Adaptation!AG:AG,MATCH(A348,Adaptation!B:B,0))</f>
        <v>Very High</v>
      </c>
      <c r="C348" s="36" t="str">
        <f>INDEX(Mitigation!AG:AG,MATCH(A348,Mitigation!B:B,0))</f>
        <v>Low</v>
      </c>
      <c r="D348" s="36" t="str">
        <f>INDEX(Replacement!AF:AF,MATCH(A348,Replacement!B:B,0))</f>
        <v>Moderate</v>
      </c>
      <c r="E348" s="36" t="s">
        <v>7</v>
      </c>
      <c r="F348" s="36" t="str">
        <f>INDEX('Community SIP'!I:I,MATCH(A348,'Community SIP'!B:B,0))</f>
        <v>Community SIP</v>
      </c>
    </row>
    <row r="349" spans="1:6" x14ac:dyDescent="0.25">
      <c r="A349" s="29" t="s">
        <v>360</v>
      </c>
      <c r="B349" s="36" t="str">
        <f>INDEX(Adaptation!AG:AG,MATCH(A349,Adaptation!B:B,0))</f>
        <v>High</v>
      </c>
      <c r="C349" s="36" t="str">
        <f>INDEX(Mitigation!AG:AG,MATCH(A349,Mitigation!B:B,0))</f>
        <v>High</v>
      </c>
      <c r="D349" s="36" t="str">
        <f>INDEX(Replacement!AF:AF,MATCH(A349,Replacement!B:B,0))</f>
        <v>High</v>
      </c>
      <c r="E349" s="36" t="s">
        <v>41</v>
      </c>
      <c r="F349" s="36" t="str">
        <f>INDEX('Community SIP'!I:I,MATCH(A349,'Community SIP'!B:B,0))</f>
        <v>Community SIP</v>
      </c>
    </row>
    <row r="350" spans="1:6" x14ac:dyDescent="0.25">
      <c r="A350" s="29" t="s">
        <v>361</v>
      </c>
      <c r="B350" s="36" t="str">
        <f>INDEX(Adaptation!AG:AG,MATCH(A350,Adaptation!B:B,0))</f>
        <v>Very High</v>
      </c>
      <c r="C350" s="36" t="str">
        <f>INDEX(Mitigation!AG:AG,MATCH(A350,Mitigation!B:B,0))</f>
        <v>Low</v>
      </c>
      <c r="D350" s="36" t="str">
        <f>INDEX(Replacement!AF:AF,MATCH(A350,Replacement!B:B,0))</f>
        <v>Moderate</v>
      </c>
      <c r="E350" s="36" t="s">
        <v>7</v>
      </c>
      <c r="F350" s="36" t="str">
        <f>INDEX('Community SIP'!I:I,MATCH(A350,'Community SIP'!B:B,0))</f>
        <v>Community SIP</v>
      </c>
    </row>
    <row r="351" spans="1:6" x14ac:dyDescent="0.25">
      <c r="A351" s="29" t="s">
        <v>362</v>
      </c>
      <c r="B351" s="36" t="str">
        <f>INDEX(Adaptation!AG:AG,MATCH(A351,Adaptation!B:B,0))</f>
        <v>High</v>
      </c>
      <c r="C351" s="36" t="str">
        <f>INDEX(Mitigation!AG:AG,MATCH(A351,Mitigation!B:B,0))</f>
        <v>High</v>
      </c>
      <c r="D351" s="36" t="str">
        <f>INDEX(Replacement!AF:AF,MATCH(A351,Replacement!B:B,0))</f>
        <v>Very Low</v>
      </c>
      <c r="E351" s="36" t="s">
        <v>9</v>
      </c>
      <c r="F351" s="36" t="str">
        <f>INDEX('Community SIP'!I:I,MATCH(A351,'Community SIP'!B:B,0))</f>
        <v>Community SIP</v>
      </c>
    </row>
    <row r="352" spans="1:6" x14ac:dyDescent="0.25">
      <c r="A352" s="29" t="s">
        <v>363</v>
      </c>
      <c r="B352" s="36" t="str">
        <f>INDEX(Adaptation!AG:AG,MATCH(A352,Adaptation!B:B,0))</f>
        <v>High</v>
      </c>
      <c r="C352" s="36" t="str">
        <f>INDEX(Mitigation!AG:AG,MATCH(A352,Mitigation!B:B,0))</f>
        <v>Moderate</v>
      </c>
      <c r="D352" s="36" t="str">
        <f>INDEX(Replacement!AF:AF,MATCH(A352,Replacement!B:B,0))</f>
        <v>Very Low</v>
      </c>
      <c r="E352" s="36" t="s">
        <v>7</v>
      </c>
      <c r="F352" s="36" t="str">
        <f>INDEX('Community SIP'!I:I,MATCH(A352,'Community SIP'!B:B,0))</f>
        <v>Community SIP</v>
      </c>
    </row>
    <row r="353" spans="1:6" x14ac:dyDescent="0.25">
      <c r="A353" s="183" t="s">
        <v>364</v>
      </c>
      <c r="B353" s="36" t="str">
        <f>INDEX(Adaptation!AG:AG,MATCH(A353,Adaptation!B:B,0))</f>
        <v>Moderate</v>
      </c>
      <c r="C353" s="36" t="str">
        <f>INDEX(Mitigation!AG:AG,MATCH(A353,Mitigation!B:B,0))</f>
        <v>Very Low</v>
      </c>
      <c r="D353" s="36" t="str">
        <f>INDEX(Replacement!AF:AF,MATCH(A353,Replacement!B:B,0))</f>
        <v>Very Low</v>
      </c>
      <c r="F353" s="36" t="str">
        <f>INDEX('Community SIP'!I:I,MATCH(A353,'Community SIP'!B:B,0))</f>
        <v>Community SIP</v>
      </c>
    </row>
    <row r="354" spans="1:6" x14ac:dyDescent="0.25">
      <c r="A354" s="183" t="s">
        <v>365</v>
      </c>
      <c r="B354" s="36" t="str">
        <f>INDEX(Adaptation!AG:AG,MATCH(A354,Adaptation!B:B,0))</f>
        <v>Moderate</v>
      </c>
      <c r="C354" s="36" t="str">
        <f>INDEX(Mitigation!AG:AG,MATCH(A354,Mitigation!B:B,0))</f>
        <v>Very Low</v>
      </c>
      <c r="D354" s="36" t="str">
        <f>INDEX(Replacement!AF:AF,MATCH(A354,Replacement!B:B,0))</f>
        <v>Very Low</v>
      </c>
      <c r="F354" s="36" t="str">
        <f>INDEX('Community SIP'!I:I,MATCH(A354,'Community SIP'!B:B,0))</f>
        <v>Community SIP</v>
      </c>
    </row>
    <row r="355" spans="1:6" x14ac:dyDescent="0.25">
      <c r="A355" s="183" t="s">
        <v>366</v>
      </c>
      <c r="B355" s="36" t="str">
        <f>INDEX(Adaptation!AG:AG,MATCH(A355,Adaptation!B:B,0))</f>
        <v>Low</v>
      </c>
      <c r="C355" s="36" t="str">
        <f>INDEX(Mitigation!AG:AG,MATCH(A355,Mitigation!B:B,0))</f>
        <v>Very Low</v>
      </c>
      <c r="D355" s="36" t="str">
        <f>INDEX(Replacement!AF:AF,MATCH(A355,Replacement!B:B,0))</f>
        <v>Very Low</v>
      </c>
      <c r="F355" s="36" t="str">
        <f>INDEX('Community SIP'!I:I,MATCH(A355,'Community SIP'!B:B,0))</f>
        <v>Community SIP</v>
      </c>
    </row>
    <row r="356" spans="1:6" x14ac:dyDescent="0.25">
      <c r="A356" s="183" t="s">
        <v>367</v>
      </c>
      <c r="B356" s="36" t="str">
        <f>INDEX(Adaptation!AG:AG,MATCH(A356,Adaptation!B:B,0))</f>
        <v>Low</v>
      </c>
      <c r="C356" s="36" t="str">
        <f>INDEX(Mitigation!AG:AG,MATCH(A356,Mitigation!B:B,0))</f>
        <v>Moderate</v>
      </c>
      <c r="D356" s="36" t="str">
        <f>INDEX(Replacement!AF:AF,MATCH(A356,Replacement!B:B,0))</f>
        <v>Moderate</v>
      </c>
      <c r="F356" s="36" t="str">
        <f>INDEX('Community SIP'!I:I,MATCH(A356,'Community SIP'!B:B,0))</f>
        <v>Community SIP</v>
      </c>
    </row>
    <row r="357" spans="1:6" x14ac:dyDescent="0.25">
      <c r="A357" s="29" t="s">
        <v>368</v>
      </c>
      <c r="B357" s="36" t="str">
        <f>INDEX(Adaptation!AG:AG,MATCH(A357,Adaptation!B:B,0))</f>
        <v>High</v>
      </c>
      <c r="C357" s="36" t="str">
        <f>INDEX(Mitigation!AG:AG,MATCH(A357,Mitigation!B:B,0))</f>
        <v>Moderate</v>
      </c>
      <c r="D357" s="36" t="str">
        <f>INDEX(Replacement!AF:AF,MATCH(A357,Replacement!B:B,0))</f>
        <v>Low</v>
      </c>
      <c r="E357" s="36" t="s">
        <v>7</v>
      </c>
      <c r="F357" s="36" t="str">
        <f>INDEX('Community SIP'!I:I,MATCH(A357,'Community SIP'!B:B,0))</f>
        <v>Community SIP</v>
      </c>
    </row>
    <row r="358" spans="1:6" x14ac:dyDescent="0.25">
      <c r="A358" s="29" t="s">
        <v>369</v>
      </c>
      <c r="B358" s="36" t="str">
        <f>INDEX(Adaptation!AG:AG,MATCH(A358,Adaptation!B:B,0))</f>
        <v>Very High</v>
      </c>
      <c r="C358" s="36" t="str">
        <f>INDEX(Mitigation!AG:AG,MATCH(A358,Mitigation!B:B,0))</f>
        <v>Very Low</v>
      </c>
      <c r="D358" s="36" t="str">
        <f>INDEX(Replacement!AF:AF,MATCH(A358,Replacement!B:B,0))</f>
        <v>Low</v>
      </c>
      <c r="E358" s="36" t="s">
        <v>7</v>
      </c>
      <c r="F358" s="36" t="str">
        <f>INDEX('Community SIP'!I:I,MATCH(A358,'Community SIP'!B:B,0))</f>
        <v>Community SIP</v>
      </c>
    </row>
    <row r="359" spans="1:6" x14ac:dyDescent="0.25">
      <c r="A359" s="29" t="s">
        <v>370</v>
      </c>
      <c r="B359" s="36" t="str">
        <f>INDEX(Adaptation!AG:AG,MATCH(A359,Adaptation!B:B,0))</f>
        <v>High</v>
      </c>
      <c r="C359" s="36" t="str">
        <f>INDEX(Mitigation!AG:AG,MATCH(A359,Mitigation!B:B,0))</f>
        <v>Moderate</v>
      </c>
      <c r="D359" s="36" t="str">
        <f>INDEX(Replacement!AF:AF,MATCH(A359,Replacement!B:B,0))</f>
        <v>Moderate</v>
      </c>
      <c r="E359" s="36" t="s">
        <v>7</v>
      </c>
      <c r="F359" s="36" t="str">
        <f>INDEX('Community SIP'!I:I,MATCH(A359,'Community SIP'!B:B,0))</f>
        <v>Community SIP</v>
      </c>
    </row>
    <row r="360" spans="1:6" x14ac:dyDescent="0.25">
      <c r="A360" s="183" t="s">
        <v>371</v>
      </c>
      <c r="B360" s="36" t="str">
        <f>INDEX(Adaptation!AG:AG,MATCH(A360,Adaptation!B:B,0))</f>
        <v>High</v>
      </c>
      <c r="C360" s="36" t="str">
        <f>INDEX(Mitigation!AG:AG,MATCH(A360,Mitigation!B:B,0))</f>
        <v>Moderate</v>
      </c>
      <c r="D360" s="36" t="str">
        <f>INDEX(Replacement!AF:AF,MATCH(A360,Replacement!B:B,0))</f>
        <v>High</v>
      </c>
      <c r="E360" s="36" t="s">
        <v>70</v>
      </c>
      <c r="F360" s="36" t="str">
        <f>INDEX('Community SIP'!I:I,MATCH(A360,'Community SIP'!B:B,0))</f>
        <v>Community SIP</v>
      </c>
    </row>
    <row r="361" spans="1:6" x14ac:dyDescent="0.25">
      <c r="A361" s="29" t="s">
        <v>372</v>
      </c>
      <c r="B361" s="36" t="str">
        <f>INDEX(Adaptation!AG:AG,MATCH(A361,Adaptation!B:B,0))</f>
        <v>Very High</v>
      </c>
      <c r="C361" s="36" t="str">
        <f>INDEX(Mitigation!AG:AG,MATCH(A361,Mitigation!B:B,0))</f>
        <v>Low</v>
      </c>
      <c r="D361" s="36" t="str">
        <f>INDEX(Replacement!AF:AF,MATCH(A361,Replacement!B:B,0))</f>
        <v>Low</v>
      </c>
      <c r="E361" s="36" t="s">
        <v>7</v>
      </c>
      <c r="F361" s="36" t="str">
        <f>INDEX('Community SIP'!I:I,MATCH(A361,'Community SIP'!B:B,0))</f>
        <v>Community SIP</v>
      </c>
    </row>
    <row r="362" spans="1:6" x14ac:dyDescent="0.25">
      <c r="A362" s="183" t="s">
        <v>373</v>
      </c>
      <c r="B362" s="36" t="str">
        <f>INDEX(Adaptation!AG:AG,MATCH(A362,Adaptation!B:B,0))</f>
        <v>Moderate</v>
      </c>
      <c r="C362" s="36" t="str">
        <f>INDEX(Mitigation!AG:AG,MATCH(A362,Mitigation!B:B,0))</f>
        <v>Moderate</v>
      </c>
      <c r="D362" s="36" t="str">
        <f>INDEX(Replacement!AF:AF,MATCH(A362,Replacement!B:B,0))</f>
        <v>Low</v>
      </c>
      <c r="F362" s="36" t="str">
        <f>INDEX('Community SIP'!I:I,MATCH(A362,'Community SIP'!B:B,0))</f>
        <v>Community SIP</v>
      </c>
    </row>
    <row r="363" spans="1:6" x14ac:dyDescent="0.25">
      <c r="A363" s="29" t="s">
        <v>374</v>
      </c>
      <c r="B363" s="36" t="str">
        <f>INDEX(Adaptation!AG:AG,MATCH(A363,Adaptation!B:B,0))</f>
        <v>Very High</v>
      </c>
      <c r="C363" s="36" t="str">
        <f>INDEX(Mitigation!AG:AG,MATCH(A363,Mitigation!B:B,0))</f>
        <v>Low</v>
      </c>
      <c r="D363" s="36" t="str">
        <f>INDEX(Replacement!AF:AF,MATCH(A363,Replacement!B:B,0))</f>
        <v>Low</v>
      </c>
      <c r="E363" s="36" t="s">
        <v>7</v>
      </c>
      <c r="F363" s="36" t="str">
        <f>INDEX('Community SIP'!I:I,MATCH(A363,'Community SIP'!B:B,0))</f>
        <v>Community SIP</v>
      </c>
    </row>
    <row r="364" spans="1:6" x14ac:dyDescent="0.25">
      <c r="A364" s="29" t="s">
        <v>375</v>
      </c>
      <c r="B364" s="36" t="str">
        <f>INDEX(Adaptation!AG:AG,MATCH(A364,Adaptation!B:B,0))</f>
        <v>Low</v>
      </c>
      <c r="C364" s="36" t="str">
        <f>INDEX(Mitigation!AG:AG,MATCH(A364,Mitigation!B:B,0))</f>
        <v>High</v>
      </c>
      <c r="D364" s="36" t="str">
        <f>INDEX(Replacement!AF:AF,MATCH(A364,Replacement!B:B,0))</f>
        <v>High</v>
      </c>
      <c r="E364" s="36" t="s">
        <v>122</v>
      </c>
      <c r="F364" s="36" t="str">
        <f>INDEX('Community SIP'!I:I,MATCH(A364,'Community SIP'!B:B,0))</f>
        <v>Community SIP</v>
      </c>
    </row>
    <row r="365" spans="1:6" x14ac:dyDescent="0.25">
      <c r="A365" s="29" t="s">
        <v>376</v>
      </c>
      <c r="B365" s="36" t="str">
        <f>INDEX(Adaptation!AG:AG,MATCH(A365,Adaptation!B:B,0))</f>
        <v>Low</v>
      </c>
      <c r="C365" s="36" t="str">
        <f>INDEX(Mitigation!AG:AG,MATCH(A365,Mitigation!B:B,0))</f>
        <v>Very High</v>
      </c>
      <c r="D365" s="36" t="str">
        <f>INDEX(Replacement!AF:AF,MATCH(A365,Replacement!B:B,0))</f>
        <v>High</v>
      </c>
      <c r="E365" s="36" t="s">
        <v>122</v>
      </c>
      <c r="F365" s="36" t="str">
        <f>INDEX('Community SIP'!I:I,MATCH(A365,'Community SIP'!B:B,0))</f>
        <v>Community SIP</v>
      </c>
    </row>
    <row r="366" spans="1:6" x14ac:dyDescent="0.25">
      <c r="A366" s="29" t="s">
        <v>377</v>
      </c>
      <c r="B366" s="36" t="str">
        <f>INDEX(Adaptation!AG:AG,MATCH(A366,Adaptation!B:B,0))</f>
        <v>High</v>
      </c>
      <c r="C366" s="36" t="str">
        <f>INDEX(Mitigation!AG:AG,MATCH(A366,Mitigation!B:B,0))</f>
        <v>Moderate</v>
      </c>
      <c r="D366" s="36" t="str">
        <f>INDEX(Replacement!AF:AF,MATCH(A366,Replacement!B:B,0))</f>
        <v>Very Low</v>
      </c>
      <c r="E366" s="36" t="s">
        <v>7</v>
      </c>
      <c r="F366" s="36" t="str">
        <f>INDEX('Community SIP'!I:I,MATCH(A366,'Community SIP'!B:B,0))</f>
        <v>Community SIP</v>
      </c>
    </row>
    <row r="367" spans="1:6" x14ac:dyDescent="0.25">
      <c r="A367" s="29" t="s">
        <v>378</v>
      </c>
      <c r="B367" s="36" t="str">
        <f>INDEX(Adaptation!AG:AG,MATCH(A367,Adaptation!B:B,0))</f>
        <v>Low</v>
      </c>
      <c r="C367" s="36" t="str">
        <f>INDEX(Mitigation!AG:AG,MATCH(A367,Mitigation!B:B,0))</f>
        <v>Very High</v>
      </c>
      <c r="D367" s="36" t="str">
        <f>INDEX(Replacement!AF:AF,MATCH(A367,Replacement!B:B,0))</f>
        <v>Low</v>
      </c>
      <c r="E367" s="36" t="s">
        <v>56</v>
      </c>
      <c r="F367" s="36" t="str">
        <f>INDEX('Community SIP'!I:I,MATCH(A367,'Community SIP'!B:B,0))</f>
        <v>Community SIP</v>
      </c>
    </row>
    <row r="368" spans="1:6" x14ac:dyDescent="0.25">
      <c r="A368" s="183" t="s">
        <v>379</v>
      </c>
      <c r="B368" s="36" t="str">
        <f>INDEX(Adaptation!AG:AG,MATCH(A368,Adaptation!B:B,0))</f>
        <v>Moderate</v>
      </c>
      <c r="C368" s="36" t="str">
        <f>INDEX(Mitigation!AG:AG,MATCH(A368,Mitigation!B:B,0))</f>
        <v>Very Low</v>
      </c>
      <c r="D368" s="36" t="str">
        <f>INDEX(Replacement!AF:AF,MATCH(A368,Replacement!B:B,0))</f>
        <v>Low</v>
      </c>
      <c r="F368" s="36" t="str">
        <f>INDEX('Community SIP'!I:I,MATCH(A368,'Community SIP'!B:B,0))</f>
        <v>Community SIP</v>
      </c>
    </row>
    <row r="369" spans="1:6" x14ac:dyDescent="0.25">
      <c r="A369" s="29" t="s">
        <v>380</v>
      </c>
      <c r="B369" s="36" t="str">
        <f>INDEX(Adaptation!AG:AG,MATCH(A369,Adaptation!B:B,0))</f>
        <v>Low</v>
      </c>
      <c r="C369" s="36" t="str">
        <f>INDEX(Mitigation!AG:AG,MATCH(A369,Mitigation!B:B,0))</f>
        <v>High</v>
      </c>
      <c r="D369" s="36" t="str">
        <f>INDEX(Replacement!AF:AF,MATCH(A369,Replacement!B:B,0))</f>
        <v>Moderate</v>
      </c>
      <c r="E369" s="36" t="s">
        <v>56</v>
      </c>
      <c r="F369" s="36" t="str">
        <f>INDEX('Community SIP'!I:I,MATCH(A369,'Community SIP'!B:B,0))</f>
        <v>Community SIP</v>
      </c>
    </row>
    <row r="370" spans="1:6" x14ac:dyDescent="0.25">
      <c r="A370" s="183" t="s">
        <v>381</v>
      </c>
      <c r="B370" s="36" t="str">
        <f>INDEX(Adaptation!AG:AG,MATCH(A370,Adaptation!B:B,0))</f>
        <v>Moderate</v>
      </c>
      <c r="C370" s="36" t="str">
        <f>INDEX(Mitigation!AG:AG,MATCH(A370,Mitigation!B:B,0))</f>
        <v>Very Low</v>
      </c>
      <c r="D370" s="36" t="str">
        <f>INDEX(Replacement!AF:AF,MATCH(A370,Replacement!B:B,0))</f>
        <v>Very Low</v>
      </c>
      <c r="F370" s="36" t="str">
        <f>INDEX('Community SIP'!I:I,MATCH(A370,'Community SIP'!B:B,0))</f>
        <v>Community SIP</v>
      </c>
    </row>
    <row r="371" spans="1:6" x14ac:dyDescent="0.25">
      <c r="A371" s="29" t="s">
        <v>382</v>
      </c>
      <c r="B371" s="36" t="str">
        <f>INDEX(Adaptation!AG:AG,MATCH(A371,Adaptation!B:B,0))</f>
        <v>Very High</v>
      </c>
      <c r="C371" s="36" t="str">
        <f>INDEX(Mitigation!AG:AG,MATCH(A371,Mitigation!B:B,0))</f>
        <v>Very Low</v>
      </c>
      <c r="D371" s="36" t="str">
        <f>INDEX(Replacement!AF:AF,MATCH(A371,Replacement!B:B,0))</f>
        <v>Low</v>
      </c>
      <c r="E371" s="36" t="s">
        <v>7</v>
      </c>
      <c r="F371" s="36" t="str">
        <f>INDEX('Community SIP'!I:I,MATCH(A371,'Community SIP'!B:B,0))</f>
        <v>Community SIP</v>
      </c>
    </row>
    <row r="372" spans="1:6" x14ac:dyDescent="0.25">
      <c r="A372" s="29" t="s">
        <v>383</v>
      </c>
      <c r="B372" s="36" t="str">
        <f>INDEX(Adaptation!AG:AG,MATCH(A372,Adaptation!B:B,0))</f>
        <v>High</v>
      </c>
      <c r="C372" s="36" t="str">
        <f>INDEX(Mitigation!AG:AG,MATCH(A372,Mitigation!B:B,0))</f>
        <v>Very Low</v>
      </c>
      <c r="D372" s="36" t="str">
        <f>INDEX(Replacement!AF:AF,MATCH(A372,Replacement!B:B,0))</f>
        <v>Very Low</v>
      </c>
      <c r="E372" s="36" t="s">
        <v>7</v>
      </c>
      <c r="F372" s="36" t="str">
        <f>INDEX('Community SIP'!I:I,MATCH(A372,'Community SIP'!B:B,0))</f>
        <v>Community SIP</v>
      </c>
    </row>
    <row r="373" spans="1:6" x14ac:dyDescent="0.25">
      <c r="A373" s="29" t="s">
        <v>384</v>
      </c>
      <c r="B373" s="36" t="str">
        <f>INDEX(Adaptation!AG:AG,MATCH(A373,Adaptation!B:B,0))</f>
        <v>Moderate</v>
      </c>
      <c r="C373" s="36" t="str">
        <f>INDEX(Mitigation!AG:AG,MATCH(A373,Mitigation!B:B,0))</f>
        <v>Very High</v>
      </c>
      <c r="D373" s="36" t="str">
        <f>INDEX(Replacement!AF:AF,MATCH(A373,Replacement!B:B,0))</f>
        <v>Moderate</v>
      </c>
      <c r="E373" s="36" t="s">
        <v>56</v>
      </c>
      <c r="F373" s="36" t="str">
        <f>INDEX('Community SIP'!I:I,MATCH(A373,'Community SIP'!B:B,0))</f>
        <v>Community SIP</v>
      </c>
    </row>
    <row r="374" spans="1:6" x14ac:dyDescent="0.25">
      <c r="A374" s="183" t="s">
        <v>385</v>
      </c>
      <c r="B374" s="36" t="str">
        <f>INDEX(Adaptation!AG:AG,MATCH(A374,Adaptation!B:B,0))</f>
        <v>Moderate</v>
      </c>
      <c r="C374" s="36" t="str">
        <f>INDEX(Mitigation!AG:AG,MATCH(A374,Mitigation!B:B,0))</f>
        <v>Very Low</v>
      </c>
      <c r="D374" s="36" t="str">
        <f>INDEX(Replacement!AF:AF,MATCH(A374,Replacement!B:B,0))</f>
        <v>Very Low</v>
      </c>
      <c r="F374" s="36" t="str">
        <f>INDEX('Community SIP'!I:I,MATCH(A374,'Community SIP'!B:B,0))</f>
        <v>Community SIP</v>
      </c>
    </row>
    <row r="375" spans="1:6" x14ac:dyDescent="0.25">
      <c r="A375" s="29" t="s">
        <v>386</v>
      </c>
      <c r="B375" s="36" t="str">
        <f>INDEX(Adaptation!AG:AG,MATCH(A375,Adaptation!B:B,0))</f>
        <v>Low</v>
      </c>
      <c r="C375" s="36" t="str">
        <f>INDEX(Mitigation!AG:AG,MATCH(A375,Mitigation!B:B,0))</f>
        <v>High</v>
      </c>
      <c r="D375" s="36" t="str">
        <f>INDEX(Replacement!AF:AF,MATCH(A375,Replacement!B:B,0))</f>
        <v>Low</v>
      </c>
      <c r="E375" s="36" t="s">
        <v>56</v>
      </c>
      <c r="F375" s="36" t="str">
        <f>INDEX('Community SIP'!I:I,MATCH(A375,'Community SIP'!B:B,0))</f>
        <v>Community SIP</v>
      </c>
    </row>
    <row r="376" spans="1:6" x14ac:dyDescent="0.25">
      <c r="A376" s="29" t="s">
        <v>387</v>
      </c>
      <c r="B376" s="36" t="str">
        <f>INDEX(Adaptation!AG:AG,MATCH(A376,Adaptation!B:B,0))</f>
        <v>Low</v>
      </c>
      <c r="C376" s="36" t="str">
        <f>INDEX(Mitigation!AG:AG,MATCH(A376,Mitigation!B:B,0))</f>
        <v>High</v>
      </c>
      <c r="D376" s="36" t="str">
        <f>INDEX(Replacement!AF:AF,MATCH(A376,Replacement!B:B,0))</f>
        <v>Moderate</v>
      </c>
      <c r="E376" s="36" t="s">
        <v>56</v>
      </c>
      <c r="F376" s="36" t="str">
        <f>INDEX('Community SIP'!I:I,MATCH(A376,'Community SIP'!B:B,0))</f>
        <v>Community SIP</v>
      </c>
    </row>
    <row r="377" spans="1:6" x14ac:dyDescent="0.25">
      <c r="A377" s="29" t="s">
        <v>388</v>
      </c>
      <c r="B377" s="36" t="str">
        <f>INDEX(Adaptation!AG:AG,MATCH(A377,Adaptation!B:B,0))</f>
        <v>High</v>
      </c>
      <c r="C377" s="36" t="str">
        <f>INDEX(Mitigation!AG:AG,MATCH(A377,Mitigation!B:B,0))</f>
        <v>Low</v>
      </c>
      <c r="D377" s="36" t="str">
        <f>INDEX(Replacement!AF:AF,MATCH(A377,Replacement!B:B,0))</f>
        <v>Very Low</v>
      </c>
      <c r="E377" s="36" t="s">
        <v>7</v>
      </c>
      <c r="F377" s="36" t="str">
        <f>INDEX('Community SIP'!I:I,MATCH(A377,'Community SIP'!B:B,0))</f>
        <v>Community SIP</v>
      </c>
    </row>
    <row r="378" spans="1:6" x14ac:dyDescent="0.25">
      <c r="A378" s="29" t="s">
        <v>389</v>
      </c>
      <c r="B378" s="36" t="str">
        <f>INDEX(Adaptation!AG:AG,MATCH(A378,Adaptation!B:B,0))</f>
        <v>Moderate</v>
      </c>
      <c r="C378" s="36" t="str">
        <f>INDEX(Mitigation!AG:AG,MATCH(A378,Mitigation!B:B,0))</f>
        <v>High</v>
      </c>
      <c r="D378" s="36" t="str">
        <f>INDEX(Replacement!AF:AF,MATCH(A378,Replacement!B:B,0))</f>
        <v>Low</v>
      </c>
      <c r="E378" s="36" t="s">
        <v>56</v>
      </c>
      <c r="F378" s="36" t="str">
        <f>INDEX('Community SIP'!I:I,MATCH(A378,'Community SIP'!B:B,0))</f>
        <v>Community SIP</v>
      </c>
    </row>
    <row r="379" spans="1:6" x14ac:dyDescent="0.25">
      <c r="A379" s="29" t="s">
        <v>390</v>
      </c>
      <c r="B379" s="36" t="str">
        <f>INDEX(Adaptation!AG:AG,MATCH(A379,Adaptation!B:B,0))</f>
        <v>Very Low</v>
      </c>
      <c r="C379" s="36" t="str">
        <f>INDEX(Mitigation!AG:AG,MATCH(A379,Mitigation!B:B,0))</f>
        <v>Very High</v>
      </c>
      <c r="D379" s="36" t="str">
        <f>INDEX(Replacement!AF:AF,MATCH(A379,Replacement!B:B,0))</f>
        <v>Moderate</v>
      </c>
      <c r="E379" s="36" t="s">
        <v>56</v>
      </c>
      <c r="F379" s="36" t="str">
        <f>INDEX('Community SIP'!I:I,MATCH(A379,'Community SIP'!B:B,0))</f>
        <v>Community SIP</v>
      </c>
    </row>
    <row r="380" spans="1:6" x14ac:dyDescent="0.25">
      <c r="A380" s="29" t="s">
        <v>391</v>
      </c>
      <c r="B380" s="36" t="str">
        <f>INDEX(Adaptation!AG:AG,MATCH(A380,Adaptation!B:B,0))</f>
        <v>Moderate</v>
      </c>
      <c r="C380" s="36" t="str">
        <f>INDEX(Mitigation!AG:AG,MATCH(A380,Mitigation!B:B,0))</f>
        <v>Very High</v>
      </c>
      <c r="D380" s="36" t="str">
        <f>INDEX(Replacement!AF:AF,MATCH(A380,Replacement!B:B,0))</f>
        <v>Moderate</v>
      </c>
      <c r="E380" s="36" t="s">
        <v>56</v>
      </c>
      <c r="F380" s="36" t="str">
        <f>INDEX('Community SIP'!I:I,MATCH(A380,'Community SIP'!B:B,0))</f>
        <v>Community SIP</v>
      </c>
    </row>
    <row r="381" spans="1:6" x14ac:dyDescent="0.25">
      <c r="A381" s="183" t="s">
        <v>392</v>
      </c>
      <c r="B381" s="36" t="str">
        <f>INDEX(Adaptation!AG:AG,MATCH(A381,Adaptation!B:B,0))</f>
        <v>Low</v>
      </c>
      <c r="C381" s="36" t="str">
        <f>INDEX(Mitigation!AG:AG,MATCH(A381,Mitigation!B:B,0))</f>
        <v>Very Low</v>
      </c>
      <c r="D381" s="36" t="str">
        <f>INDEX(Replacement!AF:AF,MATCH(A381,Replacement!B:B,0))</f>
        <v>Low</v>
      </c>
      <c r="F381" s="36" t="str">
        <f>INDEX('Community SIP'!I:I,MATCH(A381,'Community SIP'!B:B,0))</f>
        <v>Community SIP</v>
      </c>
    </row>
    <row r="382" spans="1:6" x14ac:dyDescent="0.25">
      <c r="A382" s="183" t="s">
        <v>393</v>
      </c>
      <c r="B382" s="36" t="str">
        <f>INDEX(Adaptation!AG:AG,MATCH(A382,Adaptation!B:B,0))</f>
        <v>Moderate</v>
      </c>
      <c r="C382" s="36" t="str">
        <f>INDEX(Mitigation!AG:AG,MATCH(A382,Mitigation!B:B,0))</f>
        <v>Low</v>
      </c>
      <c r="D382" s="36" t="str">
        <f>INDEX(Replacement!AF:AF,MATCH(A382,Replacement!B:B,0))</f>
        <v>Very Low</v>
      </c>
      <c r="F382" s="36" t="str">
        <f>INDEX('Community SIP'!I:I,MATCH(A382,'Community SIP'!B:B,0))</f>
        <v>Community SIP</v>
      </c>
    </row>
    <row r="383" spans="1:6" x14ac:dyDescent="0.25">
      <c r="A383" s="29" t="s">
        <v>394</v>
      </c>
      <c r="B383" s="36" t="str">
        <f>INDEX(Adaptation!AG:AG,MATCH(A383,Adaptation!B:B,0))</f>
        <v>High</v>
      </c>
      <c r="C383" s="36" t="str">
        <f>INDEX(Mitigation!AG:AG,MATCH(A383,Mitigation!B:B,0))</f>
        <v>Very Low</v>
      </c>
      <c r="D383" s="36" t="str">
        <f>INDEX(Replacement!AF:AF,MATCH(A383,Replacement!B:B,0))</f>
        <v>Very Low</v>
      </c>
      <c r="E383" s="36" t="s">
        <v>7</v>
      </c>
      <c r="F383" s="36" t="str">
        <f>INDEX('Community SIP'!I:I,MATCH(A383,'Community SIP'!B:B,0))</f>
        <v>Community SIP</v>
      </c>
    </row>
    <row r="384" spans="1:6" x14ac:dyDescent="0.25">
      <c r="A384" s="29" t="s">
        <v>395</v>
      </c>
      <c r="B384" s="36" t="str">
        <f>INDEX(Adaptation!AG:AG,MATCH(A384,Adaptation!B:B,0))</f>
        <v>High</v>
      </c>
      <c r="C384" s="36" t="str">
        <f>INDEX(Mitigation!AG:AG,MATCH(A384,Mitigation!B:B,0))</f>
        <v>Very Low</v>
      </c>
      <c r="D384" s="36" t="str">
        <f>INDEX(Replacement!AF:AF,MATCH(A384,Replacement!B:B,0))</f>
        <v>Low</v>
      </c>
      <c r="E384" s="36" t="s">
        <v>7</v>
      </c>
      <c r="F384" s="36" t="str">
        <f>INDEX('Community SIP'!I:I,MATCH(A384,'Community SIP'!B:B,0))</f>
        <v>Community SIP</v>
      </c>
    </row>
    <row r="385" spans="1:6" x14ac:dyDescent="0.25">
      <c r="A385" s="29" t="s">
        <v>396</v>
      </c>
      <c r="B385" s="36" t="str">
        <f>INDEX(Adaptation!AG:AG,MATCH(A385,Adaptation!B:B,0))</f>
        <v>Very High</v>
      </c>
      <c r="C385" s="36" t="str">
        <f>INDEX(Mitigation!AG:AG,MATCH(A385,Mitigation!B:B,0))</f>
        <v>Moderate</v>
      </c>
      <c r="D385" s="36" t="str">
        <f>INDEX(Replacement!AF:AF,MATCH(A385,Replacement!B:B,0))</f>
        <v>Low</v>
      </c>
      <c r="E385" s="36" t="s">
        <v>7</v>
      </c>
      <c r="F385" s="36" t="str">
        <f>INDEX('Community SIP'!I:I,MATCH(A385,'Community SIP'!B:B,0))</f>
        <v>Community SIP</v>
      </c>
    </row>
    <row r="386" spans="1:6" x14ac:dyDescent="0.25">
      <c r="A386" s="29" t="s">
        <v>397</v>
      </c>
      <c r="B386" s="36" t="str">
        <f>INDEX(Adaptation!AG:AG,MATCH(A386,Adaptation!B:B,0))</f>
        <v>Very High</v>
      </c>
      <c r="C386" s="36" t="str">
        <f>INDEX(Mitigation!AG:AG,MATCH(A386,Mitigation!B:B,0))</f>
        <v>Very Low</v>
      </c>
      <c r="D386" s="36" t="str">
        <f>INDEX(Replacement!AF:AF,MATCH(A386,Replacement!B:B,0))</f>
        <v>Low</v>
      </c>
      <c r="E386" s="36" t="s">
        <v>7</v>
      </c>
      <c r="F386" s="36" t="str">
        <f>INDEX('Community SIP'!I:I,MATCH(A386,'Community SIP'!B:B,0))</f>
        <v>Community SIP</v>
      </c>
    </row>
    <row r="387" spans="1:6" x14ac:dyDescent="0.25">
      <c r="A387" s="29" t="s">
        <v>398</v>
      </c>
      <c r="B387" s="36" t="str">
        <f>INDEX(Adaptation!AG:AG,MATCH(A387,Adaptation!B:B,0))</f>
        <v>Moderate</v>
      </c>
      <c r="C387" s="36" t="str">
        <f>INDEX(Mitigation!AG:AG,MATCH(A387,Mitigation!B:B,0))</f>
        <v>High</v>
      </c>
      <c r="D387" s="36" t="str">
        <f>INDEX(Replacement!AF:AF,MATCH(A387,Replacement!B:B,0))</f>
        <v>Very Low</v>
      </c>
      <c r="E387" s="36" t="s">
        <v>56</v>
      </c>
      <c r="F387" s="36" t="str">
        <f>INDEX('Community SIP'!I:I,MATCH(A387,'Community SIP'!B:B,0))</f>
        <v>Community SIP</v>
      </c>
    </row>
    <row r="388" spans="1:6" x14ac:dyDescent="0.25">
      <c r="A388" s="29" t="s">
        <v>399</v>
      </c>
      <c r="B388" s="36" t="str">
        <f>INDEX(Adaptation!AG:AG,MATCH(A388,Adaptation!B:B,0))</f>
        <v>Moderate</v>
      </c>
      <c r="C388" s="36" t="str">
        <f>INDEX(Mitigation!AG:AG,MATCH(A388,Mitigation!B:B,0))</f>
        <v>Very High</v>
      </c>
      <c r="D388" s="36" t="str">
        <f>INDEX(Replacement!AF:AF,MATCH(A388,Replacement!B:B,0))</f>
        <v>High</v>
      </c>
      <c r="E388" s="36" t="s">
        <v>122</v>
      </c>
      <c r="F388" s="36" t="str">
        <f>INDEX('Community SIP'!I:I,MATCH(A388,'Community SIP'!B:B,0))</f>
        <v>Community SIP</v>
      </c>
    </row>
    <row r="389" spans="1:6" x14ac:dyDescent="0.25">
      <c r="A389" s="29" t="s">
        <v>400</v>
      </c>
      <c r="B389" s="36" t="str">
        <f>INDEX(Adaptation!AG:AG,MATCH(A389,Adaptation!B:B,0))</f>
        <v>Moderate</v>
      </c>
      <c r="C389" s="36" t="str">
        <f>INDEX(Mitigation!AG:AG,MATCH(A389,Mitigation!B:B,0))</f>
        <v>High</v>
      </c>
      <c r="D389" s="36" t="str">
        <f>INDEX(Replacement!AF:AF,MATCH(A389,Replacement!B:B,0))</f>
        <v>Very Low</v>
      </c>
      <c r="E389" s="36" t="s">
        <v>56</v>
      </c>
      <c r="F389" s="36" t="str">
        <f>INDEX('Community SIP'!I:I,MATCH(A389,'Community SIP'!B:B,0))</f>
        <v>Community SIP</v>
      </c>
    </row>
    <row r="390" spans="1:6" x14ac:dyDescent="0.25">
      <c r="A390" s="29" t="s">
        <v>401</v>
      </c>
      <c r="B390" s="36" t="str">
        <f>INDEX(Adaptation!AG:AG,MATCH(A390,Adaptation!B:B,0))</f>
        <v>Very Low</v>
      </c>
      <c r="C390" s="36" t="str">
        <f>INDEX(Mitigation!AG:AG,MATCH(A390,Mitigation!B:B,0))</f>
        <v>High</v>
      </c>
      <c r="D390" s="36" t="str">
        <f>INDEX(Replacement!AF:AF,MATCH(A390,Replacement!B:B,0))</f>
        <v>Moderate</v>
      </c>
      <c r="E390" s="36" t="s">
        <v>56</v>
      </c>
      <c r="F390" s="36" t="str">
        <f>INDEX('Community SIP'!I:I,MATCH(A390,'Community SIP'!B:B,0))</f>
        <v>Community SIP</v>
      </c>
    </row>
    <row r="391" spans="1:6" x14ac:dyDescent="0.25">
      <c r="A391" s="183" t="s">
        <v>402</v>
      </c>
      <c r="B391" s="36" t="str">
        <f>INDEX(Adaptation!AG:AG,MATCH(A391,Adaptation!B:B,0))</f>
        <v>Moderate</v>
      </c>
      <c r="C391" s="36" t="str">
        <f>INDEX(Mitigation!AG:AG,MATCH(A391,Mitigation!B:B,0))</f>
        <v>Moderate</v>
      </c>
      <c r="D391" s="36" t="str">
        <f>INDEX(Replacement!AF:AF,MATCH(A391,Replacement!B:B,0))</f>
        <v>Moderate</v>
      </c>
      <c r="F391" s="36" t="str">
        <f>INDEX('Community SIP'!I:I,MATCH(A391,'Community SIP'!B:B,0))</f>
        <v>Community SIP</v>
      </c>
    </row>
    <row r="392" spans="1:6" x14ac:dyDescent="0.25">
      <c r="A392" s="183" t="s">
        <v>403</v>
      </c>
      <c r="B392" s="36" t="str">
        <f>INDEX(Adaptation!AG:AG,MATCH(A392,Adaptation!B:B,0))</f>
        <v>Moderate</v>
      </c>
      <c r="C392" s="36" t="str">
        <f>INDEX(Mitigation!AG:AG,MATCH(A392,Mitigation!B:B,0))</f>
        <v>Very Low</v>
      </c>
      <c r="D392" s="36" t="str">
        <f>INDEX(Replacement!AF:AF,MATCH(A392,Replacement!B:B,0))</f>
        <v>Low</v>
      </c>
      <c r="F392" s="36" t="str">
        <f>INDEX('Community SIP'!I:I,MATCH(A392,'Community SIP'!B:B,0))</f>
        <v>Community SIP</v>
      </c>
    </row>
    <row r="393" spans="1:6" x14ac:dyDescent="0.25">
      <c r="A393" s="183" t="s">
        <v>404</v>
      </c>
      <c r="B393" s="36" t="str">
        <f>INDEX(Adaptation!AG:AG,MATCH(A393,Adaptation!B:B,0))</f>
        <v>Moderate</v>
      </c>
      <c r="C393" s="36" t="str">
        <f>INDEX(Mitigation!AG:AG,MATCH(A393,Mitigation!B:B,0))</f>
        <v>Low</v>
      </c>
      <c r="D393" s="36" t="str">
        <f>INDEX(Replacement!AF:AF,MATCH(A393,Replacement!B:B,0))</f>
        <v>Low</v>
      </c>
      <c r="F393" s="36" t="str">
        <f>INDEX('Community SIP'!I:I,MATCH(A393,'Community SIP'!B:B,0))</f>
        <v>Community SIP</v>
      </c>
    </row>
    <row r="394" spans="1:6" x14ac:dyDescent="0.25">
      <c r="A394" s="183" t="s">
        <v>405</v>
      </c>
      <c r="B394" s="36" t="str">
        <f>INDEX(Adaptation!AG:AG,MATCH(A394,Adaptation!B:B,0))</f>
        <v>Moderate</v>
      </c>
      <c r="C394" s="36" t="str">
        <f>INDEX(Mitigation!AG:AG,MATCH(A394,Mitigation!B:B,0))</f>
        <v>Low</v>
      </c>
      <c r="D394" s="36" t="str">
        <f>INDEX(Replacement!AF:AF,MATCH(A394,Replacement!B:B,0))</f>
        <v>Low</v>
      </c>
      <c r="F394" s="36" t="str">
        <f>INDEX('Community SIP'!I:I,MATCH(A394,'Community SIP'!B:B,0))</f>
        <v>Community SIP</v>
      </c>
    </row>
    <row r="395" spans="1:6" x14ac:dyDescent="0.25">
      <c r="A395" s="183" t="s">
        <v>406</v>
      </c>
      <c r="B395" s="36" t="str">
        <f>INDEX(Adaptation!AG:AG,MATCH(A395,Adaptation!B:B,0))</f>
        <v>Moderate</v>
      </c>
      <c r="C395" s="36" t="str">
        <f>INDEX(Mitigation!AG:AG,MATCH(A395,Mitigation!B:B,0))</f>
        <v>Low</v>
      </c>
      <c r="D395" s="36" t="str">
        <f>INDEX(Replacement!AF:AF,MATCH(A395,Replacement!B:B,0))</f>
        <v>Moderate</v>
      </c>
      <c r="F395" s="36" t="str">
        <f>INDEX('Community SIP'!I:I,MATCH(A395,'Community SIP'!B:B,0))</f>
        <v>Community SIP</v>
      </c>
    </row>
    <row r="396" spans="1:6" x14ac:dyDescent="0.25">
      <c r="A396" s="183" t="s">
        <v>407</v>
      </c>
      <c r="B396" s="36" t="str">
        <f>INDEX(Adaptation!AG:AG,MATCH(A396,Adaptation!B:B,0))</f>
        <v>Moderate</v>
      </c>
      <c r="C396" s="36" t="str">
        <f>INDEX(Mitigation!AG:AG,MATCH(A396,Mitigation!B:B,0))</f>
        <v>Very Low</v>
      </c>
      <c r="D396" s="36" t="str">
        <f>INDEX(Replacement!AF:AF,MATCH(A396,Replacement!B:B,0))</f>
        <v>Very Low</v>
      </c>
      <c r="F396" s="36" t="str">
        <f>INDEX('Community SIP'!I:I,MATCH(A396,'Community SIP'!B:B,0))</f>
        <v>Community SIP</v>
      </c>
    </row>
    <row r="397" spans="1:6" x14ac:dyDescent="0.25">
      <c r="A397" s="29" t="s">
        <v>408</v>
      </c>
      <c r="B397" s="36" t="str">
        <f>INDEX(Adaptation!AG:AG,MATCH(A397,Adaptation!B:B,0))</f>
        <v>Very Low</v>
      </c>
      <c r="C397" s="36" t="str">
        <f>INDEX(Mitigation!AG:AG,MATCH(A397,Mitigation!B:B,0))</f>
        <v>High</v>
      </c>
      <c r="D397" s="36" t="str">
        <f>INDEX(Replacement!AF:AF,MATCH(A397,Replacement!B:B,0))</f>
        <v>Moderate</v>
      </c>
      <c r="E397" s="36" t="s">
        <v>56</v>
      </c>
      <c r="F397" s="36" t="str">
        <f>INDEX('Community SIP'!I:I,MATCH(A397,'Community SIP'!B:B,0))</f>
        <v>Community SIP</v>
      </c>
    </row>
    <row r="398" spans="1:6" x14ac:dyDescent="0.25">
      <c r="A398" s="183" t="s">
        <v>409</v>
      </c>
      <c r="B398" s="36" t="str">
        <f>INDEX(Adaptation!AG:AG,MATCH(A398,Adaptation!B:B,0))</f>
        <v>Moderate</v>
      </c>
      <c r="C398" s="36" t="str">
        <f>INDEX(Mitigation!AG:AG,MATCH(A398,Mitigation!B:B,0))</f>
        <v>Low</v>
      </c>
      <c r="D398" s="36" t="str">
        <f>INDEX(Replacement!AF:AF,MATCH(A398,Replacement!B:B,0))</f>
        <v>Low</v>
      </c>
      <c r="F398" s="36" t="str">
        <f>INDEX('Community SIP'!I:I,MATCH(A398,'Community SIP'!B:B,0))</f>
        <v>Community SIP</v>
      </c>
    </row>
    <row r="399" spans="1:6" x14ac:dyDescent="0.25">
      <c r="A399" s="29" t="s">
        <v>410</v>
      </c>
      <c r="B399" s="36" t="str">
        <f>INDEX(Adaptation!AG:AG,MATCH(A399,Adaptation!B:B,0))</f>
        <v>Very High</v>
      </c>
      <c r="C399" s="36" t="str">
        <f>INDEX(Mitigation!AG:AG,MATCH(A399,Mitigation!B:B,0))</f>
        <v>Low</v>
      </c>
      <c r="D399" s="36" t="str">
        <f>INDEX(Replacement!AF:AF,MATCH(A399,Replacement!B:B,0))</f>
        <v>Low</v>
      </c>
      <c r="E399" s="36" t="s">
        <v>7</v>
      </c>
      <c r="F399" s="36" t="str">
        <f>INDEX('Community SIP'!I:I,MATCH(A399,'Community SIP'!B:B,0))</f>
        <v>Community SIP</v>
      </c>
    </row>
    <row r="400" spans="1:6" x14ac:dyDescent="0.25">
      <c r="A400" s="29" t="s">
        <v>411</v>
      </c>
      <c r="B400" s="36" t="str">
        <f>INDEX(Adaptation!AG:AG,MATCH(A400,Adaptation!B:B,0))</f>
        <v>High</v>
      </c>
      <c r="C400" s="36" t="str">
        <f>INDEX(Mitigation!AG:AG,MATCH(A400,Mitigation!B:B,0))</f>
        <v>High</v>
      </c>
      <c r="D400" s="36" t="str">
        <f>INDEX(Replacement!AF:AF,MATCH(A400,Replacement!B:B,0))</f>
        <v>Very Low</v>
      </c>
      <c r="E400" s="36" t="s">
        <v>9</v>
      </c>
      <c r="F400" s="36" t="str">
        <f>INDEX('Community SIP'!I:I,MATCH(A400,'Community SIP'!B:B,0))</f>
        <v>Community SIP</v>
      </c>
    </row>
    <row r="401" spans="1:6" x14ac:dyDescent="0.25">
      <c r="A401" s="29" t="s">
        <v>412</v>
      </c>
      <c r="B401" s="36" t="str">
        <f>INDEX(Adaptation!AG:AG,MATCH(A401,Adaptation!B:B,0))</f>
        <v>Low</v>
      </c>
      <c r="C401" s="36" t="str">
        <f>INDEX(Mitigation!AG:AG,MATCH(A401,Mitigation!B:B,0))</f>
        <v>Very High</v>
      </c>
      <c r="D401" s="36" t="str">
        <f>INDEX(Replacement!AF:AF,MATCH(A401,Replacement!B:B,0))</f>
        <v>Low</v>
      </c>
      <c r="E401" s="36" t="s">
        <v>56</v>
      </c>
      <c r="F401" s="36" t="str">
        <f>INDEX('Community SIP'!I:I,MATCH(A401,'Community SIP'!B:B,0))</f>
        <v>Community SIP</v>
      </c>
    </row>
    <row r="402" spans="1:6" x14ac:dyDescent="0.25">
      <c r="A402" s="29" t="s">
        <v>413</v>
      </c>
      <c r="B402" s="36" t="str">
        <f>INDEX(Adaptation!AG:AG,MATCH(A402,Adaptation!B:B,0))</f>
        <v>High</v>
      </c>
      <c r="C402" s="36" t="str">
        <f>INDEX(Mitigation!AG:AG,MATCH(A402,Mitigation!B:B,0))</f>
        <v>Moderate</v>
      </c>
      <c r="D402" s="36" t="str">
        <f>INDEX(Replacement!AF:AF,MATCH(A402,Replacement!B:B,0))</f>
        <v>Moderate</v>
      </c>
      <c r="E402" s="36" t="s">
        <v>7</v>
      </c>
      <c r="F402" s="36" t="str">
        <f>INDEX('Community SIP'!I:I,MATCH(A402,'Community SIP'!B:B,0))</f>
        <v>Community SIP</v>
      </c>
    </row>
    <row r="403" spans="1:6" x14ac:dyDescent="0.25">
      <c r="A403" s="29" t="s">
        <v>414</v>
      </c>
      <c r="B403" s="36" t="str">
        <f>INDEX(Adaptation!AG:AG,MATCH(A403,Adaptation!B:B,0))</f>
        <v>High</v>
      </c>
      <c r="C403" s="36" t="str">
        <f>INDEX(Mitigation!AG:AG,MATCH(A403,Mitigation!B:B,0))</f>
        <v>Very Low</v>
      </c>
      <c r="D403" s="36" t="str">
        <f>INDEX(Replacement!AF:AF,MATCH(A403,Replacement!B:B,0))</f>
        <v>Very Low</v>
      </c>
      <c r="E403" s="36" t="s">
        <v>7</v>
      </c>
      <c r="F403" s="36" t="str">
        <f>INDEX('Community SIP'!I:I,MATCH(A403,'Community SIP'!B:B,0))</f>
        <v>Community SIP</v>
      </c>
    </row>
    <row r="404" spans="1:6" x14ac:dyDescent="0.25">
      <c r="A404" s="29" t="s">
        <v>415</v>
      </c>
      <c r="B404" s="36" t="str">
        <f>INDEX(Adaptation!AG:AG,MATCH(A404,Adaptation!B:B,0))</f>
        <v>Low</v>
      </c>
      <c r="C404" s="36" t="str">
        <f>INDEX(Mitigation!AG:AG,MATCH(A404,Mitigation!B:B,0))</f>
        <v>High</v>
      </c>
      <c r="D404" s="36" t="str">
        <f>INDEX(Replacement!AF:AF,MATCH(A404,Replacement!B:B,0))</f>
        <v>High</v>
      </c>
      <c r="E404" s="36" t="s">
        <v>122</v>
      </c>
      <c r="F404" s="36" t="str">
        <f>INDEX('Community SIP'!I:I,MATCH(A404,'Community SIP'!B:B,0))</f>
        <v>Community SIP</v>
      </c>
    </row>
    <row r="405" spans="1:6" x14ac:dyDescent="0.25">
      <c r="A405" s="29" t="s">
        <v>416</v>
      </c>
      <c r="B405" s="36" t="str">
        <f>INDEX(Adaptation!AG:AG,MATCH(A405,Adaptation!B:B,0))</f>
        <v>Low</v>
      </c>
      <c r="C405" s="36" t="str">
        <f>INDEX(Mitigation!AG:AG,MATCH(A405,Mitigation!B:B,0))</f>
        <v>High</v>
      </c>
      <c r="D405" s="36" t="str">
        <f>INDEX(Replacement!AF:AF,MATCH(A405,Replacement!B:B,0))</f>
        <v>Low</v>
      </c>
      <c r="E405" s="36" t="s">
        <v>56</v>
      </c>
      <c r="F405" s="36" t="str">
        <f>INDEX('Community SIP'!I:I,MATCH(A405,'Community SIP'!B:B,0))</f>
        <v>Community SIP</v>
      </c>
    </row>
    <row r="406" spans="1:6" x14ac:dyDescent="0.25">
      <c r="A406" s="29" t="s">
        <v>417</v>
      </c>
      <c r="B406" s="36" t="str">
        <f>INDEX(Adaptation!AG:AG,MATCH(A406,Adaptation!B:B,0))</f>
        <v>High</v>
      </c>
      <c r="C406" s="36" t="str">
        <f>INDEX(Mitigation!AG:AG,MATCH(A406,Mitigation!B:B,0))</f>
        <v>High</v>
      </c>
      <c r="D406" s="36" t="str">
        <f>INDEX(Replacement!AF:AF,MATCH(A406,Replacement!B:B,0))</f>
        <v>Moderate</v>
      </c>
      <c r="E406" s="36" t="s">
        <v>9</v>
      </c>
      <c r="F406" s="36" t="str">
        <f>INDEX('Community SIP'!I:I,MATCH(A406,'Community SIP'!B:B,0))</f>
        <v>Community SIP</v>
      </c>
    </row>
    <row r="407" spans="1:6" x14ac:dyDescent="0.25">
      <c r="A407" s="183" t="s">
        <v>418</v>
      </c>
      <c r="B407" s="36" t="str">
        <f>INDEX(Adaptation!AG:AG,MATCH(A407,Adaptation!B:B,0))</f>
        <v>Low</v>
      </c>
      <c r="C407" s="36" t="str">
        <f>INDEX(Mitigation!AG:AG,MATCH(A407,Mitigation!B:B,0))</f>
        <v>Moderate</v>
      </c>
      <c r="D407" s="36" t="str">
        <f>INDEX(Replacement!AF:AF,MATCH(A407,Replacement!B:B,0))</f>
        <v>Moderate</v>
      </c>
      <c r="F407" s="36" t="str">
        <f>INDEX('Community SIP'!I:I,MATCH(A407,'Community SIP'!B:B,0))</f>
        <v>Community SIP</v>
      </c>
    </row>
    <row r="408" spans="1:6" x14ac:dyDescent="0.25">
      <c r="A408" s="29" t="s">
        <v>419</v>
      </c>
      <c r="B408" s="36" t="str">
        <f>INDEX(Adaptation!AG:AG,MATCH(A408,Adaptation!B:B,0))</f>
        <v>High</v>
      </c>
      <c r="C408" s="36" t="str">
        <f>INDEX(Mitigation!AG:AG,MATCH(A408,Mitigation!B:B,0))</f>
        <v>High</v>
      </c>
      <c r="D408" s="36" t="str">
        <f>INDEX(Replacement!AF:AF,MATCH(A408,Replacement!B:B,0))</f>
        <v>Low</v>
      </c>
      <c r="E408" s="36" t="s">
        <v>9</v>
      </c>
      <c r="F408" s="36" t="str">
        <f>INDEX('Community SIP'!I:I,MATCH(A408,'Community SIP'!B:B,0))</f>
        <v>Community SIP</v>
      </c>
    </row>
    <row r="409" spans="1:6" x14ac:dyDescent="0.25">
      <c r="A409" s="183" t="s">
        <v>420</v>
      </c>
      <c r="B409" s="36" t="str">
        <f>INDEX(Adaptation!AG:AG,MATCH(A409,Adaptation!B:B,0))</f>
        <v>Moderate</v>
      </c>
      <c r="C409" s="36" t="str">
        <f>INDEX(Mitigation!AG:AG,MATCH(A409,Mitigation!B:B,0))</f>
        <v>Very Low</v>
      </c>
      <c r="D409" s="36" t="str">
        <f>INDEX(Replacement!AF:AF,MATCH(A409,Replacement!B:B,0))</f>
        <v>Moderate</v>
      </c>
      <c r="F409" s="36" t="str">
        <f>INDEX('Community SIP'!I:I,MATCH(A409,'Community SIP'!B:B,0))</f>
        <v>Community SIP</v>
      </c>
    </row>
    <row r="410" spans="1:6" x14ac:dyDescent="0.25">
      <c r="A410" s="29" t="s">
        <v>421</v>
      </c>
      <c r="B410" s="36" t="str">
        <f>INDEX(Adaptation!AG:AG,MATCH(A410,Adaptation!B:B,0))</f>
        <v>High</v>
      </c>
      <c r="C410" s="36" t="str">
        <f>INDEX(Mitigation!AG:AG,MATCH(A410,Mitigation!B:B,0))</f>
        <v>Very Low</v>
      </c>
      <c r="D410" s="36" t="str">
        <f>INDEX(Replacement!AF:AF,MATCH(A410,Replacement!B:B,0))</f>
        <v>Low</v>
      </c>
      <c r="E410" s="36" t="s">
        <v>7</v>
      </c>
      <c r="F410" s="36" t="str">
        <f>INDEX('Community SIP'!I:I,MATCH(A410,'Community SIP'!B:B,0))</f>
        <v>Community SIP</v>
      </c>
    </row>
    <row r="411" spans="1:6" x14ac:dyDescent="0.25">
      <c r="A411" s="29" t="s">
        <v>422</v>
      </c>
      <c r="B411" s="36" t="str">
        <f>INDEX(Adaptation!AG:AG,MATCH(A411,Adaptation!B:B,0))</f>
        <v>High</v>
      </c>
      <c r="C411" s="36" t="str">
        <f>INDEX(Mitigation!AG:AG,MATCH(A411,Mitigation!B:B,0))</f>
        <v>Very Low</v>
      </c>
      <c r="D411" s="36" t="str">
        <f>INDEX(Replacement!AF:AF,MATCH(A411,Replacement!B:B,0))</f>
        <v>Very Low</v>
      </c>
      <c r="E411" s="36" t="s">
        <v>7</v>
      </c>
      <c r="F411" s="36" t="str">
        <f>INDEX('Community SIP'!I:I,MATCH(A411,'Community SIP'!B:B,0))</f>
        <v>Community SIP</v>
      </c>
    </row>
    <row r="412" spans="1:6" x14ac:dyDescent="0.25">
      <c r="A412" s="29" t="s">
        <v>423</v>
      </c>
      <c r="B412" s="36" t="str">
        <f>INDEX(Adaptation!AG:AG,MATCH(A412,Adaptation!B:B,0))</f>
        <v>Low</v>
      </c>
      <c r="C412" s="36" t="str">
        <f>INDEX(Mitigation!AG:AG,MATCH(A412,Mitigation!B:B,0))</f>
        <v>High</v>
      </c>
      <c r="D412" s="36" t="str">
        <f>INDEX(Replacement!AF:AF,MATCH(A412,Replacement!B:B,0))</f>
        <v>Very High</v>
      </c>
      <c r="E412" s="36" t="s">
        <v>122</v>
      </c>
      <c r="F412" s="36" t="str">
        <f>INDEX('Community SIP'!I:I,MATCH(A412,'Community SIP'!B:B,0))</f>
        <v>Community SIP</v>
      </c>
    </row>
    <row r="413" spans="1:6" x14ac:dyDescent="0.25">
      <c r="A413" s="29" t="s">
        <v>424</v>
      </c>
      <c r="B413" s="36" t="str">
        <f>INDEX(Adaptation!AG:AG,MATCH(A413,Adaptation!B:B,0))</f>
        <v>High</v>
      </c>
      <c r="C413" s="36" t="str">
        <f>INDEX(Mitigation!AG:AG,MATCH(A413,Mitigation!B:B,0))</f>
        <v>Low</v>
      </c>
      <c r="D413" s="36" t="str">
        <f>INDEX(Replacement!AF:AF,MATCH(A413,Replacement!B:B,0))</f>
        <v>Low</v>
      </c>
      <c r="E413" s="36" t="s">
        <v>7</v>
      </c>
      <c r="F413" s="36" t="str">
        <f>INDEX('Community SIP'!I:I,MATCH(A413,'Community SIP'!B:B,0))</f>
        <v>Community SIP</v>
      </c>
    </row>
    <row r="414" spans="1:6" x14ac:dyDescent="0.25">
      <c r="A414" s="29" t="s">
        <v>425</v>
      </c>
      <c r="B414" s="36" t="str">
        <f>INDEX(Adaptation!AG:AG,MATCH(A414,Adaptation!B:B,0))</f>
        <v>Low</v>
      </c>
      <c r="C414" s="36" t="str">
        <f>INDEX(Mitigation!AG:AG,MATCH(A414,Mitigation!B:B,0))</f>
        <v>Very High</v>
      </c>
      <c r="D414" s="36" t="str">
        <f>INDEX(Replacement!AF:AF,MATCH(A414,Replacement!B:B,0))</f>
        <v>High</v>
      </c>
      <c r="E414" s="36" t="s">
        <v>122</v>
      </c>
      <c r="F414" s="36" t="str">
        <f>INDEX('Community SIP'!I:I,MATCH(A414,'Community SIP'!B:B,0))</f>
        <v>Community SIP</v>
      </c>
    </row>
    <row r="415" spans="1:6" x14ac:dyDescent="0.25">
      <c r="A415" s="29" t="s">
        <v>426</v>
      </c>
      <c r="B415" s="36" t="str">
        <f>INDEX(Adaptation!AG:AG,MATCH(A415,Adaptation!B:B,0))</f>
        <v>Very High</v>
      </c>
      <c r="C415" s="36" t="str">
        <f>INDEX(Mitigation!AG:AG,MATCH(A415,Mitigation!B:B,0))</f>
        <v>Low</v>
      </c>
      <c r="D415" s="36" t="str">
        <f>INDEX(Replacement!AF:AF,MATCH(A415,Replacement!B:B,0))</f>
        <v>Low</v>
      </c>
      <c r="E415" s="36" t="s">
        <v>7</v>
      </c>
      <c r="F415" s="36" t="str">
        <f>INDEX('Community SIP'!I:I,MATCH(A415,'Community SIP'!B:B,0))</f>
        <v>Community SIP</v>
      </c>
    </row>
    <row r="416" spans="1:6" x14ac:dyDescent="0.25">
      <c r="A416" s="183" t="s">
        <v>427</v>
      </c>
      <c r="B416" s="36" t="str">
        <f>INDEX(Adaptation!AG:AG,MATCH(A416,Adaptation!B:B,0))</f>
        <v>Moderate</v>
      </c>
      <c r="C416" s="36" t="str">
        <f>INDEX(Mitigation!AG:AG,MATCH(A416,Mitigation!B:B,0))</f>
        <v>Very Low</v>
      </c>
      <c r="D416" s="36" t="str">
        <f>INDEX(Replacement!AF:AF,MATCH(A416,Replacement!B:B,0))</f>
        <v>Low</v>
      </c>
      <c r="F416" s="36" t="str">
        <f>INDEX('Community SIP'!I:I,MATCH(A416,'Community SIP'!B:B,0))</f>
        <v>Community SIP</v>
      </c>
    </row>
    <row r="417" spans="1:6" x14ac:dyDescent="0.25">
      <c r="A417" s="29" t="s">
        <v>428</v>
      </c>
      <c r="B417" s="36" t="str">
        <f>INDEX(Adaptation!AG:AG,MATCH(A417,Adaptation!B:B,0))</f>
        <v>High</v>
      </c>
      <c r="C417" s="36" t="str">
        <f>INDEX(Mitigation!AG:AG,MATCH(A417,Mitigation!B:B,0))</f>
        <v>Low</v>
      </c>
      <c r="D417" s="36" t="str">
        <f>INDEX(Replacement!AF:AF,MATCH(A417,Replacement!B:B,0))</f>
        <v>Low</v>
      </c>
      <c r="E417" s="36" t="s">
        <v>7</v>
      </c>
      <c r="F417" s="36" t="str">
        <f>INDEX('Community SIP'!I:I,MATCH(A417,'Community SIP'!B:B,0))</f>
        <v>Community SIP</v>
      </c>
    </row>
    <row r="418" spans="1:6" x14ac:dyDescent="0.25">
      <c r="A418" s="183" t="s">
        <v>429</v>
      </c>
      <c r="B418" s="36" t="str">
        <f>INDEX(Adaptation!AG:AG,MATCH(A418,Adaptation!B:B,0))</f>
        <v>Moderate</v>
      </c>
      <c r="C418" s="36" t="str">
        <f>INDEX(Mitigation!AG:AG,MATCH(A418,Mitigation!B:B,0))</f>
        <v>Low</v>
      </c>
      <c r="D418" s="36" t="str">
        <f>INDEX(Replacement!AF:AF,MATCH(A418,Replacement!B:B,0))</f>
        <v>Low</v>
      </c>
      <c r="F418" s="36" t="str">
        <f>INDEX('Community SIP'!I:I,MATCH(A418,'Community SIP'!B:B,0))</f>
        <v>Community SIP</v>
      </c>
    </row>
    <row r="419" spans="1:6" x14ac:dyDescent="0.25">
      <c r="A419" s="29" t="s">
        <v>430</v>
      </c>
      <c r="B419" s="36" t="str">
        <f>INDEX(Adaptation!AG:AG,MATCH(A419,Adaptation!B:B,0))</f>
        <v>High</v>
      </c>
      <c r="C419" s="36" t="str">
        <f>INDEX(Mitigation!AG:AG,MATCH(A419,Mitigation!B:B,0))</f>
        <v>Very Low</v>
      </c>
      <c r="D419" s="36" t="str">
        <f>INDEX(Replacement!AF:AF,MATCH(A419,Replacement!B:B,0))</f>
        <v>Low</v>
      </c>
      <c r="E419" s="36" t="s">
        <v>7</v>
      </c>
      <c r="F419" s="36" t="str">
        <f>INDEX('Community SIP'!I:I,MATCH(A419,'Community SIP'!B:B,0))</f>
        <v>Community SIP</v>
      </c>
    </row>
    <row r="420" spans="1:6" x14ac:dyDescent="0.25">
      <c r="A420" s="29" t="s">
        <v>431</v>
      </c>
      <c r="B420" s="36" t="str">
        <f>INDEX(Adaptation!AG:AG,MATCH(A420,Adaptation!B:B,0))</f>
        <v>High</v>
      </c>
      <c r="C420" s="36" t="str">
        <f>INDEX(Mitigation!AG:AG,MATCH(A420,Mitigation!B:B,0))</f>
        <v>Low</v>
      </c>
      <c r="D420" s="36" t="str">
        <f>INDEX(Replacement!AF:AF,MATCH(A420,Replacement!B:B,0))</f>
        <v>Low</v>
      </c>
      <c r="E420" s="36" t="s">
        <v>7</v>
      </c>
      <c r="F420" s="36" t="str">
        <f>INDEX('Community SIP'!I:I,MATCH(A420,'Community SIP'!B:B,0))</f>
        <v>Community SIP</v>
      </c>
    </row>
    <row r="421" spans="1:6" x14ac:dyDescent="0.25">
      <c r="A421" s="29" t="s">
        <v>432</v>
      </c>
      <c r="B421" s="36" t="str">
        <f>INDEX(Adaptation!AG:AG,MATCH(A421,Adaptation!B:B,0))</f>
        <v>High</v>
      </c>
      <c r="C421" s="36" t="str">
        <f>INDEX(Mitigation!AG:AG,MATCH(A421,Mitigation!B:B,0))</f>
        <v>Low</v>
      </c>
      <c r="D421" s="36" t="str">
        <f>INDEX(Replacement!AF:AF,MATCH(A421,Replacement!B:B,0))</f>
        <v>Low</v>
      </c>
      <c r="E421" s="36" t="s">
        <v>7</v>
      </c>
      <c r="F421" s="36" t="str">
        <f>INDEX('Community SIP'!I:I,MATCH(A421,'Community SIP'!B:B,0))</f>
        <v>Community SIP</v>
      </c>
    </row>
    <row r="422" spans="1:6" x14ac:dyDescent="0.25">
      <c r="A422" s="29" t="s">
        <v>433</v>
      </c>
      <c r="B422" s="36" t="str">
        <f>INDEX(Adaptation!AG:AG,MATCH(A422,Adaptation!B:B,0))</f>
        <v>Very High</v>
      </c>
      <c r="C422" s="36" t="str">
        <f>INDEX(Mitigation!AG:AG,MATCH(A422,Mitigation!B:B,0))</f>
        <v>Very Low</v>
      </c>
      <c r="D422" s="36" t="str">
        <f>INDEX(Replacement!AF:AF,MATCH(A422,Replacement!B:B,0))</f>
        <v>Low</v>
      </c>
      <c r="E422" s="36" t="s">
        <v>7</v>
      </c>
      <c r="F422" s="36" t="str">
        <f>INDEX('Community SIP'!I:I,MATCH(A422,'Community SIP'!B:B,0))</f>
        <v>Community SIP</v>
      </c>
    </row>
    <row r="423" spans="1:6" x14ac:dyDescent="0.25">
      <c r="A423" s="29" t="s">
        <v>434</v>
      </c>
      <c r="B423" s="36" t="str">
        <f>INDEX(Adaptation!AG:AG,MATCH(A423,Adaptation!B:B,0))</f>
        <v>Very Low</v>
      </c>
      <c r="C423" s="36" t="str">
        <f>INDEX(Mitigation!AG:AG,MATCH(A423,Mitigation!B:B,0))</f>
        <v>Very High</v>
      </c>
      <c r="D423" s="36" t="str">
        <f>INDEX(Replacement!AF:AF,MATCH(A423,Replacement!B:B,0))</f>
        <v>High</v>
      </c>
      <c r="E423" s="36" t="s">
        <v>122</v>
      </c>
      <c r="F423" s="36" t="str">
        <f>INDEX('Community SIP'!I:I,MATCH(A423,'Community SIP'!B:B,0))</f>
        <v>Community SIP</v>
      </c>
    </row>
    <row r="424" spans="1:6" x14ac:dyDescent="0.25">
      <c r="A424" s="29" t="s">
        <v>435</v>
      </c>
      <c r="B424" s="36" t="str">
        <f>INDEX(Adaptation!AG:AG,MATCH(A424,Adaptation!B:B,0))</f>
        <v>Low</v>
      </c>
      <c r="C424" s="36" t="str">
        <f>INDEX(Mitigation!AG:AG,MATCH(A424,Mitigation!B:B,0))</f>
        <v>Very High</v>
      </c>
      <c r="D424" s="36" t="str">
        <f>INDEX(Replacement!AF:AF,MATCH(A424,Replacement!B:B,0))</f>
        <v>High</v>
      </c>
      <c r="E424" s="36" t="s">
        <v>122</v>
      </c>
      <c r="F424" s="36" t="str">
        <f>INDEX('Community SIP'!I:I,MATCH(A424,'Community SIP'!B:B,0))</f>
        <v>Community SIP</v>
      </c>
    </row>
    <row r="425" spans="1:6" x14ac:dyDescent="0.25">
      <c r="A425" s="29" t="s">
        <v>436</v>
      </c>
      <c r="B425" s="36" t="str">
        <f>INDEX(Adaptation!AG:AG,MATCH(A425,Adaptation!B:B,0))</f>
        <v>High</v>
      </c>
      <c r="C425" s="36" t="str">
        <f>INDEX(Mitigation!AG:AG,MATCH(A425,Mitigation!B:B,0))</f>
        <v>High</v>
      </c>
      <c r="D425" s="36" t="str">
        <f>INDEX(Replacement!AF:AF,MATCH(A425,Replacement!B:B,0))</f>
        <v>Very High</v>
      </c>
      <c r="E425" s="36" t="s">
        <v>41</v>
      </c>
      <c r="F425" s="36" t="str">
        <f>INDEX('Community SIP'!I:I,MATCH(A425,'Community SIP'!B:B,0))</f>
        <v>Community SIP</v>
      </c>
    </row>
    <row r="426" spans="1:6" x14ac:dyDescent="0.25">
      <c r="A426" s="183" t="s">
        <v>437</v>
      </c>
      <c r="B426" s="36" t="str">
        <f>INDEX(Adaptation!AG:AG,MATCH(A426,Adaptation!B:B,0))</f>
        <v>Very Low</v>
      </c>
      <c r="C426" s="36" t="str">
        <f>INDEX(Mitigation!AG:AG,MATCH(A426,Mitigation!B:B,0))</f>
        <v>Very Low</v>
      </c>
      <c r="D426" s="36" t="str">
        <f>INDEX(Replacement!AF:AF,MATCH(A426,Replacement!B:B,0))</f>
        <v>Low</v>
      </c>
      <c r="F426" s="36" t="str">
        <f>INDEX('Community SIP'!I:I,MATCH(A426,'Community SIP'!B:B,0))</f>
        <v>Community SIP</v>
      </c>
    </row>
    <row r="427" spans="1:6" x14ac:dyDescent="0.25">
      <c r="A427" s="29" t="s">
        <v>438</v>
      </c>
      <c r="B427" s="36" t="str">
        <f>INDEX(Adaptation!AG:AG,MATCH(A427,Adaptation!B:B,0))</f>
        <v>Low</v>
      </c>
      <c r="C427" s="36" t="str">
        <f>INDEX(Mitigation!AG:AG,MATCH(A427,Mitigation!B:B,0))</f>
        <v>High</v>
      </c>
      <c r="D427" s="36" t="str">
        <f>INDEX(Replacement!AF:AF,MATCH(A427,Replacement!B:B,0))</f>
        <v>Moderate</v>
      </c>
      <c r="E427" s="36" t="s">
        <v>56</v>
      </c>
      <c r="F427" s="36" t="str">
        <f>INDEX('Community SIP'!I:I,MATCH(A427,'Community SIP'!B:B,0))</f>
        <v>Community SIP</v>
      </c>
    </row>
    <row r="428" spans="1:6" x14ac:dyDescent="0.25">
      <c r="A428" s="183" t="s">
        <v>439</v>
      </c>
      <c r="B428" s="36" t="str">
        <f>INDEX(Adaptation!AG:AG,MATCH(A428,Adaptation!B:B,0))</f>
        <v>Moderate</v>
      </c>
      <c r="C428" s="36" t="str">
        <f>INDEX(Mitigation!AG:AG,MATCH(A428,Mitigation!B:B,0))</f>
        <v>Moderate</v>
      </c>
      <c r="D428" s="36" t="str">
        <f>INDEX(Replacement!AF:AF,MATCH(A428,Replacement!B:B,0))</f>
        <v>Moderate</v>
      </c>
      <c r="F428" s="36" t="str">
        <f>INDEX('Community SIP'!I:I,MATCH(A428,'Community SIP'!B:B,0))</f>
        <v>Community SIP</v>
      </c>
    </row>
    <row r="429" spans="1:6" x14ac:dyDescent="0.25">
      <c r="A429" s="29" t="s">
        <v>440</v>
      </c>
      <c r="B429" s="36" t="str">
        <f>INDEX(Adaptation!AG:AG,MATCH(A429,Adaptation!B:B,0))</f>
        <v>High</v>
      </c>
      <c r="C429" s="36" t="str">
        <f>INDEX(Mitigation!AG:AG,MATCH(A429,Mitigation!B:B,0))</f>
        <v>Very High</v>
      </c>
      <c r="D429" s="36" t="str">
        <f>INDEX(Replacement!AF:AF,MATCH(A429,Replacement!B:B,0))</f>
        <v>High</v>
      </c>
      <c r="E429" s="36" t="s">
        <v>41</v>
      </c>
      <c r="F429" s="36" t="str">
        <f>INDEX('Community SIP'!I:I,MATCH(A429,'Community SIP'!B:B,0))</f>
        <v>Community SIP</v>
      </c>
    </row>
    <row r="430" spans="1:6" x14ac:dyDescent="0.25">
      <c r="A430" s="29" t="s">
        <v>441</v>
      </c>
      <c r="B430" s="36" t="str">
        <f>INDEX(Adaptation!AG:AG,MATCH(A430,Adaptation!B:B,0))</f>
        <v>High</v>
      </c>
      <c r="C430" s="36" t="str">
        <f>INDEX(Mitigation!AG:AG,MATCH(A430,Mitigation!B:B,0))</f>
        <v>Very Low</v>
      </c>
      <c r="D430" s="36" t="str">
        <f>INDEX(Replacement!AF:AF,MATCH(A430,Replacement!B:B,0))</f>
        <v>Low</v>
      </c>
      <c r="E430" s="36" t="s">
        <v>7</v>
      </c>
      <c r="F430" s="36" t="str">
        <f>INDEX('Community SIP'!I:I,MATCH(A430,'Community SIP'!B:B,0))</f>
        <v>Community SIP</v>
      </c>
    </row>
    <row r="431" spans="1:6" x14ac:dyDescent="0.25">
      <c r="A431" s="183" t="s">
        <v>442</v>
      </c>
      <c r="B431" s="36" t="str">
        <f>INDEX(Adaptation!AG:AG,MATCH(A431,Adaptation!B:B,0))</f>
        <v>Moderate</v>
      </c>
      <c r="C431" s="36" t="str">
        <f>INDEX(Mitigation!AG:AG,MATCH(A431,Mitigation!B:B,0))</f>
        <v>Very Low</v>
      </c>
      <c r="D431" s="36" t="str">
        <f>INDEX(Replacement!AF:AF,MATCH(A431,Replacement!B:B,0))</f>
        <v>Very Low</v>
      </c>
      <c r="F431" s="36" t="str">
        <f>INDEX('Community SIP'!I:I,MATCH(A431,'Community SIP'!B:B,0))</f>
        <v>Community SIP</v>
      </c>
    </row>
    <row r="432" spans="1:6" x14ac:dyDescent="0.25">
      <c r="A432" s="29" t="s">
        <v>443</v>
      </c>
      <c r="B432" s="36" t="str">
        <f>INDEX(Adaptation!AG:AG,MATCH(A432,Adaptation!B:B,0))</f>
        <v>Low</v>
      </c>
      <c r="C432" s="36" t="str">
        <f>INDEX(Mitigation!AG:AG,MATCH(A432,Mitigation!B:B,0))</f>
        <v>Low</v>
      </c>
      <c r="D432" s="36" t="str">
        <f>INDEX(Replacement!AF:AF,MATCH(A432,Replacement!B:B,0))</f>
        <v>High</v>
      </c>
      <c r="E432" s="36" t="s">
        <v>67</v>
      </c>
      <c r="F432" s="36" t="str">
        <f>INDEX('Community SIP'!I:I,MATCH(A432,'Community SIP'!B:B,0))</f>
        <v>Community SIP</v>
      </c>
    </row>
    <row r="433" spans="1:6" x14ac:dyDescent="0.25">
      <c r="A433" s="29" t="s">
        <v>444</v>
      </c>
      <c r="B433" s="36" t="str">
        <f>INDEX(Adaptation!AG:AG,MATCH(A433,Adaptation!B:B,0))</f>
        <v>Very High</v>
      </c>
      <c r="C433" s="36" t="str">
        <f>INDEX(Mitigation!AG:AG,MATCH(A433,Mitigation!B:B,0))</f>
        <v>Very Low</v>
      </c>
      <c r="D433" s="36" t="str">
        <f>INDEX(Replacement!AF:AF,MATCH(A433,Replacement!B:B,0))</f>
        <v>Low</v>
      </c>
      <c r="E433" s="36" t="s">
        <v>7</v>
      </c>
      <c r="F433" s="36" t="str">
        <f>INDEX('Community SIP'!I:I,MATCH(A433,'Community SIP'!B:B,0))</f>
        <v>Community SIP</v>
      </c>
    </row>
    <row r="434" spans="1:6" x14ac:dyDescent="0.25">
      <c r="A434" s="29" t="s">
        <v>445</v>
      </c>
      <c r="B434" s="36" t="str">
        <f>INDEX(Adaptation!AG:AG,MATCH(A434,Adaptation!B:B,0))</f>
        <v>Low</v>
      </c>
      <c r="C434" s="36" t="str">
        <f>INDEX(Mitigation!AG:AG,MATCH(A434,Mitigation!B:B,0))</f>
        <v>Very High</v>
      </c>
      <c r="D434" s="36" t="str">
        <f>INDEX(Replacement!AF:AF,MATCH(A434,Replacement!B:B,0))</f>
        <v>High</v>
      </c>
      <c r="E434" s="36" t="s">
        <v>122</v>
      </c>
      <c r="F434" s="36" t="str">
        <f>INDEX('Community SIP'!I:I,MATCH(A434,'Community SIP'!B:B,0))</f>
        <v>Community SIP</v>
      </c>
    </row>
    <row r="435" spans="1:6" x14ac:dyDescent="0.25">
      <c r="A435" s="29" t="s">
        <v>446</v>
      </c>
      <c r="B435" s="36" t="str">
        <f>INDEX(Adaptation!AG:AG,MATCH(A435,Adaptation!B:B,0))</f>
        <v>High</v>
      </c>
      <c r="C435" s="36" t="str">
        <f>INDEX(Mitigation!AG:AG,MATCH(A435,Mitigation!B:B,0))</f>
        <v>Very Low</v>
      </c>
      <c r="D435" s="36" t="str">
        <f>INDEX(Replacement!AF:AF,MATCH(A435,Replacement!B:B,0))</f>
        <v>Low</v>
      </c>
      <c r="E435" s="36" t="s">
        <v>7</v>
      </c>
      <c r="F435" s="36" t="str">
        <f>INDEX('Community SIP'!I:I,MATCH(A435,'Community SIP'!B:B,0))</f>
        <v>Community SIP</v>
      </c>
    </row>
    <row r="436" spans="1:6" x14ac:dyDescent="0.25">
      <c r="A436" s="29" t="s">
        <v>447</v>
      </c>
      <c r="B436" s="36" t="str">
        <f>INDEX(Adaptation!AG:AG,MATCH(A436,Adaptation!B:B,0))</f>
        <v>High</v>
      </c>
      <c r="C436" s="36" t="str">
        <f>INDEX(Mitigation!AG:AG,MATCH(A436,Mitigation!B:B,0))</f>
        <v>Moderate</v>
      </c>
      <c r="D436" s="36" t="str">
        <f>INDEX(Replacement!AF:AF,MATCH(A436,Replacement!B:B,0))</f>
        <v>Low</v>
      </c>
      <c r="E436" s="36" t="s">
        <v>7</v>
      </c>
      <c r="F436" s="36" t="str">
        <f>INDEX('Community SIP'!I:I,MATCH(A436,'Community SIP'!B:B,0))</f>
        <v>Community SIP</v>
      </c>
    </row>
    <row r="437" spans="1:6" x14ac:dyDescent="0.25">
      <c r="A437" s="183" t="s">
        <v>448</v>
      </c>
      <c r="B437" s="36" t="str">
        <f>INDEX(Adaptation!AG:AG,MATCH(A437,Adaptation!B:B,0))</f>
        <v>Low</v>
      </c>
      <c r="C437" s="36" t="str">
        <f>INDEX(Mitigation!AG:AG,MATCH(A437,Mitigation!B:B,0))</f>
        <v>Moderate</v>
      </c>
      <c r="D437" s="36" t="str">
        <f>INDEX(Replacement!AF:AF,MATCH(A437,Replacement!B:B,0))</f>
        <v>Low</v>
      </c>
      <c r="F437" s="36" t="str">
        <f>INDEX('Community SIP'!I:I,MATCH(A437,'Community SIP'!B:B,0))</f>
        <v>Community SIP</v>
      </c>
    </row>
    <row r="438" spans="1:6" x14ac:dyDescent="0.25">
      <c r="A438" s="29" t="s">
        <v>449</v>
      </c>
      <c r="B438" s="36" t="str">
        <f>INDEX(Adaptation!AG:AG,MATCH(A438,Adaptation!B:B,0))</f>
        <v>High</v>
      </c>
      <c r="C438" s="36" t="str">
        <f>INDEX(Mitigation!AG:AG,MATCH(A438,Mitigation!B:B,0))</f>
        <v>Moderate</v>
      </c>
      <c r="D438" s="36" t="str">
        <f>INDEX(Replacement!AF:AF,MATCH(A438,Replacement!B:B,0))</f>
        <v>Low</v>
      </c>
      <c r="E438" s="36" t="s">
        <v>7</v>
      </c>
      <c r="F438" s="36" t="str">
        <f>INDEX('Community SIP'!I:I,MATCH(A438,'Community SIP'!B:B,0))</f>
        <v>Community SIP</v>
      </c>
    </row>
    <row r="439" spans="1:6" x14ac:dyDescent="0.25">
      <c r="A439" s="29" t="s">
        <v>450</v>
      </c>
      <c r="B439" s="36" t="str">
        <f>INDEX(Adaptation!AG:AG,MATCH(A439,Adaptation!B:B,0))</f>
        <v>Low</v>
      </c>
      <c r="C439" s="36" t="str">
        <f>INDEX(Mitigation!AG:AG,MATCH(A439,Mitigation!B:B,0))</f>
        <v>Very High</v>
      </c>
      <c r="D439" s="36" t="str">
        <f>INDEX(Replacement!AF:AF,MATCH(A439,Replacement!B:B,0))</f>
        <v>Moderate</v>
      </c>
      <c r="E439" s="36" t="s">
        <v>56</v>
      </c>
      <c r="F439" s="36" t="str">
        <f>INDEX('Community SIP'!I:I,MATCH(A439,'Community SIP'!B:B,0))</f>
        <v>Community SIP</v>
      </c>
    </row>
    <row r="440" spans="1:6" x14ac:dyDescent="0.25">
      <c r="A440" s="29" t="s">
        <v>451</v>
      </c>
      <c r="B440" s="36" t="str">
        <f>INDEX(Adaptation!AG:AG,MATCH(A440,Adaptation!B:B,0))</f>
        <v>High</v>
      </c>
      <c r="C440" s="36" t="str">
        <f>INDEX(Mitigation!AG:AG,MATCH(A440,Mitigation!B:B,0))</f>
        <v>Low</v>
      </c>
      <c r="D440" s="36" t="str">
        <f>INDEX(Replacement!AF:AF,MATCH(A440,Replacement!B:B,0))</f>
        <v>Low</v>
      </c>
      <c r="E440" s="36" t="s">
        <v>7</v>
      </c>
      <c r="F440" s="36" t="str">
        <f>INDEX('Community SIP'!I:I,MATCH(A440,'Community SIP'!B:B,0))</f>
        <v>Community SIP</v>
      </c>
    </row>
    <row r="441" spans="1:6" x14ac:dyDescent="0.25">
      <c r="A441" s="29" t="s">
        <v>452</v>
      </c>
      <c r="B441" s="36" t="str">
        <f>INDEX(Adaptation!AG:AG,MATCH(A441,Adaptation!B:B,0))</f>
        <v>Very High</v>
      </c>
      <c r="C441" s="36" t="str">
        <f>INDEX(Mitigation!AG:AG,MATCH(A441,Mitigation!B:B,0))</f>
        <v>Very Low</v>
      </c>
      <c r="D441" s="36" t="str">
        <f>INDEX(Replacement!AF:AF,MATCH(A441,Replacement!B:B,0))</f>
        <v>Very Low</v>
      </c>
      <c r="E441" s="36" t="s">
        <v>7</v>
      </c>
      <c r="F441" s="36" t="str">
        <f>INDEX('Community SIP'!I:I,MATCH(A441,'Community SIP'!B:B,0))</f>
        <v>Community SIP</v>
      </c>
    </row>
    <row r="442" spans="1:6" x14ac:dyDescent="0.25">
      <c r="A442" s="29" t="s">
        <v>453</v>
      </c>
      <c r="B442" s="36" t="str">
        <f>INDEX(Adaptation!AG:AG,MATCH(A442,Adaptation!B:B,0))</f>
        <v>Very Low</v>
      </c>
      <c r="C442" s="36" t="str">
        <f>INDEX(Mitigation!AG:AG,MATCH(A442,Mitigation!B:B,0))</f>
        <v>Very High</v>
      </c>
      <c r="D442" s="36" t="str">
        <f>INDEX(Replacement!AF:AF,MATCH(A442,Replacement!B:B,0))</f>
        <v>Moderate</v>
      </c>
      <c r="E442" s="36" t="s">
        <v>56</v>
      </c>
      <c r="F442" s="36" t="str">
        <f>INDEX('Community SIP'!I:I,MATCH(A442,'Community SIP'!B:B,0))</f>
        <v>Community SIP</v>
      </c>
    </row>
    <row r="443" spans="1:6" x14ac:dyDescent="0.25">
      <c r="A443" s="183" t="s">
        <v>454</v>
      </c>
      <c r="B443" s="36" t="str">
        <f>INDEX(Adaptation!AG:AG,MATCH(A443,Adaptation!B:B,0))</f>
        <v>High</v>
      </c>
      <c r="C443" s="36" t="str">
        <f>INDEX(Mitigation!AG:AG,MATCH(A443,Mitigation!B:B,0))</f>
        <v>Moderate</v>
      </c>
      <c r="D443" s="36" t="str">
        <f>INDEX(Replacement!AF:AF,MATCH(A443,Replacement!B:B,0))</f>
        <v>High</v>
      </c>
      <c r="E443" s="36" t="s">
        <v>70</v>
      </c>
      <c r="F443" s="36" t="str">
        <f>INDEX('Community SIP'!I:I,MATCH(A443,'Community SIP'!B:B,0))</f>
        <v>Community SIP</v>
      </c>
    </row>
    <row r="444" spans="1:6" x14ac:dyDescent="0.25">
      <c r="A444" s="29" t="s">
        <v>455</v>
      </c>
      <c r="B444" s="36" t="str">
        <f>INDEX(Adaptation!AG:AG,MATCH(A444,Adaptation!B:B,0))</f>
        <v>Low</v>
      </c>
      <c r="C444" s="36" t="str">
        <f>INDEX(Mitigation!AG:AG,MATCH(A444,Mitigation!B:B,0))</f>
        <v>Very High</v>
      </c>
      <c r="D444" s="36" t="str">
        <f>INDEX(Replacement!AF:AF,MATCH(A444,Replacement!B:B,0))</f>
        <v>Moderate</v>
      </c>
      <c r="E444" s="36" t="s">
        <v>56</v>
      </c>
      <c r="F444" s="36" t="str">
        <f>INDEX('Community SIP'!I:I,MATCH(A444,'Community SIP'!B:B,0))</f>
        <v>Community SIP</v>
      </c>
    </row>
    <row r="445" spans="1:6" x14ac:dyDescent="0.25">
      <c r="A445" s="29" t="s">
        <v>456</v>
      </c>
      <c r="B445" s="36" t="str">
        <f>INDEX(Adaptation!AG:AG,MATCH(A445,Adaptation!B:B,0))</f>
        <v>Low</v>
      </c>
      <c r="C445" s="36" t="str">
        <f>INDEX(Mitigation!AG:AG,MATCH(A445,Mitigation!B:B,0))</f>
        <v>Very High</v>
      </c>
      <c r="D445" s="36" t="str">
        <f>INDEX(Replacement!AF:AF,MATCH(A445,Replacement!B:B,0))</f>
        <v>Moderate</v>
      </c>
      <c r="E445" s="36" t="s">
        <v>56</v>
      </c>
      <c r="F445" s="36" t="str">
        <f>INDEX('Community SIP'!I:I,MATCH(A445,'Community SIP'!B:B,0))</f>
        <v>Community SIP</v>
      </c>
    </row>
    <row r="446" spans="1:6" x14ac:dyDescent="0.25">
      <c r="A446" s="183" t="s">
        <v>457</v>
      </c>
      <c r="B446" s="36" t="str">
        <f>INDEX(Adaptation!AG:AG,MATCH(A446,Adaptation!B:B,0))</f>
        <v>Moderate</v>
      </c>
      <c r="C446" s="36" t="str">
        <f>INDEX(Mitigation!AG:AG,MATCH(A446,Mitigation!B:B,0))</f>
        <v>Low</v>
      </c>
      <c r="D446" s="36" t="str">
        <f>INDEX(Replacement!AF:AF,MATCH(A446,Replacement!B:B,0))</f>
        <v>Moderate</v>
      </c>
      <c r="F446" s="36" t="str">
        <f>INDEX('Community SIP'!I:I,MATCH(A446,'Community SIP'!B:B,0))</f>
        <v>Community SIP</v>
      </c>
    </row>
    <row r="447" spans="1:6" x14ac:dyDescent="0.25">
      <c r="A447" s="29" t="s">
        <v>458</v>
      </c>
      <c r="B447" s="36" t="str">
        <f>INDEX(Adaptation!AG:AG,MATCH(A447,Adaptation!B:B,0))</f>
        <v>Moderate</v>
      </c>
      <c r="C447" s="36" t="str">
        <f>INDEX(Mitigation!AG:AG,MATCH(A447,Mitigation!B:B,0))</f>
        <v>Low</v>
      </c>
      <c r="D447" s="36" t="str">
        <f>INDEX(Replacement!AF:AF,MATCH(A447,Replacement!B:B,0))</f>
        <v>High</v>
      </c>
      <c r="E447" s="36" t="s">
        <v>67</v>
      </c>
      <c r="F447" s="36" t="str">
        <f>INDEX('Community SIP'!I:I,MATCH(A447,'Community SIP'!B:B,0))</f>
        <v>Community SIP</v>
      </c>
    </row>
    <row r="448" spans="1:6" x14ac:dyDescent="0.25">
      <c r="A448" s="29" t="s">
        <v>459</v>
      </c>
      <c r="B448" s="36" t="str">
        <f>INDEX(Adaptation!AG:AG,MATCH(A448,Adaptation!B:B,0))</f>
        <v>Very Low</v>
      </c>
      <c r="C448" s="36" t="str">
        <f>INDEX(Mitigation!AG:AG,MATCH(A448,Mitigation!B:B,0))</f>
        <v>Very High</v>
      </c>
      <c r="D448" s="36" t="str">
        <f>INDEX(Replacement!AF:AF,MATCH(A448,Replacement!B:B,0))</f>
        <v>Moderate</v>
      </c>
      <c r="E448" s="36" t="s">
        <v>56</v>
      </c>
      <c r="F448" s="36" t="str">
        <f>INDEX('Community SIP'!I:I,MATCH(A448,'Community SIP'!B:B,0))</f>
        <v>Community SIP</v>
      </c>
    </row>
    <row r="449" spans="1:6" x14ac:dyDescent="0.25">
      <c r="A449" s="29" t="s">
        <v>460</v>
      </c>
      <c r="B449" s="36" t="str">
        <f>INDEX(Adaptation!AG:AG,MATCH(A449,Adaptation!B:B,0))</f>
        <v>Low</v>
      </c>
      <c r="C449" s="36" t="str">
        <f>INDEX(Mitigation!AG:AG,MATCH(A449,Mitigation!B:B,0))</f>
        <v>Very High</v>
      </c>
      <c r="D449" s="36" t="str">
        <f>INDEX(Replacement!AF:AF,MATCH(A449,Replacement!B:B,0))</f>
        <v>High</v>
      </c>
      <c r="E449" s="36" t="s">
        <v>122</v>
      </c>
      <c r="F449" s="36" t="str">
        <f>INDEX('Community SIP'!I:I,MATCH(A449,'Community SIP'!B:B,0))</f>
        <v>Community SIP</v>
      </c>
    </row>
    <row r="450" spans="1:6" x14ac:dyDescent="0.25">
      <c r="A450" s="29" t="s">
        <v>461</v>
      </c>
      <c r="B450" s="36" t="str">
        <f>INDEX(Adaptation!AG:AG,MATCH(A450,Adaptation!B:B,0))</f>
        <v>High</v>
      </c>
      <c r="C450" s="36" t="str">
        <f>INDEX(Mitigation!AG:AG,MATCH(A450,Mitigation!B:B,0))</f>
        <v>Very Low</v>
      </c>
      <c r="D450" s="36" t="str">
        <f>INDEX(Replacement!AF:AF,MATCH(A450,Replacement!B:B,0))</f>
        <v>Low</v>
      </c>
      <c r="E450" s="36" t="s">
        <v>7</v>
      </c>
      <c r="F450" s="36" t="str">
        <f>INDEX('Community SIP'!I:I,MATCH(A450,'Community SIP'!B:B,0))</f>
        <v>Community SIP</v>
      </c>
    </row>
    <row r="451" spans="1:6" x14ac:dyDescent="0.25">
      <c r="A451" s="183" t="s">
        <v>462</v>
      </c>
      <c r="B451" s="36" t="str">
        <f>INDEX(Adaptation!AG:AG,MATCH(A451,Adaptation!B:B,0))</f>
        <v>Moderate</v>
      </c>
      <c r="C451" s="36" t="str">
        <f>INDEX(Mitigation!AG:AG,MATCH(A451,Mitigation!B:B,0))</f>
        <v>Low</v>
      </c>
      <c r="D451" s="36" t="str">
        <f>INDEX(Replacement!AF:AF,MATCH(A451,Replacement!B:B,0))</f>
        <v>Low</v>
      </c>
      <c r="F451" s="36" t="str">
        <f>INDEX('Community SIP'!I:I,MATCH(A451,'Community SIP'!B:B,0))</f>
        <v>Community SIP</v>
      </c>
    </row>
    <row r="452" spans="1:6" x14ac:dyDescent="0.25">
      <c r="A452" s="29" t="s">
        <v>463</v>
      </c>
      <c r="B452" s="36" t="str">
        <f>INDEX(Adaptation!AG:AG,MATCH(A452,Adaptation!B:B,0))</f>
        <v>Moderate</v>
      </c>
      <c r="C452" s="36" t="str">
        <f>INDEX(Mitigation!AG:AG,MATCH(A452,Mitigation!B:B,0))</f>
        <v>Very High</v>
      </c>
      <c r="D452" s="36" t="str">
        <f>INDEX(Replacement!AF:AF,MATCH(A452,Replacement!B:B,0))</f>
        <v>Very High</v>
      </c>
      <c r="E452" s="36" t="s">
        <v>122</v>
      </c>
      <c r="F452" s="36" t="str">
        <f>INDEX('Community SIP'!I:I,MATCH(A452,'Community SIP'!B:B,0))</f>
        <v>Community SIP</v>
      </c>
    </row>
    <row r="453" spans="1:6" x14ac:dyDescent="0.25">
      <c r="A453" s="183" t="s">
        <v>464</v>
      </c>
      <c r="B453" s="36" t="str">
        <f>INDEX(Adaptation!AG:AG,MATCH(A453,Adaptation!B:B,0))</f>
        <v>Very High</v>
      </c>
      <c r="C453" s="36" t="str">
        <f>INDEX(Mitigation!AG:AG,MATCH(A453,Mitigation!B:B,0))</f>
        <v>Moderate</v>
      </c>
      <c r="D453" s="36" t="str">
        <f>INDEX(Replacement!AF:AF,MATCH(A453,Replacement!B:B,0))</f>
        <v>High</v>
      </c>
      <c r="E453" s="36" t="s">
        <v>70</v>
      </c>
      <c r="F453" s="36" t="str">
        <f>INDEX('Community SIP'!I:I,MATCH(A453,'Community SIP'!B:B,0))</f>
        <v>Community SIP</v>
      </c>
    </row>
    <row r="454" spans="1:6" x14ac:dyDescent="0.25">
      <c r="A454" s="183" t="s">
        <v>465</v>
      </c>
      <c r="B454" s="36" t="str">
        <f>INDEX(Adaptation!AG:AG,MATCH(A454,Adaptation!B:B,0))</f>
        <v>High</v>
      </c>
      <c r="C454" s="36" t="str">
        <f>INDEX(Mitigation!AG:AG,MATCH(A454,Mitigation!B:B,0))</f>
        <v>Moderate</v>
      </c>
      <c r="D454" s="36" t="str">
        <f>INDEX(Replacement!AF:AF,MATCH(A454,Replacement!B:B,0))</f>
        <v>Very High</v>
      </c>
      <c r="E454" s="36" t="s">
        <v>70</v>
      </c>
      <c r="F454" s="36" t="str">
        <f>INDEX('Community SIP'!I:I,MATCH(A454,'Community SIP'!B:B,0))</f>
        <v>Community SIP</v>
      </c>
    </row>
    <row r="455" spans="1:6" x14ac:dyDescent="0.25">
      <c r="A455" s="29" t="s">
        <v>466</v>
      </c>
      <c r="B455" s="36" t="str">
        <f>INDEX(Adaptation!AG:AG,MATCH(A455,Adaptation!B:B,0))</f>
        <v>High</v>
      </c>
      <c r="C455" s="36" t="str">
        <f>INDEX(Mitigation!AG:AG,MATCH(A455,Mitigation!B:B,0))</f>
        <v>Moderate</v>
      </c>
      <c r="D455" s="36" t="str">
        <f>INDEX(Replacement!AF:AF,MATCH(A455,Replacement!B:B,0))</f>
        <v>Moderate</v>
      </c>
      <c r="E455" s="36" t="s">
        <v>7</v>
      </c>
      <c r="F455" s="36" t="str">
        <f>INDEX('Community SIP'!I:I,MATCH(A455,'Community SIP'!B:B,0))</f>
        <v>Community SIP</v>
      </c>
    </row>
    <row r="456" spans="1:6" x14ac:dyDescent="0.25">
      <c r="A456" s="183" t="s">
        <v>467</v>
      </c>
      <c r="B456" s="36" t="str">
        <f>INDEX(Adaptation!AG:AG,MATCH(A456,Adaptation!B:B,0))</f>
        <v>Moderate</v>
      </c>
      <c r="C456" s="36" t="str">
        <f>INDEX(Mitigation!AG:AG,MATCH(A456,Mitigation!B:B,0))</f>
        <v>Low</v>
      </c>
      <c r="D456" s="36" t="str">
        <f>INDEX(Replacement!AF:AF,MATCH(A456,Replacement!B:B,0))</f>
        <v>Very Low</v>
      </c>
      <c r="F456" s="36" t="str">
        <f>INDEX('Community SIP'!I:I,MATCH(A456,'Community SIP'!B:B,0))</f>
        <v>Community SIP</v>
      </c>
    </row>
    <row r="457" spans="1:6" x14ac:dyDescent="0.25">
      <c r="A457" s="29" t="s">
        <v>468</v>
      </c>
      <c r="B457" s="36" t="str">
        <f>INDEX(Adaptation!AG:AG,MATCH(A457,Adaptation!B:B,0))</f>
        <v>Moderate</v>
      </c>
      <c r="C457" s="36" t="str">
        <f>INDEX(Mitigation!AG:AG,MATCH(A457,Mitigation!B:B,0))</f>
        <v>High</v>
      </c>
      <c r="D457" s="36" t="str">
        <f>INDEX(Replacement!AF:AF,MATCH(A457,Replacement!B:B,0))</f>
        <v>High</v>
      </c>
      <c r="E457" s="36" t="s">
        <v>122</v>
      </c>
      <c r="F457" s="36" t="str">
        <f>INDEX('Community SIP'!I:I,MATCH(A457,'Community SIP'!B:B,0))</f>
        <v>Community SIP</v>
      </c>
    </row>
    <row r="458" spans="1:6" x14ac:dyDescent="0.25">
      <c r="A458" s="29" t="s">
        <v>469</v>
      </c>
      <c r="B458" s="36" t="str">
        <f>INDEX(Adaptation!AG:AG,MATCH(A458,Adaptation!B:B,0))</f>
        <v>Low</v>
      </c>
      <c r="C458" s="36" t="str">
        <f>INDEX(Mitigation!AG:AG,MATCH(A458,Mitigation!B:B,0))</f>
        <v>Very High</v>
      </c>
      <c r="D458" s="36" t="str">
        <f>INDEX(Replacement!AF:AF,MATCH(A458,Replacement!B:B,0))</f>
        <v>High</v>
      </c>
      <c r="E458" s="36" t="s">
        <v>122</v>
      </c>
      <c r="F458" s="36" t="str">
        <f>INDEX('Community SIP'!I:I,MATCH(A458,'Community SIP'!B:B,0))</f>
        <v>Community SIP</v>
      </c>
    </row>
    <row r="459" spans="1:6" x14ac:dyDescent="0.25">
      <c r="A459" s="29" t="s">
        <v>470</v>
      </c>
      <c r="B459" s="36" t="str">
        <f>INDEX(Adaptation!AG:AG,MATCH(A459,Adaptation!B:B,0))</f>
        <v>Moderate</v>
      </c>
      <c r="C459" s="36" t="str">
        <f>INDEX(Mitigation!AG:AG,MATCH(A459,Mitigation!B:B,0))</f>
        <v>Very High</v>
      </c>
      <c r="D459" s="36" t="str">
        <f>INDEX(Replacement!AF:AF,MATCH(A459,Replacement!B:B,0))</f>
        <v>High</v>
      </c>
      <c r="E459" s="36" t="s">
        <v>122</v>
      </c>
      <c r="F459" s="36" t="str">
        <f>INDEX('Community SIP'!I:I,MATCH(A459,'Community SIP'!B:B,0))</f>
        <v>Community SIP</v>
      </c>
    </row>
    <row r="460" spans="1:6" x14ac:dyDescent="0.25">
      <c r="A460" s="29" t="s">
        <v>471</v>
      </c>
      <c r="B460" s="36" t="str">
        <f>INDEX(Adaptation!AG:AG,MATCH(A460,Adaptation!B:B,0))</f>
        <v>Low</v>
      </c>
      <c r="C460" s="36" t="str">
        <f>INDEX(Mitigation!AG:AG,MATCH(A460,Mitigation!B:B,0))</f>
        <v>Low</v>
      </c>
      <c r="D460" s="36" t="str">
        <f>INDEX(Replacement!AF:AF,MATCH(A460,Replacement!B:B,0))</f>
        <v>High</v>
      </c>
      <c r="E460" s="36" t="s">
        <v>67</v>
      </c>
      <c r="F460" s="36" t="str">
        <f>INDEX('Community SIP'!I:I,MATCH(A460,'Community SIP'!B:B,0))</f>
        <v>Community SIP</v>
      </c>
    </row>
    <row r="461" spans="1:6" x14ac:dyDescent="0.25">
      <c r="A461" s="183" t="s">
        <v>472</v>
      </c>
      <c r="B461" s="36" t="str">
        <f>INDEX(Adaptation!AG:AG,MATCH(A461,Adaptation!B:B,0))</f>
        <v>Moderate</v>
      </c>
      <c r="C461" s="36" t="str">
        <f>INDEX(Mitigation!AG:AG,MATCH(A461,Mitigation!B:B,0))</f>
        <v>Low</v>
      </c>
      <c r="D461" s="36" t="str">
        <f>INDEX(Replacement!AF:AF,MATCH(A461,Replacement!B:B,0))</f>
        <v>Low</v>
      </c>
      <c r="F461" s="36" t="str">
        <f>INDEX('Community SIP'!I:I,MATCH(A461,'Community SIP'!B:B,0))</f>
        <v>Community SIP</v>
      </c>
    </row>
    <row r="462" spans="1:6" x14ac:dyDescent="0.25">
      <c r="A462" s="29" t="s">
        <v>473</v>
      </c>
      <c r="B462" s="36" t="str">
        <f>INDEX(Adaptation!AG:AG,MATCH(A462,Adaptation!B:B,0))</f>
        <v>Low</v>
      </c>
      <c r="C462" s="36" t="str">
        <f>INDEX(Mitigation!AG:AG,MATCH(A462,Mitigation!B:B,0))</f>
        <v>Low</v>
      </c>
      <c r="D462" s="36" t="str">
        <f>INDEX(Replacement!AF:AF,MATCH(A462,Replacement!B:B,0))</f>
        <v>High</v>
      </c>
      <c r="E462" s="36" t="s">
        <v>67</v>
      </c>
      <c r="F462" s="36" t="str">
        <f>INDEX('Community SIP'!I:I,MATCH(A462,'Community SIP'!B:B,0))</f>
        <v>Community SIP</v>
      </c>
    </row>
    <row r="463" spans="1:6" x14ac:dyDescent="0.25">
      <c r="A463" s="183" t="s">
        <v>474</v>
      </c>
      <c r="B463" s="36" t="str">
        <f>INDEX(Adaptation!AG:AG,MATCH(A463,Adaptation!B:B,0))</f>
        <v>Moderate</v>
      </c>
      <c r="C463" s="36" t="str">
        <f>INDEX(Mitigation!AG:AG,MATCH(A463,Mitigation!B:B,0))</f>
        <v>Low</v>
      </c>
      <c r="D463" s="36" t="str">
        <f>INDEX(Replacement!AF:AF,MATCH(A463,Replacement!B:B,0))</f>
        <v>Moderate</v>
      </c>
      <c r="F463" s="36" t="str">
        <f>INDEX('Community SIP'!I:I,MATCH(A463,'Community SIP'!B:B,0))</f>
        <v>Community SIP</v>
      </c>
    </row>
    <row r="464" spans="1:6" x14ac:dyDescent="0.25">
      <c r="A464" s="29" t="s">
        <v>475</v>
      </c>
      <c r="B464" s="36" t="str">
        <f>INDEX(Adaptation!AG:AG,MATCH(A464,Adaptation!B:B,0))</f>
        <v>Low</v>
      </c>
      <c r="C464" s="36" t="str">
        <f>INDEX(Mitigation!AG:AG,MATCH(A464,Mitigation!B:B,0))</f>
        <v>High</v>
      </c>
      <c r="D464" s="36" t="str">
        <f>INDEX(Replacement!AF:AF,MATCH(A464,Replacement!B:B,0))</f>
        <v>High</v>
      </c>
      <c r="E464" s="36" t="s">
        <v>122</v>
      </c>
      <c r="F464" s="36" t="str">
        <f>INDEX('Community SIP'!I:I,MATCH(A464,'Community SIP'!B:B,0))</f>
        <v>Community SIP</v>
      </c>
    </row>
    <row r="465" spans="1:6" x14ac:dyDescent="0.25">
      <c r="A465" s="183" t="s">
        <v>476</v>
      </c>
      <c r="B465" s="36" t="str">
        <f>INDEX(Adaptation!AG:AG,MATCH(A465,Adaptation!B:B,0))</f>
        <v>Low</v>
      </c>
      <c r="C465" s="36" t="str">
        <f>INDEX(Mitigation!AG:AG,MATCH(A465,Mitigation!B:B,0))</f>
        <v>Very Low</v>
      </c>
      <c r="D465" s="36" t="str">
        <f>INDEX(Replacement!AF:AF,MATCH(A465,Replacement!B:B,0))</f>
        <v>Very Low</v>
      </c>
      <c r="F465" s="36" t="str">
        <f>INDEX('Community SIP'!I:I,MATCH(A465,'Community SIP'!B:B,0))</f>
        <v>Community SIP</v>
      </c>
    </row>
    <row r="466" spans="1:6" x14ac:dyDescent="0.25">
      <c r="A466" s="183" t="s">
        <v>477</v>
      </c>
      <c r="B466" s="36" t="str">
        <f>INDEX(Adaptation!AG:AG,MATCH(A466,Adaptation!B:B,0))</f>
        <v>Low</v>
      </c>
      <c r="C466" s="36" t="str">
        <f>INDEX(Mitigation!AG:AG,MATCH(A466,Mitigation!B:B,0))</f>
        <v>Very Low</v>
      </c>
      <c r="D466" s="36" t="str">
        <f>INDEX(Replacement!AF:AF,MATCH(A466,Replacement!B:B,0))</f>
        <v>Very Low</v>
      </c>
      <c r="F466" s="36" t="str">
        <f>INDEX('Community SIP'!I:I,MATCH(A466,'Community SIP'!B:B,0))</f>
        <v>Community SIP</v>
      </c>
    </row>
    <row r="467" spans="1:6" x14ac:dyDescent="0.25">
      <c r="A467" s="29" t="s">
        <v>478</v>
      </c>
      <c r="B467" s="36" t="str">
        <f>INDEX(Adaptation!AG:AG,MATCH(A467,Adaptation!B:B,0))</f>
        <v>Low</v>
      </c>
      <c r="C467" s="36" t="str">
        <f>INDEX(Mitigation!AG:AG,MATCH(A467,Mitigation!B:B,0))</f>
        <v>Very High</v>
      </c>
      <c r="D467" s="36" t="str">
        <f>INDEX(Replacement!AF:AF,MATCH(A467,Replacement!B:B,0))</f>
        <v>High</v>
      </c>
      <c r="E467" s="36" t="s">
        <v>122</v>
      </c>
      <c r="F467" s="36" t="str">
        <f>INDEX('Community SIP'!I:I,MATCH(A467,'Community SIP'!B:B,0))</f>
        <v>Community SIP</v>
      </c>
    </row>
    <row r="468" spans="1:6" x14ac:dyDescent="0.25">
      <c r="A468" s="29" t="s">
        <v>479</v>
      </c>
      <c r="B468" s="36" t="str">
        <f>INDEX(Adaptation!AG:AG,MATCH(A468,Adaptation!B:B,0))</f>
        <v>Very Low</v>
      </c>
      <c r="C468" s="36" t="str">
        <f>INDEX(Mitigation!AG:AG,MATCH(A468,Mitigation!B:B,0))</f>
        <v>Very High</v>
      </c>
      <c r="D468" s="36" t="str">
        <f>INDEX(Replacement!AF:AF,MATCH(A468,Replacement!B:B,0))</f>
        <v>Very High</v>
      </c>
      <c r="E468" s="36" t="s">
        <v>122</v>
      </c>
      <c r="F468" s="36" t="str">
        <f>INDEX('Community SIP'!I:I,MATCH(A468,'Community SIP'!B:B,0))</f>
        <v>Community SIP</v>
      </c>
    </row>
    <row r="469" spans="1:6" x14ac:dyDescent="0.25">
      <c r="A469" s="29" t="s">
        <v>480</v>
      </c>
      <c r="B469" s="36" t="str">
        <f>INDEX(Adaptation!AG:AG,MATCH(A469,Adaptation!B:B,0))</f>
        <v>Low</v>
      </c>
      <c r="C469" s="36" t="str">
        <f>INDEX(Mitigation!AG:AG,MATCH(A469,Mitigation!B:B,0))</f>
        <v>High</v>
      </c>
      <c r="D469" s="36" t="str">
        <f>INDEX(Replacement!AF:AF,MATCH(A469,Replacement!B:B,0))</f>
        <v>Moderate</v>
      </c>
      <c r="E469" s="36" t="s">
        <v>56</v>
      </c>
      <c r="F469" s="36" t="str">
        <f>INDEX('Community SIP'!I:I,MATCH(A469,'Community SIP'!B:B,0))</f>
        <v>Community SIP</v>
      </c>
    </row>
    <row r="470" spans="1:6" x14ac:dyDescent="0.25">
      <c r="A470" s="29" t="s">
        <v>481</v>
      </c>
      <c r="B470" s="36" t="str">
        <f>INDEX(Adaptation!AG:AG,MATCH(A470,Adaptation!B:B,0))</f>
        <v>Very Low</v>
      </c>
      <c r="C470" s="36" t="str">
        <f>INDEX(Mitigation!AG:AG,MATCH(A470,Mitigation!B:B,0))</f>
        <v>Very High</v>
      </c>
      <c r="D470" s="36" t="str">
        <f>INDEX(Replacement!AF:AF,MATCH(A470,Replacement!B:B,0))</f>
        <v>High</v>
      </c>
      <c r="E470" s="36" t="s">
        <v>122</v>
      </c>
      <c r="F470" s="36" t="str">
        <f>INDEX('Community SIP'!I:I,MATCH(A470,'Community SIP'!B:B,0))</f>
        <v>Community SIP</v>
      </c>
    </row>
    <row r="471" spans="1:6" x14ac:dyDescent="0.25">
      <c r="A471" s="183" t="s">
        <v>482</v>
      </c>
      <c r="B471" s="36" t="str">
        <f>INDEX(Adaptation!AG:AG,MATCH(A471,Adaptation!B:B,0))</f>
        <v>Moderate</v>
      </c>
      <c r="C471" s="36" t="str">
        <f>INDEX(Mitigation!AG:AG,MATCH(A471,Mitigation!B:B,0))</f>
        <v>Very Low</v>
      </c>
      <c r="D471" s="36" t="str">
        <f>INDEX(Replacement!AF:AF,MATCH(A471,Replacement!B:B,0))</f>
        <v>Very Low</v>
      </c>
      <c r="F471" s="36" t="str">
        <f>INDEX('Community SIP'!I:I,MATCH(A471,'Community SIP'!B:B,0))</f>
        <v>Community SIP</v>
      </c>
    </row>
    <row r="472" spans="1:6" x14ac:dyDescent="0.25">
      <c r="A472" s="29" t="s">
        <v>483</v>
      </c>
      <c r="B472" s="36" t="str">
        <f>INDEX(Adaptation!AG:AG,MATCH(A472,Adaptation!B:B,0))</f>
        <v>No Data</v>
      </c>
      <c r="C472" s="36" t="str">
        <f>INDEX(Mitigation!AG:AG,MATCH(A472,Mitigation!B:B,0))</f>
        <v>No Data</v>
      </c>
      <c r="D472" s="36" t="str">
        <f>INDEX(Replacement!AF:AF,MATCH(A472,Replacement!B:B,0))</f>
        <v>No Data</v>
      </c>
      <c r="E472" s="36" t="s">
        <v>95</v>
      </c>
      <c r="F472" s="36" t="str">
        <f>INDEX('Community SIP'!I:I,MATCH(A472,'Community SIP'!B:B,0))</f>
        <v>Community SIP</v>
      </c>
    </row>
    <row r="473" spans="1:6" x14ac:dyDescent="0.25">
      <c r="A473" s="183" t="s">
        <v>484</v>
      </c>
      <c r="B473" s="36" t="str">
        <f>INDEX(Adaptation!AG:AG,MATCH(A473,Adaptation!B:B,0))</f>
        <v>Low</v>
      </c>
      <c r="C473" s="36" t="str">
        <f>INDEX(Mitigation!AG:AG,MATCH(A473,Mitigation!B:B,0))</f>
        <v>Very Low</v>
      </c>
      <c r="D473" s="36" t="str">
        <f>INDEX(Replacement!AF:AF,MATCH(A473,Replacement!B:B,0))</f>
        <v>Very Low</v>
      </c>
      <c r="F473" s="36" t="str">
        <f>INDEX('Community SIP'!I:I,MATCH(A473,'Community SIP'!B:B,0))</f>
        <v>Community SIP</v>
      </c>
    </row>
    <row r="474" spans="1:6" x14ac:dyDescent="0.25">
      <c r="A474" s="29" t="s">
        <v>485</v>
      </c>
      <c r="B474" s="36" t="str">
        <f>INDEX(Adaptation!AG:AG,MATCH(A474,Adaptation!B:B,0))</f>
        <v>High</v>
      </c>
      <c r="C474" s="36" t="str">
        <f>INDEX(Mitigation!AG:AG,MATCH(A474,Mitigation!B:B,0))</f>
        <v>Very Low</v>
      </c>
      <c r="D474" s="36" t="str">
        <f>INDEX(Replacement!AF:AF,MATCH(A474,Replacement!B:B,0))</f>
        <v>Very Low</v>
      </c>
      <c r="E474" s="36" t="s">
        <v>7</v>
      </c>
      <c r="F474" s="36" t="str">
        <f>INDEX('Community SIP'!I:I,MATCH(A474,'Community SIP'!B:B,0))</f>
        <v>Community SIP</v>
      </c>
    </row>
    <row r="475" spans="1:6" x14ac:dyDescent="0.25">
      <c r="A475" s="29" t="s">
        <v>486</v>
      </c>
      <c r="B475" s="36" t="str">
        <f>INDEX(Adaptation!AG:AG,MATCH(A475,Adaptation!B:B,0))</f>
        <v>High</v>
      </c>
      <c r="C475" s="36" t="str">
        <f>INDEX(Mitigation!AG:AG,MATCH(A475,Mitigation!B:B,0))</f>
        <v>Very Low</v>
      </c>
      <c r="D475" s="36" t="str">
        <f>INDEX(Replacement!AF:AF,MATCH(A475,Replacement!B:B,0))</f>
        <v>Very Low</v>
      </c>
      <c r="E475" s="36" t="s">
        <v>7</v>
      </c>
      <c r="F475" s="36" t="str">
        <f>INDEX('Community SIP'!I:I,MATCH(A475,'Community SIP'!B:B,0))</f>
        <v>Community SIP</v>
      </c>
    </row>
    <row r="476" spans="1:6" x14ac:dyDescent="0.25">
      <c r="A476" s="183" t="s">
        <v>487</v>
      </c>
      <c r="B476" s="36" t="str">
        <f>INDEX(Adaptation!AG:AG,MATCH(A476,Adaptation!B:B,0))</f>
        <v>Moderate</v>
      </c>
      <c r="C476" s="36" t="str">
        <f>INDEX(Mitigation!AG:AG,MATCH(A476,Mitigation!B:B,0))</f>
        <v>Low</v>
      </c>
      <c r="D476" s="36" t="str">
        <f>INDEX(Replacement!AF:AF,MATCH(A476,Replacement!B:B,0))</f>
        <v>Moderate</v>
      </c>
      <c r="F476" s="36" t="str">
        <f>INDEX('Community SIP'!I:I,MATCH(A476,'Community SIP'!B:B,0))</f>
        <v>Community SIP</v>
      </c>
    </row>
    <row r="477" spans="1:6" x14ac:dyDescent="0.25">
      <c r="A477" s="183" t="s">
        <v>488</v>
      </c>
      <c r="B477" s="36" t="str">
        <f>INDEX(Adaptation!AG:AG,MATCH(A477,Adaptation!B:B,0))</f>
        <v>Moderate</v>
      </c>
      <c r="C477" s="36" t="str">
        <f>INDEX(Mitigation!AG:AG,MATCH(A477,Mitigation!B:B,0))</f>
        <v>Low</v>
      </c>
      <c r="D477" s="36" t="str">
        <f>INDEX(Replacement!AF:AF,MATCH(A477,Replacement!B:B,0))</f>
        <v>Low</v>
      </c>
      <c r="F477" s="36" t="str">
        <f>INDEX('Community SIP'!I:I,MATCH(A477,'Community SIP'!B:B,0))</f>
        <v>Community SIP</v>
      </c>
    </row>
    <row r="478" spans="1:6" x14ac:dyDescent="0.25">
      <c r="A478" s="183" t="s">
        <v>489</v>
      </c>
      <c r="B478" s="36" t="str">
        <f>INDEX(Adaptation!AG:AG,MATCH(A478,Adaptation!B:B,0))</f>
        <v>Moderate</v>
      </c>
      <c r="C478" s="36" t="str">
        <f>INDEX(Mitigation!AG:AG,MATCH(A478,Mitigation!B:B,0))</f>
        <v>Moderate</v>
      </c>
      <c r="D478" s="36" t="str">
        <f>INDEX(Replacement!AF:AF,MATCH(A478,Replacement!B:B,0))</f>
        <v>Very Low</v>
      </c>
      <c r="F478" s="36" t="str">
        <f>INDEX('Community SIP'!I:I,MATCH(A478,'Community SIP'!B:B,0))</f>
        <v>Community SIP</v>
      </c>
    </row>
    <row r="479" spans="1:6" x14ac:dyDescent="0.25">
      <c r="A479" s="29" t="s">
        <v>490</v>
      </c>
      <c r="B479" s="36" t="str">
        <f>INDEX(Adaptation!AG:AG,MATCH(A479,Adaptation!B:B,0))</f>
        <v>Moderate</v>
      </c>
      <c r="C479" s="36" t="str">
        <f>INDEX(Mitigation!AG:AG,MATCH(A479,Mitigation!B:B,0))</f>
        <v>Moderate</v>
      </c>
      <c r="D479" s="36" t="str">
        <f>INDEX(Replacement!AF:AF,MATCH(A479,Replacement!B:B,0))</f>
        <v>Very High</v>
      </c>
      <c r="E479" s="36" t="s">
        <v>67</v>
      </c>
      <c r="F479" s="36" t="str">
        <f>INDEX('Community SIP'!I:I,MATCH(A479,'Community SIP'!B:B,0))</f>
        <v>Community SIP</v>
      </c>
    </row>
    <row r="480" spans="1:6" x14ac:dyDescent="0.25">
      <c r="A480" s="183" t="s">
        <v>491</v>
      </c>
      <c r="B480" s="36" t="str">
        <f>INDEX(Adaptation!AG:AG,MATCH(A480,Adaptation!B:B,0))</f>
        <v>Moderate</v>
      </c>
      <c r="C480" s="36" t="str">
        <f>INDEX(Mitigation!AG:AG,MATCH(A480,Mitigation!B:B,0))</f>
        <v>Very Low</v>
      </c>
      <c r="D480" s="36" t="str">
        <f>INDEX(Replacement!AF:AF,MATCH(A480,Replacement!B:B,0))</f>
        <v>Low</v>
      </c>
      <c r="F480" s="36" t="str">
        <f>INDEX('Community SIP'!I:I,MATCH(A480,'Community SIP'!B:B,0))</f>
        <v>Community SIP</v>
      </c>
    </row>
    <row r="481" spans="1:6" x14ac:dyDescent="0.25">
      <c r="A481" s="183" t="s">
        <v>492</v>
      </c>
      <c r="B481" s="36" t="str">
        <f>INDEX(Adaptation!AG:AG,MATCH(A481,Adaptation!B:B,0))</f>
        <v>Low</v>
      </c>
      <c r="C481" s="36" t="str">
        <f>INDEX(Mitigation!AG:AG,MATCH(A481,Mitigation!B:B,0))</f>
        <v>Moderate</v>
      </c>
      <c r="D481" s="36" t="str">
        <f>INDEX(Replacement!AF:AF,MATCH(A481,Replacement!B:B,0))</f>
        <v>Low</v>
      </c>
      <c r="F481" s="36" t="str">
        <f>INDEX('Community SIP'!I:I,MATCH(A481,'Community SIP'!B:B,0))</f>
        <v>Community SIP</v>
      </c>
    </row>
    <row r="482" spans="1:6" x14ac:dyDescent="0.25">
      <c r="A482" s="29" t="s">
        <v>493</v>
      </c>
      <c r="B482" s="36" t="str">
        <f>INDEX(Adaptation!AG:AG,MATCH(A482,Adaptation!B:B,0))</f>
        <v>Very Low</v>
      </c>
      <c r="C482" s="36" t="str">
        <f>INDEX(Mitigation!AG:AG,MATCH(A482,Mitigation!B:B,0))</f>
        <v>Very High</v>
      </c>
      <c r="D482" s="36" t="str">
        <f>INDEX(Replacement!AF:AF,MATCH(A482,Replacement!B:B,0))</f>
        <v>High</v>
      </c>
      <c r="E482" s="36" t="s">
        <v>122</v>
      </c>
      <c r="F482" s="36" t="str">
        <f>INDEX('Community SIP'!I:I,MATCH(A482,'Community SIP'!B:B,0))</f>
        <v>Community SIP</v>
      </c>
    </row>
    <row r="483" spans="1:6" x14ac:dyDescent="0.25">
      <c r="A483" s="29" t="s">
        <v>494</v>
      </c>
      <c r="B483" s="36" t="str">
        <f>INDEX(Adaptation!AG:AG,MATCH(A483,Adaptation!B:B,0))</f>
        <v>Very Low</v>
      </c>
      <c r="C483" s="36" t="str">
        <f>INDEX(Mitigation!AG:AG,MATCH(A483,Mitigation!B:B,0))</f>
        <v>High</v>
      </c>
      <c r="D483" s="36" t="str">
        <f>INDEX(Replacement!AF:AF,MATCH(A483,Replacement!B:B,0))</f>
        <v>Very Low</v>
      </c>
      <c r="E483" s="36" t="s">
        <v>56</v>
      </c>
      <c r="F483" s="36" t="str">
        <f>INDEX('Community SIP'!I:I,MATCH(A483,'Community SIP'!B:B,0))</f>
        <v>Community SIP</v>
      </c>
    </row>
    <row r="484" spans="1:6" x14ac:dyDescent="0.25">
      <c r="A484" s="29" t="s">
        <v>495</v>
      </c>
      <c r="B484" s="36" t="str">
        <f>INDEX(Adaptation!AG:AG,MATCH(A484,Adaptation!B:B,0))</f>
        <v>No Data</v>
      </c>
      <c r="C484" s="36" t="str">
        <f>INDEX(Mitigation!AG:AG,MATCH(A484,Mitigation!B:B,0))</f>
        <v>No Data</v>
      </c>
      <c r="D484" s="36" t="str">
        <f>INDEX(Replacement!AF:AF,MATCH(A484,Replacement!B:B,0))</f>
        <v>No Data</v>
      </c>
      <c r="E484" s="36" t="s">
        <v>95</v>
      </c>
      <c r="F484" s="36" t="str">
        <f>INDEX('Community SIP'!I:I,MATCH(A484,'Community SIP'!B:B,0))</f>
        <v>Community SIP</v>
      </c>
    </row>
    <row r="485" spans="1:6" x14ac:dyDescent="0.25">
      <c r="A485" s="29" t="s">
        <v>496</v>
      </c>
      <c r="B485" s="36" t="str">
        <f>INDEX(Adaptation!AG:AG,MATCH(A485,Adaptation!B:B,0))</f>
        <v>Moderate</v>
      </c>
      <c r="C485" s="36" t="str">
        <f>INDEX(Mitigation!AG:AG,MATCH(A485,Mitigation!B:B,0))</f>
        <v>Low</v>
      </c>
      <c r="D485" s="36" t="str">
        <f>INDEX(Replacement!AF:AF,MATCH(A485,Replacement!B:B,0))</f>
        <v>High</v>
      </c>
      <c r="E485" s="36" t="s">
        <v>67</v>
      </c>
      <c r="F485" s="36" t="str">
        <f>INDEX('Community SIP'!I:I,MATCH(A485,'Community SIP'!B:B,0))</f>
        <v>Community SIP</v>
      </c>
    </row>
    <row r="486" spans="1:6" x14ac:dyDescent="0.25">
      <c r="A486" s="183" t="s">
        <v>497</v>
      </c>
      <c r="B486" s="36" t="str">
        <f>INDEX(Adaptation!AG:AG,MATCH(A486,Adaptation!B:B,0))</f>
        <v>Moderate</v>
      </c>
      <c r="C486" s="36" t="str">
        <f>INDEX(Mitigation!AG:AG,MATCH(A486,Mitigation!B:B,0))</f>
        <v>Moderate</v>
      </c>
      <c r="D486" s="36" t="str">
        <f>INDEX(Replacement!AF:AF,MATCH(A486,Replacement!B:B,0))</f>
        <v>Moderate</v>
      </c>
      <c r="F486" s="36" t="str">
        <f>INDEX('Community SIP'!I:I,MATCH(A486,'Community SIP'!B:B,0))</f>
        <v>Community SIP</v>
      </c>
    </row>
    <row r="487" spans="1:6" x14ac:dyDescent="0.25">
      <c r="A487" s="29" t="s">
        <v>498</v>
      </c>
      <c r="B487" s="36" t="str">
        <f>INDEX(Adaptation!AG:AG,MATCH(A487,Adaptation!B:B,0))</f>
        <v>Low</v>
      </c>
      <c r="C487" s="36" t="str">
        <f>INDEX(Mitigation!AG:AG,MATCH(A487,Mitigation!B:B,0))</f>
        <v>High</v>
      </c>
      <c r="D487" s="36" t="str">
        <f>INDEX(Replacement!AF:AF,MATCH(A487,Replacement!B:B,0))</f>
        <v>Moderate</v>
      </c>
      <c r="E487" s="36" t="s">
        <v>56</v>
      </c>
      <c r="F487" s="36" t="str">
        <f>INDEX('Community SIP'!I:I,MATCH(A487,'Community SIP'!B:B,0))</f>
        <v>Community SIP</v>
      </c>
    </row>
    <row r="488" spans="1:6" x14ac:dyDescent="0.25">
      <c r="A488" s="29" t="s">
        <v>499</v>
      </c>
      <c r="B488" s="36" t="str">
        <f>INDEX(Adaptation!AG:AG,MATCH(A488,Adaptation!B:B,0))</f>
        <v>Very Low</v>
      </c>
      <c r="C488" s="36" t="str">
        <f>INDEX(Mitigation!AG:AG,MATCH(A488,Mitigation!B:B,0))</f>
        <v>High</v>
      </c>
      <c r="D488" s="36" t="str">
        <f>INDEX(Replacement!AF:AF,MATCH(A488,Replacement!B:B,0))</f>
        <v>Moderate</v>
      </c>
      <c r="E488" s="36" t="s">
        <v>56</v>
      </c>
      <c r="F488" s="36" t="str">
        <f>INDEX('Community SIP'!I:I,MATCH(A488,'Community SIP'!B:B,0))</f>
        <v>Community SIP</v>
      </c>
    </row>
    <row r="489" spans="1:6" x14ac:dyDescent="0.25">
      <c r="A489" s="29" t="s">
        <v>500</v>
      </c>
      <c r="B489" s="36" t="str">
        <f>INDEX(Adaptation!AG:AG,MATCH(A489,Adaptation!B:B,0))</f>
        <v>Low</v>
      </c>
      <c r="C489" s="36" t="str">
        <f>INDEX(Mitigation!AG:AG,MATCH(A489,Mitigation!B:B,0))</f>
        <v>High</v>
      </c>
      <c r="D489" s="36" t="str">
        <f>INDEX(Replacement!AF:AF,MATCH(A489,Replacement!B:B,0))</f>
        <v>Very High</v>
      </c>
      <c r="E489" s="36" t="s">
        <v>122</v>
      </c>
      <c r="F489" s="36" t="str">
        <f>INDEX('Community SIP'!I:I,MATCH(A489,'Community SIP'!B:B,0))</f>
        <v>Community SIP</v>
      </c>
    </row>
    <row r="490" spans="1:6" x14ac:dyDescent="0.25">
      <c r="A490" s="29" t="s">
        <v>501</v>
      </c>
      <c r="B490" s="36" t="str">
        <f>INDEX(Adaptation!AG:AG,MATCH(A490,Adaptation!B:B,0))</f>
        <v>Very High</v>
      </c>
      <c r="C490" s="36" t="str">
        <f>INDEX(Mitigation!AG:AG,MATCH(A490,Mitigation!B:B,0))</f>
        <v>Very High</v>
      </c>
      <c r="D490" s="36" t="str">
        <f>INDEX(Replacement!AF:AF,MATCH(A490,Replacement!B:B,0))</f>
        <v>High</v>
      </c>
      <c r="E490" s="36" t="s">
        <v>41</v>
      </c>
      <c r="F490" s="36" t="str">
        <f>INDEX('Community SIP'!I:I,MATCH(A490,'Community SIP'!B:B,0))</f>
        <v>Community SIP</v>
      </c>
    </row>
    <row r="491" spans="1:6" x14ac:dyDescent="0.25">
      <c r="A491" s="29" t="s">
        <v>502</v>
      </c>
      <c r="B491" s="36" t="str">
        <f>INDEX(Adaptation!AG:AG,MATCH(A491,Adaptation!B:B,0))</f>
        <v>Moderate</v>
      </c>
      <c r="C491" s="36" t="str">
        <f>INDEX(Mitigation!AG:AG,MATCH(A491,Mitigation!B:B,0))</f>
        <v>High</v>
      </c>
      <c r="D491" s="36" t="str">
        <f>INDEX(Replacement!AF:AF,MATCH(A491,Replacement!B:B,0))</f>
        <v>Very High</v>
      </c>
      <c r="E491" s="36" t="s">
        <v>122</v>
      </c>
      <c r="F491" s="36" t="str">
        <f>INDEX('Community SIP'!I:I,MATCH(A491,'Community SIP'!B:B,0))</f>
        <v>Community SIP</v>
      </c>
    </row>
    <row r="492" spans="1:6" x14ac:dyDescent="0.25">
      <c r="A492" s="29" t="s">
        <v>503</v>
      </c>
      <c r="B492" s="36" t="str">
        <f>INDEX(Adaptation!AG:AG,MATCH(A492,Adaptation!B:B,0))</f>
        <v>Low</v>
      </c>
      <c r="C492" s="36" t="str">
        <f>INDEX(Mitigation!AG:AG,MATCH(A492,Mitigation!B:B,0))</f>
        <v>Very High</v>
      </c>
      <c r="D492" s="36" t="str">
        <f>INDEX(Replacement!AF:AF,MATCH(A492,Replacement!B:B,0))</f>
        <v>Moderate</v>
      </c>
      <c r="E492" s="36" t="s">
        <v>56</v>
      </c>
      <c r="F492" s="36" t="str">
        <f>INDEX('Community SIP'!I:I,MATCH(A492,'Community SIP'!B:B,0))</f>
        <v>Community SIP</v>
      </c>
    </row>
    <row r="493" spans="1:6" x14ac:dyDescent="0.25">
      <c r="A493" s="183" t="s">
        <v>504</v>
      </c>
      <c r="B493" s="36" t="str">
        <f>INDEX(Adaptation!AG:AG,MATCH(A493,Adaptation!B:B,0))</f>
        <v>Moderate</v>
      </c>
      <c r="C493" s="36" t="str">
        <f>INDEX(Mitigation!AG:AG,MATCH(A493,Mitigation!B:B,0))</f>
        <v>Moderate</v>
      </c>
      <c r="D493" s="36" t="str">
        <f>INDEX(Replacement!AF:AF,MATCH(A493,Replacement!B:B,0))</f>
        <v>Very Low</v>
      </c>
      <c r="F493" s="36" t="str">
        <f>INDEX('Community SIP'!I:I,MATCH(A493,'Community SIP'!B:B,0))</f>
        <v>Community SIP</v>
      </c>
    </row>
    <row r="494" spans="1:6" x14ac:dyDescent="0.25">
      <c r="A494" s="29" t="s">
        <v>505</v>
      </c>
      <c r="B494" s="36" t="str">
        <f>INDEX(Adaptation!AG:AG,MATCH(A494,Adaptation!B:B,0))</f>
        <v>Low</v>
      </c>
      <c r="C494" s="36" t="str">
        <f>INDEX(Mitigation!AG:AG,MATCH(A494,Mitigation!B:B,0))</f>
        <v>Very High</v>
      </c>
      <c r="D494" s="36" t="str">
        <f>INDEX(Replacement!AF:AF,MATCH(A494,Replacement!B:B,0))</f>
        <v>Moderate</v>
      </c>
      <c r="E494" s="36" t="s">
        <v>56</v>
      </c>
      <c r="F494" s="36" t="str">
        <f>INDEX('Community SIP'!I:I,MATCH(A494,'Community SIP'!B:B,0))</f>
        <v>Community SIP</v>
      </c>
    </row>
    <row r="495" spans="1:6" x14ac:dyDescent="0.25">
      <c r="A495" s="29" t="s">
        <v>506</v>
      </c>
      <c r="B495" s="36" t="str">
        <f>INDEX(Adaptation!AG:AG,MATCH(A495,Adaptation!B:B,0))</f>
        <v>Very Low</v>
      </c>
      <c r="C495" s="36" t="str">
        <f>INDEX(Mitigation!AG:AG,MATCH(A495,Mitigation!B:B,0))</f>
        <v>Very High</v>
      </c>
      <c r="D495" s="36" t="str">
        <f>INDEX(Replacement!AF:AF,MATCH(A495,Replacement!B:B,0))</f>
        <v>Moderate</v>
      </c>
      <c r="E495" s="36" t="s">
        <v>56</v>
      </c>
      <c r="F495" s="36" t="str">
        <f>INDEX('Community SIP'!I:I,MATCH(A495,'Community SIP'!B:B,0))</f>
        <v>Community SIP</v>
      </c>
    </row>
    <row r="496" spans="1:6" x14ac:dyDescent="0.25">
      <c r="A496" s="183" t="s">
        <v>507</v>
      </c>
      <c r="B496" s="36" t="str">
        <f>INDEX(Adaptation!AG:AG,MATCH(A496,Adaptation!B:B,0))</f>
        <v>Moderate</v>
      </c>
      <c r="C496" s="36" t="str">
        <f>INDEX(Mitigation!AG:AG,MATCH(A496,Mitigation!B:B,0))</f>
        <v>Very Low</v>
      </c>
      <c r="D496" s="36" t="str">
        <f>INDEX(Replacement!AF:AF,MATCH(A496,Replacement!B:B,0))</f>
        <v>Low</v>
      </c>
      <c r="F496" s="36" t="str">
        <f>INDEX('Community SIP'!I:I,MATCH(A496,'Community SIP'!B:B,0))</f>
        <v>Community SIP</v>
      </c>
    </row>
    <row r="497" spans="1:6" x14ac:dyDescent="0.25">
      <c r="A497" s="183" t="s">
        <v>508</v>
      </c>
      <c r="B497" s="36" t="str">
        <f>INDEX(Adaptation!AG:AG,MATCH(A497,Adaptation!B:B,0))</f>
        <v>Low</v>
      </c>
      <c r="C497" s="36" t="str">
        <f>INDEX(Mitigation!AG:AG,MATCH(A497,Mitigation!B:B,0))</f>
        <v>Very Low</v>
      </c>
      <c r="D497" s="36" t="str">
        <f>INDEX(Replacement!AF:AF,MATCH(A497,Replacement!B:B,0))</f>
        <v>Very Low</v>
      </c>
      <c r="F497" s="36" t="str">
        <f>INDEX('Community SIP'!I:I,MATCH(A497,'Community SIP'!B:B,0))</f>
        <v>Community SIP</v>
      </c>
    </row>
    <row r="498" spans="1:6" x14ac:dyDescent="0.25">
      <c r="A498" s="183" t="s">
        <v>509</v>
      </c>
      <c r="B498" s="36" t="str">
        <f>INDEX(Adaptation!AG:AG,MATCH(A498,Adaptation!B:B,0))</f>
        <v>High</v>
      </c>
      <c r="C498" s="36" t="str">
        <f>INDEX(Mitigation!AG:AG,MATCH(A498,Mitigation!B:B,0))</f>
        <v>Moderate</v>
      </c>
      <c r="D498" s="36" t="str">
        <f>INDEX(Replacement!AF:AF,MATCH(A498,Replacement!B:B,0))</f>
        <v>High</v>
      </c>
      <c r="E498" s="36" t="s">
        <v>70</v>
      </c>
      <c r="F498" s="36" t="str">
        <f>INDEX('Community SIP'!I:I,MATCH(A498,'Community SIP'!B:B,0))</f>
        <v>Community SIP</v>
      </c>
    </row>
    <row r="499" spans="1:6" x14ac:dyDescent="0.25">
      <c r="A499" s="29" t="s">
        <v>510</v>
      </c>
      <c r="B499" s="36" t="str">
        <f>INDEX(Adaptation!AG:AG,MATCH(A499,Adaptation!B:B,0))</f>
        <v>Very Low</v>
      </c>
      <c r="C499" s="36" t="str">
        <f>INDEX(Mitigation!AG:AG,MATCH(A499,Mitigation!B:B,0))</f>
        <v>Very High</v>
      </c>
      <c r="D499" s="36" t="str">
        <f>INDEX(Replacement!AF:AF,MATCH(A499,Replacement!B:B,0))</f>
        <v>High</v>
      </c>
      <c r="E499" s="36" t="s">
        <v>122</v>
      </c>
      <c r="F499" s="36" t="str">
        <f>INDEX('Community SIP'!I:I,MATCH(A499,'Community SIP'!B:B,0))</f>
        <v>Community SIP</v>
      </c>
    </row>
    <row r="500" spans="1:6" x14ac:dyDescent="0.25">
      <c r="A500" s="29" t="s">
        <v>511</v>
      </c>
      <c r="B500" s="36" t="str">
        <f>INDEX(Adaptation!AG:AG,MATCH(A500,Adaptation!B:B,0))</f>
        <v>High</v>
      </c>
      <c r="C500" s="36" t="str">
        <f>INDEX(Mitigation!AG:AG,MATCH(A500,Mitigation!B:B,0))</f>
        <v>Low</v>
      </c>
      <c r="D500" s="36" t="str">
        <f>INDEX(Replacement!AF:AF,MATCH(A500,Replacement!B:B,0))</f>
        <v>Very Low</v>
      </c>
      <c r="E500" s="36" t="s">
        <v>7</v>
      </c>
      <c r="F500" s="36" t="str">
        <f>INDEX('Community SIP'!I:I,MATCH(A500,'Community SIP'!B:B,0))</f>
        <v>Community SIP</v>
      </c>
    </row>
    <row r="501" spans="1:6" x14ac:dyDescent="0.25">
      <c r="A501" s="29" t="s">
        <v>512</v>
      </c>
      <c r="B501" s="36" t="str">
        <f>INDEX(Adaptation!AG:AG,MATCH(A501,Adaptation!B:B,0))</f>
        <v>High</v>
      </c>
      <c r="C501" s="36" t="str">
        <f>INDEX(Mitigation!AG:AG,MATCH(A501,Mitigation!B:B,0))</f>
        <v>Very Low</v>
      </c>
      <c r="D501" s="36" t="str">
        <f>INDEX(Replacement!AF:AF,MATCH(A501,Replacement!B:B,0))</f>
        <v>Low</v>
      </c>
      <c r="E501" s="36" t="s">
        <v>7</v>
      </c>
      <c r="F501" s="36" t="str">
        <f>INDEX('Community SIP'!I:I,MATCH(A501,'Community SIP'!B:B,0))</f>
        <v>Community SIP</v>
      </c>
    </row>
    <row r="502" spans="1:6" x14ac:dyDescent="0.25">
      <c r="A502" s="29" t="s">
        <v>513</v>
      </c>
      <c r="B502" s="36" t="str">
        <f>INDEX(Adaptation!AG:AG,MATCH(A502,Adaptation!B:B,0))</f>
        <v>Low</v>
      </c>
      <c r="C502" s="36" t="str">
        <f>INDEX(Mitigation!AG:AG,MATCH(A502,Mitigation!B:B,0))</f>
        <v>Very High</v>
      </c>
      <c r="D502" s="36" t="str">
        <f>INDEX(Replacement!AF:AF,MATCH(A502,Replacement!B:B,0))</f>
        <v>Moderate</v>
      </c>
      <c r="E502" s="36" t="s">
        <v>56</v>
      </c>
      <c r="F502" s="36" t="str">
        <f>INDEX('Community SIP'!I:I,MATCH(A502,'Community SIP'!B:B,0))</f>
        <v>Community SIP</v>
      </c>
    </row>
    <row r="503" spans="1:6" x14ac:dyDescent="0.25">
      <c r="A503" s="29" t="s">
        <v>514</v>
      </c>
      <c r="B503" s="36" t="str">
        <f>INDEX(Adaptation!AG:AG,MATCH(A503,Adaptation!B:B,0))</f>
        <v>High</v>
      </c>
      <c r="C503" s="36" t="str">
        <f>INDEX(Mitigation!AG:AG,MATCH(A503,Mitigation!B:B,0))</f>
        <v>Very Low</v>
      </c>
      <c r="D503" s="36" t="str">
        <f>INDEX(Replacement!AF:AF,MATCH(A503,Replacement!B:B,0))</f>
        <v>Low</v>
      </c>
      <c r="E503" s="36" t="s">
        <v>7</v>
      </c>
      <c r="F503" s="36" t="str">
        <f>INDEX('Community SIP'!I:I,MATCH(A503,'Community SIP'!B:B,0))</f>
        <v>Community SIP</v>
      </c>
    </row>
    <row r="504" spans="1:6" x14ac:dyDescent="0.25">
      <c r="A504" s="29" t="s">
        <v>515</v>
      </c>
      <c r="B504" s="36" t="str">
        <f>INDEX(Adaptation!AG:AG,MATCH(A504,Adaptation!B:B,0))</f>
        <v>Low</v>
      </c>
      <c r="C504" s="36" t="str">
        <f>INDEX(Mitigation!AG:AG,MATCH(A504,Mitigation!B:B,0))</f>
        <v>High</v>
      </c>
      <c r="D504" s="36" t="str">
        <f>INDEX(Replacement!AF:AF,MATCH(A504,Replacement!B:B,0))</f>
        <v>Very High</v>
      </c>
      <c r="E504" s="36" t="s">
        <v>122</v>
      </c>
      <c r="F504" s="36" t="str">
        <f>INDEX('Community SIP'!I:I,MATCH(A504,'Community SIP'!B:B,0))</f>
        <v>Community SIP</v>
      </c>
    </row>
    <row r="505" spans="1:6" x14ac:dyDescent="0.25">
      <c r="A505" s="29" t="s">
        <v>516</v>
      </c>
      <c r="B505" s="36" t="str">
        <f>INDEX(Adaptation!AG:AG,MATCH(A505,Adaptation!B:B,0))</f>
        <v>High</v>
      </c>
      <c r="C505" s="36" t="str">
        <f>INDEX(Mitigation!AG:AG,MATCH(A505,Mitigation!B:B,0))</f>
        <v>Very Low</v>
      </c>
      <c r="D505" s="36" t="str">
        <f>INDEX(Replacement!AF:AF,MATCH(A505,Replacement!B:B,0))</f>
        <v>Very Low</v>
      </c>
      <c r="E505" s="36" t="s">
        <v>7</v>
      </c>
      <c r="F505" s="36" t="str">
        <f>INDEX('Community SIP'!I:I,MATCH(A505,'Community SIP'!B:B,0))</f>
        <v>Community SIP</v>
      </c>
    </row>
    <row r="506" spans="1:6" x14ac:dyDescent="0.25">
      <c r="A506" s="183" t="s">
        <v>517</v>
      </c>
      <c r="B506" s="36" t="str">
        <f>INDEX(Adaptation!AG:AG,MATCH(A506,Adaptation!B:B,0))</f>
        <v>Low</v>
      </c>
      <c r="C506" s="36" t="str">
        <f>INDEX(Mitigation!AG:AG,MATCH(A506,Mitigation!B:B,0))</f>
        <v>Very Low</v>
      </c>
      <c r="D506" s="36" t="str">
        <f>INDEX(Replacement!AF:AF,MATCH(A506,Replacement!B:B,0))</f>
        <v>Low</v>
      </c>
      <c r="F506" s="36" t="str">
        <f>INDEX('Community SIP'!I:I,MATCH(A506,'Community SIP'!B:B,0))</f>
        <v>Community SIP</v>
      </c>
    </row>
    <row r="507" spans="1:6" x14ac:dyDescent="0.25">
      <c r="A507" s="29" t="s">
        <v>518</v>
      </c>
      <c r="B507" s="36" t="str">
        <f>INDEX(Adaptation!AG:AG,MATCH(A507,Adaptation!B:B,0))</f>
        <v>Very High</v>
      </c>
      <c r="C507" s="36" t="str">
        <f>INDEX(Mitigation!AG:AG,MATCH(A507,Mitigation!B:B,0))</f>
        <v>High</v>
      </c>
      <c r="D507" s="36" t="str">
        <f>INDEX(Replacement!AF:AF,MATCH(A507,Replacement!B:B,0))</f>
        <v>Moderate</v>
      </c>
      <c r="E507" s="36" t="s">
        <v>9</v>
      </c>
      <c r="F507" s="36" t="str">
        <f>INDEX('Community SIP'!I:I,MATCH(A507,'Community SIP'!B:B,0))</f>
        <v>Community SIP</v>
      </c>
    </row>
    <row r="508" spans="1:6" x14ac:dyDescent="0.25">
      <c r="A508" s="183" t="s">
        <v>519</v>
      </c>
      <c r="B508" s="36" t="str">
        <f>INDEX(Adaptation!AG:AG,MATCH(A508,Adaptation!B:B,0))</f>
        <v>Moderate</v>
      </c>
      <c r="C508" s="36" t="str">
        <f>INDEX(Mitigation!AG:AG,MATCH(A508,Mitigation!B:B,0))</f>
        <v>Very Low</v>
      </c>
      <c r="D508" s="36" t="str">
        <f>INDEX(Replacement!AF:AF,MATCH(A508,Replacement!B:B,0))</f>
        <v>Very Low</v>
      </c>
      <c r="F508" s="36" t="str">
        <f>INDEX('Community SIP'!I:I,MATCH(A508,'Community SIP'!B:B,0))</f>
        <v>Community SIP</v>
      </c>
    </row>
    <row r="509" spans="1:6" x14ac:dyDescent="0.25">
      <c r="A509" s="29" t="s">
        <v>520</v>
      </c>
      <c r="B509" s="36" t="str">
        <f>INDEX(Adaptation!AG:AG,MATCH(A509,Adaptation!B:B,0))</f>
        <v>High</v>
      </c>
      <c r="C509" s="36" t="str">
        <f>INDEX(Mitigation!AG:AG,MATCH(A509,Mitigation!B:B,0))</f>
        <v>Very Low</v>
      </c>
      <c r="D509" s="36" t="str">
        <f>INDEX(Replacement!AF:AF,MATCH(A509,Replacement!B:B,0))</f>
        <v>Low</v>
      </c>
      <c r="E509" s="36" t="s">
        <v>7</v>
      </c>
      <c r="F509" s="36" t="str">
        <f>INDEX('Community SIP'!I:I,MATCH(A509,'Community SIP'!B:B,0))</f>
        <v>Community SIP</v>
      </c>
    </row>
    <row r="510" spans="1:6" x14ac:dyDescent="0.25">
      <c r="A510" s="29" t="s">
        <v>521</v>
      </c>
      <c r="B510" s="36" t="str">
        <f>INDEX(Adaptation!AG:AG,MATCH(A510,Adaptation!B:B,0))</f>
        <v>High</v>
      </c>
      <c r="C510" s="36" t="str">
        <f>INDEX(Mitigation!AG:AG,MATCH(A510,Mitigation!B:B,0))</f>
        <v>Very Low</v>
      </c>
      <c r="D510" s="36" t="str">
        <f>INDEX(Replacement!AF:AF,MATCH(A510,Replacement!B:B,0))</f>
        <v>Moderate</v>
      </c>
      <c r="E510" s="36" t="s">
        <v>7</v>
      </c>
      <c r="F510" s="36" t="str">
        <f>INDEX('Community SIP'!I:I,MATCH(A510,'Community SIP'!B:B,0))</f>
        <v>Community SIP</v>
      </c>
    </row>
    <row r="511" spans="1:6" x14ac:dyDescent="0.25">
      <c r="A511" s="29" t="s">
        <v>522</v>
      </c>
      <c r="B511" s="36" t="str">
        <f>INDEX(Adaptation!AG:AG,MATCH(A511,Adaptation!B:B,0))</f>
        <v>Low</v>
      </c>
      <c r="C511" s="36" t="str">
        <f>INDEX(Mitigation!AG:AG,MATCH(A511,Mitigation!B:B,0))</f>
        <v>High</v>
      </c>
      <c r="D511" s="36" t="str">
        <f>INDEX(Replacement!AF:AF,MATCH(A511,Replacement!B:B,0))</f>
        <v>Moderate</v>
      </c>
      <c r="E511" s="36" t="s">
        <v>56</v>
      </c>
      <c r="F511" s="36" t="str">
        <f>INDEX('Community SIP'!I:I,MATCH(A511,'Community SIP'!B:B,0))</f>
        <v>Community SIP</v>
      </c>
    </row>
    <row r="512" spans="1:6" x14ac:dyDescent="0.25">
      <c r="A512" s="29" t="s">
        <v>523</v>
      </c>
      <c r="B512" s="36" t="str">
        <f>INDEX(Adaptation!AG:AG,MATCH(A512,Adaptation!B:B,0))</f>
        <v>Low</v>
      </c>
      <c r="C512" s="36" t="str">
        <f>INDEX(Mitigation!AG:AG,MATCH(A512,Mitigation!B:B,0))</f>
        <v>High</v>
      </c>
      <c r="D512" s="36" t="str">
        <f>INDEX(Replacement!AF:AF,MATCH(A512,Replacement!B:B,0))</f>
        <v>Very High</v>
      </c>
      <c r="E512" s="36" t="s">
        <v>122</v>
      </c>
      <c r="F512" s="36" t="str">
        <f>INDEX('Community SIP'!I:I,MATCH(A512,'Community SIP'!B:B,0))</f>
        <v>Community SIP</v>
      </c>
    </row>
    <row r="513" spans="1:6" x14ac:dyDescent="0.25">
      <c r="A513" s="29" t="s">
        <v>524</v>
      </c>
      <c r="B513" s="36" t="str">
        <f>INDEX(Adaptation!AG:AG,MATCH(A513,Adaptation!B:B,0))</f>
        <v>No Data</v>
      </c>
      <c r="C513" s="36" t="str">
        <f>INDEX(Mitigation!AG:AG,MATCH(A513,Mitigation!B:B,0))</f>
        <v>No Data</v>
      </c>
      <c r="D513" s="36" t="str">
        <f>INDEX(Replacement!AF:AF,MATCH(A513,Replacement!B:B,0))</f>
        <v>No Data</v>
      </c>
      <c r="E513" s="36" t="s">
        <v>95</v>
      </c>
      <c r="F513" s="36" t="str">
        <f>INDEX('Community SIP'!I:I,MATCH(A513,'Community SIP'!B:B,0))</f>
        <v>Community SIP</v>
      </c>
    </row>
    <row r="514" spans="1:6" x14ac:dyDescent="0.25">
      <c r="A514" s="29" t="s">
        <v>525</v>
      </c>
      <c r="B514" s="36" t="str">
        <f>INDEX(Adaptation!AG:AG,MATCH(A514,Adaptation!B:B,0))</f>
        <v>Very Low</v>
      </c>
      <c r="C514" s="36" t="str">
        <f>INDEX(Mitigation!AG:AG,MATCH(A514,Mitigation!B:B,0))</f>
        <v>High</v>
      </c>
      <c r="D514" s="36" t="str">
        <f>INDEX(Replacement!AF:AF,MATCH(A514,Replacement!B:B,0))</f>
        <v>High</v>
      </c>
      <c r="E514" s="36" t="s">
        <v>122</v>
      </c>
      <c r="F514" s="36" t="str">
        <f>INDEX('Community SIP'!I:I,MATCH(A514,'Community SIP'!B:B,0))</f>
        <v>Community SIP</v>
      </c>
    </row>
    <row r="515" spans="1:6" x14ac:dyDescent="0.25">
      <c r="A515" s="29" t="s">
        <v>526</v>
      </c>
      <c r="B515" s="36" t="str">
        <f>INDEX(Adaptation!AG:AG,MATCH(A515,Adaptation!B:B,0))</f>
        <v>High</v>
      </c>
      <c r="C515" s="36" t="str">
        <f>INDEX(Mitigation!AG:AG,MATCH(A515,Mitigation!B:B,0))</f>
        <v>Very Low</v>
      </c>
      <c r="D515" s="36" t="str">
        <f>INDEX(Replacement!AF:AF,MATCH(A515,Replacement!B:B,0))</f>
        <v>Very Low</v>
      </c>
      <c r="E515" s="36" t="s">
        <v>7</v>
      </c>
      <c r="F515" s="36" t="str">
        <f>INDEX('Community SIP'!I:I,MATCH(A515,'Community SIP'!B:B,0))</f>
        <v>Community SIP</v>
      </c>
    </row>
    <row r="516" spans="1:6" x14ac:dyDescent="0.25">
      <c r="A516" s="29" t="s">
        <v>527</v>
      </c>
      <c r="B516" s="36" t="str">
        <f>INDEX(Adaptation!AG:AG,MATCH(A516,Adaptation!B:B,0))</f>
        <v>Very High</v>
      </c>
      <c r="C516" s="36" t="str">
        <f>INDEX(Mitigation!AG:AG,MATCH(A516,Mitigation!B:B,0))</f>
        <v>High</v>
      </c>
      <c r="D516" s="36" t="str">
        <f>INDEX(Replacement!AF:AF,MATCH(A516,Replacement!B:B,0))</f>
        <v>Moderate</v>
      </c>
      <c r="E516" s="36" t="s">
        <v>9</v>
      </c>
      <c r="F516" s="36" t="str">
        <f>INDEX('Community SIP'!I:I,MATCH(A516,'Community SIP'!B:B,0))</f>
        <v>Community SIP</v>
      </c>
    </row>
    <row r="517" spans="1:6" x14ac:dyDescent="0.25">
      <c r="A517" s="29" t="s">
        <v>528</v>
      </c>
      <c r="B517" s="36" t="str">
        <f>INDEX(Adaptation!AG:AG,MATCH(A517,Adaptation!B:B,0))</f>
        <v>Low</v>
      </c>
      <c r="C517" s="36" t="str">
        <f>INDEX(Mitigation!AG:AG,MATCH(A517,Mitigation!B:B,0))</f>
        <v>High</v>
      </c>
      <c r="D517" s="36" t="str">
        <f>INDEX(Replacement!AF:AF,MATCH(A517,Replacement!B:B,0))</f>
        <v>High</v>
      </c>
      <c r="E517" s="36" t="s">
        <v>122</v>
      </c>
      <c r="F517" s="36" t="str">
        <f>INDEX('Community SIP'!I:I,MATCH(A517,'Community SIP'!B:B,0))</f>
        <v>Community SIP</v>
      </c>
    </row>
    <row r="518" spans="1:6" x14ac:dyDescent="0.25">
      <c r="A518" s="29" t="s">
        <v>529</v>
      </c>
      <c r="B518" s="36" t="str">
        <f>INDEX(Adaptation!AG:AG,MATCH(A518,Adaptation!B:B,0))</f>
        <v>Very Low</v>
      </c>
      <c r="C518" s="36" t="str">
        <f>INDEX(Mitigation!AG:AG,MATCH(A518,Mitigation!B:B,0))</f>
        <v>Very High</v>
      </c>
      <c r="D518" s="36" t="str">
        <f>INDEX(Replacement!AF:AF,MATCH(A518,Replacement!B:B,0))</f>
        <v>Moderate</v>
      </c>
      <c r="E518" s="36" t="s">
        <v>56</v>
      </c>
      <c r="F518" s="36" t="str">
        <f>INDEX('Community SIP'!I:I,MATCH(A518,'Community SIP'!B:B,0))</f>
        <v>Community SIP</v>
      </c>
    </row>
    <row r="519" spans="1:6" x14ac:dyDescent="0.25">
      <c r="A519" s="29" t="s">
        <v>530</v>
      </c>
      <c r="B519" s="36" t="str">
        <f>INDEX(Adaptation!AG:AG,MATCH(A519,Adaptation!B:B,0))</f>
        <v>Very High</v>
      </c>
      <c r="C519" s="36" t="str">
        <f>INDEX(Mitigation!AG:AG,MATCH(A519,Mitigation!B:B,0))</f>
        <v>Low</v>
      </c>
      <c r="D519" s="36" t="str">
        <f>INDEX(Replacement!AF:AF,MATCH(A519,Replacement!B:B,0))</f>
        <v>Low</v>
      </c>
      <c r="E519" s="36" t="s">
        <v>7</v>
      </c>
      <c r="F519" s="36" t="str">
        <f>INDEX('Community SIP'!I:I,MATCH(A519,'Community SIP'!B:B,0))</f>
        <v>Community SIP</v>
      </c>
    </row>
    <row r="520" spans="1:6" x14ac:dyDescent="0.25">
      <c r="A520" s="29" t="s">
        <v>531</v>
      </c>
      <c r="B520" s="36" t="str">
        <f>INDEX(Adaptation!AG:AG,MATCH(A520,Adaptation!B:B,0))</f>
        <v>High</v>
      </c>
      <c r="C520" s="36" t="str">
        <f>INDEX(Mitigation!AG:AG,MATCH(A520,Mitigation!B:B,0))</f>
        <v>Low</v>
      </c>
      <c r="D520" s="36" t="str">
        <f>INDEX(Replacement!AF:AF,MATCH(A520,Replacement!B:B,0))</f>
        <v>Low</v>
      </c>
      <c r="E520" s="36" t="s">
        <v>7</v>
      </c>
      <c r="F520" s="36" t="str">
        <f>INDEX('Community SIP'!I:I,MATCH(A520,'Community SIP'!B:B,0))</f>
        <v>Community SIP</v>
      </c>
    </row>
    <row r="521" spans="1:6" x14ac:dyDescent="0.25">
      <c r="A521" s="29" t="s">
        <v>532</v>
      </c>
      <c r="B521" s="36" t="str">
        <f>INDEX(Adaptation!AG:AG,MATCH(A521,Adaptation!B:B,0))</f>
        <v>Moderate</v>
      </c>
      <c r="C521" s="36" t="str">
        <f>INDEX(Mitigation!AG:AG,MATCH(A521,Mitigation!B:B,0))</f>
        <v>High</v>
      </c>
      <c r="D521" s="36" t="str">
        <f>INDEX(Replacement!AF:AF,MATCH(A521,Replacement!B:B,0))</f>
        <v>Very High</v>
      </c>
      <c r="E521" s="36" t="s">
        <v>122</v>
      </c>
      <c r="F521" s="36" t="str">
        <f>INDEX('Community SIP'!I:I,MATCH(A521,'Community SIP'!B:B,0))</f>
        <v>Community SIP</v>
      </c>
    </row>
    <row r="522" spans="1:6" x14ac:dyDescent="0.25">
      <c r="A522" s="29" t="s">
        <v>533</v>
      </c>
      <c r="B522" s="36" t="str">
        <f>INDEX(Adaptation!AG:AG,MATCH(A522,Adaptation!B:B,0))</f>
        <v>Very Low</v>
      </c>
      <c r="C522" s="36" t="str">
        <f>INDEX(Mitigation!AG:AG,MATCH(A522,Mitigation!B:B,0))</f>
        <v>Very High</v>
      </c>
      <c r="D522" s="36" t="str">
        <f>INDEX(Replacement!AF:AF,MATCH(A522,Replacement!B:B,0))</f>
        <v>High</v>
      </c>
      <c r="E522" s="36" t="s">
        <v>122</v>
      </c>
      <c r="F522" s="36" t="str">
        <f>INDEX('Community SIP'!I:I,MATCH(A522,'Community SIP'!B:B,0))</f>
        <v>Community SIP</v>
      </c>
    </row>
    <row r="523" spans="1:6" x14ac:dyDescent="0.25">
      <c r="A523" s="29" t="s">
        <v>534</v>
      </c>
      <c r="B523" s="36" t="str">
        <f>INDEX(Adaptation!AG:AG,MATCH(A523,Adaptation!B:B,0))</f>
        <v>Very Low</v>
      </c>
      <c r="C523" s="36" t="str">
        <f>INDEX(Mitigation!AG:AG,MATCH(A523,Mitigation!B:B,0))</f>
        <v>Very High</v>
      </c>
      <c r="D523" s="36" t="str">
        <f>INDEX(Replacement!AF:AF,MATCH(A523,Replacement!B:B,0))</f>
        <v>High</v>
      </c>
      <c r="E523" s="36" t="s">
        <v>122</v>
      </c>
      <c r="F523" s="36" t="str">
        <f>INDEX('Community SIP'!I:I,MATCH(A523,'Community SIP'!B:B,0))</f>
        <v>Community SIP</v>
      </c>
    </row>
    <row r="524" spans="1:6" x14ac:dyDescent="0.25">
      <c r="A524" s="29" t="s">
        <v>535</v>
      </c>
      <c r="B524" s="36" t="str">
        <f>INDEX(Adaptation!AG:AG,MATCH(A524,Adaptation!B:B,0))</f>
        <v>High</v>
      </c>
      <c r="C524" s="36" t="str">
        <f>INDEX(Mitigation!AG:AG,MATCH(A524,Mitigation!B:B,0))</f>
        <v>Low</v>
      </c>
      <c r="D524" s="36" t="str">
        <f>INDEX(Replacement!AF:AF,MATCH(A524,Replacement!B:B,0))</f>
        <v>Low</v>
      </c>
      <c r="E524" s="36" t="s">
        <v>7</v>
      </c>
      <c r="F524" s="36" t="str">
        <f>INDEX('Community SIP'!I:I,MATCH(A524,'Community SIP'!B:B,0))</f>
        <v>Community SIP</v>
      </c>
    </row>
    <row r="525" spans="1:6" x14ac:dyDescent="0.25">
      <c r="A525" s="183" t="s">
        <v>536</v>
      </c>
      <c r="B525" s="36" t="str">
        <f>INDEX(Adaptation!AG:AG,MATCH(A525,Adaptation!B:B,0))</f>
        <v>Very Low</v>
      </c>
      <c r="C525" s="36" t="str">
        <f>INDEX(Mitigation!AG:AG,MATCH(A525,Mitigation!B:B,0))</f>
        <v>Low</v>
      </c>
      <c r="D525" s="36" t="str">
        <f>INDEX(Replacement!AF:AF,MATCH(A525,Replacement!B:B,0))</f>
        <v>Moderate</v>
      </c>
      <c r="F525" s="36" t="str">
        <f>INDEX('Community SIP'!I:I,MATCH(A525,'Community SIP'!B:B,0))</f>
        <v>Community SIP</v>
      </c>
    </row>
    <row r="526" spans="1:6" x14ac:dyDescent="0.25">
      <c r="A526" s="29" t="s">
        <v>537</v>
      </c>
      <c r="B526" s="36" t="str">
        <f>INDEX(Adaptation!AG:AG,MATCH(A526,Adaptation!B:B,0))</f>
        <v>Moderate</v>
      </c>
      <c r="C526" s="36" t="str">
        <f>INDEX(Mitigation!AG:AG,MATCH(A526,Mitigation!B:B,0))</f>
        <v>High</v>
      </c>
      <c r="D526" s="36" t="str">
        <f>INDEX(Replacement!AF:AF,MATCH(A526,Replacement!B:B,0))</f>
        <v>Very High</v>
      </c>
      <c r="E526" s="36" t="s">
        <v>122</v>
      </c>
      <c r="F526" s="36" t="str">
        <f>INDEX('Community SIP'!I:I,MATCH(A526,'Community SIP'!B:B,0))</f>
        <v>Community SIP</v>
      </c>
    </row>
    <row r="527" spans="1:6" x14ac:dyDescent="0.25">
      <c r="A527" s="29" t="s">
        <v>538</v>
      </c>
      <c r="B527" s="36" t="str">
        <f>INDEX(Adaptation!AG:AG,MATCH(A527,Adaptation!B:B,0))</f>
        <v>Low</v>
      </c>
      <c r="C527" s="36" t="str">
        <f>INDEX(Mitigation!AG:AG,MATCH(A527,Mitigation!B:B,0))</f>
        <v>High</v>
      </c>
      <c r="D527" s="36" t="str">
        <f>INDEX(Replacement!AF:AF,MATCH(A527,Replacement!B:B,0))</f>
        <v>Very High</v>
      </c>
      <c r="E527" s="36" t="s">
        <v>122</v>
      </c>
      <c r="F527" s="36" t="str">
        <f>INDEX('Community SIP'!I:I,MATCH(A527,'Community SIP'!B:B,0))</f>
        <v>Community SIP</v>
      </c>
    </row>
    <row r="528" spans="1:6" x14ac:dyDescent="0.25">
      <c r="A528" s="29" t="s">
        <v>539</v>
      </c>
      <c r="B528" s="36" t="str">
        <f>INDEX(Adaptation!AG:AG,MATCH(A528,Adaptation!B:B,0))</f>
        <v>Low</v>
      </c>
      <c r="C528" s="36" t="str">
        <f>INDEX(Mitigation!AG:AG,MATCH(A528,Mitigation!B:B,0))</f>
        <v>High</v>
      </c>
      <c r="D528" s="36" t="str">
        <f>INDEX(Replacement!AF:AF,MATCH(A528,Replacement!B:B,0))</f>
        <v>Very High</v>
      </c>
      <c r="E528" s="36" t="s">
        <v>122</v>
      </c>
      <c r="F528" s="36" t="str">
        <f>INDEX('Community SIP'!I:I,MATCH(A528,'Community SIP'!B:B,0))</f>
        <v>Community SIP</v>
      </c>
    </row>
    <row r="529" spans="1:6" x14ac:dyDescent="0.25">
      <c r="A529" s="29" t="s">
        <v>540</v>
      </c>
      <c r="B529" s="36" t="str">
        <f>INDEX(Adaptation!AG:AG,MATCH(A529,Adaptation!B:B,0))</f>
        <v>Moderate</v>
      </c>
      <c r="C529" s="36" t="str">
        <f>INDEX(Mitigation!AG:AG,MATCH(A529,Mitigation!B:B,0))</f>
        <v>Very Low</v>
      </c>
      <c r="D529" s="36" t="str">
        <f>INDEX(Replacement!AF:AF,MATCH(A529,Replacement!B:B,0))</f>
        <v>High</v>
      </c>
      <c r="E529" s="36" t="s">
        <v>67</v>
      </c>
      <c r="F529" s="36" t="str">
        <f>INDEX('Community SIP'!I:I,MATCH(A529,'Community SIP'!B:B,0))</f>
        <v>Community SIP</v>
      </c>
    </row>
    <row r="530" spans="1:6" x14ac:dyDescent="0.25">
      <c r="A530" s="29" t="s">
        <v>541</v>
      </c>
      <c r="B530" s="36" t="str">
        <f>INDEX(Adaptation!AG:AG,MATCH(A530,Adaptation!B:B,0))</f>
        <v>Low</v>
      </c>
      <c r="C530" s="36" t="str">
        <f>INDEX(Mitigation!AG:AG,MATCH(A530,Mitigation!B:B,0))</f>
        <v>High</v>
      </c>
      <c r="D530" s="36" t="str">
        <f>INDEX(Replacement!AF:AF,MATCH(A530,Replacement!B:B,0))</f>
        <v>High</v>
      </c>
      <c r="E530" s="36" t="s">
        <v>122</v>
      </c>
      <c r="F530" s="36" t="str">
        <f>INDEX('Community SIP'!I:I,MATCH(A530,'Community SIP'!B:B,0))</f>
        <v>Community SIP</v>
      </c>
    </row>
    <row r="531" spans="1:6" x14ac:dyDescent="0.25">
      <c r="A531" s="183" t="s">
        <v>542</v>
      </c>
      <c r="B531" s="36" t="str">
        <f>INDEX(Adaptation!AG:AG,MATCH(A531,Adaptation!B:B,0))</f>
        <v>Low</v>
      </c>
      <c r="C531" s="36" t="str">
        <f>INDEX(Mitigation!AG:AG,MATCH(A531,Mitigation!B:B,0))</f>
        <v>Very Low</v>
      </c>
      <c r="D531" s="36" t="str">
        <f>INDEX(Replacement!AF:AF,MATCH(A531,Replacement!B:B,0))</f>
        <v>Very Low</v>
      </c>
      <c r="F531" s="36" t="str">
        <f>INDEX('Community SIP'!I:I,MATCH(A531,'Community SIP'!B:B,0))</f>
        <v>Community SIP</v>
      </c>
    </row>
    <row r="532" spans="1:6" x14ac:dyDescent="0.25">
      <c r="A532" s="29" t="s">
        <v>543</v>
      </c>
      <c r="B532" s="36" t="str">
        <f>INDEX(Adaptation!AG:AG,MATCH(A532,Adaptation!B:B,0))</f>
        <v>Very Low</v>
      </c>
      <c r="C532" s="36" t="str">
        <f>INDEX(Mitigation!AG:AG,MATCH(A532,Mitigation!B:B,0))</f>
        <v>Very High</v>
      </c>
      <c r="D532" s="36" t="str">
        <f>INDEX(Replacement!AF:AF,MATCH(A532,Replacement!B:B,0))</f>
        <v>Moderate</v>
      </c>
      <c r="E532" s="36" t="s">
        <v>56</v>
      </c>
      <c r="F532" s="36" t="str">
        <f>INDEX('Community SIP'!I:I,MATCH(A532,'Community SIP'!B:B,0))</f>
        <v>Community SIP</v>
      </c>
    </row>
    <row r="533" spans="1:6" x14ac:dyDescent="0.25">
      <c r="A533" s="29" t="s">
        <v>544</v>
      </c>
      <c r="B533" s="36" t="str">
        <f>INDEX(Adaptation!AG:AG,MATCH(A533,Adaptation!B:B,0))</f>
        <v>Very Low</v>
      </c>
      <c r="C533" s="36" t="str">
        <f>INDEX(Mitigation!AG:AG,MATCH(A533,Mitigation!B:B,0))</f>
        <v>Very High</v>
      </c>
      <c r="D533" s="36" t="str">
        <f>INDEX(Replacement!AF:AF,MATCH(A533,Replacement!B:B,0))</f>
        <v>High</v>
      </c>
      <c r="E533" s="36" t="s">
        <v>122</v>
      </c>
      <c r="F533" s="36" t="str">
        <f>INDEX('Community SIP'!I:I,MATCH(A533,'Community SIP'!B:B,0))</f>
        <v>Community SIP</v>
      </c>
    </row>
    <row r="534" spans="1:6" x14ac:dyDescent="0.25">
      <c r="A534" s="29" t="s">
        <v>545</v>
      </c>
      <c r="B534" s="36" t="str">
        <f>INDEX(Adaptation!AG:AG,MATCH(A534,Adaptation!B:B,0))</f>
        <v>Very Low</v>
      </c>
      <c r="C534" s="36" t="str">
        <f>INDEX(Mitigation!AG:AG,MATCH(A534,Mitigation!B:B,0))</f>
        <v>Very High</v>
      </c>
      <c r="D534" s="36" t="str">
        <f>INDEX(Replacement!AF:AF,MATCH(A534,Replacement!B:B,0))</f>
        <v>Very High</v>
      </c>
      <c r="E534" s="36" t="s">
        <v>122</v>
      </c>
      <c r="F534" s="36" t="str">
        <f>INDEX('Community SIP'!I:I,MATCH(A534,'Community SIP'!B:B,0))</f>
        <v>Community SIP</v>
      </c>
    </row>
    <row r="535" spans="1:6" x14ac:dyDescent="0.25">
      <c r="A535" s="29" t="s">
        <v>546</v>
      </c>
      <c r="B535" s="36" t="str">
        <f>INDEX(Adaptation!AG:AG,MATCH(A535,Adaptation!B:B,0))</f>
        <v>Low</v>
      </c>
      <c r="C535" s="36" t="str">
        <f>INDEX(Mitigation!AG:AG,MATCH(A535,Mitigation!B:B,0))</f>
        <v>Very High</v>
      </c>
      <c r="D535" s="36" t="str">
        <f>INDEX(Replacement!AF:AF,MATCH(A535,Replacement!B:B,0))</f>
        <v>Moderate</v>
      </c>
      <c r="E535" s="36" t="s">
        <v>56</v>
      </c>
      <c r="F535" s="36" t="str">
        <f>INDEX('Community SIP'!I:I,MATCH(A535,'Community SIP'!B:B,0))</f>
        <v>Community SIP</v>
      </c>
    </row>
    <row r="536" spans="1:6" x14ac:dyDescent="0.25">
      <c r="A536" s="29" t="s">
        <v>547</v>
      </c>
      <c r="B536" s="36" t="str">
        <f>INDEX(Adaptation!AG:AG,MATCH(A536,Adaptation!B:B,0))</f>
        <v>Low</v>
      </c>
      <c r="C536" s="36" t="str">
        <f>INDEX(Mitigation!AG:AG,MATCH(A536,Mitigation!B:B,0))</f>
        <v>Very High</v>
      </c>
      <c r="D536" s="36" t="str">
        <f>INDEX(Replacement!AF:AF,MATCH(A536,Replacement!B:B,0))</f>
        <v>High</v>
      </c>
      <c r="E536" s="36" t="s">
        <v>122</v>
      </c>
      <c r="F536" s="36" t="str">
        <f>INDEX('Community SIP'!I:I,MATCH(A536,'Community SIP'!B:B,0))</f>
        <v>Community SIP</v>
      </c>
    </row>
    <row r="537" spans="1:6" x14ac:dyDescent="0.25">
      <c r="A537" s="183" t="s">
        <v>548</v>
      </c>
      <c r="B537" s="36" t="str">
        <f>INDEX(Adaptation!AG:AG,MATCH(A537,Adaptation!B:B,0))</f>
        <v>Low</v>
      </c>
      <c r="C537" s="36" t="str">
        <f>INDEX(Mitigation!AG:AG,MATCH(A537,Mitigation!B:B,0))</f>
        <v>Very Low</v>
      </c>
      <c r="D537" s="36" t="str">
        <f>INDEX(Replacement!AF:AF,MATCH(A537,Replacement!B:B,0))</f>
        <v>Low</v>
      </c>
      <c r="F537" s="36" t="str">
        <f>INDEX('Community SIP'!I:I,MATCH(A537,'Community SIP'!B:B,0))</f>
        <v>Community SIP</v>
      </c>
    </row>
    <row r="538" spans="1:6" x14ac:dyDescent="0.25">
      <c r="A538" s="29" t="s">
        <v>549</v>
      </c>
      <c r="B538" s="36" t="str">
        <f>INDEX(Adaptation!AG:AG,MATCH(A538,Adaptation!B:B,0))</f>
        <v>Very Low</v>
      </c>
      <c r="C538" s="36" t="str">
        <f>INDEX(Mitigation!AG:AG,MATCH(A538,Mitigation!B:B,0))</f>
        <v>Very High</v>
      </c>
      <c r="D538" s="36" t="str">
        <f>INDEX(Replacement!AF:AF,MATCH(A538,Replacement!B:B,0))</f>
        <v>Moderate</v>
      </c>
      <c r="E538" s="36" t="s">
        <v>56</v>
      </c>
      <c r="F538" s="36" t="str">
        <f>INDEX('Community SIP'!I:I,MATCH(A538,'Community SIP'!B:B,0))</f>
        <v>Community SIP</v>
      </c>
    </row>
    <row r="539" spans="1:6" x14ac:dyDescent="0.25">
      <c r="A539" s="29" t="s">
        <v>550</v>
      </c>
      <c r="B539" s="36" t="str">
        <f>INDEX(Adaptation!AG:AG,MATCH(A539,Adaptation!B:B,0))</f>
        <v>Very Low</v>
      </c>
      <c r="C539" s="36" t="str">
        <f>INDEX(Mitigation!AG:AG,MATCH(A539,Mitigation!B:B,0))</f>
        <v>Very High</v>
      </c>
      <c r="D539" s="36" t="str">
        <f>INDEX(Replacement!AF:AF,MATCH(A539,Replacement!B:B,0))</f>
        <v>High</v>
      </c>
      <c r="E539" s="36" t="s">
        <v>122</v>
      </c>
      <c r="F539" s="36" t="str">
        <f>INDEX('Community SIP'!I:I,MATCH(A539,'Community SIP'!B:B,0))</f>
        <v>Community SIP</v>
      </c>
    </row>
    <row r="540" spans="1:6" x14ac:dyDescent="0.25">
      <c r="A540" s="29" t="s">
        <v>551</v>
      </c>
      <c r="B540" s="36" t="str">
        <f>INDEX(Adaptation!AG:AG,MATCH(A540,Adaptation!B:B,0))</f>
        <v>Low</v>
      </c>
      <c r="C540" s="36" t="str">
        <f>INDEX(Mitigation!AG:AG,MATCH(A540,Mitigation!B:B,0))</f>
        <v>High</v>
      </c>
      <c r="D540" s="36" t="str">
        <f>INDEX(Replacement!AF:AF,MATCH(A540,Replacement!B:B,0))</f>
        <v>Moderate</v>
      </c>
      <c r="E540" s="36" t="s">
        <v>56</v>
      </c>
      <c r="F540" s="36" t="str">
        <f>INDEX('Community SIP'!I:I,MATCH(A540,'Community SIP'!B:B,0))</f>
        <v>Community SIP</v>
      </c>
    </row>
    <row r="541" spans="1:6" x14ac:dyDescent="0.25">
      <c r="A541" s="29" t="s">
        <v>552</v>
      </c>
      <c r="B541" s="36" t="str">
        <f>INDEX(Adaptation!AG:AG,MATCH(A541,Adaptation!B:B,0))</f>
        <v>Low</v>
      </c>
      <c r="C541" s="36" t="str">
        <f>INDEX(Mitigation!AG:AG,MATCH(A541,Mitigation!B:B,0))</f>
        <v>Very High</v>
      </c>
      <c r="D541" s="36" t="str">
        <f>INDEX(Replacement!AF:AF,MATCH(A541,Replacement!B:B,0))</f>
        <v>Moderate</v>
      </c>
      <c r="E541" s="36" t="s">
        <v>56</v>
      </c>
      <c r="F541" s="36" t="str">
        <f>INDEX('Community SIP'!I:I,MATCH(A541,'Community SIP'!B:B,0))</f>
        <v>Community SIP</v>
      </c>
    </row>
    <row r="542" spans="1:6" x14ac:dyDescent="0.25">
      <c r="A542" s="29" t="s">
        <v>553</v>
      </c>
      <c r="B542" s="36" t="str">
        <f>INDEX(Adaptation!AG:AG,MATCH(A542,Adaptation!B:B,0))</f>
        <v>Very Low</v>
      </c>
      <c r="C542" s="36" t="str">
        <f>INDEX(Mitigation!AG:AG,MATCH(A542,Mitigation!B:B,0))</f>
        <v>Very High</v>
      </c>
      <c r="D542" s="36" t="str">
        <f>INDEX(Replacement!AF:AF,MATCH(A542,Replacement!B:B,0))</f>
        <v>Moderate</v>
      </c>
      <c r="E542" s="36" t="s">
        <v>56</v>
      </c>
      <c r="F542" s="36" t="str">
        <f>INDEX('Community SIP'!I:I,MATCH(A542,'Community SIP'!B:B,0))</f>
        <v>Community SIP</v>
      </c>
    </row>
    <row r="543" spans="1:6" x14ac:dyDescent="0.25">
      <c r="A543" s="183" t="s">
        <v>554</v>
      </c>
      <c r="B543" s="36" t="str">
        <f>INDEX(Adaptation!AG:AG,MATCH(A543,Adaptation!B:B,0))</f>
        <v>High</v>
      </c>
      <c r="C543" s="36" t="str">
        <f>INDEX(Mitigation!AG:AG,MATCH(A543,Mitigation!B:B,0))</f>
        <v>Moderate</v>
      </c>
      <c r="D543" s="36" t="str">
        <f>INDEX(Replacement!AF:AF,MATCH(A543,Replacement!B:B,0))</f>
        <v>High</v>
      </c>
      <c r="E543" s="36" t="s">
        <v>70</v>
      </c>
      <c r="F543" s="36" t="str">
        <f>INDEX('Community SIP'!I:I,MATCH(A543,'Community SIP'!B:B,0))</f>
        <v>Community SIP</v>
      </c>
    </row>
    <row r="544" spans="1:6" x14ac:dyDescent="0.25">
      <c r="A544" s="29" t="s">
        <v>555</v>
      </c>
      <c r="B544" s="36" t="str">
        <f>INDEX(Adaptation!AG:AG,MATCH(A544,Adaptation!B:B,0))</f>
        <v>High</v>
      </c>
      <c r="C544" s="36" t="str">
        <f>INDEX(Mitigation!AG:AG,MATCH(A544,Mitigation!B:B,0))</f>
        <v>Very Low</v>
      </c>
      <c r="D544" s="36" t="str">
        <f>INDEX(Replacement!AF:AF,MATCH(A544,Replacement!B:B,0))</f>
        <v>Moderate</v>
      </c>
      <c r="E544" s="36" t="s">
        <v>7</v>
      </c>
      <c r="F544" s="36" t="str">
        <f>INDEX('Community SIP'!I:I,MATCH(A544,'Community SIP'!B:B,0))</f>
        <v>Community SIP</v>
      </c>
    </row>
    <row r="545" spans="1:6" x14ac:dyDescent="0.25">
      <c r="A545" s="29" t="s">
        <v>556</v>
      </c>
      <c r="B545" s="36" t="str">
        <f>INDEX(Adaptation!AG:AG,MATCH(A545,Adaptation!B:B,0))</f>
        <v>Very Low</v>
      </c>
      <c r="C545" s="36" t="str">
        <f>INDEX(Mitigation!AG:AG,MATCH(A545,Mitigation!B:B,0))</f>
        <v>Very High</v>
      </c>
      <c r="D545" s="36" t="str">
        <f>INDEX(Replacement!AF:AF,MATCH(A545,Replacement!B:B,0))</f>
        <v>High</v>
      </c>
      <c r="E545" s="36" t="s">
        <v>122</v>
      </c>
      <c r="F545" s="36" t="str">
        <f>INDEX('Community SIP'!I:I,MATCH(A545,'Community SIP'!B:B,0))</f>
        <v>Community SIP</v>
      </c>
    </row>
    <row r="546" spans="1:6" x14ac:dyDescent="0.25">
      <c r="A546" s="29" t="s">
        <v>557</v>
      </c>
      <c r="B546" s="36" t="str">
        <f>INDEX(Adaptation!AG:AG,MATCH(A546,Adaptation!B:B,0))</f>
        <v>Moderate</v>
      </c>
      <c r="C546" s="36" t="str">
        <f>INDEX(Mitigation!AG:AG,MATCH(A546,Mitigation!B:B,0))</f>
        <v>High</v>
      </c>
      <c r="D546" s="36" t="str">
        <f>INDEX(Replacement!AF:AF,MATCH(A546,Replacement!B:B,0))</f>
        <v>Very High</v>
      </c>
      <c r="E546" s="36" t="s">
        <v>122</v>
      </c>
      <c r="F546" s="36" t="str">
        <f>INDEX('Community SIP'!I:I,MATCH(A546,'Community SIP'!B:B,0))</f>
        <v>Community SIP</v>
      </c>
    </row>
    <row r="547" spans="1:6" x14ac:dyDescent="0.25">
      <c r="A547" s="29" t="s">
        <v>558</v>
      </c>
      <c r="B547" s="36" t="str">
        <f>INDEX(Adaptation!AG:AG,MATCH(A547,Adaptation!B:B,0))</f>
        <v>Low</v>
      </c>
      <c r="C547" s="36" t="str">
        <f>INDEX(Mitigation!AG:AG,MATCH(A547,Mitigation!B:B,0))</f>
        <v>Very High</v>
      </c>
      <c r="D547" s="36" t="str">
        <f>INDEX(Replacement!AF:AF,MATCH(A547,Replacement!B:B,0))</f>
        <v>Very High</v>
      </c>
      <c r="E547" s="36" t="s">
        <v>122</v>
      </c>
      <c r="F547" s="36" t="str">
        <f>INDEX('Community SIP'!I:I,MATCH(A547,'Community SIP'!B:B,0))</f>
        <v>Community SIP</v>
      </c>
    </row>
    <row r="548" spans="1:6" x14ac:dyDescent="0.25">
      <c r="A548" s="29" t="s">
        <v>559</v>
      </c>
      <c r="B548" s="36" t="str">
        <f>INDEX(Adaptation!AG:AG,MATCH(A548,Adaptation!B:B,0))</f>
        <v>Very Low</v>
      </c>
      <c r="C548" s="36" t="str">
        <f>INDEX(Mitigation!AG:AG,MATCH(A548,Mitigation!B:B,0))</f>
        <v>Very High</v>
      </c>
      <c r="D548" s="36" t="str">
        <f>INDEX(Replacement!AF:AF,MATCH(A548,Replacement!B:B,0))</f>
        <v>High</v>
      </c>
      <c r="E548" s="36" t="s">
        <v>122</v>
      </c>
      <c r="F548" s="36" t="str">
        <f>INDEX('Community SIP'!I:I,MATCH(A548,'Community SIP'!B:B,0))</f>
        <v>Community SIP</v>
      </c>
    </row>
    <row r="549" spans="1:6" x14ac:dyDescent="0.25">
      <c r="A549" s="29" t="s">
        <v>560</v>
      </c>
      <c r="B549" s="36" t="str">
        <f>INDEX(Adaptation!AG:AG,MATCH(A549,Adaptation!B:B,0))</f>
        <v>Very Low</v>
      </c>
      <c r="C549" s="36" t="str">
        <f>INDEX(Mitigation!AG:AG,MATCH(A549,Mitigation!B:B,0))</f>
        <v>Very High</v>
      </c>
      <c r="D549" s="36" t="str">
        <f>INDEX(Replacement!AF:AF,MATCH(A549,Replacement!B:B,0))</f>
        <v>Very High</v>
      </c>
      <c r="E549" s="36" t="s">
        <v>122</v>
      </c>
      <c r="F549" s="36" t="str">
        <f>INDEX('Community SIP'!I:I,MATCH(A549,'Community SIP'!B:B,0))</f>
        <v>Community SIP</v>
      </c>
    </row>
    <row r="550" spans="1:6" x14ac:dyDescent="0.25">
      <c r="A550" s="183" t="s">
        <v>561</v>
      </c>
      <c r="B550" s="36" t="str">
        <f>INDEX(Adaptation!AG:AG,MATCH(A550,Adaptation!B:B,0))</f>
        <v>Moderate</v>
      </c>
      <c r="C550" s="36" t="str">
        <f>INDEX(Mitigation!AG:AG,MATCH(A550,Mitigation!B:B,0))</f>
        <v>Very Low</v>
      </c>
      <c r="D550" s="36" t="str">
        <f>INDEX(Replacement!AF:AF,MATCH(A550,Replacement!B:B,0))</f>
        <v>Very Low</v>
      </c>
      <c r="F550" s="36" t="str">
        <f>INDEX('Community SIP'!I:I,MATCH(A550,'Community SIP'!B:B,0))</f>
        <v>Community SIP</v>
      </c>
    </row>
    <row r="551" spans="1:6" x14ac:dyDescent="0.25">
      <c r="A551" s="29" t="s">
        <v>562</v>
      </c>
      <c r="B551" s="36" t="str">
        <f>INDEX(Adaptation!AG:AG,MATCH(A551,Adaptation!B:B,0))</f>
        <v>Low</v>
      </c>
      <c r="C551" s="36" t="str">
        <f>INDEX(Mitigation!AG:AG,MATCH(A551,Mitigation!B:B,0))</f>
        <v>Moderate</v>
      </c>
      <c r="D551" s="36" t="str">
        <f>INDEX(Replacement!AF:AF,MATCH(A551,Replacement!B:B,0))</f>
        <v>High</v>
      </c>
      <c r="E551" s="36" t="s">
        <v>67</v>
      </c>
      <c r="F551" s="36" t="str">
        <f>INDEX('Community SIP'!I:I,MATCH(A551,'Community SIP'!B:B,0))</f>
        <v>Community SIP</v>
      </c>
    </row>
    <row r="552" spans="1:6" x14ac:dyDescent="0.25">
      <c r="A552" s="29" t="s">
        <v>563</v>
      </c>
      <c r="B552" s="36" t="str">
        <f>INDEX(Adaptation!AG:AG,MATCH(A552,Adaptation!B:B,0))</f>
        <v>Very Low</v>
      </c>
      <c r="C552" s="36" t="str">
        <f>INDEX(Mitigation!AG:AG,MATCH(A552,Mitigation!B:B,0))</f>
        <v>Moderate</v>
      </c>
      <c r="D552" s="36" t="str">
        <f>INDEX(Replacement!AF:AF,MATCH(A552,Replacement!B:B,0))</f>
        <v>High</v>
      </c>
      <c r="E552" s="36" t="s">
        <v>67</v>
      </c>
      <c r="F552" s="36" t="str">
        <f>INDEX('Community SIP'!I:I,MATCH(A552,'Community SIP'!B:B,0))</f>
        <v>Community SIP</v>
      </c>
    </row>
    <row r="553" spans="1:6" x14ac:dyDescent="0.25">
      <c r="A553" s="29" t="s">
        <v>564</v>
      </c>
      <c r="B553" s="36" t="str">
        <f>INDEX(Adaptation!AG:AG,MATCH(A553,Adaptation!B:B,0))</f>
        <v>Low</v>
      </c>
      <c r="C553" s="36" t="str">
        <f>INDEX(Mitigation!AG:AG,MATCH(A553,Mitigation!B:B,0))</f>
        <v>Very High</v>
      </c>
      <c r="D553" s="36" t="str">
        <f>INDEX(Replacement!AF:AF,MATCH(A553,Replacement!B:B,0))</f>
        <v>Very High</v>
      </c>
      <c r="E553" s="36" t="s">
        <v>122</v>
      </c>
      <c r="F553" s="36" t="str">
        <f>INDEX('Community SIP'!I:I,MATCH(A553,'Community SIP'!B:B,0))</f>
        <v>Community SIP</v>
      </c>
    </row>
    <row r="554" spans="1:6" x14ac:dyDescent="0.25">
      <c r="A554" s="183" t="s">
        <v>565</v>
      </c>
      <c r="B554" s="36" t="str">
        <f>INDEX(Adaptation!AG:AG,MATCH(A554,Adaptation!B:B,0))</f>
        <v>Very Low</v>
      </c>
      <c r="C554" s="36" t="str">
        <f>INDEX(Mitigation!AG:AG,MATCH(A554,Mitigation!B:B,0))</f>
        <v>Very Low</v>
      </c>
      <c r="D554" s="36" t="str">
        <f>INDEX(Replacement!AF:AF,MATCH(A554,Replacement!B:B,0))</f>
        <v>Low</v>
      </c>
      <c r="F554" s="36" t="str">
        <f>INDEX('Community SIP'!I:I,MATCH(A554,'Community SIP'!B:B,0))</f>
        <v>Community SIP</v>
      </c>
    </row>
    <row r="555" spans="1:6" x14ac:dyDescent="0.25">
      <c r="A555" s="183" t="s">
        <v>566</v>
      </c>
      <c r="B555" s="36" t="str">
        <f>INDEX(Adaptation!AG:AG,MATCH(A555,Adaptation!B:B,0))</f>
        <v>Moderate</v>
      </c>
      <c r="C555" s="36" t="str">
        <f>INDEX(Mitigation!AG:AG,MATCH(A555,Mitigation!B:B,0))</f>
        <v>Very Low</v>
      </c>
      <c r="D555" s="36" t="str">
        <f>INDEX(Replacement!AF:AF,MATCH(A555,Replacement!B:B,0))</f>
        <v>Low</v>
      </c>
      <c r="F555" s="36" t="str">
        <f>INDEX('Community SIP'!I:I,MATCH(A555,'Community SIP'!B:B,0))</f>
        <v>Community SIP</v>
      </c>
    </row>
    <row r="556" spans="1:6" x14ac:dyDescent="0.25">
      <c r="A556" s="29" t="s">
        <v>567</v>
      </c>
      <c r="B556" s="36" t="str">
        <f>INDEX(Adaptation!AG:AG,MATCH(A556,Adaptation!B:B,0))</f>
        <v>Very Low</v>
      </c>
      <c r="C556" s="36" t="str">
        <f>INDEX(Mitigation!AG:AG,MATCH(A556,Mitigation!B:B,0))</f>
        <v>Very High</v>
      </c>
      <c r="D556" s="36" t="str">
        <f>INDEX(Replacement!AF:AF,MATCH(A556,Replacement!B:B,0))</f>
        <v>High</v>
      </c>
      <c r="E556" s="36" t="s">
        <v>122</v>
      </c>
      <c r="F556" s="36" t="str">
        <f>INDEX('Community SIP'!I:I,MATCH(A556,'Community SIP'!B:B,0))</f>
        <v>Community SIP</v>
      </c>
    </row>
    <row r="557" spans="1:6" x14ac:dyDescent="0.25">
      <c r="A557" s="29" t="s">
        <v>568</v>
      </c>
      <c r="B557" s="36" t="str">
        <f>INDEX(Adaptation!AG:AG,MATCH(A557,Adaptation!B:B,0))</f>
        <v>Moderate</v>
      </c>
      <c r="C557" s="36" t="str">
        <f>INDEX(Mitigation!AG:AG,MATCH(A557,Mitigation!B:B,0))</f>
        <v>Very High</v>
      </c>
      <c r="D557" s="36" t="str">
        <f>INDEX(Replacement!AF:AF,MATCH(A557,Replacement!B:B,0))</f>
        <v>High</v>
      </c>
      <c r="E557" s="36" t="s">
        <v>122</v>
      </c>
      <c r="F557" s="36" t="str">
        <f>INDEX('Community SIP'!I:I,MATCH(A557,'Community SIP'!B:B,0))</f>
        <v>Community SIP</v>
      </c>
    </row>
    <row r="558" spans="1:6" x14ac:dyDescent="0.25">
      <c r="A558" s="29" t="s">
        <v>569</v>
      </c>
      <c r="B558" s="36" t="str">
        <f>INDEX(Adaptation!AG:AG,MATCH(A558,Adaptation!B:B,0))</f>
        <v>Very Low</v>
      </c>
      <c r="C558" s="36" t="str">
        <f>INDEX(Mitigation!AG:AG,MATCH(A558,Mitigation!B:B,0))</f>
        <v>High</v>
      </c>
      <c r="D558" s="36" t="str">
        <f>INDEX(Replacement!AF:AF,MATCH(A558,Replacement!B:B,0))</f>
        <v>Very High</v>
      </c>
      <c r="E558" s="36" t="s">
        <v>122</v>
      </c>
      <c r="F558" s="36" t="str">
        <f>INDEX('Community SIP'!I:I,MATCH(A558,'Community SIP'!B:B,0))</f>
        <v>Community SIP</v>
      </c>
    </row>
    <row r="559" spans="1:6" x14ac:dyDescent="0.25">
      <c r="A559" s="29" t="s">
        <v>570</v>
      </c>
      <c r="B559" s="36" t="str">
        <f>INDEX(Adaptation!AG:AG,MATCH(A559,Adaptation!B:B,0))</f>
        <v>Moderate</v>
      </c>
      <c r="C559" s="36" t="str">
        <f>INDEX(Mitigation!AG:AG,MATCH(A559,Mitigation!B:B,0))</f>
        <v>Moderate</v>
      </c>
      <c r="D559" s="36" t="str">
        <f>INDEX(Replacement!AF:AF,MATCH(A559,Replacement!B:B,0))</f>
        <v>High</v>
      </c>
      <c r="E559" s="36" t="s">
        <v>67</v>
      </c>
      <c r="F559" s="36" t="str">
        <f>INDEX('Community SIP'!I:I,MATCH(A559,'Community SIP'!B:B,0))</f>
        <v>Community SIP</v>
      </c>
    </row>
    <row r="560" spans="1:6" x14ac:dyDescent="0.25">
      <c r="A560" s="29" t="s">
        <v>571</v>
      </c>
      <c r="B560" s="36" t="str">
        <f>INDEX(Adaptation!AG:AG,MATCH(A560,Adaptation!B:B,0))</f>
        <v>Moderate</v>
      </c>
      <c r="C560" s="36" t="str">
        <f>INDEX(Mitigation!AG:AG,MATCH(A560,Mitigation!B:B,0))</f>
        <v>High</v>
      </c>
      <c r="D560" s="36" t="str">
        <f>INDEX(Replacement!AF:AF,MATCH(A560,Replacement!B:B,0))</f>
        <v>Very High</v>
      </c>
      <c r="E560" s="36" t="s">
        <v>122</v>
      </c>
      <c r="F560" s="36" t="str">
        <f>INDEX('Community SIP'!I:I,MATCH(A560,'Community SIP'!B:B,0))</f>
        <v>Community SIP</v>
      </c>
    </row>
    <row r="561" spans="1:6" x14ac:dyDescent="0.25">
      <c r="A561" s="29" t="s">
        <v>572</v>
      </c>
      <c r="B561" s="36" t="str">
        <f>INDEX(Adaptation!AG:AG,MATCH(A561,Adaptation!B:B,0))</f>
        <v>Very Low</v>
      </c>
      <c r="C561" s="36" t="str">
        <f>INDEX(Mitigation!AG:AG,MATCH(A561,Mitigation!B:B,0))</f>
        <v>High</v>
      </c>
      <c r="D561" s="36" t="str">
        <f>INDEX(Replacement!AF:AF,MATCH(A561,Replacement!B:B,0))</f>
        <v>Moderate</v>
      </c>
      <c r="E561" s="36" t="s">
        <v>56</v>
      </c>
      <c r="F561" s="36" t="str">
        <f>INDEX('Community SIP'!I:I,MATCH(A561,'Community SIP'!B:B,0))</f>
        <v>Community SIP</v>
      </c>
    </row>
    <row r="562" spans="1:6" x14ac:dyDescent="0.25">
      <c r="A562" s="29" t="s">
        <v>573</v>
      </c>
      <c r="B562" s="36" t="str">
        <f>INDEX(Adaptation!AG:AG,MATCH(A562,Adaptation!B:B,0))</f>
        <v>Low</v>
      </c>
      <c r="C562" s="36" t="str">
        <f>INDEX(Mitigation!AG:AG,MATCH(A562,Mitigation!B:B,0))</f>
        <v>High</v>
      </c>
      <c r="D562" s="36" t="str">
        <f>INDEX(Replacement!AF:AF,MATCH(A562,Replacement!B:B,0))</f>
        <v>Very High</v>
      </c>
      <c r="E562" s="36" t="s">
        <v>122</v>
      </c>
      <c r="F562" s="36" t="str">
        <f>INDEX('Community SIP'!I:I,MATCH(A562,'Community SIP'!B:B,0))</f>
        <v>Community SIP</v>
      </c>
    </row>
    <row r="563" spans="1:6" x14ac:dyDescent="0.25">
      <c r="A563" s="29" t="s">
        <v>574</v>
      </c>
      <c r="B563" s="36" t="str">
        <f>INDEX(Adaptation!AG:AG,MATCH(A563,Adaptation!B:B,0))</f>
        <v>Low</v>
      </c>
      <c r="C563" s="36" t="str">
        <f>INDEX(Mitigation!AG:AG,MATCH(A563,Mitigation!B:B,0))</f>
        <v>Moderate</v>
      </c>
      <c r="D563" s="36" t="str">
        <f>INDEX(Replacement!AF:AF,MATCH(A563,Replacement!B:B,0))</f>
        <v>Very High</v>
      </c>
      <c r="E563" s="36" t="s">
        <v>67</v>
      </c>
      <c r="F563" s="36" t="str">
        <f>INDEX('Community SIP'!I:I,MATCH(A563,'Community SIP'!B:B,0))</f>
        <v>Community SIP</v>
      </c>
    </row>
    <row r="564" spans="1:6" x14ac:dyDescent="0.25">
      <c r="A564" s="29" t="s">
        <v>575</v>
      </c>
      <c r="B564" s="36" t="str">
        <f>INDEX(Adaptation!AG:AG,MATCH(A564,Adaptation!B:B,0))</f>
        <v>Moderate</v>
      </c>
      <c r="C564" s="36" t="str">
        <f>INDEX(Mitigation!AG:AG,MATCH(A564,Mitigation!B:B,0))</f>
        <v>High</v>
      </c>
      <c r="D564" s="36" t="str">
        <f>INDEX(Replacement!AF:AF,MATCH(A564,Replacement!B:B,0))</f>
        <v>High</v>
      </c>
      <c r="E564" s="36" t="s">
        <v>122</v>
      </c>
      <c r="F564" s="36" t="str">
        <f>INDEX('Community SIP'!I:I,MATCH(A564,'Community SIP'!B:B,0))</f>
        <v>Community SIP</v>
      </c>
    </row>
    <row r="565" spans="1:6" x14ac:dyDescent="0.25">
      <c r="A565" s="29" t="s">
        <v>576</v>
      </c>
      <c r="B565" s="36" t="str">
        <f>INDEX(Adaptation!AG:AG,MATCH(A565,Adaptation!B:B,0))</f>
        <v>Very Low</v>
      </c>
      <c r="C565" s="36" t="str">
        <f>INDEX(Mitigation!AG:AG,MATCH(A565,Mitigation!B:B,0))</f>
        <v>High</v>
      </c>
      <c r="D565" s="36" t="str">
        <f>INDEX(Replacement!AF:AF,MATCH(A565,Replacement!B:B,0))</f>
        <v>High</v>
      </c>
      <c r="E565" s="36" t="s">
        <v>122</v>
      </c>
      <c r="F565" s="36" t="str">
        <f>INDEX('Community SIP'!I:I,MATCH(A565,'Community SIP'!B:B,0))</f>
        <v>Community SIP</v>
      </c>
    </row>
    <row r="566" spans="1:6" x14ac:dyDescent="0.25">
      <c r="A566" s="29" t="s">
        <v>577</v>
      </c>
      <c r="B566" s="36" t="str">
        <f>INDEX(Adaptation!AG:AG,MATCH(A566,Adaptation!B:B,0))</f>
        <v>Very Low</v>
      </c>
      <c r="C566" s="36" t="str">
        <f>INDEX(Mitigation!AG:AG,MATCH(A566,Mitigation!B:B,0))</f>
        <v>Very High</v>
      </c>
      <c r="D566" s="36" t="str">
        <f>INDEX(Replacement!AF:AF,MATCH(A566,Replacement!B:B,0))</f>
        <v>Very High</v>
      </c>
      <c r="E566" s="36" t="s">
        <v>122</v>
      </c>
      <c r="F566" s="36" t="str">
        <f>INDEX('Community SIP'!I:I,MATCH(A566,'Community SIP'!B:B,0))</f>
        <v>Community SIP</v>
      </c>
    </row>
    <row r="567" spans="1:6" x14ac:dyDescent="0.25">
      <c r="A567" s="29" t="s">
        <v>578</v>
      </c>
      <c r="B567" s="36" t="str">
        <f>INDEX(Adaptation!AG:AG,MATCH(A567,Adaptation!B:B,0))</f>
        <v>Very Low</v>
      </c>
      <c r="C567" s="36" t="str">
        <f>INDEX(Mitigation!AG:AG,MATCH(A567,Mitigation!B:B,0))</f>
        <v>High</v>
      </c>
      <c r="D567" s="36" t="str">
        <f>INDEX(Replacement!AF:AF,MATCH(A567,Replacement!B:B,0))</f>
        <v>Moderate</v>
      </c>
      <c r="E567" s="36" t="s">
        <v>56</v>
      </c>
      <c r="F567" s="36" t="str">
        <f>INDEX('Community SIP'!I:I,MATCH(A567,'Community SIP'!B:B,0))</f>
        <v>Community SIP</v>
      </c>
    </row>
    <row r="568" spans="1:6" x14ac:dyDescent="0.25">
      <c r="A568" s="29" t="s">
        <v>579</v>
      </c>
      <c r="B568" s="36" t="str">
        <f>INDEX(Adaptation!AG:AG,MATCH(A568,Adaptation!B:B,0))</f>
        <v>Very Low</v>
      </c>
      <c r="C568" s="36" t="str">
        <f>INDEX(Mitigation!AG:AG,MATCH(A568,Mitigation!B:B,0))</f>
        <v>High</v>
      </c>
      <c r="D568" s="36" t="str">
        <f>INDEX(Replacement!AF:AF,MATCH(A568,Replacement!B:B,0))</f>
        <v>Very High</v>
      </c>
      <c r="E568" s="36" t="s">
        <v>122</v>
      </c>
      <c r="F568" s="36" t="str">
        <f>INDEX('Community SIP'!I:I,MATCH(A568,'Community SIP'!B:B,0))</f>
        <v>Community SIP</v>
      </c>
    </row>
    <row r="569" spans="1:6" x14ac:dyDescent="0.25">
      <c r="A569" s="29" t="s">
        <v>580</v>
      </c>
      <c r="B569" s="36" t="str">
        <f>INDEX(Adaptation!AG:AG,MATCH(A569,Adaptation!B:B,0))</f>
        <v>Low</v>
      </c>
      <c r="C569" s="36" t="str">
        <f>INDEX(Mitigation!AG:AG,MATCH(A569,Mitigation!B:B,0))</f>
        <v>Very High</v>
      </c>
      <c r="D569" s="36" t="str">
        <f>INDEX(Replacement!AF:AF,MATCH(A569,Replacement!B:B,0))</f>
        <v>Very High</v>
      </c>
      <c r="E569" s="36" t="s">
        <v>122</v>
      </c>
      <c r="F569" s="36" t="str">
        <f>INDEX('Community SIP'!I:I,MATCH(A569,'Community SIP'!B:B,0))</f>
        <v>Community SIP</v>
      </c>
    </row>
    <row r="570" spans="1:6" x14ac:dyDescent="0.25">
      <c r="A570" s="29" t="s">
        <v>581</v>
      </c>
      <c r="B570" s="36" t="str">
        <f>INDEX(Adaptation!AG:AG,MATCH(A570,Adaptation!B:B,0))</f>
        <v>Low</v>
      </c>
      <c r="C570" s="36" t="str">
        <f>INDEX(Mitigation!AG:AG,MATCH(A570,Mitigation!B:B,0))</f>
        <v>Very Low</v>
      </c>
      <c r="D570" s="36" t="str">
        <f>INDEX(Replacement!AF:AF,MATCH(A570,Replacement!B:B,0))</f>
        <v>High</v>
      </c>
      <c r="E570" s="36" t="s">
        <v>67</v>
      </c>
      <c r="F570" s="36" t="str">
        <f>INDEX('Community SIP'!I:I,MATCH(A570,'Community SIP'!B:B,0))</f>
        <v>Community SIP</v>
      </c>
    </row>
    <row r="571" spans="1:6" x14ac:dyDescent="0.25">
      <c r="A571" s="29" t="s">
        <v>582</v>
      </c>
      <c r="B571" s="36" t="str">
        <f>INDEX(Adaptation!AG:AG,MATCH(A571,Adaptation!B:B,0))</f>
        <v>Low</v>
      </c>
      <c r="C571" s="36" t="str">
        <f>INDEX(Mitigation!AG:AG,MATCH(A571,Mitigation!B:B,0))</f>
        <v>Very High</v>
      </c>
      <c r="D571" s="36" t="str">
        <f>INDEX(Replacement!AF:AF,MATCH(A571,Replacement!B:B,0))</f>
        <v>Very High</v>
      </c>
      <c r="E571" s="36" t="s">
        <v>122</v>
      </c>
      <c r="F571" s="36" t="str">
        <f>INDEX('Community SIP'!I:I,MATCH(A571,'Community SIP'!B:B,0))</f>
        <v>Community SIP</v>
      </c>
    </row>
    <row r="572" spans="1:6" x14ac:dyDescent="0.25">
      <c r="A572" s="29" t="s">
        <v>583</v>
      </c>
      <c r="B572" s="36" t="str">
        <f>INDEX(Adaptation!AG:AG,MATCH(A572,Adaptation!B:B,0))</f>
        <v>High</v>
      </c>
      <c r="C572" s="36" t="str">
        <f>INDEX(Mitigation!AG:AG,MATCH(A572,Mitigation!B:B,0))</f>
        <v>High</v>
      </c>
      <c r="D572" s="36" t="str">
        <f>INDEX(Replacement!AF:AF,MATCH(A572,Replacement!B:B,0))</f>
        <v>High</v>
      </c>
      <c r="E572" s="36" t="s">
        <v>41</v>
      </c>
      <c r="F572" s="36" t="str">
        <f>INDEX('Community SIP'!I:I,MATCH(A572,'Community SIP'!B:B,0))</f>
        <v>Community SIP</v>
      </c>
    </row>
    <row r="573" spans="1:6" x14ac:dyDescent="0.25">
      <c r="A573" s="29" t="s">
        <v>584</v>
      </c>
      <c r="B573" s="36" t="str">
        <f>INDEX(Adaptation!AG:AG,MATCH(A573,Adaptation!B:B,0))</f>
        <v>Very Low</v>
      </c>
      <c r="C573" s="36" t="str">
        <f>INDEX(Mitigation!AG:AG,MATCH(A573,Mitigation!B:B,0))</f>
        <v>Very High</v>
      </c>
      <c r="D573" s="36" t="str">
        <f>INDEX(Replacement!AF:AF,MATCH(A573,Replacement!B:B,0))</f>
        <v>Very High</v>
      </c>
      <c r="E573" s="36" t="s">
        <v>122</v>
      </c>
      <c r="F573" s="36" t="str">
        <f>INDEX('Community SIP'!I:I,MATCH(A573,'Community SIP'!B:B,0))</f>
        <v>Community SIP</v>
      </c>
    </row>
    <row r="574" spans="1:6" x14ac:dyDescent="0.25">
      <c r="A574" s="29" t="s">
        <v>585</v>
      </c>
      <c r="B574" s="36" t="str">
        <f>INDEX(Adaptation!AG:AG,MATCH(A574,Adaptation!B:B,0))</f>
        <v>Very Low</v>
      </c>
      <c r="C574" s="36" t="str">
        <f>INDEX(Mitigation!AG:AG,MATCH(A574,Mitigation!B:B,0))</f>
        <v>High</v>
      </c>
      <c r="D574" s="36" t="str">
        <f>INDEX(Replacement!AF:AF,MATCH(A574,Replacement!B:B,0))</f>
        <v>High</v>
      </c>
      <c r="E574" s="36" t="s">
        <v>122</v>
      </c>
      <c r="F574" s="36" t="str">
        <f>INDEX('Community SIP'!I:I,MATCH(A574,'Community SIP'!B:B,0))</f>
        <v>Community SIP</v>
      </c>
    </row>
    <row r="575" spans="1:6" x14ac:dyDescent="0.25">
      <c r="A575" s="29" t="s">
        <v>586</v>
      </c>
      <c r="B575" s="36" t="str">
        <f>INDEX(Adaptation!AG:AG,MATCH(A575,Adaptation!B:B,0))</f>
        <v>Low</v>
      </c>
      <c r="C575" s="36" t="str">
        <f>INDEX(Mitigation!AG:AG,MATCH(A575,Mitigation!B:B,0))</f>
        <v>Very High</v>
      </c>
      <c r="D575" s="36" t="str">
        <f>INDEX(Replacement!AF:AF,MATCH(A575,Replacement!B:B,0))</f>
        <v>High</v>
      </c>
      <c r="E575" s="36" t="s">
        <v>122</v>
      </c>
      <c r="F575" s="36" t="str">
        <f>INDEX('Community SIP'!I:I,MATCH(A575,'Community SIP'!B:B,0))</f>
        <v>Community SIP</v>
      </c>
    </row>
    <row r="576" spans="1:6" x14ac:dyDescent="0.25">
      <c r="A576" s="29" t="s">
        <v>587</v>
      </c>
      <c r="B576" s="36" t="str">
        <f>INDEX(Adaptation!AG:AG,MATCH(A576,Adaptation!B:B,0))</f>
        <v>Very Low</v>
      </c>
      <c r="C576" s="36" t="str">
        <f>INDEX(Mitigation!AG:AG,MATCH(A576,Mitigation!B:B,0))</f>
        <v>Very High</v>
      </c>
      <c r="D576" s="36" t="str">
        <f>INDEX(Replacement!AF:AF,MATCH(A576,Replacement!B:B,0))</f>
        <v>Very High</v>
      </c>
      <c r="E576" s="36" t="s">
        <v>122</v>
      </c>
      <c r="F576" s="36" t="str">
        <f>INDEX('Community SIP'!I:I,MATCH(A576,'Community SIP'!B:B,0))</f>
        <v>Community SIP</v>
      </c>
    </row>
    <row r="577" spans="1:6" x14ac:dyDescent="0.25">
      <c r="A577" s="29" t="s">
        <v>588</v>
      </c>
      <c r="B577" s="36" t="str">
        <f>INDEX(Adaptation!AG:AG,MATCH(A577,Adaptation!B:B,0))</f>
        <v>Very Low</v>
      </c>
      <c r="C577" s="36" t="str">
        <f>INDEX(Mitigation!AG:AG,MATCH(A577,Mitigation!B:B,0))</f>
        <v>High</v>
      </c>
      <c r="D577" s="36" t="str">
        <f>INDEX(Replacement!AF:AF,MATCH(A577,Replacement!B:B,0))</f>
        <v>High</v>
      </c>
      <c r="E577" s="36" t="s">
        <v>122</v>
      </c>
      <c r="F577" s="36" t="str">
        <f>INDEX('Community SIP'!I:I,MATCH(A577,'Community SIP'!B:B,0))</f>
        <v>Community SIP</v>
      </c>
    </row>
    <row r="578" spans="1:6" x14ac:dyDescent="0.25">
      <c r="A578" s="29" t="s">
        <v>589</v>
      </c>
      <c r="B578" s="36" t="str">
        <f>INDEX(Adaptation!AG:AG,MATCH(A578,Adaptation!B:B,0))</f>
        <v>Very Low</v>
      </c>
      <c r="C578" s="36" t="str">
        <f>INDEX(Mitigation!AG:AG,MATCH(A578,Mitigation!B:B,0))</f>
        <v>Moderate</v>
      </c>
      <c r="D578" s="36" t="str">
        <f>INDEX(Replacement!AF:AF,MATCH(A578,Replacement!B:B,0))</f>
        <v>High</v>
      </c>
      <c r="E578" s="36" t="s">
        <v>67</v>
      </c>
      <c r="F578" s="36" t="str">
        <f>INDEX('Community SIP'!I:I,MATCH(A578,'Community SIP'!B:B,0))</f>
        <v>Community SIP</v>
      </c>
    </row>
    <row r="579" spans="1:6" x14ac:dyDescent="0.25">
      <c r="A579" s="183" t="s">
        <v>590</v>
      </c>
      <c r="B579" s="36" t="str">
        <f>INDEX(Adaptation!AG:AG,MATCH(A579,Adaptation!B:B,0))</f>
        <v>Moderate</v>
      </c>
      <c r="C579" s="36" t="str">
        <f>INDEX(Mitigation!AG:AG,MATCH(A579,Mitigation!B:B,0))</f>
        <v>Moderate</v>
      </c>
      <c r="D579" s="36" t="str">
        <f>INDEX(Replacement!AF:AF,MATCH(A579,Replacement!B:B,0))</f>
        <v>Moderate</v>
      </c>
      <c r="F579" s="36" t="str">
        <f>INDEX('Community SIP'!I:I,MATCH(A579,'Community SIP'!B:B,0))</f>
        <v>Community SIP</v>
      </c>
    </row>
    <row r="580" spans="1:6" x14ac:dyDescent="0.25">
      <c r="A580" s="29" t="s">
        <v>591</v>
      </c>
      <c r="B580" s="36" t="str">
        <f>INDEX(Adaptation!AG:AG,MATCH(A580,Adaptation!B:B,0))</f>
        <v>Low</v>
      </c>
      <c r="C580" s="36" t="str">
        <f>INDEX(Mitigation!AG:AG,MATCH(A580,Mitigation!B:B,0))</f>
        <v>High</v>
      </c>
      <c r="D580" s="36" t="str">
        <f>INDEX(Replacement!AF:AF,MATCH(A580,Replacement!B:B,0))</f>
        <v>Very High</v>
      </c>
      <c r="E580" s="36" t="s">
        <v>122</v>
      </c>
      <c r="F580" s="36" t="str">
        <f>INDEX('Community SIP'!I:I,MATCH(A580,'Community SIP'!B:B,0))</f>
        <v>Community SIP</v>
      </c>
    </row>
    <row r="581" spans="1:6" x14ac:dyDescent="0.25">
      <c r="A581" s="29" t="s">
        <v>592</v>
      </c>
      <c r="B581" s="36" t="str">
        <f>INDEX(Adaptation!AG:AG,MATCH(A581,Adaptation!B:B,0))</f>
        <v>Low</v>
      </c>
      <c r="C581" s="36" t="str">
        <f>INDEX(Mitigation!AG:AG,MATCH(A581,Mitigation!B:B,0))</f>
        <v>High</v>
      </c>
      <c r="D581" s="36" t="str">
        <f>INDEX(Replacement!AF:AF,MATCH(A581,Replacement!B:B,0))</f>
        <v>Very High</v>
      </c>
      <c r="E581" s="36" t="s">
        <v>122</v>
      </c>
      <c r="F581" s="36" t="str">
        <f>INDEX('Community SIP'!I:I,MATCH(A581,'Community SIP'!B:B,0))</f>
        <v>Community SIP</v>
      </c>
    </row>
    <row r="582" spans="1:6" x14ac:dyDescent="0.25">
      <c r="A582" s="183" t="s">
        <v>593</v>
      </c>
      <c r="B582" s="36" t="str">
        <f>INDEX(Adaptation!AG:AG,MATCH(A582,Adaptation!B:B,0))</f>
        <v>Moderate</v>
      </c>
      <c r="C582" s="36" t="str">
        <f>INDEX(Mitigation!AG:AG,MATCH(A582,Mitigation!B:B,0))</f>
        <v>Low</v>
      </c>
      <c r="D582" s="36" t="str">
        <f>INDEX(Replacement!AF:AF,MATCH(A582,Replacement!B:B,0))</f>
        <v>Moderate</v>
      </c>
      <c r="F582" s="36" t="str">
        <f>INDEX('Community SIP'!I:I,MATCH(A582,'Community SIP'!B:B,0))</f>
        <v>Community SIP</v>
      </c>
    </row>
    <row r="583" spans="1:6" x14ac:dyDescent="0.25">
      <c r="A583" s="29" t="s">
        <v>594</v>
      </c>
      <c r="B583" s="36" t="str">
        <f>INDEX(Adaptation!AG:AG,MATCH(A583,Adaptation!B:B,0))</f>
        <v>Very Low</v>
      </c>
      <c r="C583" s="36" t="str">
        <f>INDEX(Mitigation!AG:AG,MATCH(A583,Mitigation!B:B,0))</f>
        <v>Moderate</v>
      </c>
      <c r="D583" s="36" t="str">
        <f>INDEX(Replacement!AF:AF,MATCH(A583,Replacement!B:B,0))</f>
        <v>Very High</v>
      </c>
      <c r="E583" s="36" t="s">
        <v>67</v>
      </c>
      <c r="F583" s="36" t="str">
        <f>INDEX('Community SIP'!I:I,MATCH(A583,'Community SIP'!B:B,0))</f>
        <v>Community SIP</v>
      </c>
    </row>
    <row r="584" spans="1:6" x14ac:dyDescent="0.25">
      <c r="A584" s="29" t="s">
        <v>595</v>
      </c>
      <c r="B584" s="36" t="str">
        <f>INDEX(Adaptation!AG:AG,MATCH(A584,Adaptation!B:B,0))</f>
        <v>Low</v>
      </c>
      <c r="C584" s="36" t="str">
        <f>INDEX(Mitigation!AG:AG,MATCH(A584,Mitigation!B:B,0))</f>
        <v>High</v>
      </c>
      <c r="D584" s="36" t="str">
        <f>INDEX(Replacement!AF:AF,MATCH(A584,Replacement!B:B,0))</f>
        <v>Very High</v>
      </c>
      <c r="E584" s="36" t="s">
        <v>122</v>
      </c>
      <c r="F584" s="36" t="str">
        <f>INDEX('Community SIP'!I:I,MATCH(A584,'Community SIP'!B:B,0))</f>
        <v>Community SIP</v>
      </c>
    </row>
    <row r="585" spans="1:6" x14ac:dyDescent="0.25">
      <c r="A585" s="183" t="s">
        <v>596</v>
      </c>
      <c r="B585" s="36" t="str">
        <f>INDEX(Adaptation!AG:AG,MATCH(A585,Adaptation!B:B,0))</f>
        <v>Moderate</v>
      </c>
      <c r="C585" s="36" t="str">
        <f>INDEX(Mitigation!AG:AG,MATCH(A585,Mitigation!B:B,0))</f>
        <v>Low</v>
      </c>
      <c r="D585" s="36" t="str">
        <f>INDEX(Replacement!AF:AF,MATCH(A585,Replacement!B:B,0))</f>
        <v>Moderate</v>
      </c>
      <c r="F585" s="36" t="str">
        <f>INDEX('Community SIP'!I:I,MATCH(A585,'Community SIP'!B:B,0))</f>
        <v>Community SIP</v>
      </c>
    </row>
    <row r="586" spans="1:6" x14ac:dyDescent="0.25">
      <c r="A586" s="29" t="s">
        <v>597</v>
      </c>
      <c r="B586" s="36" t="str">
        <f>INDEX(Adaptation!AG:AG,MATCH(A586,Adaptation!B:B,0))</f>
        <v>Very Low</v>
      </c>
      <c r="C586" s="36" t="str">
        <f>INDEX(Mitigation!AG:AG,MATCH(A586,Mitigation!B:B,0))</f>
        <v>High</v>
      </c>
      <c r="D586" s="36" t="str">
        <f>INDEX(Replacement!AF:AF,MATCH(A586,Replacement!B:B,0))</f>
        <v>Very High</v>
      </c>
      <c r="E586" s="36" t="s">
        <v>122</v>
      </c>
      <c r="F586" s="36" t="str">
        <f>INDEX('Community SIP'!I:I,MATCH(A586,'Community SIP'!B:B,0))</f>
        <v>Community SIP</v>
      </c>
    </row>
    <row r="587" spans="1:6" x14ac:dyDescent="0.25">
      <c r="A587" s="29" t="s">
        <v>598</v>
      </c>
      <c r="B587" s="36" t="str">
        <f>INDEX(Adaptation!AG:AG,MATCH(A587,Adaptation!B:B,0))</f>
        <v>Very Low</v>
      </c>
      <c r="C587" s="36" t="str">
        <f>INDEX(Mitigation!AG:AG,MATCH(A587,Mitigation!B:B,0))</f>
        <v>High</v>
      </c>
      <c r="D587" s="36" t="str">
        <f>INDEX(Replacement!AF:AF,MATCH(A587,Replacement!B:B,0))</f>
        <v>Moderate</v>
      </c>
      <c r="E587" s="36" t="s">
        <v>56</v>
      </c>
      <c r="F587" s="36" t="str">
        <f>INDEX('Community SIP'!I:I,MATCH(A587,'Community SIP'!B:B,0))</f>
        <v>Community SIP</v>
      </c>
    </row>
    <row r="588" spans="1:6" x14ac:dyDescent="0.25">
      <c r="A588" s="29" t="s">
        <v>599</v>
      </c>
      <c r="B588" s="36" t="str">
        <f>INDEX(Adaptation!AG:AG,MATCH(A588,Adaptation!B:B,0))</f>
        <v>Moderate</v>
      </c>
      <c r="C588" s="36" t="str">
        <f>INDEX(Mitigation!AG:AG,MATCH(A588,Mitigation!B:B,0))</f>
        <v>High</v>
      </c>
      <c r="D588" s="36" t="str">
        <f>INDEX(Replacement!AF:AF,MATCH(A588,Replacement!B:B,0))</f>
        <v>Low</v>
      </c>
      <c r="E588" s="36" t="s">
        <v>56</v>
      </c>
      <c r="F588" s="36" t="str">
        <f>INDEX('Community SIP'!I:I,MATCH(A588,'Community SIP'!B:B,0))</f>
        <v>Community SIP</v>
      </c>
    </row>
    <row r="589" spans="1:6" x14ac:dyDescent="0.25">
      <c r="A589" s="29" t="s">
        <v>600</v>
      </c>
      <c r="B589" s="36" t="str">
        <f>INDEX(Adaptation!AG:AG,MATCH(A589,Adaptation!B:B,0))</f>
        <v>Very Low</v>
      </c>
      <c r="C589" s="36" t="str">
        <f>INDEX(Mitigation!AG:AG,MATCH(A589,Mitigation!B:B,0))</f>
        <v>Moderate</v>
      </c>
      <c r="D589" s="36" t="str">
        <f>INDEX(Replacement!AF:AF,MATCH(A589,Replacement!B:B,0))</f>
        <v>High</v>
      </c>
      <c r="E589" s="36" t="s">
        <v>67</v>
      </c>
      <c r="F589" s="36" t="str">
        <f>INDEX('Community SIP'!I:I,MATCH(A589,'Community SIP'!B:B,0))</f>
        <v>Community SIP</v>
      </c>
    </row>
    <row r="590" spans="1:6" x14ac:dyDescent="0.25">
      <c r="A590" s="183" t="s">
        <v>601</v>
      </c>
      <c r="B590" s="36" t="str">
        <f>INDEX(Adaptation!AG:AG,MATCH(A590,Adaptation!B:B,0))</f>
        <v>High</v>
      </c>
      <c r="C590" s="36" t="str">
        <f>INDEX(Mitigation!AG:AG,MATCH(A590,Mitigation!B:B,0))</f>
        <v>Moderate</v>
      </c>
      <c r="D590" s="36" t="str">
        <f>INDEX(Replacement!AF:AF,MATCH(A590,Replacement!B:B,0))</f>
        <v>High</v>
      </c>
      <c r="E590" s="36" t="s">
        <v>70</v>
      </c>
      <c r="F590" s="36" t="str">
        <f>INDEX('Community SIP'!I:I,MATCH(A590,'Community SIP'!B:B,0))</f>
        <v>Community SIP</v>
      </c>
    </row>
    <row r="591" spans="1:6" x14ac:dyDescent="0.25">
      <c r="A591" s="29" t="s">
        <v>602</v>
      </c>
      <c r="B591" s="36" t="str">
        <f>INDEX(Adaptation!AG:AG,MATCH(A591,Adaptation!B:B,0))</f>
        <v>High</v>
      </c>
      <c r="C591" s="36" t="str">
        <f>INDEX(Mitigation!AG:AG,MATCH(A591,Mitigation!B:B,0))</f>
        <v>Very Low</v>
      </c>
      <c r="D591" s="36" t="str">
        <f>INDEX(Replacement!AF:AF,MATCH(A591,Replacement!B:B,0))</f>
        <v>Very Low</v>
      </c>
      <c r="E591" s="36" t="s">
        <v>7</v>
      </c>
      <c r="F591" s="36" t="str">
        <f>INDEX('Community SIP'!I:I,MATCH(A591,'Community SIP'!B:B,0))</f>
        <v>Community SIP</v>
      </c>
    </row>
    <row r="592" spans="1:6" x14ac:dyDescent="0.25">
      <c r="A592" s="29" t="s">
        <v>603</v>
      </c>
      <c r="B592" s="36" t="str">
        <f>INDEX(Adaptation!AG:AG,MATCH(A592,Adaptation!B:B,0))</f>
        <v>Very Low</v>
      </c>
      <c r="C592" s="36" t="str">
        <f>INDEX(Mitigation!AG:AG,MATCH(A592,Mitigation!B:B,0))</f>
        <v>Moderate</v>
      </c>
      <c r="D592" s="36" t="str">
        <f>INDEX(Replacement!AF:AF,MATCH(A592,Replacement!B:B,0))</f>
        <v>High</v>
      </c>
      <c r="E592" s="36" t="s">
        <v>67</v>
      </c>
      <c r="F592" s="36" t="str">
        <f>INDEX('Community SIP'!I:I,MATCH(A592,'Community SIP'!B:B,0))</f>
        <v>Community SIP</v>
      </c>
    </row>
    <row r="593" spans="1:6" x14ac:dyDescent="0.25">
      <c r="A593" s="29" t="s">
        <v>604</v>
      </c>
      <c r="B593" s="36" t="str">
        <f>INDEX(Adaptation!AG:AG,MATCH(A593,Adaptation!B:B,0))</f>
        <v>Moderate</v>
      </c>
      <c r="C593" s="36" t="str">
        <f>INDEX(Mitigation!AG:AG,MATCH(A593,Mitigation!B:B,0))</f>
        <v>Very High</v>
      </c>
      <c r="D593" s="36" t="str">
        <f>INDEX(Replacement!AF:AF,MATCH(A593,Replacement!B:B,0))</f>
        <v>High</v>
      </c>
      <c r="E593" s="36" t="s">
        <v>122</v>
      </c>
      <c r="F593" s="36" t="str">
        <f>INDEX('Community SIP'!I:I,MATCH(A593,'Community SIP'!B:B,0))</f>
        <v>Community SIP</v>
      </c>
    </row>
    <row r="594" spans="1:6" x14ac:dyDescent="0.25">
      <c r="A594" s="29" t="s">
        <v>605</v>
      </c>
      <c r="B594" s="36" t="str">
        <f>INDEX(Adaptation!AG:AG,MATCH(A594,Adaptation!B:B,0))</f>
        <v>Low</v>
      </c>
      <c r="C594" s="36" t="str">
        <f>INDEX(Mitigation!AG:AG,MATCH(A594,Mitigation!B:B,0))</f>
        <v>Very High</v>
      </c>
      <c r="D594" s="36" t="str">
        <f>INDEX(Replacement!AF:AF,MATCH(A594,Replacement!B:B,0))</f>
        <v>High</v>
      </c>
      <c r="E594" s="36" t="s">
        <v>122</v>
      </c>
      <c r="F594" s="36" t="str">
        <f>INDEX('Community SIP'!I:I,MATCH(A594,'Community SIP'!B:B,0))</f>
        <v>Community SIP</v>
      </c>
    </row>
    <row r="595" spans="1:6" x14ac:dyDescent="0.25">
      <c r="A595" s="183" t="s">
        <v>606</v>
      </c>
      <c r="B595" s="36" t="str">
        <f>INDEX(Adaptation!AG:AG,MATCH(A595,Adaptation!B:B,0))</f>
        <v>High</v>
      </c>
      <c r="C595" s="36" t="str">
        <f>INDEX(Mitigation!AG:AG,MATCH(A595,Mitigation!B:B,0))</f>
        <v>Moderate</v>
      </c>
      <c r="D595" s="36" t="str">
        <f>INDEX(Replacement!AF:AF,MATCH(A595,Replacement!B:B,0))</f>
        <v>High</v>
      </c>
      <c r="E595" s="36" t="s">
        <v>70</v>
      </c>
      <c r="F595" s="36" t="str">
        <f>INDEX('Community SIP'!I:I,MATCH(A595,'Community SIP'!B:B,0))</f>
        <v>Community SIP</v>
      </c>
    </row>
    <row r="596" spans="1:6" x14ac:dyDescent="0.25">
      <c r="A596" s="29" t="s">
        <v>607</v>
      </c>
      <c r="B596" s="36" t="str">
        <f>INDEX(Adaptation!AG:AG,MATCH(A596,Adaptation!B:B,0))</f>
        <v>Low</v>
      </c>
      <c r="C596" s="36" t="str">
        <f>INDEX(Mitigation!AG:AG,MATCH(A596,Mitigation!B:B,0))</f>
        <v>Low</v>
      </c>
      <c r="D596" s="36" t="str">
        <f>INDEX(Replacement!AF:AF,MATCH(A596,Replacement!B:B,0))</f>
        <v>High</v>
      </c>
      <c r="E596" s="36" t="s">
        <v>67</v>
      </c>
      <c r="F596" s="36" t="str">
        <f>INDEX('Community SIP'!I:I,MATCH(A596,'Community SIP'!B:B,0))</f>
        <v>Community SIP</v>
      </c>
    </row>
    <row r="597" spans="1:6" x14ac:dyDescent="0.25">
      <c r="A597" s="29" t="s">
        <v>608</v>
      </c>
      <c r="B597" s="36" t="str">
        <f>INDEX(Adaptation!AG:AG,MATCH(A597,Adaptation!B:B,0))</f>
        <v>Moderate</v>
      </c>
      <c r="C597" s="36" t="str">
        <f>INDEX(Mitigation!AG:AG,MATCH(A597,Mitigation!B:B,0))</f>
        <v>Moderate</v>
      </c>
      <c r="D597" s="36" t="str">
        <f>INDEX(Replacement!AF:AF,MATCH(A597,Replacement!B:B,0))</f>
        <v>Very High</v>
      </c>
      <c r="E597" s="36" t="s">
        <v>67</v>
      </c>
      <c r="F597" s="36" t="str">
        <f>INDEX('Community SIP'!I:I,MATCH(A597,'Community SIP'!B:B,0))</f>
        <v>Community SIP</v>
      </c>
    </row>
    <row r="598" spans="1:6" x14ac:dyDescent="0.25">
      <c r="A598" s="29" t="s">
        <v>609</v>
      </c>
      <c r="B598" s="36" t="str">
        <f>INDEX(Adaptation!AG:AG,MATCH(A598,Adaptation!B:B,0))</f>
        <v>Very Low</v>
      </c>
      <c r="C598" s="36" t="str">
        <f>INDEX(Mitigation!AG:AG,MATCH(A598,Mitigation!B:B,0))</f>
        <v>Moderate</v>
      </c>
      <c r="D598" s="36" t="str">
        <f>INDEX(Replacement!AF:AF,MATCH(A598,Replacement!B:B,0))</f>
        <v>Very High</v>
      </c>
      <c r="E598" s="36" t="s">
        <v>67</v>
      </c>
      <c r="F598" s="36" t="str">
        <f>INDEX('Community SIP'!I:I,MATCH(A598,'Community SIP'!B:B,0))</f>
        <v>Community SIP</v>
      </c>
    </row>
    <row r="599" spans="1:6" x14ac:dyDescent="0.25">
      <c r="A599" s="29" t="s">
        <v>610</v>
      </c>
      <c r="B599" s="36" t="str">
        <f>INDEX(Adaptation!AG:AG,MATCH(A599,Adaptation!B:B,0))</f>
        <v>Low</v>
      </c>
      <c r="C599" s="36" t="str">
        <f>INDEX(Mitigation!AG:AG,MATCH(A599,Mitigation!B:B,0))</f>
        <v>High</v>
      </c>
      <c r="D599" s="36" t="str">
        <f>INDEX(Replacement!AF:AF,MATCH(A599,Replacement!B:B,0))</f>
        <v>Very High</v>
      </c>
      <c r="E599" s="36" t="s">
        <v>122</v>
      </c>
      <c r="F599" s="36" t="str">
        <f>INDEX('Community SIP'!I:I,MATCH(A599,'Community SIP'!B:B,0))</f>
        <v>Community SIP</v>
      </c>
    </row>
    <row r="600" spans="1:6" x14ac:dyDescent="0.25">
      <c r="A600" s="29" t="s">
        <v>611</v>
      </c>
      <c r="B600" s="36" t="str">
        <f>INDEX(Adaptation!AG:AG,MATCH(A600,Adaptation!B:B,0))</f>
        <v>Low</v>
      </c>
      <c r="C600" s="36" t="str">
        <f>INDEX(Mitigation!AG:AG,MATCH(A600,Mitigation!B:B,0))</f>
        <v>Very High</v>
      </c>
      <c r="D600" s="36" t="str">
        <f>INDEX(Replacement!AF:AF,MATCH(A600,Replacement!B:B,0))</f>
        <v>High</v>
      </c>
      <c r="E600" s="36" t="s">
        <v>122</v>
      </c>
      <c r="F600" s="36" t="str">
        <f>INDEX('Community SIP'!I:I,MATCH(A600,'Community SIP'!B:B,0))</f>
        <v>Community SIP</v>
      </c>
    </row>
    <row r="601" spans="1:6" x14ac:dyDescent="0.25">
      <c r="A601" s="29" t="s">
        <v>612</v>
      </c>
      <c r="B601" s="36" t="str">
        <f>INDEX(Adaptation!AG:AG,MATCH(A601,Adaptation!B:B,0))</f>
        <v>Very Low</v>
      </c>
      <c r="C601" s="36" t="str">
        <f>INDEX(Mitigation!AG:AG,MATCH(A601,Mitigation!B:B,0))</f>
        <v>Very High</v>
      </c>
      <c r="D601" s="36" t="str">
        <f>INDEX(Replacement!AF:AF,MATCH(A601,Replacement!B:B,0))</f>
        <v>High</v>
      </c>
      <c r="E601" s="36" t="s">
        <v>122</v>
      </c>
      <c r="F601" s="36" t="str">
        <f>INDEX('Community SIP'!I:I,MATCH(A601,'Community SIP'!B:B,0))</f>
        <v>Community SIP</v>
      </c>
    </row>
    <row r="602" spans="1:6" x14ac:dyDescent="0.25">
      <c r="A602" s="183" t="s">
        <v>613</v>
      </c>
      <c r="B602" s="36" t="str">
        <f>INDEX(Adaptation!AG:AG,MATCH(A602,Adaptation!B:B,0))</f>
        <v>Moderate</v>
      </c>
      <c r="C602" s="36" t="str">
        <f>INDEX(Mitigation!AG:AG,MATCH(A602,Mitigation!B:B,0))</f>
        <v>Low</v>
      </c>
      <c r="D602" s="36" t="str">
        <f>INDEX(Replacement!AF:AF,MATCH(A602,Replacement!B:B,0))</f>
        <v>Moderate</v>
      </c>
      <c r="F602" s="36" t="str">
        <f>INDEX('Community SIP'!I:I,MATCH(A602,'Community SIP'!B:B,0))</f>
        <v>Community SIP</v>
      </c>
    </row>
    <row r="603" spans="1:6" x14ac:dyDescent="0.25">
      <c r="A603" s="183" t="s">
        <v>614</v>
      </c>
      <c r="B603" s="36" t="str">
        <f>INDEX(Adaptation!AG:AG,MATCH(A603,Adaptation!B:B,0))</f>
        <v>Low</v>
      </c>
      <c r="C603" s="36" t="str">
        <f>INDEX(Mitigation!AG:AG,MATCH(A603,Mitigation!B:B,0))</f>
        <v>Low</v>
      </c>
      <c r="D603" s="36" t="str">
        <f>INDEX(Replacement!AF:AF,MATCH(A603,Replacement!B:B,0))</f>
        <v>Low</v>
      </c>
      <c r="F603" s="36" t="str">
        <f>INDEX('Community SIP'!I:I,MATCH(A603,'Community SIP'!B:B,0))</f>
        <v>Community SIP</v>
      </c>
    </row>
    <row r="604" spans="1:6" x14ac:dyDescent="0.25">
      <c r="A604" s="29" t="s">
        <v>615</v>
      </c>
      <c r="B604" s="36" t="str">
        <f>INDEX(Adaptation!AG:AG,MATCH(A604,Adaptation!B:B,0))</f>
        <v>Very Low</v>
      </c>
      <c r="C604" s="36" t="str">
        <f>INDEX(Mitigation!AG:AG,MATCH(A604,Mitigation!B:B,0))</f>
        <v>Very Low</v>
      </c>
      <c r="D604" s="36" t="str">
        <f>INDEX(Replacement!AF:AF,MATCH(A604,Replacement!B:B,0))</f>
        <v>High</v>
      </c>
      <c r="E604" s="36" t="s">
        <v>67</v>
      </c>
      <c r="F604" s="36" t="str">
        <f>INDEX('Community SIP'!I:I,MATCH(A604,'Community SIP'!B:B,0))</f>
        <v>Community SIP</v>
      </c>
    </row>
    <row r="605" spans="1:6" x14ac:dyDescent="0.25">
      <c r="A605" s="29" t="s">
        <v>616</v>
      </c>
      <c r="B605" s="36" t="str">
        <f>INDEX(Adaptation!AG:AG,MATCH(A605,Adaptation!B:B,0))</f>
        <v>Very Low</v>
      </c>
      <c r="C605" s="36" t="str">
        <f>INDEX(Mitigation!AG:AG,MATCH(A605,Mitigation!B:B,0))</f>
        <v>Very High</v>
      </c>
      <c r="D605" s="36" t="str">
        <f>INDEX(Replacement!AF:AF,MATCH(A605,Replacement!B:B,0))</f>
        <v>High</v>
      </c>
      <c r="E605" s="36" t="s">
        <v>122</v>
      </c>
      <c r="F605" s="36" t="str">
        <f>INDEX('Community SIP'!I:I,MATCH(A605,'Community SIP'!B:B,0))</f>
        <v>Community SIP</v>
      </c>
    </row>
    <row r="606" spans="1:6" x14ac:dyDescent="0.25">
      <c r="A606" s="29" t="s">
        <v>617</v>
      </c>
      <c r="B606" s="36" t="str">
        <f>INDEX(Adaptation!AG:AG,MATCH(A606,Adaptation!B:B,0))</f>
        <v>Very Low</v>
      </c>
      <c r="C606" s="36" t="str">
        <f>INDEX(Mitigation!AG:AG,MATCH(A606,Mitigation!B:B,0))</f>
        <v>Very High</v>
      </c>
      <c r="D606" s="36" t="str">
        <f>INDEX(Replacement!AF:AF,MATCH(A606,Replacement!B:B,0))</f>
        <v>Very High</v>
      </c>
      <c r="E606" s="36" t="s">
        <v>122</v>
      </c>
      <c r="F606" s="36" t="str">
        <f>INDEX('Community SIP'!I:I,MATCH(A606,'Community SIP'!B:B,0))</f>
        <v>Community SIP</v>
      </c>
    </row>
    <row r="607" spans="1:6" x14ac:dyDescent="0.25">
      <c r="A607" s="29" t="s">
        <v>618</v>
      </c>
      <c r="B607" s="36" t="str">
        <f>INDEX(Adaptation!AG:AG,MATCH(A607,Adaptation!B:B,0))</f>
        <v>Very Low</v>
      </c>
      <c r="C607" s="36" t="str">
        <f>INDEX(Mitigation!AG:AG,MATCH(A607,Mitigation!B:B,0))</f>
        <v>Very High</v>
      </c>
      <c r="D607" s="36" t="str">
        <f>INDEX(Replacement!AF:AF,MATCH(A607,Replacement!B:B,0))</f>
        <v>High</v>
      </c>
      <c r="E607" s="36" t="s">
        <v>122</v>
      </c>
      <c r="F607" s="36" t="str">
        <f>INDEX('Community SIP'!I:I,MATCH(A607,'Community SIP'!B:B,0))</f>
        <v>Community SIP</v>
      </c>
    </row>
    <row r="608" spans="1:6" x14ac:dyDescent="0.25">
      <c r="A608" s="29" t="s">
        <v>619</v>
      </c>
      <c r="B608" s="36" t="str">
        <f>INDEX(Adaptation!AG:AG,MATCH(A608,Adaptation!B:B,0))</f>
        <v>Very Low</v>
      </c>
      <c r="C608" s="36" t="str">
        <f>INDEX(Mitigation!AG:AG,MATCH(A608,Mitigation!B:B,0))</f>
        <v>Very High</v>
      </c>
      <c r="D608" s="36" t="str">
        <f>INDEX(Replacement!AF:AF,MATCH(A608,Replacement!B:B,0))</f>
        <v>Very High</v>
      </c>
      <c r="E608" s="36" t="s">
        <v>122</v>
      </c>
      <c r="F608" s="36" t="str">
        <f>INDEX('Community SIP'!I:I,MATCH(A608,'Community SIP'!B:B,0))</f>
        <v>Community SIP</v>
      </c>
    </row>
    <row r="609" spans="1:6" x14ac:dyDescent="0.25">
      <c r="A609" s="29" t="s">
        <v>620</v>
      </c>
      <c r="B609" s="36" t="str">
        <f>INDEX(Adaptation!AG:AG,MATCH(A609,Adaptation!B:B,0))</f>
        <v>Low</v>
      </c>
      <c r="C609" s="36" t="str">
        <f>INDEX(Mitigation!AG:AG,MATCH(A609,Mitigation!B:B,0))</f>
        <v>High</v>
      </c>
      <c r="D609" s="36" t="str">
        <f>INDEX(Replacement!AF:AF,MATCH(A609,Replacement!B:B,0))</f>
        <v>High</v>
      </c>
      <c r="E609" s="36" t="s">
        <v>122</v>
      </c>
      <c r="F609" s="36" t="str">
        <f>INDEX('Community SIP'!I:I,MATCH(A609,'Community SIP'!B:B,0))</f>
        <v>Community SIP</v>
      </c>
    </row>
    <row r="610" spans="1:6" x14ac:dyDescent="0.25">
      <c r="A610" s="183" t="s">
        <v>621</v>
      </c>
      <c r="B610" s="36" t="str">
        <f>INDEX(Adaptation!AG:AG,MATCH(A610,Adaptation!B:B,0))</f>
        <v>Moderate</v>
      </c>
      <c r="C610" s="36" t="str">
        <f>INDEX(Mitigation!AG:AG,MATCH(A610,Mitigation!B:B,0))</f>
        <v>Very Low</v>
      </c>
      <c r="D610" s="36" t="str">
        <f>INDEX(Replacement!AF:AF,MATCH(A610,Replacement!B:B,0))</f>
        <v>Low</v>
      </c>
      <c r="F610" s="36" t="str">
        <f>INDEX('Community SIP'!I:I,MATCH(A610,'Community SIP'!B:B,0))</f>
        <v>Community SIP</v>
      </c>
    </row>
    <row r="611" spans="1:6" x14ac:dyDescent="0.25">
      <c r="A611" s="29" t="s">
        <v>622</v>
      </c>
      <c r="B611" s="36" t="str">
        <f>INDEX(Adaptation!AG:AG,MATCH(A611,Adaptation!B:B,0))</f>
        <v>No Data</v>
      </c>
      <c r="C611" s="36" t="str">
        <f>INDEX(Mitigation!AG:AG,MATCH(A611,Mitigation!B:B,0))</f>
        <v>No Data</v>
      </c>
      <c r="D611" s="36" t="str">
        <f>INDEX(Replacement!AF:AF,MATCH(A611,Replacement!B:B,0))</f>
        <v>No Data</v>
      </c>
      <c r="E611" s="36" t="s">
        <v>95</v>
      </c>
      <c r="F611" s="36" t="str">
        <f>INDEX('Community SIP'!I:I,MATCH(A611,'Community SIP'!B:B,0))</f>
        <v>Community SIP</v>
      </c>
    </row>
    <row r="612" spans="1:6" x14ac:dyDescent="0.25">
      <c r="A612" s="29" t="s">
        <v>623</v>
      </c>
      <c r="B612" s="36" t="str">
        <f>INDEX(Adaptation!AG:AG,MATCH(A612,Adaptation!B:B,0))</f>
        <v>Very Low</v>
      </c>
      <c r="C612" s="36" t="str">
        <f>INDEX(Mitigation!AG:AG,MATCH(A612,Mitigation!B:B,0))</f>
        <v>Very High</v>
      </c>
      <c r="D612" s="36" t="str">
        <f>INDEX(Replacement!AF:AF,MATCH(A612,Replacement!B:B,0))</f>
        <v>High</v>
      </c>
      <c r="E612" s="36" t="s">
        <v>122</v>
      </c>
      <c r="F612" s="36" t="str">
        <f>INDEX('Community SIP'!I:I,MATCH(A612,'Community SIP'!B:B,0))</f>
        <v>Community SIP</v>
      </c>
    </row>
    <row r="613" spans="1:6" x14ac:dyDescent="0.25">
      <c r="A613" s="29" t="s">
        <v>624</v>
      </c>
      <c r="B613" s="36" t="str">
        <f>INDEX(Adaptation!AG:AG,MATCH(A613,Adaptation!B:B,0))</f>
        <v>High</v>
      </c>
      <c r="C613" s="36" t="str">
        <f>INDEX(Mitigation!AG:AG,MATCH(A613,Mitigation!B:B,0))</f>
        <v>High</v>
      </c>
      <c r="D613" s="36" t="str">
        <f>INDEX(Replacement!AF:AF,MATCH(A613,Replacement!B:B,0))</f>
        <v>High</v>
      </c>
      <c r="E613" s="36" t="s">
        <v>41</v>
      </c>
      <c r="F613" s="36" t="str">
        <f>INDEX('Community SIP'!I:I,MATCH(A613,'Community SIP'!B:B,0))</f>
        <v>Community SIP</v>
      </c>
    </row>
    <row r="614" spans="1:6" x14ac:dyDescent="0.25">
      <c r="A614" s="29" t="s">
        <v>625</v>
      </c>
      <c r="B614" s="36" t="str">
        <f>INDEX(Adaptation!AG:AG,MATCH(A614,Adaptation!B:B,0))</f>
        <v>Very Low</v>
      </c>
      <c r="C614" s="36" t="str">
        <f>INDEX(Mitigation!AG:AG,MATCH(A614,Mitigation!B:B,0))</f>
        <v>Very High</v>
      </c>
      <c r="D614" s="36" t="str">
        <f>INDEX(Replacement!AF:AF,MATCH(A614,Replacement!B:B,0))</f>
        <v>High</v>
      </c>
      <c r="E614" s="36" t="s">
        <v>122</v>
      </c>
      <c r="F614" s="36" t="str">
        <f>INDEX('Community SIP'!I:I,MATCH(A614,'Community SIP'!B:B,0))</f>
        <v>Community SIP</v>
      </c>
    </row>
    <row r="615" spans="1:6" x14ac:dyDescent="0.25">
      <c r="A615" s="183" t="s">
        <v>626</v>
      </c>
      <c r="B615" s="36" t="str">
        <f>INDEX(Adaptation!AG:AG,MATCH(A615,Adaptation!B:B,0))</f>
        <v>Moderate</v>
      </c>
      <c r="C615" s="36" t="str">
        <f>INDEX(Mitigation!AG:AG,MATCH(A615,Mitigation!B:B,0))</f>
        <v>Very Low</v>
      </c>
      <c r="D615" s="36" t="str">
        <f>INDEX(Replacement!AF:AF,MATCH(A615,Replacement!B:B,0))</f>
        <v>Low</v>
      </c>
      <c r="F615" s="36" t="str">
        <f>INDEX('Community SIP'!I:I,MATCH(A615,'Community SIP'!B:B,0))</f>
        <v>Community SIP</v>
      </c>
    </row>
    <row r="616" spans="1:6" x14ac:dyDescent="0.25">
      <c r="A616" s="183" t="s">
        <v>627</v>
      </c>
      <c r="B616" s="36" t="str">
        <f>INDEX(Adaptation!AG:AG,MATCH(A616,Adaptation!B:B,0))</f>
        <v>Moderate</v>
      </c>
      <c r="C616" s="36" t="str">
        <f>INDEX(Mitigation!AG:AG,MATCH(A616,Mitigation!B:B,0))</f>
        <v>Very Low</v>
      </c>
      <c r="D616" s="36" t="str">
        <f>INDEX(Replacement!AF:AF,MATCH(A616,Replacement!B:B,0))</f>
        <v>Low</v>
      </c>
      <c r="F616" s="36" t="str">
        <f>INDEX('Community SIP'!I:I,MATCH(A616,'Community SIP'!B:B,0))</f>
        <v>Community SIP</v>
      </c>
    </row>
    <row r="617" spans="1:6" x14ac:dyDescent="0.25">
      <c r="A617" s="29" t="s">
        <v>628</v>
      </c>
      <c r="B617" s="36" t="str">
        <f>INDEX(Adaptation!AG:AG,MATCH(A617,Adaptation!B:B,0))</f>
        <v>High</v>
      </c>
      <c r="C617" s="36" t="str">
        <f>INDEX(Mitigation!AG:AG,MATCH(A617,Mitigation!B:B,0))</f>
        <v>Low</v>
      </c>
      <c r="D617" s="36" t="str">
        <f>INDEX(Replacement!AF:AF,MATCH(A617,Replacement!B:B,0))</f>
        <v>Low</v>
      </c>
      <c r="E617" s="36" t="s">
        <v>7</v>
      </c>
      <c r="F617" s="36" t="str">
        <f>INDEX('Community SIP'!I:I,MATCH(A617,'Community SIP'!B:B,0))</f>
        <v>Community SIP</v>
      </c>
    </row>
    <row r="618" spans="1:6" x14ac:dyDescent="0.25">
      <c r="A618" s="29" t="s">
        <v>629</v>
      </c>
      <c r="B618" s="36" t="str">
        <f>INDEX(Adaptation!AG:AG,MATCH(A618,Adaptation!B:B,0))</f>
        <v>Low</v>
      </c>
      <c r="C618" s="36" t="str">
        <f>INDEX(Mitigation!AG:AG,MATCH(A618,Mitigation!B:B,0))</f>
        <v>Moderate</v>
      </c>
      <c r="D618" s="36" t="str">
        <f>INDEX(Replacement!AF:AF,MATCH(A618,Replacement!B:B,0))</f>
        <v>High</v>
      </c>
      <c r="E618" s="36" t="s">
        <v>67</v>
      </c>
      <c r="F618" s="36" t="str">
        <f>INDEX('Community SIP'!I:I,MATCH(A618,'Community SIP'!B:B,0))</f>
        <v>Community SIP</v>
      </c>
    </row>
    <row r="619" spans="1:6" x14ac:dyDescent="0.25">
      <c r="A619" s="183" t="s">
        <v>630</v>
      </c>
      <c r="B619" s="36" t="str">
        <f>INDEX(Adaptation!AG:AG,MATCH(A619,Adaptation!B:B,0))</f>
        <v>Moderate</v>
      </c>
      <c r="C619" s="36" t="str">
        <f>INDEX(Mitigation!AG:AG,MATCH(A619,Mitigation!B:B,0))</f>
        <v>Low</v>
      </c>
      <c r="D619" s="36" t="str">
        <f>INDEX(Replacement!AF:AF,MATCH(A619,Replacement!B:B,0))</f>
        <v>Moderate</v>
      </c>
      <c r="F619" s="36" t="str">
        <f>INDEX('Community SIP'!I:I,MATCH(A619,'Community SIP'!B:B,0))</f>
        <v>Community SIP</v>
      </c>
    </row>
    <row r="620" spans="1:6" x14ac:dyDescent="0.25">
      <c r="A620" s="183" t="s">
        <v>631</v>
      </c>
      <c r="B620" s="36" t="str">
        <f>INDEX(Adaptation!AG:AG,MATCH(A620,Adaptation!B:B,0))</f>
        <v>Moderate</v>
      </c>
      <c r="C620" s="36" t="str">
        <f>INDEX(Mitigation!AG:AG,MATCH(A620,Mitigation!B:B,0))</f>
        <v>Low</v>
      </c>
      <c r="D620" s="36" t="str">
        <f>INDEX(Replacement!AF:AF,MATCH(A620,Replacement!B:B,0))</f>
        <v>Moderate</v>
      </c>
      <c r="F620" s="36" t="str">
        <f>INDEX('Community SIP'!I:I,MATCH(A620,'Community SIP'!B:B,0))</f>
        <v>Community SIP</v>
      </c>
    </row>
    <row r="621" spans="1:6" x14ac:dyDescent="0.25">
      <c r="A621" s="29" t="s">
        <v>632</v>
      </c>
      <c r="B621" s="36" t="str">
        <f>INDEX(Adaptation!AG:AG,MATCH(A621,Adaptation!B:B,0))</f>
        <v>Low</v>
      </c>
      <c r="C621" s="36" t="str">
        <f>INDEX(Mitigation!AG:AG,MATCH(A621,Mitigation!B:B,0))</f>
        <v>High</v>
      </c>
      <c r="D621" s="36" t="str">
        <f>INDEX(Replacement!AF:AF,MATCH(A621,Replacement!B:B,0))</f>
        <v>Very High</v>
      </c>
      <c r="E621" s="36" t="s">
        <v>122</v>
      </c>
      <c r="F621" s="36" t="str">
        <f>INDEX('Community SIP'!I:I,MATCH(A621,'Community SIP'!B:B,0))</f>
        <v>Community SIP</v>
      </c>
    </row>
    <row r="622" spans="1:6" x14ac:dyDescent="0.25">
      <c r="A622" s="29" t="s">
        <v>633</v>
      </c>
      <c r="B622" s="36" t="str">
        <f>INDEX(Adaptation!AG:AG,MATCH(A622,Adaptation!B:B,0))</f>
        <v>Very Low</v>
      </c>
      <c r="C622" s="36" t="str">
        <f>INDEX(Mitigation!AG:AG,MATCH(A622,Mitigation!B:B,0))</f>
        <v>Very High</v>
      </c>
      <c r="D622" s="36" t="str">
        <f>INDEX(Replacement!AF:AF,MATCH(A622,Replacement!B:B,0))</f>
        <v>Very High</v>
      </c>
      <c r="E622" s="36" t="s">
        <v>122</v>
      </c>
      <c r="F622" s="36" t="str">
        <f>INDEX('Community SIP'!I:I,MATCH(A622,'Community SIP'!B:B,0))</f>
        <v>Community SIP</v>
      </c>
    </row>
    <row r="623" spans="1:6" x14ac:dyDescent="0.25">
      <c r="A623" s="29" t="s">
        <v>634</v>
      </c>
      <c r="B623" s="36" t="str">
        <f>INDEX(Adaptation!AG:AG,MATCH(A623,Adaptation!B:B,0))</f>
        <v>Very Low</v>
      </c>
      <c r="C623" s="36" t="str">
        <f>INDEX(Mitigation!AG:AG,MATCH(A623,Mitigation!B:B,0))</f>
        <v>High</v>
      </c>
      <c r="D623" s="36" t="str">
        <f>INDEX(Replacement!AF:AF,MATCH(A623,Replacement!B:B,0))</f>
        <v>Very High</v>
      </c>
      <c r="E623" s="36" t="s">
        <v>122</v>
      </c>
      <c r="F623" s="36" t="str">
        <f>INDEX('Community SIP'!I:I,MATCH(A623,'Community SIP'!B:B,0))</f>
        <v>Community SIP</v>
      </c>
    </row>
    <row r="624" spans="1:6" x14ac:dyDescent="0.25">
      <c r="A624" s="29" t="s">
        <v>635</v>
      </c>
      <c r="B624" s="36" t="str">
        <f>INDEX(Adaptation!AG:AG,MATCH(A624,Adaptation!B:B,0))</f>
        <v>Very Low</v>
      </c>
      <c r="C624" s="36" t="str">
        <f>INDEX(Mitigation!AG:AG,MATCH(A624,Mitigation!B:B,0))</f>
        <v>Moderate</v>
      </c>
      <c r="D624" s="36" t="str">
        <f>INDEX(Replacement!AF:AF,MATCH(A624,Replacement!B:B,0))</f>
        <v>Very High</v>
      </c>
      <c r="E624" s="36" t="s">
        <v>67</v>
      </c>
      <c r="F624" s="36" t="str">
        <f>INDEX('Community SIP'!I:I,MATCH(A624,'Community SIP'!B:B,0))</f>
        <v>Community SIP</v>
      </c>
    </row>
    <row r="625" spans="1:6" x14ac:dyDescent="0.25">
      <c r="A625" s="29" t="s">
        <v>636</v>
      </c>
      <c r="B625" s="36" t="str">
        <f>INDEX(Adaptation!AG:AG,MATCH(A625,Adaptation!B:B,0))</f>
        <v>Moderate</v>
      </c>
      <c r="C625" s="36" t="str">
        <f>INDEX(Mitigation!AG:AG,MATCH(A625,Mitigation!B:B,0))</f>
        <v>High</v>
      </c>
      <c r="D625" s="36" t="str">
        <f>INDEX(Replacement!AF:AF,MATCH(A625,Replacement!B:B,0))</f>
        <v>Very High</v>
      </c>
      <c r="E625" s="36" t="s">
        <v>122</v>
      </c>
      <c r="F625" s="36" t="str">
        <f>INDEX('Community SIP'!I:I,MATCH(A625,'Community SIP'!B:B,0))</f>
        <v>Community SIP</v>
      </c>
    </row>
    <row r="626" spans="1:6" x14ac:dyDescent="0.25">
      <c r="A626" s="29" t="s">
        <v>637</v>
      </c>
      <c r="B626" s="36" t="str">
        <f>INDEX(Adaptation!AG:AG,MATCH(A626,Adaptation!B:B,0))</f>
        <v>Very Low</v>
      </c>
      <c r="C626" s="36" t="str">
        <f>INDEX(Mitigation!AG:AG,MATCH(A626,Mitigation!B:B,0))</f>
        <v>Moderate</v>
      </c>
      <c r="D626" s="36" t="str">
        <f>INDEX(Replacement!AF:AF,MATCH(A626,Replacement!B:B,0))</f>
        <v>Very High</v>
      </c>
      <c r="E626" s="36" t="s">
        <v>67</v>
      </c>
      <c r="F626" s="36" t="str">
        <f>INDEX('Community SIP'!I:I,MATCH(A626,'Community SIP'!B:B,0))</f>
        <v>Community SIP</v>
      </c>
    </row>
    <row r="627" spans="1:6" x14ac:dyDescent="0.25">
      <c r="A627" s="29" t="s">
        <v>638</v>
      </c>
      <c r="B627" s="36" t="str">
        <f>INDEX(Adaptation!AG:AG,MATCH(A627,Adaptation!B:B,0))</f>
        <v>Low</v>
      </c>
      <c r="C627" s="36" t="str">
        <f>INDEX(Mitigation!AG:AG,MATCH(A627,Mitigation!B:B,0))</f>
        <v>Moderate</v>
      </c>
      <c r="D627" s="36" t="str">
        <f>INDEX(Replacement!AF:AF,MATCH(A627,Replacement!B:B,0))</f>
        <v>Very High</v>
      </c>
      <c r="E627" s="36" t="s">
        <v>67</v>
      </c>
      <c r="F627" s="36" t="str">
        <f>INDEX('Community SIP'!I:I,MATCH(A627,'Community SIP'!B:B,0))</f>
        <v>Community SIP</v>
      </c>
    </row>
    <row r="628" spans="1:6" x14ac:dyDescent="0.25">
      <c r="A628" s="183" t="s">
        <v>639</v>
      </c>
      <c r="B628" s="36" t="str">
        <f>INDEX(Adaptation!AG:AG,MATCH(A628,Adaptation!B:B,0))</f>
        <v>Moderate</v>
      </c>
      <c r="C628" s="36" t="str">
        <f>INDEX(Mitigation!AG:AG,MATCH(A628,Mitigation!B:B,0))</f>
        <v>Very Low</v>
      </c>
      <c r="D628" s="36" t="str">
        <f>INDEX(Replacement!AF:AF,MATCH(A628,Replacement!B:B,0))</f>
        <v>Low</v>
      </c>
      <c r="F628" s="36" t="str">
        <f>INDEX('Community SIP'!I:I,MATCH(A628,'Community SIP'!B:B,0))</f>
        <v>Community SIP</v>
      </c>
    </row>
    <row r="629" spans="1:6" x14ac:dyDescent="0.25">
      <c r="A629" s="29" t="s">
        <v>640</v>
      </c>
      <c r="B629" s="36" t="str">
        <f>INDEX(Adaptation!AG:AG,MATCH(A629,Adaptation!B:B,0))</f>
        <v>Moderate</v>
      </c>
      <c r="C629" s="36" t="str">
        <f>INDEX(Mitigation!AG:AG,MATCH(A629,Mitigation!B:B,0))</f>
        <v>Very High</v>
      </c>
      <c r="D629" s="36" t="str">
        <f>INDEX(Replacement!AF:AF,MATCH(A629,Replacement!B:B,0))</f>
        <v>Very High</v>
      </c>
      <c r="E629" s="36" t="s">
        <v>122</v>
      </c>
      <c r="F629" s="36" t="str">
        <f>INDEX('Community SIP'!I:I,MATCH(A629,'Community SIP'!B:B,0))</f>
        <v>Community SIP</v>
      </c>
    </row>
    <row r="630" spans="1:6" x14ac:dyDescent="0.25">
      <c r="A630" s="183" t="s">
        <v>641</v>
      </c>
      <c r="B630" s="36" t="str">
        <f>INDEX(Adaptation!AG:AG,MATCH(A630,Adaptation!B:B,0))</f>
        <v>Low</v>
      </c>
      <c r="C630" s="36" t="str">
        <f>INDEX(Mitigation!AG:AG,MATCH(A630,Mitigation!B:B,0))</f>
        <v>Moderate</v>
      </c>
      <c r="D630" s="36" t="str">
        <f>INDEX(Replacement!AF:AF,MATCH(A630,Replacement!B:B,0))</f>
        <v>Moderate</v>
      </c>
      <c r="F630" s="36" t="str">
        <f>INDEX('Community SIP'!I:I,MATCH(A630,'Community SIP'!B:B,0))</f>
        <v>Community SIP</v>
      </c>
    </row>
    <row r="631" spans="1:6" x14ac:dyDescent="0.25">
      <c r="A631" s="29" t="s">
        <v>642</v>
      </c>
      <c r="B631" s="36" t="str">
        <f>INDEX(Adaptation!AG:AG,MATCH(A631,Adaptation!B:B,0))</f>
        <v>Very Low</v>
      </c>
      <c r="C631" s="36" t="str">
        <f>INDEX(Mitigation!AG:AG,MATCH(A631,Mitigation!B:B,0))</f>
        <v>High</v>
      </c>
      <c r="D631" s="36" t="str">
        <f>INDEX(Replacement!AF:AF,MATCH(A631,Replacement!B:B,0))</f>
        <v>Very High</v>
      </c>
      <c r="E631" s="36" t="s">
        <v>122</v>
      </c>
      <c r="F631" s="36" t="str">
        <f>INDEX('Community SIP'!I:I,MATCH(A631,'Community SIP'!B:B,0))</f>
        <v>Community SIP</v>
      </c>
    </row>
    <row r="632" spans="1:6" x14ac:dyDescent="0.25">
      <c r="A632" s="29" t="s">
        <v>643</v>
      </c>
      <c r="B632" s="36" t="str">
        <f>INDEX(Adaptation!AG:AG,MATCH(A632,Adaptation!B:B,0))</f>
        <v>Very Low</v>
      </c>
      <c r="C632" s="36" t="str">
        <f>INDEX(Mitigation!AG:AG,MATCH(A632,Mitigation!B:B,0))</f>
        <v>Very High</v>
      </c>
      <c r="D632" s="36" t="str">
        <f>INDEX(Replacement!AF:AF,MATCH(A632,Replacement!B:B,0))</f>
        <v>Very High</v>
      </c>
      <c r="E632" s="36" t="s">
        <v>122</v>
      </c>
      <c r="F632" s="36" t="str">
        <f>INDEX('Community SIP'!I:I,MATCH(A632,'Community SIP'!B:B,0))</f>
        <v>Community SIP</v>
      </c>
    </row>
    <row r="633" spans="1:6" x14ac:dyDescent="0.25">
      <c r="A633" s="29" t="s">
        <v>644</v>
      </c>
      <c r="B633" s="36" t="str">
        <f>INDEX(Adaptation!AG:AG,MATCH(A633,Adaptation!B:B,0))</f>
        <v>Very Low</v>
      </c>
      <c r="C633" s="36" t="str">
        <f>INDEX(Mitigation!AG:AG,MATCH(A633,Mitigation!B:B,0))</f>
        <v>Very High</v>
      </c>
      <c r="D633" s="36" t="str">
        <f>INDEX(Replacement!AF:AF,MATCH(A633,Replacement!B:B,0))</f>
        <v>High</v>
      </c>
      <c r="E633" s="36" t="s">
        <v>122</v>
      </c>
      <c r="F633" s="36" t="str">
        <f>INDEX('Community SIP'!I:I,MATCH(A633,'Community SIP'!B:B,0))</f>
        <v>Community SIP</v>
      </c>
    </row>
    <row r="634" spans="1:6" x14ac:dyDescent="0.25">
      <c r="A634" s="29" t="s">
        <v>645</v>
      </c>
      <c r="B634" s="36" t="str">
        <f>INDEX(Adaptation!AG:AG,MATCH(A634,Adaptation!B:B,0))</f>
        <v>Very Low</v>
      </c>
      <c r="C634" s="36" t="str">
        <f>INDEX(Mitigation!AG:AG,MATCH(A634,Mitigation!B:B,0))</f>
        <v>Very High</v>
      </c>
      <c r="D634" s="36" t="str">
        <f>INDEX(Replacement!AF:AF,MATCH(A634,Replacement!B:B,0))</f>
        <v>High</v>
      </c>
      <c r="E634" s="36" t="s">
        <v>122</v>
      </c>
      <c r="F634" s="36" t="str">
        <f>INDEX('Community SIP'!I:I,MATCH(A634,'Community SIP'!B:B,0))</f>
        <v>Community SIP</v>
      </c>
    </row>
    <row r="635" spans="1:6" x14ac:dyDescent="0.25">
      <c r="A635" s="29" t="s">
        <v>646</v>
      </c>
      <c r="B635" s="36" t="str">
        <f>INDEX(Adaptation!AG:AG,MATCH(A635,Adaptation!B:B,0))</f>
        <v>Moderate</v>
      </c>
      <c r="C635" s="36" t="str">
        <f>INDEX(Mitigation!AG:AG,MATCH(A635,Mitigation!B:B,0))</f>
        <v>Moderate</v>
      </c>
      <c r="D635" s="36" t="str">
        <f>INDEX(Replacement!AF:AF,MATCH(A635,Replacement!B:B,0))</f>
        <v>Very High</v>
      </c>
      <c r="E635" s="36" t="s">
        <v>67</v>
      </c>
      <c r="F635" s="36" t="str">
        <f>INDEX('Community SIP'!I:I,MATCH(A635,'Community SIP'!B:B,0))</f>
        <v>Community SIP</v>
      </c>
    </row>
    <row r="636" spans="1:6" x14ac:dyDescent="0.25">
      <c r="A636" s="29" t="s">
        <v>647</v>
      </c>
      <c r="B636" s="36" t="str">
        <f>INDEX(Adaptation!AG:AG,MATCH(A636,Adaptation!B:B,0))</f>
        <v>Very Low</v>
      </c>
      <c r="C636" s="36" t="str">
        <f>INDEX(Mitigation!AG:AG,MATCH(A636,Mitigation!B:B,0))</f>
        <v>Low</v>
      </c>
      <c r="D636" s="36" t="str">
        <f>INDEX(Replacement!AF:AF,MATCH(A636,Replacement!B:B,0))</f>
        <v>Very High</v>
      </c>
      <c r="E636" s="36" t="s">
        <v>67</v>
      </c>
      <c r="F636" s="36" t="str">
        <f>INDEX('Community SIP'!I:I,MATCH(A636,'Community SIP'!B:B,0))</f>
        <v>Community SIP</v>
      </c>
    </row>
    <row r="637" spans="1:6" x14ac:dyDescent="0.25">
      <c r="A637" s="29" t="s">
        <v>648</v>
      </c>
      <c r="B637" s="36" t="str">
        <f>INDEX(Adaptation!AG:AG,MATCH(A637,Adaptation!B:B,0))</f>
        <v>Low</v>
      </c>
      <c r="C637" s="36" t="str">
        <f>INDEX(Mitigation!AG:AG,MATCH(A637,Mitigation!B:B,0))</f>
        <v>High</v>
      </c>
      <c r="D637" s="36" t="str">
        <f>INDEX(Replacement!AF:AF,MATCH(A637,Replacement!B:B,0))</f>
        <v>Low</v>
      </c>
      <c r="E637" s="36" t="s">
        <v>56</v>
      </c>
      <c r="F637" s="36" t="str">
        <f>INDEX('Community SIP'!I:I,MATCH(A637,'Community SIP'!B:B,0))</f>
        <v>Community SIP</v>
      </c>
    </row>
    <row r="638" spans="1:6" x14ac:dyDescent="0.25">
      <c r="A638" s="29" t="s">
        <v>649</v>
      </c>
      <c r="B638" s="36" t="str">
        <f>INDEX(Adaptation!AG:AG,MATCH(A638,Adaptation!B:B,0))</f>
        <v>High</v>
      </c>
      <c r="C638" s="36" t="str">
        <f>INDEX(Mitigation!AG:AG,MATCH(A638,Mitigation!B:B,0))</f>
        <v>Very Low</v>
      </c>
      <c r="D638" s="36" t="str">
        <f>INDEX(Replacement!AF:AF,MATCH(A638,Replacement!B:B,0))</f>
        <v>Moderate</v>
      </c>
      <c r="E638" s="36" t="s">
        <v>7</v>
      </c>
      <c r="F638" s="36" t="str">
        <f>INDEX('Community SIP'!I:I,MATCH(A638,'Community SIP'!B:B,0))</f>
        <v>Community SIP</v>
      </c>
    </row>
    <row r="639" spans="1:6" x14ac:dyDescent="0.25">
      <c r="A639" s="29" t="s">
        <v>650</v>
      </c>
      <c r="B639" s="36" t="str">
        <f>INDEX(Adaptation!AG:AG,MATCH(A639,Adaptation!B:B,0))</f>
        <v>Very Low</v>
      </c>
      <c r="C639" s="36" t="str">
        <f>INDEX(Mitigation!AG:AG,MATCH(A639,Mitigation!B:B,0))</f>
        <v>High</v>
      </c>
      <c r="D639" s="36" t="str">
        <f>INDEX(Replacement!AF:AF,MATCH(A639,Replacement!B:B,0))</f>
        <v>Very High</v>
      </c>
      <c r="E639" s="36" t="s">
        <v>122</v>
      </c>
      <c r="F639" s="36" t="str">
        <f>INDEX('Community SIP'!I:I,MATCH(A639,'Community SIP'!B:B,0))</f>
        <v>Community SIP</v>
      </c>
    </row>
    <row r="640" spans="1:6" x14ac:dyDescent="0.25">
      <c r="A640" s="29" t="s">
        <v>651</v>
      </c>
      <c r="B640" s="36" t="str">
        <f>INDEX(Adaptation!AG:AG,MATCH(A640,Adaptation!B:B,0))</f>
        <v>Very Low</v>
      </c>
      <c r="C640" s="36" t="str">
        <f>INDEX(Mitigation!AG:AG,MATCH(A640,Mitigation!B:B,0))</f>
        <v>Moderate</v>
      </c>
      <c r="D640" s="36" t="str">
        <f>INDEX(Replacement!AF:AF,MATCH(A640,Replacement!B:B,0))</f>
        <v>High</v>
      </c>
      <c r="E640" s="36" t="s">
        <v>67</v>
      </c>
      <c r="F640" s="36" t="str">
        <f>INDEX('Community SIP'!I:I,MATCH(A640,'Community SIP'!B:B,0))</f>
        <v>Community SIP</v>
      </c>
    </row>
    <row r="641" spans="1:6" x14ac:dyDescent="0.25">
      <c r="A641" s="29" t="s">
        <v>652</v>
      </c>
      <c r="B641" s="36" t="str">
        <f>INDEX(Adaptation!AG:AG,MATCH(A641,Adaptation!B:B,0))</f>
        <v>No Data</v>
      </c>
      <c r="C641" s="36" t="str">
        <f>INDEX(Mitigation!AG:AG,MATCH(A641,Mitigation!B:B,0))</f>
        <v>No Data</v>
      </c>
      <c r="D641" s="36" t="str">
        <f>INDEX(Replacement!AF:AF,MATCH(A641,Replacement!B:B,0))</f>
        <v>No Data</v>
      </c>
      <c r="E641" s="36" t="s">
        <v>95</v>
      </c>
      <c r="F641" s="36" t="str">
        <f>INDEX('Community SIP'!I:I,MATCH(A641,'Community SIP'!B:B,0))</f>
        <v>Community SIP</v>
      </c>
    </row>
    <row r="642" spans="1:6" x14ac:dyDescent="0.25">
      <c r="A642" s="29" t="s">
        <v>653</v>
      </c>
      <c r="B642" s="36" t="str">
        <f>INDEX(Adaptation!AG:AG,MATCH(A642,Adaptation!B:B,0))</f>
        <v>High</v>
      </c>
      <c r="C642" s="36" t="str">
        <f>INDEX(Mitigation!AG:AG,MATCH(A642,Mitigation!B:B,0))</f>
        <v>Moderate</v>
      </c>
      <c r="D642" s="36" t="str">
        <f>INDEX(Replacement!AF:AF,MATCH(A642,Replacement!B:B,0))</f>
        <v>Moderate</v>
      </c>
      <c r="E642" s="36" t="s">
        <v>7</v>
      </c>
      <c r="F642" s="36" t="str">
        <f>INDEX('Community SIP'!I:I,MATCH(A642,'Community SIP'!B:B,0))</f>
        <v>Community SIP</v>
      </c>
    </row>
    <row r="643" spans="1:6" x14ac:dyDescent="0.25">
      <c r="A643" s="183" t="s">
        <v>654</v>
      </c>
      <c r="B643" s="36" t="str">
        <f>INDEX(Adaptation!AG:AG,MATCH(A643,Adaptation!B:B,0))</f>
        <v>Low</v>
      </c>
      <c r="C643" s="36" t="str">
        <f>INDEX(Mitigation!AG:AG,MATCH(A643,Mitigation!B:B,0))</f>
        <v>Very Low</v>
      </c>
      <c r="D643" s="36" t="str">
        <f>INDEX(Replacement!AF:AF,MATCH(A643,Replacement!B:B,0))</f>
        <v>Low</v>
      </c>
      <c r="F643" s="36" t="str">
        <f>INDEX('Community SIP'!I:I,MATCH(A643,'Community SIP'!B:B,0))</f>
        <v>Community SIP</v>
      </c>
    </row>
    <row r="644" spans="1:6" x14ac:dyDescent="0.25">
      <c r="A644" s="29" t="s">
        <v>655</v>
      </c>
      <c r="B644" s="36" t="str">
        <f>INDEX(Adaptation!AG:AG,MATCH(A644,Adaptation!B:B,0))</f>
        <v>Low</v>
      </c>
      <c r="C644" s="36" t="str">
        <f>INDEX(Mitigation!AG:AG,MATCH(A644,Mitigation!B:B,0))</f>
        <v>Very High</v>
      </c>
      <c r="D644" s="36" t="str">
        <f>INDEX(Replacement!AF:AF,MATCH(A644,Replacement!B:B,0))</f>
        <v>High</v>
      </c>
      <c r="E644" s="36" t="s">
        <v>122</v>
      </c>
      <c r="F644" s="36" t="str">
        <f>INDEX('Community SIP'!I:I,MATCH(A644,'Community SIP'!B:B,0))</f>
        <v>Community SIP</v>
      </c>
    </row>
    <row r="645" spans="1:6" x14ac:dyDescent="0.25">
      <c r="A645" s="29" t="s">
        <v>656</v>
      </c>
      <c r="B645" s="36" t="str">
        <f>INDEX(Adaptation!AG:AG,MATCH(A645,Adaptation!B:B,0))</f>
        <v>Very Low</v>
      </c>
      <c r="C645" s="36" t="str">
        <f>INDEX(Mitigation!AG:AG,MATCH(A645,Mitigation!B:B,0))</f>
        <v>Moderate</v>
      </c>
      <c r="D645" s="36" t="str">
        <f>INDEX(Replacement!AF:AF,MATCH(A645,Replacement!B:B,0))</f>
        <v>Very High</v>
      </c>
      <c r="E645" s="36" t="s">
        <v>67</v>
      </c>
      <c r="F645" s="36" t="str">
        <f>INDEX('Community SIP'!I:I,MATCH(A645,'Community SIP'!B:B,0))</f>
        <v>Community SIP</v>
      </c>
    </row>
    <row r="646" spans="1:6" x14ac:dyDescent="0.25">
      <c r="A646" s="29" t="s">
        <v>657</v>
      </c>
      <c r="B646" s="36" t="str">
        <f>INDEX(Adaptation!AG:AG,MATCH(A646,Adaptation!B:B,0))</f>
        <v>Moderate</v>
      </c>
      <c r="C646" s="36" t="str">
        <f>INDEX(Mitigation!AG:AG,MATCH(A646,Mitigation!B:B,0))</f>
        <v>Low</v>
      </c>
      <c r="D646" s="36" t="str">
        <f>INDEX(Replacement!AF:AF,MATCH(A646,Replacement!B:B,0))</f>
        <v>High</v>
      </c>
      <c r="E646" s="36" t="s">
        <v>67</v>
      </c>
      <c r="F646" s="36" t="str">
        <f>INDEX('Community SIP'!I:I,MATCH(A646,'Community SIP'!B:B,0))</f>
        <v>Community SIP</v>
      </c>
    </row>
    <row r="647" spans="1:6" x14ac:dyDescent="0.25">
      <c r="A647" s="29" t="s">
        <v>658</v>
      </c>
      <c r="B647" s="36" t="str">
        <f>INDEX(Adaptation!AG:AG,MATCH(A647,Adaptation!B:B,0))</f>
        <v>Low</v>
      </c>
      <c r="C647" s="36" t="str">
        <f>INDEX(Mitigation!AG:AG,MATCH(A647,Mitigation!B:B,0))</f>
        <v>Moderate</v>
      </c>
      <c r="D647" s="36" t="str">
        <f>INDEX(Replacement!AF:AF,MATCH(A647,Replacement!B:B,0))</f>
        <v>High</v>
      </c>
      <c r="E647" s="36" t="s">
        <v>67</v>
      </c>
      <c r="F647" s="36" t="str">
        <f>INDEX('Community SIP'!I:I,MATCH(A647,'Community SIP'!B:B,0))</f>
        <v>Community SIP</v>
      </c>
    </row>
    <row r="648" spans="1:6" x14ac:dyDescent="0.25">
      <c r="A648" s="29" t="s">
        <v>659</v>
      </c>
      <c r="B648" s="36" t="str">
        <f>INDEX(Adaptation!AG:AG,MATCH(A648,Adaptation!B:B,0))</f>
        <v>Very Low</v>
      </c>
      <c r="C648" s="36" t="str">
        <f>INDEX(Mitigation!AG:AG,MATCH(A648,Mitigation!B:B,0))</f>
        <v>Very High</v>
      </c>
      <c r="D648" s="36" t="str">
        <f>INDEX(Replacement!AF:AF,MATCH(A648,Replacement!B:B,0))</f>
        <v>Very High</v>
      </c>
      <c r="E648" s="36" t="s">
        <v>122</v>
      </c>
      <c r="F648" s="36" t="str">
        <f>INDEX('Community SIP'!I:I,MATCH(A648,'Community SIP'!B:B,0))</f>
        <v>Community SIP</v>
      </c>
    </row>
    <row r="649" spans="1:6" x14ac:dyDescent="0.25">
      <c r="A649" s="29" t="s">
        <v>660</v>
      </c>
      <c r="B649" s="36" t="str">
        <f>INDEX(Adaptation!AG:AG,MATCH(A649,Adaptation!B:B,0))</f>
        <v>Very Low</v>
      </c>
      <c r="C649" s="36" t="str">
        <f>INDEX(Mitigation!AG:AG,MATCH(A649,Mitigation!B:B,0))</f>
        <v>Very High</v>
      </c>
      <c r="D649" s="36" t="str">
        <f>INDEX(Replacement!AF:AF,MATCH(A649,Replacement!B:B,0))</f>
        <v>Very High</v>
      </c>
      <c r="E649" s="36" t="s">
        <v>122</v>
      </c>
      <c r="F649" s="36" t="str">
        <f>INDEX('Community SIP'!I:I,MATCH(A649,'Community SIP'!B:B,0))</f>
        <v>Community SIP</v>
      </c>
    </row>
    <row r="650" spans="1:6" x14ac:dyDescent="0.25">
      <c r="A650" s="29" t="s">
        <v>661</v>
      </c>
      <c r="B650" s="36" t="str">
        <f>INDEX(Adaptation!AG:AG,MATCH(A650,Adaptation!B:B,0))</f>
        <v>Low</v>
      </c>
      <c r="C650" s="36" t="str">
        <f>INDEX(Mitigation!AG:AG,MATCH(A650,Mitigation!B:B,0))</f>
        <v>Moderate</v>
      </c>
      <c r="D650" s="36" t="str">
        <f>INDEX(Replacement!AF:AF,MATCH(A650,Replacement!B:B,0))</f>
        <v>Very High</v>
      </c>
      <c r="E650" s="36" t="s">
        <v>67</v>
      </c>
      <c r="F650" s="36" t="str">
        <f>INDEX('Community SIP'!I:I,MATCH(A650,'Community SIP'!B:B,0))</f>
        <v>Community SIP</v>
      </c>
    </row>
    <row r="651" spans="1:6" x14ac:dyDescent="0.25">
      <c r="A651" s="29" t="s">
        <v>662</v>
      </c>
      <c r="B651" s="36" t="str">
        <f>INDEX(Adaptation!AG:AG,MATCH(A651,Adaptation!B:B,0))</f>
        <v>Very Low</v>
      </c>
      <c r="C651" s="36" t="str">
        <f>INDEX(Mitigation!AG:AG,MATCH(A651,Mitigation!B:B,0))</f>
        <v>Moderate</v>
      </c>
      <c r="D651" s="36" t="str">
        <f>INDEX(Replacement!AF:AF,MATCH(A651,Replacement!B:B,0))</f>
        <v>Very High</v>
      </c>
      <c r="E651" s="36" t="s">
        <v>67</v>
      </c>
      <c r="F651" s="36" t="str">
        <f>INDEX('Community SIP'!I:I,MATCH(A651,'Community SIP'!B:B,0))</f>
        <v>Community SIP</v>
      </c>
    </row>
    <row r="652" spans="1:6" x14ac:dyDescent="0.25">
      <c r="A652" s="183" t="s">
        <v>663</v>
      </c>
      <c r="B652" s="36" t="str">
        <f>INDEX(Adaptation!AG:AG,MATCH(A652,Adaptation!B:B,0))</f>
        <v>Very Low</v>
      </c>
      <c r="C652" s="36" t="str">
        <f>INDEX(Mitigation!AG:AG,MATCH(A652,Mitigation!B:B,0))</f>
        <v>Very Low</v>
      </c>
      <c r="D652" s="36" t="str">
        <f>INDEX(Replacement!AF:AF,MATCH(A652,Replacement!B:B,0))</f>
        <v>Moderate</v>
      </c>
      <c r="F652" s="36" t="str">
        <f>INDEX('Community SIP'!I:I,MATCH(A652,'Community SIP'!B:B,0))</f>
        <v>Community SIP</v>
      </c>
    </row>
    <row r="653" spans="1:6" x14ac:dyDescent="0.25">
      <c r="A653" s="29" t="s">
        <v>664</v>
      </c>
      <c r="B653" s="36" t="str">
        <f>INDEX(Adaptation!AG:AG,MATCH(A653,Adaptation!B:B,0))</f>
        <v>Very Low</v>
      </c>
      <c r="C653" s="36" t="str">
        <f>INDEX(Mitigation!AG:AG,MATCH(A653,Mitigation!B:B,0))</f>
        <v>High</v>
      </c>
      <c r="D653" s="36" t="str">
        <f>INDEX(Replacement!AF:AF,MATCH(A653,Replacement!B:B,0))</f>
        <v>Very High</v>
      </c>
      <c r="E653" s="36" t="s">
        <v>122</v>
      </c>
      <c r="F653" s="36" t="str">
        <f>INDEX('Community SIP'!I:I,MATCH(A653,'Community SIP'!B:B,0))</f>
        <v>Community SIP</v>
      </c>
    </row>
    <row r="654" spans="1:6" x14ac:dyDescent="0.25">
      <c r="A654" s="29" t="s">
        <v>665</v>
      </c>
      <c r="B654" s="36" t="str">
        <f>INDEX(Adaptation!AG:AG,MATCH(A654,Adaptation!B:B,0))</f>
        <v>Very Low</v>
      </c>
      <c r="C654" s="36" t="str">
        <f>INDEX(Mitigation!AG:AG,MATCH(A654,Mitigation!B:B,0))</f>
        <v>Very Low</v>
      </c>
      <c r="D654" s="36" t="str">
        <f>INDEX(Replacement!AF:AF,MATCH(A654,Replacement!B:B,0))</f>
        <v>High</v>
      </c>
      <c r="E654" s="36" t="s">
        <v>67</v>
      </c>
      <c r="F654" s="36" t="str">
        <f>INDEX('Community SIP'!I:I,MATCH(A654,'Community SIP'!B:B,0))</f>
        <v>Community SIP</v>
      </c>
    </row>
    <row r="655" spans="1:6" x14ac:dyDescent="0.25">
      <c r="A655" s="99" t="s">
        <v>666</v>
      </c>
      <c r="B655" s="36" t="str">
        <f>INDEX(Adaptation!AG:AG,MATCH(A655,Adaptation!B:B,0))</f>
        <v>No Data</v>
      </c>
      <c r="C655" s="36" t="str">
        <f>INDEX(Mitigation!AG:AG,MATCH(A655,Mitigation!B:B,0))</f>
        <v>No Data</v>
      </c>
      <c r="D655" s="36" t="str">
        <f>INDEX(Replacement!AF:AF,MATCH(A655,Replacement!B:B,0))</f>
        <v>No Data</v>
      </c>
      <c r="E655" s="36" t="s">
        <v>95</v>
      </c>
      <c r="F655" s="36" t="str">
        <f>INDEX('Community SIP'!I:I,MATCH(A655,'Community SIP'!B:B,0))</f>
        <v>Community SIP</v>
      </c>
    </row>
    <row r="656" spans="1:6" x14ac:dyDescent="0.25">
      <c r="A656" s="29" t="s">
        <v>667</v>
      </c>
      <c r="B656" s="36" t="str">
        <f>INDEX(Adaptation!AG:AG,MATCH(A656,Adaptation!B:B,0))</f>
        <v>Very Low</v>
      </c>
      <c r="C656" s="36" t="str">
        <f>INDEX(Mitigation!AG:AG,MATCH(A656,Mitigation!B:B,0))</f>
        <v>Very High</v>
      </c>
      <c r="D656" s="36" t="str">
        <f>INDEX(Replacement!AF:AF,MATCH(A656,Replacement!B:B,0))</f>
        <v>High</v>
      </c>
      <c r="E656" s="36" t="s">
        <v>122</v>
      </c>
      <c r="F656" s="36" t="str">
        <f>INDEX('Community SIP'!I:I,MATCH(A656,'Community SIP'!B:B,0))</f>
        <v>Community SIP</v>
      </c>
    </row>
    <row r="657" spans="1:6" x14ac:dyDescent="0.25">
      <c r="A657" s="29" t="s">
        <v>668</v>
      </c>
      <c r="B657" s="36" t="str">
        <f>INDEX(Adaptation!AG:AG,MATCH(A657,Adaptation!B:B,0))</f>
        <v>Very Low</v>
      </c>
      <c r="C657" s="36" t="str">
        <f>INDEX(Mitigation!AG:AG,MATCH(A657,Mitigation!B:B,0))</f>
        <v>Very High</v>
      </c>
      <c r="D657" s="36" t="str">
        <f>INDEX(Replacement!AF:AF,MATCH(A657,Replacement!B:B,0))</f>
        <v>Very High</v>
      </c>
      <c r="E657" s="36" t="s">
        <v>122</v>
      </c>
      <c r="F657" s="36" t="str">
        <f>INDEX('Community SIP'!I:I,MATCH(A657,'Community SIP'!B:B,0))</f>
        <v>Community SIP</v>
      </c>
    </row>
    <row r="658" spans="1:6" x14ac:dyDescent="0.25">
      <c r="A658" s="183" t="s">
        <v>669</v>
      </c>
      <c r="B658" s="36" t="str">
        <f>INDEX(Adaptation!AG:AG,MATCH(A658,Adaptation!B:B,0))</f>
        <v>Low</v>
      </c>
      <c r="C658" s="36" t="str">
        <f>INDEX(Mitigation!AG:AG,MATCH(A658,Mitigation!B:B,0))</f>
        <v>Low</v>
      </c>
      <c r="D658" s="36" t="str">
        <f>INDEX(Replacement!AF:AF,MATCH(A658,Replacement!B:B,0))</f>
        <v>Moderate</v>
      </c>
      <c r="F658" s="36" t="str">
        <f>INDEX('Community SIP'!I:I,MATCH(A658,'Community SIP'!B:B,0))</f>
        <v>Community SIP</v>
      </c>
    </row>
    <row r="659" spans="1:6" x14ac:dyDescent="0.25">
      <c r="A659" s="29" t="s">
        <v>670</v>
      </c>
      <c r="B659" s="36" t="str">
        <f>INDEX(Adaptation!AG:AG,MATCH(A659,Adaptation!B:B,0))</f>
        <v>Very Low</v>
      </c>
      <c r="C659" s="36" t="str">
        <f>INDEX(Mitigation!AG:AG,MATCH(A659,Mitigation!B:B,0))</f>
        <v>Low</v>
      </c>
      <c r="D659" s="36" t="str">
        <f>INDEX(Replacement!AF:AF,MATCH(A659,Replacement!B:B,0))</f>
        <v>Very High</v>
      </c>
      <c r="E659" s="36" t="s">
        <v>67</v>
      </c>
      <c r="F659" s="36" t="str">
        <f>INDEX('Community SIP'!I:I,MATCH(A659,'Community SIP'!B:B,0))</f>
        <v>Community SIP</v>
      </c>
    </row>
    <row r="660" spans="1:6" x14ac:dyDescent="0.25">
      <c r="A660" s="29" t="s">
        <v>671</v>
      </c>
      <c r="B660" s="36" t="str">
        <f>INDEX(Adaptation!AG:AG,MATCH(A660,Adaptation!B:B,0))</f>
        <v>Very Low</v>
      </c>
      <c r="C660" s="36" t="str">
        <f>INDEX(Mitigation!AG:AG,MATCH(A660,Mitigation!B:B,0))</f>
        <v>High</v>
      </c>
      <c r="D660" s="36" t="str">
        <f>INDEX(Replacement!AF:AF,MATCH(A660,Replacement!B:B,0))</f>
        <v>Very High</v>
      </c>
      <c r="E660" s="36" t="s">
        <v>122</v>
      </c>
      <c r="F660" s="36" t="str">
        <f>INDEX('Community SIP'!I:I,MATCH(A660,'Community SIP'!B:B,0))</f>
        <v>Community SIP</v>
      </c>
    </row>
    <row r="661" spans="1:6" x14ac:dyDescent="0.25">
      <c r="A661" s="29" t="s">
        <v>672</v>
      </c>
      <c r="B661" s="36" t="str">
        <f>INDEX(Adaptation!AG:AG,MATCH(A661,Adaptation!B:B,0))</f>
        <v>Very Low</v>
      </c>
      <c r="C661" s="36" t="str">
        <f>INDEX(Mitigation!AG:AG,MATCH(A661,Mitigation!B:B,0))</f>
        <v>Very Low</v>
      </c>
      <c r="D661" s="36" t="str">
        <f>INDEX(Replacement!AF:AF,MATCH(A661,Replacement!B:B,0))</f>
        <v>Very High</v>
      </c>
      <c r="E661" s="36" t="s">
        <v>67</v>
      </c>
      <c r="F661" s="36" t="str">
        <f>INDEX('Community SIP'!I:I,MATCH(A661,'Community SIP'!B:B,0))</f>
        <v>Community SIP</v>
      </c>
    </row>
    <row r="662" spans="1:6" x14ac:dyDescent="0.25">
      <c r="A662" s="29" t="s">
        <v>673</v>
      </c>
      <c r="B662" s="36" t="str">
        <f>INDEX(Adaptation!AG:AG,MATCH(A662,Adaptation!B:B,0))</f>
        <v>Very Low</v>
      </c>
      <c r="C662" s="36" t="str">
        <f>INDEX(Mitigation!AG:AG,MATCH(A662,Mitigation!B:B,0))</f>
        <v>Low</v>
      </c>
      <c r="D662" s="36" t="str">
        <f>INDEX(Replacement!AF:AF,MATCH(A662,Replacement!B:B,0))</f>
        <v>Very High</v>
      </c>
      <c r="E662" s="36" t="s">
        <v>67</v>
      </c>
      <c r="F662" s="36" t="str">
        <f>INDEX('Community SIP'!I:I,MATCH(A662,'Community SIP'!B:B,0))</f>
        <v>Community SIP</v>
      </c>
    </row>
    <row r="663" spans="1:6" x14ac:dyDescent="0.25">
      <c r="A663" s="29" t="s">
        <v>674</v>
      </c>
      <c r="B663" s="36" t="str">
        <f>INDEX(Adaptation!AG:AG,MATCH(A663,Adaptation!B:B,0))</f>
        <v>Very Low</v>
      </c>
      <c r="C663" s="36" t="str">
        <f>INDEX(Mitigation!AG:AG,MATCH(A663,Mitigation!B:B,0))</f>
        <v>Moderate</v>
      </c>
      <c r="D663" s="36" t="str">
        <f>INDEX(Replacement!AF:AF,MATCH(A663,Replacement!B:B,0))</f>
        <v>Very High</v>
      </c>
      <c r="E663" s="36" t="s">
        <v>67</v>
      </c>
      <c r="F663" s="36" t="str">
        <f>INDEX('Community SIP'!I:I,MATCH(A663,'Community SIP'!B:B,0))</f>
        <v>Community SIP</v>
      </c>
    </row>
    <row r="664" spans="1:6" x14ac:dyDescent="0.25">
      <c r="A664" s="29" t="s">
        <v>675</v>
      </c>
      <c r="B664" s="36" t="str">
        <f>INDEX(Adaptation!AG:AG,MATCH(A664,Adaptation!B:B,0))</f>
        <v>Very Low</v>
      </c>
      <c r="C664" s="36" t="str">
        <f>INDEX(Mitigation!AG:AG,MATCH(A664,Mitigation!B:B,0))</f>
        <v>Low</v>
      </c>
      <c r="D664" s="36" t="str">
        <f>INDEX(Replacement!AF:AF,MATCH(A664,Replacement!B:B,0))</f>
        <v>Very High</v>
      </c>
      <c r="E664" s="36" t="s">
        <v>67</v>
      </c>
      <c r="F664" s="36" t="str">
        <f>INDEX('Community SIP'!I:I,MATCH(A664,'Community SIP'!B:B,0))</f>
        <v>Community SIP</v>
      </c>
    </row>
    <row r="665" spans="1:6" x14ac:dyDescent="0.25">
      <c r="A665" s="29" t="s">
        <v>676</v>
      </c>
      <c r="B665" s="36" t="str">
        <f>INDEX(Adaptation!AG:AG,MATCH(A665,Adaptation!B:B,0))</f>
        <v>Very Low</v>
      </c>
      <c r="C665" s="36" t="str">
        <f>INDEX(Mitigation!AG:AG,MATCH(A665,Mitigation!B:B,0))</f>
        <v>High</v>
      </c>
      <c r="D665" s="36" t="str">
        <f>INDEX(Replacement!AF:AF,MATCH(A665,Replacement!B:B,0))</f>
        <v>Very High</v>
      </c>
      <c r="E665" s="36" t="s">
        <v>122</v>
      </c>
      <c r="F665" s="36" t="str">
        <f>INDEX('Community SIP'!I:I,MATCH(A665,'Community SIP'!B:B,0))</f>
        <v>Community SIP</v>
      </c>
    </row>
    <row r="666" spans="1:6" x14ac:dyDescent="0.25">
      <c r="A666" s="29" t="s">
        <v>677</v>
      </c>
      <c r="B666" s="36" t="str">
        <f>INDEX(Adaptation!AG:AG,MATCH(A666,Adaptation!B:B,0))</f>
        <v>Very Low</v>
      </c>
      <c r="C666" s="36" t="str">
        <f>INDEX(Mitigation!AG:AG,MATCH(A666,Mitigation!B:B,0))</f>
        <v>Moderate</v>
      </c>
      <c r="D666" s="36" t="str">
        <f>INDEX(Replacement!AF:AF,MATCH(A666,Replacement!B:B,0))</f>
        <v>Very High</v>
      </c>
      <c r="E666" s="36" t="s">
        <v>67</v>
      </c>
      <c r="F666" s="36" t="str">
        <f>INDEX('Community SIP'!I:I,MATCH(A666,'Community SIP'!B:B,0))</f>
        <v>Community SIP</v>
      </c>
    </row>
    <row r="667" spans="1:6" x14ac:dyDescent="0.25">
      <c r="A667" s="183" t="s">
        <v>678</v>
      </c>
      <c r="B667" s="36" t="str">
        <f>INDEX(Adaptation!AG:AG,MATCH(A667,Adaptation!B:B,0))</f>
        <v>Moderate</v>
      </c>
      <c r="C667" s="36" t="str">
        <f>INDEX(Mitigation!AG:AG,MATCH(A667,Mitigation!B:B,0))</f>
        <v>No Data</v>
      </c>
      <c r="D667" s="36" t="str">
        <f>INDEX(Replacement!AF:AF,MATCH(A667,Replacement!B:B,0))</f>
        <v>No Data</v>
      </c>
      <c r="F667" s="36" t="str">
        <f>INDEX('Community SIP'!I:I,MATCH(A667,'Community SIP'!B:B,0))</f>
        <v>Community SIP</v>
      </c>
    </row>
    <row r="668" spans="1:6" x14ac:dyDescent="0.25">
      <c r="A668" s="183" t="s">
        <v>679</v>
      </c>
      <c r="B668" s="36" t="str">
        <f>INDEX(Adaptation!AG:AG,MATCH(A668,Adaptation!B:B,0))</f>
        <v>Low</v>
      </c>
      <c r="C668" s="36" t="str">
        <f>INDEX(Mitigation!AG:AG,MATCH(A668,Mitigation!B:B,0))</f>
        <v>No Data</v>
      </c>
      <c r="D668" s="36" t="str">
        <f>INDEX(Replacement!AF:AF,MATCH(A668,Replacement!B:B,0))</f>
        <v>No Data</v>
      </c>
      <c r="F668" s="36" t="str">
        <f>INDEX('Community SIP'!I:I,MATCH(A668,'Community SIP'!B:B,0))</f>
        <v>Community SIP</v>
      </c>
    </row>
    <row r="669" spans="1:6" x14ac:dyDescent="0.25">
      <c r="A66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4658C-5E82-4793-ADE6-4354BB1F8AE6}">
  <dimension ref="A1:BG669"/>
  <sheetViews>
    <sheetView topLeftCell="AV665" workbookViewId="0">
      <selection activeCell="B1" sqref="B1:BE668"/>
    </sheetView>
  </sheetViews>
  <sheetFormatPr defaultRowHeight="123" customHeight="1" x14ac:dyDescent="0.25"/>
  <cols>
    <col min="1" max="1" width="14.42578125" style="88" customWidth="1"/>
    <col min="2" max="2" width="13.5703125" style="89" customWidth="1"/>
    <col min="3" max="3" width="13.7109375" style="87" customWidth="1"/>
    <col min="4" max="4" width="14.7109375" style="130" customWidth="1"/>
    <col min="5" max="5" width="13.42578125" style="128" customWidth="1"/>
    <col min="6" max="6" width="12.7109375" style="128" customWidth="1"/>
    <col min="7" max="7" width="13" style="128" customWidth="1"/>
    <col min="8" max="8" width="11.5703125" style="46" customWidth="1"/>
    <col min="9" max="9" width="12.28515625" style="46" customWidth="1"/>
    <col min="10" max="10" width="13.28515625" style="46" customWidth="1"/>
    <col min="11" max="11" width="13" style="46" customWidth="1"/>
    <col min="12" max="12" width="41.140625" style="92" customWidth="1"/>
    <col min="13" max="13" width="13" style="132" customWidth="1"/>
    <col min="14" max="14" width="10.85546875" style="132" customWidth="1"/>
    <col min="15" max="15" width="10.42578125" style="77" customWidth="1"/>
    <col min="16" max="16" width="11.7109375" style="134" customWidth="1"/>
    <col min="17" max="17" width="12.7109375" style="42" customWidth="1"/>
    <col min="18" max="18" width="12.7109375" style="132" customWidth="1"/>
    <col min="19" max="19" width="11.5703125" style="43" customWidth="1"/>
    <col min="20" max="21" width="8.85546875" style="43"/>
    <col min="22" max="22" width="28.7109375" style="49" customWidth="1"/>
    <col min="23" max="23" width="14.28515625" style="137" customWidth="1"/>
    <col min="24" max="24" width="10.140625" style="134" customWidth="1"/>
    <col min="25" max="25" width="10.140625" style="143" customWidth="1"/>
    <col min="26" max="26" width="10.140625" style="139" customWidth="1"/>
    <col min="27" max="27" width="11.85546875" style="141" customWidth="1"/>
    <col min="28" max="28" width="10.140625" style="55" customWidth="1"/>
    <col min="29" max="30" width="11.7109375" style="57" customWidth="1"/>
    <col min="31" max="31" width="17.140625" style="60" customWidth="1"/>
    <col min="32" max="32" width="29" style="55" customWidth="1"/>
    <col min="33" max="33" width="15.28515625" style="148" customWidth="1"/>
    <col min="34" max="35" width="16.7109375" style="148" customWidth="1"/>
    <col min="36" max="36" width="13.85546875" style="67" customWidth="1"/>
    <col min="37" max="37" width="16.7109375" style="65" customWidth="1"/>
    <col min="38" max="38" width="16.7109375" style="63" customWidth="1"/>
    <col min="39" max="39" width="30.42578125" style="63" customWidth="1"/>
    <col min="40" max="41" width="16.7109375" style="151" customWidth="1"/>
    <col min="42" max="42" width="11.28515625" style="151" customWidth="1"/>
    <col min="43" max="43" width="14.7109375" style="75" customWidth="1"/>
    <col min="44" max="44" width="14.7109375" style="151" customWidth="1"/>
    <col min="45" max="45" width="11.85546875" style="77" customWidth="1"/>
    <col min="46" max="46" width="11.7109375" style="85" customWidth="1"/>
    <col min="47" max="47" width="30.140625" style="73" customWidth="1"/>
    <col min="48" max="49" width="19.140625" style="121" customWidth="1"/>
    <col min="50" max="53" width="19.140625" style="123" customWidth="1"/>
    <col min="54" max="54" width="19.140625" style="122" customWidth="1"/>
    <col min="55" max="55" width="51.42578125" style="154" customWidth="1"/>
    <col min="56" max="56" width="63.85546875" style="182" customWidth="1"/>
    <col min="57" max="57" width="15.7109375" style="58" customWidth="1"/>
  </cols>
  <sheetData>
    <row r="1" spans="1:59" ht="123" customHeight="1" x14ac:dyDescent="0.25">
      <c r="A1" s="88" t="s">
        <v>680</v>
      </c>
      <c r="B1" s="89" t="s">
        <v>0</v>
      </c>
      <c r="C1" s="38" t="s">
        <v>681</v>
      </c>
      <c r="D1" s="129" t="s">
        <v>682</v>
      </c>
      <c r="E1" s="127" t="s">
        <v>683</v>
      </c>
      <c r="F1" s="127" t="s">
        <v>684</v>
      </c>
      <c r="G1" s="127" t="s">
        <v>685</v>
      </c>
      <c r="H1" s="45" t="s">
        <v>682</v>
      </c>
      <c r="I1" s="45" t="s">
        <v>683</v>
      </c>
      <c r="J1" s="45" t="s">
        <v>684</v>
      </c>
      <c r="K1" s="45" t="s">
        <v>685</v>
      </c>
      <c r="L1" s="90" t="s">
        <v>686</v>
      </c>
      <c r="M1" s="131" t="s">
        <v>687</v>
      </c>
      <c r="N1" s="131" t="s">
        <v>688</v>
      </c>
      <c r="O1" s="72" t="s">
        <v>689</v>
      </c>
      <c r="P1" s="133" t="s">
        <v>690</v>
      </c>
      <c r="Q1" s="40" t="s">
        <v>691</v>
      </c>
      <c r="R1" s="131" t="s">
        <v>692</v>
      </c>
      <c r="S1" s="41" t="s">
        <v>687</v>
      </c>
      <c r="T1" s="41" t="s">
        <v>688</v>
      </c>
      <c r="U1" s="41" t="s">
        <v>691</v>
      </c>
      <c r="V1" s="47" t="s">
        <v>693</v>
      </c>
      <c r="W1" s="135" t="s">
        <v>694</v>
      </c>
      <c r="X1" s="133" t="s">
        <v>695</v>
      </c>
      <c r="Y1" s="142" t="s">
        <v>696</v>
      </c>
      <c r="Z1" s="138" t="s">
        <v>697</v>
      </c>
      <c r="AA1" s="140" t="s">
        <v>698</v>
      </c>
      <c r="AB1" s="53" t="s">
        <v>699</v>
      </c>
      <c r="AC1" s="54" t="s">
        <v>695</v>
      </c>
      <c r="AD1" s="54" t="s">
        <v>700</v>
      </c>
      <c r="AE1" s="59" t="s">
        <v>701</v>
      </c>
      <c r="AF1" s="53" t="s">
        <v>702</v>
      </c>
      <c r="AG1" s="144" t="s">
        <v>703</v>
      </c>
      <c r="AH1" s="145" t="s">
        <v>704</v>
      </c>
      <c r="AI1" s="145" t="s">
        <v>705</v>
      </c>
      <c r="AJ1" s="66" t="s">
        <v>703</v>
      </c>
      <c r="AK1" s="68" t="s">
        <v>706</v>
      </c>
      <c r="AL1" s="68" t="s">
        <v>707</v>
      </c>
      <c r="AM1" s="62" t="s">
        <v>708</v>
      </c>
      <c r="AN1" s="149" t="s">
        <v>709</v>
      </c>
      <c r="AO1" s="149" t="s">
        <v>710</v>
      </c>
      <c r="AP1" s="149" t="s">
        <v>711</v>
      </c>
      <c r="AQ1" s="76" t="s">
        <v>712</v>
      </c>
      <c r="AR1" s="149" t="s">
        <v>712</v>
      </c>
      <c r="AS1" s="72" t="s">
        <v>698</v>
      </c>
      <c r="AT1" s="76" t="s">
        <v>713</v>
      </c>
      <c r="AU1" s="72" t="s">
        <v>714</v>
      </c>
      <c r="AV1" s="117" t="s">
        <v>715</v>
      </c>
      <c r="AW1" s="117" t="s">
        <v>716</v>
      </c>
      <c r="AX1" s="117" t="s">
        <v>717</v>
      </c>
      <c r="AY1" s="117" t="s">
        <v>718</v>
      </c>
      <c r="AZ1" s="117" t="s">
        <v>719</v>
      </c>
      <c r="BA1" s="117" t="s">
        <v>720</v>
      </c>
      <c r="BB1" s="118" t="s">
        <v>712</v>
      </c>
      <c r="BC1" s="152" t="s">
        <v>721</v>
      </c>
      <c r="BD1" s="180" t="s">
        <v>722</v>
      </c>
      <c r="BE1" s="186" t="s">
        <v>723</v>
      </c>
    </row>
    <row r="2" spans="1:59" ht="123" customHeight="1" x14ac:dyDescent="0.25">
      <c r="A2" s="88" t="str">
        <f>INDEX(Aquifer!A:A,MATCH(B2,Aquifer!C:C,0))</f>
        <v>telangana</v>
      </c>
      <c r="B2" s="89" t="s">
        <v>149</v>
      </c>
      <c r="C2" s="87">
        <v>5.2703458559504996</v>
      </c>
      <c r="D2" s="130">
        <f>INDEX(Aquifer!J:J,MATCH(B2,Aquifer!C:C,0))*100</f>
        <v>50.171605842908264</v>
      </c>
      <c r="E2" s="128">
        <v>117</v>
      </c>
      <c r="F2" s="128">
        <v>26.2</v>
      </c>
      <c r="G2" s="128">
        <v>64.454111913411367</v>
      </c>
      <c r="H2" s="46" t="str">
        <f>IF(D2&lt;25,"Low",IF(D2&lt;50,"Moderate",IF(D2&lt;75,"High","Very High")))</f>
        <v>High</v>
      </c>
      <c r="I2" s="46" t="str">
        <f>IF(E2&lt;140,"Low",IF(E2&lt;180,"Moderate",IF(E2&lt;220,"High","Very High")))</f>
        <v>Low</v>
      </c>
      <c r="J2" s="46" t="str">
        <f>IF(F2&lt;25,"Low",IF(F2&lt;50,"Moderate",IF(F2&lt;75,"High","Very High")))</f>
        <v>Moderate</v>
      </c>
      <c r="K2" s="46" t="str">
        <f>IF(G2&lt;28.5,"Low",IF(G2&lt;48,"Moderate",IF(G2&lt;67.5,"High","Very High")))</f>
        <v>High</v>
      </c>
      <c r="L2" s="91" t="str">
        <f>CONCATENATE("District has ", H2, " proportion of area under cultivation, supporting ", I2, " cropping intensity. Irrigation coverage is ", J2, " with ", K2, " irrigation water requirements.")</f>
        <v>District has High proportion of area under cultivation, supporting Low cropping intensity. Irrigation coverage is Moderate with High irrigation water requirements.</v>
      </c>
      <c r="M2" s="132">
        <v>51.89</v>
      </c>
      <c r="N2" s="132">
        <f>INDEX(Aquifer!H:H,MATCH(B2,Aquifer!C:C,0))</f>
        <v>28.28</v>
      </c>
      <c r="O2" s="77" t="str">
        <f>INDEX(Aquifer!F:F,MATCH(B2,Aquifer!C:C,0))</f>
        <v>HR</v>
      </c>
      <c r="P2" s="134">
        <f>INDEX(surface_water_body!F:F,MATCH(B2,surface_water_body!A:A,0))</f>
        <v>2377</v>
      </c>
      <c r="Q2" s="42">
        <f>INDEX(surface_water_body!D:D,MATCH(B2,surface_water_body!A:A,0))</f>
        <v>8.5148799999999998</v>
      </c>
      <c r="R2" s="132">
        <f>INDEX(surface_water_body!E:E,MATCH(B2,surface_water_body!A:A,0))</f>
        <v>5.2180007089128885E-2</v>
      </c>
      <c r="S2" s="43" t="str">
        <f>IF(M2&lt;25,"Low",IF(M2&lt;50,"Moderate",IF(M2&lt;75,"High","Very High")))</f>
        <v>High</v>
      </c>
      <c r="T2" s="43" t="str">
        <f>IF(N2&lt;50,"Low",IF(N2&lt;70,"Moderate",IF(N2&lt;100,"Semi-critical","Over-exploited")))</f>
        <v>Low</v>
      </c>
      <c r="U2" s="43" t="str">
        <f>IF(Q2&lt;3,"Low",IF(Q2&lt;8,"Moderate",IF(Q2&lt;18,"High","Very High")))</f>
        <v>High</v>
      </c>
      <c r="V2" s="48" t="str">
        <f>CONCATENATE("Groundwater contribution to irrigation is ", S2, " with current groundwater development stage classified as ", T2, ". There are ", P2, " surface water bodies, covering ", ROUND(R2,1), "% of district area.")</f>
        <v>Groundwater contribution to irrigation is High with current groundwater development stage classified as Low. There are 2377 surface water bodies, covering 0.1% of district area.</v>
      </c>
      <c r="W2" s="136">
        <v>100</v>
      </c>
      <c r="X2" s="134">
        <v>100</v>
      </c>
      <c r="Y2" s="143">
        <f>INDEX(Aquifer!E:E, MATCH(B2,Aquifer!C:C,0))*100</f>
        <v>0</v>
      </c>
      <c r="Z2" s="139">
        <f>(INDEX(Aquifer!G:G, MATCH(B2,Aquifer!C:C,0)))*(10^4/10^6)</f>
        <v>838.87570000000005</v>
      </c>
      <c r="AA2" s="141">
        <v>0</v>
      </c>
      <c r="AB2" s="56">
        <f>INDEX(Replacement!M:M, MATCH(B2,Replacement!B:B,0))</f>
        <v>6.9</v>
      </c>
      <c r="AC2" s="57">
        <f t="shared" ref="AC2:AC33" si="0">IF(X2&lt;25,4,IF(X2&lt;50,3,IF(X2&lt;75,2,1)))</f>
        <v>1</v>
      </c>
      <c r="AD2" s="57">
        <f>(X2/100)*0.278+(Y2/100)*0.0732</f>
        <v>0.27800000000000002</v>
      </c>
      <c r="AE2" s="44">
        <f>(((9.8*AB2*Z2*10^6*1000)/(3.6*10^6*0.3))*AD2)/(10^9)</f>
        <v>1.4601377225788892E-2</v>
      </c>
      <c r="AF2" s="61" t="str">
        <f>CONCATENATE("District has ", W2, " pumps, with ", X2, " % of pumps being electric. The electric tariff subsidy is ", AT2, ". These pumps abstract ", INT(Z2), " MCM of groundwater.")</f>
        <v>District has 100 pumps, with 100 % of pumps being electric. The electric tariff subsidy is Very High. These pumps abstract 838 MCM of groundwater.</v>
      </c>
      <c r="AG2" s="146">
        <f>INDEX(Replacement!N:N,MATCH(B2,Replacement!B:B,0))</f>
        <v>80.900000000000006</v>
      </c>
      <c r="AH2" s="147">
        <f>INDEX('Community SIP'!C:C,MATCH(B2,'Community SIP'!B:B,0))</f>
        <v>1.41</v>
      </c>
      <c r="AI2" s="147">
        <f>INDEX('Community SIP'!D:D,MATCH(B2,'Community SIP'!B:B,0))</f>
        <v>1.93</v>
      </c>
      <c r="AJ2" s="67" t="str">
        <f>IF(AG2&lt;35,"Low",IF(AG2&lt;60,"Moderate",IF(AG2&lt;80,"High","Very High")))</f>
        <v>Very High</v>
      </c>
      <c r="AK2" s="64">
        <f>IF(AH2&lt;=1,4,IF(AH2&lt;2,3,IF(AH2&lt;3,2,1)))</f>
        <v>3</v>
      </c>
      <c r="AL2" s="64" t="str">
        <f>IF(AI2&lt;=1.25,"Low",IF(AI2&lt;2,"Moderate",IF(AI2&lt;3,"High","Very High")))</f>
        <v>Moderate</v>
      </c>
      <c r="AM2" s="70" t="str">
        <f>CONCATENATE("Small and Marginal farmers hold ", INT(AG2), " % of holdings. The average area per holding is ", AH2, " ha with ", AL2, " fragmentation of land.")</f>
        <v>Small and Marginal farmers hold 80 % of holdings. The average area per holding is 1.41 ha with Moderate fragmentation of land.</v>
      </c>
      <c r="AN2" s="150" t="str">
        <f>INDEX(DISCOM!E:E,MATCH(B2,DISCOM!B:B,0))</f>
        <v>Northern Power Distribution Company of Telangana Limited (TSNPDCL)</v>
      </c>
      <c r="AO2" s="150"/>
      <c r="AP2" s="150" t="str">
        <f>INDEX(DISCOM!F:F,MATCH(B2,DISCOM!B:B,0))</f>
        <v>C</v>
      </c>
      <c r="AQ2" s="74" t="str">
        <f>INDEX(DISCOM!H:H,MATCH(B2,DISCOM!B:B,0))</f>
        <v>No</v>
      </c>
      <c r="AR2" s="150"/>
      <c r="AS2" s="77">
        <f>(INDEX(Tariff!D:D,MATCH(A2,Tariff!A:A,0)))*100</f>
        <v>0</v>
      </c>
      <c r="AT2" s="85" t="str">
        <f>(INDEX(Tariff!E:E,MATCH(A2,Tariff!A:A,0)))</f>
        <v>Very High</v>
      </c>
      <c r="AU2" s="86" t="str">
        <f>CONCATENATE(AN2, " is the Distribution Company responsible for distributing electricity. The rating of DISCOM (capturing financial and operational metrics) is ", AP2, ". ", AR2)</f>
        <v xml:space="preserve">Northern Power Distribution Company of Telangana Limited (TSNPDCL) is the Distribution Company responsible for distributing electricity. The rating of DISCOM (capturing financial and operational metrics) is C. </v>
      </c>
      <c r="AV2" s="119" t="str">
        <f>INDEX('Community SIP'!I:I,MATCH(B2,'Community SIP'!B:B,0))</f>
        <v/>
      </c>
      <c r="AW2" s="119" t="str">
        <f>IF(AV2="Community SIP", " Small farm areas alongside higher fragmentation of holdings suggests community SIPs may be preferred", "")</f>
        <v/>
      </c>
      <c r="AX2" s="119" t="str">
        <f>IF(M2&gt;70," High groundwater development suggests that new SIPs should focus on surface water sources. ", "")</f>
        <v/>
      </c>
      <c r="AY2" s="119"/>
      <c r="AZ2" s="120" t="str">
        <f>IF(X2&gt;67, "Electric", IF(X2&lt;33, "Diesel", "mix"))</f>
        <v>Electric</v>
      </c>
      <c r="BA2" s="119"/>
      <c r="BB2" s="120" t="str">
        <f>INDEX(DISCOM!H:H,MATCH(B2,DISCOM!B:B,0))</f>
        <v>No</v>
      </c>
      <c r="BC2" s="153" t="s">
        <v>724</v>
      </c>
      <c r="BD2" s="181" t="str">
        <f>CONCATENATE(BC2,AX2,AW2)</f>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v>
      </c>
      <c r="BE2" s="58" t="s">
        <v>725</v>
      </c>
      <c r="BG2">
        <f>Y2*100</f>
        <v>0</v>
      </c>
    </row>
    <row r="3" spans="1:59" ht="123" customHeight="1" x14ac:dyDescent="0.25">
      <c r="A3" s="88" t="str">
        <f>INDEX(Aquifer!A:A,MATCH(B3,Aquifer!C:C,0))</f>
        <v>madhya pradesh</v>
      </c>
      <c r="B3" s="89" t="s">
        <v>558</v>
      </c>
      <c r="C3" s="87">
        <v>5.33</v>
      </c>
      <c r="D3" s="130">
        <f>INDEX(Aquifer!J:J,MATCH(B3,Aquifer!C:C,0))*100</f>
        <v>68.564961222108906</v>
      </c>
      <c r="E3" s="128">
        <v>171.4</v>
      </c>
      <c r="F3" s="128">
        <v>41</v>
      </c>
      <c r="G3" s="128">
        <v>71.263273080975935</v>
      </c>
      <c r="H3" s="46" t="str">
        <f t="shared" ref="H3:H66" si="1">IF(D3&lt;25,"Low",IF(D3&lt;50,"Moderate",IF(D3&lt;75,"High","Very High")))</f>
        <v>High</v>
      </c>
      <c r="I3" s="46" t="str">
        <f t="shared" ref="I3:I66" si="2">IF(E3&lt;140,"Low",IF(E3&lt;180,"Moderate",IF(E3&lt;220,"High","Very High")))</f>
        <v>Moderate</v>
      </c>
      <c r="J3" s="46" t="str">
        <f t="shared" ref="J3:J66" si="3">IF(F3&lt;25,"Low",IF(F3&lt;50,"Moderate",IF(F3&lt;75,"High","Very High")))</f>
        <v>Moderate</v>
      </c>
      <c r="K3" s="46" t="str">
        <f t="shared" ref="K3:K66" si="4">IF(G3&lt;28.5,"Low",IF(G3&lt;48,"Moderate",IF(G3&lt;67.5,"High","Very High")))</f>
        <v>Very High</v>
      </c>
      <c r="L3" s="91" t="str">
        <f t="shared" ref="L3:L66" si="5">CONCATENATE("District has ", H3, " proportion of area under cultivation, supporting ", I3, " cropping intensity. Irrigation coverage is ", J3, " with ", K3, " irrigation water requirements.")</f>
        <v>District has High proportion of area under cultivation, supporting Moderate cropping intensity. Irrigation coverage is Moderate with Very High irrigation water requirements.</v>
      </c>
      <c r="M3" s="132">
        <v>80.259999999999991</v>
      </c>
      <c r="N3" s="132">
        <f>INDEX(Aquifer!H:H,MATCH(B3,Aquifer!C:C,0))</f>
        <v>89.94</v>
      </c>
      <c r="O3" s="77" t="str">
        <f>INDEX(Aquifer!F:F,MATCH(B3,Aquifer!C:C,0))</f>
        <v>HR</v>
      </c>
      <c r="P3" s="134">
        <f>INDEX(surface_water_body!F:F,MATCH(B3,surface_water_body!A:A,0))</f>
        <v>692</v>
      </c>
      <c r="Q3" s="42">
        <f>INDEX(surface_water_body!D:D,MATCH(B3,surface_water_body!A:A,0))</f>
        <v>38.542030000000011</v>
      </c>
      <c r="R3" s="132">
        <f>INDEX(surface_water_body!E:E,MATCH(B3,surface_water_body!A:A,0))</f>
        <v>1.351505153183518</v>
      </c>
      <c r="S3" s="43" t="str">
        <f t="shared" ref="S3:S66" si="6">IF(M3&lt;25,"Low",IF(M3&lt;50,"Moderate",IF(M3&lt;75,"High","Very High")))</f>
        <v>Very High</v>
      </c>
      <c r="T3" s="43" t="str">
        <f t="shared" ref="T3:T66" si="7">IF(N3&lt;50,"Low",IF(N3&lt;70,"Moderate",IF(N3&lt;100,"Semi-critical","Over-exploited")))</f>
        <v>Semi-critical</v>
      </c>
      <c r="U3" s="43">
        <f t="shared" ref="U3:U34" si="8">IF(Q3&lt;3,1,IF(Q3&lt;8,2,IF(Q3&lt;18,3,4)))</f>
        <v>4</v>
      </c>
      <c r="V3" s="48" t="str">
        <f t="shared" ref="V3:V66" si="9">CONCATENATE("Groundwater contribution to irrigation is ", S3, " with current groundwater development stage classified as ", T3, ". There are ", P3, " surface water bodies, covering ", ROUND(R3,1), "% of district area.")</f>
        <v>Groundwater contribution to irrigation is Very High with current groundwater development stage classified as Semi-critical. There are 692 surface water bodies, covering 1.4% of district area.</v>
      </c>
      <c r="W3" s="136">
        <v>100</v>
      </c>
      <c r="X3" s="134">
        <v>97</v>
      </c>
      <c r="Y3" s="143">
        <f>INDEX(Aquifer!E:E, MATCH(B3,Aquifer!C:C,0))*100</f>
        <v>3</v>
      </c>
      <c r="Z3" s="139">
        <f>(INDEX(Aquifer!G:G, MATCH(B3,Aquifer!C:C,0)))*(10^4/10^6)</f>
        <v>363.36959999999999</v>
      </c>
      <c r="AA3" s="141">
        <v>135</v>
      </c>
      <c r="AB3" s="56">
        <f>INDEX(Replacement!M:M, MATCH(B3,Replacement!B:B,0))</f>
        <v>10.305746646703531</v>
      </c>
      <c r="AC3" s="57">
        <f t="shared" si="0"/>
        <v>1</v>
      </c>
      <c r="AD3" s="57">
        <f>(X3/100)*0.278+(Y3/100)*0.0732</f>
        <v>0.27185599999999999</v>
      </c>
      <c r="AE3" s="44">
        <f t="shared" ref="AE3:AE66" si="10">(((9.8*AB3*Z3*10^6*1000)/(3.6*10^6*0.3))*AD3)/(10^9)</f>
        <v>9.2378157362120704E-3</v>
      </c>
      <c r="AF3" s="61" t="str">
        <f t="shared" ref="AF3:AF66" si="11">CONCATENATE("District has ", W3, " pumps, with ", X3, " % of pumps being electric. The electric tariff subsidy is ", AT3, ". These pumps abstract ", INT(Z3), " MCM of groundwater.")</f>
        <v>District has 100 pumps, with 97 % of pumps being electric. The electric tariff subsidy is High. These pumps abstract 363 MCM of groundwater.</v>
      </c>
      <c r="AG3" s="146">
        <f>INDEX(Replacement!N:N,MATCH(B3,Replacement!B:B,0))</f>
        <v>74.41</v>
      </c>
      <c r="AH3" s="147">
        <f>INDEX('Community SIP'!C:C,MATCH(B3,'Community SIP'!B:B,0))</f>
        <v>1.54</v>
      </c>
      <c r="AI3" s="147">
        <f>INDEX('Community SIP'!D:D,MATCH(B3,'Community SIP'!B:B,0))</f>
        <v>3.51</v>
      </c>
      <c r="AJ3" s="67" t="str">
        <f t="shared" ref="AJ3:AJ66" si="12">IF(AG3&lt;35,"Low",IF(AG3&lt;60,"Moderate",IF(AG3&lt;80,"High","Very High")))</f>
        <v>High</v>
      </c>
      <c r="AK3" s="64">
        <f t="shared" ref="AK3:AK66" si="13">IF(AH3&lt;=1,4,IF(AH3&lt;2,3,IF(AH3&lt;3,2,1)))</f>
        <v>3</v>
      </c>
      <c r="AL3" s="64" t="str">
        <f t="shared" ref="AL3:AL66" si="14">IF(AI3&lt;=1.25,"Low",IF(AI3&lt;2,"Moderate",IF(AI3&lt;3,"High","Very High")))</f>
        <v>Very High</v>
      </c>
      <c r="AM3" s="70" t="str">
        <f t="shared" ref="AM3:AM66" si="15">CONCATENATE("Small and Marginal farmers hold ", INT(AG3), " % of holdings. The average area per holding is ", AH3, " ha with ", AL3, " fragmentation of land.")</f>
        <v>Small and Marginal farmers hold 74 % of holdings. The average area per holding is 1.54 ha with Very High fragmentation of land.</v>
      </c>
      <c r="AN3" s="150" t="str">
        <f>INDEX(DISCOM!E:E,MATCH(B3,DISCOM!B:B,0))</f>
        <v>Madhya Pradesh Paschim Kshetra Vidyut Company Limited (MPPaKVVCL)</v>
      </c>
      <c r="AO3" s="150"/>
      <c r="AP3" s="150" t="str">
        <f>INDEX(DISCOM!F:F,MATCH(B3,DISCOM!B:B,0))</f>
        <v>A</v>
      </c>
      <c r="AQ3" s="74" t="str">
        <f>INDEX(DISCOM!H:H,MATCH(B3,DISCOM!B:B,0))</f>
        <v>Yes</v>
      </c>
      <c r="AR3" s="150" t="s">
        <v>726</v>
      </c>
      <c r="AS3" s="77">
        <f>(INDEX(Tariff!D:D,MATCH(A3,Tariff!A:A,0)))*100</f>
        <v>135</v>
      </c>
      <c r="AT3" s="85" t="str">
        <f>(INDEX(Tariff!E:E,MATCH(A3,Tariff!A:A,0)))</f>
        <v>High</v>
      </c>
      <c r="AU3" s="86" t="str">
        <f t="shared" ref="AU3:AU66" si="16">CONCATENATE(AN3, " is the Distribution Company responsible for distributing electricity. The rating of DISCOM (capturing financial and operational metrics) is ", AP3, ". ", AR3)</f>
        <v>Madhya Pradesh Paschim Kshetra Vidyut Company Limited (MPPaKVVCL) is the Distribution Company responsible for distributing electricity. The rating of DISCOM (capturing financial and operational metrics) is A. More than 70 % of feeder is segregated.</v>
      </c>
      <c r="AV3" s="119" t="str">
        <f>INDEX('Community SIP'!I:I,MATCH(B3,'Community SIP'!B:B,0))</f>
        <v>Community SIP</v>
      </c>
      <c r="AW3" s="119" t="str">
        <f>IF(AV3="Community SIP", " Small farm areas alongside higher fragmentation of holdings suggests community SIPs may be preferred", "")</f>
        <v xml:space="preserve"> Small farm areas alongside higher fragmentation of holdings suggests community SIPs may be preferred</v>
      </c>
      <c r="AX3" s="119" t="str">
        <f>IF(M3&gt;70," High groundwater development suggests that new SIPs should focus on surface water sources. ", "")</f>
        <v xml:space="preserve"> High groundwater development suggests that new SIPs should focus on surface water sources. </v>
      </c>
      <c r="AY3" s="120" t="s">
        <v>727</v>
      </c>
      <c r="AZ3" s="119" t="str">
        <f t="shared" ref="AZ3:AZ66" si="17">IF(X3&gt;67, "Electric", IF(X3&lt;33, "Diesel", "mix"))</f>
        <v>Electric</v>
      </c>
      <c r="BA3" s="120" t="s">
        <v>728</v>
      </c>
      <c r="BB3" s="120" t="str">
        <f>INDEX(DISCOM!H:H,MATCH(B3,DISCOM!B:B,0))</f>
        <v>Yes</v>
      </c>
      <c r="BC3" s="153" t="s">
        <v>729</v>
      </c>
      <c r="BD3" s="181" t="str">
        <f t="shared" ref="BD3:BD66" si="18">CONCATENATE(BC3,AX3,AW3)</f>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3" s="58" t="s">
        <v>730</v>
      </c>
      <c r="BG3">
        <f>Y3*100</f>
        <v>300</v>
      </c>
    </row>
    <row r="4" spans="1:59" ht="123" customHeight="1" x14ac:dyDescent="0.25">
      <c r="A4" s="88" t="str">
        <f>INDEX(Aquifer!A:A,MATCH(B4,Aquifer!C:C,0))</f>
        <v>uttar pradesh</v>
      </c>
      <c r="B4" s="89" t="s">
        <v>659</v>
      </c>
      <c r="C4" s="87">
        <v>4.9248246224913999</v>
      </c>
      <c r="D4" s="130">
        <f>INDEX(Aquifer!J:J,MATCH(B4,Aquifer!C:C,0))*100</f>
        <v>64.402336015239243</v>
      </c>
      <c r="E4" s="128">
        <v>164.9</v>
      </c>
      <c r="F4" s="128">
        <v>65.900000000000006</v>
      </c>
      <c r="G4" s="128">
        <v>67.421706347964843</v>
      </c>
      <c r="H4" s="46" t="str">
        <f t="shared" si="1"/>
        <v>High</v>
      </c>
      <c r="I4" s="46" t="str">
        <f t="shared" si="2"/>
        <v>Moderate</v>
      </c>
      <c r="J4" s="46" t="str">
        <f t="shared" si="3"/>
        <v>High</v>
      </c>
      <c r="K4" s="46" t="str">
        <f t="shared" si="4"/>
        <v>High</v>
      </c>
      <c r="L4" s="91" t="str">
        <f t="shared" si="5"/>
        <v>District has High proportion of area under cultivation, supporting Moderate cropping intensity. Irrigation coverage is High with High irrigation water requirements.</v>
      </c>
      <c r="M4" s="132">
        <v>88.01</v>
      </c>
      <c r="N4" s="132">
        <f>INDEX(Aquifer!H:H,MATCH(B4,Aquifer!C:C,0))</f>
        <v>116.38</v>
      </c>
      <c r="O4" s="77" t="str">
        <f>INDEX(Aquifer!F:F,MATCH(B4,Aquifer!C:C,0))</f>
        <v>HR</v>
      </c>
      <c r="P4" s="134">
        <f>INDEX(surface_water_body!F:F,MATCH(B4,surface_water_body!A:A,0))</f>
        <v>2421</v>
      </c>
      <c r="Q4" s="42">
        <f>INDEX(surface_water_body!D:D,MATCH(B4,surface_water_body!A:A,0))</f>
        <v>7.3598400000000357</v>
      </c>
      <c r="R4" s="132">
        <f>INDEX(surface_water_body!E:E,MATCH(B4,surface_water_body!A:A,0))</f>
        <v>0.20484825226956471</v>
      </c>
      <c r="S4" s="43" t="str">
        <f t="shared" si="6"/>
        <v>Very High</v>
      </c>
      <c r="T4" s="43" t="str">
        <f t="shared" si="7"/>
        <v>Over-exploited</v>
      </c>
      <c r="U4" s="43">
        <f t="shared" si="8"/>
        <v>2</v>
      </c>
      <c r="V4" s="48" t="str">
        <f t="shared" si="9"/>
        <v>Groundwater contribution to irrigation is Very High with current groundwater development stage classified as Over-exploited. There are 2421 surface water bodies, covering 0.2% of district area.</v>
      </c>
      <c r="W4" s="136">
        <v>100</v>
      </c>
      <c r="X4" s="134">
        <v>99</v>
      </c>
      <c r="Y4" s="143">
        <f>INDEX(Aquifer!E:E, MATCH(B4,Aquifer!C:C,0))*100</f>
        <v>1</v>
      </c>
      <c r="Z4" s="139">
        <f>(INDEX(Aquifer!G:G, MATCH(B4,Aquifer!C:C,0)))*(10^4/10^6)</f>
        <v>6.7996000000000008</v>
      </c>
      <c r="AA4" s="141">
        <v>0</v>
      </c>
      <c r="AB4" s="56">
        <f>INDEX(Replacement!M:M, MATCH(B4,Replacement!B:B,0))</f>
        <v>21.6</v>
      </c>
      <c r="AC4" s="57">
        <f t="shared" si="0"/>
        <v>1</v>
      </c>
      <c r="AD4" s="57">
        <f>(X4/100)*0.278+(Y4/100)*0.0732</f>
        <v>0.27595200000000003</v>
      </c>
      <c r="AE4" s="44">
        <f t="shared" si="10"/>
        <v>3.6776719096320019E-4</v>
      </c>
      <c r="AF4" s="61" t="str">
        <f t="shared" si="11"/>
        <v>District has 100 pumps, with 99 % of pumps being electric. The electric tariff subsidy is Very High. These pumps abstract 6 MCM of groundwater.</v>
      </c>
      <c r="AG4" s="146">
        <f>INDEX(Replacement!N:N,MATCH(B4,Replacement!B:B,0))</f>
        <v>84.890471309999995</v>
      </c>
      <c r="AH4" s="147">
        <f>INDEX('Community SIP'!C:C,MATCH(B4,'Community SIP'!B:B,0))</f>
        <v>1.1200000000000001</v>
      </c>
      <c r="AI4" s="147">
        <f>INDEX('Community SIP'!D:D,MATCH(B4,'Community SIP'!B:B,0))</f>
        <v>2.14</v>
      </c>
      <c r="AJ4" s="67" t="str">
        <f t="shared" si="12"/>
        <v>Very High</v>
      </c>
      <c r="AK4" s="64">
        <f t="shared" si="13"/>
        <v>3</v>
      </c>
      <c r="AL4" s="64" t="str">
        <f t="shared" si="14"/>
        <v>High</v>
      </c>
      <c r="AM4" s="70" t="str">
        <f t="shared" si="15"/>
        <v>Small and Marginal farmers hold 84 % of holdings. The average area per holding is 1.12 ha with High fragmentation of land.</v>
      </c>
      <c r="AN4" s="150" t="str">
        <f>INDEX(DISCOM!E:E,MATCH(B4,DISCOM!B:B,0))</f>
        <v>Dakshinanchal Vidyut Vitran Nigam Limited (DVVNL)</v>
      </c>
      <c r="AO4" s="150"/>
      <c r="AP4" s="150" t="str">
        <f>INDEX(DISCOM!F:F,MATCH(B4,DISCOM!B:B,0))</f>
        <v>C-</v>
      </c>
      <c r="AQ4" s="74" t="str">
        <f>INDEX(DISCOM!H:H,MATCH(B4,DISCOM!B:B,0))</f>
        <v>No</v>
      </c>
      <c r="AR4" s="150"/>
      <c r="AS4" s="77">
        <f>(INDEX(Tariff!D:D,MATCH(A4,Tariff!A:A,0)))*100</f>
        <v>0</v>
      </c>
      <c r="AT4" s="85" t="str">
        <f>(INDEX(Tariff!E:E,MATCH(A4,Tariff!A:A,0)))</f>
        <v>Very High</v>
      </c>
      <c r="AU4" s="86" t="str">
        <f t="shared" si="16"/>
        <v xml:space="preserve">Dakshinanchal Vidyut Vitran Nigam Limited (DVVNL) is the Distribution Company responsible for distributing electricity. The rating of DISCOM (capturing financial and operational metrics) is C-. </v>
      </c>
      <c r="AV4" s="119" t="str">
        <f>INDEX('Community SIP'!I:I,MATCH(B4,'Community SIP'!B:B,0))</f>
        <v>Community SIP</v>
      </c>
      <c r="AW4" s="119" t="str">
        <f t="shared" ref="AW4:AW67" si="19">IF(AV4="Community SIP", " Small farm areas alongside higher fragmentation of holdings suggests community SIPs may be preferred", "")</f>
        <v xml:space="preserve"> Small farm areas alongside higher fragmentation of holdings suggests community SIPs may be preferred</v>
      </c>
      <c r="AX4" s="119" t="str">
        <f t="shared" ref="AX4:AX67" si="20">IF(M4&gt;70," High groundwater development suggests that new SIPs should focus on surface water sources. ", "")</f>
        <v xml:space="preserve"> High groundwater development suggests that new SIPs should focus on surface water sources. </v>
      </c>
      <c r="AY4" s="120" t="s">
        <v>727</v>
      </c>
      <c r="AZ4" s="120" t="str">
        <f t="shared" si="17"/>
        <v>Electric</v>
      </c>
      <c r="BA4" s="119"/>
      <c r="BB4" s="120" t="str">
        <f>INDEX(DISCOM!H:H,MATCH(B4,DISCOM!B:B,0))</f>
        <v>No</v>
      </c>
      <c r="BC4" s="153" t="s">
        <v>724</v>
      </c>
      <c r="BD4" s="181" t="str">
        <f t="shared" si="18"/>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4" s="58" t="s">
        <v>725</v>
      </c>
      <c r="BG4">
        <f>Y4*100</f>
        <v>100</v>
      </c>
    </row>
    <row r="5" spans="1:59" ht="123" customHeight="1" x14ac:dyDescent="0.25">
      <c r="A5" s="88" t="str">
        <f>INDEX(Aquifer!A:A,MATCH(B5,Aquifer!C:C,0))</f>
        <v>gujarat</v>
      </c>
      <c r="B5" s="89" t="s">
        <v>210</v>
      </c>
      <c r="C5" s="87">
        <v>5.3557466556216999</v>
      </c>
      <c r="D5" s="130">
        <f>INDEX(Aquifer!J:J,MATCH(B5,Aquifer!C:C,0))*100</f>
        <v>68.917826710656414</v>
      </c>
      <c r="E5" s="128">
        <v>147</v>
      </c>
      <c r="F5" s="128">
        <v>59.3</v>
      </c>
      <c r="G5" s="128">
        <v>82.886960680490546</v>
      </c>
      <c r="H5" s="46" t="str">
        <f t="shared" si="1"/>
        <v>High</v>
      </c>
      <c r="I5" s="46" t="str">
        <f t="shared" si="2"/>
        <v>Moderate</v>
      </c>
      <c r="J5" s="46" t="str">
        <f t="shared" si="3"/>
        <v>High</v>
      </c>
      <c r="K5" s="46" t="str">
        <f t="shared" si="4"/>
        <v>Very High</v>
      </c>
      <c r="L5" s="91" t="str">
        <f t="shared" si="5"/>
        <v>District has High proportion of area under cultivation, supporting Moderate cropping intensity. Irrigation coverage is High with Very High irrigation water requirements.</v>
      </c>
      <c r="M5" s="132">
        <v>68.88</v>
      </c>
      <c r="N5" s="132">
        <f>INDEX(Aquifer!H:H,MATCH(B5,Aquifer!C:C,0))</f>
        <v>87.32</v>
      </c>
      <c r="O5" s="77" t="str">
        <f>INDEX(Aquifer!F:F,MATCH(B5,Aquifer!C:C,0))</f>
        <v>SR</v>
      </c>
      <c r="P5" s="134">
        <f>INDEX(surface_water_body!F:F,MATCH(B5,surface_water_body!A:A,0))</f>
        <v>1964</v>
      </c>
      <c r="Q5" s="42">
        <f>INDEX(surface_water_body!D:D,MATCH(B5,surface_water_body!A:A,0))</f>
        <v>64.647820000000024</v>
      </c>
      <c r="R5" s="132">
        <f>INDEX(surface_water_body!E:E,MATCH(B5,surface_water_body!A:A,0))</f>
        <v>0.78982359324590512</v>
      </c>
      <c r="S5" s="43" t="str">
        <f t="shared" si="6"/>
        <v>High</v>
      </c>
      <c r="T5" s="43" t="str">
        <f t="shared" si="7"/>
        <v>Semi-critical</v>
      </c>
      <c r="U5" s="43">
        <f t="shared" si="8"/>
        <v>4</v>
      </c>
      <c r="V5" s="48" t="str">
        <f t="shared" si="9"/>
        <v>Groundwater contribution to irrigation is High with current groundwater development stage classified as Semi-critical. There are 1964 surface water bodies, covering 0.8% of district area.</v>
      </c>
      <c r="W5" s="136">
        <v>100</v>
      </c>
      <c r="X5" s="134">
        <v>100</v>
      </c>
      <c r="Y5" s="143">
        <f>INDEX(Aquifer!E:E, MATCH(B5,Aquifer!C:C,0))*100</f>
        <v>0</v>
      </c>
      <c r="Z5" s="139">
        <f>(INDEX(Aquifer!G:G, MATCH(B5,Aquifer!C:C,0)))*(10^4/10^6)</f>
        <v>370.50029999999998</v>
      </c>
      <c r="AA5" s="141">
        <v>60</v>
      </c>
      <c r="AB5" s="56">
        <f>INDEX(Replacement!M:M, MATCH(B5,Replacement!B:B,0))</f>
        <v>21.1</v>
      </c>
      <c r="AC5" s="57">
        <f t="shared" si="0"/>
        <v>1</v>
      </c>
      <c r="AD5" s="57">
        <f>(X5/100)*0.278+(Y5/100)*0.0732</f>
        <v>0.27800000000000002</v>
      </c>
      <c r="AE5" s="44">
        <f t="shared" si="10"/>
        <v>1.9720509690233336E-2</v>
      </c>
      <c r="AF5" s="61" t="str">
        <f t="shared" si="11"/>
        <v>District has 100 pumps, with 100 % of pumps being electric. The electric tariff subsidy is Very High. These pumps abstract 370 MCM of groundwater.</v>
      </c>
      <c r="AG5" s="146">
        <f>INDEX(Replacement!N:N,MATCH(B5,Replacement!B:B,0))</f>
        <v>58.24</v>
      </c>
      <c r="AH5" s="147">
        <f>INDEX('Community SIP'!C:C,MATCH(B5,'Community SIP'!B:B,0))</f>
        <v>2.36</v>
      </c>
      <c r="AI5" s="147">
        <f>INDEX('Community SIP'!D:D,MATCH(B5,'Community SIP'!B:B,0))</f>
        <v>1.69</v>
      </c>
      <c r="AJ5" s="67" t="str">
        <f t="shared" si="12"/>
        <v>Moderate</v>
      </c>
      <c r="AK5" s="64">
        <f t="shared" si="13"/>
        <v>2</v>
      </c>
      <c r="AL5" s="64" t="str">
        <f t="shared" si="14"/>
        <v>Moderate</v>
      </c>
      <c r="AM5" s="70" t="str">
        <f t="shared" si="15"/>
        <v>Small and Marginal farmers hold 58 % of holdings. The average area per holding is 2.36 ha with Moderate fragmentation of land.</v>
      </c>
      <c r="AN5" s="150" t="str">
        <f>INDEX(DISCOM!E:E,MATCH(B5,DISCOM!B:B,0))</f>
        <v>Torrent Power Surat (Torrent Power Surat)</v>
      </c>
      <c r="AO5" s="150"/>
      <c r="AP5" s="150" t="str">
        <f>INDEX(DISCOM!F:F,MATCH(B5,DISCOM!B:B,0))</f>
        <v>A+</v>
      </c>
      <c r="AQ5" s="74" t="str">
        <f>INDEX(DISCOM!H:H,MATCH(B5,DISCOM!B:B,0))</f>
        <v>Yes</v>
      </c>
      <c r="AR5" s="150" t="s">
        <v>726</v>
      </c>
      <c r="AS5" s="77">
        <f>(INDEX(Tariff!D:D,MATCH(A5,Tariff!A:A,0)))*100</f>
        <v>60</v>
      </c>
      <c r="AT5" s="85" t="str">
        <f>(INDEX(Tariff!E:E,MATCH(A5,Tariff!A:A,0)))</f>
        <v>Very High</v>
      </c>
      <c r="AU5" s="86" t="str">
        <f t="shared" si="16"/>
        <v>Torrent Power Surat (Torrent Power Surat) is the Distribution Company responsible for distributing electricity. The rating of DISCOM (capturing financial and operational metrics) is A+. More than 70 % of feeder is segregated.</v>
      </c>
      <c r="AV5" s="119" t="str">
        <f>INDEX('Community SIP'!I:I,MATCH(B5,'Community SIP'!B:B,0))</f>
        <v/>
      </c>
      <c r="AW5" s="119" t="str">
        <f t="shared" si="19"/>
        <v/>
      </c>
      <c r="AX5" s="119" t="str">
        <f t="shared" si="20"/>
        <v/>
      </c>
      <c r="AY5" s="119"/>
      <c r="AZ5" s="119" t="str">
        <f t="shared" si="17"/>
        <v>Electric</v>
      </c>
      <c r="BA5" s="119" t="s">
        <v>728</v>
      </c>
      <c r="BB5" s="120" t="str">
        <f>INDEX(DISCOM!H:H,MATCH(B5,DISCOM!B:B,0))</f>
        <v>Yes</v>
      </c>
      <c r="BC5" s="153" t="s">
        <v>731</v>
      </c>
      <c r="BD5" s="181" t="str">
        <f t="shared" si="18"/>
        <v>High DISCOM rating alongside feeder segregation and higher proportion of electric pumps suggests both PM-KUSUM model C (IPS and FLS) may be preferred.</v>
      </c>
      <c r="BE5" s="58" t="s">
        <v>732</v>
      </c>
      <c r="BG5">
        <f>Y5*100</f>
        <v>0</v>
      </c>
    </row>
    <row r="6" spans="1:59" ht="123" customHeight="1" x14ac:dyDescent="0.25">
      <c r="A6" s="88" t="str">
        <f>INDEX(Aquifer!A:A,MATCH(B6,Aquifer!C:C,0))</f>
        <v>maharashtra</v>
      </c>
      <c r="B6" s="89" t="s">
        <v>80</v>
      </c>
      <c r="C6" s="87">
        <v>5.5254977033020998</v>
      </c>
      <c r="D6" s="130">
        <f>INDEX(Aquifer!J:J,MATCH(B6,Aquifer!C:C,0))*100</f>
        <v>65.846063454759104</v>
      </c>
      <c r="E6" s="128">
        <v>121.6</v>
      </c>
      <c r="F6" s="128">
        <v>21.7</v>
      </c>
      <c r="G6" s="128">
        <v>74.565322191868873</v>
      </c>
      <c r="H6" s="46" t="str">
        <f t="shared" si="1"/>
        <v>High</v>
      </c>
      <c r="I6" s="46" t="str">
        <f t="shared" si="2"/>
        <v>Low</v>
      </c>
      <c r="J6" s="46" t="str">
        <f t="shared" si="3"/>
        <v>Low</v>
      </c>
      <c r="K6" s="46" t="str">
        <f t="shared" si="4"/>
        <v>Very High</v>
      </c>
      <c r="L6" s="91" t="str">
        <f t="shared" si="5"/>
        <v>District has High proportion of area under cultivation, supporting Low cropping intensity. Irrigation coverage is Low with Very High irrigation water requirements.</v>
      </c>
      <c r="M6" s="132">
        <v>84.789999999999992</v>
      </c>
      <c r="N6" s="132">
        <f>INDEX(Aquifer!H:H,MATCH(B6,Aquifer!C:C,0))</f>
        <v>79.2</v>
      </c>
      <c r="O6" s="77" t="str">
        <f>INDEX(Aquifer!F:F,MATCH(B6,Aquifer!C:C,0))</f>
        <v>HR</v>
      </c>
      <c r="P6" s="134">
        <f>INDEX(surface_water_body!F:F,MATCH(B6,surface_water_body!A:A,0))</f>
        <v>4994</v>
      </c>
      <c r="Q6" s="42">
        <f>INDEX(surface_water_body!D:D,MATCH(B6,surface_water_body!A:A,0))</f>
        <v>72.516250000000085</v>
      </c>
      <c r="R6" s="132">
        <f>INDEX(surface_water_body!E:E,MATCH(B6,surface_water_body!A:A,0))</f>
        <v>0.43142493970877865</v>
      </c>
      <c r="S6" s="43" t="str">
        <f t="shared" si="6"/>
        <v>Very High</v>
      </c>
      <c r="T6" s="43" t="str">
        <f t="shared" si="7"/>
        <v>Semi-critical</v>
      </c>
      <c r="U6" s="43">
        <f t="shared" si="8"/>
        <v>4</v>
      </c>
      <c r="V6" s="48" t="str">
        <f t="shared" si="9"/>
        <v>Groundwater contribution to irrigation is Very High with current groundwater development stage classified as Semi-critical. There are 4994 surface water bodies, covering 0.4% of district area.</v>
      </c>
      <c r="W6" s="136">
        <v>100</v>
      </c>
      <c r="X6" s="134">
        <v>100</v>
      </c>
      <c r="Y6" s="143">
        <f>INDEX(Aquifer!E:E, MATCH(B6,Aquifer!C:C,0))*100</f>
        <v>0</v>
      </c>
      <c r="Z6" s="139">
        <f>(INDEX(Aquifer!G:G, MATCH(B6,Aquifer!C:C,0)))*(10^4/10^6)</f>
        <v>1207.8510000000001</v>
      </c>
      <c r="AA6" s="141">
        <v>155</v>
      </c>
      <c r="AB6" s="56">
        <f>INDEX(Replacement!M:M, MATCH(B6,Replacement!B:B,0))</f>
        <v>9.4499999999999993</v>
      </c>
      <c r="AC6" s="57">
        <f t="shared" si="0"/>
        <v>1</v>
      </c>
      <c r="AD6" s="57">
        <f>(X6/100)*0.278+(Y6/100)*0.0732</f>
        <v>0.27800000000000002</v>
      </c>
      <c r="AE6" s="44">
        <f t="shared" si="10"/>
        <v>2.8793356063500006E-2</v>
      </c>
      <c r="AF6" s="61" t="str">
        <f t="shared" si="11"/>
        <v>District has 100 pumps, with 100 % of pumps being electric. The electric tariff subsidy is Moderate. These pumps abstract 1207 MCM of groundwater.</v>
      </c>
      <c r="AG6" s="146">
        <f>INDEX(Replacement!N:N,MATCH(B6,Replacement!B:B,0))</f>
        <v>82.539999999999992</v>
      </c>
      <c r="AH6" s="147">
        <f>INDEX('Community SIP'!C:C,MATCH(B6,'Community SIP'!B:B,0))</f>
        <v>1.35</v>
      </c>
      <c r="AI6" s="147">
        <f>INDEX('Community SIP'!D:D,MATCH(B6,'Community SIP'!B:B,0))</f>
        <v>1.56</v>
      </c>
      <c r="AJ6" s="67" t="str">
        <f t="shared" si="12"/>
        <v>Very High</v>
      </c>
      <c r="AK6" s="64">
        <f t="shared" si="13"/>
        <v>3</v>
      </c>
      <c r="AL6" s="64" t="str">
        <f t="shared" si="14"/>
        <v>Moderate</v>
      </c>
      <c r="AM6" s="70" t="str">
        <f t="shared" si="15"/>
        <v>Small and Marginal farmers hold 82 % of holdings. The average area per holding is 1.35 ha with Moderate fragmentation of land.</v>
      </c>
      <c r="AN6" s="150" t="str">
        <f>INDEX(DISCOM!E:E,MATCH(B6,DISCOM!B:B,0))</f>
        <v>Maharashtra State Electricity Distribution Company Limited (MSEDCL)</v>
      </c>
      <c r="AO6" s="150"/>
      <c r="AP6" s="150" t="str">
        <f>INDEX(DISCOM!F:F,MATCH(B6,DISCOM!B:B,0))</f>
        <v>C</v>
      </c>
      <c r="AQ6" s="74" t="str">
        <f>INDEX(DISCOM!H:H,MATCH(B6,DISCOM!B:B,0))</f>
        <v>Yes</v>
      </c>
      <c r="AR6" s="150" t="s">
        <v>726</v>
      </c>
      <c r="AS6" s="77">
        <f>(INDEX(Tariff!D:D,MATCH(A6,Tariff!A:A,0)))*100</f>
        <v>155</v>
      </c>
      <c r="AT6" s="85" t="str">
        <f>(INDEX(Tariff!E:E,MATCH(A6,Tariff!A:A,0)))</f>
        <v>Moderate</v>
      </c>
      <c r="AU6" s="86" t="str">
        <f t="shared" si="16"/>
        <v>Maharashtra State Electricity Distribution Company Limited (MSEDCL) is the Distribution Company responsible for distributing electricity. The rating of DISCOM (capturing financial and operational metrics) is C. More than 70 % of feeder is segregated.</v>
      </c>
      <c r="AV6" s="119" t="str">
        <f>INDEX('Community SIP'!I:I,MATCH(B6,'Community SIP'!B:B,0))</f>
        <v/>
      </c>
      <c r="AW6" s="119" t="str">
        <f t="shared" si="19"/>
        <v/>
      </c>
      <c r="AX6" s="119" t="str">
        <f t="shared" si="20"/>
        <v xml:space="preserve"> High groundwater development suggests that new SIPs should focus on surface water sources. </v>
      </c>
      <c r="AY6" s="120" t="s">
        <v>727</v>
      </c>
      <c r="AZ6" s="119" t="str">
        <f t="shared" si="17"/>
        <v>Electric</v>
      </c>
      <c r="BA6" s="119"/>
      <c r="BB6" s="120" t="str">
        <f>INDEX(DISCOM!H:H,MATCH(B6,DISCOM!B:B,0))</f>
        <v>Yes</v>
      </c>
      <c r="BC6" s="153" t="s">
        <v>733</v>
      </c>
      <c r="BD6" s="181" t="str">
        <f t="shared" si="18"/>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 s="58" t="s">
        <v>734</v>
      </c>
      <c r="BG6">
        <f>Y6*100</f>
        <v>0</v>
      </c>
    </row>
    <row r="7" spans="1:59" ht="123" customHeight="1" x14ac:dyDescent="0.25">
      <c r="A7" s="88" t="str">
        <f>INDEX(Aquifer!A:A,MATCH(B7,Aquifer!C:C,0))</f>
        <v>mizoram</v>
      </c>
      <c r="B7" s="89" t="s">
        <v>13</v>
      </c>
      <c r="C7" s="87">
        <v>4.6575161843319002</v>
      </c>
      <c r="D7" s="130">
        <f>INDEX(Aquifer!J:J,MATCH(B7,Aquifer!C:C,0))*100</f>
        <v>6.5380272122667114</v>
      </c>
      <c r="E7" s="128">
        <v>100</v>
      </c>
      <c r="F7" s="128">
        <v>8.1999999999999993</v>
      </c>
      <c r="G7" s="128">
        <v>36.247001729235237</v>
      </c>
      <c r="H7" s="46" t="str">
        <f t="shared" si="1"/>
        <v>Low</v>
      </c>
      <c r="I7" s="46" t="str">
        <f t="shared" si="2"/>
        <v>Low</v>
      </c>
      <c r="J7" s="46" t="str">
        <f t="shared" si="3"/>
        <v>Low</v>
      </c>
      <c r="K7" s="46" t="str">
        <f t="shared" si="4"/>
        <v>Moderate</v>
      </c>
      <c r="L7" s="91" t="str">
        <f t="shared" si="5"/>
        <v>District has Low proportion of area under cultivation, supporting Low cropping intensity. Irrigation coverage is Low with Moderate irrigation water requirements.</v>
      </c>
      <c r="M7" s="132">
        <v>0</v>
      </c>
      <c r="N7" s="132">
        <f>INDEX(Aquifer!H:H,MATCH(B7,Aquifer!C:C,0))</f>
        <v>13.13</v>
      </c>
      <c r="O7" s="77" t="str">
        <f>INDEX(Aquifer!F:F,MATCH(B7,Aquifer!C:C,0))</f>
        <v>HR</v>
      </c>
      <c r="P7" s="134">
        <f>INDEX(surface_water_body!F:F,MATCH(B7,surface_water_body!A:A,0))</f>
        <v>279</v>
      </c>
      <c r="Q7" s="42">
        <f>INDEX(surface_water_body!D:D,MATCH(B7,surface_water_body!A:A,0))</f>
        <v>0.44604000000000021</v>
      </c>
      <c r="R7" s="132">
        <f>INDEX(surface_water_body!E:E,MATCH(B7,surface_water_body!A:A,0))</f>
        <v>1.2812628632527306E-2</v>
      </c>
      <c r="S7" s="43" t="str">
        <f t="shared" si="6"/>
        <v>Low</v>
      </c>
      <c r="T7" s="43" t="str">
        <f t="shared" si="7"/>
        <v>Low</v>
      </c>
      <c r="U7" s="43">
        <f t="shared" si="8"/>
        <v>1</v>
      </c>
      <c r="V7" s="48" t="str">
        <f t="shared" si="9"/>
        <v>Groundwater contribution to irrigation is Low with current groundwater development stage classified as Low. There are 279 surface water bodies, covering 0% of district area.</v>
      </c>
      <c r="W7" s="136">
        <v>100</v>
      </c>
      <c r="X7" s="134">
        <v>0</v>
      </c>
      <c r="Y7" s="143">
        <f>INDEX(Aquifer!E:E, MATCH(B7,Aquifer!C:C,0))*100</f>
        <v>0</v>
      </c>
      <c r="Z7" s="139">
        <f>(INDEX(Aquifer!G:G, MATCH(B7,Aquifer!C:C,0)))*(10^4/10^6)</f>
        <v>4.4318999999999997</v>
      </c>
      <c r="AA7" s="141">
        <v>380</v>
      </c>
      <c r="AB7" s="56">
        <f>INDEX(Replacement!M:M, MATCH(B7,Replacement!B:B,0))</f>
        <v>1.7519725412123133</v>
      </c>
      <c r="AC7" s="57">
        <f t="shared" si="0"/>
        <v>4</v>
      </c>
      <c r="AD7" s="57">
        <f>(X7/100)*0.278+(Y7/100)*0.0732</f>
        <v>0</v>
      </c>
      <c r="AE7" s="44">
        <f t="shared" si="10"/>
        <v>0</v>
      </c>
      <c r="AF7" s="61" t="str">
        <f t="shared" si="11"/>
        <v>District has 100 pumps, with 0 % of pumps being electric. The electric tariff subsidy is Low. These pumps abstract 4 MCM of groundwater.</v>
      </c>
      <c r="AG7" s="146">
        <f>INDEX(Replacement!N:N,MATCH(B7,Replacement!B:B,0))</f>
        <v>86.87</v>
      </c>
      <c r="AH7" s="147">
        <f>INDEX('Community SIP'!C:C,MATCH(B7,'Community SIP'!B:B,0))</f>
        <v>1.0900000000000001</v>
      </c>
      <c r="AI7" s="147">
        <f>INDEX('Community SIP'!D:D,MATCH(B7,'Community SIP'!B:B,0))</f>
        <v>1.1399999999999999</v>
      </c>
      <c r="AJ7" s="67" t="str">
        <f t="shared" si="12"/>
        <v>Very High</v>
      </c>
      <c r="AK7" s="64">
        <f t="shared" si="13"/>
        <v>3</v>
      </c>
      <c r="AL7" s="64" t="str">
        <f t="shared" si="14"/>
        <v>Low</v>
      </c>
      <c r="AM7" s="70" t="str">
        <f t="shared" si="15"/>
        <v>Small and Marginal farmers hold 86 % of holdings. The average area per holding is 1.09 ha with Low fragmentation of land.</v>
      </c>
      <c r="AN7" s="150" t="e">
        <f>INDEX(DISCOM!E:E,MATCH(B7,DISCOM!B:B,0))</f>
        <v>#N/A</v>
      </c>
      <c r="AO7" s="150"/>
      <c r="AP7" s="150" t="e">
        <f>INDEX(DISCOM!F:F,MATCH(B7,DISCOM!B:B,0))</f>
        <v>#N/A</v>
      </c>
      <c r="AQ7" s="74" t="str">
        <f>INDEX(DISCOM!H:H,MATCH(B7,DISCOM!B:B,0))</f>
        <v>No data</v>
      </c>
      <c r="AR7" s="150"/>
      <c r="AS7" s="77">
        <f>(INDEX(Tariff!D:D,MATCH(A7,Tariff!A:A,0)))*100</f>
        <v>380</v>
      </c>
      <c r="AT7" s="85" t="str">
        <f>(INDEX(Tariff!E:E,MATCH(A7,Tariff!A:A,0)))</f>
        <v>Low</v>
      </c>
      <c r="AU7" s="86" t="s">
        <v>735</v>
      </c>
      <c r="AV7" s="119" t="str">
        <f>INDEX('Community SIP'!I:I,MATCH(B7,'Community SIP'!B:B,0))</f>
        <v/>
      </c>
      <c r="AW7" s="119" t="str">
        <f t="shared" si="19"/>
        <v/>
      </c>
      <c r="AX7" s="119" t="str">
        <f t="shared" si="20"/>
        <v/>
      </c>
      <c r="AY7" s="119"/>
      <c r="AZ7" s="119" t="str">
        <f t="shared" si="17"/>
        <v>Diesel</v>
      </c>
      <c r="BA7" s="119"/>
      <c r="BB7" s="120" t="str">
        <f>INDEX(DISCOM!H:H,MATCH(B7,DISCOM!B:B,0))</f>
        <v>No data</v>
      </c>
      <c r="BC7" s="153" t="s">
        <v>736</v>
      </c>
      <c r="BD7" s="181" t="str">
        <f t="shared" si="18"/>
        <v>Higher proportion of diesel pumps suggests that PM-KUSUM model B be preferred.</v>
      </c>
      <c r="BE7" s="58" t="s">
        <v>737</v>
      </c>
      <c r="BG7">
        <f>Y7*100</f>
        <v>0</v>
      </c>
    </row>
    <row r="8" spans="1:59" ht="123" customHeight="1" x14ac:dyDescent="0.25">
      <c r="A8" s="88" t="str">
        <f>INDEX(Aquifer!A:A,MATCH(B8,Aquifer!C:C,0))</f>
        <v>rajasthan</v>
      </c>
      <c r="B8" s="89" t="s">
        <v>302</v>
      </c>
      <c r="C8" s="87">
        <v>5.4165503567103004</v>
      </c>
      <c r="D8" s="130">
        <f>INDEX(Aquifer!J:J,MATCH(B8,Aquifer!C:C,0))*100</f>
        <v>54.171081260051082</v>
      </c>
      <c r="E8" s="128">
        <v>139.19999999999999</v>
      </c>
      <c r="F8" s="128">
        <v>18.7</v>
      </c>
      <c r="G8" s="128">
        <v>74.175401480911646</v>
      </c>
      <c r="H8" s="46" t="str">
        <f t="shared" si="1"/>
        <v>High</v>
      </c>
      <c r="I8" s="46" t="str">
        <f t="shared" si="2"/>
        <v>Low</v>
      </c>
      <c r="J8" s="46" t="str">
        <f t="shared" si="3"/>
        <v>Low</v>
      </c>
      <c r="K8" s="46" t="str">
        <f t="shared" si="4"/>
        <v>Very High</v>
      </c>
      <c r="L8" s="91" t="str">
        <f t="shared" si="5"/>
        <v>District has High proportion of area under cultivation, supporting Low cropping intensity. Irrigation coverage is Low with Very High irrigation water requirements.</v>
      </c>
      <c r="M8" s="132">
        <v>90.429999999999993</v>
      </c>
      <c r="N8" s="132">
        <f>INDEX(Aquifer!H:H,MATCH(B8,Aquifer!C:C,0))</f>
        <v>142.91</v>
      </c>
      <c r="O8" s="77" t="str">
        <f>INDEX(Aquifer!F:F,MATCH(B8,Aquifer!C:C,0))</f>
        <v>SR</v>
      </c>
      <c r="P8" s="134">
        <f>INDEX(surface_water_body!F:F,MATCH(B8,surface_water_body!A:A,0))</f>
        <v>3519</v>
      </c>
      <c r="Q8" s="42">
        <f>INDEX(surface_water_body!D:D,MATCH(B8,surface_water_body!A:A,0))</f>
        <v>2497.6162699999754</v>
      </c>
      <c r="R8" s="132">
        <f>INDEX(surface_water_body!E:E,MATCH(B8,surface_water_body!A:A,0))</f>
        <v>27.851875334651378</v>
      </c>
      <c r="S8" s="43" t="str">
        <f t="shared" si="6"/>
        <v>Very High</v>
      </c>
      <c r="T8" s="43" t="str">
        <f t="shared" si="7"/>
        <v>Over-exploited</v>
      </c>
      <c r="U8" s="43">
        <f t="shared" si="8"/>
        <v>4</v>
      </c>
      <c r="V8" s="48" t="str">
        <f t="shared" si="9"/>
        <v>Groundwater contribution to irrigation is Very High with current groundwater development stage classified as Over-exploited. There are 3519 surface water bodies, covering 27.9% of district area.</v>
      </c>
      <c r="W8" s="136">
        <v>100</v>
      </c>
      <c r="X8" s="134">
        <v>97</v>
      </c>
      <c r="Y8" s="143">
        <f>INDEX(Aquifer!E:E, MATCH(B8,Aquifer!C:C,0))*100</f>
        <v>3</v>
      </c>
      <c r="Z8" s="139">
        <f>(INDEX(Aquifer!G:G, MATCH(B8,Aquifer!C:C,0)))*(10^4/10^6)</f>
        <v>605.80330000000004</v>
      </c>
      <c r="AA8" s="141">
        <v>167</v>
      </c>
      <c r="AB8" s="56">
        <f>INDEX(Replacement!M:M, MATCH(B8,Replacement!B:B,0))</f>
        <v>8.52</v>
      </c>
      <c r="AC8" s="57">
        <f t="shared" si="0"/>
        <v>1</v>
      </c>
      <c r="AD8" s="57">
        <f>(X8/100)*0.278+(Y8/100)*0.0732</f>
        <v>0.27185599999999999</v>
      </c>
      <c r="AE8" s="44">
        <f t="shared" si="10"/>
        <v>1.2732464449697311E-2</v>
      </c>
      <c r="AF8" s="61" t="str">
        <f t="shared" si="11"/>
        <v>District has 100 pumps, with 97 % of pumps being electric. The electric tariff subsidy is Moderate. These pumps abstract 605 MCM of groundwater.</v>
      </c>
      <c r="AG8" s="146">
        <f>INDEX(Replacement!N:N,MATCH(B8,Replacement!B:B,0))</f>
        <v>76.000319789999992</v>
      </c>
      <c r="AH8" s="147">
        <f>INDEX('Community SIP'!C:C,MATCH(B8,'Community SIP'!B:B,0))</f>
        <v>1.66</v>
      </c>
      <c r="AI8" s="147">
        <f>INDEX('Community SIP'!D:D,MATCH(B8,'Community SIP'!B:B,0))</f>
        <v>5.09</v>
      </c>
      <c r="AJ8" s="67" t="str">
        <f t="shared" si="12"/>
        <v>High</v>
      </c>
      <c r="AK8" s="64">
        <f t="shared" si="13"/>
        <v>3</v>
      </c>
      <c r="AL8" s="64" t="str">
        <f t="shared" si="14"/>
        <v>Very High</v>
      </c>
      <c r="AM8" s="70" t="str">
        <f t="shared" si="15"/>
        <v>Small and Marginal farmers hold 76 % of holdings. The average area per holding is 1.66 ha with Very High fragmentation of land.</v>
      </c>
      <c r="AN8" s="150" t="str">
        <f>INDEX(DISCOM!E:E,MATCH(B8,DISCOM!B:B,0))</f>
        <v>Ajmer Vidyut Vitran Nigam Limited (AVVNL)</v>
      </c>
      <c r="AO8" s="150" t="str">
        <f>RIGHT(AN8,7)</f>
        <v>(AVVNL)</v>
      </c>
      <c r="AP8" s="150" t="str">
        <f>INDEX(DISCOM!F:F,MATCH(B8,DISCOM!B:B,0))</f>
        <v>B</v>
      </c>
      <c r="AQ8" s="74" t="str">
        <f>INDEX(DISCOM!H:H,MATCH(B8,DISCOM!B:B,0))</f>
        <v>No</v>
      </c>
      <c r="AR8" s="150"/>
      <c r="AS8" s="77">
        <f>(INDEX(Tariff!D:D,MATCH(A8,Tariff!A:A,0)))*100</f>
        <v>167</v>
      </c>
      <c r="AT8" s="85" t="str">
        <f>(INDEX(Tariff!E:E,MATCH(A8,Tariff!A:A,0)))</f>
        <v>Moderate</v>
      </c>
      <c r="AU8" s="86" t="str">
        <f t="shared" si="16"/>
        <v xml:space="preserve">Ajmer Vidyut Vitran Nigam Limited (AVVNL) is the Distribution Company responsible for distributing electricity. The rating of DISCOM (capturing financial and operational metrics) is B. </v>
      </c>
      <c r="AV8" s="119" t="str">
        <f>INDEX('Community SIP'!I:I,MATCH(B8,'Community SIP'!B:B,0))</f>
        <v>Community SIP</v>
      </c>
      <c r="AW8" s="119" t="str">
        <f t="shared" si="19"/>
        <v xml:space="preserve"> Small farm areas alongside higher fragmentation of holdings suggests community SIPs may be preferred</v>
      </c>
      <c r="AX8" s="119" t="str">
        <f t="shared" si="20"/>
        <v xml:space="preserve"> High groundwater development suggests that new SIPs should focus on surface water sources. </v>
      </c>
      <c r="AY8" s="120" t="s">
        <v>727</v>
      </c>
      <c r="AZ8" s="119" t="str">
        <f t="shared" si="17"/>
        <v>Electric</v>
      </c>
      <c r="BA8" s="120" t="s">
        <v>728</v>
      </c>
      <c r="BB8" s="120" t="str">
        <f>INDEX(DISCOM!H:H,MATCH(B8,DISCOM!B:B,0))</f>
        <v>No</v>
      </c>
      <c r="BC8" s="153" t="s">
        <v>729</v>
      </c>
      <c r="BD8" s="181" t="str">
        <f t="shared" si="18"/>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8" s="58" t="s">
        <v>730</v>
      </c>
      <c r="BG8">
        <f>Y8*100</f>
        <v>300</v>
      </c>
    </row>
    <row r="9" spans="1:59" ht="123" customHeight="1" x14ac:dyDescent="0.25">
      <c r="A9" s="88" t="str">
        <f>INDEX(Aquifer!A:A,MATCH(B9,Aquifer!C:C,0))</f>
        <v>maharashtra</v>
      </c>
      <c r="B9" s="89" t="s">
        <v>98</v>
      </c>
      <c r="C9" s="87">
        <v>5.3102148716558002</v>
      </c>
      <c r="D9" s="130">
        <f>INDEX(Aquifer!J:J,MATCH(B9,Aquifer!C:C,0))*100</f>
        <v>81.469883956529742</v>
      </c>
      <c r="E9" s="128">
        <v>120.9</v>
      </c>
      <c r="F9" s="128">
        <v>8.1</v>
      </c>
      <c r="G9" s="128">
        <v>65.698211436728513</v>
      </c>
      <c r="H9" s="46" t="str">
        <f t="shared" si="1"/>
        <v>Very High</v>
      </c>
      <c r="I9" s="46" t="str">
        <f t="shared" si="2"/>
        <v>Low</v>
      </c>
      <c r="J9" s="46" t="str">
        <f t="shared" si="3"/>
        <v>Low</v>
      </c>
      <c r="K9" s="46" t="str">
        <f t="shared" si="4"/>
        <v>High</v>
      </c>
      <c r="L9" s="91" t="str">
        <f t="shared" si="5"/>
        <v>District has Very High proportion of area under cultivation, supporting Low cropping intensity. Irrigation coverage is Low with High irrigation water requirements.</v>
      </c>
      <c r="M9" s="132">
        <v>92.759999999999991</v>
      </c>
      <c r="N9" s="132">
        <f>INDEX(Aquifer!H:H,MATCH(B9,Aquifer!C:C,0))</f>
        <v>65.59</v>
      </c>
      <c r="O9" s="77" t="str">
        <f>INDEX(Aquifer!F:F,MATCH(B9,Aquifer!C:C,0))</f>
        <v>SR</v>
      </c>
      <c r="P9" s="134">
        <f>INDEX(surface_water_body!F:F,MATCH(B9,surface_water_body!A:A,0))</f>
        <v>433</v>
      </c>
      <c r="Q9" s="42">
        <f>INDEX(surface_water_body!D:D,MATCH(B9,surface_water_body!A:A,0))</f>
        <v>21.55</v>
      </c>
      <c r="R9" s="132">
        <f>INDEX(surface_water_body!E:E,MATCH(B9,surface_water_body!A:A,0))</f>
        <v>0.38085474283026177</v>
      </c>
      <c r="S9" s="43" t="str">
        <f t="shared" si="6"/>
        <v>Very High</v>
      </c>
      <c r="T9" s="43" t="str">
        <f t="shared" si="7"/>
        <v>Moderate</v>
      </c>
      <c r="U9" s="43">
        <f t="shared" si="8"/>
        <v>4</v>
      </c>
      <c r="V9" s="48" t="str">
        <f t="shared" si="9"/>
        <v>Groundwater contribution to irrigation is Very High with current groundwater development stage classified as Moderate. There are 433 surface water bodies, covering 0.4% of district area.</v>
      </c>
      <c r="W9" s="136">
        <v>100</v>
      </c>
      <c r="X9" s="134">
        <v>90</v>
      </c>
      <c r="Y9" s="143">
        <f>INDEX(Aquifer!E:E, MATCH(B9,Aquifer!C:C,0))*100</f>
        <v>9</v>
      </c>
      <c r="Z9" s="139">
        <f>(INDEX(Aquifer!G:G, MATCH(B9,Aquifer!C:C,0)))*(10^4/10^6)</f>
        <v>237.99200000000002</v>
      </c>
      <c r="AA9" s="141">
        <v>155</v>
      </c>
      <c r="AB9" s="56">
        <f>INDEX(Replacement!M:M, MATCH(B9,Replacement!B:B,0))</f>
        <v>14.8</v>
      </c>
      <c r="AC9" s="57">
        <f t="shared" si="0"/>
        <v>1</v>
      </c>
      <c r="AD9" s="57">
        <f>(X9/100)*0.278+(Y9/100)*0.0732</f>
        <v>0.25678800000000002</v>
      </c>
      <c r="AE9" s="44">
        <f t="shared" si="10"/>
        <v>8.2073153199146692E-3</v>
      </c>
      <c r="AF9" s="61" t="str">
        <f t="shared" si="11"/>
        <v>District has 100 pumps, with 90 % of pumps being electric. The electric tariff subsidy is Moderate. These pumps abstract 237 MCM of groundwater.</v>
      </c>
      <c r="AG9" s="146">
        <f>INDEX(Replacement!N:N,MATCH(B9,Replacement!B:B,0))</f>
        <v>75.289999999999992</v>
      </c>
      <c r="AH9" s="147">
        <f>INDEX('Community SIP'!C:C,MATCH(B9,'Community SIP'!B:B,0))</f>
        <v>1.5</v>
      </c>
      <c r="AI9" s="147">
        <f>INDEX('Community SIP'!D:D,MATCH(B9,'Community SIP'!B:B,0))</f>
        <v>1.29</v>
      </c>
      <c r="AJ9" s="67" t="str">
        <f t="shared" si="12"/>
        <v>High</v>
      </c>
      <c r="AK9" s="64">
        <f t="shared" si="13"/>
        <v>3</v>
      </c>
      <c r="AL9" s="64" t="str">
        <f t="shared" si="14"/>
        <v>Moderate</v>
      </c>
      <c r="AM9" s="70" t="str">
        <f t="shared" si="15"/>
        <v>Small and Marginal farmers hold 75 % of holdings. The average area per holding is 1.5 ha with Moderate fragmentation of land.</v>
      </c>
      <c r="AN9" s="150" t="str">
        <f>INDEX(DISCOM!E:E,MATCH(B9,DISCOM!B:B,0))</f>
        <v>Maharashtra State Electricity Distribution Company Limited (MSEDCL)</v>
      </c>
      <c r="AO9" s="150"/>
      <c r="AP9" s="150" t="str">
        <f>INDEX(DISCOM!F:F,MATCH(B9,DISCOM!B:B,0))</f>
        <v>C</v>
      </c>
      <c r="AQ9" s="74" t="str">
        <f>INDEX(DISCOM!H:H,MATCH(B9,DISCOM!B:B,0))</f>
        <v>Yes</v>
      </c>
      <c r="AR9" s="150" t="s">
        <v>726</v>
      </c>
      <c r="AS9" s="77">
        <f>(INDEX(Tariff!D:D,MATCH(A9,Tariff!A:A,0)))*100</f>
        <v>155</v>
      </c>
      <c r="AT9" s="85" t="str">
        <f>(INDEX(Tariff!E:E,MATCH(A9,Tariff!A:A,0)))</f>
        <v>Moderate</v>
      </c>
      <c r="AU9" s="86" t="str">
        <f t="shared" si="16"/>
        <v>Maharashtra State Electricity Distribution Company Limited (MSEDCL) is the Distribution Company responsible for distributing electricity. The rating of DISCOM (capturing financial and operational metrics) is C. More than 70 % of feeder is segregated.</v>
      </c>
      <c r="AV9" s="119" t="str">
        <f>INDEX('Community SIP'!I:I,MATCH(B9,'Community SIP'!B:B,0))</f>
        <v/>
      </c>
      <c r="AW9" s="119" t="str">
        <f t="shared" si="19"/>
        <v/>
      </c>
      <c r="AX9" s="119" t="str">
        <f t="shared" si="20"/>
        <v xml:space="preserve"> High groundwater development suggests that new SIPs should focus on surface water sources. </v>
      </c>
      <c r="AY9" s="120" t="s">
        <v>727</v>
      </c>
      <c r="AZ9" s="119" t="str">
        <f t="shared" si="17"/>
        <v>Electric</v>
      </c>
      <c r="BA9" s="119"/>
      <c r="BB9" s="120" t="str">
        <f>INDEX(DISCOM!H:H,MATCH(B9,DISCOM!B:B,0))</f>
        <v>Yes</v>
      </c>
      <c r="BC9" s="153" t="s">
        <v>733</v>
      </c>
      <c r="BD9" s="181" t="str">
        <f t="shared" si="18"/>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9" s="58" t="s">
        <v>734</v>
      </c>
      <c r="BG9">
        <f>Y9*100</f>
        <v>900</v>
      </c>
    </row>
    <row r="10" spans="1:59" ht="123" customHeight="1" x14ac:dyDescent="0.25">
      <c r="A10" s="88" t="str">
        <f>INDEX(Aquifer!A:A,MATCH(B10,Aquifer!C:C,0))</f>
        <v>kerala</v>
      </c>
      <c r="B10" s="89" t="s">
        <v>431</v>
      </c>
      <c r="C10" s="87">
        <v>5.3366018363928998</v>
      </c>
      <c r="D10" s="130">
        <f>INDEX(Aquifer!J:J,MATCH(B10,Aquifer!C:C,0))*100</f>
        <v>61.133528589968158</v>
      </c>
      <c r="E10" s="128">
        <v>133.69999999999999</v>
      </c>
      <c r="F10" s="128">
        <v>44.6</v>
      </c>
      <c r="G10" s="128">
        <v>23.062325666468521</v>
      </c>
      <c r="H10" s="46" t="str">
        <f t="shared" si="1"/>
        <v>High</v>
      </c>
      <c r="I10" s="46" t="str">
        <f t="shared" si="2"/>
        <v>Low</v>
      </c>
      <c r="J10" s="46" t="str">
        <f t="shared" si="3"/>
        <v>Moderate</v>
      </c>
      <c r="K10" s="46" t="str">
        <f t="shared" si="4"/>
        <v>Low</v>
      </c>
      <c r="L10" s="91" t="str">
        <f t="shared" si="5"/>
        <v>District has High proportion of area under cultivation, supporting Low cropping intensity. Irrigation coverage is Moderate with Low irrigation water requirements.</v>
      </c>
      <c r="M10" s="132">
        <v>61.870000000000005</v>
      </c>
      <c r="N10" s="132">
        <f>INDEX(Aquifer!H:H,MATCH(B10,Aquifer!C:C,0))</f>
        <v>39.33</v>
      </c>
      <c r="O10" s="77" t="str">
        <f>INDEX(Aquifer!F:F,MATCH(B10,Aquifer!C:C,0))</f>
        <v>SR</v>
      </c>
      <c r="P10" s="134">
        <f>INDEX(surface_water_body!F:F,MATCH(B10,surface_water_body!A:A,0))</f>
        <v>4239</v>
      </c>
      <c r="Q10" s="42">
        <f>INDEX(surface_water_body!D:D,MATCH(B10,surface_water_body!A:A,0))</f>
        <v>1.6884699999999984</v>
      </c>
      <c r="R10" s="132">
        <f>INDEX(surface_water_body!E:E,MATCH(B10,surface_water_body!A:A,0))</f>
        <v>0.13123109320875914</v>
      </c>
      <c r="S10" s="43" t="str">
        <f t="shared" si="6"/>
        <v>High</v>
      </c>
      <c r="T10" s="43" t="str">
        <f t="shared" si="7"/>
        <v>Low</v>
      </c>
      <c r="U10" s="43">
        <f t="shared" si="8"/>
        <v>1</v>
      </c>
      <c r="V10" s="48" t="str">
        <f t="shared" si="9"/>
        <v>Groundwater contribution to irrigation is High with current groundwater development stage classified as Low. There are 4239 surface water bodies, covering 0.1% of district area.</v>
      </c>
      <c r="W10" s="136">
        <v>100</v>
      </c>
      <c r="X10" s="134">
        <v>100</v>
      </c>
      <c r="Y10" s="143">
        <f>INDEX(Aquifer!E:E, MATCH(B10,Aquifer!C:C,0))*100</f>
        <v>0</v>
      </c>
      <c r="Z10" s="139">
        <f>(INDEX(Aquifer!G:G, MATCH(B10,Aquifer!C:C,0)))*(10^4/10^6)</f>
        <v>141.7688</v>
      </c>
      <c r="AA10" s="141">
        <v>195</v>
      </c>
      <c r="AB10" s="56">
        <f>INDEX(Replacement!M:M, MATCH(B10,Replacement!B:B,0))</f>
        <v>3.7</v>
      </c>
      <c r="AC10" s="57">
        <f t="shared" si="0"/>
        <v>1</v>
      </c>
      <c r="AD10" s="57">
        <f>(X10/100)*0.278+(Y10/100)*0.0732</f>
        <v>0.27800000000000002</v>
      </c>
      <c r="AE10" s="44">
        <f t="shared" si="10"/>
        <v>1.3232122215407411E-3</v>
      </c>
      <c r="AF10" s="61" t="str">
        <f t="shared" si="11"/>
        <v>District has 100 pumps, with 100 % of pumps being electric. The electric tariff subsidy is Moderate. These pumps abstract 141 MCM of groundwater.</v>
      </c>
      <c r="AG10" s="146">
        <f>INDEX(Replacement!N:N,MATCH(B10,Replacement!B:B,0))</f>
        <v>99.48</v>
      </c>
      <c r="AH10" s="147">
        <f>INDEX('Community SIP'!C:C,MATCH(B10,'Community SIP'!B:B,0))</f>
        <v>7.0000000000000007E-2</v>
      </c>
      <c r="AI10" s="147">
        <f>INDEX('Community SIP'!D:D,MATCH(B10,'Community SIP'!B:B,0))</f>
        <v>1.04</v>
      </c>
      <c r="AJ10" s="67" t="str">
        <f t="shared" si="12"/>
        <v>Very High</v>
      </c>
      <c r="AK10" s="64">
        <f t="shared" si="13"/>
        <v>4</v>
      </c>
      <c r="AL10" s="64" t="str">
        <f t="shared" si="14"/>
        <v>Low</v>
      </c>
      <c r="AM10" s="70" t="str">
        <f t="shared" si="15"/>
        <v>Small and Marginal farmers hold 99 % of holdings. The average area per holding is 0.07 ha with Low fragmentation of land.</v>
      </c>
      <c r="AN10" s="150" t="str">
        <f>INDEX(DISCOM!E:E,MATCH(B10,DISCOM!B:B,0))</f>
        <v xml:space="preserve">Kerala State Electricity Board Limited (KSEBL) </v>
      </c>
      <c r="AO10" s="150"/>
      <c r="AP10" s="150" t="str">
        <f>INDEX(DISCOM!F:F,MATCH(B10,DISCOM!B:B,0))</f>
        <v>B-</v>
      </c>
      <c r="AQ10" s="74" t="str">
        <f>INDEX(DISCOM!H:H,MATCH(B10,DISCOM!B:B,0))</f>
        <v>No</v>
      </c>
      <c r="AR10" s="150"/>
      <c r="AS10" s="77">
        <f>(INDEX(Tariff!D:D,MATCH(A10,Tariff!A:A,0)))*100</f>
        <v>195</v>
      </c>
      <c r="AT10" s="85" t="str">
        <f>(INDEX(Tariff!E:E,MATCH(A10,Tariff!A:A,0)))</f>
        <v>Moderate</v>
      </c>
      <c r="AU10" s="86" t="str">
        <f t="shared" si="16"/>
        <v xml:space="preserve">Kerala State Electricity Board Limited (KSEBL)  is the Distribution Company responsible for distributing electricity. The rating of DISCOM (capturing financial and operational metrics) is B-. </v>
      </c>
      <c r="AV10" s="119" t="str">
        <f>INDEX('Community SIP'!I:I,MATCH(B10,'Community SIP'!B:B,0))</f>
        <v>Community SIP</v>
      </c>
      <c r="AW10" s="119" t="str">
        <f t="shared" si="19"/>
        <v xml:space="preserve"> Small farm areas alongside higher fragmentation of holdings suggests community SIPs may be preferred</v>
      </c>
      <c r="AX10" s="119" t="str">
        <f t="shared" si="20"/>
        <v/>
      </c>
      <c r="AY10" s="119"/>
      <c r="AZ10" s="120" t="str">
        <f t="shared" si="17"/>
        <v>Electric</v>
      </c>
      <c r="BA10" s="119"/>
      <c r="BB10" s="120" t="str">
        <f>INDEX(DISCOM!H:H,MATCH(B10,DISCOM!B:B,0))</f>
        <v>No</v>
      </c>
      <c r="BC10" s="153" t="s">
        <v>724</v>
      </c>
      <c r="BD10" s="181" t="str">
        <f t="shared" si="18"/>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0" s="58" t="s">
        <v>725</v>
      </c>
      <c r="BG10">
        <f>Y10*100</f>
        <v>0</v>
      </c>
    </row>
    <row r="11" spans="1:59" ht="123" customHeight="1" x14ac:dyDescent="0.25">
      <c r="A11" s="88" t="str">
        <f>INDEX(Aquifer!A:A,MATCH(B11,Aquifer!C:C,0))</f>
        <v>uttar pradesh</v>
      </c>
      <c r="B11" s="89" t="s">
        <v>150</v>
      </c>
      <c r="C11" s="87">
        <v>4.8646873900081999</v>
      </c>
      <c r="D11" s="130">
        <f>INDEX(Aquifer!J:J,MATCH(B11,Aquifer!C:C,0))*100</f>
        <v>82.136286870961399</v>
      </c>
      <c r="E11" s="128">
        <v>185.60000000000002</v>
      </c>
      <c r="F11" s="128">
        <v>85.8</v>
      </c>
      <c r="G11" s="128">
        <v>75.13057993646008</v>
      </c>
      <c r="H11" s="46" t="str">
        <f t="shared" si="1"/>
        <v>Very High</v>
      </c>
      <c r="I11" s="46" t="str">
        <f t="shared" si="2"/>
        <v>High</v>
      </c>
      <c r="J11" s="46" t="str">
        <f t="shared" si="3"/>
        <v>Very High</v>
      </c>
      <c r="K11" s="46" t="str">
        <f t="shared" si="4"/>
        <v>Very High</v>
      </c>
      <c r="L11" s="91" t="str">
        <f t="shared" si="5"/>
        <v>District has Very High proportion of area under cultivation, supporting High cropping intensity. Irrigation coverage is Very High with Very High irrigation water requirements.</v>
      </c>
      <c r="M11" s="132">
        <v>78.06</v>
      </c>
      <c r="N11" s="132">
        <f>INDEX(Aquifer!H:H,MATCH(B11,Aquifer!C:C,0))</f>
        <v>80.41</v>
      </c>
      <c r="O11" s="77" t="str">
        <f>INDEX(Aquifer!F:F,MATCH(B11,Aquifer!C:C,0))</f>
        <v>SR</v>
      </c>
      <c r="P11" s="134">
        <f>INDEX(surface_water_body!F:F,MATCH(B11,surface_water_body!A:A,0))</f>
        <v>2410</v>
      </c>
      <c r="Q11" s="42">
        <f>INDEX(surface_water_body!D:D,MATCH(B11,surface_water_body!A:A,0))</f>
        <v>8.8272500000000225</v>
      </c>
      <c r="R11" s="132">
        <f>INDEX(surface_water_body!E:E,MATCH(B11,surface_water_body!A:A,0))</f>
        <v>0.2242375326917222</v>
      </c>
      <c r="S11" s="43" t="str">
        <f t="shared" si="6"/>
        <v>Very High</v>
      </c>
      <c r="T11" s="43" t="str">
        <f t="shared" si="7"/>
        <v>Semi-critical</v>
      </c>
      <c r="U11" s="43">
        <f t="shared" si="8"/>
        <v>3</v>
      </c>
      <c r="V11" s="48" t="str">
        <f t="shared" si="9"/>
        <v>Groundwater contribution to irrigation is Very High with current groundwater development stage classified as Semi-critical. There are 2410 surface water bodies, covering 0.2% of district area.</v>
      </c>
      <c r="W11" s="136">
        <v>100</v>
      </c>
      <c r="X11" s="134">
        <v>60</v>
      </c>
      <c r="Y11" s="143">
        <f>INDEX(Aquifer!E:E, MATCH(B11,Aquifer!C:C,0))*100</f>
        <v>40</v>
      </c>
      <c r="Z11" s="139">
        <f>(INDEX(Aquifer!G:G, MATCH(B11,Aquifer!C:C,0)))*(10^4/10^6)</f>
        <v>30.013200000000001</v>
      </c>
      <c r="AA11" s="141">
        <v>0</v>
      </c>
      <c r="AB11" s="56">
        <f>INDEX(Replacement!M:M, MATCH(B11,Replacement!B:B,0))</f>
        <v>7.8</v>
      </c>
      <c r="AC11" s="57">
        <f t="shared" si="0"/>
        <v>2</v>
      </c>
      <c r="AD11" s="57">
        <f>(X11/100)*0.278+(Y11/100)*0.0732</f>
        <v>0.19608</v>
      </c>
      <c r="AE11" s="44">
        <f t="shared" si="10"/>
        <v>4.1652639100800003E-4</v>
      </c>
      <c r="AF11" s="61" t="str">
        <f t="shared" si="11"/>
        <v>District has 100 pumps, with 60 % of pumps being electric. The electric tariff subsidy is Very High. These pumps abstract 30 MCM of groundwater.</v>
      </c>
      <c r="AG11" s="146">
        <f>INDEX(Replacement!N:N,MATCH(B11,Replacement!B:B,0))</f>
        <v>86.545202060000008</v>
      </c>
      <c r="AH11" s="147">
        <f>INDEX('Community SIP'!C:C,MATCH(B11,'Community SIP'!B:B,0))</f>
        <v>1.01</v>
      </c>
      <c r="AI11" s="147">
        <f>INDEX('Community SIP'!D:D,MATCH(B11,'Community SIP'!B:B,0))</f>
        <v>1.96</v>
      </c>
      <c r="AJ11" s="67" t="str">
        <f t="shared" si="12"/>
        <v>Very High</v>
      </c>
      <c r="AK11" s="64">
        <f t="shared" si="13"/>
        <v>3</v>
      </c>
      <c r="AL11" s="64" t="str">
        <f t="shared" si="14"/>
        <v>Moderate</v>
      </c>
      <c r="AM11" s="70" t="str">
        <f t="shared" si="15"/>
        <v>Small and Marginal farmers hold 86 % of holdings. The average area per holding is 1.01 ha with Moderate fragmentation of land.</v>
      </c>
      <c r="AN11" s="150" t="str">
        <f>INDEX(DISCOM!E:E,MATCH(B11,DISCOM!B:B,0))</f>
        <v>Dakshinanchal Vidyut Vitran Nigam Limited (DVVNL)</v>
      </c>
      <c r="AO11" s="150"/>
      <c r="AP11" s="150" t="str">
        <f>INDEX(DISCOM!F:F,MATCH(B11,DISCOM!B:B,0))</f>
        <v>C-</v>
      </c>
      <c r="AQ11" s="74" t="str">
        <f>INDEX(DISCOM!H:H,MATCH(B11,DISCOM!B:B,0))</f>
        <v>No</v>
      </c>
      <c r="AR11" s="150"/>
      <c r="AS11" s="77">
        <f>(INDEX(Tariff!D:D,MATCH(A11,Tariff!A:A,0)))*100</f>
        <v>0</v>
      </c>
      <c r="AT11" s="85" t="str">
        <f>(INDEX(Tariff!E:E,MATCH(A11,Tariff!A:A,0)))</f>
        <v>Very High</v>
      </c>
      <c r="AU11" s="86" t="str">
        <f t="shared" si="16"/>
        <v xml:space="preserve">Dakshinanchal Vidyut Vitran Nigam Limited (DVVNL) is the Distribution Company responsible for distributing electricity. The rating of DISCOM (capturing financial and operational metrics) is C-. </v>
      </c>
      <c r="AV11" s="119" t="str">
        <f>INDEX('Community SIP'!I:I,MATCH(B11,'Community SIP'!B:B,0))</f>
        <v/>
      </c>
      <c r="AW11" s="119" t="str">
        <f t="shared" si="19"/>
        <v/>
      </c>
      <c r="AX11" s="119" t="str">
        <f t="shared" si="20"/>
        <v xml:space="preserve"> High groundwater development suggests that new SIPs should focus on surface water sources. </v>
      </c>
      <c r="AY11" s="120" t="s">
        <v>727</v>
      </c>
      <c r="AZ11" s="119" t="str">
        <f t="shared" si="17"/>
        <v>mix</v>
      </c>
      <c r="BA11" s="119"/>
      <c r="BB11" s="120" t="str">
        <f>INDEX(DISCOM!H:H,MATCH(B11,DISCOM!B:B,0))</f>
        <v>No</v>
      </c>
      <c r="BC11" s="153" t="s">
        <v>738</v>
      </c>
      <c r="BD11" s="181" t="str">
        <f t="shared" si="18"/>
        <v xml:space="preserve">Both electric and diesel pumps are present.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11" s="58" t="s">
        <v>734</v>
      </c>
      <c r="BG11">
        <f>Y11*100</f>
        <v>4000</v>
      </c>
    </row>
    <row r="12" spans="1:59" ht="123" customHeight="1" x14ac:dyDescent="0.25">
      <c r="A12" s="88" t="str">
        <f>INDEX(Aquifer!A:A,MATCH(B12,Aquifer!C:C,0))</f>
        <v>west bengal</v>
      </c>
      <c r="B12" s="89" t="s">
        <v>398</v>
      </c>
      <c r="C12" s="87">
        <v>4.5999999999999996</v>
      </c>
      <c r="D12" s="130">
        <f>INDEX(Aquifer!J:J,MATCH(B12,Aquifer!C:C,0))*100</f>
        <v>47.709055727007573</v>
      </c>
      <c r="E12" s="128">
        <v>178.9</v>
      </c>
      <c r="F12" s="128">
        <v>0</v>
      </c>
      <c r="G12" s="128">
        <v>25.025182573659027</v>
      </c>
      <c r="H12" s="46" t="str">
        <f t="shared" si="1"/>
        <v>Moderate</v>
      </c>
      <c r="I12" s="46" t="str">
        <f t="shared" si="2"/>
        <v>Moderate</v>
      </c>
      <c r="J12" s="46" t="str">
        <f t="shared" si="3"/>
        <v>Low</v>
      </c>
      <c r="K12" s="46" t="str">
        <f t="shared" si="4"/>
        <v>Low</v>
      </c>
      <c r="L12" s="91" t="str">
        <f t="shared" si="5"/>
        <v>District has Moderate proportion of area under cultivation, supporting Moderate cropping intensity. Irrigation coverage is Low with Low irrigation water requirements.</v>
      </c>
      <c r="M12" s="132">
        <v>67.58</v>
      </c>
      <c r="N12" s="132">
        <f>INDEX(Aquifer!H:H,MATCH(B12,Aquifer!C:C,0))</f>
        <v>10.65</v>
      </c>
      <c r="O12" s="77" t="str">
        <f>INDEX(Aquifer!F:F,MATCH(B12,Aquifer!C:C,0))</f>
        <v>SR</v>
      </c>
      <c r="P12" s="134">
        <f>INDEX(surface_water_body!F:F,MATCH(B12,surface_water_body!A:A,0))</f>
        <v>1348</v>
      </c>
      <c r="Q12" s="42">
        <f>INDEX(surface_water_body!D:D,MATCH(B12,surface_water_body!A:A,0))</f>
        <v>3.4865999999999775</v>
      </c>
      <c r="R12" s="132">
        <f>INDEX(surface_water_body!E:E,MATCH(B12,surface_water_body!A:A,0))</f>
        <v>0.12435694065012262</v>
      </c>
      <c r="S12" s="43" t="str">
        <f t="shared" si="6"/>
        <v>High</v>
      </c>
      <c r="T12" s="43" t="str">
        <f t="shared" si="7"/>
        <v>Low</v>
      </c>
      <c r="U12" s="43">
        <f t="shared" si="8"/>
        <v>2</v>
      </c>
      <c r="V12" s="48" t="str">
        <f t="shared" si="9"/>
        <v>Groundwater contribution to irrigation is High with current groundwater development stage classified as Low. There are 1348 surface water bodies, covering 0.1% of district area.</v>
      </c>
      <c r="W12" s="136">
        <v>100</v>
      </c>
      <c r="X12" s="134">
        <v>0</v>
      </c>
      <c r="Y12" s="143">
        <f>INDEX(Aquifer!E:E, MATCH(B12,Aquifer!C:C,0))*100</f>
        <v>0</v>
      </c>
      <c r="Z12" s="139">
        <f>(INDEX(Aquifer!G:G, MATCH(B12,Aquifer!C:C,0)))*(10^4/10^6)</f>
        <v>399.36669999999998</v>
      </c>
      <c r="AA12" s="141">
        <v>459.99999999999994</v>
      </c>
      <c r="AB12" s="56">
        <f>INDEX(Replacement!M:M, MATCH(B12,Replacement!B:B,0))</f>
        <v>6.8334274232853396</v>
      </c>
      <c r="AC12" s="57">
        <f t="shared" si="0"/>
        <v>4</v>
      </c>
      <c r="AD12" s="57">
        <f>(X12/100)*0.278+(Y12/100)*0.0732</f>
        <v>0</v>
      </c>
      <c r="AE12" s="44">
        <f t="shared" si="10"/>
        <v>0</v>
      </c>
      <c r="AF12" s="61" t="str">
        <f t="shared" si="11"/>
        <v>District has 100 pumps, with 0 % of pumps being electric. The electric tariff subsidy is Low. These pumps abstract 399 MCM of groundwater.</v>
      </c>
      <c r="AG12" s="146">
        <f>INDEX(Replacement!N:N,MATCH(B12,Replacement!B:B,0))</f>
        <v>97.747209640000008</v>
      </c>
      <c r="AH12" s="147">
        <f>INDEX('Community SIP'!C:C,MATCH(B12,'Community SIP'!B:B,0))</f>
        <v>0.74</v>
      </c>
      <c r="AI12" s="147">
        <f>INDEX('Community SIP'!D:D,MATCH(B12,'Community SIP'!B:B,0))</f>
        <v>1.31</v>
      </c>
      <c r="AJ12" s="67" t="str">
        <f t="shared" si="12"/>
        <v>Very High</v>
      </c>
      <c r="AK12" s="64">
        <f t="shared" si="13"/>
        <v>4</v>
      </c>
      <c r="AL12" s="64" t="str">
        <f t="shared" si="14"/>
        <v>Moderate</v>
      </c>
      <c r="AM12" s="70" t="str">
        <f t="shared" si="15"/>
        <v>Small and Marginal farmers hold 97 % of holdings. The average area per holding is 0.74 ha with Moderate fragmentation of land.</v>
      </c>
      <c r="AN12" s="150" t="str">
        <f>INDEX(DISCOM!E:E,MATCH(B12,DISCOM!B:B,0))</f>
        <v>West Bengal State Electricity Distribution Company Limited (WBSEDCL)</v>
      </c>
      <c r="AO12" s="150"/>
      <c r="AP12" s="150" t="str">
        <f>INDEX(DISCOM!F:F,MATCH(B12,DISCOM!B:B,0))</f>
        <v>B-</v>
      </c>
      <c r="AQ12" s="74" t="str">
        <f>INDEX(DISCOM!H:H,MATCH(B12,DISCOM!B:B,0))</f>
        <v>No</v>
      </c>
      <c r="AR12" s="150"/>
      <c r="AS12" s="77">
        <f>(INDEX(Tariff!D:D,MATCH(A12,Tariff!A:A,0)))*100</f>
        <v>459.99999999999994</v>
      </c>
      <c r="AT12" s="85" t="str">
        <f>(INDEX(Tariff!E:E,MATCH(A12,Tariff!A:A,0)))</f>
        <v>Low</v>
      </c>
      <c r="AU12" s="86" t="str">
        <f t="shared" si="16"/>
        <v xml:space="preserve">West Bengal State Electricity Distribution Company Limited (WBSEDCL) is the Distribution Company responsible for distributing electricity. The rating of DISCOM (capturing financial and operational metrics) is B-. </v>
      </c>
      <c r="AV12" s="119" t="str">
        <f>INDEX('Community SIP'!I:I,MATCH(B12,'Community SIP'!B:B,0))</f>
        <v>Community SIP</v>
      </c>
      <c r="AW12" s="119" t="str">
        <f t="shared" si="19"/>
        <v xml:space="preserve"> Small farm areas alongside higher fragmentation of holdings suggests community SIPs may be preferred</v>
      </c>
      <c r="AX12" s="119" t="str">
        <f t="shared" si="20"/>
        <v/>
      </c>
      <c r="AY12" s="119"/>
      <c r="AZ12" s="119" t="str">
        <f t="shared" si="17"/>
        <v>Diesel</v>
      </c>
      <c r="BA12" s="119"/>
      <c r="BB12" s="120" t="str">
        <f>INDEX(DISCOM!H:H,MATCH(B12,DISCOM!B:B,0))</f>
        <v>No</v>
      </c>
      <c r="BC12" s="153" t="s">
        <v>736</v>
      </c>
      <c r="BD12" s="181" t="str">
        <f t="shared" si="18"/>
        <v>Higher proportion of diesel pumps suggests that PM-KUSUM model B be preferred. Small farm areas alongside higher fragmentation of holdings suggests community SIPs may be preferred</v>
      </c>
      <c r="BE12" s="58" t="s">
        <v>737</v>
      </c>
      <c r="BG12">
        <f>Y12*100</f>
        <v>0</v>
      </c>
    </row>
    <row r="13" spans="1:59" ht="123" customHeight="1" x14ac:dyDescent="0.25">
      <c r="A13" s="88" t="str">
        <f>INDEX(Aquifer!A:A,MATCH(B13,Aquifer!C:C,0))</f>
        <v>madhya pradesh</v>
      </c>
      <c r="B13" s="89" t="s">
        <v>303</v>
      </c>
      <c r="C13" s="87">
        <v>5.4</v>
      </c>
      <c r="D13" s="130">
        <f>INDEX(Aquifer!J:J,MATCH(B13,Aquifer!C:C,0))*100</f>
        <v>44.211425838670984</v>
      </c>
      <c r="E13" s="128">
        <v>122.7</v>
      </c>
      <c r="F13" s="128">
        <v>17.600000000000001</v>
      </c>
      <c r="G13" s="128">
        <v>75.114240611498843</v>
      </c>
      <c r="H13" s="46" t="str">
        <f t="shared" si="1"/>
        <v>Moderate</v>
      </c>
      <c r="I13" s="46" t="str">
        <f t="shared" si="2"/>
        <v>Low</v>
      </c>
      <c r="J13" s="46" t="str">
        <f t="shared" si="3"/>
        <v>Low</v>
      </c>
      <c r="K13" s="46" t="str">
        <f t="shared" si="4"/>
        <v>Very High</v>
      </c>
      <c r="L13" s="91" t="str">
        <f t="shared" si="5"/>
        <v>District has Moderate proportion of area under cultivation, supporting Low cropping intensity. Irrigation coverage is Low with Very High irrigation water requirements.</v>
      </c>
      <c r="M13" s="132">
        <v>53.300000000000004</v>
      </c>
      <c r="N13" s="132">
        <f>INDEX(Aquifer!H:H,MATCH(B13,Aquifer!C:C,0))</f>
        <v>43.32</v>
      </c>
      <c r="O13" s="77" t="str">
        <f>INDEX(Aquifer!F:F,MATCH(B13,Aquifer!C:C,0))</f>
        <v>HR</v>
      </c>
      <c r="P13" s="134">
        <f>INDEX(surface_water_body!F:F,MATCH(B13,surface_water_body!A:A,0))</f>
        <v>803</v>
      </c>
      <c r="Q13" s="42">
        <f>INDEX(surface_water_body!D:D,MATCH(B13,surface_water_body!A:A,0))</f>
        <v>27.000600000000009</v>
      </c>
      <c r="R13" s="132">
        <f>INDEX(surface_water_body!E:E,MATCH(B13,surface_water_body!A:A,0))</f>
        <v>0.77783342223243868</v>
      </c>
      <c r="S13" s="43" t="str">
        <f t="shared" si="6"/>
        <v>High</v>
      </c>
      <c r="T13" s="43" t="str">
        <f t="shared" si="7"/>
        <v>Low</v>
      </c>
      <c r="U13" s="43">
        <f t="shared" si="8"/>
        <v>4</v>
      </c>
      <c r="V13" s="48" t="str">
        <f t="shared" si="9"/>
        <v>Groundwater contribution to irrigation is High with current groundwater development stage classified as Low. There are 803 surface water bodies, covering 0.8% of district area.</v>
      </c>
      <c r="W13" s="136">
        <v>100</v>
      </c>
      <c r="X13" s="134">
        <v>98</v>
      </c>
      <c r="Y13" s="143">
        <f>INDEX(Aquifer!E:E, MATCH(B13,Aquifer!C:C,0))*100</f>
        <v>0</v>
      </c>
      <c r="Z13" s="139">
        <f>(INDEX(Aquifer!G:G, MATCH(B13,Aquifer!C:C,0)))*(10^4/10^6)</f>
        <v>86.331499999999991</v>
      </c>
      <c r="AA13" s="141">
        <v>135</v>
      </c>
      <c r="AB13" s="56">
        <f>INDEX(Replacement!M:M, MATCH(B13,Replacement!B:B,0))</f>
        <v>8.8000000000000007</v>
      </c>
      <c r="AC13" s="57">
        <f t="shared" si="0"/>
        <v>1</v>
      </c>
      <c r="AD13" s="57">
        <f>(X13/100)*0.278+(Y13/100)*0.0732</f>
        <v>0.27244000000000002</v>
      </c>
      <c r="AE13" s="44">
        <f t="shared" si="10"/>
        <v>1.8781278415614816E-3</v>
      </c>
      <c r="AF13" s="61" t="str">
        <f t="shared" si="11"/>
        <v>District has 100 pumps, with 98 % of pumps being electric. The electric tariff subsidy is High. These pumps abstract 86 MCM of groundwater.</v>
      </c>
      <c r="AG13" s="146">
        <f>INDEX(Replacement!N:N,MATCH(B13,Replacement!B:B,0))</f>
        <v>73.06</v>
      </c>
      <c r="AH13" s="147">
        <f>INDEX('Community SIP'!C:C,MATCH(B13,'Community SIP'!B:B,0))</f>
        <v>1.6</v>
      </c>
      <c r="AI13" s="147">
        <f>INDEX('Community SIP'!D:D,MATCH(B13,'Community SIP'!B:B,0))</f>
        <v>3.23</v>
      </c>
      <c r="AJ13" s="67" t="str">
        <f t="shared" si="12"/>
        <v>High</v>
      </c>
      <c r="AK13" s="64">
        <f t="shared" si="13"/>
        <v>3</v>
      </c>
      <c r="AL13" s="64" t="str">
        <f t="shared" si="14"/>
        <v>Very High</v>
      </c>
      <c r="AM13" s="70" t="str">
        <f t="shared" si="15"/>
        <v>Small and Marginal farmers hold 73 % of holdings. The average area per holding is 1.6 ha with Very High fragmentation of land.</v>
      </c>
      <c r="AN13" s="150" t="str">
        <f>INDEX(DISCOM!E:E,MATCH(B13,DISCOM!B:B,0))</f>
        <v>Madhya Pradesh Paschim Kshetra Vidyut Company Limited (MPPaKVVCL)</v>
      </c>
      <c r="AO13" s="150"/>
      <c r="AP13" s="150" t="str">
        <f>INDEX(DISCOM!F:F,MATCH(B13,DISCOM!B:B,0))</f>
        <v>A</v>
      </c>
      <c r="AQ13" s="74" t="str">
        <f>INDEX(DISCOM!H:H,MATCH(B13,DISCOM!B:B,0))</f>
        <v>Yes</v>
      </c>
      <c r="AR13" s="150" t="s">
        <v>726</v>
      </c>
      <c r="AS13" s="77">
        <f>(INDEX(Tariff!D:D,MATCH(A13,Tariff!A:A,0)))*100</f>
        <v>135</v>
      </c>
      <c r="AT13" s="85" t="str">
        <f>(INDEX(Tariff!E:E,MATCH(A13,Tariff!A:A,0)))</f>
        <v>High</v>
      </c>
      <c r="AU13" s="86" t="str">
        <f t="shared" si="16"/>
        <v>Madhya Pradesh Paschim Kshetra Vidyut Company Limited (MPPaKVVCL) is the Distribution Company responsible for distributing electricity. The rating of DISCOM (capturing financial and operational metrics) is A. More than 70 % of feeder is segregated.</v>
      </c>
      <c r="AV13" s="119" t="str">
        <f>INDEX('Community SIP'!I:I,MATCH(B13,'Community SIP'!B:B,0))</f>
        <v>Community SIP</v>
      </c>
      <c r="AW13" s="119" t="str">
        <f t="shared" si="19"/>
        <v xml:space="preserve"> Small farm areas alongside higher fragmentation of holdings suggests community SIPs may be preferred</v>
      </c>
      <c r="AX13" s="119" t="str">
        <f t="shared" si="20"/>
        <v/>
      </c>
      <c r="AY13" s="119"/>
      <c r="AZ13" s="119" t="str">
        <f t="shared" si="17"/>
        <v>Electric</v>
      </c>
      <c r="BA13" s="120" t="s">
        <v>728</v>
      </c>
      <c r="BB13" s="120" t="str">
        <f>INDEX(DISCOM!H:H,MATCH(B13,DISCOM!B:B,0))</f>
        <v>Yes</v>
      </c>
      <c r="BC13" s="153" t="s">
        <v>731</v>
      </c>
      <c r="BD13" s="181" t="str">
        <f t="shared" si="18"/>
        <v>High DISCOM rating alongside feeder segregation and higher proportion of electric pumps suggests both PM-KUSUM model C (IPS and FLS) may be preferred. Small farm areas alongside higher fragmentation of holdings suggests community SIPs may be preferred</v>
      </c>
      <c r="BE13" s="58" t="s">
        <v>732</v>
      </c>
      <c r="BG13">
        <f>Y13*100</f>
        <v>0</v>
      </c>
    </row>
    <row r="14" spans="1:59" ht="123" customHeight="1" x14ac:dyDescent="0.25">
      <c r="A14" s="88" t="str">
        <f>INDEX(Aquifer!A:A,MATCH(B14,Aquifer!C:C,0))</f>
        <v>uttar pradesh</v>
      </c>
      <c r="B14" s="89" t="s">
        <v>611</v>
      </c>
      <c r="C14" s="87">
        <v>4.9865386222866999</v>
      </c>
      <c r="D14" s="130">
        <f>INDEX(Aquifer!J:J,MATCH(B14,Aquifer!C:C,0))*100</f>
        <v>60.372589638001415</v>
      </c>
      <c r="E14" s="128">
        <v>162.6</v>
      </c>
      <c r="F14" s="128">
        <v>89</v>
      </c>
      <c r="G14" s="128">
        <v>75.682004449127732</v>
      </c>
      <c r="H14" s="46" t="str">
        <f t="shared" si="1"/>
        <v>High</v>
      </c>
      <c r="I14" s="46" t="str">
        <f t="shared" si="2"/>
        <v>Moderate</v>
      </c>
      <c r="J14" s="46" t="str">
        <f t="shared" si="3"/>
        <v>Very High</v>
      </c>
      <c r="K14" s="46" t="str">
        <f t="shared" si="4"/>
        <v>Very High</v>
      </c>
      <c r="L14" s="91" t="str">
        <f t="shared" si="5"/>
        <v>District has High proportion of area under cultivation, supporting Moderate cropping intensity. Irrigation coverage is Very High with Very High irrigation water requirements.</v>
      </c>
      <c r="M14" s="132">
        <v>53.839999999999996</v>
      </c>
      <c r="N14" s="132">
        <f>INDEX(Aquifer!H:H,MATCH(B14,Aquifer!C:C,0))</f>
        <v>73.27</v>
      </c>
      <c r="O14" s="77" t="str">
        <f>INDEX(Aquifer!F:F,MATCH(B14,Aquifer!C:C,0))</f>
        <v>SR</v>
      </c>
      <c r="P14" s="134">
        <f>INDEX(surface_water_body!F:F,MATCH(B14,surface_water_body!A:A,0))</f>
        <v>7565</v>
      </c>
      <c r="Q14" s="42">
        <f>INDEX(surface_water_body!D:D,MATCH(B14,surface_water_body!A:A,0))</f>
        <v>55.411240000000006</v>
      </c>
      <c r="R14" s="132">
        <f>INDEX(surface_water_body!E:E,MATCH(B14,surface_water_body!A:A,0))</f>
        <v>1.070389464206833</v>
      </c>
      <c r="S14" s="43" t="str">
        <f t="shared" si="6"/>
        <v>High</v>
      </c>
      <c r="T14" s="43" t="str">
        <f t="shared" si="7"/>
        <v>Semi-critical</v>
      </c>
      <c r="U14" s="43">
        <f t="shared" si="8"/>
        <v>4</v>
      </c>
      <c r="V14" s="48" t="str">
        <f t="shared" si="9"/>
        <v>Groundwater contribution to irrigation is High with current groundwater development stage classified as Semi-critical. There are 7565 surface water bodies, covering 1.1% of district area.</v>
      </c>
      <c r="W14" s="136">
        <v>100</v>
      </c>
      <c r="X14" s="134">
        <v>41</v>
      </c>
      <c r="Y14" s="143">
        <f>INDEX(Aquifer!E:E, MATCH(B14,Aquifer!C:C,0))*100</f>
        <v>59</v>
      </c>
      <c r="Z14" s="139">
        <f>(INDEX(Aquifer!G:G, MATCH(B14,Aquifer!C:C,0)))*(10^4/10^6)</f>
        <v>942.14779999999996</v>
      </c>
      <c r="AA14" s="141">
        <v>0</v>
      </c>
      <c r="AB14" s="56">
        <f>INDEX(Replacement!M:M, MATCH(B14,Replacement!B:B,0))</f>
        <v>7.57</v>
      </c>
      <c r="AC14" s="57">
        <f t="shared" si="0"/>
        <v>3</v>
      </c>
      <c r="AD14" s="57">
        <f>(X14/100)*0.278+(Y14/100)*0.0732</f>
        <v>0.157168</v>
      </c>
      <c r="AE14" s="44">
        <f t="shared" si="10"/>
        <v>1.017141477975894E-2</v>
      </c>
      <c r="AF14" s="61" t="str">
        <f t="shared" si="11"/>
        <v>District has 100 pumps, with 41 % of pumps being electric. The electric tariff subsidy is Very High. These pumps abstract 942 MCM of groundwater.</v>
      </c>
      <c r="AG14" s="146">
        <f>INDEX(Replacement!N:N,MATCH(B14,Replacement!B:B,0))</f>
        <v>93.368131579999996</v>
      </c>
      <c r="AH14" s="147">
        <f>INDEX('Community SIP'!C:C,MATCH(B14,'Community SIP'!B:B,0))</f>
        <v>0.69</v>
      </c>
      <c r="AI14" s="147">
        <f>INDEX('Community SIP'!D:D,MATCH(B14,'Community SIP'!B:B,0))</f>
        <v>1.92</v>
      </c>
      <c r="AJ14" s="67" t="str">
        <f t="shared" si="12"/>
        <v>Very High</v>
      </c>
      <c r="AK14" s="64">
        <f t="shared" si="13"/>
        <v>4</v>
      </c>
      <c r="AL14" s="64" t="str">
        <f t="shared" si="14"/>
        <v>Moderate</v>
      </c>
      <c r="AM14" s="70" t="str">
        <f t="shared" si="15"/>
        <v>Small and Marginal farmers hold 93 % of holdings. The average area per holding is 0.69 ha with Moderate fragmentation of land.</v>
      </c>
      <c r="AN14" s="150" t="str">
        <f>INDEX(DISCOM!E:E,MATCH(B14,DISCOM!B:B,0))</f>
        <v>Purvanchal Vidyut Vitran Nigam Limited (PuVVNL)</v>
      </c>
      <c r="AO14" s="150"/>
      <c r="AP14" s="150" t="str">
        <f>INDEX(DISCOM!F:F,MATCH(B14,DISCOM!B:B,0))</f>
        <v>C-</v>
      </c>
      <c r="AQ14" s="74" t="str">
        <f>INDEX(DISCOM!H:H,MATCH(B14,DISCOM!B:B,0))</f>
        <v>Yes</v>
      </c>
      <c r="AR14" s="150" t="s">
        <v>726</v>
      </c>
      <c r="AS14" s="77">
        <f>(INDEX(Tariff!D:D,MATCH(A14,Tariff!A:A,0)))*100</f>
        <v>0</v>
      </c>
      <c r="AT14" s="85" t="str">
        <f>(INDEX(Tariff!E:E,MATCH(A14,Tariff!A:A,0)))</f>
        <v>Very High</v>
      </c>
      <c r="AU14" s="86" t="str">
        <f t="shared" si="16"/>
        <v>Purvanchal Vidyut Vitran Nigam Limited (PuVVNL) is the Distribution Company responsible for distributing electricity. The rating of DISCOM (capturing financial and operational metrics) is C-. More than 70 % of feeder is segregated.</v>
      </c>
      <c r="AV14" s="119" t="str">
        <f>INDEX('Community SIP'!I:I,MATCH(B14,'Community SIP'!B:B,0))</f>
        <v>Community SIP</v>
      </c>
      <c r="AW14" s="119" t="str">
        <f t="shared" si="19"/>
        <v xml:space="preserve"> Small farm areas alongside higher fragmentation of holdings suggests community SIPs may be preferred</v>
      </c>
      <c r="AX14" s="119" t="str">
        <f t="shared" si="20"/>
        <v/>
      </c>
      <c r="AY14" s="119"/>
      <c r="AZ14" s="119" t="str">
        <f t="shared" si="17"/>
        <v>mix</v>
      </c>
      <c r="BA14" s="119"/>
      <c r="BB14" s="120" t="str">
        <f>INDEX(DISCOM!H:H,MATCH(B14,DISCOM!B:B,0))</f>
        <v>Yes</v>
      </c>
      <c r="BC14" s="153" t="s">
        <v>739</v>
      </c>
      <c r="BD14" s="181" t="str">
        <f t="shared" si="18"/>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14" s="58" t="s">
        <v>740</v>
      </c>
      <c r="BG14">
        <f>Y14*100</f>
        <v>5900</v>
      </c>
    </row>
    <row r="15" spans="1:59" ht="123" customHeight="1" x14ac:dyDescent="0.25">
      <c r="A15" s="88" t="str">
        <f>INDEX(Aquifer!A:A,MATCH(B15,Aquifer!C:C,0))</f>
        <v>uttarakhand</v>
      </c>
      <c r="B15" s="89" t="s">
        <v>639</v>
      </c>
      <c r="C15" s="87">
        <v>4.8227267305631996</v>
      </c>
      <c r="D15" s="130">
        <f>INDEX(Aquifer!J:J,MATCH(B15,Aquifer!C:C,0))*100</f>
        <v>13.899583173815227</v>
      </c>
      <c r="E15" s="128">
        <v>141.70000000000002</v>
      </c>
      <c r="F15" s="128">
        <v>0</v>
      </c>
      <c r="G15" s="128">
        <v>46.22509121526803</v>
      </c>
      <c r="H15" s="46" t="str">
        <f t="shared" si="1"/>
        <v>Low</v>
      </c>
      <c r="I15" s="46" t="str">
        <f t="shared" si="2"/>
        <v>Moderate</v>
      </c>
      <c r="J15" s="46" t="str">
        <f t="shared" si="3"/>
        <v>Low</v>
      </c>
      <c r="K15" s="46" t="str">
        <f t="shared" si="4"/>
        <v>Moderate</v>
      </c>
      <c r="L15" s="91" t="str">
        <f t="shared" si="5"/>
        <v>District has Low proportion of area under cultivation, supporting Moderate cropping intensity. Irrigation coverage is Low with Moderate irrigation water requirements.</v>
      </c>
      <c r="M15" s="132">
        <v>0.13</v>
      </c>
      <c r="N15" s="132">
        <f>INDEX(Aquifer!H:H,MATCH(B15,Aquifer!C:C,0))</f>
        <v>0</v>
      </c>
      <c r="O15" s="77" t="str">
        <f>INDEX(Aquifer!F:F,MATCH(B15,Aquifer!C:C,0))</f>
        <v>SR</v>
      </c>
      <c r="P15" s="134">
        <f>INDEX(surface_water_body!F:F,MATCH(B15,surface_water_body!A:A,0))</f>
        <v>178</v>
      </c>
      <c r="Q15" s="42">
        <f>INDEX(surface_water_body!D:D,MATCH(B15,surface_water_body!A:A,0))</f>
        <v>0.13329999999999992</v>
      </c>
      <c r="R15" s="132">
        <f>INDEX(surface_water_body!E:E,MATCH(B15,surface_water_body!A:A,0))</f>
        <v>4.244878772450539E-3</v>
      </c>
      <c r="S15" s="43" t="str">
        <f t="shared" si="6"/>
        <v>Low</v>
      </c>
      <c r="T15" s="43" t="str">
        <f t="shared" si="7"/>
        <v>Low</v>
      </c>
      <c r="U15" s="43">
        <f t="shared" si="8"/>
        <v>1</v>
      </c>
      <c r="V15" s="48" t="str">
        <f t="shared" si="9"/>
        <v>Groundwater contribution to irrigation is Low with current groundwater development stage classified as Low. There are 178 surface water bodies, covering 0% of district area.</v>
      </c>
      <c r="W15" s="136">
        <v>100</v>
      </c>
      <c r="X15" s="134">
        <v>89</v>
      </c>
      <c r="Y15" s="143">
        <f>INDEX(Aquifer!E:E, MATCH(B15,Aquifer!C:C,0))*100</f>
        <v>11</v>
      </c>
      <c r="Z15" s="139">
        <f>(INDEX(Aquifer!G:G, MATCH(B15,Aquifer!C:C,0)))*(10^4/10^6)</f>
        <v>957.96339999999998</v>
      </c>
      <c r="AA15" s="141">
        <v>285</v>
      </c>
      <c r="AB15" s="56">
        <f>INDEX(Replacement!M:M, MATCH(B15,Replacement!B:B,0))</f>
        <v>21.136584823901433</v>
      </c>
      <c r="AC15" s="57">
        <f t="shared" si="0"/>
        <v>1</v>
      </c>
      <c r="AD15" s="57">
        <f>(X15/100)*0.278+(Y15/100)*0.0732</f>
        <v>0.25547200000000003</v>
      </c>
      <c r="AE15" s="44">
        <f t="shared" si="10"/>
        <v>4.6938516736322378E-2</v>
      </c>
      <c r="AF15" s="61" t="str">
        <f t="shared" si="11"/>
        <v>District has 100 pumps, with 89 % of pumps being electric. The electric tariff subsidy is Moderate. These pumps abstract 957 MCM of groundwater.</v>
      </c>
      <c r="AG15" s="146">
        <f>INDEX(Replacement!N:N,MATCH(B15,Replacement!B:B,0))</f>
        <v>95.616274860000004</v>
      </c>
      <c r="AH15" s="147">
        <f>INDEX('Community SIP'!C:C,MATCH(B15,'Community SIP'!B:B,0))</f>
        <v>0.86</v>
      </c>
      <c r="AI15" s="147">
        <f>INDEX('Community SIP'!D:D,MATCH(B15,'Community SIP'!B:B,0))</f>
        <v>3.83</v>
      </c>
      <c r="AJ15" s="67" t="str">
        <f t="shared" si="12"/>
        <v>Very High</v>
      </c>
      <c r="AK15" s="64">
        <f t="shared" si="13"/>
        <v>4</v>
      </c>
      <c r="AL15" s="64" t="str">
        <f t="shared" si="14"/>
        <v>Very High</v>
      </c>
      <c r="AM15" s="70" t="str">
        <f t="shared" si="15"/>
        <v>Small and Marginal farmers hold 95 % of holdings. The average area per holding is 0.86 ha with Very High fragmentation of land.</v>
      </c>
      <c r="AN15" s="150" t="str">
        <f>INDEX(DISCOM!E:E,MATCH(B15,DISCOM!B:B,0))</f>
        <v>Uttarakhand Power Corporation Limited (UPCL)</v>
      </c>
      <c r="AO15" s="150"/>
      <c r="AP15" s="150" t="str">
        <f>INDEX(DISCOM!F:F,MATCH(B15,DISCOM!B:B,0))</f>
        <v>B-</v>
      </c>
      <c r="AQ15" s="74" t="str">
        <f>INDEX(DISCOM!H:H,MATCH(B15,DISCOM!B:B,0))</f>
        <v>Yes</v>
      </c>
      <c r="AR15" s="150" t="s">
        <v>726</v>
      </c>
      <c r="AS15" s="77">
        <f>(INDEX(Tariff!D:D,MATCH(A15,Tariff!A:A,0)))*100</f>
        <v>285</v>
      </c>
      <c r="AT15" s="85" t="str">
        <f>(INDEX(Tariff!E:E,MATCH(A15,Tariff!A:A,0)))</f>
        <v>Moderate</v>
      </c>
      <c r="AU15" s="86" t="str">
        <f t="shared" si="16"/>
        <v>Uttarakhand Power Corporation Limited (UPCL) is the Distribution Company responsible for distributing electricity. The rating of DISCOM (capturing financial and operational metrics) is B-. More than 70 % of feeder is segregated.</v>
      </c>
      <c r="AV15" s="119" t="str">
        <f>INDEX('Community SIP'!I:I,MATCH(B15,'Community SIP'!B:B,0))</f>
        <v>Community SIP</v>
      </c>
      <c r="AW15" s="119" t="str">
        <f t="shared" si="19"/>
        <v xml:space="preserve"> Small farm areas alongside higher fragmentation of holdings suggests community SIPs may be preferred</v>
      </c>
      <c r="AX15" s="119" t="str">
        <f t="shared" si="20"/>
        <v/>
      </c>
      <c r="AY15" s="119"/>
      <c r="AZ15" s="119" t="str">
        <f t="shared" si="17"/>
        <v>Electric</v>
      </c>
      <c r="BA15" s="119"/>
      <c r="BB15" s="120" t="str">
        <f>INDEX(DISCOM!H:H,MATCH(B15,DISCOM!B:B,0))</f>
        <v>Yes</v>
      </c>
      <c r="BC15" s="153" t="s">
        <v>741</v>
      </c>
      <c r="BD15" s="181" t="str">
        <f t="shared" si="18"/>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15" s="58" t="s">
        <v>742</v>
      </c>
      <c r="BG15">
        <f>Y15*100</f>
        <v>1100</v>
      </c>
    </row>
    <row r="16" spans="1:59" ht="123" customHeight="1" x14ac:dyDescent="0.25">
      <c r="A16" s="88" t="str">
        <f>INDEX(Aquifer!A:A,MATCH(B16,Aquifer!C:C,0))</f>
        <v>rajasthan</v>
      </c>
      <c r="B16" s="89" t="s">
        <v>668</v>
      </c>
      <c r="C16" s="87">
        <v>5.0203117126455998</v>
      </c>
      <c r="D16" s="130">
        <f>INDEX(Aquifer!J:J,MATCH(B16,Aquifer!C:C,0))*100</f>
        <v>62.56543032085753</v>
      </c>
      <c r="E16" s="128">
        <v>177.7</v>
      </c>
      <c r="F16" s="128">
        <v>60.7</v>
      </c>
      <c r="G16" s="128">
        <v>66.876962521245645</v>
      </c>
      <c r="H16" s="46" t="str">
        <f t="shared" si="1"/>
        <v>High</v>
      </c>
      <c r="I16" s="46" t="str">
        <f t="shared" si="2"/>
        <v>Moderate</v>
      </c>
      <c r="J16" s="46" t="str">
        <f t="shared" si="3"/>
        <v>High</v>
      </c>
      <c r="K16" s="46" t="str">
        <f t="shared" si="4"/>
        <v>High</v>
      </c>
      <c r="L16" s="91" t="str">
        <f t="shared" si="5"/>
        <v>District has High proportion of area under cultivation, supporting Moderate cropping intensity. Irrigation coverage is High with High irrigation water requirements.</v>
      </c>
      <c r="M16" s="132">
        <v>96.99</v>
      </c>
      <c r="N16" s="132">
        <f>INDEX(Aquifer!H:H,MATCH(B16,Aquifer!C:C,0))</f>
        <v>182.88</v>
      </c>
      <c r="O16" s="77" t="str">
        <f>INDEX(Aquifer!F:F,MATCH(B16,Aquifer!C:C,0))</f>
        <v>SR</v>
      </c>
      <c r="P16" s="134">
        <f>INDEX(surface_water_body!F:F,MATCH(B16,surface_water_body!A:A,0))</f>
        <v>2</v>
      </c>
      <c r="Q16" s="42">
        <f>INDEX(surface_water_body!D:D,MATCH(B16,surface_water_body!A:A,0))</f>
        <v>5.05</v>
      </c>
      <c r="R16" s="132">
        <f>INDEX(surface_water_body!E:E,MATCH(B16,surface_water_body!A:A,0))</f>
        <v>5.9385990199341203E-2</v>
      </c>
      <c r="S16" s="43" t="str">
        <f t="shared" si="6"/>
        <v>Very High</v>
      </c>
      <c r="T16" s="43" t="str">
        <f t="shared" si="7"/>
        <v>Over-exploited</v>
      </c>
      <c r="U16" s="43">
        <f t="shared" si="8"/>
        <v>2</v>
      </c>
      <c r="V16" s="48" t="str">
        <f t="shared" si="9"/>
        <v>Groundwater contribution to irrigation is Very High with current groundwater development stage classified as Over-exploited. There are 2 surface water bodies, covering 0.1% of district area.</v>
      </c>
      <c r="W16" s="136">
        <v>100</v>
      </c>
      <c r="X16" s="134">
        <v>100</v>
      </c>
      <c r="Y16" s="143">
        <f>INDEX(Aquifer!E:E, MATCH(B16,Aquifer!C:C,0))*100</f>
        <v>0</v>
      </c>
      <c r="Z16" s="139">
        <f>(INDEX(Aquifer!G:G, MATCH(B16,Aquifer!C:C,0)))*(10^4/10^6)</f>
        <v>1314.0130999999999</v>
      </c>
      <c r="AA16" s="141">
        <v>167</v>
      </c>
      <c r="AB16" s="56">
        <f>INDEX(Replacement!M:M, MATCH(B16,Replacement!B:B,0))</f>
        <v>33.96</v>
      </c>
      <c r="AC16" s="57">
        <f t="shared" si="0"/>
        <v>1</v>
      </c>
      <c r="AD16" s="57">
        <f>(X16/100)*0.278+(Y16/100)*0.0732</f>
        <v>0.27800000000000002</v>
      </c>
      <c r="AE16" s="44">
        <f t="shared" si="10"/>
        <v>0.11256788144090225</v>
      </c>
      <c r="AF16" s="61" t="str">
        <f t="shared" si="11"/>
        <v>District has 100 pumps, with 100 % of pumps being electric. The electric tariff subsidy is Moderate. These pumps abstract 1314 MCM of groundwater.</v>
      </c>
      <c r="AG16" s="146">
        <f>INDEX(Replacement!N:N,MATCH(B16,Replacement!B:B,0))</f>
        <v>84.502908579999996</v>
      </c>
      <c r="AH16" s="147">
        <f>INDEX('Community SIP'!C:C,MATCH(B16,'Community SIP'!B:B,0))</f>
        <v>1.17</v>
      </c>
      <c r="AI16" s="147">
        <f>INDEX('Community SIP'!D:D,MATCH(B16,'Community SIP'!B:B,0))</f>
        <v>3.59</v>
      </c>
      <c r="AJ16" s="67" t="str">
        <f t="shared" si="12"/>
        <v>Very High</v>
      </c>
      <c r="AK16" s="64">
        <f t="shared" si="13"/>
        <v>3</v>
      </c>
      <c r="AL16" s="64" t="str">
        <f t="shared" si="14"/>
        <v>Very High</v>
      </c>
      <c r="AM16" s="70" t="str">
        <f t="shared" si="15"/>
        <v>Small and Marginal farmers hold 84 % of holdings. The average area per holding is 1.17 ha with Very High fragmentation of land.</v>
      </c>
      <c r="AN16" s="150" t="str">
        <f>INDEX(DISCOM!E:E,MATCH(B16,DISCOM!B:B,0))</f>
        <v>Jaipur Vidyut Vitran Nigam Limited (JVVNL)</v>
      </c>
      <c r="AO16" s="150" t="str">
        <f>RIGHT(AN16,7)</f>
        <v>(JVVNL)</v>
      </c>
      <c r="AP16" s="150" t="str">
        <f>INDEX(DISCOM!F:F,MATCH(B16,DISCOM!B:B,0))</f>
        <v>B</v>
      </c>
      <c r="AQ16" s="74" t="str">
        <f>INDEX(DISCOM!H:H,MATCH(B16,DISCOM!B:B,0))</f>
        <v>No</v>
      </c>
      <c r="AR16" s="150"/>
      <c r="AS16" s="77">
        <f>(INDEX(Tariff!D:D,MATCH(A16,Tariff!A:A,0)))*100</f>
        <v>167</v>
      </c>
      <c r="AT16" s="85" t="str">
        <f>(INDEX(Tariff!E:E,MATCH(A16,Tariff!A:A,0)))</f>
        <v>Moderate</v>
      </c>
      <c r="AU16" s="86" t="str">
        <f t="shared" si="16"/>
        <v xml:space="preserve">Jaipur Vidyut Vitran Nigam Limited (JVVNL) is the Distribution Company responsible for distributing electricity. The rating of DISCOM (capturing financial and operational metrics) is B. </v>
      </c>
      <c r="AV16" s="119" t="str">
        <f>INDEX('Community SIP'!I:I,MATCH(B16,'Community SIP'!B:B,0))</f>
        <v>Community SIP</v>
      </c>
      <c r="AW16" s="119" t="str">
        <f t="shared" si="19"/>
        <v xml:space="preserve"> Small farm areas alongside higher fragmentation of holdings suggests community SIPs may be preferred</v>
      </c>
      <c r="AX16" s="119" t="str">
        <f t="shared" si="20"/>
        <v xml:space="preserve"> High groundwater development suggests that new SIPs should focus on surface water sources. </v>
      </c>
      <c r="AY16" s="120" t="s">
        <v>727</v>
      </c>
      <c r="AZ16" s="119" t="str">
        <f t="shared" si="17"/>
        <v>Electric</v>
      </c>
      <c r="BA16" s="120" t="s">
        <v>728</v>
      </c>
      <c r="BB16" s="120" t="str">
        <f>INDEX(DISCOM!H:H,MATCH(B16,DISCOM!B:B,0))</f>
        <v>No</v>
      </c>
      <c r="BC16" s="153" t="s">
        <v>729</v>
      </c>
      <c r="BD16" s="181" t="str">
        <f t="shared" si="18"/>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16" s="58" t="s">
        <v>730</v>
      </c>
      <c r="BG16">
        <f>Y16*100</f>
        <v>0</v>
      </c>
    </row>
    <row r="17" spans="1:59" ht="123" customHeight="1" x14ac:dyDescent="0.25">
      <c r="A17" s="88" t="str">
        <f>INDEX(Aquifer!A:A,MATCH(B17,Aquifer!C:C,0))</f>
        <v>haryana</v>
      </c>
      <c r="B17" s="89" t="s">
        <v>200</v>
      </c>
      <c r="C17" s="87">
        <v>4.7818130184554999</v>
      </c>
      <c r="D17" s="130">
        <f>INDEX(Aquifer!J:J,MATCH(B17,Aquifer!C:C,0))*100</f>
        <v>96.675339881610611</v>
      </c>
      <c r="E17" s="128">
        <v>192.70000000000002</v>
      </c>
      <c r="F17" s="128">
        <v>94.8</v>
      </c>
      <c r="G17" s="128">
        <v>65.823718808693314</v>
      </c>
      <c r="H17" s="46" t="str">
        <f t="shared" si="1"/>
        <v>Very High</v>
      </c>
      <c r="I17" s="46" t="str">
        <f t="shared" si="2"/>
        <v>High</v>
      </c>
      <c r="J17" s="46" t="str">
        <f t="shared" si="3"/>
        <v>Very High</v>
      </c>
      <c r="K17" s="46" t="str">
        <f t="shared" si="4"/>
        <v>High</v>
      </c>
      <c r="L17" s="91" t="str">
        <f t="shared" si="5"/>
        <v>District has Very High proportion of area under cultivation, supporting High cropping intensity. Irrigation coverage is Very High with High irrigation water requirements.</v>
      </c>
      <c r="M17" s="132">
        <v>93.69</v>
      </c>
      <c r="N17" s="132">
        <f>INDEX(Aquifer!H:H,MATCH(B17,Aquifer!C:C,0))</f>
        <v>123.06</v>
      </c>
      <c r="O17" s="77" t="str">
        <f>INDEX(Aquifer!F:F,MATCH(B17,Aquifer!C:C,0))</f>
        <v>SR</v>
      </c>
      <c r="P17" s="134">
        <f>INDEX(surface_water_body!F:F,MATCH(B17,surface_water_body!A:A,0))</f>
        <v>775</v>
      </c>
      <c r="Q17" s="42">
        <f>INDEX(surface_water_body!D:D,MATCH(B17,surface_water_body!A:A,0))</f>
        <v>5.8078099999999893</v>
      </c>
      <c r="R17" s="132">
        <f>INDEX(surface_water_body!E:E,MATCH(B17,surface_water_body!A:A,0))</f>
        <v>0.32404437620650328</v>
      </c>
      <c r="S17" s="43" t="str">
        <f t="shared" si="6"/>
        <v>Very High</v>
      </c>
      <c r="T17" s="43" t="str">
        <f t="shared" si="7"/>
        <v>Over-exploited</v>
      </c>
      <c r="U17" s="43">
        <f t="shared" si="8"/>
        <v>2</v>
      </c>
      <c r="V17" s="48" t="str">
        <f t="shared" si="9"/>
        <v>Groundwater contribution to irrigation is Very High with current groundwater development stage classified as Over-exploited. There are 775 surface water bodies, covering 0.3% of district area.</v>
      </c>
      <c r="W17" s="136">
        <v>100</v>
      </c>
      <c r="X17" s="134">
        <v>100</v>
      </c>
      <c r="Y17" s="143">
        <f>INDEX(Aquifer!E:E, MATCH(B17,Aquifer!C:C,0))*100</f>
        <v>0</v>
      </c>
      <c r="Z17" s="139">
        <f>(INDEX(Aquifer!G:G, MATCH(B17,Aquifer!C:C,0)))*(10^4/10^6)</f>
        <v>486.03739999999999</v>
      </c>
      <c r="AA17" s="141">
        <v>10</v>
      </c>
      <c r="AB17" s="56">
        <f>INDEX(Replacement!M:M, MATCH(B17,Replacement!B:B,0))</f>
        <v>8.9</v>
      </c>
      <c r="AC17" s="57">
        <f t="shared" si="0"/>
        <v>1</v>
      </c>
      <c r="AD17" s="57">
        <f>(X17/100)*0.278+(Y17/100)*0.0732</f>
        <v>0.27800000000000002</v>
      </c>
      <c r="AE17" s="44">
        <f t="shared" si="10"/>
        <v>1.0912061670170373E-2</v>
      </c>
      <c r="AF17" s="61" t="str">
        <f t="shared" si="11"/>
        <v>District has 100 pumps, with 100 % of pumps being electric. The electric tariff subsidy is Very High. These pumps abstract 486 MCM of groundwater.</v>
      </c>
      <c r="AG17" s="146">
        <f>INDEX(Replacement!N:N,MATCH(B17,Replacement!B:B,0))</f>
        <v>72.13</v>
      </c>
      <c r="AH17" s="147">
        <f>INDEX('Community SIP'!C:C,MATCH(B17,'Community SIP'!B:B,0))</f>
        <v>1.84</v>
      </c>
      <c r="AI17" s="147">
        <f>INDEX('Community SIP'!D:D,MATCH(B17,'Community SIP'!B:B,0))</f>
        <v>1</v>
      </c>
      <c r="AJ17" s="67" t="str">
        <f t="shared" si="12"/>
        <v>High</v>
      </c>
      <c r="AK17" s="64">
        <f t="shared" si="13"/>
        <v>3</v>
      </c>
      <c r="AL17" s="64" t="str">
        <f t="shared" si="14"/>
        <v>Low</v>
      </c>
      <c r="AM17" s="70" t="str">
        <f t="shared" si="15"/>
        <v>Small and Marginal farmers hold 72 % of holdings. The average area per holding is 1.84 ha with Low fragmentation of land.</v>
      </c>
      <c r="AN17" s="150" t="str">
        <f>INDEX(DISCOM!E:E,MATCH(B17,DISCOM!B:B,0))</f>
        <v>Uttar Haryana Bijli Vitran Nigam Limited (UHBVNL)</v>
      </c>
      <c r="AO17" s="150"/>
      <c r="AP17" s="150" t="str">
        <f>INDEX(DISCOM!F:F,MATCH(B17,DISCOM!B:B,0))</f>
        <v>A+</v>
      </c>
      <c r="AQ17" s="74" t="str">
        <f>INDEX(DISCOM!H:H,MATCH(B17,DISCOM!B:B,0))</f>
        <v>Yes</v>
      </c>
      <c r="AR17" s="150" t="s">
        <v>726</v>
      </c>
      <c r="AS17" s="77">
        <f>(INDEX(Tariff!D:D,MATCH(A17,Tariff!A:A,0)))*100</f>
        <v>10</v>
      </c>
      <c r="AT17" s="85" t="str">
        <f>(INDEX(Tariff!E:E,MATCH(A17,Tariff!A:A,0)))</f>
        <v>Very High</v>
      </c>
      <c r="AU17" s="86" t="str">
        <f t="shared" si="16"/>
        <v>Uttar Haryana Bijli Vitran Nigam Limited (UHBVNL) is the Distribution Company responsible for distributing electricity. The rating of DISCOM (capturing financial and operational metrics) is A+. More than 70 % of feeder is segregated.</v>
      </c>
      <c r="AV17" s="119" t="str">
        <f>INDEX('Community SIP'!I:I,MATCH(B17,'Community SIP'!B:B,0))</f>
        <v/>
      </c>
      <c r="AW17" s="119" t="str">
        <f t="shared" si="19"/>
        <v/>
      </c>
      <c r="AX17" s="119" t="str">
        <f t="shared" si="20"/>
        <v xml:space="preserve"> High groundwater development suggests that new SIPs should focus on surface water sources. </v>
      </c>
      <c r="AY17" s="120" t="s">
        <v>727</v>
      </c>
      <c r="AZ17" s="120" t="str">
        <f t="shared" si="17"/>
        <v>Electric</v>
      </c>
      <c r="BA17" s="120" t="s">
        <v>728</v>
      </c>
      <c r="BB17" s="120" t="str">
        <f>INDEX(DISCOM!H:H,MATCH(B17,DISCOM!B:B,0))</f>
        <v>Yes</v>
      </c>
      <c r="BC17" s="153" t="s">
        <v>729</v>
      </c>
      <c r="BD17" s="181" t="str">
        <f t="shared" si="18"/>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7" s="58" t="s">
        <v>730</v>
      </c>
      <c r="BG17">
        <f>Y17*100</f>
        <v>0</v>
      </c>
    </row>
    <row r="18" spans="1:59" ht="123" customHeight="1" x14ac:dyDescent="0.25">
      <c r="A18" s="88" t="str">
        <f>INDEX(Aquifer!A:A,MATCH(B18,Aquifer!C:C,0))</f>
        <v>uttar pradesh</v>
      </c>
      <c r="B18" s="89" t="s">
        <v>612</v>
      </c>
      <c r="C18" s="87">
        <v>4.79</v>
      </c>
      <c r="D18" s="130">
        <f>INDEX(Aquifer!J:J,MATCH(B18,Aquifer!C:C,0))*100</f>
        <v>72.723885810087083</v>
      </c>
      <c r="E18" s="128">
        <v>167.79999999999998</v>
      </c>
      <c r="F18" s="128">
        <v>95.9</v>
      </c>
      <c r="G18" s="128">
        <v>74.795322887497051</v>
      </c>
      <c r="H18" s="46" t="str">
        <f t="shared" si="1"/>
        <v>High</v>
      </c>
      <c r="I18" s="46" t="str">
        <f t="shared" si="2"/>
        <v>Moderate</v>
      </c>
      <c r="J18" s="46" t="str">
        <f t="shared" si="3"/>
        <v>Very High</v>
      </c>
      <c r="K18" s="46" t="str">
        <f t="shared" si="4"/>
        <v>Very High</v>
      </c>
      <c r="L18" s="91" t="str">
        <f t="shared" si="5"/>
        <v>District has High proportion of area under cultivation, supporting Moderate cropping intensity. Irrigation coverage is Very High with Very High irrigation water requirements.</v>
      </c>
      <c r="M18" s="132">
        <v>89.69</v>
      </c>
      <c r="N18" s="132">
        <f>INDEX(Aquifer!H:H,MATCH(B18,Aquifer!C:C,0))</f>
        <v>62.98</v>
      </c>
      <c r="O18" s="77" t="str">
        <f>INDEX(Aquifer!F:F,MATCH(B18,Aquifer!C:C,0))</f>
        <v>SR</v>
      </c>
      <c r="P18" s="134">
        <f>INDEX(surface_water_body!F:F,MATCH(B18,surface_water_body!A:A,0))</f>
        <v>3316</v>
      </c>
      <c r="Q18" s="42">
        <f>INDEX(surface_water_body!D:D,MATCH(B18,surface_water_body!A:A,0))</f>
        <v>14.066709999999983</v>
      </c>
      <c r="R18" s="132">
        <f>INDEX(surface_water_body!E:E,MATCH(B18,surface_water_body!A:A,0))</f>
        <v>0.60276873460752523</v>
      </c>
      <c r="S18" s="43" t="str">
        <f t="shared" si="6"/>
        <v>Very High</v>
      </c>
      <c r="T18" s="43" t="str">
        <f t="shared" si="7"/>
        <v>Moderate</v>
      </c>
      <c r="U18" s="43">
        <f t="shared" si="8"/>
        <v>3</v>
      </c>
      <c r="V18" s="48" t="str">
        <f t="shared" si="9"/>
        <v>Groundwater contribution to irrigation is Very High with current groundwater development stage classified as Moderate. There are 3316 surface water bodies, covering 0.6% of district area.</v>
      </c>
      <c r="W18" s="136">
        <v>100</v>
      </c>
      <c r="X18" s="134">
        <v>43</v>
      </c>
      <c r="Y18" s="143">
        <f>INDEX(Aquifer!E:E, MATCH(B18,Aquifer!C:C,0))*100</f>
        <v>56.999999999999993</v>
      </c>
      <c r="Z18" s="139">
        <f>(INDEX(Aquifer!G:G, MATCH(B18,Aquifer!C:C,0)))*(10^4/10^6)</f>
        <v>725.53240000000005</v>
      </c>
      <c r="AA18" s="141">
        <v>0</v>
      </c>
      <c r="AB18" s="56">
        <f>INDEX(Replacement!M:M, MATCH(B18,Replacement!B:B,0))</f>
        <v>6.21</v>
      </c>
      <c r="AC18" s="57">
        <f t="shared" si="0"/>
        <v>3</v>
      </c>
      <c r="AD18" s="57">
        <f>(X18/100)*0.278+(Y18/100)*0.0732</f>
        <v>0.16126400000000002</v>
      </c>
      <c r="AE18" s="44">
        <f t="shared" si="10"/>
        <v>6.5930771793353627E-3</v>
      </c>
      <c r="AF18" s="61" t="str">
        <f t="shared" si="11"/>
        <v>District has 100 pumps, with 43 % of pumps being electric. The electric tariff subsidy is Very High. These pumps abstract 725 MCM of groundwater.</v>
      </c>
      <c r="AG18" s="146">
        <f>INDEX(Replacement!N:N,MATCH(B18,Replacement!B:B,0))</f>
        <v>97.608327735999993</v>
      </c>
      <c r="AH18" s="147">
        <f>INDEX('Community SIP'!C:C,MATCH(B18,'Community SIP'!B:B,0))</f>
        <v>0.51</v>
      </c>
      <c r="AI18" s="147">
        <f>INDEX('Community SIP'!D:D,MATCH(B18,'Community SIP'!B:B,0))</f>
        <v>1.66</v>
      </c>
      <c r="AJ18" s="67" t="str">
        <f t="shared" si="12"/>
        <v>Very High</v>
      </c>
      <c r="AK18" s="64">
        <f t="shared" si="13"/>
        <v>4</v>
      </c>
      <c r="AL18" s="64" t="str">
        <f t="shared" si="14"/>
        <v>Moderate</v>
      </c>
      <c r="AM18" s="70" t="str">
        <f t="shared" si="15"/>
        <v>Small and Marginal farmers hold 97 % of holdings. The average area per holding is 0.51 ha with Moderate fragmentation of land.</v>
      </c>
      <c r="AN18" s="150" t="str">
        <f>INDEX(DISCOM!E:E,MATCH(B18,DISCOM!B:B,0))</f>
        <v>Madhyanchal Vidyut Vitran Nigam Limited (MVVNL)</v>
      </c>
      <c r="AO18" s="150"/>
      <c r="AP18" s="150" t="str">
        <f>INDEX(DISCOM!F:F,MATCH(B18,DISCOM!B:B,0))</f>
        <v>C-</v>
      </c>
      <c r="AQ18" s="74" t="str">
        <f>INDEX(DISCOM!H:H,MATCH(B18,DISCOM!B:B,0))</f>
        <v>Yes</v>
      </c>
      <c r="AR18" s="150" t="s">
        <v>726</v>
      </c>
      <c r="AS18" s="77">
        <f>(INDEX(Tariff!D:D,MATCH(A18,Tariff!A:A,0)))*100</f>
        <v>0</v>
      </c>
      <c r="AT18" s="85" t="str">
        <f>(INDEX(Tariff!E:E,MATCH(A18,Tariff!A:A,0)))</f>
        <v>Very High</v>
      </c>
      <c r="AU18" s="86" t="str">
        <f t="shared" si="16"/>
        <v>Madhyanchal Vidyut Vitran Nigam Limited (MVVNL) is the Distribution Company responsible for distributing electricity. The rating of DISCOM (capturing financial and operational metrics) is C-. More than 70 % of feeder is segregated.</v>
      </c>
      <c r="AV18" s="119" t="str">
        <f>INDEX('Community SIP'!I:I,MATCH(B18,'Community SIP'!B:B,0))</f>
        <v>Community SIP</v>
      </c>
      <c r="AW18" s="119" t="str">
        <f t="shared" si="19"/>
        <v xml:space="preserve"> Small farm areas alongside higher fragmentation of holdings suggests community SIPs may be preferred</v>
      </c>
      <c r="AX18" s="119" t="str">
        <f t="shared" si="20"/>
        <v xml:space="preserve"> High groundwater development suggests that new SIPs should focus on surface water sources. </v>
      </c>
      <c r="AY18" s="120" t="s">
        <v>727</v>
      </c>
      <c r="AZ18" s="119" t="str">
        <f t="shared" si="17"/>
        <v>mix</v>
      </c>
      <c r="BA18" s="119"/>
      <c r="BB18" s="120" t="str">
        <f>INDEX(DISCOM!H:H,MATCH(B18,DISCOM!B:B,0))</f>
        <v>Yes</v>
      </c>
      <c r="BC18" s="153" t="s">
        <v>743</v>
      </c>
      <c r="BD18" s="181" t="str">
        <f t="shared" si="18"/>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18" s="58" t="s">
        <v>725</v>
      </c>
      <c r="BG18">
        <f>Y18*100</f>
        <v>5699.9999999999991</v>
      </c>
    </row>
    <row r="19" spans="1:59" ht="123" customHeight="1" x14ac:dyDescent="0.25">
      <c r="A19" s="88" t="str">
        <f>INDEX(Aquifer!A:A,MATCH(B19,Aquifer!C:C,0))</f>
        <v>uttar pradesh</v>
      </c>
      <c r="B19" s="89" t="s">
        <v>503</v>
      </c>
      <c r="C19" s="87">
        <v>4.8</v>
      </c>
      <c r="D19" s="130">
        <f>INDEX(Aquifer!J:J,MATCH(B19,Aquifer!C:C,0))*100</f>
        <v>60.693280045004002</v>
      </c>
      <c r="E19" s="128">
        <v>165.6</v>
      </c>
      <c r="F19" s="128">
        <v>89.1</v>
      </c>
      <c r="G19" s="128">
        <v>73.823628570052506</v>
      </c>
      <c r="H19" s="46" t="str">
        <f t="shared" si="1"/>
        <v>High</v>
      </c>
      <c r="I19" s="46" t="str">
        <f t="shared" si="2"/>
        <v>Moderate</v>
      </c>
      <c r="J19" s="46" t="str">
        <f t="shared" si="3"/>
        <v>Very High</v>
      </c>
      <c r="K19" s="46" t="str">
        <f t="shared" si="4"/>
        <v>Very High</v>
      </c>
      <c r="L19" s="91" t="str">
        <f t="shared" si="5"/>
        <v>District has High proportion of area under cultivation, supporting Moderate cropping intensity. Irrigation coverage is Very High with Very High irrigation water requirements.</v>
      </c>
      <c r="M19" s="132">
        <v>67.010000000000005</v>
      </c>
      <c r="N19" s="132">
        <f>INDEX(Aquifer!H:H,MATCH(B19,Aquifer!C:C,0))</f>
        <v>64.61</v>
      </c>
      <c r="O19" s="77" t="str">
        <f>INDEX(Aquifer!F:F,MATCH(B19,Aquifer!C:C,0))</f>
        <v>SR</v>
      </c>
      <c r="P19" s="134">
        <f>INDEX(surface_water_body!F:F,MATCH(B19,surface_water_body!A:A,0))</f>
        <v>3283</v>
      </c>
      <c r="Q19" s="42">
        <f>INDEX(surface_water_body!D:D,MATCH(B19,surface_water_body!A:A,0))</f>
        <v>14.78184999999999</v>
      </c>
      <c r="R19" s="132">
        <f>INDEX(surface_water_body!E:E,MATCH(B19,surface_water_body!A:A,0))</f>
        <v>0.44412261255753099</v>
      </c>
      <c r="S19" s="43" t="str">
        <f t="shared" si="6"/>
        <v>High</v>
      </c>
      <c r="T19" s="43" t="str">
        <f t="shared" si="7"/>
        <v>Moderate</v>
      </c>
      <c r="U19" s="43">
        <f t="shared" si="8"/>
        <v>3</v>
      </c>
      <c r="V19" s="48" t="str">
        <f t="shared" si="9"/>
        <v>Groundwater contribution to irrigation is High with current groundwater development stage classified as Moderate. There are 3283 surface water bodies, covering 0.4% of district area.</v>
      </c>
      <c r="W19" s="136">
        <v>100</v>
      </c>
      <c r="X19" s="134">
        <v>5</v>
      </c>
      <c r="Y19" s="143">
        <f>INDEX(Aquifer!E:E, MATCH(B19,Aquifer!C:C,0))*100</f>
        <v>94</v>
      </c>
      <c r="Z19" s="139">
        <f>(INDEX(Aquifer!G:G, MATCH(B19,Aquifer!C:C,0)))*(10^4/10^6)</f>
        <v>940.98539999999991</v>
      </c>
      <c r="AA19" s="141">
        <v>0</v>
      </c>
      <c r="AB19" s="56">
        <f>INDEX(Replacement!M:M, MATCH(B19,Replacement!B:B,0))</f>
        <v>6.6780618344891511</v>
      </c>
      <c r="AC19" s="57">
        <f t="shared" si="0"/>
        <v>4</v>
      </c>
      <c r="AD19" s="57">
        <f>(X19/100)*0.278+(Y19/100)*0.0732</f>
        <v>8.2708000000000004E-2</v>
      </c>
      <c r="AE19" s="44">
        <f t="shared" si="10"/>
        <v>4.7161016846884824E-3</v>
      </c>
      <c r="AF19" s="61" t="str">
        <f t="shared" si="11"/>
        <v>District has 100 pumps, with 5 % of pumps being electric. The electric tariff subsidy is Very High. These pumps abstract 940 MCM of groundwater.</v>
      </c>
      <c r="AG19" s="146">
        <f>INDEX(Replacement!N:N,MATCH(B19,Replacement!B:B,0))</f>
        <v>96.52286628200001</v>
      </c>
      <c r="AH19" s="147">
        <f>INDEX('Community SIP'!C:C,MATCH(B19,'Community SIP'!B:B,0))</f>
        <v>0.56000000000000005</v>
      </c>
      <c r="AI19" s="147">
        <f>INDEX('Community SIP'!D:D,MATCH(B19,'Community SIP'!B:B,0))</f>
        <v>1.91</v>
      </c>
      <c r="AJ19" s="67" t="str">
        <f t="shared" si="12"/>
        <v>Very High</v>
      </c>
      <c r="AK19" s="64">
        <f t="shared" si="13"/>
        <v>4</v>
      </c>
      <c r="AL19" s="64" t="str">
        <f t="shared" si="14"/>
        <v>Moderate</v>
      </c>
      <c r="AM19" s="70" t="str">
        <f t="shared" si="15"/>
        <v>Small and Marginal farmers hold 96 % of holdings. The average area per holding is 0.56 ha with Moderate fragmentation of land.</v>
      </c>
      <c r="AN19" s="150" t="str">
        <f>INDEX(DISCOM!E:E,MATCH(B19,DISCOM!B:B,0))</f>
        <v>Madhyanchal Vidyut Vitran Nigam Limited (MVVNL)</v>
      </c>
      <c r="AO19" s="150"/>
      <c r="AP19" s="150" t="str">
        <f>INDEX(DISCOM!F:F,MATCH(B19,DISCOM!B:B,0))</f>
        <v>C-</v>
      </c>
      <c r="AQ19" s="74" t="str">
        <f>INDEX(DISCOM!H:H,MATCH(B19,DISCOM!B:B,0))</f>
        <v>Yes</v>
      </c>
      <c r="AR19" s="150" t="s">
        <v>726</v>
      </c>
      <c r="AS19" s="77">
        <f>(INDEX(Tariff!D:D,MATCH(A19,Tariff!A:A,0)))*100</f>
        <v>0</v>
      </c>
      <c r="AT19" s="85" t="str">
        <f>(INDEX(Tariff!E:E,MATCH(A19,Tariff!A:A,0)))</f>
        <v>Very High</v>
      </c>
      <c r="AU19" s="86" t="str">
        <f t="shared" si="16"/>
        <v>Madhyanchal Vidyut Vitran Nigam Limited (MVVNL) is the Distribution Company responsible for distributing electricity. The rating of DISCOM (capturing financial and operational metrics) is C-. More than 70 % of feeder is segregated.</v>
      </c>
      <c r="AV19" s="119" t="str">
        <f>INDEX('Community SIP'!I:I,MATCH(B19,'Community SIP'!B:B,0))</f>
        <v>Community SIP</v>
      </c>
      <c r="AW19" s="119" t="str">
        <f t="shared" si="19"/>
        <v xml:space="preserve"> Small farm areas alongside higher fragmentation of holdings suggests community SIPs may be preferred</v>
      </c>
      <c r="AX19" s="119" t="str">
        <f t="shared" si="20"/>
        <v/>
      </c>
      <c r="AY19" s="119"/>
      <c r="AZ19" s="119" t="str">
        <f t="shared" si="17"/>
        <v>Diesel</v>
      </c>
      <c r="BA19" s="119"/>
      <c r="BB19" s="120" t="str">
        <f>INDEX(DISCOM!H:H,MATCH(B19,DISCOM!B:B,0))</f>
        <v>Yes</v>
      </c>
      <c r="BC19" s="153" t="s">
        <v>736</v>
      </c>
      <c r="BD19" s="181" t="str">
        <f t="shared" si="18"/>
        <v>Higher proportion of diesel pumps suggests that PM-KUSUM model B be preferred. Small farm areas alongside higher fragmentation of holdings suggests community SIPs may be preferred</v>
      </c>
      <c r="BE19" s="58" t="s">
        <v>737</v>
      </c>
      <c r="BG19">
        <f>Y19*100</f>
        <v>9400</v>
      </c>
    </row>
    <row r="20" spans="1:59" ht="123" customHeight="1" x14ac:dyDescent="0.25">
      <c r="A20" s="88" t="str">
        <f>INDEX(Aquifer!A:A,MATCH(B20,Aquifer!C:C,0))</f>
        <v>maharashtra</v>
      </c>
      <c r="B20" s="89" t="s">
        <v>138</v>
      </c>
      <c r="C20" s="87">
        <v>5.2521008818594996</v>
      </c>
      <c r="D20" s="130">
        <f>INDEX(Aquifer!J:J,MATCH(B20,Aquifer!C:C,0))*100</f>
        <v>54.898911353032666</v>
      </c>
      <c r="E20" s="128">
        <v>118.30000000000001</v>
      </c>
      <c r="F20" s="128">
        <v>9</v>
      </c>
      <c r="G20" s="128">
        <v>65.601694769294355</v>
      </c>
      <c r="H20" s="46" t="str">
        <f t="shared" si="1"/>
        <v>High</v>
      </c>
      <c r="I20" s="46" t="str">
        <f t="shared" si="2"/>
        <v>Low</v>
      </c>
      <c r="J20" s="46" t="str">
        <f t="shared" si="3"/>
        <v>Low</v>
      </c>
      <c r="K20" s="46" t="str">
        <f t="shared" si="4"/>
        <v>High</v>
      </c>
      <c r="L20" s="91" t="str">
        <f t="shared" si="5"/>
        <v>District has High proportion of area under cultivation, supporting Low cropping intensity. Irrigation coverage is Low with High irrigation water requirements.</v>
      </c>
      <c r="M20" s="132">
        <v>90.92</v>
      </c>
      <c r="N20" s="132">
        <f>INDEX(Aquifer!H:H,MATCH(B20,Aquifer!C:C,0))</f>
        <v>91.83</v>
      </c>
      <c r="O20" s="77" t="str">
        <f>INDEX(Aquifer!F:F,MATCH(B20,Aquifer!C:C,0))</f>
        <v>HR</v>
      </c>
      <c r="P20" s="134">
        <f>INDEX(surface_water_body!F:F,MATCH(B20,surface_water_body!A:A,0))</f>
        <v>1699</v>
      </c>
      <c r="Q20" s="42">
        <f>INDEX(surface_water_body!D:D,MATCH(B20,surface_water_body!A:A,0))</f>
        <v>84.85</v>
      </c>
      <c r="R20" s="132">
        <f>INDEX(surface_water_body!E:E,MATCH(B20,surface_water_body!A:A,0))</f>
        <v>0.68046038009092602</v>
      </c>
      <c r="S20" s="43" t="str">
        <f t="shared" si="6"/>
        <v>Very High</v>
      </c>
      <c r="T20" s="43" t="str">
        <f t="shared" si="7"/>
        <v>Semi-critical</v>
      </c>
      <c r="U20" s="43">
        <f t="shared" si="8"/>
        <v>4</v>
      </c>
      <c r="V20" s="48" t="str">
        <f t="shared" si="9"/>
        <v>Groundwater contribution to irrigation is Very High with current groundwater development stage classified as Semi-critical. There are 1699 surface water bodies, covering 0.7% of district area.</v>
      </c>
      <c r="W20" s="136">
        <v>100</v>
      </c>
      <c r="X20" s="134">
        <v>60</v>
      </c>
      <c r="Y20" s="143">
        <f>INDEX(Aquifer!E:E, MATCH(B20,Aquifer!C:C,0))*100</f>
        <v>39</v>
      </c>
      <c r="Z20" s="139">
        <f>(INDEX(Aquifer!G:G, MATCH(B20,Aquifer!C:C,0)))*(10^4/10^6)</f>
        <v>737.49279999999999</v>
      </c>
      <c r="AA20" s="141">
        <v>155</v>
      </c>
      <c r="AB20" s="56">
        <f>INDEX(Replacement!M:M, MATCH(B20,Replacement!B:B,0))</f>
        <v>10.029999999999999</v>
      </c>
      <c r="AC20" s="57">
        <f t="shared" si="0"/>
        <v>2</v>
      </c>
      <c r="AD20" s="57">
        <f>(X20/100)*0.278+(Y20/100)*0.0732</f>
        <v>0.19534799999999999</v>
      </c>
      <c r="AE20" s="44">
        <f t="shared" si="10"/>
        <v>1.3112032202813477E-2</v>
      </c>
      <c r="AF20" s="61" t="str">
        <f t="shared" si="11"/>
        <v>District has 100 pumps, with 60 % of pumps being electric. The electric tariff subsidy is Moderate. These pumps abstract 737 MCM of groundwater.</v>
      </c>
      <c r="AG20" s="146">
        <f>INDEX(Replacement!N:N,MATCH(B20,Replacement!B:B,0))</f>
        <v>74.53</v>
      </c>
      <c r="AH20" s="147">
        <f>INDEX('Community SIP'!C:C,MATCH(B20,'Community SIP'!B:B,0))</f>
        <v>1.6</v>
      </c>
      <c r="AI20" s="147">
        <f>INDEX('Community SIP'!D:D,MATCH(B20,'Community SIP'!B:B,0))</f>
        <v>1.37</v>
      </c>
      <c r="AJ20" s="67" t="str">
        <f t="shared" si="12"/>
        <v>High</v>
      </c>
      <c r="AK20" s="64">
        <f t="shared" si="13"/>
        <v>3</v>
      </c>
      <c r="AL20" s="64" t="str">
        <f t="shared" si="14"/>
        <v>Moderate</v>
      </c>
      <c r="AM20" s="70" t="str">
        <f t="shared" si="15"/>
        <v>Small and Marginal farmers hold 74 % of holdings. The average area per holding is 1.6 ha with Moderate fragmentation of land.</v>
      </c>
      <c r="AN20" s="150" t="str">
        <f>INDEX(DISCOM!E:E,MATCH(B20,DISCOM!B:B,0))</f>
        <v>Maharashtra State Electricity Distribution Company Limited (MSEDCL)</v>
      </c>
      <c r="AO20" s="150"/>
      <c r="AP20" s="150" t="str">
        <f>INDEX(DISCOM!F:F,MATCH(B20,DISCOM!B:B,0))</f>
        <v>C</v>
      </c>
      <c r="AQ20" s="74" t="str">
        <f>INDEX(DISCOM!H:H,MATCH(B20,DISCOM!B:B,0))</f>
        <v>Yes</v>
      </c>
      <c r="AR20" s="150" t="s">
        <v>726</v>
      </c>
      <c r="AS20" s="77">
        <f>(INDEX(Tariff!D:D,MATCH(A20,Tariff!A:A,0)))*100</f>
        <v>155</v>
      </c>
      <c r="AT20" s="85" t="str">
        <f>(INDEX(Tariff!E:E,MATCH(A20,Tariff!A:A,0)))</f>
        <v>Moderate</v>
      </c>
      <c r="AU20" s="86" t="str">
        <f t="shared" si="16"/>
        <v>Maharashtra State Electricity Distribution Company Limited (MSEDCL) is the Distribution Company responsible for distributing electricity. The rating of DISCOM (capturing financial and operational metrics) is C. More than 70 % of feeder is segregated.</v>
      </c>
      <c r="AV20" s="119" t="str">
        <f>INDEX('Community SIP'!I:I,MATCH(B20,'Community SIP'!B:B,0))</f>
        <v/>
      </c>
      <c r="AW20" s="119" t="str">
        <f t="shared" si="19"/>
        <v/>
      </c>
      <c r="AX20" s="119" t="str">
        <f t="shared" si="20"/>
        <v xml:space="preserve"> High groundwater development suggests that new SIPs should focus on surface water sources. </v>
      </c>
      <c r="AY20" s="120" t="s">
        <v>727</v>
      </c>
      <c r="AZ20" s="119" t="str">
        <f t="shared" si="17"/>
        <v>mix</v>
      </c>
      <c r="BA20" s="119"/>
      <c r="BB20" s="120" t="str">
        <f>INDEX(DISCOM!H:H,MATCH(B20,DISCOM!B:B,0))</f>
        <v>Yes</v>
      </c>
      <c r="BC20" s="153" t="s">
        <v>733</v>
      </c>
      <c r="BD20" s="181" t="str">
        <f t="shared" si="18"/>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20" s="58" t="s">
        <v>734</v>
      </c>
      <c r="BG20">
        <f>Y20*100</f>
        <v>3900</v>
      </c>
    </row>
    <row r="21" spans="1:59" ht="123" customHeight="1" x14ac:dyDescent="0.25">
      <c r="A21" s="88" t="str">
        <f>INDEX(Aquifer!A:A,MATCH(B21,Aquifer!C:C,0))</f>
        <v>gujarat</v>
      </c>
      <c r="B21" s="89" t="s">
        <v>151</v>
      </c>
      <c r="C21" s="87">
        <v>5.5286138352165004</v>
      </c>
      <c r="D21" s="130">
        <f>INDEX(Aquifer!J:J,MATCH(B21,Aquifer!C:C,0))*100</f>
        <v>76.118801457464571</v>
      </c>
      <c r="E21" s="128">
        <v>107.3</v>
      </c>
      <c r="F21" s="128">
        <v>37.4</v>
      </c>
      <c r="G21" s="128">
        <v>78.712119119312689</v>
      </c>
      <c r="H21" s="46" t="str">
        <f t="shared" si="1"/>
        <v>Very High</v>
      </c>
      <c r="I21" s="46" t="str">
        <f t="shared" si="2"/>
        <v>Low</v>
      </c>
      <c r="J21" s="46" t="str">
        <f t="shared" si="3"/>
        <v>Moderate</v>
      </c>
      <c r="K21" s="46" t="str">
        <f t="shared" si="4"/>
        <v>Very High</v>
      </c>
      <c r="L21" s="91" t="str">
        <f t="shared" si="5"/>
        <v>District has Very High proportion of area under cultivation, supporting Low cropping intensity. Irrigation coverage is Moderate with Very High irrigation water requirements.</v>
      </c>
      <c r="M21" s="132">
        <v>99.15</v>
      </c>
      <c r="N21" s="132">
        <f>INDEX(Aquifer!H:H,MATCH(B21,Aquifer!C:C,0))</f>
        <v>50.38</v>
      </c>
      <c r="O21" s="77" t="str">
        <f>INDEX(Aquifer!F:F,MATCH(B21,Aquifer!C:C,0))</f>
        <v>HR</v>
      </c>
      <c r="P21" s="134">
        <f>INDEX(surface_water_body!F:F,MATCH(B21,surface_water_body!A:A,0))</f>
        <v>1876</v>
      </c>
      <c r="Q21" s="42">
        <f>INDEX(surface_water_body!D:D,MATCH(B21,surface_water_body!A:A,0))</f>
        <v>40.272500000000065</v>
      </c>
      <c r="R21" s="132">
        <f>INDEX(surface_water_body!E:E,MATCH(B21,surface_water_body!A:A,0))</f>
        <v>0.51284576371153545</v>
      </c>
      <c r="S21" s="43" t="str">
        <f t="shared" si="6"/>
        <v>Very High</v>
      </c>
      <c r="T21" s="43" t="str">
        <f t="shared" si="7"/>
        <v>Moderate</v>
      </c>
      <c r="U21" s="43">
        <f t="shared" si="8"/>
        <v>4</v>
      </c>
      <c r="V21" s="48" t="str">
        <f t="shared" si="9"/>
        <v>Groundwater contribution to irrigation is Very High with current groundwater development stage classified as Moderate. There are 1876 surface water bodies, covering 0.5% of district area.</v>
      </c>
      <c r="W21" s="136">
        <v>100</v>
      </c>
      <c r="X21" s="134">
        <v>100</v>
      </c>
      <c r="Y21" s="143">
        <f>INDEX(Aquifer!E:E, MATCH(B21,Aquifer!C:C,0))*100</f>
        <v>0</v>
      </c>
      <c r="Z21" s="139">
        <f>(INDEX(Aquifer!G:G, MATCH(B21,Aquifer!C:C,0)))*(10^4/10^6)</f>
        <v>748.30770000000007</v>
      </c>
      <c r="AA21" s="141">
        <v>60</v>
      </c>
      <c r="AB21" s="56">
        <f>INDEX(Replacement!M:M, MATCH(B21,Replacement!B:B,0))</f>
        <v>14.4</v>
      </c>
      <c r="AC21" s="57">
        <f t="shared" si="0"/>
        <v>1</v>
      </c>
      <c r="AD21" s="57">
        <f>(X21/100)*0.278+(Y21/100)*0.0732</f>
        <v>0.27800000000000002</v>
      </c>
      <c r="AE21" s="44">
        <f t="shared" si="10"/>
        <v>2.7182526638400008E-2</v>
      </c>
      <c r="AF21" s="61" t="str">
        <f t="shared" si="11"/>
        <v>District has 100 pumps, with 100 % of pumps being electric. The electric tariff subsidy is Very High. These pumps abstract 748 MCM of groundwater.</v>
      </c>
      <c r="AG21" s="146">
        <f>INDEX(Replacement!N:N,MATCH(B21,Replacement!B:B,0))</f>
        <v>60.15</v>
      </c>
      <c r="AH21" s="147">
        <f>INDEX('Community SIP'!C:C,MATCH(B21,'Community SIP'!B:B,0))</f>
        <v>2.2000000000000002</v>
      </c>
      <c r="AI21" s="147">
        <f>INDEX('Community SIP'!D:D,MATCH(B21,'Community SIP'!B:B,0))</f>
        <v>1.01</v>
      </c>
      <c r="AJ21" s="67" t="str">
        <f t="shared" si="12"/>
        <v>High</v>
      </c>
      <c r="AK21" s="64">
        <f t="shared" si="13"/>
        <v>2</v>
      </c>
      <c r="AL21" s="64" t="str">
        <f t="shared" si="14"/>
        <v>Low</v>
      </c>
      <c r="AM21" s="70" t="str">
        <f t="shared" si="15"/>
        <v>Small and Marginal farmers hold 60 % of holdings. The average area per holding is 2.2 ha with Low fragmentation of land.</v>
      </c>
      <c r="AN21" s="150" t="str">
        <f>INDEX(DISCOM!E:E,MATCH(B21,DISCOM!B:B,0))</f>
        <v>Paschim Gujarat Vij Company Limited (PGVCL)</v>
      </c>
      <c r="AO21" s="150"/>
      <c r="AP21" s="150" t="str">
        <f>INDEX(DISCOM!F:F,MATCH(B21,DISCOM!B:B,0))</f>
        <v>A+</v>
      </c>
      <c r="AQ21" s="74" t="str">
        <f>INDEX(DISCOM!H:H,MATCH(B21,DISCOM!B:B,0))</f>
        <v>Yes</v>
      </c>
      <c r="AR21" s="150" t="s">
        <v>726</v>
      </c>
      <c r="AS21" s="77">
        <f>(INDEX(Tariff!D:D,MATCH(A21,Tariff!A:A,0)))*100</f>
        <v>60</v>
      </c>
      <c r="AT21" s="85" t="str">
        <f>(INDEX(Tariff!E:E,MATCH(A21,Tariff!A:A,0)))</f>
        <v>Very High</v>
      </c>
      <c r="AU21" s="86" t="str">
        <f t="shared" si="16"/>
        <v>Paschim Gujarat Vij Company Limited (PGVCL) is the Distribution Company responsible for distributing electricity. The rating of DISCOM (capturing financial and operational metrics) is A+. More than 70 % of feeder is segregated.</v>
      </c>
      <c r="AV21" s="119" t="str">
        <f>INDEX('Community SIP'!I:I,MATCH(B21,'Community SIP'!B:B,0))</f>
        <v/>
      </c>
      <c r="AW21" s="119" t="str">
        <f t="shared" si="19"/>
        <v/>
      </c>
      <c r="AX21" s="119" t="str">
        <f t="shared" si="20"/>
        <v xml:space="preserve"> High groundwater development suggests that new SIPs should focus on surface water sources. </v>
      </c>
      <c r="AY21" s="120" t="s">
        <v>727</v>
      </c>
      <c r="AZ21" s="119" t="str">
        <f t="shared" si="17"/>
        <v>Electric</v>
      </c>
      <c r="BA21" s="120" t="s">
        <v>728</v>
      </c>
      <c r="BB21" s="120" t="str">
        <f>INDEX(DISCOM!H:H,MATCH(B21,DISCOM!B:B,0))</f>
        <v>Yes</v>
      </c>
      <c r="BC21" s="153" t="s">
        <v>729</v>
      </c>
      <c r="BD21" s="181" t="str">
        <f t="shared" si="18"/>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1" s="58" t="s">
        <v>730</v>
      </c>
      <c r="BG21">
        <f>Y21*100</f>
        <v>0</v>
      </c>
    </row>
    <row r="22" spans="1:59" ht="123" customHeight="1" x14ac:dyDescent="0.25">
      <c r="A22" s="88" t="str">
        <f>INDEX(Aquifer!A:A,MATCH(B22,Aquifer!C:C,0))</f>
        <v>punjab</v>
      </c>
      <c r="B22" s="89" t="s">
        <v>228</v>
      </c>
      <c r="C22" s="87">
        <v>4.7135516080102002</v>
      </c>
      <c r="D22" s="130">
        <f>INDEX(Aquifer!J:J,MATCH(B22,Aquifer!C:C,0))*100</f>
        <v>83.136168759722267</v>
      </c>
      <c r="E22" s="128">
        <v>189.79999999999998</v>
      </c>
      <c r="F22" s="128">
        <v>100</v>
      </c>
      <c r="G22" s="128">
        <v>66.692949203942376</v>
      </c>
      <c r="H22" s="46" t="str">
        <f t="shared" si="1"/>
        <v>Very High</v>
      </c>
      <c r="I22" s="46" t="str">
        <f t="shared" si="2"/>
        <v>High</v>
      </c>
      <c r="J22" s="46" t="str">
        <f t="shared" si="3"/>
        <v>Very High</v>
      </c>
      <c r="K22" s="46" t="str">
        <f t="shared" si="4"/>
        <v>High</v>
      </c>
      <c r="L22" s="91" t="str">
        <f t="shared" si="5"/>
        <v>District has Very High proportion of area under cultivation, supporting High cropping intensity. Irrigation coverage is Very High with High irrigation water requirements.</v>
      </c>
      <c r="M22" s="132">
        <v>78.36999999999999</v>
      </c>
      <c r="N22" s="132">
        <f>INDEX(Aquifer!H:H,MATCH(B22,Aquifer!C:C,0))</f>
        <v>178.11</v>
      </c>
      <c r="O22" s="77" t="str">
        <f>INDEX(Aquifer!F:F,MATCH(B22,Aquifer!C:C,0))</f>
        <v>SR</v>
      </c>
      <c r="P22" s="134">
        <f>INDEX(surface_water_body!F:F,MATCH(B22,surface_water_body!A:A,0))</f>
        <v>1055</v>
      </c>
      <c r="Q22" s="42">
        <f>INDEX(surface_water_body!D:D,MATCH(B22,surface_water_body!A:A,0))</f>
        <v>6.7578000000000165</v>
      </c>
      <c r="R22" s="132">
        <f>INDEX(surface_water_body!E:E,MATCH(B22,surface_water_body!A:A,0))</f>
        <v>0.2506239979728957</v>
      </c>
      <c r="S22" s="43" t="str">
        <f t="shared" si="6"/>
        <v>Very High</v>
      </c>
      <c r="T22" s="43" t="str">
        <f t="shared" si="7"/>
        <v>Over-exploited</v>
      </c>
      <c r="U22" s="43">
        <f t="shared" si="8"/>
        <v>2</v>
      </c>
      <c r="V22" s="48" t="str">
        <f t="shared" si="9"/>
        <v>Groundwater contribution to irrigation is Very High with current groundwater development stage classified as Over-exploited. There are 1055 surface water bodies, covering 0.3% of district area.</v>
      </c>
      <c r="W22" s="136">
        <v>100</v>
      </c>
      <c r="X22" s="134">
        <v>100</v>
      </c>
      <c r="Y22" s="143">
        <f>INDEX(Aquifer!E:E, MATCH(B22,Aquifer!C:C,0))*100</f>
        <v>0</v>
      </c>
      <c r="Z22" s="139">
        <f>(INDEX(Aquifer!G:G, MATCH(B22,Aquifer!C:C,0)))*(10^4/10^6)</f>
        <v>116.2015</v>
      </c>
      <c r="AA22" s="141">
        <v>0</v>
      </c>
      <c r="AB22" s="56">
        <f>INDEX(Replacement!M:M, MATCH(B22,Replacement!B:B,0))</f>
        <v>15</v>
      </c>
      <c r="AC22" s="57">
        <f t="shared" si="0"/>
        <v>1</v>
      </c>
      <c r="AD22" s="57">
        <f>(X22/100)*0.278+(Y22/100)*0.0732</f>
        <v>0.27800000000000002</v>
      </c>
      <c r="AE22" s="44">
        <f t="shared" si="10"/>
        <v>4.3969356472222231E-3</v>
      </c>
      <c r="AF22" s="61" t="str">
        <f t="shared" si="11"/>
        <v>District has 100 pumps, with 100 % of pumps being electric. The electric tariff subsidy is Very High. These pumps abstract 116 MCM of groundwater.</v>
      </c>
      <c r="AG22" s="146">
        <f>INDEX(Replacement!N:N,MATCH(B22,Replacement!B:B,0))</f>
        <v>33.129999999999995</v>
      </c>
      <c r="AH22" s="147">
        <f>INDEX('Community SIP'!C:C,MATCH(B22,'Community SIP'!B:B,0))</f>
        <v>3.58</v>
      </c>
      <c r="AI22" s="147">
        <f>INDEX('Community SIP'!D:D,MATCH(B22,'Community SIP'!B:B,0))</f>
        <v>1.23</v>
      </c>
      <c r="AJ22" s="67" t="str">
        <f t="shared" si="12"/>
        <v>Low</v>
      </c>
      <c r="AK22" s="64">
        <f t="shared" si="13"/>
        <v>1</v>
      </c>
      <c r="AL22" s="64" t="str">
        <f t="shared" si="14"/>
        <v>Low</v>
      </c>
      <c r="AM22" s="70" t="str">
        <f t="shared" si="15"/>
        <v>Small and Marginal farmers hold 33 % of holdings. The average area per holding is 3.58 ha with Low fragmentation of land.</v>
      </c>
      <c r="AN22" s="150" t="str">
        <f>INDEX(DISCOM!E:E,MATCH(B22,DISCOM!B:B,0))</f>
        <v>Punjab State Power Corporation Limited (PSPCL)</v>
      </c>
      <c r="AO22" s="150"/>
      <c r="AP22" s="150" t="str">
        <f>INDEX(DISCOM!F:F,MATCH(B22,DISCOM!B:B,0))</f>
        <v>B</v>
      </c>
      <c r="AQ22" s="74" t="str">
        <f>INDEX(DISCOM!H:H,MATCH(B22,DISCOM!B:B,0))</f>
        <v>Yes</v>
      </c>
      <c r="AR22" s="150" t="s">
        <v>726</v>
      </c>
      <c r="AS22" s="77">
        <f>(INDEX(Tariff!D:D,MATCH(A22,Tariff!A:A,0)))*100</f>
        <v>0</v>
      </c>
      <c r="AT22" s="85" t="str">
        <f>(INDEX(Tariff!E:E,MATCH(A22,Tariff!A:A,0)))</f>
        <v>Very High</v>
      </c>
      <c r="AU22" s="86" t="str">
        <f t="shared" si="16"/>
        <v>Punjab State Power Corporation Limited (PSPCL) is the Distribution Company responsible for distributing electricity. The rating of DISCOM (capturing financial and operational metrics) is B. More than 70 % of feeder is segregated.</v>
      </c>
      <c r="AV22" s="119" t="str">
        <f>INDEX('Community SIP'!I:I,MATCH(B22,'Community SIP'!B:B,0))</f>
        <v/>
      </c>
      <c r="AW22" s="119" t="str">
        <f t="shared" si="19"/>
        <v/>
      </c>
      <c r="AX22" s="119" t="str">
        <f t="shared" si="20"/>
        <v xml:space="preserve"> High groundwater development suggests that new SIPs should focus on surface water sources. </v>
      </c>
      <c r="AY22" s="120" t="s">
        <v>727</v>
      </c>
      <c r="AZ22" s="119" t="str">
        <f t="shared" si="17"/>
        <v>Electric</v>
      </c>
      <c r="BA22" s="120" t="s">
        <v>728</v>
      </c>
      <c r="BB22" s="120" t="str">
        <f>INDEX(DISCOM!H:H,MATCH(B22,DISCOM!B:B,0))</f>
        <v>Yes</v>
      </c>
      <c r="BC22" s="153" t="s">
        <v>729</v>
      </c>
      <c r="BD22" s="181" t="str">
        <f t="shared" si="18"/>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2" s="58" t="s">
        <v>730</v>
      </c>
      <c r="BG22">
        <f>Y22*100</f>
        <v>0</v>
      </c>
    </row>
    <row r="23" spans="1:59" ht="123" customHeight="1" x14ac:dyDescent="0.25">
      <c r="A23" s="88" t="str">
        <f>INDEX(Aquifer!A:A,MATCH(B23,Aquifer!C:C,0))</f>
        <v>uttar pradesh</v>
      </c>
      <c r="B23" s="89" t="s">
        <v>559</v>
      </c>
      <c r="C23" s="87">
        <v>4.79</v>
      </c>
      <c r="D23" s="130">
        <f>INDEX(Aquifer!J:J,MATCH(B23,Aquifer!C:C,0))*100</f>
        <v>72.118093499140073</v>
      </c>
      <c r="E23" s="128">
        <v>160.30000000000001</v>
      </c>
      <c r="F23" s="128">
        <v>87.3</v>
      </c>
      <c r="G23" s="128">
        <v>76.047430830039517</v>
      </c>
      <c r="H23" s="46" t="str">
        <f t="shared" si="1"/>
        <v>High</v>
      </c>
      <c r="I23" s="46" t="str">
        <f t="shared" si="2"/>
        <v>Moderate</v>
      </c>
      <c r="J23" s="46" t="str">
        <f t="shared" si="3"/>
        <v>Very High</v>
      </c>
      <c r="K23" s="46" t="str">
        <f t="shared" si="4"/>
        <v>Very High</v>
      </c>
      <c r="L23" s="91" t="str">
        <f t="shared" si="5"/>
        <v>District has High proportion of area under cultivation, supporting Moderate cropping intensity. Irrigation coverage is Very High with Very High irrigation water requirements.</v>
      </c>
      <c r="M23" s="132">
        <v>88.13</v>
      </c>
      <c r="N23" s="132">
        <f>INDEX(Aquifer!H:H,MATCH(B23,Aquifer!C:C,0))</f>
        <v>91.75</v>
      </c>
      <c r="O23" s="77" t="str">
        <f>INDEX(Aquifer!F:F,MATCH(B23,Aquifer!C:C,0))</f>
        <v>SR</v>
      </c>
      <c r="P23" s="134">
        <f>INDEX(surface_water_body!F:F,MATCH(B23,surface_water_body!A:A,0))</f>
        <v>1456</v>
      </c>
      <c r="Q23" s="42">
        <f>INDEX(surface_water_body!D:D,MATCH(B23,surface_water_body!A:A,0))</f>
        <v>6.9999999999999993E-3</v>
      </c>
      <c r="R23" s="132">
        <f>INDEX(surface_water_body!E:E,MATCH(B23,surface_water_body!A:A,0))</f>
        <v>2.7345992409627686E-4</v>
      </c>
      <c r="S23" s="43" t="str">
        <f t="shared" si="6"/>
        <v>Very High</v>
      </c>
      <c r="T23" s="43" t="str">
        <f t="shared" si="7"/>
        <v>Semi-critical</v>
      </c>
      <c r="U23" s="43">
        <f t="shared" si="8"/>
        <v>1</v>
      </c>
      <c r="V23" s="48" t="str">
        <f t="shared" si="9"/>
        <v>Groundwater contribution to irrigation is Very High with current groundwater development stage classified as Semi-critical. There are 1456 surface water bodies, covering 0% of district area.</v>
      </c>
      <c r="W23" s="136">
        <v>100</v>
      </c>
      <c r="X23" s="134">
        <v>14.000000000000002</v>
      </c>
      <c r="Y23" s="143">
        <f>INDEX(Aquifer!E:E, MATCH(B23,Aquifer!C:C,0))*100</f>
        <v>85</v>
      </c>
      <c r="Z23" s="139">
        <f>(INDEX(Aquifer!G:G, MATCH(B23,Aquifer!C:C,0)))*(10^4/10^6)</f>
        <v>452.19330000000002</v>
      </c>
      <c r="AA23" s="141">
        <v>0</v>
      </c>
      <c r="AB23" s="56">
        <f>INDEX(Replacement!M:M, MATCH(B23,Replacement!B:B,0))</f>
        <v>12.5</v>
      </c>
      <c r="AC23" s="57">
        <f t="shared" si="0"/>
        <v>4</v>
      </c>
      <c r="AD23" s="57">
        <f>(X23/100)*0.278+(Y23/100)*0.0732</f>
        <v>0.10114000000000001</v>
      </c>
      <c r="AE23" s="44">
        <f t="shared" si="10"/>
        <v>5.1875154808750015E-3</v>
      </c>
      <c r="AF23" s="61" t="str">
        <f t="shared" si="11"/>
        <v>District has 100 pumps, with 14 % of pumps being electric. The electric tariff subsidy is Very High. These pumps abstract 452 MCM of groundwater.</v>
      </c>
      <c r="AG23" s="146">
        <f>INDEX(Replacement!N:N,MATCH(B23,Replacement!B:B,0))</f>
        <v>90.128504100000001</v>
      </c>
      <c r="AH23" s="147">
        <f>INDEX('Community SIP'!C:C,MATCH(B23,'Community SIP'!B:B,0))</f>
        <v>0.84</v>
      </c>
      <c r="AI23" s="147">
        <f>INDEX('Community SIP'!D:D,MATCH(B23,'Community SIP'!B:B,0))</f>
        <v>1.84</v>
      </c>
      <c r="AJ23" s="67" t="str">
        <f t="shared" si="12"/>
        <v>Very High</v>
      </c>
      <c r="AK23" s="64">
        <f t="shared" si="13"/>
        <v>4</v>
      </c>
      <c r="AL23" s="64" t="str">
        <f t="shared" si="14"/>
        <v>Moderate</v>
      </c>
      <c r="AM23" s="70" t="str">
        <f t="shared" si="15"/>
        <v>Small and Marginal farmers hold 90 % of holdings. The average area per holding is 0.84 ha with Moderate fragmentation of land.</v>
      </c>
      <c r="AN23" s="150" t="str">
        <f>INDEX(DISCOM!E:E,MATCH(B23,DISCOM!B:B,0))</f>
        <v>Paschimanchal Vidyut Vitran Nigam Limited (PVVNL)</v>
      </c>
      <c r="AO23" s="150"/>
      <c r="AP23" s="150" t="str">
        <f>INDEX(DISCOM!F:F,MATCH(B23,DISCOM!B:B,0))</f>
        <v>B</v>
      </c>
      <c r="AQ23" s="74" t="str">
        <f>INDEX(DISCOM!H:H,MATCH(B23,DISCOM!B:B,0))</f>
        <v>Yes</v>
      </c>
      <c r="AR23" s="150" t="s">
        <v>726</v>
      </c>
      <c r="AS23" s="77">
        <f>(INDEX(Tariff!D:D,MATCH(A23,Tariff!A:A,0)))*100</f>
        <v>0</v>
      </c>
      <c r="AT23" s="85" t="str">
        <f>(INDEX(Tariff!E:E,MATCH(A23,Tariff!A:A,0)))</f>
        <v>Very High</v>
      </c>
      <c r="AU23" s="86" t="str">
        <f t="shared" si="16"/>
        <v>Paschimanchal Vidyut Vitran Nigam Limited (PVVNL) is the Distribution Company responsible for distributing electricity. The rating of DISCOM (capturing financial and operational metrics) is B. More than 70 % of feeder is segregated.</v>
      </c>
      <c r="AV23" s="119" t="str">
        <f>INDEX('Community SIP'!I:I,MATCH(B23,'Community SIP'!B:B,0))</f>
        <v>Community SIP</v>
      </c>
      <c r="AW23" s="119" t="str">
        <f t="shared" si="19"/>
        <v xml:space="preserve"> Small farm areas alongside higher fragmentation of holdings suggests community SIPs may be preferred</v>
      </c>
      <c r="AX23" s="119" t="str">
        <f t="shared" si="20"/>
        <v xml:space="preserve"> High groundwater development suggests that new SIPs should focus on surface water sources. </v>
      </c>
      <c r="AY23" s="120" t="s">
        <v>727</v>
      </c>
      <c r="AZ23" s="119" t="str">
        <f t="shared" si="17"/>
        <v>Diesel</v>
      </c>
      <c r="BA23" s="120" t="s">
        <v>728</v>
      </c>
      <c r="BB23" s="120" t="str">
        <f>INDEX(DISCOM!H:H,MATCH(B23,DISCOM!B:B,0))</f>
        <v>Yes</v>
      </c>
      <c r="BC23" s="153" t="s">
        <v>736</v>
      </c>
      <c r="BD23"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23" s="58" t="s">
        <v>737</v>
      </c>
      <c r="BG23">
        <f>Y23*100</f>
        <v>8500</v>
      </c>
    </row>
    <row r="24" spans="1:59" ht="123" customHeight="1" x14ac:dyDescent="0.25">
      <c r="A24" s="88" t="str">
        <f>INDEX(Aquifer!A:A,MATCH(B24,Aquifer!C:C,0))</f>
        <v>gujarat</v>
      </c>
      <c r="B24" s="89" t="s">
        <v>469</v>
      </c>
      <c r="C24" s="87">
        <v>5.53</v>
      </c>
      <c r="D24" s="130">
        <f>INDEX(Aquifer!J:J,MATCH(B24,Aquifer!C:C,0))*100</f>
        <v>70.256197900725553</v>
      </c>
      <c r="E24" s="128">
        <v>178.2</v>
      </c>
      <c r="F24" s="128">
        <v>95.5</v>
      </c>
      <c r="G24" s="128">
        <v>79.318788144574796</v>
      </c>
      <c r="H24" s="46" t="str">
        <f t="shared" si="1"/>
        <v>High</v>
      </c>
      <c r="I24" s="46" t="str">
        <f t="shared" si="2"/>
        <v>Moderate</v>
      </c>
      <c r="J24" s="46" t="str">
        <f t="shared" si="3"/>
        <v>Very High</v>
      </c>
      <c r="K24" s="46" t="str">
        <f t="shared" si="4"/>
        <v>Very High</v>
      </c>
      <c r="L24" s="91" t="str">
        <f t="shared" si="5"/>
        <v>District has High proportion of area under cultivation, supporting Moderate cropping intensity. Irrigation coverage is Very High with Very High irrigation water requirements.</v>
      </c>
      <c r="M24" s="132">
        <v>61.94</v>
      </c>
      <c r="N24" s="132">
        <f>INDEX(Aquifer!H:H,MATCH(B24,Aquifer!C:C,0))</f>
        <v>22.84</v>
      </c>
      <c r="O24" s="77" t="str">
        <f>INDEX(Aquifer!F:F,MATCH(B24,Aquifer!C:C,0))</f>
        <v>SR</v>
      </c>
      <c r="P24" s="134">
        <f>INDEX(surface_water_body!F:F,MATCH(B24,surface_water_body!A:A,0))</f>
        <v>1634</v>
      </c>
      <c r="Q24" s="42">
        <f>INDEX(surface_water_body!D:D,MATCH(B24,surface_water_body!A:A,0))</f>
        <v>38.987699999999975</v>
      </c>
      <c r="R24" s="132">
        <f>INDEX(surface_water_body!E:E,MATCH(B24,surface_water_body!A:A,0))</f>
        <v>1.2854304881980185</v>
      </c>
      <c r="S24" s="43" t="str">
        <f t="shared" si="6"/>
        <v>High</v>
      </c>
      <c r="T24" s="43" t="str">
        <f t="shared" si="7"/>
        <v>Low</v>
      </c>
      <c r="U24" s="43">
        <f t="shared" si="8"/>
        <v>4</v>
      </c>
      <c r="V24" s="48" t="str">
        <f t="shared" si="9"/>
        <v>Groundwater contribution to irrigation is High with current groundwater development stage classified as Low. There are 1634 surface water bodies, covering 1.3% of district area.</v>
      </c>
      <c r="W24" s="136">
        <v>100</v>
      </c>
      <c r="X24" s="134">
        <v>20</v>
      </c>
      <c r="Y24" s="143">
        <f>INDEX(Aquifer!E:E, MATCH(B24,Aquifer!C:C,0))*100</f>
        <v>74</v>
      </c>
      <c r="Z24" s="139">
        <f>(INDEX(Aquifer!G:G, MATCH(B24,Aquifer!C:C,0)))*(10^4/10^6)</f>
        <v>245.5086</v>
      </c>
      <c r="AA24" s="141">
        <v>60</v>
      </c>
      <c r="AB24" s="56">
        <f>INDEX(Replacement!M:M, MATCH(B24,Replacement!B:B,0))</f>
        <v>14.9</v>
      </c>
      <c r="AC24" s="57">
        <f t="shared" si="0"/>
        <v>4</v>
      </c>
      <c r="AD24" s="57">
        <f>(X24/100)*0.278+(Y24/100)*0.0732</f>
        <v>0.109768</v>
      </c>
      <c r="AE24" s="44">
        <f t="shared" si="10"/>
        <v>3.6436029893156443E-3</v>
      </c>
      <c r="AF24" s="61" t="str">
        <f t="shared" si="11"/>
        <v>District has 100 pumps, with 20 % of pumps being electric. The electric tariff subsidy is Very High. These pumps abstract 245 MCM of groundwater.</v>
      </c>
      <c r="AG24" s="146">
        <f>INDEX(Replacement!N:N,MATCH(B24,Replacement!B:B,0))</f>
        <v>89.46</v>
      </c>
      <c r="AH24" s="147">
        <f>INDEX('Community SIP'!C:C,MATCH(B24,'Community SIP'!B:B,0))</f>
        <v>1</v>
      </c>
      <c r="AI24" s="147">
        <f>INDEX('Community SIP'!D:D,MATCH(B24,'Community SIP'!B:B,0))</f>
        <v>1</v>
      </c>
      <c r="AJ24" s="67" t="str">
        <f t="shared" si="12"/>
        <v>Very High</v>
      </c>
      <c r="AK24" s="64">
        <f t="shared" si="13"/>
        <v>4</v>
      </c>
      <c r="AL24" s="64" t="str">
        <f t="shared" si="14"/>
        <v>Low</v>
      </c>
      <c r="AM24" s="70" t="str">
        <f t="shared" si="15"/>
        <v>Small and Marginal farmers hold 89 % of holdings. The average area per holding is 1 ha with Low fragmentation of land.</v>
      </c>
      <c r="AN24" s="150" t="str">
        <f>INDEX(DISCOM!E:E,MATCH(B24,DISCOM!B:B,0))</f>
        <v>Madhya Gujarat Vij Company Limited (MGVCL)</v>
      </c>
      <c r="AO24" s="150"/>
      <c r="AP24" s="150" t="str">
        <f>INDEX(DISCOM!F:F,MATCH(B24,DISCOM!B:B,0))</f>
        <v>A+</v>
      </c>
      <c r="AQ24" s="74" t="str">
        <f>INDEX(DISCOM!H:H,MATCH(B24,DISCOM!B:B,0))</f>
        <v>Yes</v>
      </c>
      <c r="AR24" s="150" t="s">
        <v>726</v>
      </c>
      <c r="AS24" s="77">
        <f>(INDEX(Tariff!D:D,MATCH(A24,Tariff!A:A,0)))*100</f>
        <v>60</v>
      </c>
      <c r="AT24" s="85" t="str">
        <f>(INDEX(Tariff!E:E,MATCH(A24,Tariff!A:A,0)))</f>
        <v>Very High</v>
      </c>
      <c r="AU24" s="86" t="str">
        <f t="shared" si="16"/>
        <v>Madhya Gujarat Vij Company Limited (MGVCL) is the Distribution Company responsible for distributing electricity. The rating of DISCOM (capturing financial and operational metrics) is A+. More than 70 % of feeder is segregated.</v>
      </c>
      <c r="AV24" s="119" t="str">
        <f>INDEX('Community SIP'!I:I,MATCH(B24,'Community SIP'!B:B,0))</f>
        <v>Community SIP</v>
      </c>
      <c r="AW24" s="119" t="str">
        <f t="shared" si="19"/>
        <v xml:space="preserve"> Small farm areas alongside higher fragmentation of holdings suggests community SIPs may be preferred</v>
      </c>
      <c r="AX24" s="119" t="str">
        <f t="shared" si="20"/>
        <v/>
      </c>
      <c r="AY24" s="119"/>
      <c r="AZ24" s="119" t="str">
        <f t="shared" si="17"/>
        <v>Diesel</v>
      </c>
      <c r="BA24" s="120" t="s">
        <v>728</v>
      </c>
      <c r="BB24" s="120" t="str">
        <f>INDEX(DISCOM!H:H,MATCH(B24,DISCOM!B:B,0))</f>
        <v>Yes</v>
      </c>
      <c r="BC24" s="153" t="s">
        <v>736</v>
      </c>
      <c r="BD24" s="181" t="str">
        <f t="shared" si="18"/>
        <v>Higher proportion of diesel pumps suggests that PM-KUSUM model B be preferred. Small farm areas alongside higher fragmentation of holdings suggests community SIPs may be preferred</v>
      </c>
      <c r="BE24" s="58" t="s">
        <v>737</v>
      </c>
      <c r="BG24">
        <f>Y24*100</f>
        <v>7400</v>
      </c>
    </row>
    <row r="25" spans="1:59" ht="123" customHeight="1" x14ac:dyDescent="0.25">
      <c r="A25" s="88" t="str">
        <f>INDEX(Aquifer!A:A,MATCH(B25,Aquifer!C:C,0))</f>
        <v>andhra pradesh</v>
      </c>
      <c r="B25" s="89" t="s">
        <v>54</v>
      </c>
      <c r="C25" s="87">
        <v>5.4642477105821001</v>
      </c>
      <c r="D25" s="130">
        <f>INDEX(Aquifer!J:J,MATCH(B25,Aquifer!C:C,0))*100</f>
        <v>44.634689888541487</v>
      </c>
      <c r="E25" s="128">
        <v>105</v>
      </c>
      <c r="F25" s="128">
        <v>18.600000000000001</v>
      </c>
      <c r="G25" s="128">
        <v>70.208487469884091</v>
      </c>
      <c r="H25" s="46" t="str">
        <f t="shared" si="1"/>
        <v>Moderate</v>
      </c>
      <c r="I25" s="46" t="str">
        <f t="shared" si="2"/>
        <v>Low</v>
      </c>
      <c r="J25" s="46" t="str">
        <f t="shared" si="3"/>
        <v>Low</v>
      </c>
      <c r="K25" s="46" t="str">
        <f t="shared" si="4"/>
        <v>Very High</v>
      </c>
      <c r="L25" s="91" t="str">
        <f t="shared" si="5"/>
        <v>District has Moderate proportion of area under cultivation, supporting Low cropping intensity. Irrigation coverage is Low with Very High irrigation water requirements.</v>
      </c>
      <c r="M25" s="132">
        <v>73.47</v>
      </c>
      <c r="N25" s="132">
        <f>INDEX(Aquifer!H:H,MATCH(B25,Aquifer!C:C,0))</f>
        <v>33.28</v>
      </c>
      <c r="O25" s="77" t="str">
        <f>INDEX(Aquifer!F:F,MATCH(B25,Aquifer!C:C,0))</f>
        <v>HR</v>
      </c>
      <c r="P25" s="134">
        <f>INDEX(surface_water_body!F:F,MATCH(B25,surface_water_body!A:A,0))</f>
        <v>50537</v>
      </c>
      <c r="Q25" s="42">
        <f>INDEX(surface_water_body!D:D,MATCH(B25,surface_water_body!A:A,0))</f>
        <v>508.29494999997848</v>
      </c>
      <c r="R25" s="132">
        <f>INDEX(surface_water_body!E:E,MATCH(B25,surface_water_body!A:A,0))</f>
        <v>2.5787233066877313</v>
      </c>
      <c r="S25" s="43" t="str">
        <f t="shared" si="6"/>
        <v>High</v>
      </c>
      <c r="T25" s="43" t="str">
        <f t="shared" si="7"/>
        <v>Low</v>
      </c>
      <c r="U25" s="43">
        <f t="shared" si="8"/>
        <v>4</v>
      </c>
      <c r="V25" s="48" t="str">
        <f t="shared" si="9"/>
        <v>Groundwater contribution to irrigation is High with current groundwater development stage classified as Low. There are 50537 surface water bodies, covering 2.6% of district area.</v>
      </c>
      <c r="W25" s="136">
        <v>100</v>
      </c>
      <c r="X25" s="134">
        <v>100</v>
      </c>
      <c r="Y25" s="143">
        <f>INDEX(Aquifer!E:E, MATCH(B25,Aquifer!C:C,0))*100</f>
        <v>0</v>
      </c>
      <c r="Z25" s="139">
        <f>(INDEX(Aquifer!G:G, MATCH(B25,Aquifer!C:C,0)))*(10^4/10^6)</f>
        <v>389.85559999999998</v>
      </c>
      <c r="AA25" s="141">
        <v>0</v>
      </c>
      <c r="AB25" s="56">
        <f>INDEX(Replacement!M:M, MATCH(B25,Replacement!B:B,0))</f>
        <v>8.8000000000000007</v>
      </c>
      <c r="AC25" s="57">
        <f t="shared" si="0"/>
        <v>1</v>
      </c>
      <c r="AD25" s="57">
        <f>(X25/100)*0.278+(Y25/100)*0.0732</f>
        <v>0.27800000000000002</v>
      </c>
      <c r="AE25" s="44">
        <f t="shared" si="10"/>
        <v>8.6543322689185201E-3</v>
      </c>
      <c r="AF25" s="61" t="str">
        <f t="shared" si="11"/>
        <v>District has 100 pumps, with 100 % of pumps being electric. The electric tariff subsidy is Very High. These pumps abstract 389 MCM of groundwater.</v>
      </c>
      <c r="AG25" s="146">
        <f>INDEX(Replacement!N:N,MATCH(B25,Replacement!B:B,0))</f>
        <v>72.009999999999991</v>
      </c>
      <c r="AH25" s="147">
        <f>INDEX('Community SIP'!C:C,MATCH(B25,'Community SIP'!B:B,0))</f>
        <v>1.59</v>
      </c>
      <c r="AI25" s="147">
        <f>INDEX('Community SIP'!D:D,MATCH(B25,'Community SIP'!B:B,0))</f>
        <v>1.63</v>
      </c>
      <c r="AJ25" s="67" t="str">
        <f t="shared" si="12"/>
        <v>High</v>
      </c>
      <c r="AK25" s="64">
        <f t="shared" si="13"/>
        <v>3</v>
      </c>
      <c r="AL25" s="64" t="str">
        <f t="shared" si="14"/>
        <v>Moderate</v>
      </c>
      <c r="AM25" s="70" t="str">
        <f t="shared" si="15"/>
        <v>Small and Marginal farmers hold 72 % of holdings. The average area per holding is 1.59 ha with Moderate fragmentation of land.</v>
      </c>
      <c r="AN25" s="150" t="str">
        <f>INDEX(DISCOM!E:E,MATCH(B25,DISCOM!B:B,0))</f>
        <v>Southern Power Distribution Company of Andhra Pradesh Limited (APSPDCL)</v>
      </c>
      <c r="AO25" s="150"/>
      <c r="AP25" s="150" t="str">
        <f>INDEX(DISCOM!F:F,MATCH(B25,DISCOM!B:B,0))</f>
        <v>B-</v>
      </c>
      <c r="AQ25" s="74" t="str">
        <f>INDEX(DISCOM!H:H,MATCH(B25,DISCOM!B:B,0))</f>
        <v>Yes</v>
      </c>
      <c r="AR25" s="150" t="s">
        <v>726</v>
      </c>
      <c r="AS25" s="77">
        <f>(INDEX(Tariff!D:D,MATCH(A25,Tariff!A:A,0)))*100</f>
        <v>0</v>
      </c>
      <c r="AT25" s="85" t="str">
        <f>(INDEX(Tariff!E:E,MATCH(A25,Tariff!A:A,0)))</f>
        <v>Very High</v>
      </c>
      <c r="AU25" s="86" t="str">
        <f t="shared" si="16"/>
        <v>Southern Power Distribution Company of Andhra Pradesh Limited (APSPDCL) is the Distribution Company responsible for distributing electricity. The rating of DISCOM (capturing financial and operational metrics) is B-. More than 70 % of feeder is segregated.</v>
      </c>
      <c r="AV25" s="119" t="str">
        <f>INDEX('Community SIP'!I:I,MATCH(B25,'Community SIP'!B:B,0))</f>
        <v/>
      </c>
      <c r="AW25" s="119" t="str">
        <f t="shared" si="19"/>
        <v/>
      </c>
      <c r="AX25" s="119" t="str">
        <f t="shared" si="20"/>
        <v xml:space="preserve"> High groundwater development suggests that new SIPs should focus on surface water sources. </v>
      </c>
      <c r="AY25" s="120" t="s">
        <v>727</v>
      </c>
      <c r="AZ25" s="119" t="str">
        <f t="shared" si="17"/>
        <v>Electric</v>
      </c>
      <c r="BA25" s="119"/>
      <c r="BB25" s="120" t="str">
        <f>INDEX(DISCOM!H:H,MATCH(B25,DISCOM!B:B,0))</f>
        <v>Yes</v>
      </c>
      <c r="BC25" s="153" t="s">
        <v>733</v>
      </c>
      <c r="BD25" s="181" t="str">
        <f t="shared" si="18"/>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25" s="58" t="s">
        <v>734</v>
      </c>
      <c r="BG25">
        <f>Y25*100</f>
        <v>0</v>
      </c>
    </row>
    <row r="26" spans="1:59" ht="123" customHeight="1" x14ac:dyDescent="0.25">
      <c r="A26" s="88" t="str">
        <f>INDEX(Aquifer!A:A,MATCH(B26,Aquifer!C:C,0))</f>
        <v>jammu and kashmir</v>
      </c>
      <c r="B26" s="89" t="s">
        <v>613</v>
      </c>
      <c r="C26" s="87">
        <v>4.3917151032125998</v>
      </c>
      <c r="D26" s="130">
        <f>INDEX(Aquifer!J:J,MATCH(B26,Aquifer!C:C,0))*100</f>
        <v>62.765412263327747</v>
      </c>
      <c r="E26" s="128">
        <v>150.6</v>
      </c>
      <c r="F26" s="128">
        <v>72.8</v>
      </c>
      <c r="G26" s="128">
        <v>54.190091687733464</v>
      </c>
      <c r="H26" s="46" t="str">
        <f t="shared" si="1"/>
        <v>High</v>
      </c>
      <c r="I26" s="46" t="str">
        <f t="shared" si="2"/>
        <v>Moderate</v>
      </c>
      <c r="J26" s="46" t="str">
        <f t="shared" si="3"/>
        <v>High</v>
      </c>
      <c r="K26" s="46" t="str">
        <f t="shared" si="4"/>
        <v>High</v>
      </c>
      <c r="L26" s="91" t="str">
        <f t="shared" si="5"/>
        <v>District has High proportion of area under cultivation, supporting Moderate cropping intensity. Irrigation coverage is High with High irrigation water requirements.</v>
      </c>
      <c r="M26" s="132">
        <v>0.47000000000000003</v>
      </c>
      <c r="N26" s="132">
        <f>INDEX(Aquifer!H:H,MATCH(B26,Aquifer!C:C,0))</f>
        <v>22.33</v>
      </c>
      <c r="O26" s="77" t="str">
        <f>INDEX(Aquifer!F:F,MATCH(B26,Aquifer!C:C,0))</f>
        <v>HR</v>
      </c>
      <c r="P26" s="134">
        <f>INDEX(surface_water_body!F:F,MATCH(B26,surface_water_body!A:A,0))</f>
        <v>161</v>
      </c>
      <c r="Q26" s="42">
        <f>INDEX(surface_water_body!D:D,MATCH(B26,surface_water_body!A:A,0))</f>
        <v>0.19240000000000021</v>
      </c>
      <c r="R26" s="132">
        <f>INDEX(surface_water_body!E:E,MATCH(B26,surface_water_body!A:A,0))</f>
        <v>6.9223247236439188E-3</v>
      </c>
      <c r="S26" s="43" t="str">
        <f t="shared" si="6"/>
        <v>Low</v>
      </c>
      <c r="T26" s="43" t="str">
        <f t="shared" si="7"/>
        <v>Low</v>
      </c>
      <c r="U26" s="43">
        <f t="shared" si="8"/>
        <v>1</v>
      </c>
      <c r="V26" s="48" t="str">
        <f t="shared" si="9"/>
        <v>Groundwater contribution to irrigation is Low with current groundwater development stage classified as Low. There are 161 surface water bodies, covering 0% of district area.</v>
      </c>
      <c r="W26" s="136">
        <v>100</v>
      </c>
      <c r="X26" s="134">
        <v>93</v>
      </c>
      <c r="Y26" s="143">
        <f>INDEX(Aquifer!E:E, MATCH(B26,Aquifer!C:C,0))*100</f>
        <v>7.0000000000000009</v>
      </c>
      <c r="Z26" s="139">
        <f>(INDEX(Aquifer!G:G, MATCH(B26,Aquifer!C:C,0)))*(10^4/10^6)</f>
        <v>55.539499999999997</v>
      </c>
      <c r="AA26" s="141">
        <v>235</v>
      </c>
      <c r="AB26" s="56">
        <f>INDEX(Replacement!M:M, MATCH(B26,Replacement!B:B,0))</f>
        <v>17.3</v>
      </c>
      <c r="AC26" s="57">
        <f t="shared" si="0"/>
        <v>1</v>
      </c>
      <c r="AD26" s="57">
        <f>(X26/100)*0.278+(Y26/100)*0.0732</f>
        <v>0.26366400000000006</v>
      </c>
      <c r="AE26" s="44">
        <f t="shared" si="10"/>
        <v>2.298800195430667E-3</v>
      </c>
      <c r="AF26" s="61" t="str">
        <f t="shared" si="11"/>
        <v>District has 100 pumps, with 93 % of pumps being electric. The electric tariff subsidy is Moderate. These pumps abstract 55 MCM of groundwater.</v>
      </c>
      <c r="AG26" s="146">
        <f>INDEX(Replacement!N:N,MATCH(B26,Replacement!B:B,0))</f>
        <v>99.11</v>
      </c>
      <c r="AH26" s="147">
        <f>INDEX('Community SIP'!C:C,MATCH(B26,'Community SIP'!B:B,0))</f>
        <v>0.41</v>
      </c>
      <c r="AI26" s="147">
        <f>INDEX('Community SIP'!D:D,MATCH(B26,'Community SIP'!B:B,0))</f>
        <v>2.7</v>
      </c>
      <c r="AJ26" s="67" t="str">
        <f t="shared" si="12"/>
        <v>Very High</v>
      </c>
      <c r="AK26" s="64">
        <f t="shared" si="13"/>
        <v>4</v>
      </c>
      <c r="AL26" s="64" t="str">
        <f t="shared" si="14"/>
        <v>High</v>
      </c>
      <c r="AM26" s="70" t="str">
        <f t="shared" si="15"/>
        <v>Small and Marginal farmers hold 99 % of holdings. The average area per holding is 0.41 ha with High fragmentation of land.</v>
      </c>
      <c r="AN26" s="150" t="e">
        <f>INDEX(DISCOM!E:E,MATCH(B26,DISCOM!B:B,0))</f>
        <v>#N/A</v>
      </c>
      <c r="AO26" s="150"/>
      <c r="AP26" s="150" t="e">
        <f>INDEX(DISCOM!F:F,MATCH(B26,DISCOM!B:B,0))</f>
        <v>#N/A</v>
      </c>
      <c r="AQ26" s="74" t="str">
        <f>INDEX(DISCOM!H:H,MATCH(B26,DISCOM!B:B,0))</f>
        <v>No data</v>
      </c>
      <c r="AR26" s="150"/>
      <c r="AS26" s="77">
        <f>(INDEX(Tariff!D:D,MATCH(A26,Tariff!A:A,0)))*100</f>
        <v>235</v>
      </c>
      <c r="AT26" s="85" t="str">
        <f>(INDEX(Tariff!E:E,MATCH(A26,Tariff!A:A,0)))</f>
        <v>Moderate</v>
      </c>
      <c r="AU26" s="86" t="s">
        <v>735</v>
      </c>
      <c r="AV26" s="119" t="str">
        <f>INDEX('Community SIP'!I:I,MATCH(B26,'Community SIP'!B:B,0))</f>
        <v>Community SIP</v>
      </c>
      <c r="AW26" s="119" t="str">
        <f t="shared" si="19"/>
        <v xml:space="preserve"> Small farm areas alongside higher fragmentation of holdings suggests community SIPs may be preferred</v>
      </c>
      <c r="AX26" s="119" t="str">
        <f t="shared" si="20"/>
        <v/>
      </c>
      <c r="AY26" s="119"/>
      <c r="AZ26" s="119" t="str">
        <f t="shared" si="17"/>
        <v>Electric</v>
      </c>
      <c r="BA26" s="119"/>
      <c r="BB26" s="120" t="str">
        <f>INDEX(DISCOM!H:H,MATCH(B26,DISCOM!B:B,0))</f>
        <v>No data</v>
      </c>
      <c r="BC26" s="153" t="s">
        <v>744</v>
      </c>
      <c r="BD26" s="181" t="str">
        <f t="shared" si="18"/>
        <v>No data on DISCOM feeder segregation Small farm areas alongside higher fragmentation of holdings suggests community SIPs may be preferred</v>
      </c>
      <c r="BE26" s="58" t="s">
        <v>95</v>
      </c>
      <c r="BG26">
        <f>Y26*100</f>
        <v>700.00000000000011</v>
      </c>
    </row>
    <row r="27" spans="1:59" ht="123" customHeight="1" x14ac:dyDescent="0.25">
      <c r="A27" s="88" t="str">
        <f>INDEX(Aquifer!A:A,MATCH(B27,Aquifer!C:C,0))</f>
        <v>arunachal pradesh</v>
      </c>
      <c r="B27" s="89" t="s">
        <v>63</v>
      </c>
      <c r="C27" s="87">
        <v>3.5</v>
      </c>
      <c r="D27" s="130">
        <f>INDEX(Aquifer!J:J,MATCH(B27,Aquifer!C:C,0))*100</f>
        <v>40.870447299777801</v>
      </c>
      <c r="E27" s="128">
        <v>113.6</v>
      </c>
      <c r="F27" s="128">
        <v>0</v>
      </c>
      <c r="G27" s="128">
        <v>19.369865936488743</v>
      </c>
      <c r="H27" s="46" t="str">
        <f t="shared" si="1"/>
        <v>Moderate</v>
      </c>
      <c r="I27" s="46" t="str">
        <f t="shared" si="2"/>
        <v>Low</v>
      </c>
      <c r="J27" s="46" t="str">
        <f t="shared" si="3"/>
        <v>Low</v>
      </c>
      <c r="K27" s="46" t="str">
        <f t="shared" si="4"/>
        <v>Low</v>
      </c>
      <c r="L27" s="91" t="str">
        <f t="shared" si="5"/>
        <v>District has Moderate proportion of area under cultivation, supporting Low cropping intensity. Irrigation coverage is Low with Low irrigation water requirements.</v>
      </c>
      <c r="M27" s="132">
        <v>5.07</v>
      </c>
      <c r="N27" s="132">
        <f>INDEX(Aquifer!H:H,MATCH(B27,Aquifer!C:C,0))</f>
        <v>0</v>
      </c>
      <c r="O27" s="77" t="str">
        <f>INDEX(Aquifer!F:F,MATCH(B27,Aquifer!C:C,0))</f>
        <v>HR</v>
      </c>
      <c r="P27" s="134">
        <f>INDEX(surface_water_body!F:F,MATCH(B27,surface_water_body!A:A,0))</f>
        <v>0</v>
      </c>
      <c r="Q27" s="42">
        <f>INDEX(surface_water_body!D:D,MATCH(B27,surface_water_body!A:A,0))</f>
        <v>0</v>
      </c>
      <c r="R27" s="132">
        <f>INDEX(surface_water_body!E:E,MATCH(B27,surface_water_body!A:A,0))</f>
        <v>0</v>
      </c>
      <c r="S27" s="43" t="str">
        <f t="shared" si="6"/>
        <v>Low</v>
      </c>
      <c r="T27" s="43" t="str">
        <f t="shared" si="7"/>
        <v>Low</v>
      </c>
      <c r="U27" s="43">
        <f t="shared" si="8"/>
        <v>1</v>
      </c>
      <c r="V27" s="48" t="str">
        <f t="shared" si="9"/>
        <v>Groundwater contribution to irrigation is Low with current groundwater development stage classified as Low. There are 0 surface water bodies, covering 0% of district area.</v>
      </c>
      <c r="W27" s="136">
        <v>100</v>
      </c>
      <c r="X27" s="134">
        <v>0</v>
      </c>
      <c r="Y27" s="143">
        <f>INDEX(Aquifer!E:E, MATCH(B27,Aquifer!C:C,0))*100</f>
        <v>0</v>
      </c>
      <c r="Z27" s="139">
        <f>(INDEX(Aquifer!G:G, MATCH(B27,Aquifer!C:C,0)))*(10^4/10^6)</f>
        <v>0</v>
      </c>
      <c r="AA27" s="141">
        <v>290</v>
      </c>
      <c r="AB27" s="56">
        <f>INDEX(Replacement!M:M, MATCH(B27,Replacement!B:B,0))</f>
        <v>4.0271560489848328</v>
      </c>
      <c r="AC27" s="57">
        <f t="shared" si="0"/>
        <v>4</v>
      </c>
      <c r="AD27" s="57">
        <f>(X27/100)*0.278+(Y27/100)*0.0732</f>
        <v>0</v>
      </c>
      <c r="AE27" s="44">
        <f t="shared" si="10"/>
        <v>0</v>
      </c>
      <c r="AF27" s="61" t="str">
        <f t="shared" si="11"/>
        <v>District has 100 pumps, with 0 % of pumps being electric. The electric tariff subsidy is Moderate. These pumps abstract 0 MCM of groundwater.</v>
      </c>
      <c r="AG27" s="146">
        <f>INDEX(Replacement!N:N,MATCH(B27,Replacement!B:B,0))</f>
        <v>53</v>
      </c>
      <c r="AH27" s="147">
        <f>INDEX('Community SIP'!C:C,MATCH(B27,'Community SIP'!B:B,0))</f>
        <v>3.9</v>
      </c>
      <c r="AI27" s="147">
        <f>INDEX('Community SIP'!D:D,MATCH(B27,'Community SIP'!B:B,0))</f>
        <v>2.06</v>
      </c>
      <c r="AJ27" s="67" t="str">
        <f t="shared" si="12"/>
        <v>Moderate</v>
      </c>
      <c r="AK27" s="64">
        <f t="shared" si="13"/>
        <v>1</v>
      </c>
      <c r="AL27" s="64" t="str">
        <f t="shared" si="14"/>
        <v>High</v>
      </c>
      <c r="AM27" s="70" t="str">
        <f t="shared" si="15"/>
        <v>Small and Marginal farmers hold 53 % of holdings. The average area per holding is 3.9 ha with High fragmentation of land.</v>
      </c>
      <c r="AN27" s="150" t="e">
        <f>INDEX(DISCOM!E:E,MATCH(B27,DISCOM!B:B,0))</f>
        <v>#N/A</v>
      </c>
      <c r="AO27" s="150"/>
      <c r="AP27" s="150" t="e">
        <f>INDEX(DISCOM!F:F,MATCH(B27,DISCOM!B:B,0))</f>
        <v>#N/A</v>
      </c>
      <c r="AQ27" s="74" t="str">
        <f>INDEX(DISCOM!H:H,MATCH(B27,DISCOM!B:B,0))</f>
        <v>No data</v>
      </c>
      <c r="AR27" s="150"/>
      <c r="AS27" s="77">
        <f>(INDEX(Tariff!D:D,MATCH(A27,Tariff!A:A,0)))*100</f>
        <v>290</v>
      </c>
      <c r="AT27" s="85" t="str">
        <f>(INDEX(Tariff!E:E,MATCH(A27,Tariff!A:A,0)))</f>
        <v>Moderate</v>
      </c>
      <c r="AU27" s="86" t="s">
        <v>735</v>
      </c>
      <c r="AV27" s="119" t="str">
        <f>INDEX('Community SIP'!I:I,MATCH(B27,'Community SIP'!B:B,0))</f>
        <v/>
      </c>
      <c r="AW27" s="119" t="str">
        <f t="shared" si="19"/>
        <v/>
      </c>
      <c r="AX27" s="119" t="str">
        <f t="shared" si="20"/>
        <v/>
      </c>
      <c r="AY27" s="119"/>
      <c r="AZ27" s="119" t="str">
        <f t="shared" si="17"/>
        <v>Diesel</v>
      </c>
      <c r="BA27" s="119"/>
      <c r="BB27" s="120" t="str">
        <f>INDEX(DISCOM!H:H,MATCH(B27,DISCOM!B:B,0))</f>
        <v>No data</v>
      </c>
      <c r="BC27" s="153" t="s">
        <v>736</v>
      </c>
      <c r="BD27" s="181" t="str">
        <f t="shared" si="18"/>
        <v>Higher proportion of diesel pumps suggests that PM-KUSUM model B be preferred.</v>
      </c>
      <c r="BE27" s="58" t="s">
        <v>737</v>
      </c>
      <c r="BG27">
        <f>Y27*100</f>
        <v>0</v>
      </c>
    </row>
    <row r="28" spans="1:59" ht="123" customHeight="1" x14ac:dyDescent="0.25">
      <c r="A28" s="88" t="str">
        <f>INDEX(Aquifer!A:A,MATCH(B28,Aquifer!C:C,0))</f>
        <v>odisha</v>
      </c>
      <c r="B28" s="89" t="s">
        <v>291</v>
      </c>
      <c r="C28" s="87">
        <v>5.04</v>
      </c>
      <c r="D28" s="130">
        <f>INDEX(Aquifer!J:J,MATCH(B28,Aquifer!C:C,0))*100</f>
        <v>19.464801926561666</v>
      </c>
      <c r="E28" s="128">
        <v>105.69999999999999</v>
      </c>
      <c r="F28" s="128">
        <v>11.9</v>
      </c>
      <c r="G28" s="128">
        <v>35.026313401687688</v>
      </c>
      <c r="H28" s="46" t="str">
        <f t="shared" si="1"/>
        <v>Low</v>
      </c>
      <c r="I28" s="46" t="str">
        <f t="shared" si="2"/>
        <v>Low</v>
      </c>
      <c r="J28" s="46" t="str">
        <f t="shared" si="3"/>
        <v>Low</v>
      </c>
      <c r="K28" s="46" t="str">
        <f t="shared" si="4"/>
        <v>Moderate</v>
      </c>
      <c r="L28" s="91" t="str">
        <f t="shared" si="5"/>
        <v>District has Low proportion of area under cultivation, supporting Low cropping intensity. Irrigation coverage is Low with Moderate irrigation water requirements.</v>
      </c>
      <c r="M28" s="132">
        <v>25.8</v>
      </c>
      <c r="N28" s="132">
        <f>INDEX(Aquifer!H:H,MATCH(B28,Aquifer!C:C,0))</f>
        <v>53.08</v>
      </c>
      <c r="O28" s="77" t="str">
        <f>INDEX(Aquifer!F:F,MATCH(B28,Aquifer!C:C,0))</f>
        <v>HR</v>
      </c>
      <c r="P28" s="134">
        <f>INDEX(surface_water_body!F:F,MATCH(B28,surface_water_body!A:A,0))</f>
        <v>1102</v>
      </c>
      <c r="Q28" s="42">
        <f>INDEX(surface_water_body!D:D,MATCH(B28,surface_water_body!A:A,0))</f>
        <v>213.24107999999916</v>
      </c>
      <c r="R28" s="132">
        <f>INDEX(surface_water_body!E:E,MATCH(B28,surface_water_body!A:A,0))</f>
        <v>3.3440659205658743</v>
      </c>
      <c r="S28" s="43" t="str">
        <f t="shared" si="6"/>
        <v>Moderate</v>
      </c>
      <c r="T28" s="43" t="str">
        <f t="shared" si="7"/>
        <v>Moderate</v>
      </c>
      <c r="U28" s="43">
        <f t="shared" si="8"/>
        <v>4</v>
      </c>
      <c r="V28" s="48" t="str">
        <f t="shared" si="9"/>
        <v>Groundwater contribution to irrigation is Moderate with current groundwater development stage classified as Moderate. There are 1102 surface water bodies, covering 3.3% of district area.</v>
      </c>
      <c r="W28" s="136">
        <v>100</v>
      </c>
      <c r="X28" s="134">
        <v>0</v>
      </c>
      <c r="Y28" s="143">
        <f>INDEX(Aquifer!E:E, MATCH(B28,Aquifer!C:C,0))*100</f>
        <v>0</v>
      </c>
      <c r="Z28" s="139">
        <f>(INDEX(Aquifer!G:G, MATCH(B28,Aquifer!C:C,0)))*(10^4/10^6)</f>
        <v>0.64489999999999992</v>
      </c>
      <c r="AA28" s="141">
        <v>150</v>
      </c>
      <c r="AB28" s="56">
        <f>INDEX(Replacement!M:M, MATCH(B28,Replacement!B:B,0))</f>
        <v>5.7</v>
      </c>
      <c r="AC28" s="57">
        <f t="shared" si="0"/>
        <v>4</v>
      </c>
      <c r="AD28" s="57">
        <f>(X28/100)*0.278+(Y28/100)*0.0732</f>
        <v>0</v>
      </c>
      <c r="AE28" s="44">
        <f t="shared" si="10"/>
        <v>0</v>
      </c>
      <c r="AF28" s="61" t="str">
        <f t="shared" si="11"/>
        <v>District has 100 pumps, with 0 % of pumps being electric. The electric tariff subsidy is High. These pumps abstract 0 MCM of groundwater.</v>
      </c>
      <c r="AG28" s="146">
        <f>INDEX(Replacement!N:N,MATCH(B28,Replacement!B:B,0))</f>
        <v>96.6</v>
      </c>
      <c r="AH28" s="147">
        <f>INDEX('Community SIP'!C:C,MATCH(B28,'Community SIP'!B:B,0))</f>
        <v>0.66</v>
      </c>
      <c r="AI28" s="147">
        <f>INDEX('Community SIP'!D:D,MATCH(B28,'Community SIP'!B:B,0))</f>
        <v>1.59</v>
      </c>
      <c r="AJ28" s="67" t="str">
        <f t="shared" si="12"/>
        <v>Very High</v>
      </c>
      <c r="AK28" s="64">
        <f t="shared" si="13"/>
        <v>4</v>
      </c>
      <c r="AL28" s="64" t="str">
        <f t="shared" si="14"/>
        <v>Moderate</v>
      </c>
      <c r="AM28" s="70" t="str">
        <f t="shared" si="15"/>
        <v>Small and Marginal farmers hold 96 % of holdings. The average area per holding is 0.66 ha with Moderate fragmentation of land.</v>
      </c>
      <c r="AN28" s="150" t="str">
        <f>INDEX(DISCOM!E:E,MATCH(B28,DISCOM!B:B,0))</f>
        <v>TP Central Odisha Distribution Limited (TPCODL)</v>
      </c>
      <c r="AO28" s="150"/>
      <c r="AP28" s="150" t="str">
        <f>INDEX(DISCOM!F:F,MATCH(B28,DISCOM!B:B,0))</f>
        <v>A+</v>
      </c>
      <c r="AQ28" s="74" t="str">
        <f>INDEX(DISCOM!H:H,MATCH(B28,DISCOM!B:B,0))</f>
        <v>No data</v>
      </c>
      <c r="AR28" s="150"/>
      <c r="AS28" s="77">
        <f>(INDEX(Tariff!D:D,MATCH(A28,Tariff!A:A,0)))*100</f>
        <v>150</v>
      </c>
      <c r="AT28" s="85" t="str">
        <f>(INDEX(Tariff!E:E,MATCH(A28,Tariff!A:A,0)))</f>
        <v>High</v>
      </c>
      <c r="AU28" s="86" t="str">
        <f t="shared" si="16"/>
        <v xml:space="preserve">TP Central Odisha Distribution Limited (TPCODL) is the Distribution Company responsible for distributing electricity. The rating of DISCOM (capturing financial and operational metrics) is A+. </v>
      </c>
      <c r="AV28" s="119" t="str">
        <f>INDEX('Community SIP'!I:I,MATCH(B28,'Community SIP'!B:B,0))</f>
        <v>Community SIP</v>
      </c>
      <c r="AW28" s="119" t="str">
        <f t="shared" si="19"/>
        <v xml:space="preserve"> Small farm areas alongside higher fragmentation of holdings suggests community SIPs may be preferred</v>
      </c>
      <c r="AX28" s="119" t="str">
        <f t="shared" si="20"/>
        <v/>
      </c>
      <c r="AY28" s="119"/>
      <c r="AZ28" s="119" t="str">
        <f t="shared" si="17"/>
        <v>Diesel</v>
      </c>
      <c r="BA28" s="119" t="s">
        <v>728</v>
      </c>
      <c r="BB28" s="120" t="str">
        <f>INDEX(DISCOM!H:H,MATCH(B28,DISCOM!B:B,0))</f>
        <v>No data</v>
      </c>
      <c r="BC28" s="153" t="s">
        <v>736</v>
      </c>
      <c r="BD28" s="181" t="str">
        <f t="shared" si="18"/>
        <v>Higher proportion of diesel pumps suggests that PM-KUSUM model B be preferred. Small farm areas alongside higher fragmentation of holdings suggests community SIPs may be preferred</v>
      </c>
      <c r="BE28" s="58" t="s">
        <v>737</v>
      </c>
      <c r="BG28">
        <f>Y28*100</f>
        <v>0</v>
      </c>
    </row>
    <row r="29" spans="1:59" ht="123" customHeight="1" x14ac:dyDescent="0.25">
      <c r="A29" s="88" t="str">
        <f>INDEX(Aquifer!A:A,MATCH(B29,Aquifer!C:C,0))</f>
        <v>madhya pradesh</v>
      </c>
      <c r="B29" s="89" t="s">
        <v>328</v>
      </c>
      <c r="C29" s="87">
        <v>5.2</v>
      </c>
      <c r="D29" s="130">
        <f>INDEX(Aquifer!J:J,MATCH(B29,Aquifer!C:C,0))*100</f>
        <v>41.958144612206446</v>
      </c>
      <c r="E29" s="128">
        <v>124.10000000000001</v>
      </c>
      <c r="F29" s="128">
        <v>2.7</v>
      </c>
      <c r="G29" s="128">
        <v>63.699643472144743</v>
      </c>
      <c r="H29" s="46" t="str">
        <f t="shared" si="1"/>
        <v>Moderate</v>
      </c>
      <c r="I29" s="46" t="str">
        <f t="shared" si="2"/>
        <v>Low</v>
      </c>
      <c r="J29" s="46" t="str">
        <f t="shared" si="3"/>
        <v>Low</v>
      </c>
      <c r="K29" s="46" t="str">
        <f t="shared" si="4"/>
        <v>High</v>
      </c>
      <c r="L29" s="91" t="str">
        <f t="shared" si="5"/>
        <v>District has Moderate proportion of area under cultivation, supporting Low cropping intensity. Irrigation coverage is Low with High irrigation water requirements.</v>
      </c>
      <c r="M29" s="132">
        <v>36.61</v>
      </c>
      <c r="N29" s="132">
        <f>INDEX(Aquifer!H:H,MATCH(B29,Aquifer!C:C,0))</f>
        <v>23.52</v>
      </c>
      <c r="O29" s="77" t="str">
        <f>INDEX(Aquifer!F:F,MATCH(B29,Aquifer!C:C,0))</f>
        <v>SR</v>
      </c>
      <c r="P29" s="134">
        <f>INDEX(surface_water_body!F:F,MATCH(B29,surface_water_body!A:A,0))</f>
        <v>2962</v>
      </c>
      <c r="Q29" s="42">
        <f>INDEX(surface_water_body!D:D,MATCH(B29,surface_water_body!A:A,0))</f>
        <v>21.961520000000036</v>
      </c>
      <c r="R29" s="132">
        <f>INDEX(surface_water_body!E:E,MATCH(B29,surface_water_body!A:A,0))</f>
        <v>1.0775444737494047</v>
      </c>
      <c r="S29" s="43" t="str">
        <f t="shared" si="6"/>
        <v>Moderate</v>
      </c>
      <c r="T29" s="43" t="str">
        <f t="shared" si="7"/>
        <v>Low</v>
      </c>
      <c r="U29" s="43">
        <f t="shared" si="8"/>
        <v>4</v>
      </c>
      <c r="V29" s="48" t="str">
        <f t="shared" si="9"/>
        <v>Groundwater contribution to irrigation is Moderate with current groundwater development stage classified as Low. There are 2962 surface water bodies, covering 1.1% of district area.</v>
      </c>
      <c r="W29" s="136">
        <v>100</v>
      </c>
      <c r="X29" s="134">
        <v>100</v>
      </c>
      <c r="Y29" s="143">
        <f>INDEX(Aquifer!E:E, MATCH(B29,Aquifer!C:C,0))*100</f>
        <v>0</v>
      </c>
      <c r="Z29" s="139">
        <f>(INDEX(Aquifer!G:G, MATCH(B29,Aquifer!C:C,0)))*(10^4/10^6)</f>
        <v>63.493299999999998</v>
      </c>
      <c r="AA29" s="141">
        <v>135</v>
      </c>
      <c r="AB29" s="56">
        <f>INDEX(Replacement!M:M, MATCH(B29,Replacement!B:B,0))</f>
        <v>7.7</v>
      </c>
      <c r="AC29" s="57">
        <f t="shared" si="0"/>
        <v>1</v>
      </c>
      <c r="AD29" s="57">
        <f>(X29/100)*0.278+(Y29/100)*0.0732</f>
        <v>0.27800000000000002</v>
      </c>
      <c r="AE29" s="44">
        <f t="shared" si="10"/>
        <v>1.2332915075962965E-3</v>
      </c>
      <c r="AF29" s="61" t="str">
        <f t="shared" si="11"/>
        <v>District has 100 pumps, with 100 % of pumps being electric. The electric tariff subsidy is High. These pumps abstract 63 MCM of groundwater.</v>
      </c>
      <c r="AG29" s="146">
        <f>INDEX(Replacement!N:N,MATCH(B29,Replacement!B:B,0))</f>
        <v>76.59</v>
      </c>
      <c r="AH29" s="147">
        <f>INDEX('Community SIP'!C:C,MATCH(B29,'Community SIP'!B:B,0))</f>
        <v>1.58</v>
      </c>
      <c r="AI29" s="147">
        <f>INDEX('Community SIP'!D:D,MATCH(B29,'Community SIP'!B:B,0))</f>
        <v>2.76</v>
      </c>
      <c r="AJ29" s="67" t="str">
        <f t="shared" si="12"/>
        <v>High</v>
      </c>
      <c r="AK29" s="64">
        <f t="shared" si="13"/>
        <v>3</v>
      </c>
      <c r="AL29" s="64" t="str">
        <f t="shared" si="14"/>
        <v>High</v>
      </c>
      <c r="AM29" s="70" t="str">
        <f t="shared" si="15"/>
        <v>Small and Marginal farmers hold 76 % of holdings. The average area per holding is 1.58 ha with High fragmentation of land.</v>
      </c>
      <c r="AN29" s="150" t="str">
        <f>INDEX(DISCOM!E:E,MATCH(B29,DISCOM!B:B,0))</f>
        <v>Madhya Pradesh Poorv Kshetra Vidyut Vitaran Company Limited (MPPoKVVCL)</v>
      </c>
      <c r="AO29" s="150"/>
      <c r="AP29" s="150" t="str">
        <f>INDEX(DISCOM!F:F,MATCH(B29,DISCOM!B:B,0))</f>
        <v>B-</v>
      </c>
      <c r="AQ29" s="74" t="str">
        <f>INDEX(DISCOM!H:H,MATCH(B29,DISCOM!B:B,0))</f>
        <v>Yes</v>
      </c>
      <c r="AR29" s="150" t="s">
        <v>726</v>
      </c>
      <c r="AS29" s="77">
        <f>(INDEX(Tariff!D:D,MATCH(A29,Tariff!A:A,0)))*100</f>
        <v>135</v>
      </c>
      <c r="AT29" s="85" t="str">
        <f>(INDEX(Tariff!E:E,MATCH(A29,Tariff!A:A,0)))</f>
        <v>High</v>
      </c>
      <c r="AU29" s="86" t="str">
        <f t="shared" si="16"/>
        <v>Madhya Pradesh Poorv Kshetra Vidyut Vitaran Company Limited (MPPoKVVCL) is the Distribution Company responsible for distributing electricity. The rating of DISCOM (capturing financial and operational metrics) is B-. More than 70 % of feeder is segregated.</v>
      </c>
      <c r="AV29" s="119" t="str">
        <f>INDEX('Community SIP'!I:I,MATCH(B29,'Community SIP'!B:B,0))</f>
        <v>Community SIP</v>
      </c>
      <c r="AW29" s="119" t="str">
        <f t="shared" si="19"/>
        <v xml:space="preserve"> Small farm areas alongside higher fragmentation of holdings suggests community SIPs may be preferred</v>
      </c>
      <c r="AX29" s="119" t="str">
        <f t="shared" si="20"/>
        <v/>
      </c>
      <c r="AY29" s="119"/>
      <c r="AZ29" s="119" t="str">
        <f t="shared" si="17"/>
        <v>Electric</v>
      </c>
      <c r="BA29" s="119"/>
      <c r="BB29" s="120" t="str">
        <f>INDEX(DISCOM!H:H,MATCH(B29,DISCOM!B:B,0))</f>
        <v>Yes</v>
      </c>
      <c r="BC29" s="153" t="s">
        <v>741</v>
      </c>
      <c r="BD29" s="181" t="str">
        <f t="shared" si="18"/>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29" s="58" t="s">
        <v>742</v>
      </c>
      <c r="BG29">
        <f>Y29*100</f>
        <v>0</v>
      </c>
    </row>
    <row r="30" spans="1:59" ht="123" customHeight="1" x14ac:dyDescent="0.25">
      <c r="A30" s="88" t="str">
        <f>INDEX(Aquifer!A:A,MATCH(B30,Aquifer!C:C,0))</f>
        <v>bihar</v>
      </c>
      <c r="B30" s="89" t="s">
        <v>273</v>
      </c>
      <c r="C30" s="87">
        <v>4.448575614768</v>
      </c>
      <c r="D30" s="130">
        <f>INDEX(Aquifer!J:J,MATCH(B30,Aquifer!C:C,0))*100</f>
        <v>31.349001884348134</v>
      </c>
      <c r="E30" s="128">
        <v>134.69999999999999</v>
      </c>
      <c r="F30" s="128">
        <v>74.900000000000006</v>
      </c>
      <c r="G30" s="128">
        <v>40.265615878575595</v>
      </c>
      <c r="H30" s="46" t="str">
        <f t="shared" si="1"/>
        <v>Moderate</v>
      </c>
      <c r="I30" s="46" t="str">
        <f t="shared" si="2"/>
        <v>Low</v>
      </c>
      <c r="J30" s="46" t="str">
        <f t="shared" si="3"/>
        <v>High</v>
      </c>
      <c r="K30" s="46" t="str">
        <f t="shared" si="4"/>
        <v>Moderate</v>
      </c>
      <c r="L30" s="91" t="str">
        <f t="shared" si="5"/>
        <v>District has Moderate proportion of area under cultivation, supporting Low cropping intensity. Irrigation coverage is High with Moderate irrigation water requirements.</v>
      </c>
      <c r="M30" s="132">
        <v>73.33</v>
      </c>
      <c r="N30" s="132">
        <f>INDEX(Aquifer!H:H,MATCH(B30,Aquifer!C:C,0))</f>
        <v>26.08</v>
      </c>
      <c r="O30" s="77" t="str">
        <f>INDEX(Aquifer!F:F,MATCH(B30,Aquifer!C:C,0))</f>
        <v>SR</v>
      </c>
      <c r="P30" s="134">
        <f>INDEX(surface_water_body!F:F,MATCH(B30,surface_water_body!A:A,0))</f>
        <v>1981</v>
      </c>
      <c r="Q30" s="42">
        <f>INDEX(surface_water_body!D:D,MATCH(B30,surface_water_body!A:A,0))</f>
        <v>230.63019000000003</v>
      </c>
      <c r="R30" s="132">
        <f>INDEX(surface_water_body!E:E,MATCH(B30,surface_water_body!A:A,0))</f>
        <v>8.1865692056978858</v>
      </c>
      <c r="S30" s="43" t="str">
        <f t="shared" si="6"/>
        <v>High</v>
      </c>
      <c r="T30" s="43" t="str">
        <f t="shared" si="7"/>
        <v>Low</v>
      </c>
      <c r="U30" s="43">
        <f t="shared" si="8"/>
        <v>4</v>
      </c>
      <c r="V30" s="48" t="str">
        <f t="shared" si="9"/>
        <v>Groundwater contribution to irrigation is High with current groundwater development stage classified as Low. There are 1981 surface water bodies, covering 8.2% of district area.</v>
      </c>
      <c r="W30" s="136">
        <v>100</v>
      </c>
      <c r="X30" s="134">
        <v>19</v>
      </c>
      <c r="Y30" s="143">
        <f>INDEX(Aquifer!E:E, MATCH(B30,Aquifer!C:C,0))*100</f>
        <v>81</v>
      </c>
      <c r="Z30" s="139">
        <f>(INDEX(Aquifer!G:G, MATCH(B30,Aquifer!C:C,0)))*(10^4/10^6)</f>
        <v>357.77160000000003</v>
      </c>
      <c r="AA30" s="141">
        <v>67.5</v>
      </c>
      <c r="AB30" s="56">
        <f>INDEX(Replacement!M:M, MATCH(B30,Replacement!B:B,0))</f>
        <v>3.7</v>
      </c>
      <c r="AC30" s="57">
        <f t="shared" si="0"/>
        <v>4</v>
      </c>
      <c r="AD30" s="57">
        <f>(X30/100)*0.278+(Y30/100)*0.0732</f>
        <v>0.11211200000000002</v>
      </c>
      <c r="AE30" s="44">
        <f t="shared" si="10"/>
        <v>1.3466725496224005E-3</v>
      </c>
      <c r="AF30" s="61" t="str">
        <f t="shared" si="11"/>
        <v>District has 100 pumps, with 19 % of pumps being electric. The electric tariff subsidy is Very High. These pumps abstract 357 MCM of groundwater.</v>
      </c>
      <c r="AG30" s="146">
        <f>INDEX(Replacement!N:N,MATCH(B30,Replacement!B:B,0))</f>
        <v>95.97999999999999</v>
      </c>
      <c r="AH30" s="147">
        <f>INDEX('Community SIP'!C:C,MATCH(B30,'Community SIP'!B:B,0))</f>
        <v>0.55000000000000004</v>
      </c>
      <c r="AI30" s="147">
        <f>INDEX('Community SIP'!D:D,MATCH(B30,'Community SIP'!B:B,0))</f>
        <v>1.37</v>
      </c>
      <c r="AJ30" s="67" t="str">
        <f t="shared" si="12"/>
        <v>Very High</v>
      </c>
      <c r="AK30" s="64">
        <f t="shared" si="13"/>
        <v>4</v>
      </c>
      <c r="AL30" s="64" t="str">
        <f t="shared" si="14"/>
        <v>Moderate</v>
      </c>
      <c r="AM30" s="70" t="str">
        <f t="shared" si="15"/>
        <v>Small and Marginal farmers hold 95 % of holdings. The average area per holding is 0.55 ha with Moderate fragmentation of land.</v>
      </c>
      <c r="AN30" s="150" t="str">
        <f>INDEX(DISCOM!E:E,MATCH(B30,DISCOM!B:B,0))</f>
        <v>North Bihar Power Distribution Company Ltd (NBPDCL)</v>
      </c>
      <c r="AO30" s="150"/>
      <c r="AP30" s="150" t="str">
        <f>INDEX(DISCOM!F:F,MATCH(B30,DISCOM!B:B,0))</f>
        <v>C</v>
      </c>
      <c r="AQ30" s="74" t="str">
        <f>INDEX(DISCOM!H:H,MATCH(B30,DISCOM!B:B,0))</f>
        <v>Yes</v>
      </c>
      <c r="AR30" s="150" t="s">
        <v>726</v>
      </c>
      <c r="AS30" s="77">
        <f>(INDEX(Tariff!D:D,MATCH(A30,Tariff!A:A,0)))*100</f>
        <v>67.5</v>
      </c>
      <c r="AT30" s="85" t="str">
        <f>(INDEX(Tariff!E:E,MATCH(A30,Tariff!A:A,0)))</f>
        <v>Very High</v>
      </c>
      <c r="AU30" s="86" t="str">
        <f t="shared" si="16"/>
        <v>North Bihar Power Distribution Company Ltd (NBPDCL) is the Distribution Company responsible for distributing electricity. The rating of DISCOM (capturing financial and operational metrics) is C. More than 70 % of feeder is segregated.</v>
      </c>
      <c r="AV30" s="119" t="str">
        <f>INDEX('Community SIP'!I:I,MATCH(B30,'Community SIP'!B:B,0))</f>
        <v>Community SIP</v>
      </c>
      <c r="AW30" s="119" t="str">
        <f t="shared" si="19"/>
        <v xml:space="preserve"> Small farm areas alongside higher fragmentation of holdings suggests community SIPs may be preferred</v>
      </c>
      <c r="AX30" s="119" t="str">
        <f t="shared" si="20"/>
        <v xml:space="preserve"> High groundwater development suggests that new SIPs should focus on surface water sources. </v>
      </c>
      <c r="AY30" s="120" t="s">
        <v>727</v>
      </c>
      <c r="AZ30" s="119" t="str">
        <f t="shared" si="17"/>
        <v>Diesel</v>
      </c>
      <c r="BA30" s="119"/>
      <c r="BB30" s="120" t="str">
        <f>INDEX(DISCOM!H:H,MATCH(B30,DISCOM!B:B,0))</f>
        <v>Yes</v>
      </c>
      <c r="BC30" s="153" t="s">
        <v>736</v>
      </c>
      <c r="BD30"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30" s="58" t="s">
        <v>737</v>
      </c>
      <c r="BG30">
        <f>Y30*100</f>
        <v>8100</v>
      </c>
    </row>
    <row r="31" spans="1:59" ht="123" customHeight="1" x14ac:dyDescent="0.25">
      <c r="A31" s="88" t="str">
        <f>INDEX(Aquifer!A:A,MATCH(B31,Aquifer!C:C,0))</f>
        <v>gujarat</v>
      </c>
      <c r="B31" s="89" t="s">
        <v>655</v>
      </c>
      <c r="C31" s="87">
        <v>5.5</v>
      </c>
      <c r="D31" s="130">
        <f>INDEX(Aquifer!J:J,MATCH(B31,Aquifer!C:C,0))*100</f>
        <v>69.015926556458922</v>
      </c>
      <c r="E31" s="128">
        <v>154</v>
      </c>
      <c r="F31" s="128">
        <v>65.599999999999994</v>
      </c>
      <c r="G31" s="128">
        <v>79.206646814455354</v>
      </c>
      <c r="H31" s="46" t="str">
        <f t="shared" si="1"/>
        <v>High</v>
      </c>
      <c r="I31" s="46" t="str">
        <f t="shared" si="2"/>
        <v>Moderate</v>
      </c>
      <c r="J31" s="46" t="str">
        <f t="shared" si="3"/>
        <v>High</v>
      </c>
      <c r="K31" s="46" t="str">
        <f t="shared" si="4"/>
        <v>Very High</v>
      </c>
      <c r="L31" s="91" t="str">
        <f t="shared" si="5"/>
        <v>District has High proportion of area under cultivation, supporting Moderate cropping intensity. Irrigation coverage is High with Very High irrigation water requirements.</v>
      </c>
      <c r="M31" s="132">
        <v>97.76</v>
      </c>
      <c r="N31" s="132">
        <f>INDEX(Aquifer!H:H,MATCH(B31,Aquifer!C:C,0))</f>
        <v>41.92</v>
      </c>
      <c r="O31" s="77" t="str">
        <f>INDEX(Aquifer!F:F,MATCH(B31,Aquifer!C:C,0))</f>
        <v>HR</v>
      </c>
      <c r="P31" s="134">
        <f>INDEX(surface_water_body!F:F,MATCH(B31,surface_water_body!A:A,0))</f>
        <v>1410</v>
      </c>
      <c r="Q31" s="42">
        <f>INDEX(surface_water_body!D:D,MATCH(B31,surface_water_body!A:A,0))</f>
        <v>34.932999999999964</v>
      </c>
      <c r="R31" s="132">
        <f>INDEX(surface_water_body!E:E,MATCH(B31,surface_water_body!A:A,0))</f>
        <v>1.0241431080609085</v>
      </c>
      <c r="S31" s="43" t="str">
        <f t="shared" si="6"/>
        <v>Very High</v>
      </c>
      <c r="T31" s="43" t="str">
        <f t="shared" si="7"/>
        <v>Low</v>
      </c>
      <c r="U31" s="43">
        <f t="shared" si="8"/>
        <v>4</v>
      </c>
      <c r="V31" s="48" t="str">
        <f t="shared" si="9"/>
        <v>Groundwater contribution to irrigation is Very High with current groundwater development stage classified as Low. There are 1410 surface water bodies, covering 1% of district area.</v>
      </c>
      <c r="W31" s="136">
        <v>100</v>
      </c>
      <c r="X31" s="134">
        <v>91</v>
      </c>
      <c r="Y31" s="143">
        <f>INDEX(Aquifer!E:E, MATCH(B31,Aquifer!C:C,0))*100</f>
        <v>6</v>
      </c>
      <c r="Z31" s="139">
        <f>(INDEX(Aquifer!G:G, MATCH(B31,Aquifer!C:C,0)))*(10^4/10^6)</f>
        <v>359.30129999999997</v>
      </c>
      <c r="AA31" s="141">
        <v>60</v>
      </c>
      <c r="AB31" s="56">
        <f>INDEX(Replacement!M:M, MATCH(B31,Replacement!B:B,0))</f>
        <v>17.064223814986182</v>
      </c>
      <c r="AC31" s="57">
        <f t="shared" si="0"/>
        <v>1</v>
      </c>
      <c r="AD31" s="57">
        <f>(X31/100)*0.278+(Y31/100)*0.0732</f>
        <v>0.25737200000000005</v>
      </c>
      <c r="AE31" s="44">
        <f t="shared" si="10"/>
        <v>1.4318876550299267E-2</v>
      </c>
      <c r="AF31" s="61" t="str">
        <f t="shared" si="11"/>
        <v>District has 100 pumps, with 91 % of pumps being electric. The electric tariff subsidy is Very High. These pumps abstract 359 MCM of groundwater.</v>
      </c>
      <c r="AG31" s="146">
        <f>INDEX(Replacement!N:N,MATCH(B31,Replacement!B:B,0))</f>
        <v>71.150000000000006</v>
      </c>
      <c r="AH31" s="147">
        <f>INDEX('Community SIP'!C:C,MATCH(B31,'Community SIP'!B:B,0))</f>
        <v>1.72</v>
      </c>
      <c r="AI31" s="147">
        <f>INDEX('Community SIP'!D:D,MATCH(B31,'Community SIP'!B:B,0))</f>
        <v>2</v>
      </c>
      <c r="AJ31" s="67" t="str">
        <f t="shared" si="12"/>
        <v>High</v>
      </c>
      <c r="AK31" s="64">
        <f t="shared" si="13"/>
        <v>3</v>
      </c>
      <c r="AL31" s="64" t="str">
        <f t="shared" si="14"/>
        <v>High</v>
      </c>
      <c r="AM31" s="70" t="str">
        <f t="shared" si="15"/>
        <v>Small and Marginal farmers hold 71 % of holdings. The average area per holding is 1.72 ha with High fragmentation of land.</v>
      </c>
      <c r="AN31" s="150" t="str">
        <f>INDEX(DISCOM!E:E,MATCH(B31,DISCOM!B:B,0))</f>
        <v>Uttar Gujarat Vij Company Limited (UGVCL)</v>
      </c>
      <c r="AO31" s="150"/>
      <c r="AP31" s="150" t="str">
        <f>INDEX(DISCOM!F:F,MATCH(B31,DISCOM!B:B,0))</f>
        <v>A+</v>
      </c>
      <c r="AQ31" s="74" t="str">
        <f>INDEX(DISCOM!H:H,MATCH(B31,DISCOM!B:B,0))</f>
        <v>Yes</v>
      </c>
      <c r="AR31" s="150" t="s">
        <v>726</v>
      </c>
      <c r="AS31" s="77">
        <f>(INDEX(Tariff!D:D,MATCH(A31,Tariff!A:A,0)))*100</f>
        <v>60</v>
      </c>
      <c r="AT31" s="85" t="str">
        <f>(INDEX(Tariff!E:E,MATCH(A31,Tariff!A:A,0)))</f>
        <v>Very High</v>
      </c>
      <c r="AU31" s="86" t="str">
        <f t="shared" si="16"/>
        <v>Uttar Gujarat Vij Company Limited (UGVCL) is the Distribution Company responsible for distributing electricity. The rating of DISCOM (capturing financial and operational metrics) is A+. More than 70 % of feeder is segregated.</v>
      </c>
      <c r="AV31" s="119" t="str">
        <f>INDEX('Community SIP'!I:I,MATCH(B31,'Community SIP'!B:B,0))</f>
        <v>Community SIP</v>
      </c>
      <c r="AW31" s="119" t="str">
        <f t="shared" si="19"/>
        <v xml:space="preserve"> Small farm areas alongside higher fragmentation of holdings suggests community SIPs may be preferred</v>
      </c>
      <c r="AX31" s="119" t="str">
        <f t="shared" si="20"/>
        <v xml:space="preserve"> High groundwater development suggests that new SIPs should focus on surface water sources. </v>
      </c>
      <c r="AY31" s="120" t="s">
        <v>727</v>
      </c>
      <c r="AZ31" s="119" t="str">
        <f t="shared" si="17"/>
        <v>Electric</v>
      </c>
      <c r="BA31" s="120" t="s">
        <v>728</v>
      </c>
      <c r="BB31" s="120" t="str">
        <f>INDEX(DISCOM!H:H,MATCH(B31,DISCOM!B:B,0))</f>
        <v>Yes</v>
      </c>
      <c r="BC31" s="153" t="s">
        <v>729</v>
      </c>
      <c r="BD31" s="181" t="str">
        <f t="shared" si="18"/>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31" s="58" t="s">
        <v>730</v>
      </c>
      <c r="BG31">
        <f>Y31*100</f>
        <v>600</v>
      </c>
    </row>
    <row r="32" spans="1:59" ht="123" customHeight="1" x14ac:dyDescent="0.25">
      <c r="A32" s="88" t="str">
        <f>INDEX(Aquifer!A:A,MATCH(B32,Aquifer!C:C,0))</f>
        <v>tamil nadu</v>
      </c>
      <c r="B32" s="89" t="s">
        <v>274</v>
      </c>
      <c r="C32" s="87">
        <v>5.37</v>
      </c>
      <c r="D32" s="130">
        <f>INDEX(Aquifer!J:J,MATCH(B32,Aquifer!C:C,0))*100</f>
        <v>50.341265163031679</v>
      </c>
      <c r="E32" s="128">
        <v>115.8</v>
      </c>
      <c r="F32" s="128">
        <v>39.200000000000003</v>
      </c>
      <c r="G32" s="128">
        <v>53.992837455234088</v>
      </c>
      <c r="H32" s="46" t="str">
        <f t="shared" si="1"/>
        <v>High</v>
      </c>
      <c r="I32" s="46" t="str">
        <f t="shared" si="2"/>
        <v>Low</v>
      </c>
      <c r="J32" s="46" t="str">
        <f t="shared" si="3"/>
        <v>Moderate</v>
      </c>
      <c r="K32" s="46" t="str">
        <f t="shared" si="4"/>
        <v>High</v>
      </c>
      <c r="L32" s="91" t="str">
        <f t="shared" si="5"/>
        <v>District has High proportion of area under cultivation, supporting Low cropping intensity. Irrigation coverage is Moderate with High irrigation water requirements.</v>
      </c>
      <c r="M32" s="132">
        <v>64.77000000000001</v>
      </c>
      <c r="N32" s="132">
        <f>INDEX(Aquifer!H:H,MATCH(B32,Aquifer!C:C,0))</f>
        <v>52.02</v>
      </c>
      <c r="O32" s="77" t="str">
        <f>INDEX(Aquifer!F:F,MATCH(B32,Aquifer!C:C,0))</f>
        <v>HR</v>
      </c>
      <c r="P32" s="134">
        <f>INDEX(surface_water_body!F:F,MATCH(B32,surface_water_body!A:A,0))</f>
        <v>2293</v>
      </c>
      <c r="Q32" s="42">
        <f>INDEX(surface_water_body!D:D,MATCH(B32,surface_water_body!A:A,0))</f>
        <v>34.941669999999981</v>
      </c>
      <c r="R32" s="132">
        <f>INDEX(surface_water_body!E:E,MATCH(B32,surface_water_body!A:A,0))</f>
        <v>1.761054456335807</v>
      </c>
      <c r="S32" s="43" t="str">
        <f t="shared" si="6"/>
        <v>High</v>
      </c>
      <c r="T32" s="43" t="str">
        <f t="shared" si="7"/>
        <v>Moderate</v>
      </c>
      <c r="U32" s="43">
        <f t="shared" si="8"/>
        <v>4</v>
      </c>
      <c r="V32" s="48" t="str">
        <f t="shared" si="9"/>
        <v>Groundwater contribution to irrigation is High with current groundwater development stage classified as Moderate. There are 2293 surface water bodies, covering 1.8% of district area.</v>
      </c>
      <c r="W32" s="136">
        <v>100</v>
      </c>
      <c r="X32" s="134">
        <v>0</v>
      </c>
      <c r="Y32" s="143">
        <f>INDEX(Aquifer!E:E, MATCH(B32,Aquifer!C:C,0))*100</f>
        <v>0</v>
      </c>
      <c r="Z32" s="139">
        <f>(INDEX(Aquifer!G:G, MATCH(B32,Aquifer!C:C,0)))*(10^4/10^6)</f>
        <v>2.1656</v>
      </c>
      <c r="AA32" s="141">
        <v>0</v>
      </c>
      <c r="AB32" s="56">
        <f>INDEX(Replacement!M:M, MATCH(B32,Replacement!B:B,0))</f>
        <v>4.5</v>
      </c>
      <c r="AC32" s="57">
        <f t="shared" si="0"/>
        <v>4</v>
      </c>
      <c r="AD32" s="57">
        <f>(X32/100)*0.278+(Y32/100)*0.0732</f>
        <v>0</v>
      </c>
      <c r="AE32" s="44">
        <f t="shared" si="10"/>
        <v>0</v>
      </c>
      <c r="AF32" s="61" t="str">
        <f t="shared" si="11"/>
        <v>District has 100 pumps, with 0 % of pumps being electric. The electric tariff subsidy is Very High. These pumps abstract 2 MCM of groundwater.</v>
      </c>
      <c r="AG32" s="146">
        <f>INDEX(Replacement!N:N,MATCH(B32,Replacement!B:B,0))</f>
        <v>94.738532469999996</v>
      </c>
      <c r="AH32" s="147">
        <f>INDEX('Community SIP'!C:C,MATCH(B32,'Community SIP'!B:B,0))</f>
        <v>0.59</v>
      </c>
      <c r="AI32" s="147">
        <f>INDEX('Community SIP'!D:D,MATCH(B32,'Community SIP'!B:B,0))</f>
        <v>1.36</v>
      </c>
      <c r="AJ32" s="67" t="str">
        <f t="shared" si="12"/>
        <v>Very High</v>
      </c>
      <c r="AK32" s="64">
        <f t="shared" si="13"/>
        <v>4</v>
      </c>
      <c r="AL32" s="64" t="str">
        <f t="shared" si="14"/>
        <v>Moderate</v>
      </c>
      <c r="AM32" s="70" t="str">
        <f t="shared" si="15"/>
        <v>Small and Marginal farmers hold 94 % of holdings. The average area per holding is 0.59 ha with Moderate fragmentation of land.</v>
      </c>
      <c r="AN32" s="150" t="str">
        <f>INDEX(DISCOM!E:E,MATCH(B32,DISCOM!B:B,0))</f>
        <v>Tamil Nadu Generation and Distribution Corporation Limited (TANGEDCO)</v>
      </c>
      <c r="AO32" s="150"/>
      <c r="AP32" s="150" t="str">
        <f>INDEX(DISCOM!F:F,MATCH(B32,DISCOM!B:B,0))</f>
        <v>C-</v>
      </c>
      <c r="AQ32" s="74" t="str">
        <f>INDEX(DISCOM!H:H,MATCH(B32,DISCOM!B:B,0))</f>
        <v>No</v>
      </c>
      <c r="AR32" s="150"/>
      <c r="AS32" s="77">
        <f>(INDEX(Tariff!D:D,MATCH(A32,Tariff!A:A,0)))*100</f>
        <v>0</v>
      </c>
      <c r="AT32" s="85" t="str">
        <f>(INDEX(Tariff!E:E,MATCH(A32,Tariff!A:A,0)))</f>
        <v>Very High</v>
      </c>
      <c r="AU32" s="86" t="str">
        <f t="shared" si="16"/>
        <v xml:space="preserve">Tamil Nadu Generation and Distribution Corporation Limited (TANGEDCO) is the Distribution Company responsible for distributing electricity. The rating of DISCOM (capturing financial and operational metrics) is C-. </v>
      </c>
      <c r="AV32" s="119" t="str">
        <f>INDEX('Community SIP'!I:I,MATCH(B32,'Community SIP'!B:B,0))</f>
        <v>Community SIP</v>
      </c>
      <c r="AW32" s="119" t="str">
        <f t="shared" si="19"/>
        <v xml:space="preserve"> Small farm areas alongside higher fragmentation of holdings suggests community SIPs may be preferred</v>
      </c>
      <c r="AX32" s="119" t="str">
        <f t="shared" si="20"/>
        <v/>
      </c>
      <c r="AY32" s="119"/>
      <c r="AZ32" s="119" t="str">
        <f t="shared" si="17"/>
        <v>Diesel</v>
      </c>
      <c r="BA32" s="119"/>
      <c r="BB32" s="120" t="str">
        <f>INDEX(DISCOM!H:H,MATCH(B32,DISCOM!B:B,0))</f>
        <v>No</v>
      </c>
      <c r="BC32" s="153" t="s">
        <v>736</v>
      </c>
      <c r="BD32" s="181" t="str">
        <f t="shared" si="18"/>
        <v>Higher proportion of diesel pumps suggests that PM-KUSUM model B be preferred. Small farm areas alongside higher fragmentation of holdings suggests community SIPs may be preferred</v>
      </c>
      <c r="BE32" s="58" t="s">
        <v>737</v>
      </c>
      <c r="BG32">
        <f>Y32*100</f>
        <v>0</v>
      </c>
    </row>
    <row r="33" spans="1:59" ht="123" customHeight="1" x14ac:dyDescent="0.25">
      <c r="A33" s="88" t="str">
        <f>INDEX(Aquifer!A:A,MATCH(B33,Aquifer!C:C,0))</f>
        <v>bihar</v>
      </c>
      <c r="B33" s="89" t="s">
        <v>248</v>
      </c>
      <c r="C33" s="87">
        <v>4.88</v>
      </c>
      <c r="D33" s="130">
        <f>INDEX(Aquifer!J:J,MATCH(B33,Aquifer!C:C,0))*100</f>
        <v>41.407609650173235</v>
      </c>
      <c r="E33" s="128">
        <v>141.5</v>
      </c>
      <c r="F33" s="128">
        <v>89.7</v>
      </c>
      <c r="G33" s="128">
        <v>59.320526919207282</v>
      </c>
      <c r="H33" s="46" t="str">
        <f t="shared" si="1"/>
        <v>Moderate</v>
      </c>
      <c r="I33" s="46" t="str">
        <f t="shared" si="2"/>
        <v>Moderate</v>
      </c>
      <c r="J33" s="46" t="str">
        <f t="shared" si="3"/>
        <v>Very High</v>
      </c>
      <c r="K33" s="46" t="str">
        <f t="shared" si="4"/>
        <v>High</v>
      </c>
      <c r="L33" s="91" t="str">
        <f t="shared" si="5"/>
        <v>District has Moderate proportion of area under cultivation, supporting Moderate cropping intensity. Irrigation coverage is Very High with High irrigation water requirements.</v>
      </c>
      <c r="M33" s="132">
        <v>58.53</v>
      </c>
      <c r="N33" s="132">
        <f>INDEX(Aquifer!H:H,MATCH(B33,Aquifer!C:C,0))</f>
        <v>43.27</v>
      </c>
      <c r="O33" s="77" t="str">
        <f>INDEX(Aquifer!F:F,MATCH(B33,Aquifer!C:C,0))</f>
        <v>SR</v>
      </c>
      <c r="P33" s="134">
        <f>INDEX(surface_water_body!F:F,MATCH(B33,surface_water_body!A:A,0))</f>
        <v>546</v>
      </c>
      <c r="Q33" s="42">
        <f>INDEX(surface_water_body!D:D,MATCH(B33,surface_water_body!A:A,0))</f>
        <v>214.76917999999995</v>
      </c>
      <c r="R33" s="132">
        <f>INDEX(surface_water_body!E:E,MATCH(B33,surface_water_body!A:A,0))</f>
        <v>32.221858338242996</v>
      </c>
      <c r="S33" s="43" t="str">
        <f t="shared" si="6"/>
        <v>High</v>
      </c>
      <c r="T33" s="43" t="str">
        <f t="shared" si="7"/>
        <v>Low</v>
      </c>
      <c r="U33" s="43">
        <f t="shared" si="8"/>
        <v>4</v>
      </c>
      <c r="V33" s="48" t="str">
        <f t="shared" si="9"/>
        <v>Groundwater contribution to irrigation is High with current groundwater development stage classified as Low. There are 546 surface water bodies, covering 32.2% of district area.</v>
      </c>
      <c r="W33" s="136">
        <v>100</v>
      </c>
      <c r="X33" s="134">
        <v>7.0000000000000009</v>
      </c>
      <c r="Y33" s="143">
        <f>INDEX(Aquifer!E:E, MATCH(B33,Aquifer!C:C,0))*100</f>
        <v>93</v>
      </c>
      <c r="Z33" s="139">
        <f>(INDEX(Aquifer!G:G, MATCH(B33,Aquifer!C:C,0)))*(10^4/10^6)</f>
        <v>82.231800000000007</v>
      </c>
      <c r="AA33" s="141">
        <v>67.5</v>
      </c>
      <c r="AB33" s="56">
        <f>INDEX(Replacement!M:M, MATCH(B33,Replacement!B:B,0))</f>
        <v>4.8</v>
      </c>
      <c r="AC33" s="57">
        <f t="shared" si="0"/>
        <v>4</v>
      </c>
      <c r="AD33" s="57">
        <f>(X33/100)*0.278+(Y33/100)*0.0732</f>
        <v>8.7536000000000017E-2</v>
      </c>
      <c r="AE33" s="44">
        <f t="shared" si="10"/>
        <v>3.1352346612906673E-4</v>
      </c>
      <c r="AF33" s="61" t="str">
        <f t="shared" si="11"/>
        <v>District has 100 pumps, with 7 % of pumps being electric. The electric tariff subsidy is Very High. These pumps abstract 82 MCM of groundwater.</v>
      </c>
      <c r="AG33" s="146">
        <f>INDEX(Replacement!N:N,MATCH(B33,Replacement!B:B,0))</f>
        <v>96.649999999999991</v>
      </c>
      <c r="AH33" s="147">
        <f>INDEX('Community SIP'!C:C,MATCH(B33,'Community SIP'!B:B,0))</f>
        <v>0.34</v>
      </c>
      <c r="AI33" s="147">
        <f>INDEX('Community SIP'!D:D,MATCH(B33,'Community SIP'!B:B,0))</f>
        <v>1.1599999999999999</v>
      </c>
      <c r="AJ33" s="67" t="str">
        <f t="shared" si="12"/>
        <v>Very High</v>
      </c>
      <c r="AK33" s="64">
        <f t="shared" si="13"/>
        <v>4</v>
      </c>
      <c r="AL33" s="64" t="str">
        <f t="shared" si="14"/>
        <v>Low</v>
      </c>
      <c r="AM33" s="70" t="str">
        <f t="shared" si="15"/>
        <v>Small and Marginal farmers hold 96 % of holdings. The average area per holding is 0.34 ha with Low fragmentation of land.</v>
      </c>
      <c r="AN33" s="150" t="str">
        <f>INDEX(DISCOM!E:E,MATCH(B33,DISCOM!B:B,0))</f>
        <v>South Bihar Power Distribution Company Limited (SBPDCL)</v>
      </c>
      <c r="AO33" s="150"/>
      <c r="AP33" s="150" t="str">
        <f>INDEX(DISCOM!F:F,MATCH(B33,DISCOM!B:B,0))</f>
        <v>C</v>
      </c>
      <c r="AQ33" s="74" t="str">
        <f>INDEX(DISCOM!H:H,MATCH(B33,DISCOM!B:B,0))</f>
        <v>Yes</v>
      </c>
      <c r="AR33" s="150" t="s">
        <v>726</v>
      </c>
      <c r="AS33" s="77">
        <f>(INDEX(Tariff!D:D,MATCH(A33,Tariff!A:A,0)))*100</f>
        <v>67.5</v>
      </c>
      <c r="AT33" s="85" t="str">
        <f>(INDEX(Tariff!E:E,MATCH(A33,Tariff!A:A,0)))</f>
        <v>Very High</v>
      </c>
      <c r="AU33" s="86" t="str">
        <f t="shared" si="16"/>
        <v>South Bihar Power Distribution Company Limited (SBPDCL) is the Distribution Company responsible for distributing electricity. The rating of DISCOM (capturing financial and operational metrics) is C. More than 70 % of feeder is segregated.</v>
      </c>
      <c r="AV33" s="119" t="str">
        <f>INDEX('Community SIP'!I:I,MATCH(B33,'Community SIP'!B:B,0))</f>
        <v>Community SIP</v>
      </c>
      <c r="AW33" s="119" t="str">
        <f t="shared" si="19"/>
        <v xml:space="preserve"> Small farm areas alongside higher fragmentation of holdings suggests community SIPs may be preferred</v>
      </c>
      <c r="AX33" s="119" t="str">
        <f t="shared" si="20"/>
        <v/>
      </c>
      <c r="AY33" s="119"/>
      <c r="AZ33" s="119" t="str">
        <f t="shared" si="17"/>
        <v>Diesel</v>
      </c>
      <c r="BA33" s="119"/>
      <c r="BB33" s="120" t="str">
        <f>INDEX(DISCOM!H:H,MATCH(B33,DISCOM!B:B,0))</f>
        <v>Yes</v>
      </c>
      <c r="BC33" s="153" t="s">
        <v>736</v>
      </c>
      <c r="BD33" s="181" t="str">
        <f t="shared" si="18"/>
        <v>Higher proportion of diesel pumps suggests that PM-KUSUM model B be preferred. Small farm areas alongside higher fragmentation of holdings suggests community SIPs may be preferred</v>
      </c>
      <c r="BE33" s="58" t="s">
        <v>737</v>
      </c>
      <c r="BG33">
        <f>Y33*100</f>
        <v>9300</v>
      </c>
    </row>
    <row r="34" spans="1:59" ht="123" customHeight="1" x14ac:dyDescent="0.25">
      <c r="A34" s="88" t="str">
        <f>INDEX(Aquifer!A:A,MATCH(B34,Aquifer!C:C,0))</f>
        <v>madhya pradesh</v>
      </c>
      <c r="B34" s="89" t="s">
        <v>470</v>
      </c>
      <c r="C34" s="87">
        <v>5.2</v>
      </c>
      <c r="D34" s="130">
        <f>INDEX(Aquifer!J:J,MATCH(B34,Aquifer!C:C,0))*100</f>
        <v>65.746671972682577</v>
      </c>
      <c r="E34" s="128">
        <v>185</v>
      </c>
      <c r="F34" s="128">
        <v>45.6</v>
      </c>
      <c r="G34" s="128">
        <v>70.116819206181304</v>
      </c>
      <c r="H34" s="46" t="str">
        <f t="shared" si="1"/>
        <v>High</v>
      </c>
      <c r="I34" s="46" t="str">
        <f t="shared" si="2"/>
        <v>High</v>
      </c>
      <c r="J34" s="46" t="str">
        <f t="shared" si="3"/>
        <v>Moderate</v>
      </c>
      <c r="K34" s="46" t="str">
        <f t="shared" si="4"/>
        <v>Very High</v>
      </c>
      <c r="L34" s="91" t="str">
        <f t="shared" si="5"/>
        <v>District has High proportion of area under cultivation, supporting High cropping intensity. Irrigation coverage is Moderate with Very High irrigation water requirements.</v>
      </c>
      <c r="M34" s="132">
        <v>60.8</v>
      </c>
      <c r="N34" s="132">
        <f>INDEX(Aquifer!H:H,MATCH(B34,Aquifer!C:C,0))</f>
        <v>63.02</v>
      </c>
      <c r="O34" s="77" t="str">
        <f>INDEX(Aquifer!F:F,MATCH(B34,Aquifer!C:C,0))</f>
        <v>HR</v>
      </c>
      <c r="P34" s="134">
        <f>INDEX(surface_water_body!F:F,MATCH(B34,surface_water_body!A:A,0))</f>
        <v>2182</v>
      </c>
      <c r="Q34" s="42">
        <f>INDEX(surface_water_body!D:D,MATCH(B34,surface_water_body!A:A,0))</f>
        <v>215.13985999999971</v>
      </c>
      <c r="R34" s="132">
        <f>INDEX(surface_water_body!E:E,MATCH(B34,surface_water_body!A:A,0))</f>
        <v>4.4624710689091085</v>
      </c>
      <c r="S34" s="43" t="str">
        <f t="shared" si="6"/>
        <v>High</v>
      </c>
      <c r="T34" s="43" t="str">
        <f t="shared" si="7"/>
        <v>Moderate</v>
      </c>
      <c r="U34" s="43">
        <f t="shared" si="8"/>
        <v>4</v>
      </c>
      <c r="V34" s="48" t="str">
        <f t="shared" si="9"/>
        <v>Groundwater contribution to irrigation is High with current groundwater development stage classified as Moderate. There are 2182 surface water bodies, covering 4.5% of district area.</v>
      </c>
      <c r="W34" s="136">
        <v>100</v>
      </c>
      <c r="X34" s="134">
        <v>90</v>
      </c>
      <c r="Y34" s="143">
        <f>INDEX(Aquifer!E:E, MATCH(B34,Aquifer!C:C,0))*100</f>
        <v>10</v>
      </c>
      <c r="Z34" s="139">
        <f>(INDEX(Aquifer!G:G, MATCH(B34,Aquifer!C:C,0)))*(10^4/10^6)</f>
        <v>232.0703</v>
      </c>
      <c r="AA34" s="141">
        <v>135</v>
      </c>
      <c r="AB34" s="56">
        <f>INDEX(Replacement!M:M, MATCH(B34,Replacement!B:B,0))</f>
        <v>8.6</v>
      </c>
      <c r="AC34" s="57">
        <f t="shared" ref="AC34:AC63" si="21">IF(X34&lt;25,4,IF(X34&lt;50,3,IF(X34&lt;75,2,1)))</f>
        <v>1</v>
      </c>
      <c r="AD34" s="57">
        <f>(X34/100)*0.278+(Y34/100)*0.0732</f>
        <v>0.25752000000000003</v>
      </c>
      <c r="AE34" s="44">
        <f t="shared" si="10"/>
        <v>4.6637074401182227E-3</v>
      </c>
      <c r="AF34" s="61" t="str">
        <f t="shared" si="11"/>
        <v>District has 100 pumps, with 90 % of pumps being electric. The electric tariff subsidy is High. These pumps abstract 232 MCM of groundwater.</v>
      </c>
      <c r="AG34" s="146">
        <f>INDEX(Replacement!N:N,MATCH(B34,Replacement!B:B,0))</f>
        <v>63.87</v>
      </c>
      <c r="AH34" s="147">
        <f>INDEX('Community SIP'!C:C,MATCH(B34,'Community SIP'!B:B,0))</f>
        <v>2.0499999999999998</v>
      </c>
      <c r="AI34" s="147">
        <f>INDEX('Community SIP'!D:D,MATCH(B34,'Community SIP'!B:B,0))</f>
        <v>3.06</v>
      </c>
      <c r="AJ34" s="67" t="str">
        <f t="shared" si="12"/>
        <v>High</v>
      </c>
      <c r="AK34" s="64">
        <f t="shared" si="13"/>
        <v>2</v>
      </c>
      <c r="AL34" s="64" t="str">
        <f t="shared" si="14"/>
        <v>Very High</v>
      </c>
      <c r="AM34" s="70" t="str">
        <f t="shared" si="15"/>
        <v>Small and Marginal farmers hold 63 % of holdings. The average area per holding is 2.05 ha with Very High fragmentation of land.</v>
      </c>
      <c r="AN34" s="150" t="str">
        <f>INDEX(DISCOM!E:E,MATCH(B34,DISCOM!B:B,0))</f>
        <v>Madhya Pradesh Madhya Kshetra Vidyut Vidyut Vitaran Company Limited (MPMKVVCL)</v>
      </c>
      <c r="AO34" s="150"/>
      <c r="AP34" s="150" t="str">
        <f>INDEX(DISCOM!F:F,MATCH(B34,DISCOM!B:B,0))</f>
        <v>B</v>
      </c>
      <c r="AQ34" s="74" t="str">
        <f>INDEX(DISCOM!H:H,MATCH(B34,DISCOM!B:B,0))</f>
        <v>Yes</v>
      </c>
      <c r="AR34" s="150" t="s">
        <v>726</v>
      </c>
      <c r="AS34" s="77">
        <f>(INDEX(Tariff!D:D,MATCH(A34,Tariff!A:A,0)))*100</f>
        <v>135</v>
      </c>
      <c r="AT34" s="85" t="str">
        <f>(INDEX(Tariff!E:E,MATCH(A34,Tariff!A:A,0)))</f>
        <v>High</v>
      </c>
      <c r="AU34" s="86" t="str">
        <f t="shared" si="16"/>
        <v>Madhya Pradesh Madhya Kshetra Vidyut Vidyut Vitaran Company Limited (MPMKVVCL) is the Distribution Company responsible for distributing electricity. The rating of DISCOM (capturing financial and operational metrics) is B. More than 70 % of feeder is segregated.</v>
      </c>
      <c r="AV34" s="119" t="str">
        <f>INDEX('Community SIP'!I:I,MATCH(B34,'Community SIP'!B:B,0))</f>
        <v>Community SIP</v>
      </c>
      <c r="AW34" s="119" t="str">
        <f t="shared" si="19"/>
        <v xml:space="preserve"> Small farm areas alongside higher fragmentation of holdings suggests community SIPs may be preferred</v>
      </c>
      <c r="AX34" s="119" t="str">
        <f t="shared" si="20"/>
        <v/>
      </c>
      <c r="AY34" s="119"/>
      <c r="AZ34" s="119" t="str">
        <f t="shared" si="17"/>
        <v>Electric</v>
      </c>
      <c r="BA34" s="120" t="s">
        <v>728</v>
      </c>
      <c r="BB34" s="120" t="str">
        <f>INDEX(DISCOM!H:H,MATCH(B34,DISCOM!B:B,0))</f>
        <v>Yes</v>
      </c>
      <c r="BC34" s="153" t="s">
        <v>731</v>
      </c>
      <c r="BD34" s="181" t="str">
        <f t="shared" si="18"/>
        <v>High DISCOM rating alongside feeder segregation and higher proportion of electric pumps suggests both PM-KUSUM model C (IPS and FLS) may be preferred. Small farm areas alongside higher fragmentation of holdings suggests community SIPs may be preferred</v>
      </c>
      <c r="BE34" s="58" t="s">
        <v>732</v>
      </c>
      <c r="BG34">
        <f>Y34*100</f>
        <v>1000</v>
      </c>
    </row>
    <row r="35" spans="1:59" ht="123" customHeight="1" x14ac:dyDescent="0.25">
      <c r="A35" s="88" t="str">
        <f>INDEX(Aquifer!A:A,MATCH(B35,Aquifer!C:C,0))</f>
        <v>uttar pradesh</v>
      </c>
      <c r="B35" s="89" t="s">
        <v>399</v>
      </c>
      <c r="C35" s="87">
        <v>4.93</v>
      </c>
      <c r="D35" s="130">
        <f>INDEX(Aquifer!J:J,MATCH(B35,Aquifer!C:C,0))*100</f>
        <v>72.185459379214649</v>
      </c>
      <c r="E35" s="128">
        <v>174.10000000000002</v>
      </c>
      <c r="F35" s="128">
        <v>85.7</v>
      </c>
      <c r="G35" s="128">
        <v>79.425137183172183</v>
      </c>
      <c r="H35" s="46" t="str">
        <f t="shared" si="1"/>
        <v>High</v>
      </c>
      <c r="I35" s="46" t="str">
        <f t="shared" si="2"/>
        <v>Moderate</v>
      </c>
      <c r="J35" s="46" t="str">
        <f t="shared" si="3"/>
        <v>Very High</v>
      </c>
      <c r="K35" s="46" t="str">
        <f t="shared" si="4"/>
        <v>Very High</v>
      </c>
      <c r="L35" s="91" t="str">
        <f t="shared" si="5"/>
        <v>District has High proportion of area under cultivation, supporting Moderate cropping intensity. Irrigation coverage is Very High with Very High irrigation water requirements.</v>
      </c>
      <c r="M35" s="132">
        <v>57.53</v>
      </c>
      <c r="N35" s="132">
        <f>INDEX(Aquifer!H:H,MATCH(B35,Aquifer!C:C,0))</f>
        <v>56.12</v>
      </c>
      <c r="O35" s="77" t="str">
        <f>INDEX(Aquifer!F:F,MATCH(B35,Aquifer!C:C,0))</f>
        <v>SR</v>
      </c>
      <c r="P35" s="134">
        <f>INDEX(surface_water_body!F:F,MATCH(B35,surface_water_body!A:A,0))</f>
        <v>2568</v>
      </c>
      <c r="Q35" s="42">
        <f>INDEX(surface_water_body!D:D,MATCH(B35,surface_water_body!A:A,0))</f>
        <v>183.62819999999954</v>
      </c>
      <c r="R35" s="132">
        <f>INDEX(surface_water_body!E:E,MATCH(B35,surface_water_body!A:A,0))</f>
        <v>8.3188199919418704</v>
      </c>
      <c r="S35" s="43" t="str">
        <f t="shared" si="6"/>
        <v>High</v>
      </c>
      <c r="T35" s="43" t="str">
        <f t="shared" si="7"/>
        <v>Moderate</v>
      </c>
      <c r="U35" s="43">
        <f t="shared" ref="U35:U63" si="22">IF(Q35&lt;3,1,IF(Q35&lt;8,2,IF(Q35&lt;18,3,4)))</f>
        <v>4</v>
      </c>
      <c r="V35" s="48" t="str">
        <f t="shared" si="9"/>
        <v>Groundwater contribution to irrigation is High with current groundwater development stage classified as Moderate. There are 2568 surface water bodies, covering 8.3% of district area.</v>
      </c>
      <c r="W35" s="136">
        <v>100</v>
      </c>
      <c r="X35" s="134">
        <v>38</v>
      </c>
      <c r="Y35" s="143">
        <f>INDEX(Aquifer!E:E, MATCH(B35,Aquifer!C:C,0))*100</f>
        <v>62</v>
      </c>
      <c r="Z35" s="139">
        <f>(INDEX(Aquifer!G:G, MATCH(B35,Aquifer!C:C,0)))*(10^4/10^6)</f>
        <v>515.75</v>
      </c>
      <c r="AA35" s="141">
        <v>0</v>
      </c>
      <c r="AB35" s="56">
        <f>INDEX(Replacement!M:M, MATCH(B35,Replacement!B:B,0))</f>
        <v>7.8</v>
      </c>
      <c r="AC35" s="57">
        <f t="shared" si="21"/>
        <v>3</v>
      </c>
      <c r="AD35" s="57">
        <f>(X35/100)*0.278+(Y35/100)*0.0732</f>
        <v>0.15102400000000002</v>
      </c>
      <c r="AE35" s="44">
        <f t="shared" si="10"/>
        <v>5.5129255595555557E-3</v>
      </c>
      <c r="AF35" s="61" t="str">
        <f t="shared" si="11"/>
        <v>District has 100 pumps, with 38 % of pumps being electric. The electric tariff subsidy is Very High. These pumps abstract 515 MCM of groundwater.</v>
      </c>
      <c r="AG35" s="146">
        <f>INDEX(Replacement!N:N,MATCH(B35,Replacement!B:B,0))</f>
        <v>92.933984009999989</v>
      </c>
      <c r="AH35" s="147">
        <f>INDEX('Community SIP'!C:C,MATCH(B35,'Community SIP'!B:B,0))</f>
        <v>0.8</v>
      </c>
      <c r="AI35" s="147">
        <f>INDEX('Community SIP'!D:D,MATCH(B35,'Community SIP'!B:B,0))</f>
        <v>1.85</v>
      </c>
      <c r="AJ35" s="67" t="str">
        <f t="shared" si="12"/>
        <v>Very High</v>
      </c>
      <c r="AK35" s="64">
        <f t="shared" si="13"/>
        <v>4</v>
      </c>
      <c r="AL35" s="64" t="str">
        <f t="shared" si="14"/>
        <v>Moderate</v>
      </c>
      <c r="AM35" s="70" t="str">
        <f t="shared" si="15"/>
        <v>Small and Marginal farmers hold 92 % of holdings. The average area per holding is 0.8 ha with Moderate fragmentation of land.</v>
      </c>
      <c r="AN35" s="150" t="str">
        <f>INDEX(DISCOM!E:E,MATCH(B35,DISCOM!B:B,0))</f>
        <v>Dakshinanchal Vidyut Vitran Nigam Limited (DVVNL)</v>
      </c>
      <c r="AO35" s="150"/>
      <c r="AP35" s="150" t="str">
        <f>INDEX(DISCOM!F:F,MATCH(B35,DISCOM!B:B,0))</f>
        <v>C-</v>
      </c>
      <c r="AQ35" s="74" t="str">
        <f>INDEX(DISCOM!H:H,MATCH(B35,DISCOM!B:B,0))</f>
        <v>No</v>
      </c>
      <c r="AR35" s="150"/>
      <c r="AS35" s="77">
        <f>(INDEX(Tariff!D:D,MATCH(A35,Tariff!A:A,0)))*100</f>
        <v>0</v>
      </c>
      <c r="AT35" s="85" t="str">
        <f>(INDEX(Tariff!E:E,MATCH(A35,Tariff!A:A,0)))</f>
        <v>Very High</v>
      </c>
      <c r="AU35" s="86" t="str">
        <f t="shared" si="16"/>
        <v xml:space="preserve">Dakshinanchal Vidyut Vitran Nigam Limited (DVVNL) is the Distribution Company responsible for distributing electricity. The rating of DISCOM (capturing financial and operational metrics) is C-. </v>
      </c>
      <c r="AV35" s="119" t="str">
        <f>INDEX('Community SIP'!I:I,MATCH(B35,'Community SIP'!B:B,0))</f>
        <v>Community SIP</v>
      </c>
      <c r="AW35" s="119" t="str">
        <f t="shared" si="19"/>
        <v xml:space="preserve"> Small farm areas alongside higher fragmentation of holdings suggests community SIPs may be preferred</v>
      </c>
      <c r="AX35" s="119" t="str">
        <f t="shared" si="20"/>
        <v/>
      </c>
      <c r="AY35" s="119"/>
      <c r="AZ35" s="119" t="str">
        <f t="shared" si="17"/>
        <v>mix</v>
      </c>
      <c r="BA35" s="119"/>
      <c r="BB35" s="120" t="str">
        <f>INDEX(DISCOM!H:H,MATCH(B35,DISCOM!B:B,0))</f>
        <v>No</v>
      </c>
      <c r="BC35" s="153" t="s">
        <v>739</v>
      </c>
      <c r="BD35" s="181" t="str">
        <f t="shared" si="18"/>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35" s="58" t="s">
        <v>740</v>
      </c>
      <c r="BG35">
        <f>Y35*100</f>
        <v>6200</v>
      </c>
    </row>
    <row r="36" spans="1:59" ht="123" customHeight="1" x14ac:dyDescent="0.25">
      <c r="A36" s="88" t="str">
        <f>INDEX(Aquifer!A:A,MATCH(B36,Aquifer!C:C,0))</f>
        <v>bihar</v>
      </c>
      <c r="B36" s="89" t="s">
        <v>239</v>
      </c>
      <c r="C36" s="87">
        <v>4.9845006842766999</v>
      </c>
      <c r="D36" s="130">
        <f>INDEX(Aquifer!J:J,MATCH(B36,Aquifer!C:C,0))*100</f>
        <v>66.888982488462503</v>
      </c>
      <c r="E36" s="128">
        <v>150.1</v>
      </c>
      <c r="F36" s="128">
        <v>0</v>
      </c>
      <c r="G36" s="128">
        <v>57.322750119820142</v>
      </c>
      <c r="H36" s="46" t="str">
        <f t="shared" si="1"/>
        <v>High</v>
      </c>
      <c r="I36" s="46" t="str">
        <f t="shared" si="2"/>
        <v>Moderate</v>
      </c>
      <c r="J36" s="46" t="str">
        <f t="shared" si="3"/>
        <v>Low</v>
      </c>
      <c r="K36" s="46" t="str">
        <f t="shared" si="4"/>
        <v>High</v>
      </c>
      <c r="L36" s="91" t="str">
        <f t="shared" si="5"/>
        <v>District has High proportion of area under cultivation, supporting Moderate cropping intensity. Irrigation coverage is Low with High irrigation water requirements.</v>
      </c>
      <c r="M36" s="132">
        <v>37.82</v>
      </c>
      <c r="N36" s="132">
        <f>INDEX(Aquifer!H:H,MATCH(B36,Aquifer!C:C,0))</f>
        <v>25.13</v>
      </c>
      <c r="O36" s="77" t="str">
        <f>INDEX(Aquifer!F:F,MATCH(B36,Aquifer!C:C,0))</f>
        <v>SR</v>
      </c>
      <c r="P36" s="134">
        <f>INDEX(surface_water_body!F:F,MATCH(B36,surface_water_body!A:A,0))</f>
        <v>1652</v>
      </c>
      <c r="Q36" s="42">
        <f>INDEX(surface_water_body!D:D,MATCH(B36,surface_water_body!A:A,0))</f>
        <v>564.03227999999581</v>
      </c>
      <c r="R36" s="132">
        <f>INDEX(surface_water_body!E:E,MATCH(B36,surface_water_body!A:A,0))</f>
        <v>17.17009051657422</v>
      </c>
      <c r="S36" s="43" t="str">
        <f t="shared" si="6"/>
        <v>Moderate</v>
      </c>
      <c r="T36" s="43" t="str">
        <f t="shared" si="7"/>
        <v>Low</v>
      </c>
      <c r="U36" s="43">
        <f t="shared" si="22"/>
        <v>4</v>
      </c>
      <c r="V36" s="48" t="str">
        <f t="shared" si="9"/>
        <v>Groundwater contribution to irrigation is Moderate with current groundwater development stage classified as Low. There are 1652 surface water bodies, covering 17.2% of district area.</v>
      </c>
      <c r="W36" s="136">
        <v>100</v>
      </c>
      <c r="X36" s="134">
        <v>3</v>
      </c>
      <c r="Y36" s="143">
        <f>INDEX(Aquifer!E:E, MATCH(B36,Aquifer!C:C,0))*100</f>
        <v>97</v>
      </c>
      <c r="Z36" s="139">
        <f>(INDEX(Aquifer!G:G, MATCH(B36,Aquifer!C:C,0)))*(10^4/10^6)</f>
        <v>308.6103</v>
      </c>
      <c r="AA36" s="141">
        <v>67.5</v>
      </c>
      <c r="AB36" s="56">
        <f>INDEX(Replacement!M:M, MATCH(B36,Replacement!B:B,0))</f>
        <v>6.3</v>
      </c>
      <c r="AC36" s="57">
        <f t="shared" si="21"/>
        <v>4</v>
      </c>
      <c r="AD36" s="57">
        <f>(X36/100)*0.278+(Y36/100)*0.0732</f>
        <v>7.9343999999999998E-2</v>
      </c>
      <c r="AE36" s="44">
        <f t="shared" si="10"/>
        <v>1.3998044742695999E-3</v>
      </c>
      <c r="AF36" s="61" t="str">
        <f t="shared" si="11"/>
        <v>District has 100 pumps, with 3 % of pumps being electric. The electric tariff subsidy is Very High. These pumps abstract 308 MCM of groundwater.</v>
      </c>
      <c r="AG36" s="146">
        <f>INDEX(Replacement!N:N,MATCH(B36,Replacement!B:B,0))</f>
        <v>94.47999999999999</v>
      </c>
      <c r="AH36" s="147">
        <f>INDEX('Community SIP'!C:C,MATCH(B36,'Community SIP'!B:B,0))</f>
        <v>0.53</v>
      </c>
      <c r="AI36" s="147">
        <f>INDEX('Community SIP'!D:D,MATCH(B36,'Community SIP'!B:B,0))</f>
        <v>2.34</v>
      </c>
      <c r="AJ36" s="67" t="str">
        <f t="shared" si="12"/>
        <v>Very High</v>
      </c>
      <c r="AK36" s="64">
        <f t="shared" si="13"/>
        <v>4</v>
      </c>
      <c r="AL36" s="64" t="str">
        <f t="shared" si="14"/>
        <v>High</v>
      </c>
      <c r="AM36" s="70" t="str">
        <f t="shared" si="15"/>
        <v>Small and Marginal farmers hold 94 % of holdings. The average area per holding is 0.53 ha with High fragmentation of land.</v>
      </c>
      <c r="AN36" s="150" t="str">
        <f>INDEX(DISCOM!E:E,MATCH(B36,DISCOM!B:B,0))</f>
        <v>South Bihar Power Distribution Company Limited (SBPDCL)</v>
      </c>
      <c r="AO36" s="150"/>
      <c r="AP36" s="150" t="str">
        <f>INDEX(DISCOM!F:F,MATCH(B36,DISCOM!B:B,0))</f>
        <v>C</v>
      </c>
      <c r="AQ36" s="74" t="str">
        <f>INDEX(DISCOM!H:H,MATCH(B36,DISCOM!B:B,0))</f>
        <v>Yes</v>
      </c>
      <c r="AR36" s="150" t="s">
        <v>726</v>
      </c>
      <c r="AS36" s="77">
        <f>(INDEX(Tariff!D:D,MATCH(A36,Tariff!A:A,0)))*100</f>
        <v>67.5</v>
      </c>
      <c r="AT36" s="85" t="str">
        <f>(INDEX(Tariff!E:E,MATCH(A36,Tariff!A:A,0)))</f>
        <v>Very High</v>
      </c>
      <c r="AU36" s="86" t="str">
        <f t="shared" si="16"/>
        <v>South Bihar Power Distribution Company Limited (SBPDCL) is the Distribution Company responsible for distributing electricity. The rating of DISCOM (capturing financial and operational metrics) is C. More than 70 % of feeder is segregated.</v>
      </c>
      <c r="AV36" s="119" t="str">
        <f>INDEX('Community SIP'!I:I,MATCH(B36,'Community SIP'!B:B,0))</f>
        <v>Community SIP</v>
      </c>
      <c r="AW36" s="119" t="str">
        <f t="shared" si="19"/>
        <v xml:space="preserve"> Small farm areas alongside higher fragmentation of holdings suggests community SIPs may be preferred</v>
      </c>
      <c r="AX36" s="119" t="str">
        <f t="shared" si="20"/>
        <v/>
      </c>
      <c r="AY36" s="119"/>
      <c r="AZ36" s="119" t="str">
        <f t="shared" si="17"/>
        <v>Diesel</v>
      </c>
      <c r="BA36" s="119"/>
      <c r="BB36" s="120" t="str">
        <f>INDEX(DISCOM!H:H,MATCH(B36,DISCOM!B:B,0))</f>
        <v>Yes</v>
      </c>
      <c r="BC36" s="153" t="s">
        <v>736</v>
      </c>
      <c r="BD36" s="181" t="str">
        <f t="shared" si="18"/>
        <v>Higher proportion of diesel pumps suggests that PM-KUSUM model B be preferred. Small farm areas alongside higher fragmentation of holdings suggests community SIPs may be preferred</v>
      </c>
      <c r="BE36" s="58" t="s">
        <v>737</v>
      </c>
      <c r="BG36">
        <f>Y36*100</f>
        <v>9700</v>
      </c>
    </row>
    <row r="37" spans="1:59" ht="123" customHeight="1" x14ac:dyDescent="0.25">
      <c r="A37" s="88" t="str">
        <f>INDEX(Aquifer!A:A,MATCH(B37,Aquifer!C:C,0))</f>
        <v>maharashtra</v>
      </c>
      <c r="B37" s="89" t="s">
        <v>64</v>
      </c>
      <c r="C37" s="87">
        <v>5.3441989361043003</v>
      </c>
      <c r="D37" s="130">
        <f>INDEX(Aquifer!J:J,MATCH(B37,Aquifer!C:C,0))*100</f>
        <v>66.888982488462503</v>
      </c>
      <c r="E37" s="128">
        <v>119.9</v>
      </c>
      <c r="F37" s="128">
        <v>0</v>
      </c>
      <c r="G37" s="128">
        <v>72.054326188705701</v>
      </c>
      <c r="H37" s="46" t="str">
        <f t="shared" si="1"/>
        <v>High</v>
      </c>
      <c r="I37" s="46" t="str">
        <f t="shared" si="2"/>
        <v>Low</v>
      </c>
      <c r="J37" s="46" t="str">
        <f t="shared" si="3"/>
        <v>Low</v>
      </c>
      <c r="K37" s="46" t="str">
        <f t="shared" si="4"/>
        <v>Very High</v>
      </c>
      <c r="L37" s="91" t="str">
        <f t="shared" si="5"/>
        <v>District has High proportion of area under cultivation, supporting Low cropping intensity. Irrigation coverage is Low with Very High irrigation water requirements.</v>
      </c>
      <c r="M37" s="132">
        <v>94.54</v>
      </c>
      <c r="N37" s="132">
        <f>INDEX(Aquifer!H:H,MATCH(B37,Aquifer!C:C,0))</f>
        <v>71.64</v>
      </c>
      <c r="O37" s="77" t="str">
        <f>INDEX(Aquifer!F:F,MATCH(B37,Aquifer!C:C,0))</f>
        <v>HR</v>
      </c>
      <c r="P37" s="134">
        <f>INDEX(surface_water_body!F:F,MATCH(B37,surface_water_body!A:A,0))</f>
        <v>5683</v>
      </c>
      <c r="Q37" s="42">
        <f>INDEX(surface_water_body!D:D,MATCH(B37,surface_water_body!A:A,0))</f>
        <v>352.15069999999997</v>
      </c>
      <c r="R37" s="132">
        <f>INDEX(surface_water_body!E:E,MATCH(B37,surface_water_body!A:A,0))</f>
        <v>3.3637260079174323</v>
      </c>
      <c r="S37" s="43" t="str">
        <f t="shared" si="6"/>
        <v>Very High</v>
      </c>
      <c r="T37" s="43" t="str">
        <f t="shared" si="7"/>
        <v>Semi-critical</v>
      </c>
      <c r="U37" s="43">
        <f t="shared" si="22"/>
        <v>4</v>
      </c>
      <c r="V37" s="48" t="str">
        <f t="shared" si="9"/>
        <v>Groundwater contribution to irrigation is Very High with current groundwater development stage classified as Semi-critical. There are 5683 surface water bodies, covering 3.4% of district area.</v>
      </c>
      <c r="W37" s="136">
        <v>100</v>
      </c>
      <c r="X37" s="134">
        <v>99</v>
      </c>
      <c r="Y37" s="143">
        <f>INDEX(Aquifer!E:E, MATCH(B37,Aquifer!C:C,0))*100</f>
        <v>0</v>
      </c>
      <c r="Z37" s="139">
        <f>(INDEX(Aquifer!G:G, MATCH(B37,Aquifer!C:C,0)))*(10^4/10^6)</f>
        <v>728.14940000000001</v>
      </c>
      <c r="AA37" s="141">
        <v>155</v>
      </c>
      <c r="AB37" s="56">
        <f>INDEX(Replacement!M:M, MATCH(B37,Replacement!B:B,0))</f>
        <v>10.64</v>
      </c>
      <c r="AC37" s="57">
        <f t="shared" si="21"/>
        <v>1</v>
      </c>
      <c r="AD37" s="57">
        <f>(X37/100)*0.278+(Y37/100)*0.0732</f>
        <v>0.27522000000000002</v>
      </c>
      <c r="AE37" s="44">
        <f t="shared" si="10"/>
        <v>1.9348372264677869E-2</v>
      </c>
      <c r="AF37" s="61" t="str">
        <f t="shared" si="11"/>
        <v>District has 100 pumps, with 99 % of pumps being electric. The electric tariff subsidy is Moderate. These pumps abstract 728 MCM of groundwater.</v>
      </c>
      <c r="AG37" s="146">
        <f>INDEX(Replacement!N:N,MATCH(B37,Replacement!B:B,0))</f>
        <v>81.8</v>
      </c>
      <c r="AH37" s="147">
        <f>INDEX('Community SIP'!C:C,MATCH(B37,'Community SIP'!B:B,0))</f>
        <v>1.29</v>
      </c>
      <c r="AI37" s="147">
        <f>INDEX('Community SIP'!D:D,MATCH(B37,'Community SIP'!B:B,0))</f>
        <v>1.28</v>
      </c>
      <c r="AJ37" s="67" t="str">
        <f t="shared" si="12"/>
        <v>Very High</v>
      </c>
      <c r="AK37" s="64">
        <f t="shared" si="13"/>
        <v>3</v>
      </c>
      <c r="AL37" s="64" t="str">
        <f t="shared" si="14"/>
        <v>Moderate</v>
      </c>
      <c r="AM37" s="70" t="str">
        <f t="shared" si="15"/>
        <v>Small and Marginal farmers hold 81 % of holdings. The average area per holding is 1.29 ha with Moderate fragmentation of land.</v>
      </c>
      <c r="AN37" s="150" t="str">
        <f>INDEX(DISCOM!E:E,MATCH(B37,DISCOM!B:B,0))</f>
        <v>Maharashtra State Electricity Distribution Company Limited (MSEDCL)</v>
      </c>
      <c r="AO37" s="150"/>
      <c r="AP37" s="150" t="str">
        <f>INDEX(DISCOM!F:F,MATCH(B37,DISCOM!B:B,0))</f>
        <v>C</v>
      </c>
      <c r="AQ37" s="74" t="str">
        <f>INDEX(DISCOM!H:H,MATCH(B37,DISCOM!B:B,0))</f>
        <v>Yes</v>
      </c>
      <c r="AR37" s="150" t="s">
        <v>726</v>
      </c>
      <c r="AS37" s="77">
        <f>(INDEX(Tariff!D:D,MATCH(A37,Tariff!A:A,0)))*100</f>
        <v>155</v>
      </c>
      <c r="AT37" s="85" t="str">
        <f>(INDEX(Tariff!E:E,MATCH(A37,Tariff!A:A,0)))</f>
        <v>Moderate</v>
      </c>
      <c r="AU37" s="86" t="str">
        <f t="shared" si="16"/>
        <v>Maharashtra State Electricity Distribution Company Limited (MSEDCL) is the Distribution Company responsible for distributing electricity. The rating of DISCOM (capturing financial and operational metrics) is C. More than 70 % of feeder is segregated.</v>
      </c>
      <c r="AV37" s="119" t="str">
        <f>INDEX('Community SIP'!I:I,MATCH(B37,'Community SIP'!B:B,0))</f>
        <v/>
      </c>
      <c r="AW37" s="119" t="str">
        <f t="shared" si="19"/>
        <v/>
      </c>
      <c r="AX37" s="119" t="str">
        <f t="shared" si="20"/>
        <v xml:space="preserve"> High groundwater development suggests that new SIPs should focus on surface water sources. </v>
      </c>
      <c r="AY37" s="120" t="s">
        <v>727</v>
      </c>
      <c r="AZ37" s="119" t="str">
        <f t="shared" si="17"/>
        <v>Electric</v>
      </c>
      <c r="BA37" s="119"/>
      <c r="BB37" s="120" t="str">
        <f>INDEX(DISCOM!H:H,MATCH(B37,DISCOM!B:B,0))</f>
        <v>Yes</v>
      </c>
      <c r="BC37" s="153" t="s">
        <v>733</v>
      </c>
      <c r="BD37" s="181" t="str">
        <f t="shared" si="18"/>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37" s="58" t="s">
        <v>734</v>
      </c>
      <c r="BG37">
        <f>Y37*100</f>
        <v>0</v>
      </c>
    </row>
    <row r="38" spans="1:59" ht="123" customHeight="1" x14ac:dyDescent="0.25">
      <c r="A38" s="88" t="str">
        <f>INDEX(Aquifer!A:A,MATCH(B38,Aquifer!C:C,0))</f>
        <v>uttar pradesh</v>
      </c>
      <c r="B38" s="89" t="s">
        <v>543</v>
      </c>
      <c r="C38" s="87">
        <v>4.8155429754879</v>
      </c>
      <c r="D38" s="130">
        <f>INDEX(Aquifer!J:J,MATCH(B38,Aquifer!C:C,0))*100</f>
        <v>67.677063043262947</v>
      </c>
      <c r="E38" s="128">
        <v>176.89999999999998</v>
      </c>
      <c r="F38" s="128">
        <v>96.5</v>
      </c>
      <c r="G38" s="128">
        <v>75.919855862113877</v>
      </c>
      <c r="H38" s="46" t="str">
        <f t="shared" si="1"/>
        <v>High</v>
      </c>
      <c r="I38" s="46" t="str">
        <f t="shared" si="2"/>
        <v>Moderate</v>
      </c>
      <c r="J38" s="46" t="str">
        <f t="shared" si="3"/>
        <v>Very High</v>
      </c>
      <c r="K38" s="46" t="str">
        <f t="shared" si="4"/>
        <v>Very High</v>
      </c>
      <c r="L38" s="91" t="str">
        <f t="shared" si="5"/>
        <v>District has High proportion of area under cultivation, supporting Moderate cropping intensity. Irrigation coverage is Very High with Very High irrigation water requirements.</v>
      </c>
      <c r="M38" s="132">
        <v>81.77</v>
      </c>
      <c r="N38" s="132">
        <f>INDEX(Aquifer!H:H,MATCH(B38,Aquifer!C:C,0))</f>
        <v>61.14</v>
      </c>
      <c r="O38" s="77" t="str">
        <f>INDEX(Aquifer!F:F,MATCH(B38,Aquifer!C:C,0))</f>
        <v>SR</v>
      </c>
      <c r="P38" s="134">
        <f>INDEX(surface_water_body!F:F,MATCH(B38,surface_water_body!A:A,0))</f>
        <v>7143</v>
      </c>
      <c r="Q38" s="42">
        <f>INDEX(surface_water_body!D:D,MATCH(B38,surface_water_body!A:A,0))</f>
        <v>25.688669999999803</v>
      </c>
      <c r="R38" s="132">
        <f>INDEX(surface_water_body!E:E,MATCH(B38,surface_water_body!A:A,0))</f>
        <v>0.6572241291674884</v>
      </c>
      <c r="S38" s="43" t="str">
        <f t="shared" si="6"/>
        <v>Very High</v>
      </c>
      <c r="T38" s="43" t="str">
        <f t="shared" si="7"/>
        <v>Moderate</v>
      </c>
      <c r="U38" s="43">
        <f t="shared" si="22"/>
        <v>4</v>
      </c>
      <c r="V38" s="48" t="str">
        <f t="shared" si="9"/>
        <v>Groundwater contribution to irrigation is Very High with current groundwater development stage classified as Moderate. There are 7143 surface water bodies, covering 0.7% of district area.</v>
      </c>
      <c r="W38" s="136">
        <v>100</v>
      </c>
      <c r="X38" s="134">
        <v>18</v>
      </c>
      <c r="Y38" s="143">
        <f>INDEX(Aquifer!E:E, MATCH(B38,Aquifer!C:C,0))*100</f>
        <v>81</v>
      </c>
      <c r="Z38" s="139">
        <f>(INDEX(Aquifer!G:G, MATCH(B38,Aquifer!C:C,0)))*(10^4/10^6)</f>
        <v>673.10100000000011</v>
      </c>
      <c r="AA38" s="141">
        <v>0</v>
      </c>
      <c r="AB38" s="56">
        <f>INDEX(Replacement!M:M, MATCH(B38,Replacement!B:B,0))</f>
        <v>5.98</v>
      </c>
      <c r="AC38" s="57">
        <f t="shared" si="21"/>
        <v>4</v>
      </c>
      <c r="AD38" s="57">
        <f>(X38/100)*0.278+(Y38/100)*0.0732</f>
        <v>0.10933200000000001</v>
      </c>
      <c r="AE38" s="44">
        <f t="shared" si="10"/>
        <v>3.9932916739716011E-3</v>
      </c>
      <c r="AF38" s="61" t="str">
        <f t="shared" si="11"/>
        <v>District has 100 pumps, with 18 % of pumps being electric. The electric tariff subsidy is Very High. These pumps abstract 673 MCM of groundwater.</v>
      </c>
      <c r="AG38" s="146">
        <f>INDEX(Replacement!N:N,MATCH(B38,Replacement!B:B,0))</f>
        <v>96.205264683999999</v>
      </c>
      <c r="AH38" s="147">
        <f>INDEX('Community SIP'!C:C,MATCH(B38,'Community SIP'!B:B,0))</f>
        <v>0.56000000000000005</v>
      </c>
      <c r="AI38" s="147">
        <f>INDEX('Community SIP'!D:D,MATCH(B38,'Community SIP'!B:B,0))</f>
        <v>1.67</v>
      </c>
      <c r="AJ38" s="67" t="str">
        <f t="shared" si="12"/>
        <v>Very High</v>
      </c>
      <c r="AK38" s="64">
        <f t="shared" si="13"/>
        <v>4</v>
      </c>
      <c r="AL38" s="64" t="str">
        <f t="shared" si="14"/>
        <v>Moderate</v>
      </c>
      <c r="AM38" s="70" t="str">
        <f t="shared" si="15"/>
        <v>Small and Marginal farmers hold 96 % of holdings. The average area per holding is 0.56 ha with Moderate fragmentation of land.</v>
      </c>
      <c r="AN38" s="150" t="str">
        <f>INDEX(DISCOM!E:E,MATCH(B38,DISCOM!B:B,0))</f>
        <v>Purvanchal Vidyut Vitran Nigam Limited (PuVVNL)</v>
      </c>
      <c r="AO38" s="150"/>
      <c r="AP38" s="150" t="str">
        <f>INDEX(DISCOM!F:F,MATCH(B38,DISCOM!B:B,0))</f>
        <v>C-</v>
      </c>
      <c r="AQ38" s="74" t="str">
        <f>INDEX(DISCOM!H:H,MATCH(B38,DISCOM!B:B,0))</f>
        <v>Yes</v>
      </c>
      <c r="AR38" s="150" t="s">
        <v>726</v>
      </c>
      <c r="AS38" s="77">
        <f>(INDEX(Tariff!D:D,MATCH(A38,Tariff!A:A,0)))*100</f>
        <v>0</v>
      </c>
      <c r="AT38" s="85" t="str">
        <f>(INDEX(Tariff!E:E,MATCH(A38,Tariff!A:A,0)))</f>
        <v>Very High</v>
      </c>
      <c r="AU38" s="86" t="str">
        <f t="shared" si="16"/>
        <v>Purvanchal Vidyut Vitran Nigam Limited (PuVVNL) is the Distribution Company responsible for distributing electricity. The rating of DISCOM (capturing financial and operational metrics) is C-. More than 70 % of feeder is segregated.</v>
      </c>
      <c r="AV38" s="119" t="str">
        <f>INDEX('Community SIP'!I:I,MATCH(B38,'Community SIP'!B:B,0))</f>
        <v>Community SIP</v>
      </c>
      <c r="AW38" s="119" t="str">
        <f t="shared" si="19"/>
        <v xml:space="preserve"> Small farm areas alongside higher fragmentation of holdings suggests community SIPs may be preferred</v>
      </c>
      <c r="AX38" s="119" t="str">
        <f t="shared" si="20"/>
        <v xml:space="preserve"> High groundwater development suggests that new SIPs should focus on surface water sources. </v>
      </c>
      <c r="AY38" s="120" t="s">
        <v>727</v>
      </c>
      <c r="AZ38" s="119" t="str">
        <f t="shared" si="17"/>
        <v>Diesel</v>
      </c>
      <c r="BA38" s="119"/>
      <c r="BB38" s="120" t="str">
        <f>INDEX(DISCOM!H:H,MATCH(B38,DISCOM!B:B,0))</f>
        <v>Yes</v>
      </c>
      <c r="BC38" s="153" t="s">
        <v>736</v>
      </c>
      <c r="BD38"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38" s="58" t="s">
        <v>737</v>
      </c>
      <c r="BG38">
        <f>Y38*100</f>
        <v>8100</v>
      </c>
    </row>
    <row r="39" spans="1:59" ht="123" customHeight="1" x14ac:dyDescent="0.25">
      <c r="A39" s="88" t="str">
        <f>INDEX(Aquifer!A:A,MATCH(B39,Aquifer!C:C,0))</f>
        <v>jammu and kashmir</v>
      </c>
      <c r="B39" s="89" t="s">
        <v>400</v>
      </c>
      <c r="C39" s="87">
        <v>4.4435643192659002</v>
      </c>
      <c r="D39" s="130">
        <f>INDEX(Aquifer!J:J,MATCH(B39,Aquifer!C:C,0))*100</f>
        <v>59.842944722197231</v>
      </c>
      <c r="E39" s="128">
        <v>134.60000000000002</v>
      </c>
      <c r="F39" s="128">
        <v>70.8</v>
      </c>
      <c r="G39" s="128">
        <v>44.375087670079957</v>
      </c>
      <c r="H39" s="46" t="str">
        <f t="shared" si="1"/>
        <v>High</v>
      </c>
      <c r="I39" s="46" t="str">
        <f t="shared" si="2"/>
        <v>Low</v>
      </c>
      <c r="J39" s="46" t="str">
        <f t="shared" si="3"/>
        <v>High</v>
      </c>
      <c r="K39" s="46" t="str">
        <f t="shared" si="4"/>
        <v>Moderate</v>
      </c>
      <c r="L39" s="91" t="str">
        <f t="shared" si="5"/>
        <v>District has High proportion of area under cultivation, supporting Low cropping intensity. Irrigation coverage is High with Moderate irrigation water requirements.</v>
      </c>
      <c r="M39" s="132">
        <v>3.11</v>
      </c>
      <c r="N39" s="132">
        <f>INDEX(Aquifer!H:H,MATCH(B39,Aquifer!C:C,0))</f>
        <v>20.87</v>
      </c>
      <c r="O39" s="77" t="str">
        <f>INDEX(Aquifer!F:F,MATCH(B39,Aquifer!C:C,0))</f>
        <v>SR</v>
      </c>
      <c r="P39" s="134">
        <f>INDEX(surface_water_body!F:F,MATCH(B39,surface_water_body!A:A,0))</f>
        <v>0</v>
      </c>
      <c r="Q39" s="42">
        <f>INDEX(surface_water_body!D:D,MATCH(B39,surface_water_body!A:A,0))</f>
        <v>0</v>
      </c>
      <c r="R39" s="132">
        <f>INDEX(surface_water_body!E:E,MATCH(B39,surface_water_body!A:A,0))</f>
        <v>0</v>
      </c>
      <c r="S39" s="43" t="str">
        <f t="shared" si="6"/>
        <v>Low</v>
      </c>
      <c r="T39" s="43" t="str">
        <f t="shared" si="7"/>
        <v>Low</v>
      </c>
      <c r="U39" s="43">
        <f t="shared" si="22"/>
        <v>1</v>
      </c>
      <c r="V39" s="48" t="str">
        <f t="shared" si="9"/>
        <v>Groundwater contribution to irrigation is Low with current groundwater development stage classified as Low. There are 0 surface water bodies, covering 0% of district area.</v>
      </c>
      <c r="W39" s="136">
        <v>100</v>
      </c>
      <c r="X39" s="134">
        <v>0</v>
      </c>
      <c r="Y39" s="143">
        <f>INDEX(Aquifer!E:E, MATCH(B39,Aquifer!C:C,0))*100</f>
        <v>0</v>
      </c>
      <c r="Z39" s="139">
        <f>(INDEX(Aquifer!G:G, MATCH(B39,Aquifer!C:C,0)))*(10^4/10^6)</f>
        <v>59.052500000000002</v>
      </c>
      <c r="AA39" s="141">
        <v>235</v>
      </c>
      <c r="AB39" s="56">
        <f>INDEX(Replacement!M:M, MATCH(B39,Replacement!B:B,0))</f>
        <v>5.6</v>
      </c>
      <c r="AC39" s="57">
        <f t="shared" si="21"/>
        <v>4</v>
      </c>
      <c r="AD39" s="57">
        <f>(X39/100)*0.278+(Y39/100)*0.0732</f>
        <v>0</v>
      </c>
      <c r="AE39" s="44">
        <f t="shared" si="10"/>
        <v>0</v>
      </c>
      <c r="AF39" s="61" t="str">
        <f t="shared" si="11"/>
        <v>District has 100 pumps, with 0 % of pumps being electric. The electric tariff subsidy is Moderate. These pumps abstract 59 MCM of groundwater.</v>
      </c>
      <c r="AG39" s="146">
        <f>INDEX(Replacement!N:N,MATCH(B39,Replacement!B:B,0))</f>
        <v>97.87</v>
      </c>
      <c r="AH39" s="147">
        <f>INDEX('Community SIP'!C:C,MATCH(B39,'Community SIP'!B:B,0))</f>
        <v>0.47</v>
      </c>
      <c r="AI39" s="147">
        <f>INDEX('Community SIP'!D:D,MATCH(B39,'Community SIP'!B:B,0))</f>
        <v>3.62</v>
      </c>
      <c r="AJ39" s="67" t="str">
        <f t="shared" si="12"/>
        <v>Very High</v>
      </c>
      <c r="AK39" s="64">
        <f t="shared" si="13"/>
        <v>4</v>
      </c>
      <c r="AL39" s="64" t="str">
        <f t="shared" si="14"/>
        <v>Very High</v>
      </c>
      <c r="AM39" s="70" t="str">
        <f t="shared" si="15"/>
        <v>Small and Marginal farmers hold 97 % of holdings. The average area per holding is 0.47 ha with Very High fragmentation of land.</v>
      </c>
      <c r="AN39" s="150" t="e">
        <f>INDEX(DISCOM!E:E,MATCH(B39,DISCOM!B:B,0))</f>
        <v>#N/A</v>
      </c>
      <c r="AO39" s="150"/>
      <c r="AP39" s="150" t="e">
        <f>INDEX(DISCOM!F:F,MATCH(B39,DISCOM!B:B,0))</f>
        <v>#N/A</v>
      </c>
      <c r="AQ39" s="74" t="str">
        <f>INDEX(DISCOM!H:H,MATCH(B39,DISCOM!B:B,0))</f>
        <v>No data</v>
      </c>
      <c r="AR39" s="150"/>
      <c r="AS39" s="77">
        <f>(INDEX(Tariff!D:D,MATCH(A39,Tariff!A:A,0)))*100</f>
        <v>235</v>
      </c>
      <c r="AT39" s="85" t="str">
        <f>(INDEX(Tariff!E:E,MATCH(A39,Tariff!A:A,0)))</f>
        <v>Moderate</v>
      </c>
      <c r="AU39" s="86" t="s">
        <v>735</v>
      </c>
      <c r="AV39" s="119" t="str">
        <f>INDEX('Community SIP'!I:I,MATCH(B39,'Community SIP'!B:B,0))</f>
        <v>Community SIP</v>
      </c>
      <c r="AW39" s="119" t="str">
        <f t="shared" si="19"/>
        <v xml:space="preserve"> Small farm areas alongside higher fragmentation of holdings suggests community SIPs may be preferred</v>
      </c>
      <c r="AX39" s="119" t="str">
        <f t="shared" si="20"/>
        <v/>
      </c>
      <c r="AY39" s="119"/>
      <c r="AZ39" s="119" t="str">
        <f t="shared" si="17"/>
        <v>Diesel</v>
      </c>
      <c r="BA39" s="119"/>
      <c r="BB39" s="120" t="str">
        <f>INDEX(DISCOM!H:H,MATCH(B39,DISCOM!B:B,0))</f>
        <v>No data</v>
      </c>
      <c r="BC39" s="153" t="s">
        <v>736</v>
      </c>
      <c r="BD39" s="181" t="str">
        <f t="shared" si="18"/>
        <v>Higher proportion of diesel pumps suggests that PM-KUSUM model B be preferred. Small farm areas alongside higher fragmentation of holdings suggests community SIPs may be preferred</v>
      </c>
      <c r="BE39" s="58" t="s">
        <v>737</v>
      </c>
      <c r="BG39">
        <f>Y39*100</f>
        <v>0</v>
      </c>
    </row>
    <row r="40" spans="1:59" ht="123" customHeight="1" x14ac:dyDescent="0.25">
      <c r="A40" s="88" t="str">
        <f>INDEX(Aquifer!A:A,MATCH(B40,Aquifer!C:C,0))</f>
        <v>karnataka</v>
      </c>
      <c r="B40" s="89" t="s">
        <v>55</v>
      </c>
      <c r="C40" s="87">
        <v>5.43</v>
      </c>
      <c r="D40" s="130">
        <f>INDEX(Aquifer!J:J,MATCH(B40,Aquifer!C:C,0))*100</f>
        <v>76.96019135589799</v>
      </c>
      <c r="E40" s="128">
        <v>130.29999999999998</v>
      </c>
      <c r="F40" s="128">
        <v>49.3</v>
      </c>
      <c r="G40" s="128">
        <v>74.895846645367399</v>
      </c>
      <c r="H40" s="46" t="str">
        <f t="shared" si="1"/>
        <v>Very High</v>
      </c>
      <c r="I40" s="46" t="str">
        <f t="shared" si="2"/>
        <v>Low</v>
      </c>
      <c r="J40" s="46" t="str">
        <f t="shared" si="3"/>
        <v>Moderate</v>
      </c>
      <c r="K40" s="46" t="str">
        <f t="shared" si="4"/>
        <v>Very High</v>
      </c>
      <c r="L40" s="91" t="str">
        <f t="shared" si="5"/>
        <v>District has Very High proportion of area under cultivation, supporting Low cropping intensity. Irrigation coverage is Moderate with Very High irrigation water requirements.</v>
      </c>
      <c r="M40" s="132">
        <v>52.22</v>
      </c>
      <c r="N40" s="132">
        <f>INDEX(Aquifer!H:H,MATCH(B40,Aquifer!C:C,0))</f>
        <v>81.72</v>
      </c>
      <c r="O40" s="77" t="str">
        <f>INDEX(Aquifer!F:F,MATCH(B40,Aquifer!C:C,0))</f>
        <v>HR</v>
      </c>
      <c r="P40" s="134">
        <f>INDEX(surface_water_body!F:F,MATCH(B40,surface_water_body!A:A,0))</f>
        <v>6</v>
      </c>
      <c r="Q40" s="42">
        <f>INDEX(surface_water_body!D:D,MATCH(B40,surface_water_body!A:A,0))</f>
        <v>0.06</v>
      </c>
      <c r="R40" s="132">
        <f>INDEX(surface_water_body!E:E,MATCH(B40,surface_water_body!A:A,0))</f>
        <v>8.8332295075232916E-4</v>
      </c>
      <c r="S40" s="43" t="str">
        <f t="shared" si="6"/>
        <v>High</v>
      </c>
      <c r="T40" s="43" t="str">
        <f t="shared" si="7"/>
        <v>Semi-critical</v>
      </c>
      <c r="U40" s="43">
        <f t="shared" si="22"/>
        <v>1</v>
      </c>
      <c r="V40" s="48" t="str">
        <f t="shared" si="9"/>
        <v>Groundwater contribution to irrigation is High with current groundwater development stage classified as Semi-critical. There are 6 surface water bodies, covering 0% of district area.</v>
      </c>
      <c r="W40" s="136">
        <v>100</v>
      </c>
      <c r="X40" s="134">
        <v>15</v>
      </c>
      <c r="Y40" s="143">
        <f>INDEX(Aquifer!E:E, MATCH(B40,Aquifer!C:C,0))*100</f>
        <v>83</v>
      </c>
      <c r="Z40" s="139">
        <f>(INDEX(Aquifer!G:G, MATCH(B40,Aquifer!C:C,0)))*(10^4/10^6)</f>
        <v>530.13480000000004</v>
      </c>
      <c r="AA40" s="141">
        <v>0</v>
      </c>
      <c r="AB40" s="56">
        <f>INDEX(Replacement!M:M, MATCH(B40,Replacement!B:B,0))</f>
        <v>7.9</v>
      </c>
      <c r="AC40" s="57">
        <f t="shared" si="21"/>
        <v>4</v>
      </c>
      <c r="AD40" s="57">
        <f>(X40/100)*0.278+(Y40/100)*0.0732</f>
        <v>0.10245599999999999</v>
      </c>
      <c r="AE40" s="44">
        <f t="shared" si="10"/>
        <v>3.8936160356912008E-3</v>
      </c>
      <c r="AF40" s="61" t="str">
        <f t="shared" si="11"/>
        <v>District has 100 pumps, with 15 % of pumps being electric. The electric tariff subsidy is Very High. These pumps abstract 530 MCM of groundwater.</v>
      </c>
      <c r="AG40" s="146">
        <f>INDEX(Replacement!N:N,MATCH(B40,Replacement!B:B,0))</f>
        <v>69.77000000000001</v>
      </c>
      <c r="AH40" s="147">
        <f>INDEX('Community SIP'!C:C,MATCH(B40,'Community SIP'!B:B,0))</f>
        <v>1.86</v>
      </c>
      <c r="AI40" s="147">
        <f>INDEX('Community SIP'!D:D,MATCH(B40,'Community SIP'!B:B,0))</f>
        <v>1.51</v>
      </c>
      <c r="AJ40" s="67" t="str">
        <f t="shared" si="12"/>
        <v>High</v>
      </c>
      <c r="AK40" s="64">
        <f t="shared" si="13"/>
        <v>3</v>
      </c>
      <c r="AL40" s="64" t="str">
        <f t="shared" si="14"/>
        <v>Moderate</v>
      </c>
      <c r="AM40" s="70" t="str">
        <f t="shared" si="15"/>
        <v>Small and Marginal farmers hold 69 % of holdings. The average area per holding is 1.86 ha with Moderate fragmentation of land.</v>
      </c>
      <c r="AN40" s="150" t="str">
        <f>INDEX(DISCOM!E:E,MATCH(B40,DISCOM!B:B,0))</f>
        <v>Hubli Electricity Supply Company Limited (HESCOM)</v>
      </c>
      <c r="AO40" s="150"/>
      <c r="AP40" s="150" t="str">
        <f>INDEX(DISCOM!F:F,MATCH(B40,DISCOM!B:B,0))</f>
        <v>C</v>
      </c>
      <c r="AQ40" s="74" t="str">
        <f>INDEX(DISCOM!H:H,MATCH(B40,DISCOM!B:B,0))</f>
        <v>Yes</v>
      </c>
      <c r="AR40" s="150" t="s">
        <v>726</v>
      </c>
      <c r="AS40" s="77">
        <f>(INDEX(Tariff!D:D,MATCH(A40,Tariff!A:A,0)))*100</f>
        <v>0</v>
      </c>
      <c r="AT40" s="85" t="str">
        <f>(INDEX(Tariff!E:E,MATCH(A40,Tariff!A:A,0)))</f>
        <v>Very High</v>
      </c>
      <c r="AU40" s="86" t="str">
        <f t="shared" si="16"/>
        <v>Hubli Electricity Supply Company Limited (HESCOM) is the Distribution Company responsible for distributing electricity. The rating of DISCOM (capturing financial and operational metrics) is C. More than 70 % of feeder is segregated.</v>
      </c>
      <c r="AV40" s="119" t="str">
        <f>INDEX('Community SIP'!I:I,MATCH(B40,'Community SIP'!B:B,0))</f>
        <v/>
      </c>
      <c r="AW40" s="119" t="str">
        <f t="shared" si="19"/>
        <v/>
      </c>
      <c r="AX40" s="119" t="str">
        <f t="shared" si="20"/>
        <v/>
      </c>
      <c r="AY40" s="119"/>
      <c r="AZ40" s="119" t="str">
        <f t="shared" si="17"/>
        <v>Diesel</v>
      </c>
      <c r="BA40" s="119"/>
      <c r="BB40" s="120" t="str">
        <f>INDEX(DISCOM!H:H,MATCH(B40,DISCOM!B:B,0))</f>
        <v>Yes</v>
      </c>
      <c r="BC40" s="153" t="s">
        <v>736</v>
      </c>
      <c r="BD40" s="181" t="str">
        <f t="shared" si="18"/>
        <v>Higher proportion of diesel pumps suggests that PM-KUSUM model B be preferred.</v>
      </c>
      <c r="BE40" s="58" t="s">
        <v>737</v>
      </c>
      <c r="BG40">
        <f>Y40*100</f>
        <v>8300</v>
      </c>
    </row>
    <row r="41" spans="1:59" ht="123" customHeight="1" x14ac:dyDescent="0.25">
      <c r="A41" s="88" t="str">
        <f>INDEX(Aquifer!A:A,MATCH(B41,Aquifer!C:C,0))</f>
        <v>uttarakhand</v>
      </c>
      <c r="B41" s="89" t="s">
        <v>504</v>
      </c>
      <c r="C41" s="87">
        <v>4.9000000000000004</v>
      </c>
      <c r="D41" s="130">
        <f>INDEX(Aquifer!J:J,MATCH(B41,Aquifer!C:C,0))*100</f>
        <v>10.155746457465536</v>
      </c>
      <c r="E41" s="128">
        <v>178.4</v>
      </c>
      <c r="F41" s="128">
        <v>0</v>
      </c>
      <c r="G41" s="128">
        <v>44.964130196422417</v>
      </c>
      <c r="H41" s="46" t="str">
        <f t="shared" si="1"/>
        <v>Low</v>
      </c>
      <c r="I41" s="46" t="str">
        <f t="shared" si="2"/>
        <v>Moderate</v>
      </c>
      <c r="J41" s="46" t="str">
        <f t="shared" si="3"/>
        <v>Low</v>
      </c>
      <c r="K41" s="46" t="str">
        <f t="shared" si="4"/>
        <v>Moderate</v>
      </c>
      <c r="L41" s="91" t="str">
        <f t="shared" si="5"/>
        <v>District has Low proportion of area under cultivation, supporting Moderate cropping intensity. Irrigation coverage is Low with Moderate irrigation water requirements.</v>
      </c>
      <c r="M41" s="132">
        <v>0</v>
      </c>
      <c r="N41" s="132">
        <f>INDEX(Aquifer!H:H,MATCH(B41,Aquifer!C:C,0))</f>
        <v>0</v>
      </c>
      <c r="O41" s="77" t="str">
        <f>INDEX(Aquifer!F:F,MATCH(B41,Aquifer!C:C,0))</f>
        <v>SR</v>
      </c>
      <c r="P41" s="134">
        <f>INDEX(surface_water_body!F:F,MATCH(B41,surface_water_body!A:A,0))</f>
        <v>115</v>
      </c>
      <c r="Q41" s="42">
        <f>INDEX(surface_water_body!D:D,MATCH(B41,surface_water_body!A:A,0))</f>
        <v>1.851</v>
      </c>
      <c r="R41" s="132">
        <f>INDEX(surface_water_body!E:E,MATCH(B41,surface_water_body!A:A,0))</f>
        <v>8.025493860975183E-2</v>
      </c>
      <c r="S41" s="43" t="str">
        <f t="shared" si="6"/>
        <v>Low</v>
      </c>
      <c r="T41" s="43" t="str">
        <f t="shared" si="7"/>
        <v>Low</v>
      </c>
      <c r="U41" s="43">
        <f t="shared" si="22"/>
        <v>1</v>
      </c>
      <c r="V41" s="48" t="str">
        <f t="shared" si="9"/>
        <v>Groundwater contribution to irrigation is Low with current groundwater development stage classified as Low. There are 115 surface water bodies, covering 0.1% of district area.</v>
      </c>
      <c r="W41" s="136">
        <v>100</v>
      </c>
      <c r="X41" s="134">
        <v>0</v>
      </c>
      <c r="Y41" s="143">
        <f>INDEX(Aquifer!E:E, MATCH(B41,Aquifer!C:C,0))*100</f>
        <v>0</v>
      </c>
      <c r="Z41" s="139">
        <f>(INDEX(Aquifer!G:G, MATCH(B41,Aquifer!C:C,0)))*(10^4/10^6)</f>
        <v>421.0754</v>
      </c>
      <c r="AA41" s="141">
        <v>285</v>
      </c>
      <c r="AB41" s="56">
        <f>INDEX(Replacement!M:M, MATCH(B41,Replacement!B:B,0))</f>
        <v>19.341682191265328</v>
      </c>
      <c r="AC41" s="57">
        <f t="shared" si="21"/>
        <v>4</v>
      </c>
      <c r="AD41" s="57">
        <f>(X41/100)*0.278+(Y41/100)*0.0732</f>
        <v>0</v>
      </c>
      <c r="AE41" s="44">
        <f t="shared" si="10"/>
        <v>0</v>
      </c>
      <c r="AF41" s="61" t="str">
        <f t="shared" si="11"/>
        <v>District has 100 pumps, with 0 % of pumps being electric. The electric tariff subsidy is Moderate. These pumps abstract 421 MCM of groundwater.</v>
      </c>
      <c r="AG41" s="146">
        <f>INDEX(Replacement!N:N,MATCH(B41,Replacement!B:B,0))</f>
        <v>99.623276865000008</v>
      </c>
      <c r="AH41" s="147">
        <f>INDEX('Community SIP'!C:C,MATCH(B41,'Community SIP'!B:B,0))</f>
        <v>0.6</v>
      </c>
      <c r="AI41" s="147">
        <f>INDEX('Community SIP'!D:D,MATCH(B41,'Community SIP'!B:B,0))</f>
        <v>2.23</v>
      </c>
      <c r="AJ41" s="67" t="str">
        <f t="shared" si="12"/>
        <v>Very High</v>
      </c>
      <c r="AK41" s="64">
        <f t="shared" si="13"/>
        <v>4</v>
      </c>
      <c r="AL41" s="64" t="str">
        <f t="shared" si="14"/>
        <v>High</v>
      </c>
      <c r="AM41" s="70" t="str">
        <f t="shared" si="15"/>
        <v>Small and Marginal farmers hold 99 % of holdings. The average area per holding is 0.6 ha with High fragmentation of land.</v>
      </c>
      <c r="AN41" s="150" t="str">
        <f>INDEX(DISCOM!E:E,MATCH(B41,DISCOM!B:B,0))</f>
        <v>Uttarakhand Power Corporation Limited (UPCL)</v>
      </c>
      <c r="AO41" s="150"/>
      <c r="AP41" s="150" t="str">
        <f>INDEX(DISCOM!F:F,MATCH(B41,DISCOM!B:B,0))</f>
        <v>B-</v>
      </c>
      <c r="AQ41" s="74" t="str">
        <f>INDEX(DISCOM!H:H,MATCH(B41,DISCOM!B:B,0))</f>
        <v>Yes</v>
      </c>
      <c r="AR41" s="150" t="s">
        <v>726</v>
      </c>
      <c r="AS41" s="77">
        <f>(INDEX(Tariff!D:D,MATCH(A41,Tariff!A:A,0)))*100</f>
        <v>285</v>
      </c>
      <c r="AT41" s="85" t="str">
        <f>(INDEX(Tariff!E:E,MATCH(A41,Tariff!A:A,0)))</f>
        <v>Moderate</v>
      </c>
      <c r="AU41" s="86" t="str">
        <f t="shared" si="16"/>
        <v>Uttarakhand Power Corporation Limited (UPCL) is the Distribution Company responsible for distributing electricity. The rating of DISCOM (capturing financial and operational metrics) is B-. More than 70 % of feeder is segregated.</v>
      </c>
      <c r="AV41" s="119" t="str">
        <f>INDEX('Community SIP'!I:I,MATCH(B41,'Community SIP'!B:B,0))</f>
        <v>Community SIP</v>
      </c>
      <c r="AW41" s="119" t="str">
        <f t="shared" si="19"/>
        <v xml:space="preserve"> Small farm areas alongside higher fragmentation of holdings suggests community SIPs may be preferred</v>
      </c>
      <c r="AX41" s="119" t="str">
        <f t="shared" si="20"/>
        <v/>
      </c>
      <c r="AY41" s="119"/>
      <c r="AZ41" s="119" t="str">
        <f t="shared" si="17"/>
        <v>Diesel</v>
      </c>
      <c r="BA41" s="119"/>
      <c r="BB41" s="120" t="str">
        <f>INDEX(DISCOM!H:H,MATCH(B41,DISCOM!B:B,0))</f>
        <v>Yes</v>
      </c>
      <c r="BC41" s="153" t="s">
        <v>736</v>
      </c>
      <c r="BD41" s="181" t="str">
        <f t="shared" si="18"/>
        <v>Higher proportion of diesel pumps suggests that PM-KUSUM model B be preferred. Small farm areas alongside higher fragmentation of holdings suggests community SIPs may be preferred</v>
      </c>
      <c r="BE41" s="58" t="s">
        <v>737</v>
      </c>
      <c r="BG41">
        <f>Y41*100</f>
        <v>0</v>
      </c>
    </row>
    <row r="42" spans="1:59" ht="123" customHeight="1" x14ac:dyDescent="0.25">
      <c r="A42" s="88" t="str">
        <f>INDEX(Aquifer!A:A,MATCH(B42,Aquifer!C:C,0))</f>
        <v>uttar pradesh</v>
      </c>
      <c r="B42" s="89" t="s">
        <v>560</v>
      </c>
      <c r="C42" s="87">
        <v>4.79</v>
      </c>
      <c r="D42" s="130">
        <f>INDEX(Aquifer!J:J,MATCH(B42,Aquifer!C:C,0))*100</f>
        <v>79.678922530985389</v>
      </c>
      <c r="E42" s="128">
        <v>162.1</v>
      </c>
      <c r="F42" s="128">
        <v>100</v>
      </c>
      <c r="G42" s="128">
        <v>76.9142073298013</v>
      </c>
      <c r="H42" s="46" t="str">
        <f t="shared" si="1"/>
        <v>Very High</v>
      </c>
      <c r="I42" s="46" t="str">
        <f t="shared" si="2"/>
        <v>Moderate</v>
      </c>
      <c r="J42" s="46" t="str">
        <f t="shared" si="3"/>
        <v>Very High</v>
      </c>
      <c r="K42" s="46" t="str">
        <f t="shared" si="4"/>
        <v>Very High</v>
      </c>
      <c r="L42" s="91" t="str">
        <f t="shared" si="5"/>
        <v>District has Very High proportion of area under cultivation, supporting Moderate cropping intensity. Irrigation coverage is Very High with Very High irrigation water requirements.</v>
      </c>
      <c r="M42" s="132">
        <v>88.53</v>
      </c>
      <c r="N42" s="132">
        <f>INDEX(Aquifer!H:H,MATCH(B42,Aquifer!C:C,0))</f>
        <v>97.12</v>
      </c>
      <c r="O42" s="77" t="str">
        <f>INDEX(Aquifer!F:F,MATCH(B42,Aquifer!C:C,0))</f>
        <v>SR</v>
      </c>
      <c r="P42" s="134">
        <f>INDEX(surface_water_body!F:F,MATCH(B42,surface_water_body!A:A,0))</f>
        <v>821</v>
      </c>
      <c r="Q42" s="42">
        <f>INDEX(surface_water_body!D:D,MATCH(B42,surface_water_body!A:A,0))</f>
        <v>7.3215999999999921</v>
      </c>
      <c r="R42" s="132">
        <f>INDEX(surface_water_body!E:E,MATCH(B42,surface_water_body!A:A,0))</f>
        <v>0.53795198716991866</v>
      </c>
      <c r="S42" s="43" t="str">
        <f t="shared" si="6"/>
        <v>Very High</v>
      </c>
      <c r="T42" s="43" t="str">
        <f t="shared" si="7"/>
        <v>Semi-critical</v>
      </c>
      <c r="U42" s="43">
        <f t="shared" si="22"/>
        <v>2</v>
      </c>
      <c r="V42" s="48" t="str">
        <f t="shared" si="9"/>
        <v>Groundwater contribution to irrigation is Very High with current groundwater development stage classified as Semi-critical. There are 821 surface water bodies, covering 0.5% of district area.</v>
      </c>
      <c r="W42" s="136">
        <v>100</v>
      </c>
      <c r="X42" s="134">
        <v>16</v>
      </c>
      <c r="Y42" s="143">
        <f>INDEX(Aquifer!E:E, MATCH(B42,Aquifer!C:C,0))*100</f>
        <v>84</v>
      </c>
      <c r="Z42" s="139">
        <f>(INDEX(Aquifer!G:G, MATCH(B42,Aquifer!C:C,0)))*(10^4/10^6)</f>
        <v>335.5351</v>
      </c>
      <c r="AA42" s="141">
        <v>0</v>
      </c>
      <c r="AB42" s="56">
        <f>INDEX(Replacement!M:M, MATCH(B42,Replacement!B:B,0))</f>
        <v>22</v>
      </c>
      <c r="AC42" s="57">
        <f t="shared" si="21"/>
        <v>4</v>
      </c>
      <c r="AD42" s="57">
        <f>(X42/100)*0.278+(Y42/100)*0.0732</f>
        <v>0.10596800000000001</v>
      </c>
      <c r="AE42" s="44">
        <f t="shared" si="10"/>
        <v>7.0980278125908174E-3</v>
      </c>
      <c r="AF42" s="61" t="str">
        <f t="shared" si="11"/>
        <v>District has 100 pumps, with 16 % of pumps being electric. The electric tariff subsidy is Very High. These pumps abstract 335 MCM of groundwater.</v>
      </c>
      <c r="AG42" s="146">
        <f>INDEX(Replacement!N:N,MATCH(B42,Replacement!B:B,0))</f>
        <v>86.967387000000002</v>
      </c>
      <c r="AH42" s="147">
        <f>INDEX('Community SIP'!C:C,MATCH(B42,'Community SIP'!B:B,0))</f>
        <v>0.96</v>
      </c>
      <c r="AI42" s="147">
        <f>INDEX('Community SIP'!D:D,MATCH(B42,'Community SIP'!B:B,0))</f>
        <v>2.41</v>
      </c>
      <c r="AJ42" s="67" t="str">
        <f t="shared" si="12"/>
        <v>Very High</v>
      </c>
      <c r="AK42" s="64">
        <f t="shared" si="13"/>
        <v>4</v>
      </c>
      <c r="AL42" s="64" t="str">
        <f t="shared" si="14"/>
        <v>High</v>
      </c>
      <c r="AM42" s="70" t="str">
        <f t="shared" si="15"/>
        <v>Small and Marginal farmers hold 86 % of holdings. The average area per holding is 0.96 ha with High fragmentation of land.</v>
      </c>
      <c r="AN42" s="150" t="str">
        <f>INDEX(DISCOM!E:E,MATCH(B42,DISCOM!B:B,0))</f>
        <v>Paschimanchal Vidyut Vitran Nigam Limited (PVVNL)</v>
      </c>
      <c r="AO42" s="150"/>
      <c r="AP42" s="150" t="str">
        <f>INDEX(DISCOM!F:F,MATCH(B42,DISCOM!B:B,0))</f>
        <v>B</v>
      </c>
      <c r="AQ42" s="74" t="str">
        <f>INDEX(DISCOM!H:H,MATCH(B42,DISCOM!B:B,0))</f>
        <v>Yes</v>
      </c>
      <c r="AR42" s="150" t="s">
        <v>726</v>
      </c>
      <c r="AS42" s="77">
        <f>(INDEX(Tariff!D:D,MATCH(A42,Tariff!A:A,0)))*100</f>
        <v>0</v>
      </c>
      <c r="AT42" s="85" t="str">
        <f>(INDEX(Tariff!E:E,MATCH(A42,Tariff!A:A,0)))</f>
        <v>Very High</v>
      </c>
      <c r="AU42" s="86" t="str">
        <f t="shared" si="16"/>
        <v>Paschimanchal Vidyut Vitran Nigam Limited (PVVNL) is the Distribution Company responsible for distributing electricity. The rating of DISCOM (capturing financial and operational metrics) is B. More than 70 % of feeder is segregated.</v>
      </c>
      <c r="AV42" s="119" t="str">
        <f>INDEX('Community SIP'!I:I,MATCH(B42,'Community SIP'!B:B,0))</f>
        <v>Community SIP</v>
      </c>
      <c r="AW42" s="119" t="str">
        <f t="shared" si="19"/>
        <v xml:space="preserve"> Small farm areas alongside higher fragmentation of holdings suggests community SIPs may be preferred</v>
      </c>
      <c r="AX42" s="119" t="str">
        <f t="shared" si="20"/>
        <v xml:space="preserve"> High groundwater development suggests that new SIPs should focus on surface water sources. </v>
      </c>
      <c r="AY42" s="120" t="s">
        <v>727</v>
      </c>
      <c r="AZ42" s="119" t="str">
        <f t="shared" si="17"/>
        <v>Diesel</v>
      </c>
      <c r="BA42" s="120" t="s">
        <v>728</v>
      </c>
      <c r="BB42" s="120" t="str">
        <f>INDEX(DISCOM!H:H,MATCH(B42,DISCOM!B:B,0))</f>
        <v>Yes</v>
      </c>
      <c r="BC42" s="153" t="s">
        <v>736</v>
      </c>
      <c r="BD42"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42" s="58" t="s">
        <v>737</v>
      </c>
      <c r="BG42">
        <f>Y42*100</f>
        <v>8400</v>
      </c>
    </row>
    <row r="43" spans="1:59" ht="123" customHeight="1" x14ac:dyDescent="0.25">
      <c r="A43" s="88" t="str">
        <f>INDEX(Aquifer!A:A,MATCH(B43,Aquifer!C:C,0))</f>
        <v>uttar pradesh</v>
      </c>
      <c r="B43" s="89" t="s">
        <v>497</v>
      </c>
      <c r="C43" s="87">
        <v>4.7853310223414001</v>
      </c>
      <c r="D43" s="130">
        <f>INDEX(Aquifer!J:J,MATCH(B43,Aquifer!C:C,0))*100</f>
        <v>64.131942015627644</v>
      </c>
      <c r="E43" s="128">
        <v>168.3</v>
      </c>
      <c r="F43" s="128">
        <v>51.8</v>
      </c>
      <c r="G43" s="128">
        <v>67.317790855590758</v>
      </c>
      <c r="H43" s="46" t="str">
        <f t="shared" si="1"/>
        <v>High</v>
      </c>
      <c r="I43" s="46" t="str">
        <f t="shared" si="2"/>
        <v>Moderate</v>
      </c>
      <c r="J43" s="46" t="str">
        <f t="shared" si="3"/>
        <v>High</v>
      </c>
      <c r="K43" s="46" t="str">
        <f t="shared" si="4"/>
        <v>High</v>
      </c>
      <c r="L43" s="91" t="str">
        <f t="shared" si="5"/>
        <v>District has High proportion of area under cultivation, supporting Moderate cropping intensity. Irrigation coverage is High with High irrigation water requirements.</v>
      </c>
      <c r="M43" s="132">
        <v>47.69</v>
      </c>
      <c r="N43" s="132">
        <f>INDEX(Aquifer!H:H,MATCH(B43,Aquifer!C:C,0))</f>
        <v>59.99</v>
      </c>
      <c r="O43" s="77" t="str">
        <f>INDEX(Aquifer!F:F,MATCH(B43,Aquifer!C:C,0))</f>
        <v>SR</v>
      </c>
      <c r="P43" s="134">
        <f>INDEX(surface_water_body!F:F,MATCH(B43,surface_water_body!A:A,0))</f>
        <v>3230</v>
      </c>
      <c r="Q43" s="42">
        <f>INDEX(surface_water_body!D:D,MATCH(B43,surface_water_body!A:A,0))</f>
        <v>11.960770000000064</v>
      </c>
      <c r="R43" s="132">
        <f>INDEX(surface_water_body!E:E,MATCH(B43,surface_water_body!A:A,0))</f>
        <v>0.32222619231238542</v>
      </c>
      <c r="S43" s="43" t="str">
        <f t="shared" si="6"/>
        <v>Moderate</v>
      </c>
      <c r="T43" s="43" t="str">
        <f t="shared" si="7"/>
        <v>Moderate</v>
      </c>
      <c r="U43" s="43">
        <f t="shared" si="22"/>
        <v>3</v>
      </c>
      <c r="V43" s="48" t="str">
        <f t="shared" si="9"/>
        <v>Groundwater contribution to irrigation is Moderate with current groundwater development stage classified as Moderate. There are 3230 surface water bodies, covering 0.3% of district area.</v>
      </c>
      <c r="W43" s="136">
        <v>100</v>
      </c>
      <c r="X43" s="134">
        <v>82</v>
      </c>
      <c r="Y43" s="143">
        <f>INDEX(Aquifer!E:E, MATCH(B43,Aquifer!C:C,0))*100</f>
        <v>18</v>
      </c>
      <c r="Z43" s="139">
        <f>(INDEX(Aquifer!G:G, MATCH(B43,Aquifer!C:C,0)))*(10^4/10^6)</f>
        <v>752.28330000000005</v>
      </c>
      <c r="AA43" s="141">
        <v>0</v>
      </c>
      <c r="AB43" s="56">
        <f>INDEX(Replacement!M:M, MATCH(B43,Replacement!B:B,0))</f>
        <v>4</v>
      </c>
      <c r="AC43" s="57">
        <f t="shared" si="21"/>
        <v>1</v>
      </c>
      <c r="AD43" s="57">
        <f>(X43/100)*0.278+(Y43/100)*0.0732</f>
        <v>0.24113599999999999</v>
      </c>
      <c r="AE43" s="44">
        <f t="shared" si="10"/>
        <v>6.5842420041564449E-3</v>
      </c>
      <c r="AF43" s="61" t="str">
        <f t="shared" si="11"/>
        <v>District has 100 pumps, with 82 % of pumps being electric. The electric tariff subsidy is Very High. These pumps abstract 752 MCM of groundwater.</v>
      </c>
      <c r="AG43" s="146">
        <f>INDEX(Replacement!N:N,MATCH(B43,Replacement!B:B,0))</f>
        <v>95.417790819999993</v>
      </c>
      <c r="AH43" s="147">
        <f>INDEX('Community SIP'!C:C,MATCH(B43,'Community SIP'!B:B,0))</f>
        <v>0.64</v>
      </c>
      <c r="AI43" s="147">
        <f>INDEX('Community SIP'!D:D,MATCH(B43,'Community SIP'!B:B,0))</f>
        <v>1.65</v>
      </c>
      <c r="AJ43" s="67" t="str">
        <f t="shared" si="12"/>
        <v>Very High</v>
      </c>
      <c r="AK43" s="64">
        <f t="shared" si="13"/>
        <v>4</v>
      </c>
      <c r="AL43" s="64" t="str">
        <f t="shared" si="14"/>
        <v>Moderate</v>
      </c>
      <c r="AM43" s="70" t="str">
        <f t="shared" si="15"/>
        <v>Small and Marginal farmers hold 95 % of holdings. The average area per holding is 0.64 ha with Moderate fragmentation of land.</v>
      </c>
      <c r="AN43" s="150" t="str">
        <f>INDEX(DISCOM!E:E,MATCH(B43,DISCOM!B:B,0))</f>
        <v>Madhyanchal Vidyut Vitran Nigam Limited (MVVNL)</v>
      </c>
      <c r="AO43" s="150"/>
      <c r="AP43" s="150" t="str">
        <f>INDEX(DISCOM!F:F,MATCH(B43,DISCOM!B:B,0))</f>
        <v>C-</v>
      </c>
      <c r="AQ43" s="74" t="str">
        <f>INDEX(DISCOM!H:H,MATCH(B43,DISCOM!B:B,0))</f>
        <v>Yes</v>
      </c>
      <c r="AR43" s="150" t="s">
        <v>726</v>
      </c>
      <c r="AS43" s="77">
        <f>(INDEX(Tariff!D:D,MATCH(A43,Tariff!A:A,0)))*100</f>
        <v>0</v>
      </c>
      <c r="AT43" s="85" t="str">
        <f>(INDEX(Tariff!E:E,MATCH(A43,Tariff!A:A,0)))</f>
        <v>Very High</v>
      </c>
      <c r="AU43" s="86" t="str">
        <f t="shared" si="16"/>
        <v>Madhyanchal Vidyut Vitran Nigam Limited (MVVNL) is the Distribution Company responsible for distributing electricity. The rating of DISCOM (capturing financial and operational metrics) is C-. More than 70 % of feeder is segregated.</v>
      </c>
      <c r="AV43" s="119" t="str">
        <f>INDEX('Community SIP'!I:I,MATCH(B43,'Community SIP'!B:B,0))</f>
        <v>Community SIP</v>
      </c>
      <c r="AW43" s="119" t="str">
        <f t="shared" si="19"/>
        <v xml:space="preserve"> Small farm areas alongside higher fragmentation of holdings suggests community SIPs may be preferred</v>
      </c>
      <c r="AX43" s="119" t="str">
        <f t="shared" si="20"/>
        <v/>
      </c>
      <c r="AY43" s="119"/>
      <c r="AZ43" s="119" t="str">
        <f t="shared" si="17"/>
        <v>Electric</v>
      </c>
      <c r="BA43" s="119"/>
      <c r="BB43" s="120" t="str">
        <f>INDEX(DISCOM!H:H,MATCH(B43,DISCOM!B:B,0))</f>
        <v>Yes</v>
      </c>
      <c r="BC43" s="153" t="s">
        <v>741</v>
      </c>
      <c r="BD43" s="181" t="str">
        <f t="shared" si="18"/>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3" s="58" t="s">
        <v>742</v>
      </c>
      <c r="BG43">
        <f>Y43*100</f>
        <v>1800</v>
      </c>
    </row>
    <row r="44" spans="1:59" ht="123" customHeight="1" x14ac:dyDescent="0.25">
      <c r="A44" s="88" t="str">
        <f>INDEX(Aquifer!A:A,MATCH(B44,Aquifer!C:C,0))</f>
        <v>assam</v>
      </c>
      <c r="B44" s="89" t="s">
        <v>334</v>
      </c>
      <c r="C44" s="87">
        <v>4.3600000000000003</v>
      </c>
      <c r="D44" s="130">
        <f>INDEX(Aquifer!J:J,MATCH(B44,Aquifer!C:C,0))*100</f>
        <v>36.586722760054577</v>
      </c>
      <c r="E44" s="128">
        <v>167.2</v>
      </c>
      <c r="F44" s="128">
        <v>10.7</v>
      </c>
      <c r="G44" s="128">
        <v>33.298113207547168</v>
      </c>
      <c r="H44" s="46" t="str">
        <f t="shared" si="1"/>
        <v>Moderate</v>
      </c>
      <c r="I44" s="46" t="str">
        <f t="shared" si="2"/>
        <v>Moderate</v>
      </c>
      <c r="J44" s="46" t="str">
        <f t="shared" si="3"/>
        <v>Low</v>
      </c>
      <c r="K44" s="46" t="str">
        <f t="shared" si="4"/>
        <v>Moderate</v>
      </c>
      <c r="L44" s="91" t="str">
        <f t="shared" si="5"/>
        <v>District has Moderate proportion of area under cultivation, supporting Moderate cropping intensity. Irrigation coverage is Low with Moderate irrigation water requirements.</v>
      </c>
      <c r="M44" s="132">
        <v>72.3</v>
      </c>
      <c r="N44" s="132">
        <f>INDEX(Aquifer!H:H,MATCH(B44,Aquifer!C:C,0))</f>
        <v>3.23</v>
      </c>
      <c r="O44" s="77" t="str">
        <f>INDEX(Aquifer!F:F,MATCH(B44,Aquifer!C:C,0))</f>
        <v>SR</v>
      </c>
      <c r="P44" s="134">
        <f>INDEX(surface_water_body!F:F,MATCH(B44,surface_water_body!A:A,0))</f>
        <v>4181</v>
      </c>
      <c r="Q44" s="42">
        <f>INDEX(surface_water_body!D:D,MATCH(B44,surface_water_body!A:A,0))</f>
        <v>4.3642499999999806</v>
      </c>
      <c r="R44" s="132">
        <f>INDEX(surface_water_body!E:E,MATCH(B44,surface_water_body!A:A,0))</f>
        <v>0.18162989288969508</v>
      </c>
      <c r="S44" s="43" t="str">
        <f t="shared" si="6"/>
        <v>High</v>
      </c>
      <c r="T44" s="43" t="str">
        <f t="shared" si="7"/>
        <v>Low</v>
      </c>
      <c r="U44" s="43">
        <f t="shared" si="22"/>
        <v>2</v>
      </c>
      <c r="V44" s="48" t="str">
        <f t="shared" si="9"/>
        <v>Groundwater contribution to irrigation is High with current groundwater development stage classified as Low. There are 4181 surface water bodies, covering 0.2% of district area.</v>
      </c>
      <c r="W44" s="136">
        <v>100</v>
      </c>
      <c r="X44" s="134">
        <v>1</v>
      </c>
      <c r="Y44" s="143">
        <f>INDEX(Aquifer!E:E, MATCH(B44,Aquifer!C:C,0))*100</f>
        <v>98</v>
      </c>
      <c r="Z44" s="139">
        <f>(INDEX(Aquifer!G:G, MATCH(B44,Aquifer!C:C,0)))*(10^4/10^6)</f>
        <v>45.349499999999999</v>
      </c>
      <c r="AA44" s="141">
        <v>465.00000000000006</v>
      </c>
      <c r="AB44" s="56">
        <f>INDEX(Replacement!M:M, MATCH(B44,Replacement!B:B,0))</f>
        <v>2.6</v>
      </c>
      <c r="AC44" s="57">
        <f t="shared" si="21"/>
        <v>4</v>
      </c>
      <c r="AD44" s="57">
        <f>(X44/100)*0.278+(Y44/100)*0.0732</f>
        <v>7.4515999999999999E-2</v>
      </c>
      <c r="AE44" s="44">
        <f t="shared" si="10"/>
        <v>7.9725583290888896E-5</v>
      </c>
      <c r="AF44" s="61" t="str">
        <f t="shared" si="11"/>
        <v>District has 100 pumps, with 1 % of pumps being electric. The electric tariff subsidy is Low. These pumps abstract 45 MCM of groundwater.</v>
      </c>
      <c r="AG44" s="146">
        <f>INDEX(Replacement!N:N,MATCH(B44,Replacement!B:B,0))</f>
        <v>82.72</v>
      </c>
      <c r="AH44" s="147">
        <f>INDEX('Community SIP'!C:C,MATCH(B44,'Community SIP'!B:B,0))</f>
        <v>1.24</v>
      </c>
      <c r="AI44" s="147">
        <f>INDEX('Community SIP'!D:D,MATCH(B44,'Community SIP'!B:B,0))</f>
        <v>2.76</v>
      </c>
      <c r="AJ44" s="67" t="str">
        <f t="shared" si="12"/>
        <v>Very High</v>
      </c>
      <c r="AK44" s="64">
        <f t="shared" si="13"/>
        <v>3</v>
      </c>
      <c r="AL44" s="64" t="str">
        <f t="shared" si="14"/>
        <v>High</v>
      </c>
      <c r="AM44" s="70" t="str">
        <f t="shared" si="15"/>
        <v>Small and Marginal farmers hold 82 % of holdings. The average area per holding is 1.24 ha with High fragmentation of land.</v>
      </c>
      <c r="AN44" s="150" t="str">
        <f>INDEX(DISCOM!E:E,MATCH(B44,DISCOM!B:B,0))</f>
        <v>Assam Power Distribution Company Limited (APDCL)</v>
      </c>
      <c r="AO44" s="150"/>
      <c r="AP44" s="150" t="str">
        <f>INDEX(DISCOM!F:F,MATCH(B44,DISCOM!B:B,0))</f>
        <v>B-</v>
      </c>
      <c r="AQ44" s="74" t="str">
        <f>INDEX(DISCOM!H:H,MATCH(B44,DISCOM!B:B,0))</f>
        <v>No</v>
      </c>
      <c r="AR44" s="150"/>
      <c r="AS44" s="77">
        <f>(INDEX(Tariff!D:D,MATCH(A44,Tariff!A:A,0)))*100</f>
        <v>465.00000000000006</v>
      </c>
      <c r="AT44" s="85" t="str">
        <f>(INDEX(Tariff!E:E,MATCH(A44,Tariff!A:A,0)))</f>
        <v>Low</v>
      </c>
      <c r="AU44" s="86" t="str">
        <f t="shared" si="16"/>
        <v xml:space="preserve">Assam Power Distribution Company Limited (APDCL) is the Distribution Company responsible for distributing electricity. The rating of DISCOM (capturing financial and operational metrics) is B-. </v>
      </c>
      <c r="AV44" s="119" t="str">
        <f>INDEX('Community SIP'!I:I,MATCH(B44,'Community SIP'!B:B,0))</f>
        <v>Community SIP</v>
      </c>
      <c r="AW44" s="119" t="str">
        <f t="shared" si="19"/>
        <v xml:space="preserve"> Small farm areas alongside higher fragmentation of holdings suggests community SIPs may be preferred</v>
      </c>
      <c r="AX44" s="119" t="str">
        <f t="shared" si="20"/>
        <v xml:space="preserve"> High groundwater development suggests that new SIPs should focus on surface water sources. </v>
      </c>
      <c r="AY44" s="120" t="s">
        <v>727</v>
      </c>
      <c r="AZ44" s="119" t="str">
        <f t="shared" si="17"/>
        <v>Diesel</v>
      </c>
      <c r="BA44" s="119"/>
      <c r="BB44" s="120" t="str">
        <f>INDEX(DISCOM!H:H,MATCH(B44,DISCOM!B:B,0))</f>
        <v>No</v>
      </c>
      <c r="BC44" s="153" t="s">
        <v>736</v>
      </c>
      <c r="BD44"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44" s="58" t="s">
        <v>737</v>
      </c>
      <c r="BG44">
        <f>Y44*100</f>
        <v>9800</v>
      </c>
    </row>
    <row r="45" spans="1:59" ht="123" customHeight="1" x14ac:dyDescent="0.25">
      <c r="A45" s="88" t="str">
        <f>INDEX(Aquifer!A:A,MATCH(B45,Aquifer!C:C,0))</f>
        <v>madhya pradesh</v>
      </c>
      <c r="B45" s="89" t="s">
        <v>292</v>
      </c>
      <c r="C45" s="87">
        <v>5.2323638313901002</v>
      </c>
      <c r="D45" s="130">
        <f>INDEX(Aquifer!J:J,MATCH(B45,Aquifer!C:C,0))*100</f>
        <v>34.177176852352623</v>
      </c>
      <c r="E45" s="128">
        <v>120.8</v>
      </c>
      <c r="F45" s="128">
        <v>51</v>
      </c>
      <c r="G45" s="128">
        <v>69.899519440803843</v>
      </c>
      <c r="H45" s="46" t="str">
        <f t="shared" si="1"/>
        <v>Moderate</v>
      </c>
      <c r="I45" s="46" t="str">
        <f t="shared" si="2"/>
        <v>Low</v>
      </c>
      <c r="J45" s="46" t="str">
        <f t="shared" si="3"/>
        <v>High</v>
      </c>
      <c r="K45" s="46" t="str">
        <f t="shared" si="4"/>
        <v>Very High</v>
      </c>
      <c r="L45" s="91" t="str">
        <f t="shared" si="5"/>
        <v>District has Moderate proportion of area under cultivation, supporting Low cropping intensity. Irrigation coverage is High with Very High irrigation water requirements.</v>
      </c>
      <c r="M45" s="132">
        <v>15.989999999999998</v>
      </c>
      <c r="N45" s="132">
        <f>INDEX(Aquifer!H:H,MATCH(B45,Aquifer!C:C,0))</f>
        <v>23.5</v>
      </c>
      <c r="O45" s="77" t="str">
        <f>INDEX(Aquifer!F:F,MATCH(B45,Aquifer!C:C,0))</f>
        <v>HR</v>
      </c>
      <c r="P45" s="134">
        <f>INDEX(surface_water_body!F:F,MATCH(B45,surface_water_body!A:A,0))</f>
        <v>5011</v>
      </c>
      <c r="Q45" s="42">
        <f>INDEX(surface_water_body!D:D,MATCH(B45,surface_water_body!A:A,0))</f>
        <v>56.734419999999943</v>
      </c>
      <c r="R45" s="132">
        <f>INDEX(surface_water_body!E:E,MATCH(B45,surface_water_body!A:A,0))</f>
        <v>0.60676561975406906</v>
      </c>
      <c r="S45" s="43" t="str">
        <f t="shared" si="6"/>
        <v>Low</v>
      </c>
      <c r="T45" s="43" t="str">
        <f t="shared" si="7"/>
        <v>Low</v>
      </c>
      <c r="U45" s="43">
        <f t="shared" si="22"/>
        <v>4</v>
      </c>
      <c r="V45" s="48" t="str">
        <f t="shared" si="9"/>
        <v>Groundwater contribution to irrigation is Low with current groundwater development stage classified as Low. There are 5011 surface water bodies, covering 0.6% of district area.</v>
      </c>
      <c r="W45" s="136">
        <v>100</v>
      </c>
      <c r="X45" s="134">
        <v>95</v>
      </c>
      <c r="Y45" s="143">
        <f>INDEX(Aquifer!E:E, MATCH(B45,Aquifer!C:C,0))*100</f>
        <v>4</v>
      </c>
      <c r="Z45" s="139">
        <f>(INDEX(Aquifer!G:G, MATCH(B45,Aquifer!C:C,0)))*(10^4/10^6)</f>
        <v>169.09360000000001</v>
      </c>
      <c r="AA45" s="141">
        <v>135</v>
      </c>
      <c r="AB45" s="56">
        <f>INDEX(Replacement!M:M, MATCH(B45,Replacement!B:B,0))</f>
        <v>6.5</v>
      </c>
      <c r="AC45" s="57">
        <f t="shared" si="21"/>
        <v>1</v>
      </c>
      <c r="AD45" s="57">
        <f>(X45/100)*0.278+(Y45/100)*0.0732</f>
        <v>0.26702799999999999</v>
      </c>
      <c r="AE45" s="44">
        <f t="shared" si="10"/>
        <v>2.6631746618379264E-3</v>
      </c>
      <c r="AF45" s="61" t="str">
        <f t="shared" si="11"/>
        <v>District has 100 pumps, with 95 % of pumps being electric. The electric tariff subsidy is High. These pumps abstract 169 MCM of groundwater.</v>
      </c>
      <c r="AG45" s="146">
        <f>INDEX(Replacement!N:N,MATCH(B45,Replacement!B:B,0))</f>
        <v>89.81</v>
      </c>
      <c r="AH45" s="147">
        <f>INDEX('Community SIP'!C:C,MATCH(B45,'Community SIP'!B:B,0))</f>
        <v>0.81</v>
      </c>
      <c r="AI45" s="147">
        <f>INDEX('Community SIP'!D:D,MATCH(B45,'Community SIP'!B:B,0))</f>
        <v>2.37</v>
      </c>
      <c r="AJ45" s="67" t="str">
        <f t="shared" si="12"/>
        <v>Very High</v>
      </c>
      <c r="AK45" s="64">
        <f t="shared" si="13"/>
        <v>4</v>
      </c>
      <c r="AL45" s="64" t="str">
        <f t="shared" si="14"/>
        <v>High</v>
      </c>
      <c r="AM45" s="70" t="str">
        <f t="shared" si="15"/>
        <v>Small and Marginal farmers hold 89 % of holdings. The average area per holding is 0.81 ha with High fragmentation of land.</v>
      </c>
      <c r="AN45" s="150" t="str">
        <f>INDEX(DISCOM!E:E,MATCH(B45,DISCOM!B:B,0))</f>
        <v>Madhya Pradesh Poorv Kshetra Vidyut Vitaran Company Limited (MPPoKVVCL)</v>
      </c>
      <c r="AO45" s="150"/>
      <c r="AP45" s="150" t="str">
        <f>INDEX(DISCOM!F:F,MATCH(B45,DISCOM!B:B,0))</f>
        <v>B-</v>
      </c>
      <c r="AQ45" s="74" t="str">
        <f>INDEX(DISCOM!H:H,MATCH(B45,DISCOM!B:B,0))</f>
        <v>Yes</v>
      </c>
      <c r="AR45" s="150" t="s">
        <v>726</v>
      </c>
      <c r="AS45" s="77">
        <f>(INDEX(Tariff!D:D,MATCH(A45,Tariff!A:A,0)))*100</f>
        <v>135</v>
      </c>
      <c r="AT45" s="85" t="str">
        <f>(INDEX(Tariff!E:E,MATCH(A45,Tariff!A:A,0)))</f>
        <v>High</v>
      </c>
      <c r="AU45" s="86" t="str">
        <f t="shared" si="16"/>
        <v>Madhya Pradesh Poorv Kshetra Vidyut Vitaran Company Limited (MPPoKVVCL) is the Distribution Company responsible for distributing electricity. The rating of DISCOM (capturing financial and operational metrics) is B-. More than 70 % of feeder is segregated.</v>
      </c>
      <c r="AV45" s="119" t="str">
        <f>INDEX('Community SIP'!I:I,MATCH(B45,'Community SIP'!B:B,0))</f>
        <v>Community SIP</v>
      </c>
      <c r="AW45" s="119" t="str">
        <f t="shared" si="19"/>
        <v xml:space="preserve"> Small farm areas alongside higher fragmentation of holdings suggests community SIPs may be preferred</v>
      </c>
      <c r="AX45" s="119" t="str">
        <f t="shared" si="20"/>
        <v/>
      </c>
      <c r="AY45" s="119"/>
      <c r="AZ45" s="119" t="str">
        <f t="shared" si="17"/>
        <v>Electric</v>
      </c>
      <c r="BA45" s="119"/>
      <c r="BB45" s="120" t="str">
        <f>INDEX(DISCOM!H:H,MATCH(B45,DISCOM!B:B,0))</f>
        <v>Yes</v>
      </c>
      <c r="BC45" s="153" t="s">
        <v>741</v>
      </c>
      <c r="BD45" s="181" t="str">
        <f t="shared" si="18"/>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5" s="58" t="s">
        <v>742</v>
      </c>
      <c r="BG45">
        <f>Y45*100</f>
        <v>400</v>
      </c>
    </row>
    <row r="46" spans="1:59" ht="123" customHeight="1" x14ac:dyDescent="0.25">
      <c r="A46" s="88" t="str">
        <f>INDEX(Aquifer!A:A,MATCH(B46,Aquifer!C:C,0))</f>
        <v>odisha</v>
      </c>
      <c r="B46" s="89" t="s">
        <v>42</v>
      </c>
      <c r="C46" s="87">
        <v>5.1384756765492003</v>
      </c>
      <c r="D46" s="130">
        <f>INDEX(Aquifer!J:J,MATCH(B46,Aquifer!C:C,0))*100</f>
        <v>49.627573878307693</v>
      </c>
      <c r="E46" s="128">
        <v>101.69999999999999</v>
      </c>
      <c r="F46" s="128">
        <v>1.9</v>
      </c>
      <c r="G46" s="128">
        <v>46.697029461399268</v>
      </c>
      <c r="H46" s="46" t="str">
        <f t="shared" si="1"/>
        <v>Moderate</v>
      </c>
      <c r="I46" s="46" t="str">
        <f t="shared" si="2"/>
        <v>Low</v>
      </c>
      <c r="J46" s="46" t="str">
        <f t="shared" si="3"/>
        <v>Low</v>
      </c>
      <c r="K46" s="46" t="str">
        <f t="shared" si="4"/>
        <v>Moderate</v>
      </c>
      <c r="L46" s="91" t="str">
        <f t="shared" si="5"/>
        <v>District has Moderate proportion of area under cultivation, supporting Low cropping intensity. Irrigation coverage is Low with Moderate irrigation water requirements.</v>
      </c>
      <c r="M46" s="132">
        <v>30.29</v>
      </c>
      <c r="N46" s="132">
        <f>INDEX(Aquifer!H:H,MATCH(B46,Aquifer!C:C,0))</f>
        <v>49.64</v>
      </c>
      <c r="O46" s="77" t="str">
        <f>INDEX(Aquifer!F:F,MATCH(B46,Aquifer!C:C,0))</f>
        <v>SR</v>
      </c>
      <c r="P46" s="134">
        <f>INDEX(surface_water_body!F:F,MATCH(B46,surface_water_body!A:A,0))</f>
        <v>741</v>
      </c>
      <c r="Q46" s="42">
        <f>INDEX(surface_water_body!D:D,MATCH(B46,surface_water_body!A:A,0))</f>
        <v>7.8979899999999974</v>
      </c>
      <c r="R46" s="132">
        <f>INDEX(surface_water_body!E:E,MATCH(B46,surface_water_body!A:A,0))</f>
        <v>0.11970145959484567</v>
      </c>
      <c r="S46" s="43" t="str">
        <f t="shared" si="6"/>
        <v>Moderate</v>
      </c>
      <c r="T46" s="43" t="str">
        <f t="shared" si="7"/>
        <v>Low</v>
      </c>
      <c r="U46" s="43">
        <f t="shared" si="22"/>
        <v>2</v>
      </c>
      <c r="V46" s="48" t="str">
        <f t="shared" si="9"/>
        <v>Groundwater contribution to irrigation is Moderate with current groundwater development stage classified as Low. There are 741 surface water bodies, covering 0.1% of district area.</v>
      </c>
      <c r="W46" s="136">
        <v>100</v>
      </c>
      <c r="X46" s="134">
        <v>0</v>
      </c>
      <c r="Y46" s="143">
        <f>INDEX(Aquifer!E:E, MATCH(B46,Aquifer!C:C,0))*100</f>
        <v>0</v>
      </c>
      <c r="Z46" s="139">
        <f>(INDEX(Aquifer!G:G, MATCH(B46,Aquifer!C:C,0)))*(10^4/10^6)</f>
        <v>35.105800000000002</v>
      </c>
      <c r="AA46" s="141">
        <v>150</v>
      </c>
      <c r="AB46" s="56">
        <f>INDEX(Replacement!M:M, MATCH(B46,Replacement!B:B,0))</f>
        <v>3.98</v>
      </c>
      <c r="AC46" s="57">
        <f t="shared" si="21"/>
        <v>4</v>
      </c>
      <c r="AD46" s="57">
        <f>(X46/100)*0.278+(Y46/100)*0.0732</f>
        <v>0</v>
      </c>
      <c r="AE46" s="44">
        <f t="shared" si="10"/>
        <v>0</v>
      </c>
      <c r="AF46" s="61" t="str">
        <f t="shared" si="11"/>
        <v>District has 100 pumps, with 0 % of pumps being electric. The electric tariff subsidy is High. These pumps abstract 35 MCM of groundwater.</v>
      </c>
      <c r="AG46" s="146">
        <f>INDEX(Replacement!N:N,MATCH(B46,Replacement!B:B,0))</f>
        <v>90.61999999999999</v>
      </c>
      <c r="AH46" s="147">
        <f>INDEX('Community SIP'!C:C,MATCH(B46,'Community SIP'!B:B,0))</f>
        <v>1.05</v>
      </c>
      <c r="AI46" s="147">
        <f>INDEX('Community SIP'!D:D,MATCH(B46,'Community SIP'!B:B,0))</f>
        <v>1.3</v>
      </c>
      <c r="AJ46" s="67" t="str">
        <f t="shared" si="12"/>
        <v>Very High</v>
      </c>
      <c r="AK46" s="64">
        <f t="shared" si="13"/>
        <v>3</v>
      </c>
      <c r="AL46" s="64" t="str">
        <f t="shared" si="14"/>
        <v>Moderate</v>
      </c>
      <c r="AM46" s="70" t="str">
        <f t="shared" si="15"/>
        <v>Small and Marginal farmers hold 90 % of holdings. The average area per holding is 1.05 ha with Moderate fragmentation of land.</v>
      </c>
      <c r="AN46" s="150" t="str">
        <f>INDEX(DISCOM!E:E,MATCH(B46,DISCOM!B:B,0))</f>
        <v>TP Western Odisha Distribution Limited (TPWODL)</v>
      </c>
      <c r="AO46" s="150"/>
      <c r="AP46" s="150" t="str">
        <f>INDEX(DISCOM!F:F,MATCH(B46,DISCOM!B:B,0))</f>
        <v>A+</v>
      </c>
      <c r="AQ46" s="74" t="str">
        <f>INDEX(DISCOM!H:H,MATCH(B46,DISCOM!B:B,0))</f>
        <v>No data</v>
      </c>
      <c r="AR46" s="150"/>
      <c r="AS46" s="77">
        <f>(INDEX(Tariff!D:D,MATCH(A46,Tariff!A:A,0)))*100</f>
        <v>150</v>
      </c>
      <c r="AT46" s="85" t="str">
        <f>(INDEX(Tariff!E:E,MATCH(A46,Tariff!A:A,0)))</f>
        <v>High</v>
      </c>
      <c r="AU46" s="86" t="str">
        <f t="shared" si="16"/>
        <v xml:space="preserve">TP Western Odisha Distribution Limited (TPWODL) is the Distribution Company responsible for distributing electricity. The rating of DISCOM (capturing financial and operational metrics) is A+. </v>
      </c>
      <c r="AV46" s="119" t="str">
        <f>INDEX('Community SIP'!I:I,MATCH(B46,'Community SIP'!B:B,0))</f>
        <v/>
      </c>
      <c r="AW46" s="119" t="str">
        <f t="shared" si="19"/>
        <v/>
      </c>
      <c r="AX46" s="119" t="str">
        <f t="shared" si="20"/>
        <v/>
      </c>
      <c r="AY46" s="119"/>
      <c r="AZ46" s="119" t="str">
        <f t="shared" si="17"/>
        <v>Diesel</v>
      </c>
      <c r="BA46" s="119" t="s">
        <v>728</v>
      </c>
      <c r="BB46" s="120" t="str">
        <f>INDEX(DISCOM!H:H,MATCH(B46,DISCOM!B:B,0))</f>
        <v>No data</v>
      </c>
      <c r="BC46" s="153" t="s">
        <v>736</v>
      </c>
      <c r="BD46" s="181" t="str">
        <f t="shared" si="18"/>
        <v>Higher proportion of diesel pumps suggests that PM-KUSUM model B be preferred.</v>
      </c>
      <c r="BE46" s="58" t="s">
        <v>737</v>
      </c>
      <c r="BG46">
        <f>Y46*100</f>
        <v>0</v>
      </c>
    </row>
    <row r="47" spans="1:59" ht="123" customHeight="1" x14ac:dyDescent="0.25">
      <c r="A47" s="88" t="str">
        <f>INDEX(Aquifer!A:A,MATCH(B47,Aquifer!C:C,0))</f>
        <v>odisha</v>
      </c>
      <c r="B47" s="89" t="s">
        <v>432</v>
      </c>
      <c r="C47" s="87">
        <v>4.9219141768460997</v>
      </c>
      <c r="D47" s="130">
        <f>INDEX(Aquifer!J:J,MATCH(B47,Aquifer!C:C,0))*100</f>
        <v>55.579205144930022</v>
      </c>
      <c r="E47" s="128">
        <v>117.8</v>
      </c>
      <c r="F47" s="128">
        <v>27.9</v>
      </c>
      <c r="G47" s="128">
        <v>28.71407810229244</v>
      </c>
      <c r="H47" s="46" t="str">
        <f t="shared" si="1"/>
        <v>High</v>
      </c>
      <c r="I47" s="46" t="str">
        <f t="shared" si="2"/>
        <v>Low</v>
      </c>
      <c r="J47" s="46" t="str">
        <f t="shared" si="3"/>
        <v>Moderate</v>
      </c>
      <c r="K47" s="46" t="str">
        <f t="shared" si="4"/>
        <v>Moderate</v>
      </c>
      <c r="L47" s="91" t="str">
        <f t="shared" si="5"/>
        <v>District has High proportion of area under cultivation, supporting Low cropping intensity. Irrigation coverage is Moderate with Moderate irrigation water requirements.</v>
      </c>
      <c r="M47" s="132">
        <v>56.289999999999992</v>
      </c>
      <c r="N47" s="132">
        <f>INDEX(Aquifer!H:H,MATCH(B47,Aquifer!C:C,0))</f>
        <v>58.07</v>
      </c>
      <c r="O47" s="77" t="str">
        <f>INDEX(Aquifer!F:F,MATCH(B47,Aquifer!C:C,0))</f>
        <v>SR</v>
      </c>
      <c r="P47" s="134">
        <f>INDEX(surface_water_body!F:F,MATCH(B47,surface_water_body!A:A,0))</f>
        <v>11078</v>
      </c>
      <c r="Q47" s="42">
        <f>INDEX(surface_water_body!D:D,MATCH(B47,surface_water_body!A:A,0))</f>
        <v>30.667729999999551</v>
      </c>
      <c r="R47" s="132">
        <f>INDEX(surface_water_body!E:E,MATCH(B47,surface_water_body!A:A,0))</f>
        <v>0.82830810091104468</v>
      </c>
      <c r="S47" s="43" t="str">
        <f t="shared" si="6"/>
        <v>High</v>
      </c>
      <c r="T47" s="43" t="str">
        <f t="shared" si="7"/>
        <v>Moderate</v>
      </c>
      <c r="U47" s="43">
        <f t="shared" si="22"/>
        <v>4</v>
      </c>
      <c r="V47" s="48" t="str">
        <f t="shared" si="9"/>
        <v>Groundwater contribution to irrigation is High with current groundwater development stage classified as Moderate. There are 11078 surface water bodies, covering 0.8% of district area.</v>
      </c>
      <c r="W47" s="136">
        <v>100</v>
      </c>
      <c r="X47" s="134">
        <v>65</v>
      </c>
      <c r="Y47" s="143">
        <f>INDEX(Aquifer!E:E, MATCH(B47,Aquifer!C:C,0))*100</f>
        <v>34</v>
      </c>
      <c r="Z47" s="139">
        <f>(INDEX(Aquifer!G:G, MATCH(B47,Aquifer!C:C,0)))*(10^4/10^6)</f>
        <v>281.24549999999999</v>
      </c>
      <c r="AA47" s="141">
        <v>150</v>
      </c>
      <c r="AB47" s="56">
        <f>INDEX(Replacement!M:M, MATCH(B47,Replacement!B:B,0))</f>
        <v>3.8</v>
      </c>
      <c r="AC47" s="57">
        <f t="shared" si="21"/>
        <v>2</v>
      </c>
      <c r="AD47" s="57">
        <f>(X47/100)*0.278+(Y47/100)*0.0732</f>
        <v>0.20558800000000002</v>
      </c>
      <c r="AE47" s="44">
        <f t="shared" si="10"/>
        <v>1.9937433912620003E-3</v>
      </c>
      <c r="AF47" s="61" t="str">
        <f t="shared" si="11"/>
        <v>District has 100 pumps, with 65 % of pumps being electric. The electric tariff subsidy is High. These pumps abstract 281 MCM of groundwater.</v>
      </c>
      <c r="AG47" s="146">
        <f>INDEX(Replacement!N:N,MATCH(B47,Replacement!B:B,0))</f>
        <v>97.99</v>
      </c>
      <c r="AH47" s="147">
        <f>INDEX('Community SIP'!C:C,MATCH(B47,'Community SIP'!B:B,0))</f>
        <v>0.62</v>
      </c>
      <c r="AI47" s="147">
        <f>INDEX('Community SIP'!D:D,MATCH(B47,'Community SIP'!B:B,0))</f>
        <v>1.53</v>
      </c>
      <c r="AJ47" s="67" t="str">
        <f t="shared" si="12"/>
        <v>Very High</v>
      </c>
      <c r="AK47" s="64">
        <f t="shared" si="13"/>
        <v>4</v>
      </c>
      <c r="AL47" s="64" t="str">
        <f t="shared" si="14"/>
        <v>Moderate</v>
      </c>
      <c r="AM47" s="70" t="str">
        <f t="shared" si="15"/>
        <v>Small and Marginal farmers hold 97 % of holdings. The average area per holding is 0.62 ha with Moderate fragmentation of land.</v>
      </c>
      <c r="AN47" s="150" t="str">
        <f>INDEX(DISCOM!E:E,MATCH(B47,DISCOM!B:B,0))</f>
        <v>TP Northern Odisha Distribution Limited (TPNODL)</v>
      </c>
      <c r="AO47" s="150"/>
      <c r="AP47" s="150" t="str">
        <f>INDEX(DISCOM!F:F,MATCH(B47,DISCOM!B:B,0))</f>
        <v>A+</v>
      </c>
      <c r="AQ47" s="74" t="str">
        <f>INDEX(DISCOM!H:H,MATCH(B47,DISCOM!B:B,0))</f>
        <v>No data</v>
      </c>
      <c r="AR47" s="150"/>
      <c r="AS47" s="77">
        <f>(INDEX(Tariff!D:D,MATCH(A47,Tariff!A:A,0)))*100</f>
        <v>150</v>
      </c>
      <c r="AT47" s="85" t="str">
        <f>(INDEX(Tariff!E:E,MATCH(A47,Tariff!A:A,0)))</f>
        <v>High</v>
      </c>
      <c r="AU47" s="86" t="str">
        <f t="shared" si="16"/>
        <v xml:space="preserve">TP Northern Odisha Distribution Limited (TPNODL) is the Distribution Company responsible for distributing electricity. The rating of DISCOM (capturing financial and operational metrics) is A+. </v>
      </c>
      <c r="AV47" s="119" t="str">
        <f>INDEX('Community SIP'!I:I,MATCH(B47,'Community SIP'!B:B,0))</f>
        <v>Community SIP</v>
      </c>
      <c r="AW47" s="119" t="str">
        <f t="shared" si="19"/>
        <v xml:space="preserve"> Small farm areas alongside higher fragmentation of holdings suggests community SIPs may be preferred</v>
      </c>
      <c r="AX47" s="119" t="str">
        <f t="shared" si="20"/>
        <v/>
      </c>
      <c r="AY47" s="119"/>
      <c r="AZ47" s="119" t="str">
        <f t="shared" si="17"/>
        <v>mix</v>
      </c>
      <c r="BA47" s="119" t="s">
        <v>728</v>
      </c>
      <c r="BB47" s="120" t="str">
        <f>INDEX(DISCOM!H:H,MATCH(B47,DISCOM!B:B,0))</f>
        <v>No data</v>
      </c>
      <c r="BC47" s="153" t="s">
        <v>744</v>
      </c>
      <c r="BD47" s="181" t="str">
        <f t="shared" si="18"/>
        <v>No data on DISCOM feeder segregation Small farm areas alongside higher fragmentation of holdings suggests community SIPs may be preferred</v>
      </c>
      <c r="BE47" s="58" t="s">
        <v>95</v>
      </c>
      <c r="BG47">
        <f>Y47*100</f>
        <v>3400</v>
      </c>
    </row>
    <row r="48" spans="1:59" ht="123" customHeight="1" x14ac:dyDescent="0.25">
      <c r="A48" s="88" t="str">
        <f>INDEX(Aquifer!A:A,MATCH(B48,Aquifer!C:C,0))</f>
        <v>uttar pradesh</v>
      </c>
      <c r="B48" s="89" t="s">
        <v>505</v>
      </c>
      <c r="C48" s="87">
        <v>4.7792338925553999</v>
      </c>
      <c r="D48" s="130">
        <f>INDEX(Aquifer!J:J,MATCH(B48,Aquifer!C:C,0))*100</f>
        <v>72.458189230280851</v>
      </c>
      <c r="E48" s="128">
        <v>163.19999999999999</v>
      </c>
      <c r="F48" s="128">
        <v>80.8</v>
      </c>
      <c r="G48" s="128">
        <v>72.751499000666229</v>
      </c>
      <c r="H48" s="46" t="str">
        <f t="shared" si="1"/>
        <v>High</v>
      </c>
      <c r="I48" s="46" t="str">
        <f t="shared" si="2"/>
        <v>Moderate</v>
      </c>
      <c r="J48" s="46" t="str">
        <f t="shared" si="3"/>
        <v>Very High</v>
      </c>
      <c r="K48" s="46" t="str">
        <f t="shared" si="4"/>
        <v>Very High</v>
      </c>
      <c r="L48" s="91" t="str">
        <f t="shared" si="5"/>
        <v>District has High proportion of area under cultivation, supporting Moderate cropping intensity. Irrigation coverage is Very High with Very High irrigation water requirements.</v>
      </c>
      <c r="M48" s="132">
        <v>68.64</v>
      </c>
      <c r="N48" s="132">
        <f>INDEX(Aquifer!H:H,MATCH(B48,Aquifer!C:C,0))</f>
        <v>63.71</v>
      </c>
      <c r="O48" s="77" t="str">
        <f>INDEX(Aquifer!F:F,MATCH(B48,Aquifer!C:C,0))</f>
        <v>SR</v>
      </c>
      <c r="P48" s="134">
        <f>INDEX(surface_water_body!F:F,MATCH(B48,surface_water_body!A:A,0))</f>
        <v>2286</v>
      </c>
      <c r="Q48" s="42">
        <f>INDEX(surface_water_body!D:D,MATCH(B48,surface_water_body!A:A,0))</f>
        <v>5.8221099999999772</v>
      </c>
      <c r="R48" s="132">
        <f>INDEX(surface_water_body!E:E,MATCH(B48,surface_water_body!A:A,0))</f>
        <v>0.19330224032946264</v>
      </c>
      <c r="S48" s="43" t="str">
        <f t="shared" si="6"/>
        <v>High</v>
      </c>
      <c r="T48" s="43" t="str">
        <f t="shared" si="7"/>
        <v>Moderate</v>
      </c>
      <c r="U48" s="43">
        <f t="shared" si="22"/>
        <v>2</v>
      </c>
      <c r="V48" s="48" t="str">
        <f t="shared" si="9"/>
        <v>Groundwater contribution to irrigation is High with current groundwater development stage classified as Moderate. There are 2286 surface water bodies, covering 0.2% of district area.</v>
      </c>
      <c r="W48" s="136">
        <v>100</v>
      </c>
      <c r="X48" s="134">
        <v>2</v>
      </c>
      <c r="Y48" s="143">
        <f>INDEX(Aquifer!E:E, MATCH(B48,Aquifer!C:C,0))*100</f>
        <v>96</v>
      </c>
      <c r="Z48" s="139">
        <f>(INDEX(Aquifer!G:G, MATCH(B48,Aquifer!C:C,0)))*(10^4/10^6)</f>
        <v>325.85210000000001</v>
      </c>
      <c r="AA48" s="141">
        <v>0</v>
      </c>
      <c r="AB48" s="56">
        <f>INDEX(Replacement!M:M, MATCH(B48,Replacement!B:B,0))</f>
        <v>6</v>
      </c>
      <c r="AC48" s="57">
        <f t="shared" si="21"/>
        <v>4</v>
      </c>
      <c r="AD48" s="57">
        <f>(X48/100)*0.278+(Y48/100)*0.0732</f>
        <v>7.5831999999999997E-2</v>
      </c>
      <c r="AE48" s="44">
        <f t="shared" si="10"/>
        <v>1.345323117680889E-3</v>
      </c>
      <c r="AF48" s="61" t="str">
        <f t="shared" si="11"/>
        <v>District has 100 pumps, with 2 % of pumps being electric. The electric tariff subsidy is Very High. These pumps abstract 325 MCM of groundwater.</v>
      </c>
      <c r="AG48" s="146">
        <f>INDEX(Replacement!N:N,MATCH(B48,Replacement!B:B,0))</f>
        <v>94.557764735000006</v>
      </c>
      <c r="AH48" s="147">
        <f>INDEX('Community SIP'!C:C,MATCH(B48,'Community SIP'!B:B,0))</f>
        <v>0.65</v>
      </c>
      <c r="AI48" s="147">
        <f>INDEX('Community SIP'!D:D,MATCH(B48,'Community SIP'!B:B,0))</f>
        <v>2</v>
      </c>
      <c r="AJ48" s="67" t="str">
        <f t="shared" si="12"/>
        <v>Very High</v>
      </c>
      <c r="AK48" s="64">
        <f t="shared" si="13"/>
        <v>4</v>
      </c>
      <c r="AL48" s="64" t="str">
        <f t="shared" si="14"/>
        <v>High</v>
      </c>
      <c r="AM48" s="70" t="str">
        <f t="shared" si="15"/>
        <v>Small and Marginal farmers hold 94 % of holdings. The average area per holding is 0.65 ha with High fragmentation of land.</v>
      </c>
      <c r="AN48" s="150" t="str">
        <f>INDEX(DISCOM!E:E,MATCH(B48,DISCOM!B:B,0))</f>
        <v>Purvanchal Vidyut Vitran Nigam Limited (PuVVNL)</v>
      </c>
      <c r="AO48" s="150"/>
      <c r="AP48" s="150" t="str">
        <f>INDEX(DISCOM!F:F,MATCH(B48,DISCOM!B:B,0))</f>
        <v>C-</v>
      </c>
      <c r="AQ48" s="74" t="str">
        <f>INDEX(DISCOM!H:H,MATCH(B48,DISCOM!B:B,0))</f>
        <v>Yes</v>
      </c>
      <c r="AR48" s="150" t="s">
        <v>726</v>
      </c>
      <c r="AS48" s="77">
        <f>(INDEX(Tariff!D:D,MATCH(A48,Tariff!A:A,0)))*100</f>
        <v>0</v>
      </c>
      <c r="AT48" s="85" t="str">
        <f>(INDEX(Tariff!E:E,MATCH(A48,Tariff!A:A,0)))</f>
        <v>Very High</v>
      </c>
      <c r="AU48" s="86" t="str">
        <f t="shared" si="16"/>
        <v>Purvanchal Vidyut Vitran Nigam Limited (PuVVNL) is the Distribution Company responsible for distributing electricity. The rating of DISCOM (capturing financial and operational metrics) is C-. More than 70 % of feeder is segregated.</v>
      </c>
      <c r="AV48" s="119" t="str">
        <f>INDEX('Community SIP'!I:I,MATCH(B48,'Community SIP'!B:B,0))</f>
        <v>Community SIP</v>
      </c>
      <c r="AW48" s="119" t="str">
        <f t="shared" si="19"/>
        <v xml:space="preserve"> Small farm areas alongside higher fragmentation of holdings suggests community SIPs may be preferred</v>
      </c>
      <c r="AX48" s="119" t="str">
        <f t="shared" si="20"/>
        <v/>
      </c>
      <c r="AY48" s="119"/>
      <c r="AZ48" s="119" t="str">
        <f t="shared" si="17"/>
        <v>Diesel</v>
      </c>
      <c r="BA48" s="119"/>
      <c r="BB48" s="120" t="str">
        <f>INDEX(DISCOM!H:H,MATCH(B48,DISCOM!B:B,0))</f>
        <v>Yes</v>
      </c>
      <c r="BC48" s="153" t="s">
        <v>736</v>
      </c>
      <c r="BD48" s="181" t="str">
        <f t="shared" si="18"/>
        <v>Higher proportion of diesel pumps suggests that PM-KUSUM model B be preferred. Small farm areas alongside higher fragmentation of holdings suggests community SIPs may be preferred</v>
      </c>
      <c r="BE48" s="58" t="s">
        <v>737</v>
      </c>
      <c r="BG48">
        <f>Y48*100</f>
        <v>9600</v>
      </c>
    </row>
    <row r="49" spans="1:59" ht="123" customHeight="1" x14ac:dyDescent="0.25">
      <c r="A49" s="88" t="str">
        <f>INDEX(Aquifer!A:A,MATCH(B49,Aquifer!C:C,0))</f>
        <v>chhattisgarh</v>
      </c>
      <c r="B49" s="89" t="s">
        <v>335</v>
      </c>
      <c r="C49" s="87">
        <v>5.25</v>
      </c>
      <c r="D49" s="130">
        <f>INDEX(Aquifer!J:J,MATCH(B49,Aquifer!C:C,0))*100</f>
        <v>51.027218599376248</v>
      </c>
      <c r="E49" s="128">
        <v>133</v>
      </c>
      <c r="F49" s="128">
        <v>48.1</v>
      </c>
      <c r="G49" s="128">
        <v>47.50553230647882</v>
      </c>
      <c r="H49" s="46" t="str">
        <f t="shared" si="1"/>
        <v>High</v>
      </c>
      <c r="I49" s="46" t="str">
        <f t="shared" si="2"/>
        <v>Low</v>
      </c>
      <c r="J49" s="46" t="str">
        <f t="shared" si="3"/>
        <v>Moderate</v>
      </c>
      <c r="K49" s="46" t="str">
        <f t="shared" si="4"/>
        <v>Moderate</v>
      </c>
      <c r="L49" s="91" t="str">
        <f t="shared" si="5"/>
        <v>District has High proportion of area under cultivation, supporting Low cropping intensity. Irrigation coverage is Moderate with Moderate irrigation water requirements.</v>
      </c>
      <c r="M49" s="132">
        <v>24.37</v>
      </c>
      <c r="N49" s="132">
        <f>INDEX(Aquifer!H:H,MATCH(B49,Aquifer!C:C,0))</f>
        <v>71.91</v>
      </c>
      <c r="O49" s="77" t="str">
        <f>INDEX(Aquifer!F:F,MATCH(B49,Aquifer!C:C,0))</f>
        <v>HR</v>
      </c>
      <c r="P49" s="134">
        <f>INDEX(surface_water_body!F:F,MATCH(B49,surface_water_body!A:A,0))</f>
        <v>1800</v>
      </c>
      <c r="Q49" s="42">
        <f>INDEX(surface_water_body!D:D,MATCH(B49,surface_water_body!A:A,0))</f>
        <v>39.572069999999997</v>
      </c>
      <c r="R49" s="132">
        <f>INDEX(surface_water_body!E:E,MATCH(B49,surface_water_body!A:A,0))</f>
        <v>1.424850036669878</v>
      </c>
      <c r="S49" s="43" t="str">
        <f t="shared" si="6"/>
        <v>Low</v>
      </c>
      <c r="T49" s="43" t="str">
        <f t="shared" si="7"/>
        <v>Semi-critical</v>
      </c>
      <c r="U49" s="43">
        <f t="shared" si="22"/>
        <v>4</v>
      </c>
      <c r="V49" s="48" t="str">
        <f t="shared" si="9"/>
        <v>Groundwater contribution to irrigation is Low with current groundwater development stage classified as Semi-critical. There are 1800 surface water bodies, covering 1.4% of district area.</v>
      </c>
      <c r="W49" s="136">
        <v>100</v>
      </c>
      <c r="X49" s="134">
        <v>95</v>
      </c>
      <c r="Y49" s="143">
        <f>INDEX(Aquifer!E:E, MATCH(B49,Aquifer!C:C,0))*100</f>
        <v>5</v>
      </c>
      <c r="Z49" s="139">
        <f>(INDEX(Aquifer!G:G, MATCH(B49,Aquifer!C:C,0)))*(10^4/10^6)</f>
        <v>253.83180000000002</v>
      </c>
      <c r="AA49" s="141">
        <v>0</v>
      </c>
      <c r="AB49" s="56">
        <f>INDEX(Replacement!M:M, MATCH(B49,Replacement!B:B,0))</f>
        <v>6.9033099662080986</v>
      </c>
      <c r="AC49" s="57">
        <f t="shared" si="21"/>
        <v>1</v>
      </c>
      <c r="AD49" s="57">
        <f>(X49/100)*0.278+(Y49/100)*0.0732</f>
        <v>0.26776</v>
      </c>
      <c r="AE49" s="44">
        <f t="shared" si="10"/>
        <v>4.2574683017243369E-3</v>
      </c>
      <c r="AF49" s="61" t="str">
        <f t="shared" si="11"/>
        <v>District has 100 pumps, with 95 % of pumps being electric. The electric tariff subsidy is Very High. These pumps abstract 253 MCM of groundwater.</v>
      </c>
      <c r="AG49" s="146">
        <f>INDEX(Replacement!N:N,MATCH(B49,Replacement!B:B,0))</f>
        <v>85.490000000000009</v>
      </c>
      <c r="AH49" s="147">
        <f>INDEX('Community SIP'!C:C,MATCH(B49,'Community SIP'!B:B,0))</f>
        <v>1.1299999999999999</v>
      </c>
      <c r="AI49" s="147">
        <f>INDEX('Community SIP'!D:D,MATCH(B49,'Community SIP'!B:B,0))</f>
        <v>2.98</v>
      </c>
      <c r="AJ49" s="67" t="str">
        <f t="shared" si="12"/>
        <v>Very High</v>
      </c>
      <c r="AK49" s="64">
        <f t="shared" si="13"/>
        <v>3</v>
      </c>
      <c r="AL49" s="64" t="str">
        <f t="shared" si="14"/>
        <v>High</v>
      </c>
      <c r="AM49" s="70" t="str">
        <f t="shared" si="15"/>
        <v>Small and Marginal farmers hold 85 % of holdings. The average area per holding is 1.13 ha with High fragmentation of land.</v>
      </c>
      <c r="AN49" s="150" t="str">
        <f>INDEX(DISCOM!E:E,MATCH(B49,DISCOM!B:B,0))</f>
        <v>Chhattisgarh State Power Distribution Company Limited (CSPDCL)</v>
      </c>
      <c r="AO49" s="150"/>
      <c r="AP49" s="150" t="str">
        <f>INDEX(DISCOM!F:F,MATCH(B49,DISCOM!B:B,0))</f>
        <v>B-</v>
      </c>
      <c r="AQ49" s="74" t="str">
        <f>INDEX(DISCOM!H:H,MATCH(B49,DISCOM!B:B,0))</f>
        <v>No</v>
      </c>
      <c r="AR49" s="150"/>
      <c r="AS49" s="77">
        <f>(INDEX(Tariff!D:D,MATCH(A49,Tariff!A:A,0)))*100</f>
        <v>0</v>
      </c>
      <c r="AT49" s="85" t="str">
        <f>(INDEX(Tariff!E:E,MATCH(A49,Tariff!A:A,0)))</f>
        <v>Very High</v>
      </c>
      <c r="AU49" s="86" t="str">
        <f t="shared" si="16"/>
        <v xml:space="preserve">Chhattisgarh State Power Distribution Company Limited (CSPDCL) is the Distribution Company responsible for distributing electricity. The rating of DISCOM (capturing financial and operational metrics) is B-. </v>
      </c>
      <c r="AV49" s="119" t="str">
        <f>INDEX('Community SIP'!I:I,MATCH(B49,'Community SIP'!B:B,0))</f>
        <v>Community SIP</v>
      </c>
      <c r="AW49" s="119" t="str">
        <f t="shared" si="19"/>
        <v xml:space="preserve"> Small farm areas alongside higher fragmentation of holdings suggests community SIPs may be preferred</v>
      </c>
      <c r="AX49" s="119" t="str">
        <f t="shared" si="20"/>
        <v/>
      </c>
      <c r="AY49" s="119"/>
      <c r="AZ49" s="120" t="str">
        <f t="shared" si="17"/>
        <v>Electric</v>
      </c>
      <c r="BA49" s="119"/>
      <c r="BB49" s="120" t="str">
        <f>INDEX(DISCOM!H:H,MATCH(B49,DISCOM!B:B,0))</f>
        <v>No</v>
      </c>
      <c r="BC49" s="153" t="s">
        <v>724</v>
      </c>
      <c r="BD49" s="181" t="str">
        <f t="shared" si="18"/>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9" s="58" t="s">
        <v>725</v>
      </c>
      <c r="BG49">
        <f>Y49*100</f>
        <v>500</v>
      </c>
    </row>
    <row r="50" spans="1:59" ht="123" customHeight="1" x14ac:dyDescent="0.25">
      <c r="A50" s="88" t="str">
        <f>INDEX(Aquifer!A:A,MATCH(B50,Aquifer!C:C,0))</f>
        <v>chhattisgarh</v>
      </c>
      <c r="B50" s="89" t="s">
        <v>293</v>
      </c>
      <c r="C50" s="87">
        <v>5.22</v>
      </c>
      <c r="D50" s="130">
        <f>INDEX(Aquifer!J:J,MATCH(B50,Aquifer!C:C,0))*100</f>
        <v>51.472000034210183</v>
      </c>
      <c r="E50" s="128">
        <v>112.99999999999999</v>
      </c>
      <c r="F50" s="128">
        <v>47.3</v>
      </c>
      <c r="G50" s="128">
        <v>46.069457680459216</v>
      </c>
      <c r="H50" s="46" t="str">
        <f t="shared" si="1"/>
        <v>High</v>
      </c>
      <c r="I50" s="46" t="str">
        <f t="shared" si="2"/>
        <v>Low</v>
      </c>
      <c r="J50" s="46" t="str">
        <f t="shared" si="3"/>
        <v>Moderate</v>
      </c>
      <c r="K50" s="46" t="str">
        <f t="shared" si="4"/>
        <v>Moderate</v>
      </c>
      <c r="L50" s="91" t="str">
        <f t="shared" si="5"/>
        <v>District has High proportion of area under cultivation, supporting Low cropping intensity. Irrigation coverage is Moderate with Moderate irrigation water requirements.</v>
      </c>
      <c r="M50" s="132">
        <v>12.3</v>
      </c>
      <c r="N50" s="132">
        <f>INDEX(Aquifer!H:H,MATCH(B50,Aquifer!C:C,0))</f>
        <v>48.56</v>
      </c>
      <c r="O50" s="77" t="str">
        <f>INDEX(Aquifer!F:F,MATCH(B50,Aquifer!C:C,0))</f>
        <v>HR</v>
      </c>
      <c r="P50" s="134">
        <f>INDEX(surface_water_body!F:F,MATCH(B50,surface_water_body!A:A,0))</f>
        <v>595</v>
      </c>
      <c r="Q50" s="42">
        <f>INDEX(surface_water_body!D:D,MATCH(B50,surface_water_body!A:A,0))</f>
        <v>11.618749999999995</v>
      </c>
      <c r="R50" s="132">
        <f>INDEX(surface_water_body!E:E,MATCH(B50,surface_water_body!A:A,0))</f>
        <v>0.24671607924427241</v>
      </c>
      <c r="S50" s="43" t="str">
        <f t="shared" si="6"/>
        <v>Low</v>
      </c>
      <c r="T50" s="43" t="str">
        <f t="shared" si="7"/>
        <v>Low</v>
      </c>
      <c r="U50" s="43">
        <f t="shared" si="22"/>
        <v>3</v>
      </c>
      <c r="V50" s="48" t="str">
        <f t="shared" si="9"/>
        <v>Groundwater contribution to irrigation is Low with current groundwater development stage classified as Low. There are 595 surface water bodies, covering 0.2% of district area.</v>
      </c>
      <c r="W50" s="136">
        <v>100</v>
      </c>
      <c r="X50" s="134">
        <v>99</v>
      </c>
      <c r="Y50" s="143">
        <f>INDEX(Aquifer!E:E, MATCH(B50,Aquifer!C:C,0))*100</f>
        <v>0</v>
      </c>
      <c r="Z50" s="139">
        <f>(INDEX(Aquifer!G:G, MATCH(B50,Aquifer!C:C,0)))*(10^4/10^6)</f>
        <v>254.68779999999998</v>
      </c>
      <c r="AA50" s="141">
        <v>0</v>
      </c>
      <c r="AB50" s="56">
        <f>INDEX(Replacement!M:M, MATCH(B50,Replacement!B:B,0))</f>
        <v>7.010174775938439</v>
      </c>
      <c r="AC50" s="57">
        <f t="shared" si="21"/>
        <v>1</v>
      </c>
      <c r="AD50" s="57">
        <f>(X50/100)*0.278+(Y50/100)*0.0732</f>
        <v>0.27522000000000002</v>
      </c>
      <c r="AE50" s="44">
        <f t="shared" si="10"/>
        <v>4.458813409137714E-3</v>
      </c>
      <c r="AF50" s="61" t="str">
        <f t="shared" si="11"/>
        <v>District has 100 pumps, with 99 % of pumps being electric. The electric tariff subsidy is Very High. These pumps abstract 254 MCM of groundwater.</v>
      </c>
      <c r="AG50" s="146">
        <f>INDEX(Replacement!N:N,MATCH(B50,Replacement!B:B,0))</f>
        <v>90.05</v>
      </c>
      <c r="AH50" s="147">
        <f>INDEX('Community SIP'!C:C,MATCH(B50,'Community SIP'!B:B,0))</f>
        <v>0.91</v>
      </c>
      <c r="AI50" s="147">
        <f>INDEX('Community SIP'!D:D,MATCH(B50,'Community SIP'!B:B,0))</f>
        <v>2.77</v>
      </c>
      <c r="AJ50" s="67" t="str">
        <f t="shared" si="12"/>
        <v>Very High</v>
      </c>
      <c r="AK50" s="64">
        <f t="shared" si="13"/>
        <v>4</v>
      </c>
      <c r="AL50" s="64" t="str">
        <f t="shared" si="14"/>
        <v>High</v>
      </c>
      <c r="AM50" s="70" t="str">
        <f t="shared" si="15"/>
        <v>Small and Marginal farmers hold 90 % of holdings. The average area per holding is 0.91 ha with High fragmentation of land.</v>
      </c>
      <c r="AN50" s="150" t="str">
        <f>INDEX(DISCOM!E:E,MATCH(B50,DISCOM!B:B,0))</f>
        <v>Chhattisgarh State Power Distribution Company Limited (CSPDCL)</v>
      </c>
      <c r="AO50" s="150"/>
      <c r="AP50" s="150" t="str">
        <f>INDEX(DISCOM!F:F,MATCH(B50,DISCOM!B:B,0))</f>
        <v>B-</v>
      </c>
      <c r="AQ50" s="74" t="str">
        <f>INDEX(DISCOM!H:H,MATCH(B50,DISCOM!B:B,0))</f>
        <v>No</v>
      </c>
      <c r="AR50" s="150"/>
      <c r="AS50" s="77">
        <f>(INDEX(Tariff!D:D,MATCH(A50,Tariff!A:A,0)))*100</f>
        <v>0</v>
      </c>
      <c r="AT50" s="85" t="str">
        <f>(INDEX(Tariff!E:E,MATCH(A50,Tariff!A:A,0)))</f>
        <v>Very High</v>
      </c>
      <c r="AU50" s="86" t="str">
        <f t="shared" si="16"/>
        <v xml:space="preserve">Chhattisgarh State Power Distribution Company Limited (CSPDCL) is the Distribution Company responsible for distributing electricity. The rating of DISCOM (capturing financial and operational metrics) is B-. </v>
      </c>
      <c r="AV50" s="119" t="str">
        <f>INDEX('Community SIP'!I:I,MATCH(B50,'Community SIP'!B:B,0))</f>
        <v>Community SIP</v>
      </c>
      <c r="AW50" s="119" t="str">
        <f t="shared" si="19"/>
        <v xml:space="preserve"> Small farm areas alongside higher fragmentation of holdings suggests community SIPs may be preferred</v>
      </c>
      <c r="AX50" s="119" t="str">
        <f t="shared" si="20"/>
        <v/>
      </c>
      <c r="AY50" s="119"/>
      <c r="AZ50" s="120" t="str">
        <f t="shared" si="17"/>
        <v>Electric</v>
      </c>
      <c r="BA50" s="119"/>
      <c r="BB50" s="120" t="str">
        <f>INDEX(DISCOM!H:H,MATCH(B50,DISCOM!B:B,0))</f>
        <v>No</v>
      </c>
      <c r="BC50" s="153" t="s">
        <v>724</v>
      </c>
      <c r="BD50" s="181" t="str">
        <f t="shared" si="18"/>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0" s="58" t="s">
        <v>725</v>
      </c>
      <c r="BG50">
        <f>Y50*100</f>
        <v>0</v>
      </c>
    </row>
    <row r="51" spans="1:59" ht="123" customHeight="1" x14ac:dyDescent="0.25">
      <c r="A51" s="88" t="str">
        <f>INDEX(Aquifer!A:A,MATCH(B51,Aquifer!C:C,0))</f>
        <v>chhattisgarh</v>
      </c>
      <c r="B51" s="89" t="s">
        <v>329</v>
      </c>
      <c r="C51" s="87">
        <v>5.15</v>
      </c>
      <c r="D51" s="130">
        <f>INDEX(Aquifer!J:J,MATCH(B51,Aquifer!C:C,0))*100</f>
        <v>25.88400921490474</v>
      </c>
      <c r="E51" s="128">
        <v>114.7</v>
      </c>
      <c r="F51" s="128">
        <v>8.8000000000000007</v>
      </c>
      <c r="G51" s="128">
        <v>46.843324829687027</v>
      </c>
      <c r="H51" s="46" t="str">
        <f t="shared" si="1"/>
        <v>Moderate</v>
      </c>
      <c r="I51" s="46" t="str">
        <f t="shared" si="2"/>
        <v>Low</v>
      </c>
      <c r="J51" s="46" t="str">
        <f t="shared" si="3"/>
        <v>Low</v>
      </c>
      <c r="K51" s="46" t="str">
        <f t="shared" si="4"/>
        <v>Moderate</v>
      </c>
      <c r="L51" s="91" t="str">
        <f t="shared" si="5"/>
        <v>District has Moderate proportion of area under cultivation, supporting Low cropping intensity. Irrigation coverage is Low with Moderate irrigation water requirements.</v>
      </c>
      <c r="M51" s="132">
        <v>25.64</v>
      </c>
      <c r="N51" s="132">
        <f>INDEX(Aquifer!H:H,MATCH(B51,Aquifer!C:C,0))</f>
        <v>22.09</v>
      </c>
      <c r="O51" s="77" t="str">
        <f>INDEX(Aquifer!F:F,MATCH(B51,Aquifer!C:C,0))</f>
        <v>HR</v>
      </c>
      <c r="P51" s="134">
        <f>INDEX(surface_water_body!F:F,MATCH(B51,surface_water_body!A:A,0))</f>
        <v>643</v>
      </c>
      <c r="Q51" s="42">
        <f>INDEX(surface_water_body!D:D,MATCH(B51,surface_water_body!A:A,0))</f>
        <v>17.06409</v>
      </c>
      <c r="R51" s="132">
        <f>INDEX(surface_water_body!E:E,MATCH(B51,surface_water_body!A:A,0))</f>
        <v>0.26887986765111072</v>
      </c>
      <c r="S51" s="43" t="str">
        <f t="shared" si="6"/>
        <v>Moderate</v>
      </c>
      <c r="T51" s="43" t="str">
        <f t="shared" si="7"/>
        <v>Low</v>
      </c>
      <c r="U51" s="43">
        <f t="shared" si="22"/>
        <v>3</v>
      </c>
      <c r="V51" s="48" t="str">
        <f t="shared" si="9"/>
        <v>Groundwater contribution to irrigation is Moderate with current groundwater development stage classified as Low. There are 643 surface water bodies, covering 0.3% of district area.</v>
      </c>
      <c r="W51" s="136">
        <v>100</v>
      </c>
      <c r="X51" s="134">
        <v>100</v>
      </c>
      <c r="Y51" s="143">
        <f>INDEX(Aquifer!E:E, MATCH(B51,Aquifer!C:C,0))*100</f>
        <v>0</v>
      </c>
      <c r="Z51" s="139">
        <f>(INDEX(Aquifer!G:G, MATCH(B51,Aquifer!C:C,0)))*(10^4/10^6)</f>
        <v>99.080699999999993</v>
      </c>
      <c r="AA51" s="141">
        <v>0</v>
      </c>
      <c r="AB51" s="56">
        <f>INDEX(Replacement!M:M, MATCH(B51,Replacement!B:B,0))</f>
        <v>7.2160084835233009</v>
      </c>
      <c r="AC51" s="57">
        <f t="shared" si="21"/>
        <v>1</v>
      </c>
      <c r="AD51" s="57">
        <f>(X51/100)*0.278+(Y51/100)*0.0732</f>
        <v>0.27800000000000002</v>
      </c>
      <c r="AE51" s="44">
        <f t="shared" si="10"/>
        <v>1.8035708914120713E-3</v>
      </c>
      <c r="AF51" s="61" t="str">
        <f t="shared" si="11"/>
        <v>District has 100 pumps, with 100 % of pumps being electric. The electric tariff subsidy is Very High. These pumps abstract 99 MCM of groundwater.</v>
      </c>
      <c r="AG51" s="146">
        <f>INDEX(Replacement!N:N,MATCH(B51,Replacement!B:B,0))</f>
        <v>75.56</v>
      </c>
      <c r="AH51" s="147">
        <f>INDEX('Community SIP'!C:C,MATCH(B51,'Community SIP'!B:B,0))</f>
        <v>1.54</v>
      </c>
      <c r="AI51" s="147">
        <f>INDEX('Community SIP'!D:D,MATCH(B51,'Community SIP'!B:B,0))</f>
        <v>3.63</v>
      </c>
      <c r="AJ51" s="67" t="str">
        <f t="shared" si="12"/>
        <v>High</v>
      </c>
      <c r="AK51" s="64">
        <f t="shared" si="13"/>
        <v>3</v>
      </c>
      <c r="AL51" s="64" t="str">
        <f t="shared" si="14"/>
        <v>Very High</v>
      </c>
      <c r="AM51" s="70" t="str">
        <f t="shared" si="15"/>
        <v>Small and Marginal farmers hold 75 % of holdings. The average area per holding is 1.54 ha with Very High fragmentation of land.</v>
      </c>
      <c r="AN51" s="150" t="str">
        <f>INDEX(DISCOM!E:E,MATCH(B51,DISCOM!B:B,0))</f>
        <v>Chhattisgarh State Power Distribution Company Limited (CSPDCL)</v>
      </c>
      <c r="AO51" s="150"/>
      <c r="AP51" s="150" t="str">
        <f>INDEX(DISCOM!F:F,MATCH(B51,DISCOM!B:B,0))</f>
        <v>B-</v>
      </c>
      <c r="AQ51" s="74" t="str">
        <f>INDEX(DISCOM!H:H,MATCH(B51,DISCOM!B:B,0))</f>
        <v>No</v>
      </c>
      <c r="AR51" s="150"/>
      <c r="AS51" s="77">
        <f>(INDEX(Tariff!D:D,MATCH(A51,Tariff!A:A,0)))*100</f>
        <v>0</v>
      </c>
      <c r="AT51" s="85" t="str">
        <f>(INDEX(Tariff!E:E,MATCH(A51,Tariff!A:A,0)))</f>
        <v>Very High</v>
      </c>
      <c r="AU51" s="86" t="str">
        <f t="shared" si="16"/>
        <v xml:space="preserve">Chhattisgarh State Power Distribution Company Limited (CSPDCL) is the Distribution Company responsible for distributing electricity. The rating of DISCOM (capturing financial and operational metrics) is B-. </v>
      </c>
      <c r="AV51" s="119" t="str">
        <f>INDEX('Community SIP'!I:I,MATCH(B51,'Community SIP'!B:B,0))</f>
        <v>Community SIP</v>
      </c>
      <c r="AW51" s="119" t="str">
        <f t="shared" si="19"/>
        <v xml:space="preserve"> Small farm areas alongside higher fragmentation of holdings suggests community SIPs may be preferred</v>
      </c>
      <c r="AX51" s="119" t="str">
        <f t="shared" si="20"/>
        <v/>
      </c>
      <c r="AY51" s="119"/>
      <c r="AZ51" s="120" t="str">
        <f t="shared" si="17"/>
        <v>Electric</v>
      </c>
      <c r="BA51" s="119"/>
      <c r="BB51" s="120" t="str">
        <f>INDEX(DISCOM!H:H,MATCH(B51,DISCOM!B:B,0))</f>
        <v>No</v>
      </c>
      <c r="BC51" s="153" t="s">
        <v>724</v>
      </c>
      <c r="BD51" s="181" t="str">
        <f t="shared" si="18"/>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1" s="58" t="s">
        <v>725</v>
      </c>
      <c r="BG51">
        <f>Y51*100</f>
        <v>0</v>
      </c>
    </row>
    <row r="52" spans="1:59" ht="123" customHeight="1" x14ac:dyDescent="0.25">
      <c r="A52" s="88" t="str">
        <f>INDEX(Aquifer!A:A,MATCH(B52,Aquifer!C:C,0))</f>
        <v>uttar pradesh</v>
      </c>
      <c r="B52" s="89" t="s">
        <v>373</v>
      </c>
      <c r="C52" s="87">
        <v>4.78</v>
      </c>
      <c r="D52" s="130">
        <f>INDEX(Aquifer!J:J,MATCH(B52,Aquifer!C:C,0))*100</f>
        <v>25.88400921490474</v>
      </c>
      <c r="E52" s="128">
        <v>167.1</v>
      </c>
      <c r="F52" s="128">
        <v>0</v>
      </c>
      <c r="G52" s="128">
        <v>73.256697899203886</v>
      </c>
      <c r="H52" s="46" t="str">
        <f t="shared" si="1"/>
        <v>Moderate</v>
      </c>
      <c r="I52" s="46" t="str">
        <f t="shared" si="2"/>
        <v>Moderate</v>
      </c>
      <c r="J52" s="46" t="str">
        <f t="shared" si="3"/>
        <v>Low</v>
      </c>
      <c r="K52" s="46" t="str">
        <f t="shared" si="4"/>
        <v>Very High</v>
      </c>
      <c r="L52" s="91" t="str">
        <f t="shared" si="5"/>
        <v>District has Moderate proportion of area under cultivation, supporting Moderate cropping intensity. Irrigation coverage is Low with Very High irrigation water requirements.</v>
      </c>
      <c r="M52" s="132">
        <v>79.73</v>
      </c>
      <c r="N52" s="132">
        <f>INDEX(Aquifer!H:H,MATCH(B52,Aquifer!C:C,0))</f>
        <v>59.58</v>
      </c>
      <c r="O52" s="77" t="str">
        <f>INDEX(Aquifer!F:F,MATCH(B52,Aquifer!C:C,0))</f>
        <v>SR</v>
      </c>
      <c r="P52" s="134">
        <f>INDEX(surface_water_body!F:F,MATCH(B52,surface_water_body!A:A,0))</f>
        <v>1752</v>
      </c>
      <c r="Q52" s="42">
        <f>INDEX(surface_water_body!D:D,MATCH(B52,surface_water_body!A:A,0))</f>
        <v>12.969720000000041</v>
      </c>
      <c r="R52" s="132">
        <f>INDEX(surface_water_body!E:E,MATCH(B52,surface_water_body!A:A,0))</f>
        <v>0.38349264612347028</v>
      </c>
      <c r="S52" s="43" t="str">
        <f t="shared" si="6"/>
        <v>Very High</v>
      </c>
      <c r="T52" s="43" t="str">
        <f t="shared" si="7"/>
        <v>Moderate</v>
      </c>
      <c r="U52" s="43">
        <f t="shared" si="22"/>
        <v>3</v>
      </c>
      <c r="V52" s="48" t="str">
        <f t="shared" si="9"/>
        <v>Groundwater contribution to irrigation is Very High with current groundwater development stage classified as Moderate. There are 1752 surface water bodies, covering 0.4% of district area.</v>
      </c>
      <c r="W52" s="136">
        <v>100</v>
      </c>
      <c r="X52" s="134">
        <v>30</v>
      </c>
      <c r="Y52" s="143">
        <f>INDEX(Aquifer!E:E, MATCH(B52,Aquifer!C:C,0))*100</f>
        <v>70</v>
      </c>
      <c r="Z52" s="139">
        <f>(INDEX(Aquifer!G:G, MATCH(B52,Aquifer!C:C,0)))*(10^4/10^6)</f>
        <v>805.47410000000002</v>
      </c>
      <c r="AA52" s="141">
        <v>0</v>
      </c>
      <c r="AB52" s="56">
        <f>INDEX(Replacement!M:M, MATCH(B52,Replacement!B:B,0))</f>
        <v>4.3899999999999997</v>
      </c>
      <c r="AC52" s="57">
        <f t="shared" si="21"/>
        <v>3</v>
      </c>
      <c r="AD52" s="57">
        <f>(X52/100)*0.278+(Y52/100)*0.0732</f>
        <v>0.13464000000000001</v>
      </c>
      <c r="AE52" s="44">
        <f t="shared" si="10"/>
        <v>4.3200873056982673E-3</v>
      </c>
      <c r="AF52" s="61" t="str">
        <f t="shared" si="11"/>
        <v>District has 100 pumps, with 30 % of pumps being electric. The electric tariff subsidy is Very High. These pumps abstract 805 MCM of groundwater.</v>
      </c>
      <c r="AG52" s="146">
        <f>INDEX(Replacement!N:N,MATCH(B52,Replacement!B:B,0))</f>
        <v>93.195102519999992</v>
      </c>
      <c r="AH52" s="147">
        <f>INDEX('Community SIP'!C:C,MATCH(B52,'Community SIP'!B:B,0))</f>
        <v>0.72</v>
      </c>
      <c r="AI52" s="147">
        <f>INDEX('Community SIP'!D:D,MATCH(B52,'Community SIP'!B:B,0))</f>
        <v>1.59</v>
      </c>
      <c r="AJ52" s="67" t="str">
        <f t="shared" si="12"/>
        <v>Very High</v>
      </c>
      <c r="AK52" s="64">
        <f t="shared" si="13"/>
        <v>4</v>
      </c>
      <c r="AL52" s="64" t="str">
        <f t="shared" si="14"/>
        <v>Moderate</v>
      </c>
      <c r="AM52" s="70" t="str">
        <f t="shared" si="15"/>
        <v>Small and Marginal farmers hold 93 % of holdings. The average area per holding is 0.72 ha with Moderate fragmentation of land.</v>
      </c>
      <c r="AN52" s="150" t="str">
        <f>INDEX(DISCOM!E:E,MATCH(B52,DISCOM!B:B,0))</f>
        <v>Paschimanchal Vidyut Vitran Nigam Limited (PVVNL)</v>
      </c>
      <c r="AO52" s="150"/>
      <c r="AP52" s="150" t="str">
        <f>INDEX(DISCOM!F:F,MATCH(B52,DISCOM!B:B,0))</f>
        <v>B</v>
      </c>
      <c r="AQ52" s="74" t="str">
        <f>INDEX(DISCOM!H:H,MATCH(B52,DISCOM!B:B,0))</f>
        <v>Yes</v>
      </c>
      <c r="AR52" s="150" t="s">
        <v>726</v>
      </c>
      <c r="AS52" s="77">
        <f>(INDEX(Tariff!D:D,MATCH(A52,Tariff!A:A,0)))*100</f>
        <v>0</v>
      </c>
      <c r="AT52" s="85" t="str">
        <f>(INDEX(Tariff!E:E,MATCH(A52,Tariff!A:A,0)))</f>
        <v>Very High</v>
      </c>
      <c r="AU52" s="86" t="str">
        <f t="shared" si="16"/>
        <v>Paschimanchal Vidyut Vitran Nigam Limited (PVVNL) is the Distribution Company responsible for distributing electricity. The rating of DISCOM (capturing financial and operational metrics) is B. More than 70 % of feeder is segregated.</v>
      </c>
      <c r="AV52" s="119" t="str">
        <f>INDEX('Community SIP'!I:I,MATCH(B52,'Community SIP'!B:B,0))</f>
        <v>Community SIP</v>
      </c>
      <c r="AW52" s="119" t="str">
        <f t="shared" si="19"/>
        <v xml:space="preserve"> Small farm areas alongside higher fragmentation of holdings suggests community SIPs may be preferred</v>
      </c>
      <c r="AX52" s="119" t="str">
        <f t="shared" si="20"/>
        <v xml:space="preserve"> High groundwater development suggests that new SIPs should focus on surface water sources. </v>
      </c>
      <c r="AY52" s="120" t="s">
        <v>727</v>
      </c>
      <c r="AZ52" s="119" t="str">
        <f t="shared" si="17"/>
        <v>Diesel</v>
      </c>
      <c r="BA52" s="120" t="s">
        <v>728</v>
      </c>
      <c r="BB52" s="120" t="str">
        <f>INDEX(DISCOM!H:H,MATCH(B52,DISCOM!B:B,0))</f>
        <v>Yes</v>
      </c>
      <c r="BC52" s="153" t="s">
        <v>736</v>
      </c>
      <c r="BD52"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52" s="58" t="s">
        <v>737</v>
      </c>
      <c r="BG52">
        <f>Y52*100</f>
        <v>7000</v>
      </c>
    </row>
    <row r="53" spans="1:59" ht="123" customHeight="1" x14ac:dyDescent="0.25">
      <c r="A53" s="88" t="str">
        <f>INDEX(Aquifer!A:A,MATCH(B53,Aquifer!C:C,0))</f>
        <v>gujarat</v>
      </c>
      <c r="B53" s="89" t="s">
        <v>225</v>
      </c>
      <c r="C53" s="87">
        <v>5.5329163735696003</v>
      </c>
      <c r="D53" s="130">
        <f>INDEX(Aquifer!J:J,MATCH(B53,Aquifer!C:C,0))*100</f>
        <v>64.44748159757556</v>
      </c>
      <c r="E53" s="128">
        <v>191.4</v>
      </c>
      <c r="F53" s="128">
        <v>71.7</v>
      </c>
      <c r="G53" s="128">
        <v>68.463088214131531</v>
      </c>
      <c r="H53" s="46" t="str">
        <f t="shared" si="1"/>
        <v>High</v>
      </c>
      <c r="I53" s="46" t="str">
        <f t="shared" si="2"/>
        <v>High</v>
      </c>
      <c r="J53" s="46" t="str">
        <f t="shared" si="3"/>
        <v>High</v>
      </c>
      <c r="K53" s="46" t="str">
        <f t="shared" si="4"/>
        <v>Very High</v>
      </c>
      <c r="L53" s="91" t="str">
        <f t="shared" si="5"/>
        <v>District has High proportion of area under cultivation, supporting High cropping intensity. Irrigation coverage is High with Very High irrigation water requirements.</v>
      </c>
      <c r="M53" s="132">
        <v>97.66</v>
      </c>
      <c r="N53" s="132">
        <f>INDEX(Aquifer!H:H,MATCH(B53,Aquifer!C:C,0))</f>
        <v>115.52</v>
      </c>
      <c r="O53" s="77" t="str">
        <f>INDEX(Aquifer!F:F,MATCH(B53,Aquifer!C:C,0))</f>
        <v>SR</v>
      </c>
      <c r="P53" s="134">
        <f>INDEX(surface_water_body!F:F,MATCH(B53,surface_water_body!A:A,0))</f>
        <v>3121</v>
      </c>
      <c r="Q53" s="42">
        <f>INDEX(surface_water_body!D:D,MATCH(B53,surface_water_body!A:A,0))</f>
        <v>77.04849999999999</v>
      </c>
      <c r="R53" s="132">
        <f>INDEX(surface_water_body!E:E,MATCH(B53,surface_water_body!A:A,0))</f>
        <v>0.68593064212416976</v>
      </c>
      <c r="S53" s="43" t="str">
        <f t="shared" si="6"/>
        <v>Very High</v>
      </c>
      <c r="T53" s="43" t="str">
        <f t="shared" si="7"/>
        <v>Over-exploited</v>
      </c>
      <c r="U53" s="43">
        <f t="shared" si="22"/>
        <v>4</v>
      </c>
      <c r="V53" s="48" t="str">
        <f t="shared" si="9"/>
        <v>Groundwater contribution to irrigation is Very High with current groundwater development stage classified as Over-exploited. There are 3121 surface water bodies, covering 0.7% of district area.</v>
      </c>
      <c r="W53" s="136">
        <v>100</v>
      </c>
      <c r="X53" s="134">
        <v>95</v>
      </c>
      <c r="Y53" s="143">
        <f>INDEX(Aquifer!E:E, MATCH(B53,Aquifer!C:C,0))*100</f>
        <v>5</v>
      </c>
      <c r="Z53" s="139">
        <f>(INDEX(Aquifer!G:G, MATCH(B53,Aquifer!C:C,0)))*(10^4/10^6)</f>
        <v>1348.4404999999999</v>
      </c>
      <c r="AA53" s="141">
        <v>60</v>
      </c>
      <c r="AB53" s="56">
        <f>INDEX(Replacement!M:M, MATCH(B53,Replacement!B:B,0))</f>
        <v>39.299999999999997</v>
      </c>
      <c r="AC53" s="57">
        <f t="shared" si="21"/>
        <v>1</v>
      </c>
      <c r="AD53" s="57">
        <f>(X53/100)*0.278+(Y53/100)*0.0732</f>
        <v>0.26776</v>
      </c>
      <c r="AE53" s="44">
        <f t="shared" si="10"/>
        <v>0.12875744728496222</v>
      </c>
      <c r="AF53" s="61" t="str">
        <f t="shared" si="11"/>
        <v>District has 100 pumps, with 95 % of pumps being electric. The electric tariff subsidy is Very High. These pumps abstract 1348 MCM of groundwater.</v>
      </c>
      <c r="AG53" s="146">
        <f>INDEX(Replacement!N:N,MATCH(B53,Replacement!B:B,0))</f>
        <v>59</v>
      </c>
      <c r="AH53" s="147">
        <f>INDEX('Community SIP'!C:C,MATCH(B53,'Community SIP'!B:B,0))</f>
        <v>2.25</v>
      </c>
      <c r="AI53" s="147">
        <f>INDEX('Community SIP'!D:D,MATCH(B53,'Community SIP'!B:B,0))</f>
        <v>1.31</v>
      </c>
      <c r="AJ53" s="67" t="str">
        <f t="shared" si="12"/>
        <v>Moderate</v>
      </c>
      <c r="AK53" s="64">
        <f t="shared" si="13"/>
        <v>2</v>
      </c>
      <c r="AL53" s="64" t="str">
        <f t="shared" si="14"/>
        <v>Moderate</v>
      </c>
      <c r="AM53" s="70" t="str">
        <f t="shared" si="15"/>
        <v>Small and Marginal farmers hold 59 % of holdings. The average area per holding is 2.25 ha with Moderate fragmentation of land.</v>
      </c>
      <c r="AN53" s="150" t="str">
        <f>INDEX(DISCOM!E:E,MATCH(B53,DISCOM!B:B,0))</f>
        <v>Uttar Gujarat Vij Company Limited (UGVCL)</v>
      </c>
      <c r="AO53" s="150"/>
      <c r="AP53" s="150" t="str">
        <f>INDEX(DISCOM!F:F,MATCH(B53,DISCOM!B:B,0))</f>
        <v>A+</v>
      </c>
      <c r="AQ53" s="74" t="str">
        <f>INDEX(DISCOM!H:H,MATCH(B53,DISCOM!B:B,0))</f>
        <v>Yes</v>
      </c>
      <c r="AR53" s="150" t="s">
        <v>726</v>
      </c>
      <c r="AS53" s="77">
        <f>(INDEX(Tariff!D:D,MATCH(A53,Tariff!A:A,0)))*100</f>
        <v>60</v>
      </c>
      <c r="AT53" s="85" t="str">
        <f>(INDEX(Tariff!E:E,MATCH(A53,Tariff!A:A,0)))</f>
        <v>Very High</v>
      </c>
      <c r="AU53" s="86" t="str">
        <f t="shared" si="16"/>
        <v>Uttar Gujarat Vij Company Limited (UGVCL) is the Distribution Company responsible for distributing electricity. The rating of DISCOM (capturing financial and operational metrics) is A+. More than 70 % of feeder is segregated.</v>
      </c>
      <c r="AV53" s="119" t="str">
        <f>INDEX('Community SIP'!I:I,MATCH(B53,'Community SIP'!B:B,0))</f>
        <v/>
      </c>
      <c r="AW53" s="119" t="str">
        <f t="shared" si="19"/>
        <v/>
      </c>
      <c r="AX53" s="119" t="str">
        <f t="shared" si="20"/>
        <v xml:space="preserve"> High groundwater development suggests that new SIPs should focus on surface water sources. </v>
      </c>
      <c r="AY53" s="120" t="s">
        <v>727</v>
      </c>
      <c r="AZ53" s="119" t="str">
        <f t="shared" si="17"/>
        <v>Electric</v>
      </c>
      <c r="BA53" s="120" t="s">
        <v>728</v>
      </c>
      <c r="BB53" s="120" t="str">
        <f>INDEX(DISCOM!H:H,MATCH(B53,DISCOM!B:B,0))</f>
        <v>Yes</v>
      </c>
      <c r="BC53" s="153" t="s">
        <v>729</v>
      </c>
      <c r="BD53" s="181" t="str">
        <f t="shared" si="18"/>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3" s="58" t="s">
        <v>730</v>
      </c>
      <c r="BG53">
        <f>Y53*100</f>
        <v>500</v>
      </c>
    </row>
    <row r="54" spans="1:59" ht="123" customHeight="1" x14ac:dyDescent="0.25">
      <c r="A54" s="88" t="str">
        <f>INDEX(Aquifer!A:A,MATCH(B54,Aquifer!C:C,0))</f>
        <v>uttar pradesh</v>
      </c>
      <c r="B54" s="89" t="s">
        <v>294</v>
      </c>
      <c r="C54" s="87">
        <v>5.0285332841286996</v>
      </c>
      <c r="D54" s="130">
        <f>INDEX(Aquifer!J:J,MATCH(B54,Aquifer!C:C,0))*100</f>
        <v>77.396007281028091</v>
      </c>
      <c r="E54" s="128">
        <v>137.69999999999999</v>
      </c>
      <c r="F54" s="128">
        <v>57.7</v>
      </c>
      <c r="G54" s="128">
        <v>73.460577141558744</v>
      </c>
      <c r="H54" s="46" t="str">
        <f t="shared" si="1"/>
        <v>Very High</v>
      </c>
      <c r="I54" s="46" t="str">
        <f t="shared" si="2"/>
        <v>Low</v>
      </c>
      <c r="J54" s="46" t="str">
        <f t="shared" si="3"/>
        <v>High</v>
      </c>
      <c r="K54" s="46" t="str">
        <f t="shared" si="4"/>
        <v>Very High</v>
      </c>
      <c r="L54" s="91" t="str">
        <f t="shared" si="5"/>
        <v>District has Very High proportion of area under cultivation, supporting Low cropping intensity. Irrigation coverage is High with Very High irrigation water requirements.</v>
      </c>
      <c r="M54" s="132">
        <v>48.05</v>
      </c>
      <c r="N54" s="132">
        <f>INDEX(Aquifer!H:H,MATCH(B54,Aquifer!C:C,0))</f>
        <v>66.11</v>
      </c>
      <c r="O54" s="77" t="str">
        <f>INDEX(Aquifer!F:F,MATCH(B54,Aquifer!C:C,0))</f>
        <v>SR</v>
      </c>
      <c r="P54" s="134">
        <f>INDEX(surface_water_body!F:F,MATCH(B54,surface_water_body!A:A,0))</f>
        <v>1285</v>
      </c>
      <c r="Q54" s="42">
        <f>INDEX(surface_water_body!D:D,MATCH(B54,surface_water_body!A:A,0))</f>
        <v>0.44458000000000025</v>
      </c>
      <c r="R54" s="132">
        <f>INDEX(surface_water_body!E:E,MATCH(B54,surface_water_body!A:A,0))</f>
        <v>9.7425775344923225E-3</v>
      </c>
      <c r="S54" s="43" t="str">
        <f t="shared" si="6"/>
        <v>Moderate</v>
      </c>
      <c r="T54" s="43" t="str">
        <f t="shared" si="7"/>
        <v>Moderate</v>
      </c>
      <c r="U54" s="43">
        <f t="shared" si="22"/>
        <v>1</v>
      </c>
      <c r="V54" s="48" t="str">
        <f t="shared" si="9"/>
        <v>Groundwater contribution to irrigation is Moderate with current groundwater development stage classified as Moderate. There are 1285 surface water bodies, covering 0% of district area.</v>
      </c>
      <c r="W54" s="136">
        <v>100</v>
      </c>
      <c r="X54" s="134">
        <v>2</v>
      </c>
      <c r="Y54" s="143">
        <f>INDEX(Aquifer!E:E, MATCH(B54,Aquifer!C:C,0))*100</f>
        <v>97</v>
      </c>
      <c r="Z54" s="139">
        <f>(INDEX(Aquifer!G:G, MATCH(B54,Aquifer!C:C,0)))*(10^4/10^6)</f>
        <v>532.05629999999996</v>
      </c>
      <c r="AA54" s="141">
        <v>0</v>
      </c>
      <c r="AB54" s="56">
        <f>INDEX(Replacement!M:M, MATCH(B54,Replacement!B:B,0))</f>
        <v>6.53</v>
      </c>
      <c r="AC54" s="57">
        <f t="shared" si="21"/>
        <v>4</v>
      </c>
      <c r="AD54" s="57">
        <f>(X54/100)*0.278+(Y54/100)*0.0732</f>
        <v>7.6563999999999993E-2</v>
      </c>
      <c r="AE54" s="44">
        <f t="shared" si="10"/>
        <v>2.4137801196791485E-3</v>
      </c>
      <c r="AF54" s="61" t="str">
        <f t="shared" si="11"/>
        <v>District has 100 pumps, with 2 % of pumps being electric. The electric tariff subsidy is Very High. These pumps abstract 532 MCM of groundwater.</v>
      </c>
      <c r="AG54" s="146">
        <f>INDEX(Replacement!N:N,MATCH(B54,Replacement!B:B,0))</f>
        <v>80.957631180000007</v>
      </c>
      <c r="AH54" s="147">
        <f>INDEX('Community SIP'!C:C,MATCH(B54,'Community SIP'!B:B,0))</f>
        <v>1.28</v>
      </c>
      <c r="AI54" s="147">
        <f>INDEX('Community SIP'!D:D,MATCH(B54,'Community SIP'!B:B,0))</f>
        <v>3.44</v>
      </c>
      <c r="AJ54" s="67" t="str">
        <f t="shared" si="12"/>
        <v>Very High</v>
      </c>
      <c r="AK54" s="64">
        <f t="shared" si="13"/>
        <v>3</v>
      </c>
      <c r="AL54" s="64" t="str">
        <f t="shared" si="14"/>
        <v>Very High</v>
      </c>
      <c r="AM54" s="70" t="str">
        <f t="shared" si="15"/>
        <v>Small and Marginal farmers hold 80 % of holdings. The average area per holding is 1.28 ha with Very High fragmentation of land.</v>
      </c>
      <c r="AN54" s="150" t="str">
        <f>INDEX(DISCOM!E:E,MATCH(B54,DISCOM!B:B,0))</f>
        <v>Dakshinanchal Vidyut Vitran Nigam Limited (DVVNL)</v>
      </c>
      <c r="AO54" s="150"/>
      <c r="AP54" s="150" t="str">
        <f>INDEX(DISCOM!F:F,MATCH(B54,DISCOM!B:B,0))</f>
        <v>C-</v>
      </c>
      <c r="AQ54" s="74" t="str">
        <f>INDEX(DISCOM!H:H,MATCH(B54,DISCOM!B:B,0))</f>
        <v>No</v>
      </c>
      <c r="AR54" s="150"/>
      <c r="AS54" s="77">
        <f>(INDEX(Tariff!D:D,MATCH(A54,Tariff!A:A,0)))*100</f>
        <v>0</v>
      </c>
      <c r="AT54" s="85" t="str">
        <f>(INDEX(Tariff!E:E,MATCH(A54,Tariff!A:A,0)))</f>
        <v>Very High</v>
      </c>
      <c r="AU54" s="86" t="str">
        <f t="shared" si="16"/>
        <v xml:space="preserve">Dakshinanchal Vidyut Vitran Nigam Limited (DVVNL) is the Distribution Company responsible for distributing electricity. The rating of DISCOM (capturing financial and operational metrics) is C-. </v>
      </c>
      <c r="AV54" s="119" t="str">
        <f>INDEX('Community SIP'!I:I,MATCH(B54,'Community SIP'!B:B,0))</f>
        <v>Community SIP</v>
      </c>
      <c r="AW54" s="119" t="str">
        <f t="shared" si="19"/>
        <v xml:space="preserve"> Small farm areas alongside higher fragmentation of holdings suggests community SIPs may be preferred</v>
      </c>
      <c r="AX54" s="119" t="str">
        <f t="shared" si="20"/>
        <v/>
      </c>
      <c r="AY54" s="119"/>
      <c r="AZ54" s="119" t="str">
        <f t="shared" si="17"/>
        <v>Diesel</v>
      </c>
      <c r="BA54" s="119"/>
      <c r="BB54" s="120" t="str">
        <f>INDEX(DISCOM!H:H,MATCH(B54,DISCOM!B:B,0))</f>
        <v>No</v>
      </c>
      <c r="BC54" s="153" t="s">
        <v>736</v>
      </c>
      <c r="BD54" s="181" t="str">
        <f t="shared" si="18"/>
        <v>Higher proportion of diesel pumps suggests that PM-KUSUM model B be preferred. Small farm areas alongside higher fragmentation of holdings suggests community SIPs may be preferred</v>
      </c>
      <c r="BE54" s="58" t="s">
        <v>737</v>
      </c>
      <c r="BG54">
        <f>Y54*100</f>
        <v>9700</v>
      </c>
    </row>
    <row r="55" spans="1:59" ht="123" customHeight="1" x14ac:dyDescent="0.25">
      <c r="A55" s="88" t="str">
        <f>INDEX(Aquifer!A:A,MATCH(B55,Aquifer!C:C,0))</f>
        <v>jammu and kashmir</v>
      </c>
      <c r="B55" s="89" t="s">
        <v>374</v>
      </c>
      <c r="C55" s="87">
        <v>4.5</v>
      </c>
      <c r="D55" s="130">
        <f>INDEX(Aquifer!J:J,MATCH(B55,Aquifer!C:C,0))*100</f>
        <v>61.112081005586596</v>
      </c>
      <c r="E55" s="128">
        <v>113.9</v>
      </c>
      <c r="F55" s="128">
        <v>56.7</v>
      </c>
      <c r="G55" s="128">
        <v>43.750420450723169</v>
      </c>
      <c r="H55" s="46" t="str">
        <f t="shared" si="1"/>
        <v>High</v>
      </c>
      <c r="I55" s="46" t="str">
        <f t="shared" si="2"/>
        <v>Low</v>
      </c>
      <c r="J55" s="46" t="str">
        <f t="shared" si="3"/>
        <v>High</v>
      </c>
      <c r="K55" s="46" t="str">
        <f t="shared" si="4"/>
        <v>Moderate</v>
      </c>
      <c r="L55" s="91" t="str">
        <f t="shared" si="5"/>
        <v>District has High proportion of area under cultivation, supporting Low cropping intensity. Irrigation coverage is High with Moderate irrigation water requirements.</v>
      </c>
      <c r="M55" s="132">
        <v>0.67999999999999994</v>
      </c>
      <c r="N55" s="132">
        <f>INDEX(Aquifer!H:H,MATCH(B55,Aquifer!C:C,0))</f>
        <v>31.41</v>
      </c>
      <c r="O55" s="77" t="str">
        <f>INDEX(Aquifer!F:F,MATCH(B55,Aquifer!C:C,0))</f>
        <v>HR</v>
      </c>
      <c r="P55" s="134">
        <f>INDEX(surface_water_body!F:F,MATCH(B55,surface_water_body!A:A,0))</f>
        <v>38</v>
      </c>
      <c r="Q55" s="42">
        <f>INDEX(surface_water_body!D:D,MATCH(B55,surface_water_body!A:A,0))</f>
        <v>2.0429999999999979E-2</v>
      </c>
      <c r="R55" s="132">
        <f>INDEX(surface_water_body!E:E,MATCH(B55,surface_water_body!A:A,0))</f>
        <v>7.8467541682250433E-4</v>
      </c>
      <c r="S55" s="43" t="str">
        <f t="shared" si="6"/>
        <v>Low</v>
      </c>
      <c r="T55" s="43" t="str">
        <f t="shared" si="7"/>
        <v>Low</v>
      </c>
      <c r="U55" s="43">
        <f t="shared" si="22"/>
        <v>1</v>
      </c>
      <c r="V55" s="48" t="str">
        <f t="shared" si="9"/>
        <v>Groundwater contribution to irrigation is Low with current groundwater development stage classified as Low. There are 38 surface water bodies, covering 0% of district area.</v>
      </c>
      <c r="W55" s="136">
        <v>100</v>
      </c>
      <c r="X55" s="134">
        <v>100</v>
      </c>
      <c r="Y55" s="143">
        <f>INDEX(Aquifer!E:E, MATCH(B55,Aquifer!C:C,0))*100</f>
        <v>0</v>
      </c>
      <c r="Z55" s="139">
        <f>(INDEX(Aquifer!G:G, MATCH(B55,Aquifer!C:C,0)))*(10^4/10^6)</f>
        <v>3.6981000000000002</v>
      </c>
      <c r="AA55" s="141">
        <v>235</v>
      </c>
      <c r="AB55" s="56">
        <f>INDEX(Replacement!M:M, MATCH(B55,Replacement!B:B,0))</f>
        <v>2</v>
      </c>
      <c r="AC55" s="57">
        <f t="shared" si="21"/>
        <v>1</v>
      </c>
      <c r="AD55" s="57">
        <f>(X55/100)*0.278+(Y55/100)*0.0732</f>
        <v>0.27800000000000002</v>
      </c>
      <c r="AE55" s="44">
        <f t="shared" si="10"/>
        <v>1.865759933333334E-5</v>
      </c>
      <c r="AF55" s="61" t="str">
        <f t="shared" si="11"/>
        <v>District has 100 pumps, with 100 % of pumps being electric. The electric tariff subsidy is Moderate. These pumps abstract 3 MCM of groundwater.</v>
      </c>
      <c r="AG55" s="146">
        <f>INDEX(Replacement!N:N,MATCH(B55,Replacement!B:B,0))</f>
        <v>98.320000000000007</v>
      </c>
      <c r="AH55" s="147">
        <f>INDEX('Community SIP'!C:C,MATCH(B55,'Community SIP'!B:B,0))</f>
        <v>0.4</v>
      </c>
      <c r="AI55" s="147">
        <f>INDEX('Community SIP'!D:D,MATCH(B55,'Community SIP'!B:B,0))</f>
        <v>2.29</v>
      </c>
      <c r="AJ55" s="67" t="str">
        <f t="shared" si="12"/>
        <v>Very High</v>
      </c>
      <c r="AK55" s="64">
        <f t="shared" si="13"/>
        <v>4</v>
      </c>
      <c r="AL55" s="64" t="str">
        <f t="shared" si="14"/>
        <v>High</v>
      </c>
      <c r="AM55" s="70" t="str">
        <f t="shared" si="15"/>
        <v>Small and Marginal farmers hold 98 % of holdings. The average area per holding is 0.4 ha with High fragmentation of land.</v>
      </c>
      <c r="AN55" s="150" t="e">
        <f>INDEX(DISCOM!E:E,MATCH(B55,DISCOM!B:B,0))</f>
        <v>#N/A</v>
      </c>
      <c r="AO55" s="150"/>
      <c r="AP55" s="150" t="e">
        <f>INDEX(DISCOM!F:F,MATCH(B55,DISCOM!B:B,0))</f>
        <v>#N/A</v>
      </c>
      <c r="AQ55" s="74" t="str">
        <f>INDEX(DISCOM!H:H,MATCH(B55,DISCOM!B:B,0))</f>
        <v>No data</v>
      </c>
      <c r="AR55" s="150"/>
      <c r="AS55" s="77">
        <f>(INDEX(Tariff!D:D,MATCH(A55,Tariff!A:A,0)))*100</f>
        <v>235</v>
      </c>
      <c r="AT55" s="85" t="str">
        <f>(INDEX(Tariff!E:E,MATCH(A55,Tariff!A:A,0)))</f>
        <v>Moderate</v>
      </c>
      <c r="AU55" s="86" t="s">
        <v>735</v>
      </c>
      <c r="AV55" s="119" t="str">
        <f>INDEX('Community SIP'!I:I,MATCH(B55,'Community SIP'!B:B,0))</f>
        <v>Community SIP</v>
      </c>
      <c r="AW55" s="119" t="str">
        <f t="shared" si="19"/>
        <v xml:space="preserve"> Small farm areas alongside higher fragmentation of holdings suggests community SIPs may be preferred</v>
      </c>
      <c r="AX55" s="119" t="str">
        <f t="shared" si="20"/>
        <v/>
      </c>
      <c r="AY55" s="119"/>
      <c r="AZ55" s="119" t="str">
        <f t="shared" si="17"/>
        <v>Electric</v>
      </c>
      <c r="BA55" s="119"/>
      <c r="BB55" s="120" t="str">
        <f>INDEX(DISCOM!H:H,MATCH(B55,DISCOM!B:B,0))</f>
        <v>No data</v>
      </c>
      <c r="BC55" s="153" t="s">
        <v>744</v>
      </c>
      <c r="BD55" s="181" t="str">
        <f t="shared" si="18"/>
        <v>No data on DISCOM feeder segregation Small farm areas alongside higher fragmentation of holdings suggests community SIPs may be preferred</v>
      </c>
      <c r="BE55" s="58" t="s">
        <v>95</v>
      </c>
      <c r="BG55">
        <f>Y55*100</f>
        <v>0</v>
      </c>
    </row>
    <row r="56" spans="1:59" ht="123" customHeight="1" x14ac:dyDescent="0.25">
      <c r="A56" s="88" t="str">
        <f>INDEX(Aquifer!A:A,MATCH(B56,Aquifer!C:C,0))</f>
        <v>karnataka</v>
      </c>
      <c r="B56" s="89" t="s">
        <v>536</v>
      </c>
      <c r="C56" s="87">
        <v>5.3289999999999997</v>
      </c>
      <c r="D56" s="130">
        <f>INDEX(Aquifer!J:J,MATCH(B56,Aquifer!C:C,0))*100</f>
        <v>16.9702405593119</v>
      </c>
      <c r="E56" s="128">
        <v>109.60000000000001</v>
      </c>
      <c r="F56" s="128">
        <v>28.4</v>
      </c>
      <c r="G56" s="128">
        <v>49.940918042720803</v>
      </c>
      <c r="H56" s="46" t="str">
        <f t="shared" si="1"/>
        <v>Low</v>
      </c>
      <c r="I56" s="46" t="str">
        <f t="shared" si="2"/>
        <v>Low</v>
      </c>
      <c r="J56" s="46" t="str">
        <f t="shared" si="3"/>
        <v>Moderate</v>
      </c>
      <c r="K56" s="46" t="str">
        <f t="shared" si="4"/>
        <v>High</v>
      </c>
      <c r="L56" s="91" t="str">
        <f t="shared" si="5"/>
        <v>District has Low proportion of area under cultivation, supporting Low cropping intensity. Irrigation coverage is Moderate with High irrigation water requirements.</v>
      </c>
      <c r="M56" s="132">
        <v>72.78</v>
      </c>
      <c r="N56" s="132">
        <f>INDEX(Aquifer!H:H,MATCH(B56,Aquifer!C:C,0))</f>
        <v>150.84</v>
      </c>
      <c r="O56" s="77" t="str">
        <f>INDEX(Aquifer!F:F,MATCH(B56,Aquifer!C:C,0))</f>
        <v>HR</v>
      </c>
      <c r="P56" s="134">
        <f>INDEX(surface_water_body!F:F,MATCH(B56,surface_water_body!A:A,0))</f>
        <v>718</v>
      </c>
      <c r="Q56" s="42">
        <f>INDEX(surface_water_body!D:D,MATCH(B56,surface_water_body!A:A,0))</f>
        <v>0.04</v>
      </c>
      <c r="R56" s="132">
        <f>INDEX(surface_water_body!E:E,MATCH(B56,surface_water_body!A:A,0))</f>
        <v>1.7901903194174349E-3</v>
      </c>
      <c r="S56" s="43" t="str">
        <f t="shared" si="6"/>
        <v>High</v>
      </c>
      <c r="T56" s="43" t="str">
        <f t="shared" si="7"/>
        <v>Over-exploited</v>
      </c>
      <c r="U56" s="43">
        <f t="shared" si="22"/>
        <v>1</v>
      </c>
      <c r="V56" s="48" t="str">
        <f t="shared" si="9"/>
        <v>Groundwater contribution to irrigation is High with current groundwater development stage classified as Over-exploited. There are 718 surface water bodies, covering 0% of district area.</v>
      </c>
      <c r="W56" s="136">
        <v>100</v>
      </c>
      <c r="X56" s="134">
        <v>8</v>
      </c>
      <c r="Y56" s="143">
        <f>INDEX(Aquifer!E:E, MATCH(B56,Aquifer!C:C,0))*100</f>
        <v>89</v>
      </c>
      <c r="Z56" s="139">
        <f>(INDEX(Aquifer!G:G, MATCH(B56,Aquifer!C:C,0)))*(10^4/10^6)</f>
        <v>321.98340000000002</v>
      </c>
      <c r="AA56" s="141">
        <v>0</v>
      </c>
      <c r="AB56" s="56">
        <f>INDEX(Replacement!M:M, MATCH(B56,Replacement!B:B,0))</f>
        <v>10.4</v>
      </c>
      <c r="AC56" s="57">
        <f t="shared" si="21"/>
        <v>4</v>
      </c>
      <c r="AD56" s="57">
        <f>(X56/100)*0.278+(Y56/100)*0.0732</f>
        <v>8.7387999999999993E-2</v>
      </c>
      <c r="AE56" s="44">
        <f t="shared" si="10"/>
        <v>2.655344914638578E-3</v>
      </c>
      <c r="AF56" s="61" t="str">
        <f t="shared" si="11"/>
        <v>District has 100 pumps, with 8 % of pumps being electric. The electric tariff subsidy is Very High. These pumps abstract 321 MCM of groundwater.</v>
      </c>
      <c r="AG56" s="146">
        <f>INDEX(Replacement!N:N,MATCH(B56,Replacement!B:B,0))</f>
        <v>93.38000000000001</v>
      </c>
      <c r="AH56" s="147">
        <f>INDEX('Community SIP'!C:C,MATCH(B56,'Community SIP'!B:B,0))</f>
        <v>0.77</v>
      </c>
      <c r="AI56" s="147">
        <f>INDEX('Community SIP'!D:D,MATCH(B56,'Community SIP'!B:B,0))</f>
        <v>1.56</v>
      </c>
      <c r="AJ56" s="67" t="str">
        <f t="shared" si="12"/>
        <v>Very High</v>
      </c>
      <c r="AK56" s="64">
        <f t="shared" si="13"/>
        <v>4</v>
      </c>
      <c r="AL56" s="64" t="str">
        <f t="shared" si="14"/>
        <v>Moderate</v>
      </c>
      <c r="AM56" s="70" t="str">
        <f t="shared" si="15"/>
        <v>Small and Marginal farmers hold 93 % of holdings. The average area per holding is 0.77 ha with Moderate fragmentation of land.</v>
      </c>
      <c r="AN56" s="150" t="str">
        <f>INDEX(DISCOM!E:E,MATCH(B56,DISCOM!B:B,0))</f>
        <v>Bangalore Electricity Supply Company Limited (BESCOM)</v>
      </c>
      <c r="AO56" s="150"/>
      <c r="AP56" s="150" t="str">
        <f>INDEX(DISCOM!F:F,MATCH(B56,DISCOM!B:B,0))</f>
        <v>C</v>
      </c>
      <c r="AQ56" s="74" t="str">
        <f>INDEX(DISCOM!H:H,MATCH(B56,DISCOM!B:B,0))</f>
        <v>Yes</v>
      </c>
      <c r="AR56" s="150" t="s">
        <v>726</v>
      </c>
      <c r="AS56" s="77">
        <f>(INDEX(Tariff!D:D,MATCH(A56,Tariff!A:A,0)))*100</f>
        <v>0</v>
      </c>
      <c r="AT56" s="85" t="str">
        <f>(INDEX(Tariff!E:E,MATCH(A56,Tariff!A:A,0)))</f>
        <v>Very High</v>
      </c>
      <c r="AU56" s="86" t="str">
        <f t="shared" si="16"/>
        <v>Bangalore Electricity Supply Company Limited (BESCOM) is the Distribution Company responsible for distributing electricity. The rating of DISCOM (capturing financial and operational metrics) is C. More than 70 % of feeder is segregated.</v>
      </c>
      <c r="AV56" s="119" t="str">
        <f>INDEX('Community SIP'!I:I,MATCH(B56,'Community SIP'!B:B,0))</f>
        <v>Community SIP</v>
      </c>
      <c r="AW56" s="119" t="str">
        <f t="shared" si="19"/>
        <v xml:space="preserve"> Small farm areas alongside higher fragmentation of holdings suggests community SIPs may be preferred</v>
      </c>
      <c r="AX56" s="119" t="str">
        <f t="shared" si="20"/>
        <v xml:space="preserve"> High groundwater development suggests that new SIPs should focus on surface water sources. </v>
      </c>
      <c r="AY56" s="120" t="s">
        <v>727</v>
      </c>
      <c r="AZ56" s="119" t="str">
        <f t="shared" si="17"/>
        <v>Diesel</v>
      </c>
      <c r="BA56" s="119"/>
      <c r="BB56" s="120" t="str">
        <f>INDEX(DISCOM!H:H,MATCH(B56,DISCOM!B:B,0))</f>
        <v>Yes</v>
      </c>
      <c r="BC56" s="153" t="s">
        <v>736</v>
      </c>
      <c r="BD56"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56" s="58" t="s">
        <v>737</v>
      </c>
      <c r="BG56">
        <f>Y56*100</f>
        <v>8900</v>
      </c>
    </row>
    <row r="57" spans="1:59" ht="123" customHeight="1" x14ac:dyDescent="0.25">
      <c r="A57" s="88" t="str">
        <f>INDEX(Aquifer!A:A,MATCH(B57,Aquifer!C:C,0))</f>
        <v>karnataka</v>
      </c>
      <c r="B57" s="89" t="s">
        <v>471</v>
      </c>
      <c r="C57" s="87">
        <v>5.3788483786189998</v>
      </c>
      <c r="D57" s="130">
        <f>INDEX(Aquifer!J:J,MATCH(B57,Aquifer!C:C,0))*100</f>
        <v>55.903432831268873</v>
      </c>
      <c r="E57" s="128">
        <v>102.8</v>
      </c>
      <c r="F57" s="128">
        <v>19.5</v>
      </c>
      <c r="G57" s="128">
        <v>51.076403545799906</v>
      </c>
      <c r="H57" s="46" t="str">
        <f t="shared" si="1"/>
        <v>High</v>
      </c>
      <c r="I57" s="46" t="str">
        <f t="shared" si="2"/>
        <v>Low</v>
      </c>
      <c r="J57" s="46" t="str">
        <f t="shared" si="3"/>
        <v>Low</v>
      </c>
      <c r="K57" s="46" t="str">
        <f t="shared" si="4"/>
        <v>High</v>
      </c>
      <c r="L57" s="91" t="str">
        <f t="shared" si="5"/>
        <v>District has High proportion of area under cultivation, supporting Low cropping intensity. Irrigation coverage is Low with High irrigation water requirements.</v>
      </c>
      <c r="M57" s="132">
        <v>74.11999999999999</v>
      </c>
      <c r="N57" s="132">
        <f>INDEX(Aquifer!H:H,MATCH(B57,Aquifer!C:C,0))</f>
        <v>154</v>
      </c>
      <c r="O57" s="77" t="str">
        <f>INDEX(Aquifer!F:F,MATCH(B57,Aquifer!C:C,0))</f>
        <v>HR</v>
      </c>
      <c r="P57" s="134">
        <f>INDEX(surface_water_body!F:F,MATCH(B57,surface_water_body!A:A,0))</f>
        <v>15</v>
      </c>
      <c r="Q57" s="42">
        <f>INDEX(surface_water_body!D:D,MATCH(B57,surface_water_body!A:A,0))</f>
        <v>0.15</v>
      </c>
      <c r="R57" s="132">
        <f>INDEX(surface_water_body!E:E,MATCH(B57,surface_water_body!A:A,0))</f>
        <v>6.3511780442335594E-3</v>
      </c>
      <c r="S57" s="43" t="str">
        <f t="shared" si="6"/>
        <v>High</v>
      </c>
      <c r="T57" s="43" t="str">
        <f t="shared" si="7"/>
        <v>Over-exploited</v>
      </c>
      <c r="U57" s="43">
        <f t="shared" si="22"/>
        <v>1</v>
      </c>
      <c r="V57" s="48" t="str">
        <f t="shared" si="9"/>
        <v>Groundwater contribution to irrigation is High with current groundwater development stage classified as Over-exploited. There are 15 surface water bodies, covering 0% of district area.</v>
      </c>
      <c r="W57" s="136">
        <v>100</v>
      </c>
      <c r="X57" s="134">
        <v>1</v>
      </c>
      <c r="Y57" s="143">
        <f>INDEX(Aquifer!E:E, MATCH(B57,Aquifer!C:C,0))*100</f>
        <v>99</v>
      </c>
      <c r="Z57" s="139">
        <f>(INDEX(Aquifer!G:G, MATCH(B57,Aquifer!C:C,0)))*(10^4/10^6)</f>
        <v>289.69060000000002</v>
      </c>
      <c r="AA57" s="141">
        <v>0</v>
      </c>
      <c r="AB57" s="56">
        <f>INDEX(Replacement!M:M, MATCH(B57,Replacement!B:B,0))</f>
        <v>12.1</v>
      </c>
      <c r="AC57" s="57">
        <f t="shared" si="21"/>
        <v>4</v>
      </c>
      <c r="AD57" s="57">
        <f>(X57/100)*0.278+(Y57/100)*0.0732</f>
        <v>7.5248000000000009E-2</v>
      </c>
      <c r="AE57" s="44">
        <f t="shared" si="10"/>
        <v>2.3934097462169485E-3</v>
      </c>
      <c r="AF57" s="61" t="str">
        <f t="shared" si="11"/>
        <v>District has 100 pumps, with 1 % of pumps being electric. The electric tariff subsidy is Very High. These pumps abstract 289 MCM of groundwater.</v>
      </c>
      <c r="AG57" s="146">
        <f>INDEX(Replacement!N:N,MATCH(B57,Replacement!B:B,0))</f>
        <v>92.77</v>
      </c>
      <c r="AH57" s="147">
        <f>INDEX('Community SIP'!C:C,MATCH(B57,'Community SIP'!B:B,0))</f>
        <v>0.77</v>
      </c>
      <c r="AI57" s="147">
        <f>INDEX('Community SIP'!D:D,MATCH(B57,'Community SIP'!B:B,0))</f>
        <v>1.69</v>
      </c>
      <c r="AJ57" s="67" t="str">
        <f t="shared" si="12"/>
        <v>Very High</v>
      </c>
      <c r="AK57" s="64">
        <f t="shared" si="13"/>
        <v>4</v>
      </c>
      <c r="AL57" s="64" t="str">
        <f t="shared" si="14"/>
        <v>Moderate</v>
      </c>
      <c r="AM57" s="70" t="str">
        <f t="shared" si="15"/>
        <v>Small and Marginal farmers hold 92 % of holdings. The average area per holding is 0.77 ha with Moderate fragmentation of land.</v>
      </c>
      <c r="AN57" s="150" t="str">
        <f>INDEX(DISCOM!E:E,MATCH(B57,DISCOM!B:B,0))</f>
        <v>Bangalore Electricity Supply Company Limited (BESCOM)</v>
      </c>
      <c r="AO57" s="150"/>
      <c r="AP57" s="150" t="str">
        <f>INDEX(DISCOM!F:F,MATCH(B57,DISCOM!B:B,0))</f>
        <v>C</v>
      </c>
      <c r="AQ57" s="74" t="str">
        <f>INDEX(DISCOM!H:H,MATCH(B57,DISCOM!B:B,0))</f>
        <v>Yes</v>
      </c>
      <c r="AR57" s="150" t="s">
        <v>726</v>
      </c>
      <c r="AS57" s="77">
        <f>(INDEX(Tariff!D:D,MATCH(A57,Tariff!A:A,0)))*100</f>
        <v>0</v>
      </c>
      <c r="AT57" s="85" t="str">
        <f>(INDEX(Tariff!E:E,MATCH(A57,Tariff!A:A,0)))</f>
        <v>Very High</v>
      </c>
      <c r="AU57" s="86" t="str">
        <f t="shared" si="16"/>
        <v>Bangalore Electricity Supply Company Limited (BESCOM) is the Distribution Company responsible for distributing electricity. The rating of DISCOM (capturing financial and operational metrics) is C. More than 70 % of feeder is segregated.</v>
      </c>
      <c r="AV57" s="119" t="str">
        <f>INDEX('Community SIP'!I:I,MATCH(B57,'Community SIP'!B:B,0))</f>
        <v>Community SIP</v>
      </c>
      <c r="AW57" s="119" t="str">
        <f t="shared" si="19"/>
        <v xml:space="preserve"> Small farm areas alongside higher fragmentation of holdings suggests community SIPs may be preferred</v>
      </c>
      <c r="AX57" s="119" t="str">
        <f t="shared" si="20"/>
        <v xml:space="preserve"> High groundwater development suggests that new SIPs should focus on surface water sources. </v>
      </c>
      <c r="AY57" s="120" t="s">
        <v>727</v>
      </c>
      <c r="AZ57" s="119" t="str">
        <f t="shared" si="17"/>
        <v>Diesel</v>
      </c>
      <c r="BA57" s="119"/>
      <c r="BB57" s="120" t="str">
        <f>INDEX(DISCOM!H:H,MATCH(B57,DISCOM!B:B,0))</f>
        <v>Yes</v>
      </c>
      <c r="BC57" s="153" t="s">
        <v>736</v>
      </c>
      <c r="BD57"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57" s="58" t="s">
        <v>737</v>
      </c>
      <c r="BG57">
        <f>Y57*100</f>
        <v>9900</v>
      </c>
    </row>
    <row r="58" spans="1:59" ht="123" customHeight="1" x14ac:dyDescent="0.25">
      <c r="A58" s="88" t="str">
        <f>INDEX(Aquifer!A:A,MATCH(B58,Aquifer!C:C,0))</f>
        <v>bihar</v>
      </c>
      <c r="B58" s="89" t="s">
        <v>249</v>
      </c>
      <c r="C58" s="87">
        <v>4.8099999999999996</v>
      </c>
      <c r="D58" s="130">
        <f>INDEX(Aquifer!J:J,MATCH(B58,Aquifer!C:C,0))*100</f>
        <v>37.866507864315608</v>
      </c>
      <c r="E58" s="128">
        <v>128.80000000000001</v>
      </c>
      <c r="F58" s="128">
        <v>87.8</v>
      </c>
      <c r="G58" s="128">
        <v>45.305304784452474</v>
      </c>
      <c r="H58" s="46" t="str">
        <f t="shared" si="1"/>
        <v>Moderate</v>
      </c>
      <c r="I58" s="46" t="str">
        <f t="shared" si="2"/>
        <v>Low</v>
      </c>
      <c r="J58" s="46" t="str">
        <f t="shared" si="3"/>
        <v>Very High</v>
      </c>
      <c r="K58" s="46" t="str">
        <f t="shared" si="4"/>
        <v>Moderate</v>
      </c>
      <c r="L58" s="91" t="str">
        <f t="shared" si="5"/>
        <v>District has Moderate proportion of area under cultivation, supporting Low cropping intensity. Irrigation coverage is Very High with Moderate irrigation water requirements.</v>
      </c>
      <c r="M58" s="132">
        <v>24.88</v>
      </c>
      <c r="N58" s="132">
        <f>INDEX(Aquifer!H:H,MATCH(B58,Aquifer!C:C,0))</f>
        <v>30.44</v>
      </c>
      <c r="O58" s="77" t="str">
        <f>INDEX(Aquifer!F:F,MATCH(B58,Aquifer!C:C,0))</f>
        <v>HR</v>
      </c>
      <c r="P58" s="134">
        <f>INDEX(surface_water_body!F:F,MATCH(B58,surface_water_body!A:A,0))</f>
        <v>3344</v>
      </c>
      <c r="Q58" s="42">
        <f>INDEX(surface_water_body!D:D,MATCH(B58,surface_water_body!A:A,0))</f>
        <v>2670.3510000000097</v>
      </c>
      <c r="R58" s="132">
        <f>INDEX(surface_water_body!E:E,MATCH(B58,surface_water_body!A:A,0))</f>
        <v>86.447077157212505</v>
      </c>
      <c r="S58" s="43" t="str">
        <f t="shared" si="6"/>
        <v>Low</v>
      </c>
      <c r="T58" s="43" t="str">
        <f t="shared" si="7"/>
        <v>Low</v>
      </c>
      <c r="U58" s="43">
        <f t="shared" si="22"/>
        <v>4</v>
      </c>
      <c r="V58" s="48" t="str">
        <f t="shared" si="9"/>
        <v>Groundwater contribution to irrigation is Low with current groundwater development stage classified as Low. There are 3344 surface water bodies, covering 86.4% of district area.</v>
      </c>
      <c r="W58" s="136">
        <v>100</v>
      </c>
      <c r="X58" s="134">
        <v>49</v>
      </c>
      <c r="Y58" s="143">
        <f>INDEX(Aquifer!E:E, MATCH(B58,Aquifer!C:C,0))*100</f>
        <v>39</v>
      </c>
      <c r="Z58" s="139">
        <f>(INDEX(Aquifer!G:G, MATCH(B58,Aquifer!C:C,0)))*(10^4/10^6)</f>
        <v>180.33310000000003</v>
      </c>
      <c r="AA58" s="141">
        <v>67.5</v>
      </c>
      <c r="AB58" s="56">
        <f>INDEX(Replacement!M:M, MATCH(B58,Replacement!B:B,0))</f>
        <v>5.01</v>
      </c>
      <c r="AC58" s="57">
        <f t="shared" si="21"/>
        <v>3</v>
      </c>
      <c r="AD58" s="57">
        <f>(X58/100)*0.278+(Y58/100)*0.0732</f>
        <v>0.164768</v>
      </c>
      <c r="AE58" s="44">
        <f t="shared" si="10"/>
        <v>1.3507916416600359E-3</v>
      </c>
      <c r="AF58" s="61" t="str">
        <f t="shared" si="11"/>
        <v>District has 100 pumps, with 49 % of pumps being electric. The electric tariff subsidy is Very High. These pumps abstract 180 MCM of groundwater.</v>
      </c>
      <c r="AG58" s="146">
        <f>INDEX(Replacement!N:N,MATCH(B58,Replacement!B:B,0))</f>
        <v>96.67</v>
      </c>
      <c r="AH58" s="147">
        <f>INDEX('Community SIP'!C:C,MATCH(B58,'Community SIP'!B:B,0))</f>
        <v>0.46</v>
      </c>
      <c r="AI58" s="147">
        <f>INDEX('Community SIP'!D:D,MATCH(B58,'Community SIP'!B:B,0))</f>
        <v>1</v>
      </c>
      <c r="AJ58" s="67" t="str">
        <f t="shared" si="12"/>
        <v>Very High</v>
      </c>
      <c r="AK58" s="64">
        <f t="shared" si="13"/>
        <v>4</v>
      </c>
      <c r="AL58" s="64" t="str">
        <f t="shared" si="14"/>
        <v>Low</v>
      </c>
      <c r="AM58" s="70" t="str">
        <f t="shared" si="15"/>
        <v>Small and Marginal farmers hold 96 % of holdings. The average area per holding is 0.46 ha with Low fragmentation of land.</v>
      </c>
      <c r="AN58" s="150" t="str">
        <f>INDEX(DISCOM!E:E,MATCH(B58,DISCOM!B:B,0))</f>
        <v>South Bihar Power Distribution Company Limited (SBPDCL)</v>
      </c>
      <c r="AO58" s="150"/>
      <c r="AP58" s="150" t="str">
        <f>INDEX(DISCOM!F:F,MATCH(B58,DISCOM!B:B,0))</f>
        <v>C</v>
      </c>
      <c r="AQ58" s="74" t="str">
        <f>INDEX(DISCOM!H:H,MATCH(B58,DISCOM!B:B,0))</f>
        <v>Yes</v>
      </c>
      <c r="AR58" s="150" t="s">
        <v>726</v>
      </c>
      <c r="AS58" s="77">
        <f>(INDEX(Tariff!D:D,MATCH(A58,Tariff!A:A,0)))*100</f>
        <v>67.5</v>
      </c>
      <c r="AT58" s="85" t="str">
        <f>(INDEX(Tariff!E:E,MATCH(A58,Tariff!A:A,0)))</f>
        <v>Very High</v>
      </c>
      <c r="AU58" s="86" t="str">
        <f t="shared" si="16"/>
        <v>South Bihar Power Distribution Company Limited (SBPDCL) is the Distribution Company responsible for distributing electricity. The rating of DISCOM (capturing financial and operational metrics) is C. More than 70 % of feeder is segregated.</v>
      </c>
      <c r="AV58" s="119" t="str">
        <f>INDEX('Community SIP'!I:I,MATCH(B58,'Community SIP'!B:B,0))</f>
        <v>Community SIP</v>
      </c>
      <c r="AW58" s="119" t="str">
        <f t="shared" si="19"/>
        <v xml:space="preserve"> Small farm areas alongside higher fragmentation of holdings suggests community SIPs may be preferred</v>
      </c>
      <c r="AX58" s="119" t="str">
        <f t="shared" si="20"/>
        <v/>
      </c>
      <c r="AY58" s="119"/>
      <c r="AZ58" s="119" t="str">
        <f t="shared" si="17"/>
        <v>mix</v>
      </c>
      <c r="BA58" s="119"/>
      <c r="BB58" s="120" t="str">
        <f>INDEX(DISCOM!H:H,MATCH(B58,DISCOM!B:B,0))</f>
        <v>Yes</v>
      </c>
      <c r="BC58" s="153" t="s">
        <v>744</v>
      </c>
      <c r="BD58" s="181" t="str">
        <f t="shared" si="18"/>
        <v>No data on DISCOM feeder segregation Small farm areas alongside higher fragmentation of holdings suggests community SIPs may be preferred</v>
      </c>
      <c r="BE58" s="58" t="s">
        <v>95</v>
      </c>
      <c r="BG58">
        <f>Y58*100</f>
        <v>3900</v>
      </c>
    </row>
    <row r="59" spans="1:59" ht="123" customHeight="1" x14ac:dyDescent="0.25">
      <c r="A59" s="88" t="str">
        <f>INDEX(Aquifer!A:A,MATCH(B59,Aquifer!C:C,0))</f>
        <v>west bengal</v>
      </c>
      <c r="B59" s="89" t="s">
        <v>250</v>
      </c>
      <c r="C59" s="87">
        <v>4.9055854716942999</v>
      </c>
      <c r="D59" s="130">
        <f>INDEX(Aquifer!J:J,MATCH(B59,Aquifer!C:C,0))*100</f>
        <v>51.480527559673142</v>
      </c>
      <c r="E59" s="128">
        <v>152.5</v>
      </c>
      <c r="F59" s="128">
        <v>11.6</v>
      </c>
      <c r="G59" s="128">
        <v>42.983336679381651</v>
      </c>
      <c r="H59" s="46" t="str">
        <f t="shared" si="1"/>
        <v>High</v>
      </c>
      <c r="I59" s="46" t="str">
        <f t="shared" si="2"/>
        <v>Moderate</v>
      </c>
      <c r="J59" s="46" t="str">
        <f t="shared" si="3"/>
        <v>Low</v>
      </c>
      <c r="K59" s="46" t="str">
        <f t="shared" si="4"/>
        <v>Moderate</v>
      </c>
      <c r="L59" s="91" t="str">
        <f t="shared" si="5"/>
        <v>District has High proportion of area under cultivation, supporting Moderate cropping intensity. Irrigation coverage is Low with Moderate irrigation water requirements.</v>
      </c>
      <c r="M59" s="132">
        <v>33.93</v>
      </c>
      <c r="N59" s="132">
        <f>INDEX(Aquifer!H:H,MATCH(B59,Aquifer!C:C,0))</f>
        <v>36.340000000000003</v>
      </c>
      <c r="O59" s="77" t="str">
        <f>INDEX(Aquifer!F:F,MATCH(B59,Aquifer!C:C,0))</f>
        <v>HR</v>
      </c>
      <c r="P59" s="134">
        <f>INDEX(surface_water_body!F:F,MATCH(B59,surface_water_body!A:A,0))</f>
        <v>24846</v>
      </c>
      <c r="Q59" s="42">
        <f>INDEX(surface_water_body!D:D,MATCH(B59,surface_water_body!A:A,0))</f>
        <v>158.02129999998965</v>
      </c>
      <c r="R59" s="132">
        <f>INDEX(surface_water_body!E:E,MATCH(B59,surface_water_body!A:A,0))</f>
        <v>2.2706405191949628</v>
      </c>
      <c r="S59" s="43" t="str">
        <f t="shared" si="6"/>
        <v>Moderate</v>
      </c>
      <c r="T59" s="43" t="str">
        <f t="shared" si="7"/>
        <v>Low</v>
      </c>
      <c r="U59" s="43">
        <f t="shared" si="22"/>
        <v>4</v>
      </c>
      <c r="V59" s="48" t="str">
        <f t="shared" si="9"/>
        <v>Groundwater contribution to irrigation is Moderate with current groundwater development stage classified as Low. There are 24846 surface water bodies, covering 2.3% of district area.</v>
      </c>
      <c r="W59" s="136">
        <v>100</v>
      </c>
      <c r="X59" s="134">
        <v>4</v>
      </c>
      <c r="Y59" s="143">
        <f>INDEX(Aquifer!E:E, MATCH(B59,Aquifer!C:C,0))*100</f>
        <v>96</v>
      </c>
      <c r="Z59" s="139">
        <f>(INDEX(Aquifer!G:G, MATCH(B59,Aquifer!C:C,0)))*(10^4/10^6)</f>
        <v>0</v>
      </c>
      <c r="AA59" s="141">
        <v>459.99999999999994</v>
      </c>
      <c r="AB59" s="56">
        <f>INDEX(Replacement!M:M, MATCH(B59,Replacement!B:B,0))</f>
        <v>5.05</v>
      </c>
      <c r="AC59" s="57">
        <f t="shared" si="21"/>
        <v>4</v>
      </c>
      <c r="AD59" s="57">
        <f>(X59/100)*0.278+(Y59/100)*0.0732</f>
        <v>8.1392000000000006E-2</v>
      </c>
      <c r="AE59" s="44">
        <f t="shared" si="10"/>
        <v>0</v>
      </c>
      <c r="AF59" s="61" t="str">
        <f t="shared" si="11"/>
        <v>District has 100 pumps, with 4 % of pumps being electric. The electric tariff subsidy is Low. These pumps abstract 0 MCM of groundwater.</v>
      </c>
      <c r="AG59" s="146">
        <f>INDEX(Replacement!N:N,MATCH(B59,Replacement!B:B,0))</f>
        <v>89.826771499999992</v>
      </c>
      <c r="AH59" s="147">
        <f>INDEX('Community SIP'!C:C,MATCH(B59,'Community SIP'!B:B,0))</f>
        <v>0.99</v>
      </c>
      <c r="AI59" s="147">
        <f>INDEX('Community SIP'!D:D,MATCH(B59,'Community SIP'!B:B,0))</f>
        <v>2.7</v>
      </c>
      <c r="AJ59" s="67" t="str">
        <f t="shared" si="12"/>
        <v>Very High</v>
      </c>
      <c r="AK59" s="64">
        <f t="shared" si="13"/>
        <v>4</v>
      </c>
      <c r="AL59" s="64" t="str">
        <f t="shared" si="14"/>
        <v>High</v>
      </c>
      <c r="AM59" s="70" t="str">
        <f t="shared" si="15"/>
        <v>Small and Marginal farmers hold 89 % of holdings. The average area per holding is 0.99 ha with High fragmentation of land.</v>
      </c>
      <c r="AN59" s="150" t="str">
        <f>INDEX(DISCOM!E:E,MATCH(B59,DISCOM!B:B,0))</f>
        <v>West Bengal State Electricity Distribution Company Limited (WBSEDCL)</v>
      </c>
      <c r="AO59" s="150"/>
      <c r="AP59" s="150" t="str">
        <f>INDEX(DISCOM!F:F,MATCH(B59,DISCOM!B:B,0))</f>
        <v>B-</v>
      </c>
      <c r="AQ59" s="74" t="str">
        <f>INDEX(DISCOM!H:H,MATCH(B59,DISCOM!B:B,0))</f>
        <v>No</v>
      </c>
      <c r="AR59" s="150"/>
      <c r="AS59" s="77">
        <f>(INDEX(Tariff!D:D,MATCH(A59,Tariff!A:A,0)))*100</f>
        <v>459.99999999999994</v>
      </c>
      <c r="AT59" s="85" t="str">
        <f>(INDEX(Tariff!E:E,MATCH(A59,Tariff!A:A,0)))</f>
        <v>Low</v>
      </c>
      <c r="AU59" s="86" t="str">
        <f t="shared" si="16"/>
        <v xml:space="preserve">West Bengal State Electricity Distribution Company Limited (WBSEDCL) is the Distribution Company responsible for distributing electricity. The rating of DISCOM (capturing financial and operational metrics) is B-. </v>
      </c>
      <c r="AV59" s="119" t="str">
        <f>INDEX('Community SIP'!I:I,MATCH(B59,'Community SIP'!B:B,0))</f>
        <v>Community SIP</v>
      </c>
      <c r="AW59" s="119" t="str">
        <f t="shared" si="19"/>
        <v xml:space="preserve"> Small farm areas alongside higher fragmentation of holdings suggests community SIPs may be preferred</v>
      </c>
      <c r="AX59" s="119" t="str">
        <f t="shared" si="20"/>
        <v/>
      </c>
      <c r="AY59" s="119"/>
      <c r="AZ59" s="119" t="str">
        <f t="shared" si="17"/>
        <v>Diesel</v>
      </c>
      <c r="BA59" s="119"/>
      <c r="BB59" s="120" t="str">
        <f>INDEX(DISCOM!H:H,MATCH(B59,DISCOM!B:B,0))</f>
        <v>No</v>
      </c>
      <c r="BC59" s="153" t="s">
        <v>736</v>
      </c>
      <c r="BD59" s="181" t="str">
        <f t="shared" si="18"/>
        <v>Higher proportion of diesel pumps suggests that PM-KUSUM model B be preferred. Small farm areas alongside higher fragmentation of holdings suggests community SIPs may be preferred</v>
      </c>
      <c r="BE59" s="58" t="s">
        <v>737</v>
      </c>
      <c r="BG59">
        <f>Y59*100</f>
        <v>9600</v>
      </c>
    </row>
    <row r="60" spans="1:59" ht="123" customHeight="1" x14ac:dyDescent="0.25">
      <c r="A60" s="88" t="str">
        <f>INDEX(Aquifer!A:A,MATCH(B60,Aquifer!C:C,0))</f>
        <v>rajasthan</v>
      </c>
      <c r="B60" s="89" t="s">
        <v>275</v>
      </c>
      <c r="C60" s="87">
        <v>5.4000855872041997</v>
      </c>
      <c r="D60" s="130">
        <f>INDEX(Aquifer!J:J,MATCH(B60,Aquifer!C:C,0))*100</f>
        <v>51.529563775555197</v>
      </c>
      <c r="E60" s="128">
        <v>156.1</v>
      </c>
      <c r="F60" s="128">
        <v>34.200000000000003</v>
      </c>
      <c r="G60" s="128">
        <v>77.29409240730989</v>
      </c>
      <c r="H60" s="46" t="str">
        <f t="shared" si="1"/>
        <v>High</v>
      </c>
      <c r="I60" s="46" t="str">
        <f t="shared" si="2"/>
        <v>Moderate</v>
      </c>
      <c r="J60" s="46" t="str">
        <f t="shared" si="3"/>
        <v>Moderate</v>
      </c>
      <c r="K60" s="46" t="str">
        <f t="shared" si="4"/>
        <v>Very High</v>
      </c>
      <c r="L60" s="91" t="str">
        <f t="shared" si="5"/>
        <v>District has High proportion of area under cultivation, supporting Moderate cropping intensity. Irrigation coverage is Moderate with Very High irrigation water requirements.</v>
      </c>
      <c r="M60" s="132">
        <v>23.73</v>
      </c>
      <c r="N60" s="132">
        <f>INDEX(Aquifer!H:H,MATCH(B60,Aquifer!C:C,0))</f>
        <v>67.23</v>
      </c>
      <c r="O60" s="77" t="str">
        <f>INDEX(Aquifer!F:F,MATCH(B60,Aquifer!C:C,0))</f>
        <v>HR</v>
      </c>
      <c r="P60" s="134">
        <f>INDEX(surface_water_body!F:F,MATCH(B60,surface_water_body!A:A,0))</f>
        <v>221</v>
      </c>
      <c r="Q60" s="42">
        <f>INDEX(surface_water_body!D:D,MATCH(B60,surface_water_body!A:A,0))</f>
        <v>22.770640000000011</v>
      </c>
      <c r="R60" s="132">
        <f>INDEX(surface_water_body!E:E,MATCH(B60,surface_water_body!A:A,0))</f>
        <v>0.48725574709998942</v>
      </c>
      <c r="S60" s="43" t="str">
        <f t="shared" si="6"/>
        <v>Low</v>
      </c>
      <c r="T60" s="43" t="str">
        <f t="shared" si="7"/>
        <v>Moderate</v>
      </c>
      <c r="U60" s="43">
        <f t="shared" si="22"/>
        <v>4</v>
      </c>
      <c r="V60" s="48" t="str">
        <f t="shared" si="9"/>
        <v>Groundwater contribution to irrigation is Low with current groundwater development stage classified as Moderate. There are 221 surface water bodies, covering 0.5% of district area.</v>
      </c>
      <c r="W60" s="136">
        <v>100</v>
      </c>
      <c r="X60" s="134">
        <v>44</v>
      </c>
      <c r="Y60" s="143">
        <f>INDEX(Aquifer!E:E, MATCH(B60,Aquifer!C:C,0))*100</f>
        <v>56.000000000000007</v>
      </c>
      <c r="Z60" s="139">
        <f>(INDEX(Aquifer!G:G, MATCH(B60,Aquifer!C:C,0)))*(10^4/10^6)</f>
        <v>488.23190000000005</v>
      </c>
      <c r="AA60" s="141">
        <v>167</v>
      </c>
      <c r="AB60" s="56">
        <f>INDEX(Replacement!M:M, MATCH(B60,Replacement!B:B,0))</f>
        <v>5.66</v>
      </c>
      <c r="AC60" s="57">
        <f t="shared" si="21"/>
        <v>3</v>
      </c>
      <c r="AD60" s="57">
        <f>(X60/100)*0.278+(Y60/100)*0.0732</f>
        <v>0.16331200000000001</v>
      </c>
      <c r="AE60" s="44">
        <f t="shared" si="10"/>
        <v>4.0950857544747327E-3</v>
      </c>
      <c r="AF60" s="61" t="str">
        <f t="shared" si="11"/>
        <v>District has 100 pumps, with 44 % of pumps being electric. The electric tariff subsidy is Moderate. These pumps abstract 488 MCM of groundwater.</v>
      </c>
      <c r="AG60" s="146">
        <f>INDEX(Replacement!N:N,MATCH(B60,Replacement!B:B,0))</f>
        <v>88.943836630000007</v>
      </c>
      <c r="AH60" s="147">
        <f>INDEX('Community SIP'!C:C,MATCH(B60,'Community SIP'!B:B,0))</f>
        <v>0.93</v>
      </c>
      <c r="AI60" s="147">
        <f>INDEX('Community SIP'!D:D,MATCH(B60,'Community SIP'!B:B,0))</f>
        <v>3.93</v>
      </c>
      <c r="AJ60" s="67" t="str">
        <f t="shared" si="12"/>
        <v>Very High</v>
      </c>
      <c r="AK60" s="64">
        <f t="shared" si="13"/>
        <v>4</v>
      </c>
      <c r="AL60" s="64" t="str">
        <f t="shared" si="14"/>
        <v>Very High</v>
      </c>
      <c r="AM60" s="70" t="str">
        <f t="shared" si="15"/>
        <v>Small and Marginal farmers hold 88 % of holdings. The average area per holding is 0.93 ha with Very High fragmentation of land.</v>
      </c>
      <c r="AN60" s="150" t="str">
        <f>INDEX(DISCOM!E:E,MATCH(B60,DISCOM!B:B,0))</f>
        <v>Ajmer Vidyut Vitran Nigam Limited (AVVNL)</v>
      </c>
      <c r="AO60" s="150" t="str">
        <f>RIGHT(AN60,7)</f>
        <v>(AVVNL)</v>
      </c>
      <c r="AP60" s="150" t="str">
        <f>INDEX(DISCOM!F:F,MATCH(B60,DISCOM!B:B,0))</f>
        <v>B</v>
      </c>
      <c r="AQ60" s="74" t="str">
        <f>INDEX(DISCOM!H:H,MATCH(B60,DISCOM!B:B,0))</f>
        <v>No</v>
      </c>
      <c r="AR60" s="150"/>
      <c r="AS60" s="77">
        <f>(INDEX(Tariff!D:D,MATCH(A60,Tariff!A:A,0)))*100</f>
        <v>167</v>
      </c>
      <c r="AT60" s="85" t="str">
        <f>(INDEX(Tariff!E:E,MATCH(A60,Tariff!A:A,0)))</f>
        <v>Moderate</v>
      </c>
      <c r="AU60" s="86" t="str">
        <f t="shared" si="16"/>
        <v xml:space="preserve">Ajmer Vidyut Vitran Nigam Limited (AVVNL) is the Distribution Company responsible for distributing electricity. The rating of DISCOM (capturing financial and operational metrics) is B. </v>
      </c>
      <c r="AV60" s="119" t="str">
        <f>INDEX('Community SIP'!I:I,MATCH(B60,'Community SIP'!B:B,0))</f>
        <v>Community SIP</v>
      </c>
      <c r="AW60" s="119" t="str">
        <f t="shared" si="19"/>
        <v xml:space="preserve"> Small farm areas alongside higher fragmentation of holdings suggests community SIPs may be preferred</v>
      </c>
      <c r="AX60" s="119" t="str">
        <f t="shared" si="20"/>
        <v/>
      </c>
      <c r="AY60" s="119"/>
      <c r="AZ60" s="119" t="str">
        <f t="shared" si="17"/>
        <v>mix</v>
      </c>
      <c r="BA60" s="120" t="s">
        <v>728</v>
      </c>
      <c r="BB60" s="120" t="str">
        <f>INDEX(DISCOM!H:H,MATCH(B60,DISCOM!B:B,0))</f>
        <v>No</v>
      </c>
      <c r="BC60" s="153" t="s">
        <v>745</v>
      </c>
      <c r="BD60" s="181" t="str">
        <f t="shared" si="18"/>
        <v>Both electric and diesel pumps are present. High DISCOM rating alongside feeder segregation and higher proportion of electric pumps suggests both PM-KUSUM model C (IPS and FLS) along with PM-KUSUM B be preferred. Small farm areas alongside higher fragmentation of holdings suggests community SIPs may be preferred</v>
      </c>
      <c r="BE60" s="58" t="s">
        <v>746</v>
      </c>
      <c r="BG60">
        <f>Y60*100</f>
        <v>5600.0000000000009</v>
      </c>
    </row>
    <row r="61" spans="1:59" ht="123" customHeight="1" x14ac:dyDescent="0.25">
      <c r="A61" s="88" t="str">
        <f>INDEX(Aquifer!A:A,MATCH(B61,Aquifer!C:C,0))</f>
        <v>uttar pradesh</v>
      </c>
      <c r="B61" s="89" t="s">
        <v>544</v>
      </c>
      <c r="C61" s="87">
        <v>4.8075806928515998</v>
      </c>
      <c r="D61" s="130">
        <f>INDEX(Aquifer!J:J,MATCH(B61,Aquifer!C:C,0))*100</f>
        <v>67.48321482705289</v>
      </c>
      <c r="E61" s="128">
        <v>204.1</v>
      </c>
      <c r="F61" s="128">
        <v>93.2</v>
      </c>
      <c r="G61" s="128">
        <v>69.035458923099384</v>
      </c>
      <c r="H61" s="46" t="str">
        <f t="shared" si="1"/>
        <v>High</v>
      </c>
      <c r="I61" s="46" t="str">
        <f t="shared" si="2"/>
        <v>High</v>
      </c>
      <c r="J61" s="46" t="str">
        <f t="shared" si="3"/>
        <v>Very High</v>
      </c>
      <c r="K61" s="46" t="str">
        <f t="shared" si="4"/>
        <v>Very High</v>
      </c>
      <c r="L61" s="91" t="str">
        <f t="shared" si="5"/>
        <v>District has High proportion of area under cultivation, supporting High cropping intensity. Irrigation coverage is Very High with Very High irrigation water requirements.</v>
      </c>
      <c r="M61" s="132">
        <v>71.75</v>
      </c>
      <c r="N61" s="132">
        <f>INDEX(Aquifer!H:H,MATCH(B61,Aquifer!C:C,0))</f>
        <v>63.13</v>
      </c>
      <c r="O61" s="77" t="str">
        <f>INDEX(Aquifer!F:F,MATCH(B61,Aquifer!C:C,0))</f>
        <v>SR</v>
      </c>
      <c r="P61" s="134">
        <f>INDEX(surface_water_body!F:F,MATCH(B61,surface_water_body!A:A,0))</f>
        <v>9085</v>
      </c>
      <c r="Q61" s="42">
        <f>INDEX(surface_water_body!D:D,MATCH(B61,surface_water_body!A:A,0))</f>
        <v>33.44343999999996</v>
      </c>
      <c r="R61" s="132">
        <f>INDEX(surface_water_body!E:E,MATCH(B61,surface_water_body!A:A,0))</f>
        <v>0.74932992356572181</v>
      </c>
      <c r="S61" s="43" t="str">
        <f t="shared" si="6"/>
        <v>High</v>
      </c>
      <c r="T61" s="43" t="str">
        <f t="shared" si="7"/>
        <v>Moderate</v>
      </c>
      <c r="U61" s="43">
        <f t="shared" si="22"/>
        <v>4</v>
      </c>
      <c r="V61" s="48" t="str">
        <f t="shared" si="9"/>
        <v>Groundwater contribution to irrigation is High with current groundwater development stage classified as Moderate. There are 9085 surface water bodies, covering 0.7% of district area.</v>
      </c>
      <c r="W61" s="136">
        <v>100</v>
      </c>
      <c r="X61" s="134">
        <v>30</v>
      </c>
      <c r="Y61" s="143">
        <f>INDEX(Aquifer!E:E, MATCH(B61,Aquifer!C:C,0))*100</f>
        <v>64</v>
      </c>
      <c r="Z61" s="139">
        <f>(INDEX(Aquifer!G:G, MATCH(B61,Aquifer!C:C,0)))*(10^4/10^6)</f>
        <v>501.17010000000005</v>
      </c>
      <c r="AA61" s="141">
        <v>0</v>
      </c>
      <c r="AB61" s="56">
        <f>INDEX(Replacement!M:M, MATCH(B61,Replacement!B:B,0))</f>
        <v>6.34</v>
      </c>
      <c r="AC61" s="57">
        <f t="shared" si="21"/>
        <v>3</v>
      </c>
      <c r="AD61" s="57">
        <f>(X61/100)*0.278+(Y61/100)*0.0732</f>
        <v>0.130248</v>
      </c>
      <c r="AE61" s="44">
        <f t="shared" si="10"/>
        <v>3.7553272987759204E-3</v>
      </c>
      <c r="AF61" s="61" t="str">
        <f t="shared" si="11"/>
        <v>District has 100 pumps, with 30 % of pumps being electric. The electric tariff subsidy is Very High. These pumps abstract 501 MCM of groundwater.</v>
      </c>
      <c r="AG61" s="146">
        <f>INDEX(Replacement!N:N,MATCH(B61,Replacement!B:B,0))</f>
        <v>96.273164249999994</v>
      </c>
      <c r="AH61" s="147">
        <f>INDEX('Community SIP'!C:C,MATCH(B61,'Community SIP'!B:B,0))</f>
        <v>0.56000000000000005</v>
      </c>
      <c r="AI61" s="147">
        <f>INDEX('Community SIP'!D:D,MATCH(B61,'Community SIP'!B:B,0))</f>
        <v>1.73</v>
      </c>
      <c r="AJ61" s="67" t="str">
        <f t="shared" si="12"/>
        <v>Very High</v>
      </c>
      <c r="AK61" s="64">
        <f t="shared" si="13"/>
        <v>4</v>
      </c>
      <c r="AL61" s="64" t="str">
        <f t="shared" si="14"/>
        <v>Moderate</v>
      </c>
      <c r="AM61" s="70" t="str">
        <f t="shared" si="15"/>
        <v>Small and Marginal farmers hold 96 % of holdings. The average area per holding is 0.56 ha with Moderate fragmentation of land.</v>
      </c>
      <c r="AN61" s="150" t="str">
        <f>INDEX(DISCOM!E:E,MATCH(B61,DISCOM!B:B,0))</f>
        <v>Madhyanchal Vidyut Vitran Nigam Limited (MVVNL)</v>
      </c>
      <c r="AO61" s="150"/>
      <c r="AP61" s="150" t="str">
        <f>INDEX(DISCOM!F:F,MATCH(B61,DISCOM!B:B,0))</f>
        <v>C-</v>
      </c>
      <c r="AQ61" s="74" t="str">
        <f>INDEX(DISCOM!H:H,MATCH(B61,DISCOM!B:B,0))</f>
        <v>Yes</v>
      </c>
      <c r="AR61" s="150" t="s">
        <v>726</v>
      </c>
      <c r="AS61" s="77">
        <f>(INDEX(Tariff!D:D,MATCH(A61,Tariff!A:A,0)))*100</f>
        <v>0</v>
      </c>
      <c r="AT61" s="85" t="str">
        <f>(INDEX(Tariff!E:E,MATCH(A61,Tariff!A:A,0)))</f>
        <v>Very High</v>
      </c>
      <c r="AU61" s="86" t="str">
        <f t="shared" si="16"/>
        <v>Madhyanchal Vidyut Vitran Nigam Limited (MVVNL) is the Distribution Company responsible for distributing electricity. The rating of DISCOM (capturing financial and operational metrics) is C-. More than 70 % of feeder is segregated.</v>
      </c>
      <c r="AV61" s="119" t="str">
        <f>INDEX('Community SIP'!I:I,MATCH(B61,'Community SIP'!B:B,0))</f>
        <v>Community SIP</v>
      </c>
      <c r="AW61" s="119" t="str">
        <f t="shared" si="19"/>
        <v xml:space="preserve"> Small farm areas alongside higher fragmentation of holdings suggests community SIPs may be preferred</v>
      </c>
      <c r="AX61" s="119" t="str">
        <f t="shared" si="20"/>
        <v xml:space="preserve"> High groundwater development suggests that new SIPs should focus on surface water sources. </v>
      </c>
      <c r="AY61" s="120" t="s">
        <v>727</v>
      </c>
      <c r="AZ61" s="119" t="str">
        <f t="shared" si="17"/>
        <v>Diesel</v>
      </c>
      <c r="BA61" s="119"/>
      <c r="BB61" s="120" t="str">
        <f>INDEX(DISCOM!H:H,MATCH(B61,DISCOM!B:B,0))</f>
        <v>Yes</v>
      </c>
      <c r="BC61" s="153" t="s">
        <v>736</v>
      </c>
      <c r="BD61" s="181" t="str">
        <f t="shared" si="18"/>
        <v>Higher proportion of diesel pumps suggests that PM-KUSUM model B be preferred. High groundwater development suggests that new SIPs should focus on surface water sources.  Small farm areas alongside higher fragmentation of holdings suggests community SIPs may be preferred</v>
      </c>
      <c r="BE61" s="58" t="s">
        <v>737</v>
      </c>
      <c r="BG61">
        <f>Y61*100</f>
        <v>6400</v>
      </c>
    </row>
    <row r="62" spans="1:59" ht="123" customHeight="1" x14ac:dyDescent="0.25">
      <c r="A62" s="88" t="str">
        <f>INDEX(Aquifer!A:A,MATCH(B62,Aquifer!C:C,0))</f>
        <v>jammu and kashmir</v>
      </c>
      <c r="B62" s="89" t="s">
        <v>433</v>
      </c>
      <c r="C62" s="87">
        <v>4.5043658928300996</v>
      </c>
      <c r="D62" s="130">
        <f>INDEX(Aquifer!J:J,MATCH(B62,Aquifer!C:C,0))*100</f>
        <v>59.284714151055631</v>
      </c>
      <c r="E62" s="128">
        <v>100.49999999999999</v>
      </c>
      <c r="F62" s="128">
        <v>45.2</v>
      </c>
      <c r="G62" s="128">
        <v>27.600230331821781</v>
      </c>
      <c r="H62" s="46" t="str">
        <f t="shared" si="1"/>
        <v>High</v>
      </c>
      <c r="I62" s="46" t="str">
        <f t="shared" si="2"/>
        <v>Low</v>
      </c>
      <c r="J62" s="46" t="str">
        <f t="shared" si="3"/>
        <v>Moderate</v>
      </c>
      <c r="K62" s="46" t="str">
        <f t="shared" si="4"/>
        <v>Low</v>
      </c>
      <c r="L62" s="91" t="str">
        <f t="shared" si="5"/>
        <v>District has High proportion of area under cultivation, supporting Low cropping intensity. Irrigation coverage is Moderate with Low irrigation water requirements.</v>
      </c>
      <c r="M62" s="132">
        <v>0.79</v>
      </c>
      <c r="N62" s="132">
        <f>INDEX(Aquifer!H:H,MATCH(B62,Aquifer!C:C,0))</f>
        <v>13.86</v>
      </c>
      <c r="O62" s="77" t="str">
        <f>INDEX(Aquifer!F:F,MATCH(B62,Aquifer!C:C,0))</f>
        <v>SR</v>
      </c>
      <c r="P62" s="134">
        <f>INDEX(surface_water_body!F:F,MATCH(B62,surface_water_body!A:A,0))</f>
        <v>15</v>
      </c>
      <c r="Q62" s="42">
        <f>INDEX(surface_water_body!D:D,MATCH(B62,surface_water_body!A:A,0))</f>
        <v>5.9500000000000004E-3</v>
      </c>
      <c r="R62" s="132">
        <f>INDEX(surface_water_body!E:E,MATCH(B62,surface_water_body!A:A,0))</f>
        <v>2.4072514698420425E-4</v>
      </c>
      <c r="S62" s="43" t="str">
        <f t="shared" si="6"/>
        <v>Low</v>
      </c>
      <c r="T62" s="43" t="str">
        <f t="shared" si="7"/>
        <v>Low</v>
      </c>
      <c r="U62" s="43">
        <f t="shared" si="22"/>
        <v>1</v>
      </c>
      <c r="V62" s="48" t="str">
        <f t="shared" si="9"/>
        <v>Groundwater contribution to irrigation is Low with current groundwater development stage classified as Low. There are 15 surface water bodies, covering 0% of district area.</v>
      </c>
      <c r="W62" s="136">
        <v>100</v>
      </c>
      <c r="X62" s="134">
        <v>100</v>
      </c>
      <c r="Y62" s="143">
        <f>INDEX(Aquifer!E:E, MATCH(B62,Aquifer!C:C,0))*100</f>
        <v>0</v>
      </c>
      <c r="Z62" s="139">
        <f>(INDEX(Aquifer!G:G, MATCH(B62,Aquifer!C:C,0)))*(10^4/10^6)</f>
        <v>80.310500000000005</v>
      </c>
      <c r="AA62" s="141">
        <v>235</v>
      </c>
      <c r="AB62" s="56">
        <f>INDEX(Replacement!M:M, MATCH(B62,Replacement!B:B,0))</f>
        <v>2.8</v>
      </c>
      <c r="AC62" s="57">
        <f t="shared" si="21"/>
        <v>1</v>
      </c>
      <c r="AD62" s="57">
        <f>(X62/100)*0.278+(Y62/100)*0.0732</f>
        <v>0.27800000000000002</v>
      </c>
      <c r="AE62" s="44">
        <f t="shared" si="10"/>
        <v>5.6725388274074095E-4</v>
      </c>
      <c r="AF62" s="61" t="str">
        <f t="shared" si="11"/>
        <v>District has 100 pumps, with 100 % of pumps being electric. The electric tariff subsidy is Moderate. These pumps abstract 80 MCM of groundwater.</v>
      </c>
      <c r="AG62" s="146">
        <f>INDEX(Replacement!N:N,MATCH(B62,Replacement!B:B,0))</f>
        <v>96.55</v>
      </c>
      <c r="AH62" s="147">
        <f>INDEX('Community SIP'!C:C,MATCH(B62,'Community SIP'!B:B,0))</f>
        <v>0.52</v>
      </c>
      <c r="AI62" s="147">
        <f>INDEX('Community SIP'!D:D,MATCH(B62,'Community SIP'!B:B,0))</f>
        <v>3.29</v>
      </c>
      <c r="AJ62" s="67" t="str">
        <f t="shared" si="12"/>
        <v>Very High</v>
      </c>
      <c r="AK62" s="64">
        <f t="shared" si="13"/>
        <v>4</v>
      </c>
      <c r="AL62" s="64" t="str">
        <f t="shared" si="14"/>
        <v>Very High</v>
      </c>
      <c r="AM62" s="70" t="str">
        <f t="shared" si="15"/>
        <v>Small and Marginal farmers hold 96 % of holdings. The average area per holding is 0.52 ha with Very High fragmentation of land.</v>
      </c>
      <c r="AN62" s="150" t="e">
        <f>INDEX(DISCOM!E:E,MATCH(B62,DISCOM!B:B,0))</f>
        <v>#N/A</v>
      </c>
      <c r="AO62" s="150"/>
      <c r="AP62" s="150" t="e">
        <f>INDEX(DISCOM!F:F,MATCH(B62,DISCOM!B:B,0))</f>
        <v>#N/A</v>
      </c>
      <c r="AQ62" s="74" t="str">
        <f>INDEX(DISCOM!H:H,MATCH(B62,DISCOM!B:B,0))</f>
        <v>No data</v>
      </c>
      <c r="AR62" s="150"/>
      <c r="AS62" s="77">
        <f>(INDEX(Tariff!D:D,MATCH(A62,Tariff!A:A,0)))*100</f>
        <v>235</v>
      </c>
      <c r="AT62" s="85" t="str">
        <f>(INDEX(Tariff!E:E,MATCH(A62,Tariff!A:A,0)))</f>
        <v>Moderate</v>
      </c>
      <c r="AU62" s="86" t="s">
        <v>735</v>
      </c>
      <c r="AV62" s="119" t="str">
        <f>INDEX('Community SIP'!I:I,MATCH(B62,'Community SIP'!B:B,0))</f>
        <v>Community SIP</v>
      </c>
      <c r="AW62" s="119" t="str">
        <f t="shared" si="19"/>
        <v xml:space="preserve"> Small farm areas alongside higher fragmentation of holdings suggests community SIPs may be preferred</v>
      </c>
      <c r="AX62" s="119" t="str">
        <f t="shared" si="20"/>
        <v/>
      </c>
      <c r="AY62" s="119"/>
      <c r="AZ62" s="119" t="str">
        <f t="shared" si="17"/>
        <v>Electric</v>
      </c>
      <c r="BA62" s="119"/>
      <c r="BB62" s="120" t="str">
        <f>INDEX(DISCOM!H:H,MATCH(B62,DISCOM!B:B,0))</f>
        <v>No data</v>
      </c>
      <c r="BC62" s="153" t="s">
        <v>744</v>
      </c>
      <c r="BD62" s="181" t="str">
        <f t="shared" si="18"/>
        <v>No data on DISCOM feeder segregation Small farm areas alongside higher fragmentation of holdings suggests community SIPs may be preferred</v>
      </c>
      <c r="BE62" s="58" t="s">
        <v>95</v>
      </c>
      <c r="BG62">
        <f>Y62*100</f>
        <v>0</v>
      </c>
    </row>
    <row r="63" spans="1:59" ht="123" customHeight="1" x14ac:dyDescent="0.25">
      <c r="A63" s="88" t="str">
        <f>INDEX(Aquifer!A:A,MATCH(B63,Aquifer!C:C,0))</f>
        <v>rajasthan</v>
      </c>
      <c r="B63" s="89" t="s">
        <v>190</v>
      </c>
      <c r="C63" s="87">
        <v>4.8152577833930996</v>
      </c>
      <c r="D63" s="130">
        <f>INDEX(Aquifer!J:J,MATCH(B63,Aquifer!C:C,0))*100</f>
        <v>49.22275866703076</v>
      </c>
      <c r="E63" s="128">
        <v>190</v>
      </c>
      <c r="F63" s="128">
        <v>52.9</v>
      </c>
      <c r="G63" s="128">
        <v>69.289926234837793</v>
      </c>
      <c r="H63" s="46" t="str">
        <f t="shared" si="1"/>
        <v>Moderate</v>
      </c>
      <c r="I63" s="46" t="str">
        <f t="shared" si="2"/>
        <v>High</v>
      </c>
      <c r="J63" s="46" t="str">
        <f t="shared" si="3"/>
        <v>High</v>
      </c>
      <c r="K63" s="46" t="str">
        <f t="shared" si="4"/>
        <v>Very High</v>
      </c>
      <c r="L63" s="91" t="str">
        <f t="shared" si="5"/>
        <v>District has Moderate proportion of area under cultivation, supporting High cropping intensity. Irrigation coverage is High with Very High irrigation water requirements.</v>
      </c>
      <c r="M63" s="132">
        <v>67.03</v>
      </c>
      <c r="N63" s="132">
        <f>INDEX(Aquifer!H:H,MATCH(B63,Aquifer!C:C,0))</f>
        <v>128.77000000000001</v>
      </c>
      <c r="O63" s="77" t="str">
        <f>INDEX(Aquifer!F:F,MATCH(B63,Aquifer!C:C,0))</f>
        <v>SR</v>
      </c>
      <c r="P63" s="134">
        <f>INDEX(surface_water_body!F:F,MATCH(B63,surface_water_body!A:A,0))</f>
        <v>118</v>
      </c>
      <c r="Q63" s="42">
        <f>INDEX(surface_water_body!D:D,MATCH(B63,surface_water_body!A:A,0))</f>
        <v>136.97803999999999</v>
      </c>
      <c r="R63" s="132">
        <f>INDEX(surface_water_body!E:E,MATCH(B63,surface_water_body!A:A,0))</f>
        <v>1.9565320668381303</v>
      </c>
      <c r="S63" s="43" t="str">
        <f t="shared" si="6"/>
        <v>High</v>
      </c>
      <c r="T63" s="43" t="str">
        <f t="shared" si="7"/>
        <v>Over-exploited</v>
      </c>
      <c r="U63" s="43">
        <f t="shared" si="22"/>
        <v>4</v>
      </c>
      <c r="V63" s="48" t="str">
        <f t="shared" si="9"/>
        <v>Groundwater contribution to irrigation is High with current groundwater development stage classified as Over-exploited. There are 118 surface water bodies, covering 2% of district area.</v>
      </c>
      <c r="W63" s="136">
        <v>100</v>
      </c>
      <c r="X63" s="134">
        <v>88</v>
      </c>
      <c r="Y63" s="143">
        <f>INDEX(Aquifer!E:E, MATCH(B63,Aquifer!C:C,0))*100</f>
        <v>12</v>
      </c>
      <c r="Z63" s="139">
        <f>(INDEX(Aquifer!G:G, MATCH(B63,Aquifer!C:C,0)))*(10^4/10^6)</f>
        <v>1311.3828000000001</v>
      </c>
      <c r="AA63" s="141">
        <v>167</v>
      </c>
      <c r="AB63" s="56">
        <f>INDEX(Replacement!M:M, MATCH(B63,Replacement!B:B,0))</f>
        <v>6</v>
      </c>
      <c r="AC63" s="57">
        <f t="shared" si="21"/>
        <v>1</v>
      </c>
      <c r="AD63" s="57">
        <f>(X63/100)*0.278+(Y63/100)*0.0732</f>
        <v>0.25342400000000004</v>
      </c>
      <c r="AE63" s="44">
        <f t="shared" si="10"/>
        <v>1.8093842067392008E-2</v>
      </c>
      <c r="AF63" s="61" t="str">
        <f t="shared" si="11"/>
        <v>District has 100 pumps, with 88 % of pumps being electric. The electric tariff subsidy is Moderate. These pumps abstract 1311 MCM of groundwater.</v>
      </c>
      <c r="AG63" s="146">
        <f>INDEX(Replacement!N:N,MATCH(B63,Replacement!B:B,0))</f>
        <v>67.074636659999996</v>
      </c>
      <c r="AH63" s="147">
        <f>INDEX('Community SIP'!C:C,MATCH(B63,'Community SIP'!B:B,0))</f>
        <v>2.11</v>
      </c>
      <c r="AI63" s="147">
        <f>INDEX('Community SIP'!D:D,MATCH(B63,'Community SIP'!B:B,0))</f>
        <v>2.06</v>
      </c>
      <c r="AJ63" s="67" t="str">
        <f t="shared" si="12"/>
        <v>High</v>
      </c>
      <c r="AK63" s="64">
        <f t="shared" si="13"/>
        <v>2</v>
      </c>
      <c r="AL63" s="64" t="str">
        <f t="shared" si="14"/>
        <v>High</v>
      </c>
      <c r="AM63" s="70" t="str">
        <f t="shared" si="15"/>
        <v>Small and Marginal farmers hold 67 % of holdings. The average area per holding is 2.11 ha with High fragmentation of land.</v>
      </c>
      <c r="AN63" s="150" t="str">
        <f>INDEX(DISCOM!E:E,MATCH(B63,DISCOM!B:B,0))</f>
        <v>Jaipur Vidyut Vitran Nigam Limited (JVVNL)</v>
      </c>
      <c r="AO63" s="150" t="str">
        <f>RIGHT(AN63,7)</f>
        <v>(JVVNL)</v>
      </c>
      <c r="AP63" s="150" t="str">
        <f>INDEX(DISCOM!F:F,MATCH(B63,DISCOM!B:B,0))</f>
        <v>B</v>
      </c>
      <c r="AQ63" s="74" t="str">
        <f>INDEX(DISCOM!H:H,MATCH(B63,DISCOM!B:B,0))</f>
        <v>No</v>
      </c>
      <c r="AR63" s="150"/>
      <c r="AS63" s="77">
        <f>(INDEX(Tariff!D:D,MATCH(A63,Tariff!A:A,0)))*100</f>
        <v>167</v>
      </c>
      <c r="AT63" s="85" t="str">
        <f>(INDEX(Tariff!E:E,MATCH(A63,Tariff!A:A,0)))</f>
        <v>Moderate</v>
      </c>
      <c r="AU63" s="86" t="str">
        <f t="shared" si="16"/>
        <v xml:space="preserve">Jaipur Vidyut Vitran Nigam Limited (JVVNL) is the Distribution Company responsible for distributing electricity. The rating of DISCOM (capturing financial and operational metrics) is B. </v>
      </c>
      <c r="AV63" s="119" t="str">
        <f>INDEX('Community SIP'!I:I,MATCH(B63,'Community SIP'!B:B,0))</f>
        <v/>
      </c>
      <c r="AW63" s="119" t="str">
        <f t="shared" si="19"/>
        <v/>
      </c>
      <c r="AX63" s="119" t="str">
        <f t="shared" si="20"/>
        <v/>
      </c>
      <c r="AY63" s="119"/>
      <c r="AZ63" s="119" t="str">
        <f t="shared" si="17"/>
        <v>Electric</v>
      </c>
      <c r="BA63" s="120" t="s">
        <v>728</v>
      </c>
      <c r="BB63" s="120" t="str">
        <f>INDEX(DISCOM!H:H,MATCH(B63,DISCOM!B:B,0))</f>
        <v>No</v>
      </c>
      <c r="BC63" s="153" t="s">
        <v>731</v>
      </c>
      <c r="BD63" s="181" t="str">
        <f t="shared" si="18"/>
        <v>High DISCOM rating alongside feeder segregation and higher proportion of electric pumps suggests both PM-KUSUM model C (IPS and FLS) may be preferred.</v>
      </c>
      <c r="BE63" s="58" t="s">
        <v>732</v>
      </c>
      <c r="BG63">
        <f>Y63*100</f>
        <v>1200</v>
      </c>
    </row>
    <row r="64" spans="1:59" ht="123" customHeight="1" x14ac:dyDescent="0.25">
      <c r="A64" s="88" t="str">
        <f>INDEX(Aquifer!A:A,MATCH(B64,Aquifer!C:C,0))</f>
        <v>west bengal</v>
      </c>
      <c r="B64" s="89" t="s">
        <v>678</v>
      </c>
      <c r="C64" s="87">
        <v>4.8099999999999996</v>
      </c>
      <c r="D64" s="130">
        <f>INDEX(Aquifer!J:J,MATCH(B64,Aquifer!C:C,0))*100</f>
        <v>33.867001938548633</v>
      </c>
      <c r="H64" s="46" t="str">
        <f t="shared" si="1"/>
        <v>Moderate</v>
      </c>
      <c r="I64" s="46" t="str">
        <f t="shared" si="2"/>
        <v>Low</v>
      </c>
      <c r="J64" s="46" t="str">
        <f t="shared" si="3"/>
        <v>Low</v>
      </c>
      <c r="K64" s="46" t="str">
        <f t="shared" si="4"/>
        <v>Low</v>
      </c>
      <c r="L64" s="91" t="str">
        <f t="shared" si="5"/>
        <v>District has Moderate proportion of area under cultivation, supporting Low cropping intensity. Irrigation coverage is Low with Low irrigation water requirements.</v>
      </c>
      <c r="M64" s="132">
        <v>0</v>
      </c>
      <c r="N64" s="132">
        <f>INDEX(Aquifer!H:H,MATCH(B64,Aquifer!C:C,0))</f>
        <v>51.6</v>
      </c>
      <c r="O64" s="77" t="str">
        <f>INDEX(Aquifer!F:F,MATCH(B64,Aquifer!C:C,0))</f>
        <v>HR</v>
      </c>
      <c r="P64" s="134">
        <f>INDEX(surface_water_body!F:F,MATCH(B64,surface_water_body!A:A,0))</f>
        <v>0</v>
      </c>
      <c r="Q64" s="42">
        <f>INDEX(surface_water_body!D:D,MATCH(B64,surface_water_body!A:A,0))</f>
        <v>0</v>
      </c>
      <c r="R64" s="132">
        <f>INDEX(surface_water_body!E:E,MATCH(B64,surface_water_body!A:A,0))</f>
        <v>0</v>
      </c>
      <c r="S64" s="43" t="str">
        <f t="shared" si="6"/>
        <v>Low</v>
      </c>
      <c r="T64" s="43" t="str">
        <f t="shared" si="7"/>
        <v>Moderate</v>
      </c>
      <c r="V64" s="48" t="str">
        <f t="shared" si="9"/>
        <v>Groundwater contribution to irrigation is Low with current groundwater development stage classified as Moderate. There are 0 surface water bodies, covering 0% of district area.</v>
      </c>
      <c r="W64" s="136">
        <v>100</v>
      </c>
      <c r="Y64" s="143">
        <f>INDEX(Aquifer!E:E, MATCH(B64,Aquifer!C:C,0))*100</f>
        <v>24</v>
      </c>
      <c r="Z64" s="139">
        <f>(INDEX(Aquifer!G:G, MATCH(B64,Aquifer!C:C,0)))*(10^4/10^6)</f>
        <v>1470.5153</v>
      </c>
      <c r="AA64" s="141">
        <v>459.99999999999994</v>
      </c>
      <c r="AB64" s="56">
        <f>INDEX(Replacement!M:M, MATCH(B64,Replacement!B:B,0))</f>
        <v>8.3000000000000007</v>
      </c>
      <c r="AD64" s="57">
        <f>(X64/100)*0.278+(Y64/100)*0.0732</f>
        <v>1.7568E-2</v>
      </c>
      <c r="AE64" s="44">
        <f t="shared" si="10"/>
        <v>1.9456838892325339E-3</v>
      </c>
      <c r="AF64" s="61" t="str">
        <f t="shared" si="11"/>
        <v>District has 100 pumps, with  % of pumps being electric. The electric tariff subsidy is Low. These pumps abstract 1470 MCM of groundwater.</v>
      </c>
      <c r="AG64" s="146">
        <f>INDEX(Replacement!N:N,MATCH(B64,Replacement!B:B,0))</f>
        <v>0</v>
      </c>
      <c r="AH64" s="147">
        <f>INDEX('Community SIP'!C:C,MATCH(B64,'Community SIP'!B:B,0))</f>
        <v>0</v>
      </c>
      <c r="AI64" s="147">
        <f>INDEX('Community SIP'!D:D,MATCH(B64,'Community SIP'!B:B,0))</f>
        <v>0</v>
      </c>
      <c r="AJ64" s="67" t="str">
        <f t="shared" si="12"/>
        <v>Low</v>
      </c>
      <c r="AK64" s="64">
        <f t="shared" si="13"/>
        <v>4</v>
      </c>
      <c r="AL64" s="64" t="str">
        <f t="shared" si="14"/>
        <v>Low</v>
      </c>
      <c r="AM64" s="70" t="str">
        <f t="shared" si="15"/>
        <v>Small and Marginal farmers hold 0 % of holdings. The average area per holding is 0 ha with Low fragmentation of land.</v>
      </c>
      <c r="AN64" s="150" t="str">
        <f>INDEX(DISCOM!E:E,MATCH(B64,DISCOM!B:B,0))</f>
        <v>West Bengal State Electricity Distribution Company Limited (WBSEDCL)</v>
      </c>
      <c r="AO64" s="150"/>
      <c r="AP64" s="150" t="str">
        <f>INDEX(DISCOM!F:F,MATCH(B64,DISCOM!B:B,0))</f>
        <v>B-</v>
      </c>
      <c r="AQ64" s="74" t="str">
        <f>INDEX(DISCOM!H:H,MATCH(B64,DISCOM!B:B,0))</f>
        <v>No</v>
      </c>
      <c r="AR64" s="150"/>
      <c r="AS64" s="77">
        <f>(INDEX(Tariff!D:D,MATCH(A64,Tariff!A:A,0)))*100</f>
        <v>459.99999999999994</v>
      </c>
      <c r="AT64" s="85" t="str">
        <f>(INDEX(Tariff!E:E,MATCH(A64,Tariff!A:A,0)))</f>
        <v>Low</v>
      </c>
      <c r="AU64" s="86" t="str">
        <f t="shared" si="16"/>
        <v xml:space="preserve">West Bengal State Electricity Distribution Company Limited (WBSEDCL) is the Distribution Company responsible for distributing electricity. The rating of DISCOM (capturing financial and operational metrics) is B-. </v>
      </c>
      <c r="AV64" s="119" t="str">
        <f>INDEX('Community SIP'!I:I,MATCH(B64,'Community SIP'!B:B,0))</f>
        <v>Community SIP</v>
      </c>
      <c r="AW64" s="119" t="str">
        <f t="shared" si="19"/>
        <v xml:space="preserve"> Small farm areas alongside higher fragmentation of holdings suggests community SIPs may be preferred</v>
      </c>
      <c r="AX64" s="119" t="str">
        <f t="shared" si="20"/>
        <v/>
      </c>
      <c r="AY64" s="119"/>
      <c r="AZ64" s="119" t="str">
        <f t="shared" si="17"/>
        <v>Diesel</v>
      </c>
      <c r="BA64" s="119"/>
      <c r="BB64" s="120" t="str">
        <f>INDEX(DISCOM!H:H,MATCH(B64,DISCOM!B:B,0))</f>
        <v>No</v>
      </c>
      <c r="BC64" s="153" t="s">
        <v>736</v>
      </c>
      <c r="BD64" s="181" t="str">
        <f t="shared" si="18"/>
        <v>Higher proportion of diesel pumps suggests that PM-KUSUM model B be preferred. Small farm areas alongside higher fragmentation of holdings suggests community SIPs may be preferred</v>
      </c>
      <c r="BE64" s="58" t="s">
        <v>737</v>
      </c>
      <c r="BG64">
        <f>Y64*100</f>
        <v>2400</v>
      </c>
    </row>
    <row r="65" spans="1:59" ht="123" customHeight="1" x14ac:dyDescent="0.25">
      <c r="A65" s="88" t="str">
        <f>INDEX(Aquifer!A:A,MATCH(B65,Aquifer!C:C,0))</f>
        <v>uttar pradesh</v>
      </c>
      <c r="B65" s="89" t="s">
        <v>434</v>
      </c>
      <c r="C65" s="87">
        <v>4.7994023812486004</v>
      </c>
      <c r="D65" s="130">
        <f>INDEX(Aquifer!J:J,MATCH(B65,Aquifer!C:C,0))*100</f>
        <v>73.243306341619245</v>
      </c>
      <c r="E65" s="128">
        <v>165.39999999999998</v>
      </c>
      <c r="F65" s="128">
        <v>93.3</v>
      </c>
      <c r="G65" s="128">
        <v>74.083841884142416</v>
      </c>
      <c r="H65" s="46" t="str">
        <f t="shared" si="1"/>
        <v>High</v>
      </c>
      <c r="I65" s="46" t="str">
        <f t="shared" si="2"/>
        <v>Moderate</v>
      </c>
      <c r="J65" s="46" t="str">
        <f t="shared" si="3"/>
        <v>Very High</v>
      </c>
      <c r="K65" s="46" t="str">
        <f t="shared" si="4"/>
        <v>Very High</v>
      </c>
      <c r="L65" s="91" t="str">
        <f t="shared" si="5"/>
        <v>District has High proportion of area under cultivation, supporting Moderate cropping intensity. Irrigation coverage is Very High with Very High irrigation water requirements.</v>
      </c>
      <c r="M65" s="132">
        <v>60.5</v>
      </c>
      <c r="N65" s="132">
        <f>INDEX(Aquifer!H:H,MATCH(B65,Aquifer!C:C,0))</f>
        <v>71.62</v>
      </c>
      <c r="O65" s="77" t="str">
        <f>INDEX(Aquifer!F:F,MATCH(B65,Aquifer!C:C,0))</f>
        <v>SR</v>
      </c>
      <c r="P65" s="134">
        <f>INDEX(surface_water_body!F:F,MATCH(B65,surface_water_body!A:A,0))</f>
        <v>5636</v>
      </c>
      <c r="Q65" s="42">
        <f>INDEX(surface_water_body!D:D,MATCH(B65,surface_water_body!A:A,0))</f>
        <v>23.03692000000035</v>
      </c>
      <c r="R65" s="132">
        <f>INDEX(surface_water_body!E:E,MATCH(B65,surface_water_body!A:A,0))</f>
        <v>0.60113757411633251</v>
      </c>
      <c r="S65" s="43" t="str">
        <f t="shared" si="6"/>
        <v>High</v>
      </c>
      <c r="T65" s="43" t="str">
        <f t="shared" si="7"/>
        <v>Semi-critical</v>
      </c>
      <c r="U65" s="43">
        <f t="shared" ref="U65:U96" si="23">IF(Q65&lt;3,1,IF(Q65&lt;8,2,IF(Q65&lt;18,3,4)))</f>
        <v>4</v>
      </c>
      <c r="V65" s="48" t="str">
        <f t="shared" si="9"/>
        <v>Groundwater contribution to irrigation is High with current groundwater development stage classified as Semi-critical. There are 5636 surface water bodies, covering 0.6% of district area.</v>
      </c>
      <c r="W65" s="136">
        <v>100</v>
      </c>
      <c r="X65" s="134">
        <v>3</v>
      </c>
      <c r="Y65" s="143">
        <f>INDEX(Aquifer!E:E, MATCH(B65,Aquifer!C:C,0))*100</f>
        <v>97</v>
      </c>
      <c r="Z65" s="139">
        <f>(INDEX(Aquifer!G:G, MATCH(B65,Aquifer!C:C,0)))*(10^4/10^6)</f>
        <v>439.22629999999998</v>
      </c>
      <c r="AA65" s="141">
        <v>0</v>
      </c>
      <c r="AB65" s="56">
        <f>INDEX(Replacement!M:M, MATCH(B65,Replacement!B:B,0))</f>
        <v>5.12</v>
      </c>
      <c r="AC65" s="57">
        <f t="shared" ref="AC65:AC96" si="24">IF(X65&lt;25,4,IF(X65&lt;50,3,IF(X65&lt;75,2,1)))</f>
        <v>4</v>
      </c>
      <c r="AD65" s="57">
        <f>(X65/100)*0.278+(Y65/100)*0.0732</f>
        <v>7.9343999999999998E-2</v>
      </c>
      <c r="AE65" s="44">
        <f t="shared" si="10"/>
        <v>1.6191038632891736E-3</v>
      </c>
      <c r="AF65" s="61" t="str">
        <f t="shared" si="11"/>
        <v>District has 100 pumps, with 3 % of pumps being electric. The electric tariff subsidy is Very High. These pumps abstract 439 MCM of groundwater.</v>
      </c>
      <c r="AG65" s="146">
        <f>INDEX(Replacement!N:N,MATCH(B65,Replacement!B:B,0))</f>
        <v>93.714889389999996</v>
      </c>
      <c r="AH65" s="147">
        <f>INDEX('Community SIP'!C:C,MATCH(B65,'Community SIP'!B:B,0))</f>
        <v>0.73</v>
      </c>
      <c r="AI65" s="147">
        <f>INDEX('Community SIP'!D:D,MATCH(B65,'Community SIP'!B:B,0))</f>
        <v>1.62</v>
      </c>
      <c r="AJ65" s="67" t="str">
        <f t="shared" si="12"/>
        <v>Very High</v>
      </c>
      <c r="AK65" s="64">
        <f t="shared" si="13"/>
        <v>4</v>
      </c>
      <c r="AL65" s="64" t="str">
        <f t="shared" si="14"/>
        <v>Moderate</v>
      </c>
      <c r="AM65" s="70" t="str">
        <f t="shared" si="15"/>
        <v>Small and Marginal farmers hold 93 % of holdings. The average area per holding is 0.73 ha with Moderate fragmentation of land.</v>
      </c>
      <c r="AN65" s="150" t="str">
        <f>INDEX(DISCOM!E:E,MATCH(B65,DISCOM!B:B,0))</f>
        <v>Madhyanchal Vidyut Vitran Nigam Limited (MVVNL)</v>
      </c>
      <c r="AO65" s="150"/>
      <c r="AP65" s="150" t="str">
        <f>INDEX(DISCOM!F:F,MATCH(B65,DISCOM!B:B,0))</f>
        <v>C-</v>
      </c>
      <c r="AQ65" s="74" t="str">
        <f>INDEX(DISCOM!H:H,MATCH(B65,DISCOM!B:B,0))</f>
        <v>Yes</v>
      </c>
      <c r="AR65" s="150" t="s">
        <v>726</v>
      </c>
      <c r="AS65" s="77">
        <f>(INDEX(Tariff!D:D,MATCH(A65,Tariff!A:A,0)))*100</f>
        <v>0</v>
      </c>
      <c r="AT65" s="85" t="str">
        <f>(INDEX(Tariff!E:E,MATCH(A65,Tariff!A:A,0)))</f>
        <v>Very High</v>
      </c>
      <c r="AU65" s="86" t="str">
        <f t="shared" si="16"/>
        <v>Madhyanchal Vidyut Vitran Nigam Limited (MVVNL) is the Distribution Company responsible for distributing electricity. The rating of DISCOM (capturing financial and operational metrics) is C-. More than 70 % of feeder is segregated.</v>
      </c>
      <c r="AV65" s="119" t="str">
        <f>INDEX('Community SIP'!I:I,MATCH(B65,'Community SIP'!B:B,0))</f>
        <v>Community SIP</v>
      </c>
      <c r="AW65" s="119" t="str">
        <f t="shared" si="19"/>
        <v xml:space="preserve"> Small farm areas alongside higher fragmentation of holdings suggests community SIPs may be preferred</v>
      </c>
      <c r="AX65" s="119" t="str">
        <f t="shared" si="20"/>
        <v/>
      </c>
      <c r="AY65" s="119"/>
      <c r="AZ65" s="119" t="str">
        <f t="shared" si="17"/>
        <v>Diesel</v>
      </c>
      <c r="BA65" s="119"/>
      <c r="BB65" s="120" t="str">
        <f>INDEX(DISCOM!H:H,MATCH(B65,DISCOM!B:B,0))</f>
        <v>Yes</v>
      </c>
      <c r="BC65" s="153" t="s">
        <v>736</v>
      </c>
      <c r="BD65" s="181" t="str">
        <f t="shared" si="18"/>
        <v>Higher proportion of diesel pumps suggests that PM-KUSUM model B be preferred. Small farm areas alongside higher fragmentation of holdings suggests community SIPs may be preferred</v>
      </c>
      <c r="BE65" s="58" t="s">
        <v>737</v>
      </c>
      <c r="BG65">
        <f>Y65*100</f>
        <v>9700</v>
      </c>
    </row>
    <row r="66" spans="1:59" ht="123" customHeight="1" x14ac:dyDescent="0.25">
      <c r="A66" s="88" t="str">
        <f>INDEX(Aquifer!A:A,MATCH(B66,Aquifer!C:C,0))</f>
        <v>odisha</v>
      </c>
      <c r="B66" s="89" t="s">
        <v>14</v>
      </c>
      <c r="C66" s="87">
        <v>5.12</v>
      </c>
      <c r="D66" s="130">
        <f>INDEX(Aquifer!J:J,MATCH(B66,Aquifer!C:C,0))*100</f>
        <v>56.592074482917162</v>
      </c>
      <c r="E66" s="128">
        <v>125</v>
      </c>
      <c r="F66" s="128">
        <v>44.8</v>
      </c>
      <c r="G66" s="128">
        <v>37.885222694108677</v>
      </c>
      <c r="H66" s="46" t="str">
        <f t="shared" si="1"/>
        <v>High</v>
      </c>
      <c r="I66" s="46" t="str">
        <f t="shared" si="2"/>
        <v>Low</v>
      </c>
      <c r="J66" s="46" t="str">
        <f t="shared" si="3"/>
        <v>Moderate</v>
      </c>
      <c r="K66" s="46" t="str">
        <f t="shared" si="4"/>
        <v>Moderate</v>
      </c>
      <c r="L66" s="91" t="str">
        <f t="shared" si="5"/>
        <v>District has High proportion of area under cultivation, supporting Low cropping intensity. Irrigation coverage is Moderate with Moderate irrigation water requirements.</v>
      </c>
      <c r="M66" s="132">
        <v>13.25</v>
      </c>
      <c r="N66" s="132">
        <f>INDEX(Aquifer!H:H,MATCH(B66,Aquifer!C:C,0))</f>
        <v>54.37</v>
      </c>
      <c r="O66" s="77" t="str">
        <f>INDEX(Aquifer!F:F,MATCH(B66,Aquifer!C:C,0))</f>
        <v>HR</v>
      </c>
      <c r="P66" s="134">
        <f>INDEX(surface_water_body!F:F,MATCH(B66,surface_water_body!A:A,0))</f>
        <v>1698</v>
      </c>
      <c r="Q66" s="42">
        <f>INDEX(surface_water_body!D:D,MATCH(B66,surface_water_body!A:A,0))</f>
        <v>42.389210000000048</v>
      </c>
      <c r="R66" s="132">
        <f>INDEX(surface_water_body!E:E,MATCH(B66,surface_water_body!A:A,0))</f>
        <v>0.72807922866215879</v>
      </c>
      <c r="S66" s="43" t="str">
        <f t="shared" si="6"/>
        <v>Low</v>
      </c>
      <c r="T66" s="43" t="str">
        <f t="shared" si="7"/>
        <v>Moderate</v>
      </c>
      <c r="U66" s="43">
        <f t="shared" si="23"/>
        <v>4</v>
      </c>
      <c r="V66" s="48" t="str">
        <f t="shared" si="9"/>
        <v>Groundwater contribution to irrigation is Low with current groundwater development stage classified as Moderate. There are 1698 surface water bodies, covering 0.7% of district area.</v>
      </c>
      <c r="W66" s="136">
        <v>100</v>
      </c>
      <c r="X66" s="134">
        <v>14.000000000000002</v>
      </c>
      <c r="Y66" s="143">
        <f>INDEX(Aquifer!E:E, MATCH(B66,Aquifer!C:C,0))*100</f>
        <v>81</v>
      </c>
      <c r="Z66" s="139">
        <f>(INDEX(Aquifer!G:G, MATCH(B66,Aquifer!C:C,0)))*(10^4/10^6)</f>
        <v>280.09540000000004</v>
      </c>
      <c r="AA66" s="141">
        <v>150</v>
      </c>
      <c r="AB66" s="56">
        <f>INDEX(Replacement!M:M, MATCH(B66,Replacement!B:B,0))</f>
        <v>3.26</v>
      </c>
      <c r="AC66" s="57">
        <f t="shared" si="24"/>
        <v>4</v>
      </c>
      <c r="AD66" s="57">
        <f>(X66/100)*0.278+(Y66/100)*0.0732</f>
        <v>9.8212000000000022E-2</v>
      </c>
      <c r="AE66" s="44">
        <f t="shared" si="10"/>
        <v>8.1374897005880617E-4</v>
      </c>
      <c r="AF66" s="61" t="str">
        <f t="shared" si="11"/>
        <v>District has 100 pumps, with 14 % of pumps being electric. The electric tariff subsidy is High. These pumps abstract 280 MCM of groundwater.</v>
      </c>
      <c r="AG66" s="146">
        <f>INDEX(Replacement!N:N,MATCH(B66,Replacement!B:B,0))</f>
        <v>85.210000000000008</v>
      </c>
      <c r="AH66" s="147">
        <f>INDEX('Community SIP'!C:C,MATCH(B66,'Community SIP'!B:B,0))</f>
        <v>1.23</v>
      </c>
      <c r="AI66" s="147">
        <f>INDEX('Community SIP'!D:D,MATCH(B66,'Community SIP'!B:B,0))</f>
        <v>1.42</v>
      </c>
      <c r="AJ66" s="67" t="str">
        <f t="shared" si="12"/>
        <v>Very High</v>
      </c>
      <c r="AK66" s="64">
        <f t="shared" si="13"/>
        <v>3</v>
      </c>
      <c r="AL66" s="64" t="str">
        <f t="shared" si="14"/>
        <v>Moderate</v>
      </c>
      <c r="AM66" s="70" t="str">
        <f t="shared" si="15"/>
        <v>Small and Marginal farmers hold 85 % of holdings. The average area per holding is 1.23 ha with Moderate fragmentation of land.</v>
      </c>
      <c r="AN66" s="150" t="str">
        <f>INDEX(DISCOM!E:E,MATCH(B66,DISCOM!B:B,0))</f>
        <v>TP Western Odisha Distribution Limited (TPWODL)</v>
      </c>
      <c r="AO66" s="150"/>
      <c r="AP66" s="150" t="str">
        <f>INDEX(DISCOM!F:F,MATCH(B66,DISCOM!B:B,0))</f>
        <v>A+</v>
      </c>
      <c r="AQ66" s="74" t="str">
        <f>INDEX(DISCOM!H:H,MATCH(B66,DISCOM!B:B,0))</f>
        <v>No data</v>
      </c>
      <c r="AR66" s="150"/>
      <c r="AS66" s="77">
        <f>(INDEX(Tariff!D:D,MATCH(A66,Tariff!A:A,0)))*100</f>
        <v>150</v>
      </c>
      <c r="AT66" s="85" t="str">
        <f>(INDEX(Tariff!E:E,MATCH(A66,Tariff!A:A,0)))</f>
        <v>High</v>
      </c>
      <c r="AU66" s="86" t="str">
        <f t="shared" si="16"/>
        <v xml:space="preserve">TP Western Odisha Distribution Limited (TPWODL) is the Distribution Company responsible for distributing electricity. The rating of DISCOM (capturing financial and operational metrics) is A+. </v>
      </c>
      <c r="AV66" s="119" t="str">
        <f>INDEX('Community SIP'!I:I,MATCH(B66,'Community SIP'!B:B,0))</f>
        <v/>
      </c>
      <c r="AW66" s="119" t="str">
        <f t="shared" si="19"/>
        <v/>
      </c>
      <c r="AX66" s="119" t="str">
        <f t="shared" si="20"/>
        <v/>
      </c>
      <c r="AY66" s="119"/>
      <c r="AZ66" s="119" t="str">
        <f t="shared" si="17"/>
        <v>Diesel</v>
      </c>
      <c r="BA66" s="119" t="s">
        <v>728</v>
      </c>
      <c r="BB66" s="120" t="str">
        <f>INDEX(DISCOM!H:H,MATCH(B66,DISCOM!B:B,0))</f>
        <v>No data</v>
      </c>
      <c r="BC66" s="153" t="s">
        <v>736</v>
      </c>
      <c r="BD66" s="181" t="str">
        <f t="shared" si="18"/>
        <v>Higher proportion of diesel pumps suggests that PM-KUSUM model B be preferred.</v>
      </c>
      <c r="BE66" s="58" t="s">
        <v>737</v>
      </c>
      <c r="BG66">
        <f>Y66*100</f>
        <v>8100</v>
      </c>
    </row>
    <row r="67" spans="1:59" ht="123" customHeight="1" x14ac:dyDescent="0.25">
      <c r="A67" s="88" t="str">
        <f>INDEX(Aquifer!A:A,MATCH(B67,Aquifer!C:C,0))</f>
        <v>rajasthan</v>
      </c>
      <c r="B67" s="89" t="s">
        <v>99</v>
      </c>
      <c r="C67" s="87">
        <v>5.5704934725140998</v>
      </c>
      <c r="D67" s="130">
        <f>INDEX(Aquifer!J:J,MATCH(B67,Aquifer!C:C,0))*100</f>
        <v>57.999589697284613</v>
      </c>
      <c r="E67" s="128">
        <v>114.99999999999999</v>
      </c>
      <c r="F67" s="128">
        <v>22</v>
      </c>
      <c r="G67" s="128">
        <v>77.44919786096257</v>
      </c>
      <c r="H67" s="46" t="str">
        <f t="shared" ref="H67:H130" si="25">IF(D67&lt;25,"Low",IF(D67&lt;50,"Moderate",IF(D67&lt;75,"High","Very High")))</f>
        <v>High</v>
      </c>
      <c r="I67" s="46" t="str">
        <f t="shared" ref="I67:I130" si="26">IF(E67&lt;140,"Low",IF(E67&lt;180,"Moderate",IF(E67&lt;220,"High","Very High")))</f>
        <v>Low</v>
      </c>
      <c r="J67" s="46" t="str">
        <f t="shared" ref="J67:J130" si="27">IF(F67&lt;25,"Low",IF(F67&lt;50,"Moderate",IF(F67&lt;75,"High","Very High")))</f>
        <v>Low</v>
      </c>
      <c r="K67" s="46" t="str">
        <f t="shared" ref="K67:K130" si="28">IF(G67&lt;28.5,"Low",IF(G67&lt;48,"Moderate",IF(G67&lt;67.5,"High","Very High")))</f>
        <v>Very High</v>
      </c>
      <c r="L67" s="91" t="str">
        <f t="shared" ref="L67:L130" si="29">CONCATENATE("District has ", H67, " proportion of area under cultivation, supporting ", I67, " cropping intensity. Irrigation coverage is ", J67, " with ", K67, " irrigation water requirements.")</f>
        <v>District has High proportion of area under cultivation, supporting Low cropping intensity. Irrigation coverage is Low with Very High irrigation water requirements.</v>
      </c>
      <c r="M67" s="132">
        <v>96.11</v>
      </c>
      <c r="N67" s="132">
        <f>INDEX(Aquifer!H:H,MATCH(B67,Aquifer!C:C,0))</f>
        <v>132.25</v>
      </c>
      <c r="O67" s="77" t="str">
        <f>INDEX(Aquifer!F:F,MATCH(B67,Aquifer!C:C,0))</f>
        <v>HR</v>
      </c>
      <c r="P67" s="134">
        <f>INDEX(surface_water_body!F:F,MATCH(B67,surface_water_body!A:A,0))</f>
        <v>339</v>
      </c>
      <c r="Q67" s="42">
        <f>INDEX(surface_water_body!D:D,MATCH(B67,surface_water_body!A:A,0))</f>
        <v>7.702010000000004</v>
      </c>
      <c r="R67" s="132">
        <f>INDEX(surface_water_body!E:E,MATCH(B67,surface_water_body!A:A,0))</f>
        <v>2.562746276930717E-2</v>
      </c>
      <c r="S67" s="43" t="str">
        <f t="shared" ref="S67:S130" si="30">IF(M67&lt;25,"Low",IF(M67&lt;50,"Moderate",IF(M67&lt;75,"High","Very High")))</f>
        <v>Very High</v>
      </c>
      <c r="T67" s="43" t="str">
        <f t="shared" ref="T67:T130" si="31">IF(N67&lt;50,"Low",IF(N67&lt;70,"Moderate",IF(N67&lt;100,"Semi-critical","Over-exploited")))</f>
        <v>Over-exploited</v>
      </c>
      <c r="U67" s="43">
        <f t="shared" si="23"/>
        <v>2</v>
      </c>
      <c r="V67" s="48" t="str">
        <f t="shared" ref="V67:V130" si="32">CONCATENATE("Groundwater contribution to irrigation is ", S67, " with current groundwater development stage classified as ", T67, ". There are ", P67, " surface water bodies, covering ", ROUND(R67,1), "% of district area.")</f>
        <v>Groundwater contribution to irrigation is Very High with current groundwater development stage classified as Over-exploited. There are 339 surface water bodies, covering 0% of district area.</v>
      </c>
      <c r="W67" s="136">
        <v>100</v>
      </c>
      <c r="X67" s="134">
        <v>44</v>
      </c>
      <c r="Y67" s="143">
        <f>INDEX(Aquifer!E:E, MATCH(B67,Aquifer!C:C,0))*100</f>
        <v>55.000000000000007</v>
      </c>
      <c r="Z67" s="139">
        <f>(INDEX(Aquifer!G:G, MATCH(B67,Aquifer!C:C,0)))*(10^4/10^6)</f>
        <v>140.19379999999998</v>
      </c>
      <c r="AA67" s="141">
        <v>167</v>
      </c>
      <c r="AB67" s="56">
        <f>INDEX(Replacement!M:M, MATCH(B67,Replacement!B:B,0))</f>
        <v>31.9</v>
      </c>
      <c r="AC67" s="57">
        <f t="shared" si="24"/>
        <v>3</v>
      </c>
      <c r="AD67" s="57">
        <f>(X67/100)*0.278+(Y67/100)*0.0732</f>
        <v>0.16258</v>
      </c>
      <c r="AE67" s="44">
        <f t="shared" ref="AE67:AE130" si="33">(((9.8*AB67*Z67*10^6*1000)/(3.6*10^6*0.3))*AD67)/(10^9)</f>
        <v>6.5976447927874812E-3</v>
      </c>
      <c r="AF67" s="61" t="str">
        <f t="shared" ref="AF67:AF130" si="34">CONCATENATE("District has ", W67, " pumps, with ", X67, " % of pumps being electric. The electric tariff subsidy is ", AT67, ". These pumps abstract ", INT(Z67), " MCM of groundwater.")</f>
        <v>District has 100 pumps, with 44 % of pumps being electric. The electric tariff subsidy is Moderate. These pumps abstract 140 MCM of groundwater.</v>
      </c>
      <c r="AG67" s="146">
        <f>INDEX(Replacement!N:N,MATCH(B67,Replacement!B:B,0))</f>
        <v>25.414210310000001</v>
      </c>
      <c r="AH67" s="147">
        <f>INDEX('Community SIP'!C:C,MATCH(B67,'Community SIP'!B:B,0))</f>
        <v>6.32</v>
      </c>
      <c r="AI67" s="147">
        <f>INDEX('Community SIP'!D:D,MATCH(B67,'Community SIP'!B:B,0))</f>
        <v>1.67</v>
      </c>
      <c r="AJ67" s="67" t="str">
        <f t="shared" ref="AJ67:AJ130" si="35">IF(AG67&lt;35,"Low",IF(AG67&lt;60,"Moderate",IF(AG67&lt;80,"High","Very High")))</f>
        <v>Low</v>
      </c>
      <c r="AK67" s="64">
        <f t="shared" ref="AK67:AK130" si="36">IF(AH67&lt;=1,4,IF(AH67&lt;2,3,IF(AH67&lt;3,2,1)))</f>
        <v>1</v>
      </c>
      <c r="AL67" s="64" t="str">
        <f t="shared" ref="AL67:AL130" si="37">IF(AI67&lt;=1.25,"Low",IF(AI67&lt;2,"Moderate",IF(AI67&lt;3,"High","Very High")))</f>
        <v>Moderate</v>
      </c>
      <c r="AM67" s="70" t="str">
        <f t="shared" ref="AM67:AM130" si="38">CONCATENATE("Small and Marginal farmers hold ", INT(AG67), " % of holdings. The average area per holding is ", AH67, " ha with ", AL67, " fragmentation of land.")</f>
        <v>Small and Marginal farmers hold 25 % of holdings. The average area per holding is 6.32 ha with Moderate fragmentation of land.</v>
      </c>
      <c r="AN67" s="150" t="str">
        <f>INDEX(DISCOM!E:E,MATCH(B67,DISCOM!B:B,0))</f>
        <v>Jodhpur Vidyut Vitran Nigam Limited (JDVVNL)</v>
      </c>
      <c r="AO67" s="150" t="str">
        <f>RIGHT(AN67,7)</f>
        <v>JDVVNL)</v>
      </c>
      <c r="AP67" s="150" t="str">
        <f>INDEX(DISCOM!F:F,MATCH(B67,DISCOM!B:B,0))</f>
        <v>B-</v>
      </c>
      <c r="AQ67" s="74" t="str">
        <f>INDEX(DISCOM!H:H,MATCH(B67,DISCOM!B:B,0))</f>
        <v>No</v>
      </c>
      <c r="AR67" s="150"/>
      <c r="AS67" s="77">
        <f>(INDEX(Tariff!D:D,MATCH(A67,Tariff!A:A,0)))*100</f>
        <v>167</v>
      </c>
      <c r="AT67" s="85" t="str">
        <f>(INDEX(Tariff!E:E,MATCH(A67,Tariff!A:A,0)))</f>
        <v>Moderate</v>
      </c>
      <c r="AU67" s="86" t="str">
        <f t="shared" ref="AU67:AU130" si="39">CONCATENATE(AN67, " is the Distribution Company responsible for distributing electricity. The rating of DISCOM (capturing financial and operational metrics) is ", AP67, ". ", AR67)</f>
        <v xml:space="preserve">Jodhpur Vidyut Vitran Nigam Limited (JDVVNL) is the Distribution Company responsible for distributing electricity. The rating of DISCOM (capturing financial and operational metrics) is B-. </v>
      </c>
      <c r="AV67" s="119" t="str">
        <f>INDEX('Community SIP'!I:I,MATCH(B67,'Community SIP'!B:B,0))</f>
        <v/>
      </c>
      <c r="AW67" s="119" t="str">
        <f t="shared" si="19"/>
        <v/>
      </c>
      <c r="AX67" s="119" t="str">
        <f t="shared" si="20"/>
        <v xml:space="preserve"> High groundwater development suggests that new SIPs should focus on surface water sources. </v>
      </c>
      <c r="AY67" s="120" t="s">
        <v>727</v>
      </c>
      <c r="AZ67" s="119" t="str">
        <f t="shared" ref="AZ67:AZ130" si="40">IF(X67&gt;67, "Electric", IF(X67&lt;33, "Diesel", "mix"))</f>
        <v>mix</v>
      </c>
      <c r="BA67" s="119"/>
      <c r="BB67" s="120" t="str">
        <f>INDEX(DISCOM!H:H,MATCH(B67,DISCOM!B:B,0))</f>
        <v>No</v>
      </c>
      <c r="BC67" s="153" t="s">
        <v>733</v>
      </c>
      <c r="BD67" s="181" t="str">
        <f t="shared" ref="BD67:BD130" si="41">CONCATENATE(BC67,AX67,AW67)</f>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7" s="58" t="s">
        <v>734</v>
      </c>
      <c r="BG67">
        <f>Y67*100</f>
        <v>5500.0000000000009</v>
      </c>
    </row>
    <row r="68" spans="1:59" ht="123" customHeight="1" x14ac:dyDescent="0.25">
      <c r="A68" s="88" t="str">
        <f>INDEX(Aquifer!A:A,MATCH(B68,Aquifer!C:C,0))</f>
        <v>punjab</v>
      </c>
      <c r="B68" s="89" t="s">
        <v>205</v>
      </c>
      <c r="C68" s="87">
        <v>4.84</v>
      </c>
      <c r="D68" s="130">
        <f>INDEX(Aquifer!J:J,MATCH(B68,Aquifer!C:C,0))*100</f>
        <v>88.808569503068142</v>
      </c>
      <c r="E68" s="128">
        <v>197.8</v>
      </c>
      <c r="F68" s="128">
        <v>100</v>
      </c>
      <c r="G68" s="128">
        <v>77.342065120193553</v>
      </c>
      <c r="H68" s="46" t="str">
        <f t="shared" si="25"/>
        <v>Very High</v>
      </c>
      <c r="I68" s="46" t="str">
        <f t="shared" si="26"/>
        <v>High</v>
      </c>
      <c r="J68" s="46" t="str">
        <f t="shared" si="27"/>
        <v>Very High</v>
      </c>
      <c r="K68" s="46" t="str">
        <f t="shared" si="28"/>
        <v>Very High</v>
      </c>
      <c r="L68" s="91" t="str">
        <f t="shared" si="29"/>
        <v>District has Very High proportion of area under cultivation, supporting High cropping intensity. Irrigation coverage is Very High with Very High irrigation water requirements.</v>
      </c>
      <c r="M68" s="132">
        <v>78.38000000000001</v>
      </c>
      <c r="N68" s="132">
        <f>INDEX(Aquifer!H:H,MATCH(B68,Aquifer!C:C,0))</f>
        <v>223.59</v>
      </c>
      <c r="O68" s="77" t="str">
        <f>INDEX(Aquifer!F:F,MATCH(B68,Aquifer!C:C,0))</f>
        <v>SR</v>
      </c>
      <c r="P68" s="134">
        <f>INDEX(surface_water_body!F:F,MATCH(B68,surface_water_body!A:A,0))</f>
        <v>148</v>
      </c>
      <c r="Q68" s="42">
        <f>INDEX(surface_water_body!D:D,MATCH(B68,surface_water_body!A:A,0))</f>
        <v>0.51249999999999973</v>
      </c>
      <c r="R68" s="132">
        <f>INDEX(surface_water_body!E:E,MATCH(B68,surface_water_body!A:A,0))</f>
        <v>3.3566657700128268E-2</v>
      </c>
      <c r="S68" s="43" t="str">
        <f t="shared" si="30"/>
        <v>Very High</v>
      </c>
      <c r="T68" s="43" t="str">
        <f t="shared" si="31"/>
        <v>Over-exploited</v>
      </c>
      <c r="U68" s="43">
        <f t="shared" si="23"/>
        <v>1</v>
      </c>
      <c r="V68" s="48" t="str">
        <f t="shared" si="32"/>
        <v>Groundwater contribution to irrigation is Very High with current groundwater development stage classified as Over-exploited. There are 148 surface water bodies, covering 0% of district area.</v>
      </c>
      <c r="W68" s="136">
        <v>100</v>
      </c>
      <c r="X68" s="134">
        <v>0</v>
      </c>
      <c r="Y68" s="143">
        <f>INDEX(Aquifer!E:E, MATCH(B68,Aquifer!C:C,0))*100</f>
        <v>0</v>
      </c>
      <c r="Z68" s="139">
        <f>(INDEX(Aquifer!G:G, MATCH(B68,Aquifer!C:C,0)))*(10^4/10^6)</f>
        <v>0</v>
      </c>
      <c r="AA68" s="141">
        <v>0</v>
      </c>
      <c r="AB68" s="56">
        <f>INDEX(Replacement!M:M, MATCH(B68,Replacement!B:B,0))</f>
        <v>33.6</v>
      </c>
      <c r="AC68" s="57">
        <f t="shared" si="24"/>
        <v>4</v>
      </c>
      <c r="AD68" s="57">
        <f>(X68/100)*0.278+(Y68/100)*0.0732</f>
        <v>0</v>
      </c>
      <c r="AE68" s="44">
        <f t="shared" si="33"/>
        <v>0</v>
      </c>
      <c r="AF68" s="61" t="str">
        <f t="shared" si="34"/>
        <v>District has 100 pumps, with 0 % of pumps being electric. The electric tariff subsidy is Very High. These pumps abstract 0 MCM of groundwater.</v>
      </c>
      <c r="AG68" s="146">
        <f>INDEX(Replacement!N:N,MATCH(B68,Replacement!B:B,0))</f>
        <v>0</v>
      </c>
      <c r="AH68" s="147">
        <f>INDEX('Community SIP'!C:C,MATCH(B68,'Community SIP'!B:B,0))</f>
        <v>3.9422168515873888</v>
      </c>
      <c r="AI68" s="147">
        <f>INDEX('Community SIP'!D:D,MATCH(B68,'Community SIP'!B:B,0))</f>
        <v>1.23</v>
      </c>
      <c r="AJ68" s="67" t="str">
        <f t="shared" si="35"/>
        <v>Low</v>
      </c>
      <c r="AK68" s="64">
        <f t="shared" si="36"/>
        <v>1</v>
      </c>
      <c r="AL68" s="64" t="str">
        <f t="shared" si="37"/>
        <v>Low</v>
      </c>
      <c r="AM68" s="70" t="str">
        <f t="shared" si="38"/>
        <v>Small and Marginal farmers hold 0 % of holdings. The average area per holding is 3.94221685158739 ha with Low fragmentation of land.</v>
      </c>
      <c r="AN68" s="150" t="str">
        <f>INDEX(DISCOM!E:E,MATCH(B68,DISCOM!B:B,0))</f>
        <v>Punjab State Power Corporation Limited (PSPCL)</v>
      </c>
      <c r="AO68" s="150"/>
      <c r="AP68" s="150" t="str">
        <f>INDEX(DISCOM!F:F,MATCH(B68,DISCOM!B:B,0))</f>
        <v>B</v>
      </c>
      <c r="AQ68" s="74" t="str">
        <f>INDEX(DISCOM!H:H,MATCH(B68,DISCOM!B:B,0))</f>
        <v>Yes</v>
      </c>
      <c r="AR68" s="150" t="s">
        <v>726</v>
      </c>
      <c r="AS68" s="77">
        <f>(INDEX(Tariff!D:D,MATCH(A68,Tariff!A:A,0)))*100</f>
        <v>0</v>
      </c>
      <c r="AT68" s="85" t="str">
        <f>(INDEX(Tariff!E:E,MATCH(A68,Tariff!A:A,0)))</f>
        <v>Very High</v>
      </c>
      <c r="AU68" s="86" t="str">
        <f t="shared" si="39"/>
        <v>Punjab State Power Corporation Limited (PSPCL) is the Distribution Company responsible for distributing electricity. The rating of DISCOM (capturing financial and operational metrics) is B. More than 70 % of feeder is segregated.</v>
      </c>
      <c r="AV68" s="119" t="str">
        <f>INDEX('Community SIP'!I:I,MATCH(B68,'Community SIP'!B:B,0))</f>
        <v/>
      </c>
      <c r="AW68" s="119" t="str">
        <f t="shared" ref="AW68:AW131" si="42">IF(AV68="Community SIP", " Small farm areas alongside higher fragmentation of holdings suggests community SIPs may be preferred", "")</f>
        <v/>
      </c>
      <c r="AX68" s="119" t="str">
        <f t="shared" ref="AX68:AX131" si="43">IF(M68&gt;70," High groundwater development suggests that new SIPs should focus on surface water sources. ", "")</f>
        <v xml:space="preserve"> High groundwater development suggests that new SIPs should focus on surface water sources. </v>
      </c>
      <c r="AY68" s="120" t="s">
        <v>727</v>
      </c>
      <c r="AZ68" s="119" t="str">
        <f t="shared" si="40"/>
        <v>Diesel</v>
      </c>
      <c r="BA68" s="119" t="s">
        <v>728</v>
      </c>
      <c r="BB68" s="120" t="str">
        <f>INDEX(DISCOM!H:H,MATCH(B68,DISCOM!B:B,0))</f>
        <v>Yes</v>
      </c>
      <c r="BC68" s="153" t="s">
        <v>736</v>
      </c>
      <c r="BD68" s="181" t="str">
        <f t="shared" si="41"/>
        <v xml:space="preserve">Higher proportion of diesel pumps suggests that PM-KUSUM model B be preferred. High groundwater development suggests that new SIPs should focus on surface water sources. </v>
      </c>
      <c r="BE68" s="58" t="s">
        <v>737</v>
      </c>
      <c r="BG68">
        <f>Y68*100</f>
        <v>0</v>
      </c>
    </row>
    <row r="69" spans="1:59" ht="123" customHeight="1" x14ac:dyDescent="0.25">
      <c r="A69" s="88" t="str">
        <f>INDEX(Aquifer!A:A,MATCH(B69,Aquifer!C:C,0))</f>
        <v>assam</v>
      </c>
      <c r="B69" s="89" t="s">
        <v>472</v>
      </c>
      <c r="C69" s="87">
        <v>4.3995653002493</v>
      </c>
      <c r="D69" s="130">
        <f>INDEX(Aquifer!J:J,MATCH(B69,Aquifer!C:C,0))*100</f>
        <v>59.468448729184928</v>
      </c>
      <c r="E69" s="128">
        <v>142.1</v>
      </c>
      <c r="F69" s="128">
        <v>37.6</v>
      </c>
      <c r="G69" s="128">
        <v>35.356732768519386</v>
      </c>
      <c r="H69" s="46" t="str">
        <f t="shared" si="25"/>
        <v>High</v>
      </c>
      <c r="I69" s="46" t="str">
        <f t="shared" si="26"/>
        <v>Moderate</v>
      </c>
      <c r="J69" s="46" t="str">
        <f t="shared" si="27"/>
        <v>Moderate</v>
      </c>
      <c r="K69" s="46" t="str">
        <f t="shared" si="28"/>
        <v>Moderate</v>
      </c>
      <c r="L69" s="91" t="str">
        <f t="shared" si="29"/>
        <v>District has High proportion of area under cultivation, supporting Moderate cropping intensity. Irrigation coverage is Moderate with Moderate irrigation water requirements.</v>
      </c>
      <c r="M69" s="132">
        <v>92.65</v>
      </c>
      <c r="N69" s="132">
        <f>INDEX(Aquifer!H:H,MATCH(B69,Aquifer!C:C,0))</f>
        <v>36.479999999999997</v>
      </c>
      <c r="O69" s="77" t="str">
        <f>INDEX(Aquifer!F:F,MATCH(B69,Aquifer!C:C,0))</f>
        <v>SR</v>
      </c>
      <c r="P69" s="134">
        <f>INDEX(surface_water_body!F:F,MATCH(B69,surface_water_body!A:A,0))</f>
        <v>4586</v>
      </c>
      <c r="Q69" s="42">
        <f>INDEX(surface_water_body!D:D,MATCH(B69,surface_water_body!A:A,0))</f>
        <v>10.538619999999989</v>
      </c>
      <c r="R69" s="132">
        <f>INDEX(surface_water_body!E:E,MATCH(B69,surface_water_body!A:A,0))</f>
        <v>0.46105576446886681</v>
      </c>
      <c r="S69" s="43" t="str">
        <f t="shared" si="30"/>
        <v>Very High</v>
      </c>
      <c r="T69" s="43" t="str">
        <f t="shared" si="31"/>
        <v>Low</v>
      </c>
      <c r="U69" s="43">
        <f t="shared" si="23"/>
        <v>3</v>
      </c>
      <c r="V69" s="48" t="str">
        <f t="shared" si="32"/>
        <v>Groundwater contribution to irrigation is Very High with current groundwater development stage classified as Low. There are 4586 surface water bodies, covering 0.5% of district area.</v>
      </c>
      <c r="W69" s="136">
        <v>100</v>
      </c>
      <c r="X69" s="134">
        <v>0</v>
      </c>
      <c r="Y69" s="143">
        <f>INDEX(Aquifer!E:E, MATCH(B69,Aquifer!C:C,0))*100</f>
        <v>0</v>
      </c>
      <c r="Z69" s="139">
        <f>(INDEX(Aquifer!G:G, MATCH(B69,Aquifer!C:C,0)))*(10^4/10^6)</f>
        <v>283.10310000000004</v>
      </c>
      <c r="AA69" s="141">
        <v>465.00000000000006</v>
      </c>
      <c r="AB69" s="56">
        <f>INDEX(Replacement!M:M, MATCH(B69,Replacement!B:B,0))</f>
        <v>2.59</v>
      </c>
      <c r="AC69" s="57">
        <f t="shared" si="24"/>
        <v>4</v>
      </c>
      <c r="AD69" s="57">
        <f>(X69/100)*0.278+(Y69/100)*0.0732</f>
        <v>0</v>
      </c>
      <c r="AE69" s="44">
        <f t="shared" si="33"/>
        <v>0</v>
      </c>
      <c r="AF69" s="61" t="str">
        <f t="shared" si="34"/>
        <v>District has 100 pumps, with 0 % of pumps being electric. The electric tariff subsidy is Low. These pumps abstract 283 MCM of groundwater.</v>
      </c>
      <c r="AG69" s="146">
        <f>INDEX(Replacement!N:N,MATCH(B69,Replacement!B:B,0))</f>
        <v>79.819999999999993</v>
      </c>
      <c r="AH69" s="147">
        <f>INDEX('Community SIP'!C:C,MATCH(B69,'Community SIP'!B:B,0))</f>
        <v>1.1499999999999999</v>
      </c>
      <c r="AI69" s="147">
        <f>INDEX('Community SIP'!D:D,MATCH(B69,'Community SIP'!B:B,0))</f>
        <v>5.1100000000000003</v>
      </c>
      <c r="AJ69" s="67" t="str">
        <f t="shared" si="35"/>
        <v>High</v>
      </c>
      <c r="AK69" s="64">
        <f t="shared" si="36"/>
        <v>3</v>
      </c>
      <c r="AL69" s="64" t="str">
        <f t="shared" si="37"/>
        <v>Very High</v>
      </c>
      <c r="AM69" s="70" t="str">
        <f t="shared" si="38"/>
        <v>Small and Marginal farmers hold 79 % of holdings. The average area per holding is 1.15 ha with Very High fragmentation of land.</v>
      </c>
      <c r="AN69" s="150" t="str">
        <f>INDEX(DISCOM!E:E,MATCH(B69,DISCOM!B:B,0))</f>
        <v>Assam Power Distribution Company Limited (APDCL)</v>
      </c>
      <c r="AO69" s="150"/>
      <c r="AP69" s="150" t="str">
        <f>INDEX(DISCOM!F:F,MATCH(B69,DISCOM!B:B,0))</f>
        <v>B-</v>
      </c>
      <c r="AQ69" s="74" t="str">
        <f>INDEX(DISCOM!H:H,MATCH(B69,DISCOM!B:B,0))</f>
        <v>No</v>
      </c>
      <c r="AR69" s="150"/>
      <c r="AS69" s="77">
        <f>(INDEX(Tariff!D:D,MATCH(A69,Tariff!A:A,0)))*100</f>
        <v>465.00000000000006</v>
      </c>
      <c r="AT69" s="85" t="str">
        <f>(INDEX(Tariff!E:E,MATCH(A69,Tariff!A:A,0)))</f>
        <v>Low</v>
      </c>
      <c r="AU69" s="86" t="str">
        <f t="shared" si="39"/>
        <v xml:space="preserve">Assam Power Distribution Company Limited (APDCL) is the Distribution Company responsible for distributing electricity. The rating of DISCOM (capturing financial and operational metrics) is B-. </v>
      </c>
      <c r="AV69" s="119" t="str">
        <f>INDEX('Community SIP'!I:I,MATCH(B69,'Community SIP'!B:B,0))</f>
        <v>Community SIP</v>
      </c>
      <c r="AW69" s="119" t="str">
        <f t="shared" si="42"/>
        <v xml:space="preserve"> Small farm areas alongside higher fragmentation of holdings suggests community SIPs may be preferred</v>
      </c>
      <c r="AX69" s="119" t="str">
        <f t="shared" si="43"/>
        <v xml:space="preserve"> High groundwater development suggests that new SIPs should focus on surface water sources. </v>
      </c>
      <c r="AY69" s="120" t="s">
        <v>727</v>
      </c>
      <c r="AZ69" s="119" t="str">
        <f t="shared" si="40"/>
        <v>Diesel</v>
      </c>
      <c r="BA69" s="119"/>
      <c r="BB69" s="120" t="str">
        <f>INDEX(DISCOM!H:H,MATCH(B69,DISCOM!B:B,0))</f>
        <v>No</v>
      </c>
      <c r="BC69" s="153" t="s">
        <v>736</v>
      </c>
      <c r="BD69" s="181" t="str">
        <f t="shared" si="41"/>
        <v>Higher proportion of diesel pumps suggests that PM-KUSUM model B be preferred. High groundwater development suggests that new SIPs should focus on surface water sources.  Small farm areas alongside higher fragmentation of holdings suggests community SIPs may be preferred</v>
      </c>
      <c r="BE69" s="58" t="s">
        <v>737</v>
      </c>
      <c r="BG69">
        <f>Y69*100</f>
        <v>0</v>
      </c>
    </row>
    <row r="70" spans="1:59" ht="123" customHeight="1" x14ac:dyDescent="0.25">
      <c r="A70" s="88" t="str">
        <f>INDEX(Aquifer!A:A,MATCH(B70,Aquifer!C:C,0))</f>
        <v>madhya pradesh</v>
      </c>
      <c r="B70" s="89" t="s">
        <v>473</v>
      </c>
      <c r="C70" s="87">
        <v>5.29</v>
      </c>
      <c r="D70" s="130">
        <f>INDEX(Aquifer!J:J,MATCH(B70,Aquifer!C:C,0))*100</f>
        <v>43.662875628012664</v>
      </c>
      <c r="E70" s="128">
        <v>134.60000000000002</v>
      </c>
      <c r="F70" s="128">
        <v>45.8</v>
      </c>
      <c r="G70" s="128">
        <v>78.59435745621856</v>
      </c>
      <c r="H70" s="46" t="str">
        <f t="shared" si="25"/>
        <v>Moderate</v>
      </c>
      <c r="I70" s="46" t="str">
        <f t="shared" si="26"/>
        <v>Low</v>
      </c>
      <c r="J70" s="46" t="str">
        <f t="shared" si="27"/>
        <v>Moderate</v>
      </c>
      <c r="K70" s="46" t="str">
        <f t="shared" si="28"/>
        <v>Very High</v>
      </c>
      <c r="L70" s="91" t="str">
        <f t="shared" si="29"/>
        <v>District has Moderate proportion of area under cultivation, supporting Low cropping intensity. Irrigation coverage is Moderate with Very High irrigation water requirements.</v>
      </c>
      <c r="M70" s="132">
        <v>38.78</v>
      </c>
      <c r="N70" s="132">
        <f>INDEX(Aquifer!H:H,MATCH(B70,Aquifer!C:C,0))</f>
        <v>71.38</v>
      </c>
      <c r="O70" s="77" t="str">
        <f>INDEX(Aquifer!F:F,MATCH(B70,Aquifer!C:C,0))</f>
        <v>HR</v>
      </c>
      <c r="P70" s="134">
        <f>INDEX(surface_water_body!F:F,MATCH(B70,surface_water_body!A:A,0))</f>
        <v>149</v>
      </c>
      <c r="Q70" s="42">
        <f>INDEX(surface_water_body!D:D,MATCH(B70,surface_water_body!A:A,0))</f>
        <v>4.8081500000000004</v>
      </c>
      <c r="R70" s="132">
        <f>INDEX(surface_water_body!E:E,MATCH(B70,surface_water_body!A:A,0))</f>
        <v>8.5395862490256699E-2</v>
      </c>
      <c r="S70" s="43" t="str">
        <f t="shared" si="30"/>
        <v>Moderate</v>
      </c>
      <c r="T70" s="43" t="str">
        <f t="shared" si="31"/>
        <v>Semi-critical</v>
      </c>
      <c r="U70" s="43">
        <f t="shared" si="23"/>
        <v>2</v>
      </c>
      <c r="V70" s="48" t="str">
        <f t="shared" si="32"/>
        <v>Groundwater contribution to irrigation is Moderate with current groundwater development stage classified as Semi-critical. There are 149 surface water bodies, covering 0.1% of district area.</v>
      </c>
      <c r="W70" s="136">
        <v>100</v>
      </c>
      <c r="X70" s="134">
        <v>79</v>
      </c>
      <c r="Y70" s="143">
        <f>INDEX(Aquifer!E:E, MATCH(B70,Aquifer!C:C,0))*100</f>
        <v>21</v>
      </c>
      <c r="Z70" s="139">
        <f>(INDEX(Aquifer!G:G, MATCH(B70,Aquifer!C:C,0)))*(10^4/10^6)</f>
        <v>371.4314</v>
      </c>
      <c r="AA70" s="141">
        <v>135</v>
      </c>
      <c r="AB70" s="56">
        <f>INDEX(Replacement!M:M, MATCH(B70,Replacement!B:B,0))</f>
        <v>10.7</v>
      </c>
      <c r="AC70" s="57">
        <f t="shared" si="24"/>
        <v>1</v>
      </c>
      <c r="AD70" s="57">
        <f>(X70/100)*0.278+(Y70/100)*0.0732</f>
        <v>0.23499200000000003</v>
      </c>
      <c r="AE70" s="44">
        <f t="shared" si="33"/>
        <v>8.4745723292288591E-3</v>
      </c>
      <c r="AF70" s="61" t="str">
        <f t="shared" si="34"/>
        <v>District has 100 pumps, with 79 % of pumps being electric. The electric tariff subsidy is High. These pumps abstract 371 MCM of groundwater.</v>
      </c>
      <c r="AG70" s="146">
        <f>INDEX(Replacement!N:N,MATCH(B70,Replacement!B:B,0))</f>
        <v>71.56</v>
      </c>
      <c r="AH70" s="147">
        <f>INDEX('Community SIP'!C:C,MATCH(B70,'Community SIP'!B:B,0))</f>
        <v>1.66</v>
      </c>
      <c r="AI70" s="147">
        <f>INDEX('Community SIP'!D:D,MATCH(B70,'Community SIP'!B:B,0))</f>
        <v>2.33</v>
      </c>
      <c r="AJ70" s="67" t="str">
        <f t="shared" si="35"/>
        <v>High</v>
      </c>
      <c r="AK70" s="64">
        <f t="shared" si="36"/>
        <v>3</v>
      </c>
      <c r="AL70" s="64" t="str">
        <f t="shared" si="37"/>
        <v>High</v>
      </c>
      <c r="AM70" s="70" t="str">
        <f t="shared" si="38"/>
        <v>Small and Marginal farmers hold 71 % of holdings. The average area per holding is 1.66 ha with High fragmentation of land.</v>
      </c>
      <c r="AN70" s="150" t="str">
        <f>INDEX(DISCOM!E:E,MATCH(B70,DISCOM!B:B,0))</f>
        <v>Madhya Pradesh Paschim Kshetra Vidyut Company Limited (MPPaKVVCL)</v>
      </c>
      <c r="AO70" s="150"/>
      <c r="AP70" s="150" t="str">
        <f>INDEX(DISCOM!F:F,MATCH(B70,DISCOM!B:B,0))</f>
        <v>A</v>
      </c>
      <c r="AQ70" s="74" t="str">
        <f>INDEX(DISCOM!H:H,MATCH(B70,DISCOM!B:B,0))</f>
        <v>Yes</v>
      </c>
      <c r="AR70" s="150" t="s">
        <v>726</v>
      </c>
      <c r="AS70" s="77">
        <f>(INDEX(Tariff!D:D,MATCH(A70,Tariff!A:A,0)))*100</f>
        <v>135</v>
      </c>
      <c r="AT70" s="85" t="str">
        <f>(INDEX(Tariff!E:E,MATCH(A70,Tariff!A:A,0)))</f>
        <v>High</v>
      </c>
      <c r="AU70" s="86" t="str">
        <f t="shared" si="39"/>
        <v>Madhya Pradesh Paschim Kshetra Vidyut Company Limited (MPPaKVVCL) is the Distribution Company responsible for distributing electricity. The rating of DISCOM (capturing financial and operational metrics) is A. More than 70 % of feeder is segregated.</v>
      </c>
      <c r="AV70" s="119" t="str">
        <f>INDEX('Community SIP'!I:I,MATCH(B70,'Community SIP'!B:B,0))</f>
        <v>Community SIP</v>
      </c>
      <c r="AW70" s="119" t="str">
        <f t="shared" si="42"/>
        <v xml:space="preserve"> Small farm areas alongside higher fragmentation of holdings suggests community SIPs may be preferred</v>
      </c>
      <c r="AX70" s="119" t="str">
        <f t="shared" si="43"/>
        <v/>
      </c>
      <c r="AY70" s="119"/>
      <c r="AZ70" s="119" t="str">
        <f t="shared" si="40"/>
        <v>Electric</v>
      </c>
      <c r="BA70" s="120" t="s">
        <v>728</v>
      </c>
      <c r="BB70" s="120" t="str">
        <f>INDEX(DISCOM!H:H,MATCH(B70,DISCOM!B:B,0))</f>
        <v>Yes</v>
      </c>
      <c r="BC70" s="153" t="s">
        <v>731</v>
      </c>
      <c r="BD70" s="181" t="str">
        <f t="shared" si="41"/>
        <v>High DISCOM rating alongside feeder segregation and higher proportion of electric pumps suggests both PM-KUSUM model C (IPS and FLS) may be preferred. Small farm areas alongside higher fragmentation of holdings suggests community SIPs may be preferred</v>
      </c>
      <c r="BE70" s="58" t="s">
        <v>732</v>
      </c>
      <c r="BG70">
        <f>Y70*100</f>
        <v>2100</v>
      </c>
    </row>
    <row r="71" spans="1:59" ht="123" customHeight="1" x14ac:dyDescent="0.25">
      <c r="A71" s="88" t="str">
        <f>INDEX(Aquifer!A:A,MATCH(B71,Aquifer!C:C,0))</f>
        <v>chhattisgarh</v>
      </c>
      <c r="B71" s="89" t="s">
        <v>330</v>
      </c>
      <c r="C71" s="87">
        <v>5.1861725160459002</v>
      </c>
      <c r="D71" s="130">
        <f>INDEX(Aquifer!J:J,MATCH(B71,Aquifer!C:C,0))*100</f>
        <v>26.890194086501396</v>
      </c>
      <c r="E71" s="128">
        <v>103.89999999999999</v>
      </c>
      <c r="F71" s="128">
        <v>6.3</v>
      </c>
      <c r="G71" s="128">
        <v>42.129068357735704</v>
      </c>
      <c r="H71" s="46" t="str">
        <f t="shared" si="25"/>
        <v>Moderate</v>
      </c>
      <c r="I71" s="46" t="str">
        <f t="shared" si="26"/>
        <v>Low</v>
      </c>
      <c r="J71" s="46" t="str">
        <f t="shared" si="27"/>
        <v>Low</v>
      </c>
      <c r="K71" s="46" t="str">
        <f t="shared" si="28"/>
        <v>Moderate</v>
      </c>
      <c r="L71" s="91" t="str">
        <f t="shared" si="29"/>
        <v>District has Moderate proportion of area under cultivation, supporting Low cropping intensity. Irrigation coverage is Low with Moderate irrigation water requirements.</v>
      </c>
      <c r="M71" s="132">
        <v>0</v>
      </c>
      <c r="N71" s="132">
        <f>INDEX(Aquifer!H:H,MATCH(B71,Aquifer!C:C,0))</f>
        <v>30.59</v>
      </c>
      <c r="O71" s="77" t="str">
        <f>INDEX(Aquifer!F:F,MATCH(B71,Aquifer!C:C,0))</f>
        <v>HR</v>
      </c>
      <c r="P71" s="134">
        <f>INDEX(surface_water_body!F:F,MATCH(B71,surface_water_body!A:A,0))</f>
        <v>652</v>
      </c>
      <c r="Q71" s="42">
        <f>INDEX(surface_water_body!D:D,MATCH(B71,surface_water_body!A:A,0))</f>
        <v>62.358499999999985</v>
      </c>
      <c r="R71" s="132">
        <f>INDEX(surface_water_body!E:E,MATCH(B71,surface_water_body!A:A,0))</f>
        <v>1.0465995325035111</v>
      </c>
      <c r="S71" s="43" t="str">
        <f t="shared" si="30"/>
        <v>Low</v>
      </c>
      <c r="T71" s="43" t="str">
        <f t="shared" si="31"/>
        <v>Low</v>
      </c>
      <c r="U71" s="43">
        <f t="shared" si="23"/>
        <v>4</v>
      </c>
      <c r="V71" s="48" t="str">
        <f t="shared" si="32"/>
        <v>Groundwater contribution to irrigation is Low with current groundwater development stage classified as Low. There are 652 surface water bodies, covering 1% of district area.</v>
      </c>
      <c r="W71" s="136">
        <v>100</v>
      </c>
      <c r="X71" s="134">
        <v>89</v>
      </c>
      <c r="Y71" s="143">
        <f>INDEX(Aquifer!E:E, MATCH(B71,Aquifer!C:C,0))*100</f>
        <v>10</v>
      </c>
      <c r="Z71" s="139">
        <f>(INDEX(Aquifer!G:G, MATCH(B71,Aquifer!C:C,0)))*(10^4/10^6)</f>
        <v>73.372299999999996</v>
      </c>
      <c r="AA71" s="141">
        <v>0</v>
      </c>
      <c r="AB71" s="56">
        <f>INDEX(Replacement!M:M, MATCH(B71,Replacement!B:B,0))</f>
        <v>6.1</v>
      </c>
      <c r="AC71" s="57">
        <f t="shared" si="24"/>
        <v>1</v>
      </c>
      <c r="AD71" s="57">
        <f>(X71/100)*0.278+(Y71/100)*0.0732</f>
        <v>0.25474000000000002</v>
      </c>
      <c r="AE71" s="44">
        <f t="shared" si="33"/>
        <v>1.0345736972088519E-3</v>
      </c>
      <c r="AF71" s="61" t="str">
        <f t="shared" si="34"/>
        <v>District has 100 pumps, with 89 % of pumps being electric. The electric tariff subsidy is Very High. These pumps abstract 73 MCM of groundwater.</v>
      </c>
      <c r="AG71" s="146">
        <f>INDEX(Replacement!N:N,MATCH(B71,Replacement!B:B,0))</f>
        <v>70.28</v>
      </c>
      <c r="AH71" s="147">
        <f>INDEX('Community SIP'!C:C,MATCH(B71,'Community SIP'!B:B,0))</f>
        <v>1.86</v>
      </c>
      <c r="AI71" s="147">
        <f>INDEX('Community SIP'!D:D,MATCH(B71,'Community SIP'!B:B,0))</f>
        <v>2.78</v>
      </c>
      <c r="AJ71" s="67" t="str">
        <f t="shared" si="35"/>
        <v>High</v>
      </c>
      <c r="AK71" s="64">
        <f t="shared" si="36"/>
        <v>3</v>
      </c>
      <c r="AL71" s="64" t="str">
        <f t="shared" si="37"/>
        <v>High</v>
      </c>
      <c r="AM71" s="70" t="str">
        <f t="shared" si="38"/>
        <v>Small and Marginal farmers hold 70 % of holdings. The average area per holding is 1.86 ha with High fragmentation of land.</v>
      </c>
      <c r="AN71" s="150" t="str">
        <f>INDEX(DISCOM!E:E,MATCH(B71,DISCOM!B:B,0))</f>
        <v>Chhattisgarh State Power Distribution Company Limited (CSPDCL)</v>
      </c>
      <c r="AO71" s="150"/>
      <c r="AP71" s="150" t="str">
        <f>INDEX(DISCOM!F:F,MATCH(B71,DISCOM!B:B,0))</f>
        <v>B-</v>
      </c>
      <c r="AQ71" s="74" t="str">
        <f>INDEX(DISCOM!H:H,MATCH(B71,DISCOM!B:B,0))</f>
        <v>No</v>
      </c>
      <c r="AR71" s="150"/>
      <c r="AS71" s="77">
        <f>(INDEX(Tariff!D:D,MATCH(A71,Tariff!A:A,0)))*100</f>
        <v>0</v>
      </c>
      <c r="AT71" s="85" t="str">
        <f>(INDEX(Tariff!E:E,MATCH(A71,Tariff!A:A,0)))</f>
        <v>Very High</v>
      </c>
      <c r="AU71" s="86" t="str">
        <f t="shared" si="39"/>
        <v xml:space="preserve">Chhattisgarh State Power Distribution Company Limited (CSPDCL) is the Distribution Company responsible for distributing electricity. The rating of DISCOM (capturing financial and operational metrics) is B-. </v>
      </c>
      <c r="AV71" s="119" t="str">
        <f>INDEX('Community SIP'!I:I,MATCH(B71,'Community SIP'!B:B,0))</f>
        <v>Community SIP</v>
      </c>
      <c r="AW71" s="119" t="str">
        <f t="shared" si="42"/>
        <v xml:space="preserve"> Small farm areas alongside higher fragmentation of holdings suggests community SIPs may be preferred</v>
      </c>
      <c r="AX71" s="119" t="str">
        <f t="shared" si="43"/>
        <v/>
      </c>
      <c r="AY71" s="119"/>
      <c r="AZ71" s="120" t="str">
        <f t="shared" si="40"/>
        <v>Electric</v>
      </c>
      <c r="BA71" s="119"/>
      <c r="BB71" s="120" t="str">
        <f>INDEX(DISCOM!H:H,MATCH(B71,DISCOM!B:B,0))</f>
        <v>No</v>
      </c>
      <c r="BC71" s="153" t="s">
        <v>724</v>
      </c>
      <c r="BD71" s="181" t="str">
        <f t="shared" si="41"/>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71" s="58" t="s">
        <v>725</v>
      </c>
      <c r="BG71">
        <f>Y71*100</f>
        <v>1000</v>
      </c>
    </row>
    <row r="72" spans="1:59" ht="123" customHeight="1" x14ac:dyDescent="0.25">
      <c r="A72" s="88" t="str">
        <f>INDEX(Aquifer!A:A,MATCH(B72,Aquifer!C:C,0))</f>
        <v>uttar pradesh</v>
      </c>
      <c r="B72" s="89" t="s">
        <v>435</v>
      </c>
      <c r="C72" s="87">
        <v>4.7434553566042004</v>
      </c>
      <c r="D72" s="130">
        <f>INDEX(Aquifer!J:J,MATCH(B72,Aquifer!C:C,0))*100</f>
        <v>70.777038611892181</v>
      </c>
      <c r="E72" s="128">
        <v>170.9</v>
      </c>
      <c r="F72" s="128">
        <v>95.4</v>
      </c>
      <c r="G72" s="128">
        <v>72.75440470739855</v>
      </c>
      <c r="H72" s="46" t="str">
        <f t="shared" si="25"/>
        <v>High</v>
      </c>
      <c r="I72" s="46" t="str">
        <f t="shared" si="26"/>
        <v>Moderate</v>
      </c>
      <c r="J72" s="46" t="str">
        <f t="shared" si="27"/>
        <v>Very High</v>
      </c>
      <c r="K72" s="46" t="str">
        <f t="shared" si="28"/>
        <v>Very High</v>
      </c>
      <c r="L72" s="91" t="str">
        <f t="shared" si="29"/>
        <v>District has High proportion of area under cultivation, supporting Moderate cropping intensity. Irrigation coverage is Very High with Very High irrigation water requirements.</v>
      </c>
      <c r="M72" s="132">
        <v>89.66</v>
      </c>
      <c r="N72" s="132">
        <f>INDEX(Aquifer!H:H,MATCH(B72,Aquifer!C:C,0))</f>
        <v>65.63</v>
      </c>
      <c r="O72" s="77" t="str">
        <f>INDEX(Aquifer!F:F,MATCH(B72,Aquifer!C:C,0))</f>
        <v>SR</v>
      </c>
      <c r="P72" s="134">
        <f>INDEX(surface_water_body!F:F,MATCH(B72,surface_water_body!A:A,0))</f>
        <v>4450</v>
      </c>
      <c r="Q72" s="42">
        <f>INDEX(surface_water_body!D:D,MATCH(B72,surface_water_body!A:A,0))</f>
        <v>20.913889999999945</v>
      </c>
      <c r="R72" s="132">
        <f>INDEX(surface_water_body!E:E,MATCH(B72,surface_water_body!A:A,0))</f>
        <v>0.82744237637830464</v>
      </c>
      <c r="S72" s="43" t="str">
        <f t="shared" si="30"/>
        <v>Very High</v>
      </c>
      <c r="T72" s="43" t="str">
        <f t="shared" si="31"/>
        <v>Moderate</v>
      </c>
      <c r="U72" s="43">
        <f t="shared" si="23"/>
        <v>4</v>
      </c>
      <c r="V72" s="48" t="str">
        <f t="shared" si="32"/>
        <v>Groundwater contribution to irrigation is Very High with current groundwater development stage classified as Moderate. There are 4450 surface water bodies, covering 0.8% of district area.</v>
      </c>
      <c r="W72" s="136">
        <v>100</v>
      </c>
      <c r="X72" s="134">
        <v>9</v>
      </c>
      <c r="Y72" s="143">
        <f>INDEX(Aquifer!E:E, MATCH(B72,Aquifer!C:C,0))*100</f>
        <v>91</v>
      </c>
      <c r="Z72" s="139">
        <f>(INDEX(Aquifer!G:G, MATCH(B72,Aquifer!C:C,0)))*(10^4/10^6)</f>
        <v>1153.7639999999999</v>
      </c>
      <c r="AA72" s="141">
        <v>0</v>
      </c>
      <c r="AB72" s="56">
        <f>INDEX(Replacement!M:M, MATCH(B72,Replacement!B:B,0))</f>
        <v>4.33</v>
      </c>
      <c r="AC72" s="57">
        <f t="shared" si="24"/>
        <v>4</v>
      </c>
      <c r="AD72" s="57">
        <f>(X72/100)*0.278+(Y72/100)*0.0732</f>
        <v>9.1632000000000005E-2</v>
      </c>
      <c r="AE72" s="44">
        <f t="shared" si="33"/>
        <v>4.1538840172704004E-3</v>
      </c>
      <c r="AF72" s="61" t="str">
        <f t="shared" si="34"/>
        <v>District has 100 pumps, with 9 % of pumps being electric. The electric tariff subsidy is Very High. These pumps abstract 1153 MCM of groundwater.</v>
      </c>
      <c r="AG72" s="146">
        <f>INDEX(Replacement!N:N,MATCH(B72,Replacement!B:B,0))</f>
        <v>95.634936079999989</v>
      </c>
      <c r="AH72" s="147">
        <f>INDEX('Community SIP'!C:C,MATCH(B72,'Community SIP'!B:B,0))</f>
        <v>0.59</v>
      </c>
      <c r="AI72" s="147">
        <f>INDEX('Community SIP'!D:D,MATCH(B72,'Community SIP'!B:B,0))</f>
        <v>2.04</v>
      </c>
      <c r="AJ72" s="67" t="str">
        <f t="shared" si="35"/>
        <v>Very High</v>
      </c>
      <c r="AK72" s="64">
        <f t="shared" si="36"/>
        <v>4</v>
      </c>
      <c r="AL72" s="64" t="str">
        <f t="shared" si="37"/>
        <v>High</v>
      </c>
      <c r="AM72" s="70" t="str">
        <f t="shared" si="38"/>
        <v>Small and Marginal farmers hold 95 % of holdings. The average area per holding is 0.59 ha with High fragmentation of land.</v>
      </c>
      <c r="AN72" s="150" t="str">
        <f>INDEX(DISCOM!E:E,MATCH(B72,DISCOM!B:B,0))</f>
        <v>Purvanchal Vidyut Vitran Nigam Limited (PuVVNL)</v>
      </c>
      <c r="AO72" s="150"/>
      <c r="AP72" s="150" t="str">
        <f>INDEX(DISCOM!F:F,MATCH(B72,DISCOM!B:B,0))</f>
        <v>C-</v>
      </c>
      <c r="AQ72" s="74" t="str">
        <f>INDEX(DISCOM!H:H,MATCH(B72,DISCOM!B:B,0))</f>
        <v>Yes</v>
      </c>
      <c r="AR72" s="150" t="s">
        <v>726</v>
      </c>
      <c r="AS72" s="77">
        <f>(INDEX(Tariff!D:D,MATCH(A72,Tariff!A:A,0)))*100</f>
        <v>0</v>
      </c>
      <c r="AT72" s="85" t="str">
        <f>(INDEX(Tariff!E:E,MATCH(A72,Tariff!A:A,0)))</f>
        <v>Very High</v>
      </c>
      <c r="AU72" s="86" t="str">
        <f t="shared" si="39"/>
        <v>Purvanchal Vidyut Vitran Nigam Limited (PuVVNL) is the Distribution Company responsible for distributing electricity. The rating of DISCOM (capturing financial and operational metrics) is C-. More than 70 % of feeder is segregated.</v>
      </c>
      <c r="AV72" s="119" t="str">
        <f>INDEX('Community SIP'!I:I,MATCH(B72,'Community SIP'!B:B,0))</f>
        <v>Community SIP</v>
      </c>
      <c r="AW72" s="119" t="str">
        <f t="shared" si="42"/>
        <v xml:space="preserve"> Small farm areas alongside higher fragmentation of holdings suggests community SIPs may be preferred</v>
      </c>
      <c r="AX72" s="119" t="str">
        <f t="shared" si="43"/>
        <v xml:space="preserve"> High groundwater development suggests that new SIPs should focus on surface water sources. </v>
      </c>
      <c r="AY72" s="120" t="s">
        <v>727</v>
      </c>
      <c r="AZ72" s="119" t="str">
        <f t="shared" si="40"/>
        <v>Diesel</v>
      </c>
      <c r="BA72" s="119"/>
      <c r="BB72" s="120" t="str">
        <f>INDEX(DISCOM!H:H,MATCH(B72,DISCOM!B:B,0))</f>
        <v>Yes</v>
      </c>
      <c r="BC72" s="153" t="s">
        <v>736</v>
      </c>
      <c r="BD72" s="181" t="str">
        <f t="shared" si="41"/>
        <v>Higher proportion of diesel pumps suggests that PM-KUSUM model B be preferred. High groundwater development suggests that new SIPs should focus on surface water sources.  Small farm areas alongside higher fragmentation of holdings suggests community SIPs may be preferred</v>
      </c>
      <c r="BE72" s="58" t="s">
        <v>737</v>
      </c>
      <c r="BG72">
        <f>Y72*100</f>
        <v>9100</v>
      </c>
    </row>
    <row r="73" spans="1:59" ht="123" customHeight="1" x14ac:dyDescent="0.25">
      <c r="A73" s="88" t="str">
        <f>INDEX(Aquifer!A:A,MATCH(B73,Aquifer!C:C,0))</f>
        <v>punjab</v>
      </c>
      <c r="B73" s="89" t="s">
        <v>219</v>
      </c>
      <c r="C73" s="87">
        <v>4.8851237185257004</v>
      </c>
      <c r="D73" s="130">
        <f>INDEX(Aquifer!J:J,MATCH(B73,Aquifer!C:C,0))*100</f>
        <v>87.08797980547925</v>
      </c>
      <c r="E73" s="128">
        <v>190.5</v>
      </c>
      <c r="F73" s="128">
        <v>99.8</v>
      </c>
      <c r="G73" s="128">
        <v>81.020130164976536</v>
      </c>
      <c r="H73" s="46" t="str">
        <f t="shared" si="25"/>
        <v>Very High</v>
      </c>
      <c r="I73" s="46" t="str">
        <f t="shared" si="26"/>
        <v>High</v>
      </c>
      <c r="J73" s="46" t="str">
        <f t="shared" si="27"/>
        <v>Very High</v>
      </c>
      <c r="K73" s="46" t="str">
        <f t="shared" si="28"/>
        <v>Very High</v>
      </c>
      <c r="L73" s="91" t="str">
        <f t="shared" si="29"/>
        <v>District has Very High proportion of area under cultivation, supporting High cropping intensity. Irrigation coverage is Very High with Very High irrigation water requirements.</v>
      </c>
      <c r="M73" s="132">
        <v>39.31</v>
      </c>
      <c r="N73" s="132">
        <f>INDEX(Aquifer!H:H,MATCH(B73,Aquifer!C:C,0))</f>
        <v>105</v>
      </c>
      <c r="O73" s="77" t="str">
        <f>INDEX(Aquifer!F:F,MATCH(B73,Aquifer!C:C,0))</f>
        <v>SR</v>
      </c>
      <c r="P73" s="134">
        <f>INDEX(surface_water_body!F:F,MATCH(B73,surface_water_body!A:A,0))</f>
        <v>573</v>
      </c>
      <c r="Q73" s="42">
        <f>INDEX(surface_water_body!D:D,MATCH(B73,surface_water_body!A:A,0))</f>
        <v>6.7663999999999973</v>
      </c>
      <c r="R73" s="132">
        <f>INDEX(surface_water_body!E:E,MATCH(B73,surface_water_body!A:A,0))</f>
        <v>0.1948705631666722</v>
      </c>
      <c r="S73" s="43" t="str">
        <f t="shared" si="30"/>
        <v>Moderate</v>
      </c>
      <c r="T73" s="43" t="str">
        <f t="shared" si="31"/>
        <v>Over-exploited</v>
      </c>
      <c r="U73" s="43">
        <f t="shared" si="23"/>
        <v>2</v>
      </c>
      <c r="V73" s="48" t="str">
        <f t="shared" si="32"/>
        <v>Groundwater contribution to irrigation is Moderate with current groundwater development stage classified as Over-exploited. There are 573 surface water bodies, covering 0.2% of district area.</v>
      </c>
      <c r="W73" s="136">
        <v>100</v>
      </c>
      <c r="X73" s="134">
        <v>100</v>
      </c>
      <c r="Y73" s="143">
        <f>INDEX(Aquifer!E:E, MATCH(B73,Aquifer!C:C,0))*100</f>
        <v>0</v>
      </c>
      <c r="Z73" s="139">
        <f>(INDEX(Aquifer!G:G, MATCH(B73,Aquifer!C:C,0)))*(10^4/10^6)</f>
        <v>2372.8159000000001</v>
      </c>
      <c r="AA73" s="141">
        <v>0</v>
      </c>
      <c r="AB73" s="56">
        <f>INDEX(Replacement!M:M, MATCH(B73,Replacement!B:B,0))</f>
        <v>15.6</v>
      </c>
      <c r="AC73" s="57">
        <f t="shared" si="24"/>
        <v>1</v>
      </c>
      <c r="AD73" s="57">
        <f>(X73/100)*0.278+(Y73/100)*0.0732</f>
        <v>0.27800000000000002</v>
      </c>
      <c r="AE73" s="44">
        <f t="shared" si="33"/>
        <v>9.3376105881644453E-2</v>
      </c>
      <c r="AF73" s="61" t="str">
        <f t="shared" si="34"/>
        <v>District has 100 pumps, with 100 % of pumps being electric. The electric tariff subsidy is Very High. These pumps abstract 2372 MCM of groundwater.</v>
      </c>
      <c r="AG73" s="146">
        <f>INDEX(Replacement!N:N,MATCH(B73,Replacement!B:B,0))</f>
        <v>0</v>
      </c>
      <c r="AH73" s="147">
        <f>INDEX('Community SIP'!C:C,MATCH(B73,'Community SIP'!B:B,0))</f>
        <v>3.9890091038016378</v>
      </c>
      <c r="AI73" s="147">
        <f>INDEX('Community SIP'!D:D,MATCH(B73,'Community SIP'!B:B,0))</f>
        <v>1.23</v>
      </c>
      <c r="AJ73" s="67" t="str">
        <f t="shared" si="35"/>
        <v>Low</v>
      </c>
      <c r="AK73" s="64">
        <f t="shared" si="36"/>
        <v>1</v>
      </c>
      <c r="AL73" s="64" t="str">
        <f t="shared" si="37"/>
        <v>Low</v>
      </c>
      <c r="AM73" s="70" t="str">
        <f t="shared" si="38"/>
        <v>Small and Marginal farmers hold 0 % of holdings. The average area per holding is 3.98900910380164 ha with Low fragmentation of land.</v>
      </c>
      <c r="AN73" s="150" t="str">
        <f>INDEX(DISCOM!E:E,MATCH(B73,DISCOM!B:B,0))</f>
        <v>Punjab State Power Corporation Limited (PSPCL)</v>
      </c>
      <c r="AO73" s="150"/>
      <c r="AP73" s="150" t="str">
        <f>INDEX(DISCOM!F:F,MATCH(B73,DISCOM!B:B,0))</f>
        <v>B</v>
      </c>
      <c r="AQ73" s="74" t="str">
        <f>INDEX(DISCOM!H:H,MATCH(B73,DISCOM!B:B,0))</f>
        <v>Yes</v>
      </c>
      <c r="AR73" s="150" t="s">
        <v>726</v>
      </c>
      <c r="AS73" s="77">
        <f>(INDEX(Tariff!D:D,MATCH(A73,Tariff!A:A,0)))*100</f>
        <v>0</v>
      </c>
      <c r="AT73" s="85" t="str">
        <f>(INDEX(Tariff!E:E,MATCH(A73,Tariff!A:A,0)))</f>
        <v>Very High</v>
      </c>
      <c r="AU73" s="86" t="str">
        <f t="shared" si="39"/>
        <v>Punjab State Power Corporation Limited (PSPCL) is the Distribution Company responsible for distributing electricity. The rating of DISCOM (capturing financial and operational metrics) is B. More than 70 % of feeder is segregated.</v>
      </c>
      <c r="AV73" s="119" t="str">
        <f>INDEX('Community SIP'!I:I,MATCH(B73,'Community SIP'!B:B,0))</f>
        <v/>
      </c>
      <c r="AW73" s="119" t="str">
        <f t="shared" si="42"/>
        <v/>
      </c>
      <c r="AX73" s="119" t="str">
        <f t="shared" si="43"/>
        <v/>
      </c>
      <c r="AY73" s="119"/>
      <c r="AZ73" s="119" t="str">
        <f t="shared" si="40"/>
        <v>Electric</v>
      </c>
      <c r="BA73" s="120" t="s">
        <v>728</v>
      </c>
      <c r="BB73" s="120" t="str">
        <f>INDEX(DISCOM!H:H,MATCH(B73,DISCOM!B:B,0))</f>
        <v>Yes</v>
      </c>
      <c r="BC73" s="153" t="s">
        <v>731</v>
      </c>
      <c r="BD73" s="181" t="str">
        <f t="shared" si="41"/>
        <v>High DISCOM rating alongside feeder segregation and higher proportion of electric pumps suggests both PM-KUSUM model C (IPS and FLS) may be preferred.</v>
      </c>
      <c r="BE73" s="58" t="s">
        <v>732</v>
      </c>
      <c r="BG73">
        <f>Y73*100</f>
        <v>0</v>
      </c>
    </row>
    <row r="74" spans="1:59" ht="123" customHeight="1" x14ac:dyDescent="0.25">
      <c r="A74" s="88" t="str">
        <f>INDEX(Aquifer!A:A,MATCH(B74,Aquifer!C:C,0))</f>
        <v>odisha</v>
      </c>
      <c r="B74" s="89" t="s">
        <v>128</v>
      </c>
      <c r="C74" s="87">
        <v>5.14</v>
      </c>
      <c r="D74" s="130">
        <f>INDEX(Aquifer!J:J,MATCH(B74,Aquifer!C:C,0))*100</f>
        <v>35.92748481454251</v>
      </c>
      <c r="E74" s="128">
        <v>103.3</v>
      </c>
      <c r="F74" s="128">
        <v>40.5</v>
      </c>
      <c r="G74" s="128">
        <v>34.580170232344145</v>
      </c>
      <c r="H74" s="46" t="str">
        <f t="shared" si="25"/>
        <v>Moderate</v>
      </c>
      <c r="I74" s="46" t="str">
        <f t="shared" si="26"/>
        <v>Low</v>
      </c>
      <c r="J74" s="46" t="str">
        <f t="shared" si="27"/>
        <v>Moderate</v>
      </c>
      <c r="K74" s="46" t="str">
        <f t="shared" si="28"/>
        <v>Moderate</v>
      </c>
      <c r="L74" s="91" t="str">
        <f t="shared" si="29"/>
        <v>District has Moderate proportion of area under cultivation, supporting Low cropping intensity. Irrigation coverage is Moderate with Moderate irrigation water requirements.</v>
      </c>
      <c r="M74" s="132">
        <v>7.93</v>
      </c>
      <c r="N74" s="132">
        <f>INDEX(Aquifer!H:H,MATCH(B74,Aquifer!C:C,0))</f>
        <v>45.23</v>
      </c>
      <c r="O74" s="77" t="str">
        <f>INDEX(Aquifer!F:F,MATCH(B74,Aquifer!C:C,0))</f>
        <v>SR</v>
      </c>
      <c r="P74" s="134">
        <f>INDEX(surface_water_body!F:F,MATCH(B74,surface_water_body!A:A,0))</f>
        <v>0</v>
      </c>
      <c r="Q74" s="42">
        <f>INDEX(surface_water_body!D:D,MATCH(B74,surface_water_body!A:A,0))</f>
        <v>0</v>
      </c>
      <c r="R74" s="132">
        <f>INDEX(surface_water_body!E:E,MATCH(B74,surface_water_body!A:A,0))</f>
        <v>0</v>
      </c>
      <c r="S74" s="43" t="str">
        <f t="shared" si="30"/>
        <v>Low</v>
      </c>
      <c r="T74" s="43" t="str">
        <f t="shared" si="31"/>
        <v>Low</v>
      </c>
      <c r="U74" s="43">
        <f t="shared" si="23"/>
        <v>1</v>
      </c>
      <c r="V74" s="48" t="str">
        <f t="shared" si="32"/>
        <v>Groundwater contribution to irrigation is Low with current groundwater development stage classified as Low. There are 0 surface water bodies, covering 0% of district area.</v>
      </c>
      <c r="W74" s="136">
        <v>100</v>
      </c>
      <c r="X74" s="134">
        <v>87</v>
      </c>
      <c r="Y74" s="143">
        <f>INDEX(Aquifer!E:E, MATCH(B74,Aquifer!C:C,0))*100</f>
        <v>13</v>
      </c>
      <c r="Z74" s="139">
        <f>(INDEX(Aquifer!G:G, MATCH(B74,Aquifer!C:C,0)))*(10^4/10^6)</f>
        <v>749.87070000000006</v>
      </c>
      <c r="AA74" s="141">
        <v>150</v>
      </c>
      <c r="AB74" s="56">
        <f>INDEX(Replacement!M:M, MATCH(B74,Replacement!B:B,0))</f>
        <v>4.9000000000000004</v>
      </c>
      <c r="AC74" s="57">
        <f t="shared" si="24"/>
        <v>1</v>
      </c>
      <c r="AD74" s="57">
        <f>(X74/100)*0.278+(Y74/100)*0.0732</f>
        <v>0.25137600000000004</v>
      </c>
      <c r="AE74" s="44">
        <f t="shared" si="33"/>
        <v>8.3812461573474703E-3</v>
      </c>
      <c r="AF74" s="61" t="str">
        <f t="shared" si="34"/>
        <v>District has 100 pumps, with 87 % of pumps being electric. The electric tariff subsidy is High. These pumps abstract 749 MCM of groundwater.</v>
      </c>
      <c r="AG74" s="146">
        <f>INDEX(Replacement!N:N,MATCH(B74,Replacement!B:B,0))</f>
        <v>89.82</v>
      </c>
      <c r="AH74" s="147">
        <f>INDEX('Community SIP'!C:C,MATCH(B74,'Community SIP'!B:B,0))</f>
        <v>1.08</v>
      </c>
      <c r="AI74" s="147">
        <f>INDEX('Community SIP'!D:D,MATCH(B74,'Community SIP'!B:B,0))</f>
        <v>1.8</v>
      </c>
      <c r="AJ74" s="67" t="str">
        <f t="shared" si="35"/>
        <v>Very High</v>
      </c>
      <c r="AK74" s="64">
        <f t="shared" si="36"/>
        <v>3</v>
      </c>
      <c r="AL74" s="64" t="str">
        <f t="shared" si="37"/>
        <v>Moderate</v>
      </c>
      <c r="AM74" s="70" t="str">
        <f t="shared" si="38"/>
        <v>Small and Marginal farmers hold 89 % of holdings. The average area per holding is 1.08 ha with Moderate fragmentation of land.</v>
      </c>
      <c r="AN74" s="150" t="str">
        <f>INDEX(DISCOM!E:E,MATCH(B74,DISCOM!B:B,0))</f>
        <v>TP Southern Odisha Distribution Limited (TPSODL)</v>
      </c>
      <c r="AO74" s="150"/>
      <c r="AP74" s="150" t="str">
        <f>INDEX(DISCOM!F:F,MATCH(B74,DISCOM!B:B,0))</f>
        <v>B</v>
      </c>
      <c r="AQ74" s="74" t="str">
        <f>INDEX(DISCOM!H:H,MATCH(B74,DISCOM!B:B,0))</f>
        <v>No data</v>
      </c>
      <c r="AR74" s="150"/>
      <c r="AS74" s="77">
        <f>(INDEX(Tariff!D:D,MATCH(A74,Tariff!A:A,0)))*100</f>
        <v>150</v>
      </c>
      <c r="AT74" s="85" t="str">
        <f>(INDEX(Tariff!E:E,MATCH(A74,Tariff!A:A,0)))</f>
        <v>High</v>
      </c>
      <c r="AU74" s="86" t="str">
        <f t="shared" si="39"/>
        <v xml:space="preserve">TP Southern Odisha Distribution Limited (TPSODL) is the Distribution Company responsible for distributing electricity. The rating of DISCOM (capturing financial and operational metrics) is B. </v>
      </c>
      <c r="AV74" s="119" t="str">
        <f>INDEX('Community SIP'!I:I,MATCH(B74,'Community SIP'!B:B,0))</f>
        <v/>
      </c>
      <c r="AW74" s="119" t="str">
        <f t="shared" si="42"/>
        <v/>
      </c>
      <c r="AX74" s="119" t="str">
        <f t="shared" si="43"/>
        <v/>
      </c>
      <c r="AY74" s="119"/>
      <c r="AZ74" s="119" t="str">
        <f t="shared" si="40"/>
        <v>Electric</v>
      </c>
      <c r="BA74" s="119" t="s">
        <v>728</v>
      </c>
      <c r="BB74" s="120" t="str">
        <f>INDEX(DISCOM!H:H,MATCH(B74,DISCOM!B:B,0))</f>
        <v>No data</v>
      </c>
      <c r="BC74" s="153" t="s">
        <v>744</v>
      </c>
      <c r="BD74" s="181" t="str">
        <f t="shared" si="41"/>
        <v>No data on DISCOM feeder segregation</v>
      </c>
      <c r="BE74" s="58" t="s">
        <v>95</v>
      </c>
      <c r="BG74">
        <f>Y74*100</f>
        <v>1300</v>
      </c>
    </row>
    <row r="75" spans="1:59" ht="123" customHeight="1" x14ac:dyDescent="0.25">
      <c r="A75" s="88" t="str">
        <f>INDEX(Aquifer!A:A,MATCH(B75,Aquifer!C:C,0))</f>
        <v>bihar</v>
      </c>
      <c r="B75" s="89" t="s">
        <v>401</v>
      </c>
      <c r="C75" s="87">
        <v>4.7265555708417004</v>
      </c>
      <c r="D75" s="130">
        <f>INDEX(Aquifer!J:J,MATCH(B75,Aquifer!C:C,0))*100</f>
        <v>67.257810337116936</v>
      </c>
      <c r="E75" s="128">
        <v>155.80000000000001</v>
      </c>
      <c r="F75" s="128">
        <v>70.5</v>
      </c>
      <c r="G75" s="128">
        <v>63.611911101450843</v>
      </c>
      <c r="H75" s="46" t="str">
        <f t="shared" si="25"/>
        <v>High</v>
      </c>
      <c r="I75" s="46" t="str">
        <f t="shared" si="26"/>
        <v>Moderate</v>
      </c>
      <c r="J75" s="46" t="str">
        <f t="shared" si="27"/>
        <v>High</v>
      </c>
      <c r="K75" s="46" t="str">
        <f t="shared" si="28"/>
        <v>High</v>
      </c>
      <c r="L75" s="91" t="str">
        <f t="shared" si="29"/>
        <v>District has High proportion of area under cultivation, supporting Moderate cropping intensity. Irrigation coverage is High with High irrigation water requirements.</v>
      </c>
      <c r="M75" s="132">
        <v>94.62</v>
      </c>
      <c r="N75" s="132">
        <f>INDEX(Aquifer!H:H,MATCH(B75,Aquifer!C:C,0))</f>
        <v>63.22</v>
      </c>
      <c r="O75" s="77" t="str">
        <f>INDEX(Aquifer!F:F,MATCH(B75,Aquifer!C:C,0))</f>
        <v>SR</v>
      </c>
      <c r="P75" s="134">
        <f>INDEX(surface_water_body!F:F,MATCH(B75,surface_water_body!A:A,0))</f>
        <v>139</v>
      </c>
      <c r="Q75" s="42">
        <f>INDEX(surface_water_body!D:D,MATCH(B75,surface_water_body!A:A,0))</f>
        <v>5.9749699999999981</v>
      </c>
      <c r="R75" s="132">
        <f>INDEX(surface_water_body!E:E,MATCH(B75,surface_water_body!A:A,0))</f>
        <v>0.30828436625260031</v>
      </c>
      <c r="S75" s="43" t="str">
        <f t="shared" si="30"/>
        <v>Very High</v>
      </c>
      <c r="T75" s="43" t="str">
        <f t="shared" si="31"/>
        <v>Moderate</v>
      </c>
      <c r="U75" s="43">
        <f t="shared" si="23"/>
        <v>2</v>
      </c>
      <c r="V75" s="48" t="str">
        <f t="shared" si="32"/>
        <v>Groundwater contribution to irrigation is Very High with current groundwater development stage classified as Moderate. There are 139 surface water bodies, covering 0.3% of district area.</v>
      </c>
      <c r="W75" s="136">
        <v>100</v>
      </c>
      <c r="X75" s="134">
        <v>1</v>
      </c>
      <c r="Y75" s="143">
        <f>INDEX(Aquifer!E:E, MATCH(B75,Aquifer!C:C,0))*100</f>
        <v>97</v>
      </c>
      <c r="Z75" s="139">
        <f>(INDEX(Aquifer!G:G, MATCH(B75,Aquifer!C:C,0)))*(10^4/10^6)</f>
        <v>312.17810000000003</v>
      </c>
      <c r="AA75" s="141">
        <v>67.5</v>
      </c>
      <c r="AB75" s="56">
        <f>INDEX(Replacement!M:M, MATCH(B75,Replacement!B:B,0))</f>
        <v>6.02</v>
      </c>
      <c r="AC75" s="57">
        <f t="shared" si="24"/>
        <v>4</v>
      </c>
      <c r="AD75" s="57">
        <f>(X75/100)*0.278+(Y75/100)*0.0732</f>
        <v>7.3784000000000002E-2</v>
      </c>
      <c r="AE75" s="44">
        <f t="shared" si="33"/>
        <v>1.2582398628684063E-3</v>
      </c>
      <c r="AF75" s="61" t="str">
        <f t="shared" si="34"/>
        <v>District has 100 pumps, with 1 % of pumps being electric. The electric tariff subsidy is Very High. These pumps abstract 312 MCM of groundwater.</v>
      </c>
      <c r="AG75" s="146">
        <f>INDEX(Replacement!N:N,MATCH(B75,Replacement!B:B,0))</f>
        <v>98.09</v>
      </c>
      <c r="AH75" s="147">
        <f>INDEX('Community SIP'!C:C,MATCH(B75,'Community SIP'!B:B,0))</f>
        <v>0.23</v>
      </c>
      <c r="AI75" s="147">
        <f>INDEX('Community SIP'!D:D,MATCH(B75,'Community SIP'!B:B,0))</f>
        <v>1</v>
      </c>
      <c r="AJ75" s="67" t="str">
        <f t="shared" si="35"/>
        <v>Very High</v>
      </c>
      <c r="AK75" s="64">
        <f t="shared" si="36"/>
        <v>4</v>
      </c>
      <c r="AL75" s="64" t="str">
        <f t="shared" si="37"/>
        <v>Low</v>
      </c>
      <c r="AM75" s="70" t="str">
        <f t="shared" si="38"/>
        <v>Small and Marginal farmers hold 98 % of holdings. The average area per holding is 0.23 ha with Low fragmentation of land.</v>
      </c>
      <c r="AN75" s="150" t="str">
        <f>INDEX(DISCOM!E:E,MATCH(B75,DISCOM!B:B,0))</f>
        <v>North Bihar Power Distribution Company Ltd (NBPDCL)</v>
      </c>
      <c r="AO75" s="150"/>
      <c r="AP75" s="150" t="str">
        <f>INDEX(DISCOM!F:F,MATCH(B75,DISCOM!B:B,0))</f>
        <v>C</v>
      </c>
      <c r="AQ75" s="74" t="str">
        <f>INDEX(DISCOM!H:H,MATCH(B75,DISCOM!B:B,0))</f>
        <v>Yes</v>
      </c>
      <c r="AR75" s="150" t="s">
        <v>726</v>
      </c>
      <c r="AS75" s="77">
        <f>(INDEX(Tariff!D:D,MATCH(A75,Tariff!A:A,0)))*100</f>
        <v>67.5</v>
      </c>
      <c r="AT75" s="85" t="str">
        <f>(INDEX(Tariff!E:E,MATCH(A75,Tariff!A:A,0)))</f>
        <v>Very High</v>
      </c>
      <c r="AU75" s="86" t="str">
        <f t="shared" si="39"/>
        <v>North Bihar Power Distribution Company Ltd (NBPDCL) is the Distribution Company responsible for distributing electricity. The rating of DISCOM (capturing financial and operational metrics) is C. More than 70 % of feeder is segregated.</v>
      </c>
      <c r="AV75" s="119" t="str">
        <f>INDEX('Community SIP'!I:I,MATCH(B75,'Community SIP'!B:B,0))</f>
        <v>Community SIP</v>
      </c>
      <c r="AW75" s="119" t="str">
        <f t="shared" si="42"/>
        <v xml:space="preserve"> Small farm areas alongside higher fragmentation of holdings suggests community SIPs may be preferred</v>
      </c>
      <c r="AX75" s="119" t="str">
        <f t="shared" si="43"/>
        <v xml:space="preserve"> High groundwater development suggests that new SIPs should focus on surface water sources. </v>
      </c>
      <c r="AY75" s="120" t="s">
        <v>727</v>
      </c>
      <c r="AZ75" s="119" t="str">
        <f t="shared" si="40"/>
        <v>Diesel</v>
      </c>
      <c r="BA75" s="119"/>
      <c r="BB75" s="120" t="str">
        <f>INDEX(DISCOM!H:H,MATCH(B75,DISCOM!B:B,0))</f>
        <v>Yes</v>
      </c>
      <c r="BC75" s="153" t="s">
        <v>736</v>
      </c>
      <c r="BD75" s="181" t="str">
        <f t="shared" si="41"/>
        <v>Higher proportion of diesel pumps suggests that PM-KUSUM model B be preferred. High groundwater development suggests that new SIPs should focus on surface water sources.  Small farm areas alongside higher fragmentation of holdings suggests community SIPs may be preferred</v>
      </c>
      <c r="BE75" s="58" t="s">
        <v>737</v>
      </c>
      <c r="BG75">
        <f>Y75*100</f>
        <v>9700</v>
      </c>
    </row>
    <row r="76" spans="1:59" ht="123" customHeight="1" x14ac:dyDescent="0.25">
      <c r="A76" s="88" t="str">
        <f>INDEX(Aquifer!A:A,MATCH(B76,Aquifer!C:C,0))</f>
        <v>karnataka</v>
      </c>
      <c r="B76" s="89" t="s">
        <v>57</v>
      </c>
      <c r="C76" s="87">
        <v>5.3506630350203999</v>
      </c>
      <c r="D76" s="130">
        <f>INDEX(Aquifer!J:J,MATCH(B76,Aquifer!C:C,0))*100</f>
        <v>74.187470525490511</v>
      </c>
      <c r="E76" s="128">
        <v>131.9</v>
      </c>
      <c r="F76" s="128">
        <v>46.6</v>
      </c>
      <c r="G76" s="128">
        <v>68.739389302025316</v>
      </c>
      <c r="H76" s="46" t="str">
        <f t="shared" si="25"/>
        <v>High</v>
      </c>
      <c r="I76" s="46" t="str">
        <f t="shared" si="26"/>
        <v>Low</v>
      </c>
      <c r="J76" s="46" t="str">
        <f t="shared" si="27"/>
        <v>Moderate</v>
      </c>
      <c r="K76" s="46" t="str">
        <f t="shared" si="28"/>
        <v>Very High</v>
      </c>
      <c r="L76" s="91" t="str">
        <f t="shared" si="29"/>
        <v>District has High proportion of area under cultivation, supporting Low cropping intensity. Irrigation coverage is Moderate with Very High irrigation water requirements.</v>
      </c>
      <c r="M76" s="132">
        <v>51.629999999999995</v>
      </c>
      <c r="N76" s="132">
        <f>INDEX(Aquifer!H:H,MATCH(B76,Aquifer!C:C,0))</f>
        <v>67.709999999999994</v>
      </c>
      <c r="O76" s="77" t="str">
        <f>INDEX(Aquifer!F:F,MATCH(B76,Aquifer!C:C,0))</f>
        <v>HR</v>
      </c>
      <c r="P76" s="134">
        <f>INDEX(surface_water_body!F:F,MATCH(B76,surface_water_body!A:A,0))</f>
        <v>145</v>
      </c>
      <c r="Q76" s="42">
        <f>INDEX(surface_water_body!D:D,MATCH(B76,surface_water_body!A:A,0))</f>
        <v>0.10780000000000001</v>
      </c>
      <c r="R76" s="132">
        <f>INDEX(surface_water_body!E:E,MATCH(B76,surface_water_body!A:A,0))</f>
        <v>7.7563483944561066E-4</v>
      </c>
      <c r="S76" s="43" t="str">
        <f t="shared" si="30"/>
        <v>High</v>
      </c>
      <c r="T76" s="43" t="str">
        <f t="shared" si="31"/>
        <v>Moderate</v>
      </c>
      <c r="U76" s="43">
        <f t="shared" si="23"/>
        <v>1</v>
      </c>
      <c r="V76" s="48" t="str">
        <f t="shared" si="32"/>
        <v>Groundwater contribution to irrigation is High with current groundwater development stage classified as Moderate. There are 145 surface water bodies, covering 0% of district area.</v>
      </c>
      <c r="W76" s="136">
        <v>100</v>
      </c>
      <c r="X76" s="134">
        <v>21</v>
      </c>
      <c r="Y76" s="143">
        <f>INDEX(Aquifer!E:E, MATCH(B76,Aquifer!C:C,0))*100</f>
        <v>77</v>
      </c>
      <c r="Z76" s="139">
        <f>(INDEX(Aquifer!G:G, MATCH(B76,Aquifer!C:C,0)))*(10^4/10^6)</f>
        <v>772.8297</v>
      </c>
      <c r="AA76" s="141">
        <v>0</v>
      </c>
      <c r="AB76" s="56">
        <f>INDEX(Replacement!M:M, MATCH(B76,Replacement!B:B,0))</f>
        <v>7.02</v>
      </c>
      <c r="AC76" s="57">
        <f t="shared" si="24"/>
        <v>4</v>
      </c>
      <c r="AD76" s="57">
        <f>(X76/100)*0.278+(Y76/100)*0.0732</f>
        <v>0.11474400000000001</v>
      </c>
      <c r="AE76" s="44">
        <f t="shared" si="33"/>
        <v>5.6487612788661615E-3</v>
      </c>
      <c r="AF76" s="61" t="str">
        <f t="shared" si="34"/>
        <v>District has 100 pumps, with 21 % of pumps being electric. The electric tariff subsidy is Very High. These pumps abstract 772 MCM of groundwater.</v>
      </c>
      <c r="AG76" s="146">
        <f>INDEX(Replacement!N:N,MATCH(B76,Replacement!B:B,0))</f>
        <v>75.22</v>
      </c>
      <c r="AH76" s="147">
        <f>INDEX('Community SIP'!C:C,MATCH(B76,'Community SIP'!B:B,0))</f>
        <v>1.6</v>
      </c>
      <c r="AI76" s="147">
        <f>INDEX('Community SIP'!D:D,MATCH(B76,'Community SIP'!B:B,0))</f>
        <v>1.65</v>
      </c>
      <c r="AJ76" s="67" t="str">
        <f t="shared" si="35"/>
        <v>High</v>
      </c>
      <c r="AK76" s="64">
        <f t="shared" si="36"/>
        <v>3</v>
      </c>
      <c r="AL76" s="64" t="str">
        <f t="shared" si="37"/>
        <v>Moderate</v>
      </c>
      <c r="AM76" s="70" t="str">
        <f t="shared" si="38"/>
        <v>Small and Marginal farmers hold 75 % of holdings. The average area per holding is 1.6 ha with Moderate fragmentation of land.</v>
      </c>
      <c r="AN76" s="150" t="str">
        <f>INDEX(DISCOM!E:E,MATCH(B76,DISCOM!B:B,0))</f>
        <v>Hubli Electricity Supply Company Limited (HESCOM)</v>
      </c>
      <c r="AO76" s="150"/>
      <c r="AP76" s="150" t="str">
        <f>INDEX(DISCOM!F:F,MATCH(B76,DISCOM!B:B,0))</f>
        <v>C</v>
      </c>
      <c r="AQ76" s="74" t="str">
        <f>INDEX(DISCOM!H:H,MATCH(B76,DISCOM!B:B,0))</f>
        <v>Yes</v>
      </c>
      <c r="AR76" s="150" t="s">
        <v>726</v>
      </c>
      <c r="AS76" s="77">
        <f>(INDEX(Tariff!D:D,MATCH(A76,Tariff!A:A,0)))*100</f>
        <v>0</v>
      </c>
      <c r="AT76" s="85" t="str">
        <f>(INDEX(Tariff!E:E,MATCH(A76,Tariff!A:A,0)))</f>
        <v>Very High</v>
      </c>
      <c r="AU76" s="86" t="str">
        <f t="shared" si="39"/>
        <v>Hubli Electricity Supply Company Limited (HESCOM) is the Distribution Company responsible for distributing electricity. The rating of DISCOM (capturing financial and operational metrics) is C. More than 70 % of feeder is segregated.</v>
      </c>
      <c r="AV76" s="119" t="str">
        <f>INDEX('Community SIP'!I:I,MATCH(B76,'Community SIP'!B:B,0))</f>
        <v/>
      </c>
      <c r="AW76" s="119" t="str">
        <f t="shared" si="42"/>
        <v/>
      </c>
      <c r="AX76" s="119" t="str">
        <f t="shared" si="43"/>
        <v/>
      </c>
      <c r="AY76" s="119"/>
      <c r="AZ76" s="119" t="str">
        <f t="shared" si="40"/>
        <v>Diesel</v>
      </c>
      <c r="BA76" s="119"/>
      <c r="BB76" s="120" t="str">
        <f>INDEX(DISCOM!H:H,MATCH(B76,DISCOM!B:B,0))</f>
        <v>Yes</v>
      </c>
      <c r="BC76" s="153" t="s">
        <v>736</v>
      </c>
      <c r="BD76" s="181" t="str">
        <f t="shared" si="41"/>
        <v>Higher proportion of diesel pumps suggests that PM-KUSUM model B be preferred.</v>
      </c>
      <c r="BE76" s="58" t="s">
        <v>737</v>
      </c>
      <c r="BG76">
        <f>Y76*100</f>
        <v>7700</v>
      </c>
    </row>
    <row r="77" spans="1:59" ht="123" customHeight="1" x14ac:dyDescent="0.25">
      <c r="A77" s="88" t="str">
        <f>INDEX(Aquifer!A:A,MATCH(B77,Aquifer!C:C,0))</f>
        <v>karnataka</v>
      </c>
      <c r="B77" s="89" t="s">
        <v>65</v>
      </c>
      <c r="C77" s="87">
        <v>5.4534573270206996</v>
      </c>
      <c r="D77" s="130">
        <f>INDEX(Aquifer!J:J,MATCH(B77,Aquifer!C:C,0))*100</f>
        <v>61.18016774382464</v>
      </c>
      <c r="E77" s="128">
        <v>121.9</v>
      </c>
      <c r="F77" s="128">
        <v>50.4</v>
      </c>
      <c r="G77" s="128">
        <v>72.692537529652498</v>
      </c>
      <c r="H77" s="46" t="str">
        <f t="shared" si="25"/>
        <v>High</v>
      </c>
      <c r="I77" s="46" t="str">
        <f t="shared" si="26"/>
        <v>Low</v>
      </c>
      <c r="J77" s="46" t="str">
        <f t="shared" si="27"/>
        <v>High</v>
      </c>
      <c r="K77" s="46" t="str">
        <f t="shared" si="28"/>
        <v>Very High</v>
      </c>
      <c r="L77" s="91" t="str">
        <f t="shared" si="29"/>
        <v>District has High proportion of area under cultivation, supporting Low cropping intensity. Irrigation coverage is High with Very High irrigation water requirements.</v>
      </c>
      <c r="M77" s="132">
        <v>37.31</v>
      </c>
      <c r="N77" s="132">
        <f>INDEX(Aquifer!H:H,MATCH(B77,Aquifer!C:C,0))</f>
        <v>27.46</v>
      </c>
      <c r="O77" s="77" t="str">
        <f>INDEX(Aquifer!F:F,MATCH(B77,Aquifer!C:C,0))</f>
        <v>HR</v>
      </c>
      <c r="P77" s="134">
        <f>INDEX(surface_water_body!F:F,MATCH(B77,surface_water_body!A:A,0))</f>
        <v>165</v>
      </c>
      <c r="Q77" s="42">
        <f>INDEX(surface_water_body!D:D,MATCH(B77,surface_water_body!A:A,0))</f>
        <v>25.792000000000002</v>
      </c>
      <c r="R77" s="132">
        <f>INDEX(surface_water_body!E:E,MATCH(B77,surface_water_body!A:A,0))</f>
        <v>0.29686955787386476</v>
      </c>
      <c r="S77" s="43" t="str">
        <f t="shared" si="30"/>
        <v>Moderate</v>
      </c>
      <c r="T77" s="43" t="str">
        <f t="shared" si="31"/>
        <v>Low</v>
      </c>
      <c r="U77" s="43">
        <f t="shared" si="23"/>
        <v>4</v>
      </c>
      <c r="V77" s="48" t="str">
        <f t="shared" si="32"/>
        <v>Groundwater contribution to irrigation is Moderate with current groundwater development stage classified as Low. There are 165 surface water bodies, covering 0.3% of district area.</v>
      </c>
      <c r="W77" s="136">
        <v>100</v>
      </c>
      <c r="X77" s="134">
        <v>2</v>
      </c>
      <c r="Y77" s="143">
        <f>INDEX(Aquifer!E:E, MATCH(B77,Aquifer!C:C,0))*100</f>
        <v>92</v>
      </c>
      <c r="Z77" s="139">
        <f>(INDEX(Aquifer!G:G, MATCH(B77,Aquifer!C:C,0)))*(10^4/10^6)</f>
        <v>169.95490000000001</v>
      </c>
      <c r="AA77" s="141">
        <v>0</v>
      </c>
      <c r="AB77" s="56">
        <f>INDEX(Replacement!M:M, MATCH(B77,Replacement!B:B,0))</f>
        <v>8.5</v>
      </c>
      <c r="AC77" s="57">
        <f t="shared" si="24"/>
        <v>4</v>
      </c>
      <c r="AD77" s="57">
        <f>(X77/100)*0.278+(Y77/100)*0.0732</f>
        <v>7.2903999999999997E-2</v>
      </c>
      <c r="AE77" s="44">
        <f t="shared" si="33"/>
        <v>9.5566634820896316E-4</v>
      </c>
      <c r="AF77" s="61" t="str">
        <f t="shared" si="34"/>
        <v>District has 100 pumps, with 2 % of pumps being electric. The electric tariff subsidy is Very High. These pumps abstract 169 MCM of groundwater.</v>
      </c>
      <c r="AG77" s="146">
        <f>INDEX(Replacement!N:N,MATCH(B77,Replacement!B:B,0))</f>
        <v>72.28</v>
      </c>
      <c r="AH77" s="147">
        <f>INDEX('Community SIP'!C:C,MATCH(B77,'Community SIP'!B:B,0))</f>
        <v>1.69</v>
      </c>
      <c r="AI77" s="147">
        <f>INDEX('Community SIP'!D:D,MATCH(B77,'Community SIP'!B:B,0))</f>
        <v>1.51</v>
      </c>
      <c r="AJ77" s="67" t="str">
        <f t="shared" si="35"/>
        <v>High</v>
      </c>
      <c r="AK77" s="64">
        <f t="shared" si="36"/>
        <v>3</v>
      </c>
      <c r="AL77" s="64" t="str">
        <f t="shared" si="37"/>
        <v>Moderate</v>
      </c>
      <c r="AM77" s="70" t="str">
        <f t="shared" si="38"/>
        <v>Small and Marginal farmers hold 72 % of holdings. The average area per holding is 1.69 ha with Moderate fragmentation of land.</v>
      </c>
      <c r="AN77" s="150" t="str">
        <f>INDEX(DISCOM!E:E,MATCH(B77,DISCOM!B:B,0))</f>
        <v>Gulbarga Electricity Supply Company Limited (GESCOM)</v>
      </c>
      <c r="AO77" s="150"/>
      <c r="AP77" s="150" t="str">
        <f>INDEX(DISCOM!F:F,MATCH(B77,DISCOM!B:B,0))</f>
        <v>C</v>
      </c>
      <c r="AQ77" s="74" t="str">
        <f>INDEX(DISCOM!H:H,MATCH(B77,DISCOM!B:B,0))</f>
        <v>Yes</v>
      </c>
      <c r="AR77" s="150" t="s">
        <v>726</v>
      </c>
      <c r="AS77" s="77">
        <f>(INDEX(Tariff!D:D,MATCH(A77,Tariff!A:A,0)))*100</f>
        <v>0</v>
      </c>
      <c r="AT77" s="85" t="str">
        <f>(INDEX(Tariff!E:E,MATCH(A77,Tariff!A:A,0)))</f>
        <v>Very High</v>
      </c>
      <c r="AU77" s="86" t="str">
        <f t="shared" si="39"/>
        <v>Gulbarga Electricity Supply Company Limited (GESCOM) is the Distribution Company responsible for distributing electricity. The rating of DISCOM (capturing financial and operational metrics) is C. More than 70 % of feeder is segregated.</v>
      </c>
      <c r="AV77" s="119" t="str">
        <f>INDEX('Community SIP'!I:I,MATCH(B77,'Community SIP'!B:B,0))</f>
        <v/>
      </c>
      <c r="AW77" s="119" t="str">
        <f t="shared" si="42"/>
        <v/>
      </c>
      <c r="AX77" s="119" t="str">
        <f t="shared" si="43"/>
        <v/>
      </c>
      <c r="AY77" s="119"/>
      <c r="AZ77" s="119" t="str">
        <f t="shared" si="40"/>
        <v>Diesel</v>
      </c>
      <c r="BA77" s="119"/>
      <c r="BB77" s="120" t="str">
        <f>INDEX(DISCOM!H:H,MATCH(B77,DISCOM!B:B,0))</f>
        <v>Yes</v>
      </c>
      <c r="BC77" s="153" t="s">
        <v>736</v>
      </c>
      <c r="BD77" s="181" t="str">
        <f t="shared" si="41"/>
        <v>Higher proportion of diesel pumps suggests that PM-KUSUM model B be preferred.</v>
      </c>
      <c r="BE77" s="58" t="s">
        <v>737</v>
      </c>
      <c r="BG77">
        <f>Y77*100</f>
        <v>9200</v>
      </c>
    </row>
    <row r="78" spans="1:59" ht="123" customHeight="1" x14ac:dyDescent="0.25">
      <c r="A78" s="88" t="str">
        <f>INDEX(Aquifer!A:A,MATCH(B78,Aquifer!C:C,0))</f>
        <v>chhattisgarh</v>
      </c>
      <c r="B78" s="89" t="s">
        <v>436</v>
      </c>
      <c r="C78" s="87">
        <v>5.2</v>
      </c>
      <c r="D78" s="130">
        <f>INDEX(Aquifer!J:J,MATCH(B78,Aquifer!C:C,0))*100</f>
        <v>79.152377916568881</v>
      </c>
      <c r="E78" s="128">
        <v>160.30000000000001</v>
      </c>
      <c r="F78" s="128">
        <v>51.2</v>
      </c>
      <c r="G78" s="128">
        <v>53.16855114383381</v>
      </c>
      <c r="H78" s="46" t="str">
        <f t="shared" si="25"/>
        <v>Very High</v>
      </c>
      <c r="I78" s="46" t="str">
        <f t="shared" si="26"/>
        <v>Moderate</v>
      </c>
      <c r="J78" s="46" t="str">
        <f t="shared" si="27"/>
        <v>High</v>
      </c>
      <c r="K78" s="46" t="str">
        <f t="shared" si="28"/>
        <v>High</v>
      </c>
      <c r="L78" s="91" t="str">
        <f t="shared" si="29"/>
        <v>District has Very High proportion of area under cultivation, supporting Moderate cropping intensity. Irrigation coverage is High with High irrigation water requirements.</v>
      </c>
      <c r="M78" s="132">
        <v>30.25</v>
      </c>
      <c r="N78" s="132">
        <f>INDEX(Aquifer!H:H,MATCH(B78,Aquifer!C:C,0))</f>
        <v>93.18</v>
      </c>
      <c r="O78" s="77" t="str">
        <f>INDEX(Aquifer!F:F,MATCH(B78,Aquifer!C:C,0))</f>
        <v>HR</v>
      </c>
      <c r="P78" s="134">
        <f>INDEX(surface_water_body!F:F,MATCH(B78,surface_water_body!A:A,0))</f>
        <v>1616</v>
      </c>
      <c r="Q78" s="42">
        <f>INDEX(surface_water_body!D:D,MATCH(B78,surface_water_body!A:A,0))</f>
        <v>243.89207999999948</v>
      </c>
      <c r="R78" s="132">
        <f>INDEX(surface_water_body!E:E,MATCH(B78,surface_water_body!A:A,0))</f>
        <v>8.4401343354893292</v>
      </c>
      <c r="S78" s="43" t="str">
        <f t="shared" si="30"/>
        <v>Moderate</v>
      </c>
      <c r="T78" s="43" t="str">
        <f t="shared" si="31"/>
        <v>Semi-critical</v>
      </c>
      <c r="U78" s="43">
        <f t="shared" si="23"/>
        <v>4</v>
      </c>
      <c r="V78" s="48" t="str">
        <f t="shared" si="32"/>
        <v>Groundwater contribution to irrigation is Moderate with current groundwater development stage classified as Semi-critical. There are 1616 surface water bodies, covering 8.4% of district area.</v>
      </c>
      <c r="W78" s="136">
        <v>100</v>
      </c>
      <c r="X78" s="134">
        <v>100</v>
      </c>
      <c r="Y78" s="143">
        <f>INDEX(Aquifer!E:E, MATCH(B78,Aquifer!C:C,0))*100</f>
        <v>0</v>
      </c>
      <c r="Z78" s="139">
        <f>(INDEX(Aquifer!G:G, MATCH(B78,Aquifer!C:C,0)))*(10^4/10^6)</f>
        <v>420.8383</v>
      </c>
      <c r="AA78" s="141">
        <v>0</v>
      </c>
      <c r="AB78" s="56">
        <f>INDEX(Replacement!M:M, MATCH(B78,Replacement!B:B,0))</f>
        <v>8.1217672592315768</v>
      </c>
      <c r="AC78" s="57">
        <f t="shared" si="24"/>
        <v>1</v>
      </c>
      <c r="AD78" s="57">
        <f>(X78/100)*0.278+(Y78/100)*0.0732</f>
        <v>0.27800000000000002</v>
      </c>
      <c r="AE78" s="44">
        <f t="shared" si="33"/>
        <v>8.6220971841891383E-3</v>
      </c>
      <c r="AF78" s="61" t="str">
        <f t="shared" si="34"/>
        <v>District has 100 pumps, with 100 % of pumps being electric. The electric tariff subsidy is Very High. These pumps abstract 420 MCM of groundwater.</v>
      </c>
      <c r="AG78" s="146">
        <f>INDEX(Replacement!N:N,MATCH(B78,Replacement!B:B,0))</f>
        <v>85.09</v>
      </c>
      <c r="AH78" s="147">
        <f>INDEX('Community SIP'!C:C,MATCH(B78,'Community SIP'!B:B,0))</f>
        <v>1.1499999999999999</v>
      </c>
      <c r="AI78" s="147">
        <f>INDEX('Community SIP'!D:D,MATCH(B78,'Community SIP'!B:B,0))</f>
        <v>3.1</v>
      </c>
      <c r="AJ78" s="67" t="str">
        <f t="shared" si="35"/>
        <v>Very High</v>
      </c>
      <c r="AK78" s="64">
        <f t="shared" si="36"/>
        <v>3</v>
      </c>
      <c r="AL78" s="64" t="str">
        <f t="shared" si="37"/>
        <v>Very High</v>
      </c>
      <c r="AM78" s="70" t="str">
        <f t="shared" si="38"/>
        <v>Small and Marginal farmers hold 85 % of holdings. The average area per holding is 1.15 ha with Very High fragmentation of land.</v>
      </c>
      <c r="AN78" s="150" t="str">
        <f>INDEX(DISCOM!E:E,MATCH(B78,DISCOM!B:B,0))</f>
        <v>Chhattisgarh State Power Distribution Company Limited (CSPDCL)</v>
      </c>
      <c r="AO78" s="150"/>
      <c r="AP78" s="150" t="str">
        <f>INDEX(DISCOM!F:F,MATCH(B78,DISCOM!B:B,0))</f>
        <v>B-</v>
      </c>
      <c r="AQ78" s="74" t="str">
        <f>INDEX(DISCOM!H:H,MATCH(B78,DISCOM!B:B,0))</f>
        <v>No</v>
      </c>
      <c r="AR78" s="150"/>
      <c r="AS78" s="77">
        <f>(INDEX(Tariff!D:D,MATCH(A78,Tariff!A:A,0)))*100</f>
        <v>0</v>
      </c>
      <c r="AT78" s="85" t="str">
        <f>(INDEX(Tariff!E:E,MATCH(A78,Tariff!A:A,0)))</f>
        <v>Very High</v>
      </c>
      <c r="AU78" s="86" t="str">
        <f t="shared" si="39"/>
        <v xml:space="preserve">Chhattisgarh State Power Distribution Company Limited (CSPDCL) is the Distribution Company responsible for distributing electricity. The rating of DISCOM (capturing financial and operational metrics) is B-. </v>
      </c>
      <c r="AV78" s="119" t="str">
        <f>INDEX('Community SIP'!I:I,MATCH(B78,'Community SIP'!B:B,0))</f>
        <v>Community SIP</v>
      </c>
      <c r="AW78" s="119" t="str">
        <f t="shared" si="42"/>
        <v xml:space="preserve"> Small farm areas alongside higher fragmentation of holdings suggests community SIPs may be preferred</v>
      </c>
      <c r="AX78" s="119" t="str">
        <f t="shared" si="43"/>
        <v/>
      </c>
      <c r="AY78" s="119"/>
      <c r="AZ78" s="120" t="str">
        <f t="shared" si="40"/>
        <v>Electric</v>
      </c>
      <c r="BA78" s="119"/>
      <c r="BB78" s="120" t="str">
        <f>INDEX(DISCOM!H:H,MATCH(B78,DISCOM!B:B,0))</f>
        <v>No</v>
      </c>
      <c r="BC78" s="153" t="s">
        <v>724</v>
      </c>
      <c r="BD78" s="181" t="str">
        <f t="shared" si="41"/>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78" s="58" t="s">
        <v>725</v>
      </c>
      <c r="BG78">
        <f>Y78*100</f>
        <v>0</v>
      </c>
    </row>
    <row r="79" spans="1:59" ht="123" customHeight="1" x14ac:dyDescent="0.25">
      <c r="A79" s="88" t="str">
        <f>INDEX(Aquifer!A:A,MATCH(B79,Aquifer!C:C,0))</f>
        <v>madhya pradesh</v>
      </c>
      <c r="B79" s="89" t="s">
        <v>474</v>
      </c>
      <c r="C79" s="87">
        <v>5.2422180749783003</v>
      </c>
      <c r="D79" s="130">
        <f>INDEX(Aquifer!J:J,MATCH(B79,Aquifer!C:C,0))*100</f>
        <v>45.778329033538398</v>
      </c>
      <c r="E79" s="128">
        <v>147.80000000000001</v>
      </c>
      <c r="F79" s="128">
        <v>32.200000000000003</v>
      </c>
      <c r="G79" s="128">
        <v>70.00373798896193</v>
      </c>
      <c r="H79" s="46" t="str">
        <f t="shared" si="25"/>
        <v>Moderate</v>
      </c>
      <c r="I79" s="46" t="str">
        <f t="shared" si="26"/>
        <v>Moderate</v>
      </c>
      <c r="J79" s="46" t="str">
        <f t="shared" si="27"/>
        <v>Moderate</v>
      </c>
      <c r="K79" s="46" t="str">
        <f t="shared" si="28"/>
        <v>Very High</v>
      </c>
      <c r="L79" s="91" t="str">
        <f t="shared" si="29"/>
        <v>District has Moderate proportion of area under cultivation, supporting Moderate cropping intensity. Irrigation coverage is Moderate with Very High irrigation water requirements.</v>
      </c>
      <c r="M79" s="132">
        <v>58.650000000000006</v>
      </c>
      <c r="N79" s="132">
        <f>INDEX(Aquifer!H:H,MATCH(B79,Aquifer!C:C,0))</f>
        <v>49.65</v>
      </c>
      <c r="O79" s="77" t="str">
        <f>INDEX(Aquifer!F:F,MATCH(B79,Aquifer!C:C,0))</f>
        <v>HR</v>
      </c>
      <c r="P79" s="134">
        <f>INDEX(surface_water_body!F:F,MATCH(B79,surface_water_body!A:A,0))</f>
        <v>3776</v>
      </c>
      <c r="Q79" s="42">
        <f>INDEX(surface_water_body!D:D,MATCH(B79,surface_water_body!A:A,0))</f>
        <v>63.816840000000099</v>
      </c>
      <c r="R79" s="132">
        <f>INDEX(surface_water_body!E:E,MATCH(B79,surface_water_body!A:A,0))</f>
        <v>0.62048726149139677</v>
      </c>
      <c r="S79" s="43" t="str">
        <f t="shared" si="30"/>
        <v>High</v>
      </c>
      <c r="T79" s="43" t="str">
        <f t="shared" si="31"/>
        <v>Low</v>
      </c>
      <c r="U79" s="43">
        <f t="shared" si="23"/>
        <v>4</v>
      </c>
      <c r="V79" s="48" t="str">
        <f t="shared" si="32"/>
        <v>Groundwater contribution to irrigation is High with current groundwater development stage classified as Low. There are 3776 surface water bodies, covering 0.6% of district area.</v>
      </c>
      <c r="W79" s="136">
        <v>100</v>
      </c>
      <c r="X79" s="134">
        <v>86</v>
      </c>
      <c r="Y79" s="143">
        <f>INDEX(Aquifer!E:E, MATCH(B79,Aquifer!C:C,0))*100</f>
        <v>14.000000000000002</v>
      </c>
      <c r="Z79" s="139">
        <f>(INDEX(Aquifer!G:G, MATCH(B79,Aquifer!C:C,0)))*(10^4/10^6)</f>
        <v>485.28300000000002</v>
      </c>
      <c r="AA79" s="141">
        <v>135</v>
      </c>
      <c r="AB79" s="56">
        <f>INDEX(Replacement!M:M, MATCH(B79,Replacement!B:B,0))</f>
        <v>9.9</v>
      </c>
      <c r="AC79" s="57">
        <f t="shared" si="24"/>
        <v>1</v>
      </c>
      <c r="AD79" s="57">
        <f>(X79/100)*0.278+(Y79/100)*0.0732</f>
        <v>0.24932800000000002</v>
      </c>
      <c r="AE79" s="44">
        <f t="shared" si="33"/>
        <v>1.0869351810856003E-2</v>
      </c>
      <c r="AF79" s="61" t="str">
        <f t="shared" si="34"/>
        <v>District has 100 pumps, with 86 % of pumps being electric. The electric tariff subsidy is High. These pumps abstract 485 MCM of groundwater.</v>
      </c>
      <c r="AG79" s="146">
        <f>INDEX(Replacement!N:N,MATCH(B79,Replacement!B:B,0))</f>
        <v>68.709999999999994</v>
      </c>
      <c r="AH79" s="147">
        <f>INDEX('Community SIP'!C:C,MATCH(B79,'Community SIP'!B:B,0))</f>
        <v>1.75</v>
      </c>
      <c r="AI79" s="147">
        <f>INDEX('Community SIP'!D:D,MATCH(B79,'Community SIP'!B:B,0))</f>
        <v>2.08</v>
      </c>
      <c r="AJ79" s="67" t="str">
        <f t="shared" si="35"/>
        <v>High</v>
      </c>
      <c r="AK79" s="64">
        <f t="shared" si="36"/>
        <v>3</v>
      </c>
      <c r="AL79" s="64" t="str">
        <f t="shared" si="37"/>
        <v>High</v>
      </c>
      <c r="AM79" s="70" t="str">
        <f t="shared" si="38"/>
        <v>Small and Marginal farmers hold 68 % of holdings. The average area per holding is 1.75 ha with High fragmentation of land.</v>
      </c>
      <c r="AN79" s="150" t="str">
        <f>INDEX(DISCOM!E:E,MATCH(B79,DISCOM!B:B,0))</f>
        <v>Madhya Pradesh Madhya Kshetra Vidyut Vidyut Vitaran Company Limited (MPMKVVCL)</v>
      </c>
      <c r="AO79" s="150"/>
      <c r="AP79" s="150" t="str">
        <f>INDEX(DISCOM!F:F,MATCH(B79,DISCOM!B:B,0))</f>
        <v>B</v>
      </c>
      <c r="AQ79" s="74" t="str">
        <f>INDEX(DISCOM!H:H,MATCH(B79,DISCOM!B:B,0))</f>
        <v>Yes</v>
      </c>
      <c r="AR79" s="150" t="s">
        <v>726</v>
      </c>
      <c r="AS79" s="77">
        <f>(INDEX(Tariff!D:D,MATCH(A79,Tariff!A:A,0)))*100</f>
        <v>135</v>
      </c>
      <c r="AT79" s="85" t="str">
        <f>(INDEX(Tariff!E:E,MATCH(A79,Tariff!A:A,0)))</f>
        <v>High</v>
      </c>
      <c r="AU79" s="86" t="str">
        <f t="shared" si="39"/>
        <v>Madhya Pradesh Madhya Kshetra Vidyut Vidyut Vitaran Company Limited (MPMKVVCL) is the Distribution Company responsible for distributing electricity. The rating of DISCOM (capturing financial and operational metrics) is B. More than 70 % of feeder is segregated.</v>
      </c>
      <c r="AV79" s="119" t="str">
        <f>INDEX('Community SIP'!I:I,MATCH(B79,'Community SIP'!B:B,0))</f>
        <v>Community SIP</v>
      </c>
      <c r="AW79" s="119" t="str">
        <f t="shared" si="42"/>
        <v xml:space="preserve"> Small farm areas alongside higher fragmentation of holdings suggests community SIPs may be preferred</v>
      </c>
      <c r="AX79" s="119" t="str">
        <f t="shared" si="43"/>
        <v/>
      </c>
      <c r="AY79" s="119"/>
      <c r="AZ79" s="119" t="str">
        <f t="shared" si="40"/>
        <v>Electric</v>
      </c>
      <c r="BA79" s="120" t="s">
        <v>728</v>
      </c>
      <c r="BB79" s="120" t="str">
        <f>INDEX(DISCOM!H:H,MATCH(B79,DISCOM!B:B,0))</f>
        <v>Yes</v>
      </c>
      <c r="BC79" s="153" t="s">
        <v>731</v>
      </c>
      <c r="BD79" s="181" t="str">
        <f t="shared" si="41"/>
        <v>High DISCOM rating alongside feeder segregation and higher proportion of electric pumps suggests both PM-KUSUM model C (IPS and FLS) may be preferred. Small farm areas alongside higher fragmentation of holdings suggests community SIPs may be preferred</v>
      </c>
      <c r="BE79" s="58" t="s">
        <v>732</v>
      </c>
      <c r="BG79">
        <f>Y79*100</f>
        <v>1400.0000000000002</v>
      </c>
    </row>
    <row r="80" spans="1:59" ht="123" customHeight="1" x14ac:dyDescent="0.25">
      <c r="A80" s="88" t="str">
        <f>INDEX(Aquifer!A:A,MATCH(B80,Aquifer!C:C,0))</f>
        <v>odisha</v>
      </c>
      <c r="B80" s="89" t="s">
        <v>336</v>
      </c>
      <c r="C80" s="87">
        <v>4.7627909912127002</v>
      </c>
      <c r="D80" s="130">
        <f>INDEX(Aquifer!J:J,MATCH(B80,Aquifer!C:C,0))*100</f>
        <v>62.874897095265759</v>
      </c>
      <c r="E80" s="128">
        <v>102.60000000000001</v>
      </c>
      <c r="F80" s="128">
        <v>49.9</v>
      </c>
      <c r="G80" s="128">
        <v>31.023721761154206</v>
      </c>
      <c r="H80" s="46" t="str">
        <f t="shared" si="25"/>
        <v>High</v>
      </c>
      <c r="I80" s="46" t="str">
        <f t="shared" si="26"/>
        <v>Low</v>
      </c>
      <c r="J80" s="46" t="str">
        <f t="shared" si="27"/>
        <v>Moderate</v>
      </c>
      <c r="K80" s="46" t="str">
        <f t="shared" si="28"/>
        <v>Moderate</v>
      </c>
      <c r="L80" s="91" t="str">
        <f t="shared" si="29"/>
        <v>District has High proportion of area under cultivation, supporting Low cropping intensity. Irrigation coverage is Moderate with Moderate irrigation water requirements.</v>
      </c>
      <c r="M80" s="132">
        <v>10.08</v>
      </c>
      <c r="N80" s="132">
        <f>INDEX(Aquifer!H:H,MATCH(B80,Aquifer!C:C,0))</f>
        <v>60.28</v>
      </c>
      <c r="O80" s="77" t="str">
        <f>INDEX(Aquifer!F:F,MATCH(B80,Aquifer!C:C,0))</f>
        <v>HR</v>
      </c>
      <c r="P80" s="134">
        <f>INDEX(surface_water_body!F:F,MATCH(B80,surface_water_body!A:A,0))</f>
        <v>4255</v>
      </c>
      <c r="Q80" s="42">
        <f>INDEX(surface_water_body!D:D,MATCH(B80,surface_water_body!A:A,0))</f>
        <v>11.138219999999903</v>
      </c>
      <c r="R80" s="132">
        <f>INDEX(surface_water_body!E:E,MATCH(B80,surface_water_body!A:A,0))</f>
        <v>0.45442208028686865</v>
      </c>
      <c r="S80" s="43" t="str">
        <f t="shared" si="30"/>
        <v>Low</v>
      </c>
      <c r="T80" s="43" t="str">
        <f t="shared" si="31"/>
        <v>Moderate</v>
      </c>
      <c r="U80" s="43">
        <f t="shared" si="23"/>
        <v>3</v>
      </c>
      <c r="V80" s="48" t="str">
        <f t="shared" si="32"/>
        <v>Groundwater contribution to irrigation is Low with current groundwater development stage classified as Moderate. There are 4255 surface water bodies, covering 0.5% of district area.</v>
      </c>
      <c r="W80" s="136">
        <v>100</v>
      </c>
      <c r="X80" s="134">
        <v>73</v>
      </c>
      <c r="Y80" s="143">
        <f>INDEX(Aquifer!E:E, MATCH(B80,Aquifer!C:C,0))*100</f>
        <v>27</v>
      </c>
      <c r="Z80" s="139">
        <f>(INDEX(Aquifer!G:G, MATCH(B80,Aquifer!C:C,0)))*(10^4/10^6)</f>
        <v>336.18610000000001</v>
      </c>
      <c r="AA80" s="141">
        <v>150</v>
      </c>
      <c r="AB80" s="56">
        <f>INDEX(Replacement!M:M, MATCH(B80,Replacement!B:B,0))</f>
        <v>3.1</v>
      </c>
      <c r="AC80" s="57">
        <f t="shared" si="24"/>
        <v>2</v>
      </c>
      <c r="AD80" s="57">
        <f>(X80/100)*0.278+(Y80/100)*0.0732</f>
        <v>0.22270400000000001</v>
      </c>
      <c r="AE80" s="44">
        <f t="shared" si="33"/>
        <v>2.1060650669754376E-3</v>
      </c>
      <c r="AF80" s="61" t="str">
        <f t="shared" si="34"/>
        <v>District has 100 pumps, with 73 % of pumps being electric. The electric tariff subsidy is High. These pumps abstract 336 MCM of groundwater.</v>
      </c>
      <c r="AG80" s="146">
        <f>INDEX(Replacement!N:N,MATCH(B80,Replacement!B:B,0))</f>
        <v>95.69</v>
      </c>
      <c r="AH80" s="147">
        <f>INDEX('Community SIP'!C:C,MATCH(B80,'Community SIP'!B:B,0))</f>
        <v>0.76</v>
      </c>
      <c r="AI80" s="147">
        <f>INDEX('Community SIP'!D:D,MATCH(B80,'Community SIP'!B:B,0))</f>
        <v>2.21</v>
      </c>
      <c r="AJ80" s="67" t="str">
        <f t="shared" si="35"/>
        <v>Very High</v>
      </c>
      <c r="AK80" s="64">
        <f t="shared" si="36"/>
        <v>4</v>
      </c>
      <c r="AL80" s="64" t="str">
        <f t="shared" si="37"/>
        <v>High</v>
      </c>
      <c r="AM80" s="70" t="str">
        <f t="shared" si="38"/>
        <v>Small and Marginal farmers hold 95 % of holdings. The average area per holding is 0.76 ha with High fragmentation of land.</v>
      </c>
      <c r="AN80" s="150" t="str">
        <f>INDEX(DISCOM!E:E,MATCH(B80,DISCOM!B:B,0))</f>
        <v>TP Northern Odisha Distribution Limited (TPNODL)</v>
      </c>
      <c r="AO80" s="150"/>
      <c r="AP80" s="150" t="str">
        <f>INDEX(DISCOM!F:F,MATCH(B80,DISCOM!B:B,0))</f>
        <v>A+</v>
      </c>
      <c r="AQ80" s="74" t="str">
        <f>INDEX(DISCOM!H:H,MATCH(B80,DISCOM!B:B,0))</f>
        <v>No data</v>
      </c>
      <c r="AR80" s="150"/>
      <c r="AS80" s="77">
        <f>(INDEX(Tariff!D:D,MATCH(A80,Tariff!A:A,0)))*100</f>
        <v>150</v>
      </c>
      <c r="AT80" s="85" t="str">
        <f>(INDEX(Tariff!E:E,MATCH(A80,Tariff!A:A,0)))</f>
        <v>High</v>
      </c>
      <c r="AU80" s="86" t="str">
        <f t="shared" si="39"/>
        <v xml:space="preserve">TP Northern Odisha Distribution Limited (TPNODL) is the Distribution Company responsible for distributing electricity. The rating of DISCOM (capturing financial and operational metrics) is A+. </v>
      </c>
      <c r="AV80" s="119" t="str">
        <f>INDEX('Community SIP'!I:I,MATCH(B80,'Community SIP'!B:B,0))</f>
        <v>Community SIP</v>
      </c>
      <c r="AW80" s="119" t="str">
        <f t="shared" si="42"/>
        <v xml:space="preserve"> Small farm areas alongside higher fragmentation of holdings suggests community SIPs may be preferred</v>
      </c>
      <c r="AX80" s="119" t="str">
        <f t="shared" si="43"/>
        <v/>
      </c>
      <c r="AY80" s="119"/>
      <c r="AZ80" s="119" t="str">
        <f t="shared" si="40"/>
        <v>Electric</v>
      </c>
      <c r="BA80" s="119" t="s">
        <v>728</v>
      </c>
      <c r="BB80" s="120" t="str">
        <f>INDEX(DISCOM!H:H,MATCH(B80,DISCOM!B:B,0))</f>
        <v>No data</v>
      </c>
      <c r="BC80" s="153" t="s">
        <v>744</v>
      </c>
      <c r="BD80" s="181" t="str">
        <f t="shared" si="41"/>
        <v>No data on DISCOM feeder segregation Small farm areas alongside higher fragmentation of holdings suggests community SIPs may be preferred</v>
      </c>
      <c r="BE80" s="58" t="s">
        <v>95</v>
      </c>
      <c r="BG80">
        <f>Y80*100</f>
        <v>2700</v>
      </c>
    </row>
    <row r="81" spans="1:59" ht="123" customHeight="1" x14ac:dyDescent="0.25">
      <c r="A81" s="88" t="str">
        <f>INDEX(Aquifer!A:A,MATCH(B81,Aquifer!C:C,0))</f>
        <v>bihar</v>
      </c>
      <c r="B81" s="89" t="s">
        <v>402</v>
      </c>
      <c r="C81" s="87">
        <v>5.2614355060164</v>
      </c>
      <c r="D81" s="130">
        <f>INDEX(Aquifer!J:J,MATCH(B81,Aquifer!C:C,0))*100</f>
        <v>41.975226110892642</v>
      </c>
      <c r="E81" s="128">
        <v>122.9</v>
      </c>
      <c r="F81" s="128">
        <v>67.5</v>
      </c>
      <c r="G81" s="128">
        <v>59.374566826536558</v>
      </c>
      <c r="H81" s="46" t="str">
        <f t="shared" si="25"/>
        <v>Moderate</v>
      </c>
      <c r="I81" s="46" t="str">
        <f t="shared" si="26"/>
        <v>Low</v>
      </c>
      <c r="J81" s="46" t="str">
        <f t="shared" si="27"/>
        <v>High</v>
      </c>
      <c r="K81" s="46" t="str">
        <f t="shared" si="28"/>
        <v>High</v>
      </c>
      <c r="L81" s="91" t="str">
        <f t="shared" si="29"/>
        <v>District has Moderate proportion of area under cultivation, supporting Low cropping intensity. Irrigation coverage is High with High irrigation water requirements.</v>
      </c>
      <c r="M81" s="132">
        <v>58.699999999999996</v>
      </c>
      <c r="N81" s="132">
        <f>INDEX(Aquifer!H:H,MATCH(B81,Aquifer!C:C,0))</f>
        <v>36.590000000000003</v>
      </c>
      <c r="O81" s="77" t="str">
        <f>INDEX(Aquifer!F:F,MATCH(B81,Aquifer!C:C,0))</f>
        <v>SR</v>
      </c>
      <c r="P81" s="134">
        <f>INDEX(surface_water_body!F:F,MATCH(B81,surface_water_body!A:A,0))</f>
        <v>224</v>
      </c>
      <c r="Q81" s="42">
        <f>INDEX(surface_water_body!D:D,MATCH(B81,surface_water_body!A:A,0))</f>
        <v>0.41750000000000059</v>
      </c>
      <c r="R81" s="132">
        <f>INDEX(surface_water_body!E:E,MATCH(B81,surface_water_body!A:A,0))</f>
        <v>1.631915103257393E-2</v>
      </c>
      <c r="S81" s="43" t="str">
        <f t="shared" si="30"/>
        <v>High</v>
      </c>
      <c r="T81" s="43" t="str">
        <f t="shared" si="31"/>
        <v>Low</v>
      </c>
      <c r="U81" s="43">
        <f t="shared" si="23"/>
        <v>1</v>
      </c>
      <c r="V81" s="48" t="str">
        <f t="shared" si="32"/>
        <v>Groundwater contribution to irrigation is High with current groundwater development stage classified as Low. There are 224 surface water bodies, covering 0% of district area.</v>
      </c>
      <c r="W81" s="136">
        <v>100</v>
      </c>
      <c r="X81" s="134">
        <v>95</v>
      </c>
      <c r="Y81" s="143">
        <f>INDEX(Aquifer!E:E, MATCH(B81,Aquifer!C:C,0))*100</f>
        <v>5</v>
      </c>
      <c r="Z81" s="139">
        <f>(INDEX(Aquifer!G:G, MATCH(B81,Aquifer!C:C,0)))*(10^4/10^6)</f>
        <v>253.68220000000002</v>
      </c>
      <c r="AA81" s="141">
        <v>67.5</v>
      </c>
      <c r="AB81" s="56">
        <f>INDEX(Replacement!M:M, MATCH(B81,Replacement!B:B,0))</f>
        <v>5.9</v>
      </c>
      <c r="AC81" s="57">
        <f t="shared" si="24"/>
        <v>1</v>
      </c>
      <c r="AD81" s="57">
        <f>(X81/100)*0.278+(Y81/100)*0.0732</f>
        <v>0.26776</v>
      </c>
      <c r="AE81" s="44">
        <f t="shared" si="33"/>
        <v>3.6365538799250376E-3</v>
      </c>
      <c r="AF81" s="61" t="str">
        <f t="shared" si="34"/>
        <v>District has 100 pumps, with 95 % of pumps being electric. The electric tariff subsidy is Very High. These pumps abstract 253 MCM of groundwater.</v>
      </c>
      <c r="AG81" s="146">
        <f>INDEX(Replacement!N:N,MATCH(B81,Replacement!B:B,0))</f>
        <v>99.4</v>
      </c>
      <c r="AH81" s="147">
        <f>INDEX('Community SIP'!C:C,MATCH(B81,'Community SIP'!B:B,0))</f>
        <v>0.26</v>
      </c>
      <c r="AI81" s="147">
        <f>INDEX('Community SIP'!D:D,MATCH(B81,'Community SIP'!B:B,0))</f>
        <v>1</v>
      </c>
      <c r="AJ81" s="67" t="str">
        <f t="shared" si="35"/>
        <v>Very High</v>
      </c>
      <c r="AK81" s="64">
        <f t="shared" si="36"/>
        <v>4</v>
      </c>
      <c r="AL81" s="64" t="str">
        <f t="shared" si="37"/>
        <v>Low</v>
      </c>
      <c r="AM81" s="70" t="str">
        <f t="shared" si="38"/>
        <v>Small and Marginal farmers hold 99 % of holdings. The average area per holding is 0.26 ha with Low fragmentation of land.</v>
      </c>
      <c r="AN81" s="150" t="str">
        <f>INDEX(DISCOM!E:E,MATCH(B81,DISCOM!B:B,0))</f>
        <v>South Bihar Power Distribution Company Limited (SBPDCL)</v>
      </c>
      <c r="AO81" s="150"/>
      <c r="AP81" s="150" t="str">
        <f>INDEX(DISCOM!F:F,MATCH(B81,DISCOM!B:B,0))</f>
        <v>C</v>
      </c>
      <c r="AQ81" s="74" t="str">
        <f>INDEX(DISCOM!H:H,MATCH(B81,DISCOM!B:B,0))</f>
        <v>Yes</v>
      </c>
      <c r="AR81" s="150" t="s">
        <v>726</v>
      </c>
      <c r="AS81" s="77">
        <f>(INDEX(Tariff!D:D,MATCH(A81,Tariff!A:A,0)))*100</f>
        <v>67.5</v>
      </c>
      <c r="AT81" s="85" t="str">
        <f>(INDEX(Tariff!E:E,MATCH(A81,Tariff!A:A,0)))</f>
        <v>Very High</v>
      </c>
      <c r="AU81" s="86" t="str">
        <f t="shared" si="39"/>
        <v>South Bihar Power Distribution Company Limited (SBPDCL) is the Distribution Company responsible for distributing electricity. The rating of DISCOM (capturing financial and operational metrics) is C. More than 70 % of feeder is segregated.</v>
      </c>
      <c r="AV81" s="119" t="str">
        <f>INDEX('Community SIP'!I:I,MATCH(B81,'Community SIP'!B:B,0))</f>
        <v>Community SIP</v>
      </c>
      <c r="AW81" s="119" t="str">
        <f t="shared" si="42"/>
        <v xml:space="preserve"> Small farm areas alongside higher fragmentation of holdings suggests community SIPs may be preferred</v>
      </c>
      <c r="AX81" s="119" t="str">
        <f t="shared" si="43"/>
        <v/>
      </c>
      <c r="AY81" s="119"/>
      <c r="AZ81" s="119" t="str">
        <f t="shared" si="40"/>
        <v>Electric</v>
      </c>
      <c r="BA81" s="119"/>
      <c r="BB81" s="120" t="str">
        <f>INDEX(DISCOM!H:H,MATCH(B81,DISCOM!B:B,0))</f>
        <v>Yes</v>
      </c>
      <c r="BC81" s="153" t="s">
        <v>741</v>
      </c>
      <c r="BD81" s="181" t="str">
        <f t="shared" si="41"/>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81" s="58" t="s">
        <v>742</v>
      </c>
      <c r="BG81">
        <f>Y81*100</f>
        <v>500</v>
      </c>
    </row>
    <row r="82" spans="1:59" ht="123" customHeight="1" x14ac:dyDescent="0.25">
      <c r="A82" s="88" t="str">
        <f>INDEX(Aquifer!A:A,MATCH(B82,Aquifer!C:C,0))</f>
        <v>maharashtra</v>
      </c>
      <c r="B82" s="89" t="s">
        <v>276</v>
      </c>
      <c r="C82" s="87">
        <v>5.25</v>
      </c>
      <c r="D82" s="130">
        <f>INDEX(Aquifer!J:J,MATCH(B82,Aquifer!C:C,0))*100</f>
        <v>44.725848563968668</v>
      </c>
      <c r="E82" s="128">
        <v>120</v>
      </c>
      <c r="F82" s="128">
        <v>16.100000000000001</v>
      </c>
      <c r="G82" s="128">
        <v>68.734660204186866</v>
      </c>
      <c r="H82" s="46" t="str">
        <f t="shared" si="25"/>
        <v>Moderate</v>
      </c>
      <c r="I82" s="46" t="str">
        <f t="shared" si="26"/>
        <v>Low</v>
      </c>
      <c r="J82" s="46" t="str">
        <f t="shared" si="27"/>
        <v>Low</v>
      </c>
      <c r="K82" s="46" t="str">
        <f t="shared" si="28"/>
        <v>Very High</v>
      </c>
      <c r="L82" s="91" t="str">
        <f t="shared" si="29"/>
        <v>District has Moderate proportion of area under cultivation, supporting Low cropping intensity. Irrigation coverage is Low with Very High irrigation water requirements.</v>
      </c>
      <c r="M82" s="132">
        <v>36.840000000000003</v>
      </c>
      <c r="N82" s="132">
        <f>INDEX(Aquifer!H:H,MATCH(B82,Aquifer!C:C,0))</f>
        <v>30.22</v>
      </c>
      <c r="O82" s="77" t="str">
        <f>INDEX(Aquifer!F:F,MATCH(B82,Aquifer!C:C,0))</f>
        <v>HR</v>
      </c>
      <c r="P82" s="134">
        <f>INDEX(surface_water_body!F:F,MATCH(B82,surface_water_body!A:A,0))</f>
        <v>2720</v>
      </c>
      <c r="Q82" s="42">
        <f>INDEX(surface_water_body!D:D,MATCH(B82,surface_water_body!A:A,0))</f>
        <v>31.927999999999916</v>
      </c>
      <c r="R82" s="132">
        <f>INDEX(surface_water_body!E:E,MATCH(B82,surface_water_body!A:A,0))</f>
        <v>0.67061404497564436</v>
      </c>
      <c r="S82" s="43" t="str">
        <f t="shared" si="30"/>
        <v>Moderate</v>
      </c>
      <c r="T82" s="43" t="str">
        <f t="shared" si="31"/>
        <v>Low</v>
      </c>
      <c r="U82" s="43">
        <f t="shared" si="23"/>
        <v>4</v>
      </c>
      <c r="V82" s="48" t="str">
        <f t="shared" si="32"/>
        <v>Groundwater contribution to irrigation is Moderate with current groundwater development stage classified as Low. There are 2720 surface water bodies, covering 0.7% of district area.</v>
      </c>
      <c r="W82" s="136">
        <v>100</v>
      </c>
      <c r="X82" s="134">
        <v>100</v>
      </c>
      <c r="Y82" s="143">
        <f>INDEX(Aquifer!E:E, MATCH(B82,Aquifer!C:C,0))*100</f>
        <v>0</v>
      </c>
      <c r="Z82" s="139">
        <f>(INDEX(Aquifer!G:G, MATCH(B82,Aquifer!C:C,0)))*(10^4/10^6)</f>
        <v>262.3503</v>
      </c>
      <c r="AA82" s="141">
        <v>155</v>
      </c>
      <c r="AB82" s="56">
        <f>INDEX(Replacement!M:M, MATCH(B82,Replacement!B:B,0))</f>
        <v>8.65</v>
      </c>
      <c r="AC82" s="57">
        <f t="shared" si="24"/>
        <v>1</v>
      </c>
      <c r="AD82" s="57">
        <f>(X82/100)*0.278+(Y82/100)*0.0732</f>
        <v>0.27800000000000002</v>
      </c>
      <c r="AE82" s="44">
        <f t="shared" si="33"/>
        <v>5.7245952877944453E-3</v>
      </c>
      <c r="AF82" s="61" t="str">
        <f t="shared" si="34"/>
        <v>District has 100 pumps, with 100 % of pumps being electric. The electric tariff subsidy is Moderate. These pumps abstract 262 MCM of groundwater.</v>
      </c>
      <c r="AG82" s="146">
        <f>INDEX(Replacement!N:N,MATCH(B82,Replacement!B:B,0))</f>
        <v>91.61</v>
      </c>
      <c r="AH82" s="147">
        <f>INDEX('Community SIP'!C:C,MATCH(B82,'Community SIP'!B:B,0))</f>
        <v>0.9</v>
      </c>
      <c r="AI82" s="147">
        <f>INDEX('Community SIP'!D:D,MATCH(B82,'Community SIP'!B:B,0))</f>
        <v>1.62</v>
      </c>
      <c r="AJ82" s="67" t="str">
        <f t="shared" si="35"/>
        <v>Very High</v>
      </c>
      <c r="AK82" s="64">
        <f t="shared" si="36"/>
        <v>4</v>
      </c>
      <c r="AL82" s="64" t="str">
        <f t="shared" si="37"/>
        <v>Moderate</v>
      </c>
      <c r="AM82" s="70" t="str">
        <f t="shared" si="38"/>
        <v>Small and Marginal farmers hold 91 % of holdings. The average area per holding is 0.9 ha with Moderate fragmentation of land.</v>
      </c>
      <c r="AN82" s="150" t="str">
        <f>INDEX(DISCOM!E:E,MATCH(B82,DISCOM!B:B,0))</f>
        <v>Maharashtra State Electricity Distribution Company Limited (MSEDCL)</v>
      </c>
      <c r="AO82" s="150"/>
      <c r="AP82" s="150" t="str">
        <f>INDEX(DISCOM!F:F,MATCH(B82,DISCOM!B:B,0))</f>
        <v>C</v>
      </c>
      <c r="AQ82" s="74" t="str">
        <f>INDEX(DISCOM!H:H,MATCH(B82,DISCOM!B:B,0))</f>
        <v>Yes</v>
      </c>
      <c r="AR82" s="150" t="s">
        <v>726</v>
      </c>
      <c r="AS82" s="77">
        <f>(INDEX(Tariff!D:D,MATCH(A82,Tariff!A:A,0)))*100</f>
        <v>155</v>
      </c>
      <c r="AT82" s="85" t="str">
        <f>(INDEX(Tariff!E:E,MATCH(A82,Tariff!A:A,0)))</f>
        <v>Moderate</v>
      </c>
      <c r="AU82" s="86" t="str">
        <f t="shared" si="39"/>
        <v>Maharashtra State Electricity Distribution Company Limited (MSEDCL) is the Distribution Company responsible for distributing electricity. The rating of DISCOM (capturing financial and operational metrics) is C. More than 70 % of feeder is segregated.</v>
      </c>
      <c r="AV82" s="119" t="str">
        <f>INDEX('Community SIP'!I:I,MATCH(B82,'Community SIP'!B:B,0))</f>
        <v>Community SIP</v>
      </c>
      <c r="AW82" s="119" t="str">
        <f t="shared" si="42"/>
        <v xml:space="preserve"> Small farm areas alongside higher fragmentation of holdings suggests community SIPs may be preferred</v>
      </c>
      <c r="AX82" s="119" t="str">
        <f t="shared" si="43"/>
        <v/>
      </c>
      <c r="AY82" s="119"/>
      <c r="AZ82" s="119" t="str">
        <f t="shared" si="40"/>
        <v>Electric</v>
      </c>
      <c r="BA82" s="119"/>
      <c r="BB82" s="120" t="str">
        <f>INDEX(DISCOM!H:H,MATCH(B82,DISCOM!B:B,0))</f>
        <v>Yes</v>
      </c>
      <c r="BC82" s="153" t="s">
        <v>741</v>
      </c>
      <c r="BD82" s="181" t="str">
        <f t="shared" si="41"/>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82" s="58" t="s">
        <v>742</v>
      </c>
      <c r="BG82">
        <f>Y82*100</f>
        <v>0</v>
      </c>
    </row>
    <row r="83" spans="1:59" ht="123" customHeight="1" x14ac:dyDescent="0.25">
      <c r="A83" s="88" t="str">
        <f>INDEX(Aquifer!A:A,MATCH(B83,Aquifer!C:C,0))</f>
        <v>rajasthan</v>
      </c>
      <c r="B83" s="89" t="s">
        <v>633</v>
      </c>
      <c r="C83" s="87">
        <v>4.9776697899258</v>
      </c>
      <c r="D83" s="130">
        <f>INDEX(Aquifer!J:J,MATCH(B83,Aquifer!C:C,0))*100</f>
        <v>77.783917118894919</v>
      </c>
      <c r="E83" s="128">
        <v>154.29999999999998</v>
      </c>
      <c r="F83" s="128">
        <v>60</v>
      </c>
      <c r="G83" s="128">
        <v>63.884901067349098</v>
      </c>
      <c r="H83" s="46" t="str">
        <f t="shared" si="25"/>
        <v>Very High</v>
      </c>
      <c r="I83" s="46" t="str">
        <f t="shared" si="26"/>
        <v>Moderate</v>
      </c>
      <c r="J83" s="46" t="str">
        <f t="shared" si="27"/>
        <v>High</v>
      </c>
      <c r="K83" s="46" t="str">
        <f t="shared" si="28"/>
        <v>High</v>
      </c>
      <c r="L83" s="91" t="str">
        <f t="shared" si="29"/>
        <v>District has Very High proportion of area under cultivation, supporting Moderate cropping intensity. Irrigation coverage is High with High irrigation water requirements.</v>
      </c>
      <c r="M83" s="132">
        <v>97.08</v>
      </c>
      <c r="N83" s="132">
        <f>INDEX(Aquifer!H:H,MATCH(B83,Aquifer!C:C,0))</f>
        <v>120.76</v>
      </c>
      <c r="O83" s="77" t="str">
        <f>INDEX(Aquifer!F:F,MATCH(B83,Aquifer!C:C,0))</f>
        <v>HR</v>
      </c>
      <c r="P83" s="134">
        <f>INDEX(surface_water_body!F:F,MATCH(B83,surface_water_body!A:A,0))</f>
        <v>1315</v>
      </c>
      <c r="Q83" s="42">
        <f>INDEX(surface_water_body!D:D,MATCH(B83,surface_water_body!A:A,0))</f>
        <v>11.486479999999988</v>
      </c>
      <c r="R83" s="132">
        <f>INDEX(surface_water_body!E:E,MATCH(B83,surface_water_body!A:A,0))</f>
        <v>0.22243580576985031</v>
      </c>
      <c r="S83" s="43" t="str">
        <f t="shared" si="30"/>
        <v>Very High</v>
      </c>
      <c r="T83" s="43" t="str">
        <f t="shared" si="31"/>
        <v>Over-exploited</v>
      </c>
      <c r="U83" s="43">
        <f t="shared" si="23"/>
        <v>3</v>
      </c>
      <c r="V83" s="48" t="str">
        <f t="shared" si="32"/>
        <v>Groundwater contribution to irrigation is Very High with current groundwater development stage classified as Over-exploited. There are 1315 surface water bodies, covering 0.2% of district area.</v>
      </c>
      <c r="W83" s="136">
        <v>100</v>
      </c>
      <c r="X83" s="134">
        <v>73</v>
      </c>
      <c r="Y83" s="143">
        <f>INDEX(Aquifer!E:E, MATCH(B83,Aquifer!C:C,0))*100</f>
        <v>26</v>
      </c>
      <c r="Z83" s="139">
        <f>(INDEX(Aquifer!G:G, MATCH(B83,Aquifer!C:C,0)))*(10^4/10^6)</f>
        <v>758.78949999999998</v>
      </c>
      <c r="AA83" s="141">
        <v>167</v>
      </c>
      <c r="AB83" s="56">
        <f>INDEX(Replacement!M:M, MATCH(B83,Replacement!B:B,0))</f>
        <v>14.7</v>
      </c>
      <c r="AC83" s="57">
        <f t="shared" si="24"/>
        <v>2</v>
      </c>
      <c r="AD83" s="57">
        <f>(X83/100)*0.278+(Y83/100)*0.0732</f>
        <v>0.221972</v>
      </c>
      <c r="AE83" s="44">
        <f t="shared" si="33"/>
        <v>2.2466693609360777E-2</v>
      </c>
      <c r="AF83" s="61" t="str">
        <f t="shared" si="34"/>
        <v>District has 100 pumps, with 73 % of pumps being electric. The electric tariff subsidy is Moderate. These pumps abstract 758 MCM of groundwater.</v>
      </c>
      <c r="AG83" s="146">
        <f>INDEX(Replacement!N:N,MATCH(B83,Replacement!B:B,0))</f>
        <v>80.980196939999999</v>
      </c>
      <c r="AH83" s="147">
        <f>INDEX('Community SIP'!C:C,MATCH(B83,'Community SIP'!B:B,0))</f>
        <v>1.42</v>
      </c>
      <c r="AI83" s="147">
        <f>INDEX('Community SIP'!D:D,MATCH(B83,'Community SIP'!B:B,0))</f>
        <v>2.76</v>
      </c>
      <c r="AJ83" s="67" t="str">
        <f t="shared" si="35"/>
        <v>Very High</v>
      </c>
      <c r="AK83" s="64">
        <f t="shared" si="36"/>
        <v>3</v>
      </c>
      <c r="AL83" s="64" t="str">
        <f t="shared" si="37"/>
        <v>High</v>
      </c>
      <c r="AM83" s="70" t="str">
        <f t="shared" si="38"/>
        <v>Small and Marginal farmers hold 80 % of holdings. The average area per holding is 1.42 ha with High fragmentation of land.</v>
      </c>
      <c r="AN83" s="150" t="str">
        <f>INDEX(DISCOM!E:E,MATCH(B83,DISCOM!B:B,0))</f>
        <v>Jaipur Vidyut Vitran Nigam Limited (JVVNL)</v>
      </c>
      <c r="AO83" s="150" t="str">
        <f>RIGHT(AN83,7)</f>
        <v>(JVVNL)</v>
      </c>
      <c r="AP83" s="150" t="str">
        <f>INDEX(DISCOM!F:F,MATCH(B83,DISCOM!B:B,0))</f>
        <v>B</v>
      </c>
      <c r="AQ83" s="74" t="str">
        <f>INDEX(DISCOM!H:H,MATCH(B83,DISCOM!B:B,0))</f>
        <v>No</v>
      </c>
      <c r="AR83" s="150"/>
      <c r="AS83" s="77">
        <f>(INDEX(Tariff!D:D,MATCH(A83,Tariff!A:A,0)))*100</f>
        <v>167</v>
      </c>
      <c r="AT83" s="85" t="str">
        <f>(INDEX(Tariff!E:E,MATCH(A83,Tariff!A:A,0)))</f>
        <v>Moderate</v>
      </c>
      <c r="AU83" s="86" t="str">
        <f t="shared" si="39"/>
        <v xml:space="preserve">Jaipur Vidyut Vitran Nigam Limited (JVVNL) is the Distribution Company responsible for distributing electricity. The rating of DISCOM (capturing financial and operational metrics) is B. </v>
      </c>
      <c r="AV83" s="119" t="str">
        <f>INDEX('Community SIP'!I:I,MATCH(B83,'Community SIP'!B:B,0))</f>
        <v>Community SIP</v>
      </c>
      <c r="AW83" s="119" t="str">
        <f t="shared" si="42"/>
        <v xml:space="preserve"> Small farm areas alongside higher fragmentation of holdings suggests community SIPs may be preferred</v>
      </c>
      <c r="AX83" s="119" t="str">
        <f t="shared" si="43"/>
        <v xml:space="preserve"> High groundwater development suggests that new SIPs should focus on surface water sources. </v>
      </c>
      <c r="AY83" s="120" t="s">
        <v>727</v>
      </c>
      <c r="AZ83" s="119" t="str">
        <f t="shared" si="40"/>
        <v>Electric</v>
      </c>
      <c r="BA83" s="120" t="s">
        <v>728</v>
      </c>
      <c r="BB83" s="120" t="str">
        <f>INDEX(DISCOM!H:H,MATCH(B83,DISCOM!B:B,0))</f>
        <v>No</v>
      </c>
      <c r="BC83" s="153" t="s">
        <v>729</v>
      </c>
      <c r="BD83" s="181" t="str">
        <f t="shared" si="41"/>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83" s="58" t="s">
        <v>730</v>
      </c>
      <c r="BG83">
        <f>Y83*100</f>
        <v>2600</v>
      </c>
    </row>
    <row r="84" spans="1:59" ht="123" customHeight="1" x14ac:dyDescent="0.25">
      <c r="A84" s="88" t="str">
        <f>INDEX(Aquifer!A:A,MATCH(B84,Aquifer!C:C,0))</f>
        <v>gujarat</v>
      </c>
      <c r="B84" s="89" t="s">
        <v>139</v>
      </c>
      <c r="C84" s="87">
        <v>5.3775841751440998</v>
      </c>
      <c r="D84" s="130">
        <f>INDEX(Aquifer!J:J,MATCH(B84,Aquifer!C:C,0))*100</f>
        <v>59.021026343969233</v>
      </c>
      <c r="E84" s="128">
        <v>100.69999999999999</v>
      </c>
      <c r="F84" s="128">
        <v>51</v>
      </c>
      <c r="G84" s="128">
        <v>75.537298327082212</v>
      </c>
      <c r="H84" s="46" t="str">
        <f t="shared" si="25"/>
        <v>High</v>
      </c>
      <c r="I84" s="46" t="str">
        <f t="shared" si="26"/>
        <v>Low</v>
      </c>
      <c r="J84" s="46" t="str">
        <f t="shared" si="27"/>
        <v>High</v>
      </c>
      <c r="K84" s="46" t="str">
        <f t="shared" si="28"/>
        <v>Very High</v>
      </c>
      <c r="L84" s="91" t="str">
        <f t="shared" si="29"/>
        <v>District has High proportion of area under cultivation, supporting Low cropping intensity. Irrigation coverage is High with Very High irrigation water requirements.</v>
      </c>
      <c r="M84" s="132">
        <v>52.17</v>
      </c>
      <c r="N84" s="132">
        <f>INDEX(Aquifer!H:H,MATCH(B84,Aquifer!C:C,0))</f>
        <v>30.91</v>
      </c>
      <c r="O84" s="77" t="str">
        <f>INDEX(Aquifer!F:F,MATCH(B84,Aquifer!C:C,0))</f>
        <v>SR</v>
      </c>
      <c r="P84" s="134">
        <f>INDEX(surface_water_body!F:F,MATCH(B84,surface_water_body!A:A,0))</f>
        <v>2247</v>
      </c>
      <c r="Q84" s="42">
        <f>INDEX(surface_water_body!D:D,MATCH(B84,surface_water_body!A:A,0))</f>
        <v>53.382740000000005</v>
      </c>
      <c r="R84" s="132">
        <f>INDEX(surface_water_body!E:E,MATCH(B84,surface_water_body!A:A,0))</f>
        <v>0.93262474102933179</v>
      </c>
      <c r="S84" s="43" t="str">
        <f t="shared" si="30"/>
        <v>High</v>
      </c>
      <c r="T84" s="43" t="str">
        <f t="shared" si="31"/>
        <v>Low</v>
      </c>
      <c r="U84" s="43">
        <f t="shared" si="23"/>
        <v>4</v>
      </c>
      <c r="V84" s="48" t="str">
        <f t="shared" si="32"/>
        <v>Groundwater contribution to irrigation is High with current groundwater development stage classified as Low. There are 2247 surface water bodies, covering 0.9% of district area.</v>
      </c>
      <c r="W84" s="136">
        <v>100</v>
      </c>
      <c r="X84" s="134">
        <v>100</v>
      </c>
      <c r="Y84" s="143">
        <f>INDEX(Aquifer!E:E, MATCH(B84,Aquifer!C:C,0))*100</f>
        <v>0</v>
      </c>
      <c r="Z84" s="139">
        <f>(INDEX(Aquifer!G:G, MATCH(B84,Aquifer!C:C,0)))*(10^4/10^6)</f>
        <v>194.36279999999999</v>
      </c>
      <c r="AA84" s="141">
        <v>60</v>
      </c>
      <c r="AB84" s="56">
        <f>INDEX(Replacement!M:M, MATCH(B84,Replacement!B:B,0))</f>
        <v>5.7</v>
      </c>
      <c r="AC84" s="57">
        <f t="shared" si="24"/>
        <v>1</v>
      </c>
      <c r="AD84" s="57">
        <f>(X84/100)*0.278+(Y84/100)*0.0732</f>
        <v>0.27800000000000002</v>
      </c>
      <c r="AE84" s="44">
        <f t="shared" si="33"/>
        <v>2.7946995094666671E-3</v>
      </c>
      <c r="AF84" s="61" t="str">
        <f t="shared" si="34"/>
        <v>District has 100 pumps, with 100 % of pumps being electric. The electric tariff subsidy is Very High. These pumps abstract 194 MCM of groundwater.</v>
      </c>
      <c r="AG84" s="146">
        <f>INDEX(Replacement!N:N,MATCH(B84,Replacement!B:B,0))</f>
        <v>66.349999999999994</v>
      </c>
      <c r="AH84" s="147">
        <f>INDEX('Community SIP'!C:C,MATCH(B84,'Community SIP'!B:B,0))</f>
        <v>1.97</v>
      </c>
      <c r="AI84" s="147">
        <f>INDEX('Community SIP'!D:D,MATCH(B84,'Community SIP'!B:B,0))</f>
        <v>1.01</v>
      </c>
      <c r="AJ84" s="67" t="str">
        <f t="shared" si="35"/>
        <v>High</v>
      </c>
      <c r="AK84" s="64">
        <f t="shared" si="36"/>
        <v>3</v>
      </c>
      <c r="AL84" s="64" t="str">
        <f t="shared" si="37"/>
        <v>Low</v>
      </c>
      <c r="AM84" s="70" t="str">
        <f t="shared" si="38"/>
        <v>Small and Marginal farmers hold 66 % of holdings. The average area per holding is 1.97 ha with Low fragmentation of land.</v>
      </c>
      <c r="AN84" s="150" t="str">
        <f>INDEX(DISCOM!E:E,MATCH(B84,DISCOM!B:B,0))</f>
        <v>Dakshin Gujarat Vij Company Limited (DGVCL)</v>
      </c>
      <c r="AO84" s="150"/>
      <c r="AP84" s="150" t="str">
        <f>INDEX(DISCOM!F:F,MATCH(B84,DISCOM!B:B,0))</f>
        <v>A+</v>
      </c>
      <c r="AQ84" s="74" t="str">
        <f>INDEX(DISCOM!H:H,MATCH(B84,DISCOM!B:B,0))</f>
        <v>Yes</v>
      </c>
      <c r="AR84" s="150" t="s">
        <v>726</v>
      </c>
      <c r="AS84" s="77">
        <f>(INDEX(Tariff!D:D,MATCH(A84,Tariff!A:A,0)))*100</f>
        <v>60</v>
      </c>
      <c r="AT84" s="85" t="str">
        <f>(INDEX(Tariff!E:E,MATCH(A84,Tariff!A:A,0)))</f>
        <v>Very High</v>
      </c>
      <c r="AU84" s="86" t="str">
        <f t="shared" si="39"/>
        <v>Dakshin Gujarat Vij Company Limited (DGVCL) is the Distribution Company responsible for distributing electricity. The rating of DISCOM (capturing financial and operational metrics) is A+. More than 70 % of feeder is segregated.</v>
      </c>
      <c r="AV84" s="119" t="str">
        <f>INDEX('Community SIP'!I:I,MATCH(B84,'Community SIP'!B:B,0))</f>
        <v/>
      </c>
      <c r="AW84" s="119" t="str">
        <f t="shared" si="42"/>
        <v/>
      </c>
      <c r="AX84" s="119" t="str">
        <f t="shared" si="43"/>
        <v/>
      </c>
      <c r="AY84" s="119"/>
      <c r="AZ84" s="119" t="str">
        <f t="shared" si="40"/>
        <v>Electric</v>
      </c>
      <c r="BA84" s="120" t="s">
        <v>728</v>
      </c>
      <c r="BB84" s="120" t="str">
        <f>INDEX(DISCOM!H:H,MATCH(B84,DISCOM!B:B,0))</f>
        <v>Yes</v>
      </c>
      <c r="BC84" s="153" t="s">
        <v>731</v>
      </c>
      <c r="BD84" s="181" t="str">
        <f t="shared" si="41"/>
        <v>High DISCOM rating alongside feeder segregation and higher proportion of electric pumps suggests both PM-KUSUM model C (IPS and FLS) may be preferred.</v>
      </c>
      <c r="BE84" s="58" t="s">
        <v>732</v>
      </c>
      <c r="BG84">
        <f>Y84*100</f>
        <v>0</v>
      </c>
    </row>
    <row r="85" spans="1:59" ht="123" customHeight="1" x14ac:dyDescent="0.25">
      <c r="A85" s="88" t="str">
        <f>INDEX(Aquifer!A:A,MATCH(B85,Aquifer!C:C,0))</f>
        <v>gujarat</v>
      </c>
      <c r="B85" s="89" t="s">
        <v>152</v>
      </c>
      <c r="C85" s="87">
        <v>5.4928410900077003</v>
      </c>
      <c r="D85" s="130">
        <f>INDEX(Aquifer!J:J,MATCH(B85,Aquifer!C:C,0))*100</f>
        <v>66.784876264103886</v>
      </c>
      <c r="E85" s="128">
        <v>112.79999999999998</v>
      </c>
      <c r="F85" s="128">
        <v>37.9</v>
      </c>
      <c r="G85" s="128">
        <v>79.106710671067106</v>
      </c>
      <c r="H85" s="46" t="str">
        <f t="shared" si="25"/>
        <v>High</v>
      </c>
      <c r="I85" s="46" t="str">
        <f t="shared" si="26"/>
        <v>Low</v>
      </c>
      <c r="J85" s="46" t="str">
        <f t="shared" si="27"/>
        <v>Moderate</v>
      </c>
      <c r="K85" s="46" t="str">
        <f t="shared" si="28"/>
        <v>Very High</v>
      </c>
      <c r="L85" s="91" t="str">
        <f t="shared" si="29"/>
        <v>District has High proportion of area under cultivation, supporting Low cropping intensity. Irrigation coverage is Moderate with Very High irrigation water requirements.</v>
      </c>
      <c r="M85" s="132">
        <v>99.339999999999989</v>
      </c>
      <c r="N85" s="132">
        <f>INDEX(Aquifer!H:H,MATCH(B85,Aquifer!C:C,0))</f>
        <v>42.78</v>
      </c>
      <c r="O85" s="77" t="str">
        <f>INDEX(Aquifer!F:F,MATCH(B85,Aquifer!C:C,0))</f>
        <v>HR</v>
      </c>
      <c r="P85" s="134">
        <f>INDEX(surface_water_body!F:F,MATCH(B85,surface_water_body!A:A,0))</f>
        <v>1867</v>
      </c>
      <c r="Q85" s="42">
        <f>INDEX(surface_water_body!D:D,MATCH(B85,surface_water_body!A:A,0))</f>
        <v>47.504799999999939</v>
      </c>
      <c r="R85" s="132">
        <f>INDEX(surface_water_body!E:E,MATCH(B85,surface_water_body!A:A,0))</f>
        <v>0.66051056678583653</v>
      </c>
      <c r="S85" s="43" t="str">
        <f t="shared" si="30"/>
        <v>Very High</v>
      </c>
      <c r="T85" s="43" t="str">
        <f t="shared" si="31"/>
        <v>Low</v>
      </c>
      <c r="U85" s="43">
        <f t="shared" si="23"/>
        <v>4</v>
      </c>
      <c r="V85" s="48" t="str">
        <f t="shared" si="32"/>
        <v>Groundwater contribution to irrigation is Very High with current groundwater development stage classified as Low. There are 1867 surface water bodies, covering 0.7% of district area.</v>
      </c>
      <c r="W85" s="136">
        <v>100</v>
      </c>
      <c r="X85" s="134">
        <v>100</v>
      </c>
      <c r="Y85" s="143">
        <f>INDEX(Aquifer!E:E, MATCH(B85,Aquifer!C:C,0))*100</f>
        <v>0</v>
      </c>
      <c r="Z85" s="139">
        <f>(INDEX(Aquifer!G:G, MATCH(B85,Aquifer!C:C,0)))*(10^4/10^6)</f>
        <v>455.13819999999998</v>
      </c>
      <c r="AA85" s="141">
        <v>60</v>
      </c>
      <c r="AB85" s="56">
        <f>INDEX(Replacement!M:M, MATCH(B85,Replacement!B:B,0))</f>
        <v>12.4</v>
      </c>
      <c r="AC85" s="57">
        <f t="shared" si="24"/>
        <v>1</v>
      </c>
      <c r="AD85" s="57">
        <f>(X85/100)*0.278+(Y85/100)*0.0732</f>
        <v>0.27800000000000002</v>
      </c>
      <c r="AE85" s="44">
        <f t="shared" si="33"/>
        <v>1.4236790323881483E-2</v>
      </c>
      <c r="AF85" s="61" t="str">
        <f t="shared" si="34"/>
        <v>District has 100 pumps, with 100 % of pumps being electric. The electric tariff subsidy is Very High. These pumps abstract 455 MCM of groundwater.</v>
      </c>
      <c r="AG85" s="146">
        <f>INDEX(Replacement!N:N,MATCH(B85,Replacement!B:B,0))</f>
        <v>67.510000000000005</v>
      </c>
      <c r="AH85" s="147">
        <f>INDEX('Community SIP'!C:C,MATCH(B85,'Community SIP'!B:B,0))</f>
        <v>2.02</v>
      </c>
      <c r="AI85" s="147">
        <f>INDEX('Community SIP'!D:D,MATCH(B85,'Community SIP'!B:B,0))</f>
        <v>1.01</v>
      </c>
      <c r="AJ85" s="67" t="str">
        <f t="shared" si="35"/>
        <v>High</v>
      </c>
      <c r="AK85" s="64">
        <f t="shared" si="36"/>
        <v>2</v>
      </c>
      <c r="AL85" s="64" t="str">
        <f t="shared" si="37"/>
        <v>Low</v>
      </c>
      <c r="AM85" s="70" t="str">
        <f t="shared" si="38"/>
        <v>Small and Marginal farmers hold 67 % of holdings. The average area per holding is 2.02 ha with Low fragmentation of land.</v>
      </c>
      <c r="AN85" s="150" t="str">
        <f>INDEX(DISCOM!E:E,MATCH(B85,DISCOM!B:B,0))</f>
        <v>Paschim Gujarat Vij Company Limited (PGVCL)</v>
      </c>
      <c r="AO85" s="150"/>
      <c r="AP85" s="150" t="str">
        <f>INDEX(DISCOM!F:F,MATCH(B85,DISCOM!B:B,0))</f>
        <v>A+</v>
      </c>
      <c r="AQ85" s="74" t="str">
        <f>INDEX(DISCOM!H:H,MATCH(B85,DISCOM!B:B,0))</f>
        <v>Yes</v>
      </c>
      <c r="AR85" s="150" t="s">
        <v>726</v>
      </c>
      <c r="AS85" s="77">
        <f>(INDEX(Tariff!D:D,MATCH(A85,Tariff!A:A,0)))*100</f>
        <v>60</v>
      </c>
      <c r="AT85" s="85" t="str">
        <f>(INDEX(Tariff!E:E,MATCH(A85,Tariff!A:A,0)))</f>
        <v>Very High</v>
      </c>
      <c r="AU85" s="86" t="str">
        <f t="shared" si="39"/>
        <v>Paschim Gujarat Vij Company Limited (PGVCL) is the Distribution Company responsible for distributing electricity. The rating of DISCOM (capturing financial and operational metrics) is A+. More than 70 % of feeder is segregated.</v>
      </c>
      <c r="AV85" s="119" t="str">
        <f>INDEX('Community SIP'!I:I,MATCH(B85,'Community SIP'!B:B,0))</f>
        <v/>
      </c>
      <c r="AW85" s="119" t="str">
        <f t="shared" si="42"/>
        <v/>
      </c>
      <c r="AX85" s="119" t="str">
        <f t="shared" si="43"/>
        <v xml:space="preserve"> High groundwater development suggests that new SIPs should focus on surface water sources. </v>
      </c>
      <c r="AY85" s="120" t="s">
        <v>727</v>
      </c>
      <c r="AZ85" s="119" t="str">
        <f t="shared" si="40"/>
        <v>Electric</v>
      </c>
      <c r="BA85" s="120" t="s">
        <v>728</v>
      </c>
      <c r="BB85" s="120" t="str">
        <f>INDEX(DISCOM!H:H,MATCH(B85,DISCOM!B:B,0))</f>
        <v>Yes</v>
      </c>
      <c r="BC85" s="153" t="s">
        <v>729</v>
      </c>
      <c r="BD85" s="181" t="str">
        <f t="shared" si="41"/>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85" s="58" t="s">
        <v>730</v>
      </c>
      <c r="BG85">
        <f>Y85*100</f>
        <v>0</v>
      </c>
    </row>
    <row r="86" spans="1:59" ht="123" customHeight="1" x14ac:dyDescent="0.25">
      <c r="A86" s="88" t="str">
        <f>INDEX(Aquifer!A:A,MATCH(B86,Aquifer!C:C,0))</f>
        <v>rajasthan</v>
      </c>
      <c r="B86" s="89" t="s">
        <v>537</v>
      </c>
      <c r="C86" s="87">
        <v>5.4775582197819004</v>
      </c>
      <c r="D86" s="130">
        <f>INDEX(Aquifer!J:J,MATCH(B86,Aquifer!C:C,0))*100</f>
        <v>41.781389617124944</v>
      </c>
      <c r="E86" s="128">
        <v>145.30000000000001</v>
      </c>
      <c r="F86" s="128">
        <v>36.5</v>
      </c>
      <c r="G86" s="128">
        <v>77.512248110133228</v>
      </c>
      <c r="H86" s="46" t="str">
        <f t="shared" si="25"/>
        <v>Moderate</v>
      </c>
      <c r="I86" s="46" t="str">
        <f t="shared" si="26"/>
        <v>Moderate</v>
      </c>
      <c r="J86" s="46" t="str">
        <f t="shared" si="27"/>
        <v>Moderate</v>
      </c>
      <c r="K86" s="46" t="str">
        <f t="shared" si="28"/>
        <v>Very High</v>
      </c>
      <c r="L86" s="91" t="str">
        <f t="shared" si="29"/>
        <v>District has Moderate proportion of area under cultivation, supporting Moderate cropping intensity. Irrigation coverage is Moderate with Very High irrigation water requirements.</v>
      </c>
      <c r="M86" s="132">
        <v>82.98</v>
      </c>
      <c r="N86" s="132">
        <f>INDEX(Aquifer!H:H,MATCH(B86,Aquifer!C:C,0))</f>
        <v>163.30000000000001</v>
      </c>
      <c r="O86" s="77" t="str">
        <f>INDEX(Aquifer!F:F,MATCH(B86,Aquifer!C:C,0))</f>
        <v>SR</v>
      </c>
      <c r="P86" s="134">
        <f>INDEX(surface_water_body!F:F,MATCH(B86,surface_water_body!A:A,0))</f>
        <v>1877</v>
      </c>
      <c r="Q86" s="42">
        <f>INDEX(surface_water_body!D:D,MATCH(B86,surface_water_body!A:A,0))</f>
        <v>6982.9060900000177</v>
      </c>
      <c r="R86" s="132">
        <f>INDEX(surface_water_body!E:E,MATCH(B86,surface_water_body!A:A,0))</f>
        <v>64.405710264025899</v>
      </c>
      <c r="S86" s="43" t="str">
        <f t="shared" si="30"/>
        <v>Very High</v>
      </c>
      <c r="T86" s="43" t="str">
        <f t="shared" si="31"/>
        <v>Over-exploited</v>
      </c>
      <c r="U86" s="43">
        <f t="shared" si="23"/>
        <v>4</v>
      </c>
      <c r="V86" s="48" t="str">
        <f t="shared" si="32"/>
        <v>Groundwater contribution to irrigation is Very High with current groundwater development stage classified as Over-exploited. There are 1877 surface water bodies, covering 64.4% of district area.</v>
      </c>
      <c r="W86" s="136">
        <v>100</v>
      </c>
      <c r="X86" s="134">
        <v>96</v>
      </c>
      <c r="Y86" s="143">
        <f>INDEX(Aquifer!E:E, MATCH(B86,Aquifer!C:C,0))*100</f>
        <v>4</v>
      </c>
      <c r="Z86" s="139">
        <f>(INDEX(Aquifer!G:G, MATCH(B86,Aquifer!C:C,0)))*(10^4/10^6)</f>
        <v>456.49610000000001</v>
      </c>
      <c r="AA86" s="141">
        <v>167</v>
      </c>
      <c r="AB86" s="56">
        <f>INDEX(Replacement!M:M, MATCH(B86,Replacement!B:B,0))</f>
        <v>10.9</v>
      </c>
      <c r="AC86" s="57">
        <f t="shared" si="24"/>
        <v>1</v>
      </c>
      <c r="AD86" s="57">
        <f>(X86/100)*0.278+(Y86/100)*0.0732</f>
        <v>0.26980799999999999</v>
      </c>
      <c r="AE86" s="44">
        <f t="shared" si="33"/>
        <v>1.2182059388117426E-2</v>
      </c>
      <c r="AF86" s="61" t="str">
        <f t="shared" si="34"/>
        <v>District has 100 pumps, with 96 % of pumps being electric. The electric tariff subsidy is Moderate. These pumps abstract 456 MCM of groundwater.</v>
      </c>
      <c r="AG86" s="146">
        <f>INDEX(Replacement!N:N,MATCH(B86,Replacement!B:B,0))</f>
        <v>76.804474010000007</v>
      </c>
      <c r="AH86" s="147">
        <f>INDEX('Community SIP'!C:C,MATCH(B86,'Community SIP'!B:B,0))</f>
        <v>1.58</v>
      </c>
      <c r="AI86" s="147">
        <f>INDEX('Community SIP'!D:D,MATCH(B86,'Community SIP'!B:B,0))</f>
        <v>4.03</v>
      </c>
      <c r="AJ86" s="67" t="str">
        <f t="shared" si="35"/>
        <v>High</v>
      </c>
      <c r="AK86" s="64">
        <f t="shared" si="36"/>
        <v>3</v>
      </c>
      <c r="AL86" s="64" t="str">
        <f t="shared" si="37"/>
        <v>Very High</v>
      </c>
      <c r="AM86" s="70" t="str">
        <f t="shared" si="38"/>
        <v>Small and Marginal farmers hold 76 % of holdings. The average area per holding is 1.58 ha with Very High fragmentation of land.</v>
      </c>
      <c r="AN86" s="150" t="str">
        <f>INDEX(DISCOM!E:E,MATCH(B86,DISCOM!B:B,0))</f>
        <v>Ajmer Vidyut Vitran Nigam Limited (AVVNL)</v>
      </c>
      <c r="AO86" s="150" t="str">
        <f>RIGHT(AN86,7)</f>
        <v>(AVVNL)</v>
      </c>
      <c r="AP86" s="150" t="str">
        <f>INDEX(DISCOM!F:F,MATCH(B86,DISCOM!B:B,0))</f>
        <v>B</v>
      </c>
      <c r="AQ86" s="74" t="str">
        <f>INDEX(DISCOM!H:H,MATCH(B86,DISCOM!B:B,0))</f>
        <v>No</v>
      </c>
      <c r="AR86" s="150"/>
      <c r="AS86" s="77">
        <f>(INDEX(Tariff!D:D,MATCH(A86,Tariff!A:A,0)))*100</f>
        <v>167</v>
      </c>
      <c r="AT86" s="85" t="str">
        <f>(INDEX(Tariff!E:E,MATCH(A86,Tariff!A:A,0)))</f>
        <v>Moderate</v>
      </c>
      <c r="AU86" s="86" t="str">
        <f t="shared" si="39"/>
        <v xml:space="preserve">Ajmer Vidyut Vitran Nigam Limited (AVVNL) is the Distribution Company responsible for distributing electricity. The rating of DISCOM (capturing financial and operational metrics) is B. </v>
      </c>
      <c r="AV86" s="119" t="str">
        <f>INDEX('Community SIP'!I:I,MATCH(B86,'Community SIP'!B:B,0))</f>
        <v>Community SIP</v>
      </c>
      <c r="AW86" s="119" t="str">
        <f t="shared" si="42"/>
        <v xml:space="preserve"> Small farm areas alongside higher fragmentation of holdings suggests community SIPs may be preferred</v>
      </c>
      <c r="AX86" s="119" t="str">
        <f t="shared" si="43"/>
        <v xml:space="preserve"> High groundwater development suggests that new SIPs should focus on surface water sources. </v>
      </c>
      <c r="AY86" s="120" t="s">
        <v>727</v>
      </c>
      <c r="AZ86" s="119" t="str">
        <f t="shared" si="40"/>
        <v>Electric</v>
      </c>
      <c r="BA86" s="120" t="s">
        <v>728</v>
      </c>
      <c r="BB86" s="120" t="str">
        <f>INDEX(DISCOM!H:H,MATCH(B86,DISCOM!B:B,0))</f>
        <v>No</v>
      </c>
      <c r="BC86" s="153" t="s">
        <v>729</v>
      </c>
      <c r="BD86" s="181" t="str">
        <f t="shared" si="41"/>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86" s="58" t="s">
        <v>730</v>
      </c>
      <c r="BG86">
        <f>Y86*100</f>
        <v>400</v>
      </c>
    </row>
    <row r="87" spans="1:59" ht="123" customHeight="1" x14ac:dyDescent="0.25">
      <c r="A87" s="88" t="str">
        <f>INDEX(Aquifer!A:A,MATCH(B87,Aquifer!C:C,0))</f>
        <v>madhya pradesh</v>
      </c>
      <c r="B87" s="89" t="s">
        <v>475</v>
      </c>
      <c r="C87" s="87">
        <v>4.9818367146237001</v>
      </c>
      <c r="D87" s="130">
        <f>INDEX(Aquifer!J:J,MATCH(B87,Aquifer!C:C,0))*100</f>
        <v>76.32635825374436</v>
      </c>
      <c r="E87" s="128">
        <v>120.5</v>
      </c>
      <c r="F87" s="128">
        <v>55.1</v>
      </c>
      <c r="G87" s="128">
        <v>58.691652470187393</v>
      </c>
      <c r="H87" s="46" t="str">
        <f t="shared" si="25"/>
        <v>Very High</v>
      </c>
      <c r="I87" s="46" t="str">
        <f t="shared" si="26"/>
        <v>Low</v>
      </c>
      <c r="J87" s="46" t="str">
        <f t="shared" si="27"/>
        <v>High</v>
      </c>
      <c r="K87" s="46" t="str">
        <f t="shared" si="28"/>
        <v>High</v>
      </c>
      <c r="L87" s="91" t="str">
        <f t="shared" si="29"/>
        <v>District has Very High proportion of area under cultivation, supporting Low cropping intensity. Irrigation coverage is High with High irrigation water requirements.</v>
      </c>
      <c r="M87" s="132">
        <v>54.75</v>
      </c>
      <c r="N87" s="132">
        <f>INDEX(Aquifer!H:H,MATCH(B87,Aquifer!C:C,0))</f>
        <v>32.65</v>
      </c>
      <c r="O87" s="77" t="str">
        <f>INDEX(Aquifer!F:F,MATCH(B87,Aquifer!C:C,0))</f>
        <v>SR</v>
      </c>
      <c r="P87" s="134">
        <f>INDEX(surface_water_body!F:F,MATCH(B87,surface_water_body!A:A,0))</f>
        <v>1604</v>
      </c>
      <c r="Q87" s="42">
        <f>INDEX(surface_water_body!D:D,MATCH(B87,surface_water_body!A:A,0))</f>
        <v>12.548309999999999</v>
      </c>
      <c r="R87" s="132">
        <f>INDEX(surface_water_body!E:E,MATCH(B87,surface_water_body!A:A,0))</f>
        <v>0.27608188636505193</v>
      </c>
      <c r="S87" s="43" t="str">
        <f t="shared" si="30"/>
        <v>High</v>
      </c>
      <c r="T87" s="43" t="str">
        <f t="shared" si="31"/>
        <v>Low</v>
      </c>
      <c r="U87" s="43">
        <f t="shared" si="23"/>
        <v>3</v>
      </c>
      <c r="V87" s="48" t="str">
        <f t="shared" si="32"/>
        <v>Groundwater contribution to irrigation is High with current groundwater development stage classified as Low. There are 1604 surface water bodies, covering 0.3% of district area.</v>
      </c>
      <c r="W87" s="136">
        <v>100</v>
      </c>
      <c r="X87" s="134">
        <v>78</v>
      </c>
      <c r="Y87" s="143">
        <f>INDEX(Aquifer!E:E, MATCH(B87,Aquifer!C:C,0))*100</f>
        <v>21</v>
      </c>
      <c r="Z87" s="139">
        <f>(INDEX(Aquifer!G:G, MATCH(B87,Aquifer!C:C,0)))*(10^4/10^6)</f>
        <v>293.7362</v>
      </c>
      <c r="AA87" s="141">
        <v>135</v>
      </c>
      <c r="AB87" s="56">
        <f>INDEX(Replacement!M:M, MATCH(B87,Replacement!B:B,0))</f>
        <v>15</v>
      </c>
      <c r="AC87" s="57">
        <f t="shared" si="24"/>
        <v>1</v>
      </c>
      <c r="AD87" s="57">
        <f>(X87/100)*0.278+(Y87/100)*0.0732</f>
        <v>0.23221200000000003</v>
      </c>
      <c r="AE87" s="44">
        <f t="shared" si="33"/>
        <v>9.2840123701266666E-3</v>
      </c>
      <c r="AF87" s="61" t="str">
        <f t="shared" si="34"/>
        <v>District has 100 pumps, with 78 % of pumps being electric. The electric tariff subsidy is High. These pumps abstract 293 MCM of groundwater.</v>
      </c>
      <c r="AG87" s="146">
        <f>INDEX(Replacement!N:N,MATCH(B87,Replacement!B:B,0))</f>
        <v>76.38</v>
      </c>
      <c r="AH87" s="147">
        <f>INDEX('Community SIP'!C:C,MATCH(B87,'Community SIP'!B:B,0))</f>
        <v>1.38</v>
      </c>
      <c r="AI87" s="147">
        <f>INDEX('Community SIP'!D:D,MATCH(B87,'Community SIP'!B:B,0))</f>
        <v>4.78</v>
      </c>
      <c r="AJ87" s="67" t="str">
        <f t="shared" si="35"/>
        <v>High</v>
      </c>
      <c r="AK87" s="64">
        <f t="shared" si="36"/>
        <v>3</v>
      </c>
      <c r="AL87" s="64" t="str">
        <f t="shared" si="37"/>
        <v>Very High</v>
      </c>
      <c r="AM87" s="70" t="str">
        <f t="shared" si="38"/>
        <v>Small and Marginal farmers hold 76 % of holdings. The average area per holding is 1.38 ha with Very High fragmentation of land.</v>
      </c>
      <c r="AN87" s="150" t="str">
        <f>INDEX(DISCOM!E:E,MATCH(B87,DISCOM!B:B,0))</f>
        <v>Madhya Pradesh Madhya Kshetra Vidyut Vidyut Vitaran Company Limited (MPMKVVCL)</v>
      </c>
      <c r="AO87" s="150"/>
      <c r="AP87" s="150" t="str">
        <f>INDEX(DISCOM!F:F,MATCH(B87,DISCOM!B:B,0))</f>
        <v>B</v>
      </c>
      <c r="AQ87" s="74" t="str">
        <f>INDEX(DISCOM!H:H,MATCH(B87,DISCOM!B:B,0))</f>
        <v>Yes</v>
      </c>
      <c r="AR87" s="150" t="s">
        <v>726</v>
      </c>
      <c r="AS87" s="77">
        <f>(INDEX(Tariff!D:D,MATCH(A87,Tariff!A:A,0)))*100</f>
        <v>135</v>
      </c>
      <c r="AT87" s="85" t="str">
        <f>(INDEX(Tariff!E:E,MATCH(A87,Tariff!A:A,0)))</f>
        <v>High</v>
      </c>
      <c r="AU87" s="86" t="str">
        <f t="shared" si="39"/>
        <v>Madhya Pradesh Madhya Kshetra Vidyut Vidyut Vitaran Company Limited (MPMKVVCL) is the Distribution Company responsible for distributing electricity. The rating of DISCOM (capturing financial and operational metrics) is B. More than 70 % of feeder is segregated.</v>
      </c>
      <c r="AV87" s="119" t="str">
        <f>INDEX('Community SIP'!I:I,MATCH(B87,'Community SIP'!B:B,0))</f>
        <v>Community SIP</v>
      </c>
      <c r="AW87" s="119" t="str">
        <f t="shared" si="42"/>
        <v xml:space="preserve"> Small farm areas alongside higher fragmentation of holdings suggests community SIPs may be preferred</v>
      </c>
      <c r="AX87" s="119" t="str">
        <f t="shared" si="43"/>
        <v/>
      </c>
      <c r="AY87" s="119"/>
      <c r="AZ87" s="119" t="str">
        <f t="shared" si="40"/>
        <v>Electric</v>
      </c>
      <c r="BA87" s="120" t="s">
        <v>728</v>
      </c>
      <c r="BB87" s="120" t="str">
        <f>INDEX(DISCOM!H:H,MATCH(B87,DISCOM!B:B,0))</f>
        <v>Yes</v>
      </c>
      <c r="BC87" s="153" t="s">
        <v>731</v>
      </c>
      <c r="BD87" s="181" t="str">
        <f t="shared" si="41"/>
        <v>High DISCOM rating alongside feeder segregation and higher proportion of electric pumps suggests both PM-KUSUM model C (IPS and FLS) may be preferred. Small farm areas alongside higher fragmentation of holdings suggests community SIPs may be preferred</v>
      </c>
      <c r="BE87" s="58" t="s">
        <v>732</v>
      </c>
      <c r="BG87">
        <f>Y87*100</f>
        <v>2100</v>
      </c>
    </row>
    <row r="88" spans="1:59" ht="123" customHeight="1" x14ac:dyDescent="0.25">
      <c r="A88" s="88" t="str">
        <f>INDEX(Aquifer!A:A,MATCH(B88,Aquifer!C:C,0))</f>
        <v>haryana</v>
      </c>
      <c r="B88" s="89" t="s">
        <v>186</v>
      </c>
      <c r="C88" s="87">
        <v>4.8992954758040996</v>
      </c>
      <c r="D88" s="130">
        <f>INDEX(Aquifer!J:J,MATCH(B88,Aquifer!C:C,0))*100</f>
        <v>89.596007575619169</v>
      </c>
      <c r="E88" s="128">
        <v>166.6</v>
      </c>
      <c r="F88" s="128">
        <v>70.7</v>
      </c>
      <c r="G88" s="128">
        <v>76.72221395625651</v>
      </c>
      <c r="H88" s="46" t="str">
        <f t="shared" si="25"/>
        <v>Very High</v>
      </c>
      <c r="I88" s="46" t="str">
        <f t="shared" si="26"/>
        <v>Moderate</v>
      </c>
      <c r="J88" s="46" t="str">
        <f t="shared" si="27"/>
        <v>High</v>
      </c>
      <c r="K88" s="46" t="str">
        <f t="shared" si="28"/>
        <v>Very High</v>
      </c>
      <c r="L88" s="91" t="str">
        <f t="shared" si="29"/>
        <v>District has Very High proportion of area under cultivation, supporting Moderate cropping intensity. Irrigation coverage is High with Very High irrigation water requirements.</v>
      </c>
      <c r="M88" s="132">
        <v>61.68</v>
      </c>
      <c r="N88" s="132">
        <f>INDEX(Aquifer!H:H,MATCH(B88,Aquifer!C:C,0))</f>
        <v>106.66</v>
      </c>
      <c r="O88" s="77" t="str">
        <f>INDEX(Aquifer!F:F,MATCH(B88,Aquifer!C:C,0))</f>
        <v>SR</v>
      </c>
      <c r="P88" s="134">
        <f>INDEX(surface_water_body!F:F,MATCH(B88,surface_water_body!A:A,0))</f>
        <v>258</v>
      </c>
      <c r="Q88" s="42">
        <f>INDEX(surface_water_body!D:D,MATCH(B88,surface_water_body!A:A,0))</f>
        <v>0.01</v>
      </c>
      <c r="R88" s="132">
        <f>INDEX(surface_water_body!E:E,MATCH(B88,surface_water_body!A:A,0))</f>
        <v>2.0978366464810953E-4</v>
      </c>
      <c r="S88" s="43" t="str">
        <f t="shared" si="30"/>
        <v>High</v>
      </c>
      <c r="T88" s="43" t="str">
        <f t="shared" si="31"/>
        <v>Over-exploited</v>
      </c>
      <c r="U88" s="43">
        <f t="shared" si="23"/>
        <v>1</v>
      </c>
      <c r="V88" s="48" t="str">
        <f t="shared" si="32"/>
        <v>Groundwater contribution to irrigation is High with current groundwater development stage classified as Over-exploited. There are 258 surface water bodies, covering 0% of district area.</v>
      </c>
      <c r="W88" s="136">
        <v>100</v>
      </c>
      <c r="X88" s="134">
        <v>100</v>
      </c>
      <c r="Y88" s="143">
        <f>INDEX(Aquifer!E:E, MATCH(B88,Aquifer!C:C,0))*100</f>
        <v>0</v>
      </c>
      <c r="Z88" s="139">
        <f>(INDEX(Aquifer!G:G, MATCH(B88,Aquifer!C:C,0)))*(10^4/10^6)</f>
        <v>447.15540000000004</v>
      </c>
      <c r="AA88" s="141">
        <v>10</v>
      </c>
      <c r="AB88" s="56">
        <f>INDEX(Replacement!M:M, MATCH(B88,Replacement!B:B,0))</f>
        <v>12.6</v>
      </c>
      <c r="AC88" s="57">
        <f t="shared" si="24"/>
        <v>1</v>
      </c>
      <c r="AD88" s="57">
        <f>(X88/100)*0.278+(Y88/100)*0.0732</f>
        <v>0.27800000000000002</v>
      </c>
      <c r="AE88" s="44">
        <f t="shared" si="33"/>
        <v>1.4212685337200003E-2</v>
      </c>
      <c r="AF88" s="61" t="str">
        <f t="shared" si="34"/>
        <v>District has 100 pumps, with 100 % of pumps being electric. The electric tariff subsidy is Very High. These pumps abstract 447 MCM of groundwater.</v>
      </c>
      <c r="AG88" s="146">
        <f>INDEX(Replacement!N:N,MATCH(B88,Replacement!B:B,0))</f>
        <v>58.76</v>
      </c>
      <c r="AH88" s="147">
        <f>INDEX('Community SIP'!C:C,MATCH(B88,'Community SIP'!B:B,0))</f>
        <v>2.59</v>
      </c>
      <c r="AI88" s="147">
        <f>INDEX('Community SIP'!D:D,MATCH(B88,'Community SIP'!B:B,0))</f>
        <v>1.18</v>
      </c>
      <c r="AJ88" s="67" t="str">
        <f t="shared" si="35"/>
        <v>Moderate</v>
      </c>
      <c r="AK88" s="64">
        <f t="shared" si="36"/>
        <v>2</v>
      </c>
      <c r="AL88" s="64" t="str">
        <f t="shared" si="37"/>
        <v>Low</v>
      </c>
      <c r="AM88" s="70" t="str">
        <f t="shared" si="38"/>
        <v>Small and Marginal farmers hold 58 % of holdings. The average area per holding is 2.59 ha with Low fragmentation of land.</v>
      </c>
      <c r="AN88" s="150" t="str">
        <f>INDEX(DISCOM!E:E,MATCH(B88,DISCOM!B:B,0))</f>
        <v>Dakshin Haryana Bijli Vitran Nigam Limited (DHBVNL)</v>
      </c>
      <c r="AO88" s="150"/>
      <c r="AP88" s="150" t="str">
        <f>INDEX(DISCOM!F:F,MATCH(B88,DISCOM!B:B,0))</f>
        <v>A</v>
      </c>
      <c r="AQ88" s="74" t="str">
        <f>INDEX(DISCOM!H:H,MATCH(B88,DISCOM!B:B,0))</f>
        <v>Yes</v>
      </c>
      <c r="AR88" s="150" t="s">
        <v>726</v>
      </c>
      <c r="AS88" s="77">
        <f>(INDEX(Tariff!D:D,MATCH(A88,Tariff!A:A,0)))*100</f>
        <v>10</v>
      </c>
      <c r="AT88" s="85" t="str">
        <f>(INDEX(Tariff!E:E,MATCH(A88,Tariff!A:A,0)))</f>
        <v>Very High</v>
      </c>
      <c r="AU88" s="86" t="str">
        <f t="shared" si="39"/>
        <v>Dakshin Haryana Bijli Vitran Nigam Limited (DHBVNL) is the Distribution Company responsible for distributing electricity. The rating of DISCOM (capturing financial and operational metrics) is A. More than 70 % of feeder is segregated.</v>
      </c>
      <c r="AV88" s="119" t="str">
        <f>INDEX('Community SIP'!I:I,MATCH(B88,'Community SIP'!B:B,0))</f>
        <v/>
      </c>
      <c r="AW88" s="119" t="str">
        <f t="shared" si="42"/>
        <v/>
      </c>
      <c r="AX88" s="119" t="str">
        <f t="shared" si="43"/>
        <v/>
      </c>
      <c r="AY88" s="120"/>
      <c r="AZ88" s="120" t="str">
        <f t="shared" si="40"/>
        <v>Electric</v>
      </c>
      <c r="BA88" s="120" t="s">
        <v>728</v>
      </c>
      <c r="BB88" s="120" t="str">
        <f>INDEX(DISCOM!H:H,MATCH(B88,DISCOM!B:B,0))</f>
        <v>Yes</v>
      </c>
      <c r="BC88" s="153" t="s">
        <v>731</v>
      </c>
      <c r="BD88" s="181" t="str">
        <f t="shared" si="41"/>
        <v>High DISCOM rating alongside feeder segregation and higher proportion of electric pumps suggests both PM-KUSUM model C (IPS and FLS) may be preferred.</v>
      </c>
      <c r="BE88" s="58" t="s">
        <v>732</v>
      </c>
      <c r="BG88">
        <f>Y88*100</f>
        <v>0</v>
      </c>
    </row>
    <row r="89" spans="1:59" ht="123" customHeight="1" x14ac:dyDescent="0.25">
      <c r="A89" s="88" t="str">
        <f>INDEX(Aquifer!A:A,MATCH(B89,Aquifer!C:C,0))</f>
        <v>bihar</v>
      </c>
      <c r="B89" s="89" t="s">
        <v>251</v>
      </c>
      <c r="C89" s="87">
        <v>4.8649860775163001</v>
      </c>
      <c r="D89" s="130">
        <f>INDEX(Aquifer!J:J,MATCH(B89,Aquifer!C:C,0))*100</f>
        <v>81.647769645949467</v>
      </c>
      <c r="E89" s="128">
        <v>114.7</v>
      </c>
      <c r="F89" s="128">
        <v>91.5</v>
      </c>
      <c r="G89" s="128">
        <v>65.428726185149415</v>
      </c>
      <c r="H89" s="46" t="str">
        <f t="shared" si="25"/>
        <v>Very High</v>
      </c>
      <c r="I89" s="46" t="str">
        <f t="shared" si="26"/>
        <v>Low</v>
      </c>
      <c r="J89" s="46" t="str">
        <f t="shared" si="27"/>
        <v>Very High</v>
      </c>
      <c r="K89" s="46" t="str">
        <f t="shared" si="28"/>
        <v>High</v>
      </c>
      <c r="L89" s="91" t="str">
        <f t="shared" si="29"/>
        <v>District has Very High proportion of area under cultivation, supporting Low cropping intensity. Irrigation coverage is Very High with High irrigation water requirements.</v>
      </c>
      <c r="M89" s="132">
        <v>29.65</v>
      </c>
      <c r="N89" s="132">
        <f>INDEX(Aquifer!H:H,MATCH(B89,Aquifer!C:C,0))</f>
        <v>47.24</v>
      </c>
      <c r="O89" s="77" t="str">
        <f>INDEX(Aquifer!F:F,MATCH(B89,Aquifer!C:C,0))</f>
        <v>SR</v>
      </c>
      <c r="P89" s="134">
        <f>INDEX(surface_water_body!F:F,MATCH(B89,surface_water_body!A:A,0))</f>
        <v>1207</v>
      </c>
      <c r="Q89" s="42">
        <f>INDEX(surface_water_body!D:D,MATCH(B89,surface_water_body!A:A,0))</f>
        <v>24.6085899999999</v>
      </c>
      <c r="R89" s="132">
        <f>INDEX(surface_water_body!E:E,MATCH(B89,surface_water_body!A:A,0))</f>
        <v>1.0358855748056184</v>
      </c>
      <c r="S89" s="43" t="str">
        <f t="shared" si="30"/>
        <v>Moderate</v>
      </c>
      <c r="T89" s="43" t="str">
        <f t="shared" si="31"/>
        <v>Low</v>
      </c>
      <c r="U89" s="43">
        <f t="shared" si="23"/>
        <v>4</v>
      </c>
      <c r="V89" s="48" t="str">
        <f t="shared" si="32"/>
        <v>Groundwater contribution to irrigation is Moderate with current groundwater development stage classified as Low. There are 1207 surface water bodies, covering 1% of district area.</v>
      </c>
      <c r="W89" s="136">
        <v>100</v>
      </c>
      <c r="X89" s="134">
        <v>13</v>
      </c>
      <c r="Y89" s="143">
        <f>INDEX(Aquifer!E:E, MATCH(B89,Aquifer!C:C,0))*100</f>
        <v>70</v>
      </c>
      <c r="Z89" s="139">
        <f>(INDEX(Aquifer!G:G, MATCH(B89,Aquifer!C:C,0)))*(10^4/10^6)</f>
        <v>379.21510000000001</v>
      </c>
      <c r="AA89" s="141">
        <v>67.5</v>
      </c>
      <c r="AB89" s="56">
        <f>INDEX(Replacement!M:M, MATCH(B89,Replacement!B:B,0))</f>
        <v>6.5</v>
      </c>
      <c r="AC89" s="57">
        <f t="shared" si="24"/>
        <v>4</v>
      </c>
      <c r="AD89" s="57">
        <f>(X89/100)*0.278+(Y89/100)*0.0732</f>
        <v>8.7380000000000013E-2</v>
      </c>
      <c r="AE89" s="44">
        <f t="shared" si="33"/>
        <v>1.9543994846301857E-3</v>
      </c>
      <c r="AF89" s="61" t="str">
        <f t="shared" si="34"/>
        <v>District has 100 pumps, with 13 % of pumps being electric. The electric tariff subsidy is Very High. These pumps abstract 379 MCM of groundwater.</v>
      </c>
      <c r="AG89" s="146">
        <f>INDEX(Replacement!N:N,MATCH(B89,Replacement!B:B,0))</f>
        <v>95.63</v>
      </c>
      <c r="AH89" s="147">
        <f>INDEX('Community SIP'!C:C,MATCH(B89,'Community SIP'!B:B,0))</f>
        <v>0.41</v>
      </c>
      <c r="AI89" s="147">
        <f>INDEX('Community SIP'!D:D,MATCH(B89,'Community SIP'!B:B,0))</f>
        <v>2.31</v>
      </c>
      <c r="AJ89" s="67" t="str">
        <f t="shared" si="35"/>
        <v>Very High</v>
      </c>
      <c r="AK89" s="64">
        <f t="shared" si="36"/>
        <v>4</v>
      </c>
      <c r="AL89" s="64" t="str">
        <f t="shared" si="37"/>
        <v>High</v>
      </c>
      <c r="AM89" s="70" t="str">
        <f t="shared" si="38"/>
        <v>Small and Marginal farmers hold 95 % of holdings. The average area per holding is 0.41 ha with High fragmentation of land.</v>
      </c>
      <c r="AN89" s="150" t="str">
        <f>INDEX(DISCOM!E:E,MATCH(B89,DISCOM!B:B,0))</f>
        <v>South Bihar Power Distribution Company Limited (SBPDCL)</v>
      </c>
      <c r="AO89" s="150"/>
      <c r="AP89" s="150" t="str">
        <f>INDEX(DISCOM!F:F,MATCH(B89,DISCOM!B:B,0))</f>
        <v>C</v>
      </c>
      <c r="AQ89" s="74" t="str">
        <f>INDEX(DISCOM!H:H,MATCH(B89,DISCOM!B:B,0))</f>
        <v>Yes</v>
      </c>
      <c r="AR89" s="150" t="s">
        <v>726</v>
      </c>
      <c r="AS89" s="77">
        <f>(INDEX(Tariff!D:D,MATCH(A89,Tariff!A:A,0)))*100</f>
        <v>67.5</v>
      </c>
      <c r="AT89" s="85" t="str">
        <f>(INDEX(Tariff!E:E,MATCH(A89,Tariff!A:A,0)))</f>
        <v>Very High</v>
      </c>
      <c r="AU89" s="86" t="str">
        <f t="shared" si="39"/>
        <v>South Bihar Power Distribution Company Limited (SBPDCL) is the Distribution Company responsible for distributing electricity. The rating of DISCOM (capturing financial and operational metrics) is C. More than 70 % of feeder is segregated.</v>
      </c>
      <c r="AV89" s="119" t="str">
        <f>INDEX('Community SIP'!I:I,MATCH(B89,'Community SIP'!B:B,0))</f>
        <v>Community SIP</v>
      </c>
      <c r="AW89" s="119" t="str">
        <f t="shared" si="42"/>
        <v xml:space="preserve"> Small farm areas alongside higher fragmentation of holdings suggests community SIPs may be preferred</v>
      </c>
      <c r="AX89" s="119" t="str">
        <f t="shared" si="43"/>
        <v/>
      </c>
      <c r="AY89" s="119"/>
      <c r="AZ89" s="119" t="str">
        <f t="shared" si="40"/>
        <v>Diesel</v>
      </c>
      <c r="BA89" s="119"/>
      <c r="BB89" s="120" t="str">
        <f>INDEX(DISCOM!H:H,MATCH(B89,DISCOM!B:B,0))</f>
        <v>Yes</v>
      </c>
      <c r="BC89" s="153" t="s">
        <v>736</v>
      </c>
      <c r="BD89" s="181" t="str">
        <f t="shared" si="41"/>
        <v>Higher proportion of diesel pumps suggests that PM-KUSUM model B be preferred. Small farm areas alongside higher fragmentation of holdings suggests community SIPs may be preferred</v>
      </c>
      <c r="BE89" s="58" t="s">
        <v>737</v>
      </c>
      <c r="BG89">
        <f>Y89*100</f>
        <v>7000</v>
      </c>
    </row>
    <row r="90" spans="1:59" ht="123" customHeight="1" x14ac:dyDescent="0.25">
      <c r="A90" s="88" t="str">
        <f>INDEX(Aquifer!A:A,MATCH(B90,Aquifer!C:C,0))</f>
        <v>madhya pradesh</v>
      </c>
      <c r="B90" s="89" t="s">
        <v>165</v>
      </c>
      <c r="C90" s="87">
        <v>5.2305936910449997</v>
      </c>
      <c r="D90" s="130">
        <f>INDEX(Aquifer!J:J,MATCH(B90,Aquifer!C:C,0))*100</f>
        <v>54.960414567439187</v>
      </c>
      <c r="E90" s="128">
        <v>192.4</v>
      </c>
      <c r="F90" s="128">
        <v>47</v>
      </c>
      <c r="G90" s="128">
        <v>71.032357473035432</v>
      </c>
      <c r="H90" s="46" t="str">
        <f t="shared" si="25"/>
        <v>High</v>
      </c>
      <c r="I90" s="46" t="str">
        <f t="shared" si="26"/>
        <v>High</v>
      </c>
      <c r="J90" s="46" t="str">
        <f t="shared" si="27"/>
        <v>Moderate</v>
      </c>
      <c r="K90" s="46" t="str">
        <f t="shared" si="28"/>
        <v>Very High</v>
      </c>
      <c r="L90" s="91" t="str">
        <f t="shared" si="29"/>
        <v>District has High proportion of area under cultivation, supporting High cropping intensity. Irrigation coverage is Moderate with Very High irrigation water requirements.</v>
      </c>
      <c r="M90" s="132">
        <v>74.06</v>
      </c>
      <c r="N90" s="132">
        <f>INDEX(Aquifer!H:H,MATCH(B90,Aquifer!C:C,0))</f>
        <v>78.3</v>
      </c>
      <c r="O90" s="77" t="str">
        <f>INDEX(Aquifer!F:F,MATCH(B90,Aquifer!C:C,0))</f>
        <v>HR</v>
      </c>
      <c r="P90" s="134">
        <f>INDEX(surface_water_body!F:F,MATCH(B90,surface_water_body!A:A,0))</f>
        <v>390</v>
      </c>
      <c r="Q90" s="42">
        <f>INDEX(surface_water_body!D:D,MATCH(B90,surface_water_body!A:A,0))</f>
        <v>65.29782999999999</v>
      </c>
      <c r="R90" s="132">
        <f>INDEX(surface_water_body!E:E,MATCH(B90,surface_water_body!A:A,0))</f>
        <v>2.3444031483823253</v>
      </c>
      <c r="S90" s="43" t="str">
        <f t="shared" si="30"/>
        <v>High</v>
      </c>
      <c r="T90" s="43" t="str">
        <f t="shared" si="31"/>
        <v>Semi-critical</v>
      </c>
      <c r="U90" s="43">
        <f t="shared" si="23"/>
        <v>4</v>
      </c>
      <c r="V90" s="48" t="str">
        <f t="shared" si="32"/>
        <v>Groundwater contribution to irrigation is High with current groundwater development stage classified as Semi-critical. There are 390 surface water bodies, covering 2.3% of district area.</v>
      </c>
      <c r="W90" s="136">
        <v>100</v>
      </c>
      <c r="X90" s="134">
        <v>96</v>
      </c>
      <c r="Y90" s="143">
        <f>INDEX(Aquifer!E:E, MATCH(B90,Aquifer!C:C,0))*100</f>
        <v>3</v>
      </c>
      <c r="Z90" s="139">
        <f>(INDEX(Aquifer!G:G, MATCH(B90,Aquifer!C:C,0)))*(10^4/10^6)</f>
        <v>297.12909999999999</v>
      </c>
      <c r="AA90" s="141">
        <v>135</v>
      </c>
      <c r="AB90" s="56">
        <f>INDEX(Replacement!M:M, MATCH(B90,Replacement!B:B,0))</f>
        <v>11.3</v>
      </c>
      <c r="AC90" s="57">
        <f t="shared" si="24"/>
        <v>1</v>
      </c>
      <c r="AD90" s="57">
        <f>(X90/100)*0.278+(Y90/100)*0.0732</f>
        <v>0.26907599999999998</v>
      </c>
      <c r="AE90" s="44">
        <f t="shared" si="33"/>
        <v>8.1978678680209114E-3</v>
      </c>
      <c r="AF90" s="61" t="str">
        <f t="shared" si="34"/>
        <v>District has 100 pumps, with 96 % of pumps being electric. The electric tariff subsidy is High. These pumps abstract 297 MCM of groundwater.</v>
      </c>
      <c r="AG90" s="146">
        <f>INDEX(Replacement!N:N,MATCH(B90,Replacement!B:B,0))</f>
        <v>68.47999999999999</v>
      </c>
      <c r="AH90" s="147">
        <f>INDEX('Community SIP'!C:C,MATCH(B90,'Community SIP'!B:B,0))</f>
        <v>1.9</v>
      </c>
      <c r="AI90" s="147">
        <f>INDEX('Community SIP'!D:D,MATCH(B90,'Community SIP'!B:B,0))</f>
        <v>1.87</v>
      </c>
      <c r="AJ90" s="67" t="str">
        <f t="shared" si="35"/>
        <v>High</v>
      </c>
      <c r="AK90" s="64">
        <f t="shared" si="36"/>
        <v>3</v>
      </c>
      <c r="AL90" s="64" t="str">
        <f t="shared" si="37"/>
        <v>Moderate</v>
      </c>
      <c r="AM90" s="70" t="str">
        <f t="shared" si="38"/>
        <v>Small and Marginal farmers hold 68 % of holdings. The average area per holding is 1.9 ha with Moderate fragmentation of land.</v>
      </c>
      <c r="AN90" s="150" t="str">
        <f>INDEX(DISCOM!E:E,MATCH(B90,DISCOM!B:B,0))</f>
        <v>Madhya Pradesh Madhya Kshetra Vidyut Vidyut Vitaran Company Limited (MPMKVVCL)</v>
      </c>
      <c r="AO90" s="150"/>
      <c r="AP90" s="150" t="str">
        <f>INDEX(DISCOM!F:F,MATCH(B90,DISCOM!B:B,0))</f>
        <v>B</v>
      </c>
      <c r="AQ90" s="74" t="str">
        <f>INDEX(DISCOM!H:H,MATCH(B90,DISCOM!B:B,0))</f>
        <v>Yes</v>
      </c>
      <c r="AR90" s="150" t="s">
        <v>726</v>
      </c>
      <c r="AS90" s="77">
        <f>(INDEX(Tariff!D:D,MATCH(A90,Tariff!A:A,0)))*100</f>
        <v>135</v>
      </c>
      <c r="AT90" s="85" t="str">
        <f>(INDEX(Tariff!E:E,MATCH(A90,Tariff!A:A,0)))</f>
        <v>High</v>
      </c>
      <c r="AU90" s="86" t="str">
        <f t="shared" si="39"/>
        <v>Madhya Pradesh Madhya Kshetra Vidyut Vidyut Vitaran Company Limited (MPMKVVCL) is the Distribution Company responsible for distributing electricity. The rating of DISCOM (capturing financial and operational metrics) is B. More than 70 % of feeder is segregated.</v>
      </c>
      <c r="AV90" s="119" t="str">
        <f>INDEX('Community SIP'!I:I,MATCH(B90,'Community SIP'!B:B,0))</f>
        <v/>
      </c>
      <c r="AW90" s="119" t="str">
        <f t="shared" si="42"/>
        <v/>
      </c>
      <c r="AX90" s="119" t="str">
        <f t="shared" si="43"/>
        <v xml:space="preserve"> High groundwater development suggests that new SIPs should focus on surface water sources. </v>
      </c>
      <c r="AY90" s="120" t="s">
        <v>727</v>
      </c>
      <c r="AZ90" s="119" t="str">
        <f t="shared" si="40"/>
        <v>Electric</v>
      </c>
      <c r="BA90" s="120" t="s">
        <v>728</v>
      </c>
      <c r="BB90" s="120" t="str">
        <f>INDEX(DISCOM!H:H,MATCH(B90,DISCOM!B:B,0))</f>
        <v>Yes</v>
      </c>
      <c r="BC90" s="153" t="s">
        <v>729</v>
      </c>
      <c r="BD90" s="181" t="str">
        <f t="shared" si="41"/>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90" s="58" t="s">
        <v>730</v>
      </c>
      <c r="BG90">
        <f>Y90*100</f>
        <v>300</v>
      </c>
    </row>
    <row r="91" spans="1:59" ht="123" customHeight="1" x14ac:dyDescent="0.25">
      <c r="A91" s="88" t="str">
        <f>INDEX(Aquifer!A:A,MATCH(B91,Aquifer!C:C,0))</f>
        <v>maharashtra</v>
      </c>
      <c r="B91" s="89" t="s">
        <v>40</v>
      </c>
      <c r="C91" s="87">
        <v>5.3243503018534</v>
      </c>
      <c r="D91" s="130">
        <f>INDEX(Aquifer!J:J,MATCH(B91,Aquifer!C:C,0))*100</f>
        <v>75.874976604903608</v>
      </c>
      <c r="E91" s="128">
        <v>136.60000000000002</v>
      </c>
      <c r="F91" s="128">
        <v>57.2</v>
      </c>
      <c r="G91" s="128">
        <v>71.304347826086953</v>
      </c>
      <c r="H91" s="46" t="str">
        <f t="shared" si="25"/>
        <v>Very High</v>
      </c>
      <c r="I91" s="46" t="str">
        <f t="shared" si="26"/>
        <v>Low</v>
      </c>
      <c r="J91" s="46" t="str">
        <f t="shared" si="27"/>
        <v>High</v>
      </c>
      <c r="K91" s="46" t="str">
        <f t="shared" si="28"/>
        <v>Very High</v>
      </c>
      <c r="L91" s="91" t="str">
        <f t="shared" si="29"/>
        <v>District has Very High proportion of area under cultivation, supporting Low cropping intensity. Irrigation coverage is High with Very High irrigation water requirements.</v>
      </c>
      <c r="M91" s="132">
        <v>90.69</v>
      </c>
      <c r="N91" s="132">
        <f>INDEX(Aquifer!H:H,MATCH(B91,Aquifer!C:C,0))</f>
        <v>59.22</v>
      </c>
      <c r="O91" s="77" t="str">
        <f>INDEX(Aquifer!F:F,MATCH(B91,Aquifer!C:C,0))</f>
        <v>HR</v>
      </c>
      <c r="P91" s="134">
        <f>INDEX(surface_water_body!F:F,MATCH(B91,surface_water_body!A:A,0))</f>
        <v>4235</v>
      </c>
      <c r="Q91" s="42">
        <f>INDEX(surface_water_body!D:D,MATCH(B91,surface_water_body!A:A,0))</f>
        <v>1819.79</v>
      </c>
      <c r="R91" s="132">
        <f>INDEX(surface_water_body!E:E,MATCH(B91,surface_water_body!A:A,0))</f>
        <v>15.414227333406528</v>
      </c>
      <c r="S91" s="43" t="str">
        <f t="shared" si="30"/>
        <v>Very High</v>
      </c>
      <c r="T91" s="43" t="str">
        <f t="shared" si="31"/>
        <v>Moderate</v>
      </c>
      <c r="U91" s="43">
        <f t="shared" si="23"/>
        <v>4</v>
      </c>
      <c r="V91" s="48" t="str">
        <f t="shared" si="32"/>
        <v>Groundwater contribution to irrigation is Very High with current groundwater development stage classified as Moderate. There are 4235 surface water bodies, covering 15.4% of district area.</v>
      </c>
      <c r="W91" s="136">
        <v>100</v>
      </c>
      <c r="X91" s="134">
        <v>99</v>
      </c>
      <c r="Y91" s="143">
        <f>INDEX(Aquifer!E:E, MATCH(B91,Aquifer!C:C,0))*100</f>
        <v>1</v>
      </c>
      <c r="Z91" s="139">
        <f>(INDEX(Aquifer!G:G, MATCH(B91,Aquifer!C:C,0)))*(10^4/10^6)</f>
        <v>731.44759999999997</v>
      </c>
      <c r="AA91" s="141">
        <v>155</v>
      </c>
      <c r="AB91" s="56">
        <f>INDEX(Replacement!M:M, MATCH(B91,Replacement!B:B,0))</f>
        <v>8.0500000000000007</v>
      </c>
      <c r="AC91" s="57">
        <f t="shared" si="24"/>
        <v>1</v>
      </c>
      <c r="AD91" s="57">
        <f>(X91/100)*0.278+(Y91/100)*0.0732</f>
        <v>0.27595200000000003</v>
      </c>
      <c r="AE91" s="44">
        <f t="shared" si="33"/>
        <v>1.4743987901859382E-2</v>
      </c>
      <c r="AF91" s="61" t="str">
        <f t="shared" si="34"/>
        <v>District has 100 pumps, with 99 % of pumps being electric. The electric tariff subsidy is Moderate. These pumps abstract 731 MCM of groundwater.</v>
      </c>
      <c r="AG91" s="146">
        <f>INDEX(Replacement!N:N,MATCH(B91,Replacement!B:B,0))</f>
        <v>83.05</v>
      </c>
      <c r="AH91" s="147">
        <f>INDEX('Community SIP'!C:C,MATCH(B91,'Community SIP'!B:B,0))</f>
        <v>1.19</v>
      </c>
      <c r="AI91" s="147">
        <f>INDEX('Community SIP'!D:D,MATCH(B91,'Community SIP'!B:B,0))</f>
        <v>1.68</v>
      </c>
      <c r="AJ91" s="67" t="str">
        <f t="shared" si="35"/>
        <v>Very High</v>
      </c>
      <c r="AK91" s="64">
        <f t="shared" si="36"/>
        <v>3</v>
      </c>
      <c r="AL91" s="64" t="str">
        <f t="shared" si="37"/>
        <v>Moderate</v>
      </c>
      <c r="AM91" s="70" t="str">
        <f t="shared" si="38"/>
        <v>Small and Marginal farmers hold 83 % of holdings. The average area per holding is 1.19 ha with Moderate fragmentation of land.</v>
      </c>
      <c r="AN91" s="150" t="str">
        <f>INDEX(DISCOM!E:E,MATCH(B91,DISCOM!B:B,0))</f>
        <v>Maharashtra State Electricity Distribution Company Limited (MSEDCL)</v>
      </c>
      <c r="AO91" s="150"/>
      <c r="AP91" s="150" t="str">
        <f>INDEX(DISCOM!F:F,MATCH(B91,DISCOM!B:B,0))</f>
        <v>C</v>
      </c>
      <c r="AQ91" s="74" t="str">
        <f>INDEX(DISCOM!H:H,MATCH(B91,DISCOM!B:B,0))</f>
        <v>Yes</v>
      </c>
      <c r="AR91" s="150" t="s">
        <v>726</v>
      </c>
      <c r="AS91" s="77">
        <f>(INDEX(Tariff!D:D,MATCH(A91,Tariff!A:A,0)))*100</f>
        <v>155</v>
      </c>
      <c r="AT91" s="85" t="str">
        <f>(INDEX(Tariff!E:E,MATCH(A91,Tariff!A:A,0)))</f>
        <v>Moderate</v>
      </c>
      <c r="AU91" s="86" t="str">
        <f t="shared" si="39"/>
        <v>Maharashtra State Electricity Distribution Company Limited (MSEDCL) is the Distribution Company responsible for distributing electricity. The rating of DISCOM (capturing financial and operational metrics) is C. More than 70 % of feeder is segregated.</v>
      </c>
      <c r="AV91" s="119" t="str">
        <f>INDEX('Community SIP'!I:I,MATCH(B91,'Community SIP'!B:B,0))</f>
        <v/>
      </c>
      <c r="AW91" s="119" t="str">
        <f t="shared" si="42"/>
        <v/>
      </c>
      <c r="AX91" s="119" t="str">
        <f t="shared" si="43"/>
        <v xml:space="preserve"> High groundwater development suggests that new SIPs should focus on surface water sources. </v>
      </c>
      <c r="AY91" s="120" t="s">
        <v>727</v>
      </c>
      <c r="AZ91" s="119" t="str">
        <f t="shared" si="40"/>
        <v>Electric</v>
      </c>
      <c r="BA91" s="119"/>
      <c r="BB91" s="120" t="str">
        <f>INDEX(DISCOM!H:H,MATCH(B91,DISCOM!B:B,0))</f>
        <v>Yes</v>
      </c>
      <c r="BC91" s="153" t="s">
        <v>733</v>
      </c>
      <c r="BD91" s="181" t="str">
        <f t="shared" si="41"/>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91" s="58" t="s">
        <v>734</v>
      </c>
      <c r="BG91">
        <f>Y91*100</f>
        <v>100</v>
      </c>
    </row>
    <row r="92" spans="1:59" ht="123" customHeight="1" x14ac:dyDescent="0.25">
      <c r="A92" s="88" t="str">
        <f>INDEX(Aquifer!A:A,MATCH(B92,Aquifer!C:C,0))</f>
        <v>karnataka</v>
      </c>
      <c r="B92" s="89" t="s">
        <v>153</v>
      </c>
      <c r="C92" s="87">
        <v>5.2931886598273996</v>
      </c>
      <c r="D92" s="130">
        <f>INDEX(Aquifer!J:J,MATCH(B92,Aquifer!C:C,0))*100</f>
        <v>71.089125358781018</v>
      </c>
      <c r="E92" s="128">
        <v>123.70000000000002</v>
      </c>
      <c r="F92" s="128">
        <v>7.7</v>
      </c>
      <c r="G92" s="128">
        <v>57.285398735623424</v>
      </c>
      <c r="H92" s="46" t="str">
        <f t="shared" si="25"/>
        <v>High</v>
      </c>
      <c r="I92" s="46" t="str">
        <f t="shared" si="26"/>
        <v>Low</v>
      </c>
      <c r="J92" s="46" t="str">
        <f t="shared" si="27"/>
        <v>Low</v>
      </c>
      <c r="K92" s="46" t="str">
        <f t="shared" si="28"/>
        <v>High</v>
      </c>
      <c r="L92" s="91" t="str">
        <f t="shared" si="29"/>
        <v>District has High proportion of area under cultivation, supporting Low cropping intensity. Irrigation coverage is Low with High irrigation water requirements.</v>
      </c>
      <c r="M92" s="132">
        <v>91.02</v>
      </c>
      <c r="N92" s="132">
        <f>INDEX(Aquifer!H:H,MATCH(B92,Aquifer!C:C,0))</f>
        <v>58.63</v>
      </c>
      <c r="O92" s="77" t="str">
        <f>INDEX(Aquifer!F:F,MATCH(B92,Aquifer!C:C,0))</f>
        <v>HR</v>
      </c>
      <c r="P92" s="134">
        <f>INDEX(surface_water_body!F:F,MATCH(B92,surface_water_body!A:A,0))</f>
        <v>730</v>
      </c>
      <c r="Q92" s="42">
        <f>INDEX(surface_water_body!D:D,MATCH(B92,surface_water_body!A:A,0))</f>
        <v>53.0212</v>
      </c>
      <c r="R92" s="132">
        <f>INDEX(surface_water_body!E:E,MATCH(B92,surface_water_body!A:A,0))</f>
        <v>0.9509536599802545</v>
      </c>
      <c r="S92" s="43" t="str">
        <f t="shared" si="30"/>
        <v>Very High</v>
      </c>
      <c r="T92" s="43" t="str">
        <f t="shared" si="31"/>
        <v>Moderate</v>
      </c>
      <c r="U92" s="43">
        <f t="shared" si="23"/>
        <v>4</v>
      </c>
      <c r="V92" s="48" t="str">
        <f t="shared" si="32"/>
        <v>Groundwater contribution to irrigation is Very High with current groundwater development stage classified as Moderate. There are 730 surface water bodies, covering 1% of district area.</v>
      </c>
      <c r="W92" s="136">
        <v>100</v>
      </c>
      <c r="X92" s="134">
        <v>99</v>
      </c>
      <c r="Y92" s="143">
        <f>INDEX(Aquifer!E:E, MATCH(B92,Aquifer!C:C,0))*100</f>
        <v>0</v>
      </c>
      <c r="Z92" s="139">
        <f>(INDEX(Aquifer!G:G, MATCH(B92,Aquifer!C:C,0)))*(10^4/10^6)</f>
        <v>198.65369999999999</v>
      </c>
      <c r="AA92" s="141">
        <v>0</v>
      </c>
      <c r="AB92" s="56">
        <f>INDEX(Replacement!M:M, MATCH(B92,Replacement!B:B,0))</f>
        <v>8.1</v>
      </c>
      <c r="AC92" s="57">
        <f t="shared" si="24"/>
        <v>1</v>
      </c>
      <c r="AD92" s="57">
        <f>(X92/100)*0.278+(Y92/100)*0.0732</f>
        <v>0.27522000000000002</v>
      </c>
      <c r="AE92" s="44">
        <f t="shared" si="33"/>
        <v>4.0185001415789998E-3</v>
      </c>
      <c r="AF92" s="61" t="str">
        <f t="shared" si="34"/>
        <v>District has 100 pumps, with 99 % of pumps being electric. The electric tariff subsidy is Very High. These pumps abstract 198 MCM of groundwater.</v>
      </c>
      <c r="AG92" s="146">
        <f>INDEX(Replacement!N:N,MATCH(B92,Replacement!B:B,0))</f>
        <v>73.87</v>
      </c>
      <c r="AH92" s="147">
        <f>INDEX('Community SIP'!C:C,MATCH(B92,'Community SIP'!B:B,0))</f>
        <v>1.7</v>
      </c>
      <c r="AI92" s="147">
        <f>INDEX('Community SIP'!D:D,MATCH(B92,'Community SIP'!B:B,0))</f>
        <v>1.8</v>
      </c>
      <c r="AJ92" s="67" t="str">
        <f t="shared" si="35"/>
        <v>High</v>
      </c>
      <c r="AK92" s="64">
        <f t="shared" si="36"/>
        <v>3</v>
      </c>
      <c r="AL92" s="64" t="str">
        <f t="shared" si="37"/>
        <v>Moderate</v>
      </c>
      <c r="AM92" s="70" t="str">
        <f t="shared" si="38"/>
        <v>Small and Marginal farmers hold 73 % of holdings. The average area per holding is 1.7 ha with Moderate fragmentation of land.</v>
      </c>
      <c r="AN92" s="150" t="str">
        <f>INDEX(DISCOM!E:E,MATCH(B92,DISCOM!B:B,0))</f>
        <v>Gulbarga Electricity Supply Company Limited (GESCOM)</v>
      </c>
      <c r="AO92" s="150"/>
      <c r="AP92" s="150" t="str">
        <f>INDEX(DISCOM!F:F,MATCH(B92,DISCOM!B:B,0))</f>
        <v>C</v>
      </c>
      <c r="AQ92" s="74" t="str">
        <f>INDEX(DISCOM!H:H,MATCH(B92,DISCOM!B:B,0))</f>
        <v>Yes</v>
      </c>
      <c r="AR92" s="150" t="s">
        <v>726</v>
      </c>
      <c r="AS92" s="77">
        <f>(INDEX(Tariff!D:D,MATCH(A92,Tariff!A:A,0)))*100</f>
        <v>0</v>
      </c>
      <c r="AT92" s="85" t="str">
        <f>(INDEX(Tariff!E:E,MATCH(A92,Tariff!A:A,0)))</f>
        <v>Very High</v>
      </c>
      <c r="AU92" s="86" t="str">
        <f t="shared" si="39"/>
        <v>Gulbarga Electricity Supply Company Limited (GESCOM) is the Distribution Company responsible for distributing electricity. The rating of DISCOM (capturing financial and operational metrics) is C. More than 70 % of feeder is segregated.</v>
      </c>
      <c r="AV92" s="119" t="str">
        <f>INDEX('Community SIP'!I:I,MATCH(B92,'Community SIP'!B:B,0))</f>
        <v/>
      </c>
      <c r="AW92" s="119" t="str">
        <f t="shared" si="42"/>
        <v/>
      </c>
      <c r="AX92" s="119" t="str">
        <f t="shared" si="43"/>
        <v xml:space="preserve"> High groundwater development suggests that new SIPs should focus on surface water sources. </v>
      </c>
      <c r="AY92" s="120" t="s">
        <v>727</v>
      </c>
      <c r="AZ92" s="119" t="str">
        <f t="shared" si="40"/>
        <v>Electric</v>
      </c>
      <c r="BA92" s="119"/>
      <c r="BB92" s="120" t="str">
        <f>INDEX(DISCOM!H:H,MATCH(B92,DISCOM!B:B,0))</f>
        <v>Yes</v>
      </c>
      <c r="BC92" s="153" t="s">
        <v>733</v>
      </c>
      <c r="BD92" s="181" t="str">
        <f t="shared" si="41"/>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92" s="58" t="s">
        <v>734</v>
      </c>
      <c r="BG92">
        <f>Y92*100</f>
        <v>0</v>
      </c>
    </row>
    <row r="93" spans="1:59" ht="123" customHeight="1" x14ac:dyDescent="0.25">
      <c r="A93" s="88" t="str">
        <f>INDEX(Aquifer!A:A,MATCH(B93,Aquifer!C:C,0))</f>
        <v>chhattisgarh</v>
      </c>
      <c r="B93" s="89" t="s">
        <v>476</v>
      </c>
      <c r="C93" s="87">
        <v>5.3749589602891996</v>
      </c>
      <c r="D93" s="130">
        <f>INDEX(Aquifer!J:J,MATCH(B93,Aquifer!C:C,0))*100</f>
        <v>12.368415417231347</v>
      </c>
      <c r="E93" s="128">
        <v>100.1</v>
      </c>
      <c r="F93" s="128">
        <v>6.1</v>
      </c>
      <c r="G93" s="128">
        <v>41.948852450596547</v>
      </c>
      <c r="H93" s="46" t="str">
        <f t="shared" si="25"/>
        <v>Low</v>
      </c>
      <c r="I93" s="46" t="str">
        <f t="shared" si="26"/>
        <v>Low</v>
      </c>
      <c r="J93" s="46" t="str">
        <f t="shared" si="27"/>
        <v>Low</v>
      </c>
      <c r="K93" s="46" t="str">
        <f t="shared" si="28"/>
        <v>Moderate</v>
      </c>
      <c r="L93" s="91" t="str">
        <f t="shared" si="29"/>
        <v>District has Low proportion of area under cultivation, supporting Low cropping intensity. Irrigation coverage is Low with Moderate irrigation water requirements.</v>
      </c>
      <c r="M93" s="132">
        <v>31.169999999999998</v>
      </c>
      <c r="N93" s="132">
        <f>INDEX(Aquifer!H:H,MATCH(B93,Aquifer!C:C,0))</f>
        <v>7.99</v>
      </c>
      <c r="O93" s="77" t="str">
        <f>INDEX(Aquifer!F:F,MATCH(B93,Aquifer!C:C,0))</f>
        <v>HR</v>
      </c>
      <c r="P93" s="134">
        <f>INDEX(surface_water_body!F:F,MATCH(B93,surface_water_body!A:A,0))</f>
        <v>170</v>
      </c>
      <c r="Q93" s="42">
        <f>INDEX(surface_water_body!D:D,MATCH(B93,surface_water_body!A:A,0))</f>
        <v>5.3782499999999978</v>
      </c>
      <c r="R93" s="132">
        <f>INDEX(surface_water_body!E:E,MATCH(B93,surface_water_body!A:A,0))</f>
        <v>6.0561511325296885E-2</v>
      </c>
      <c r="S93" s="43" t="str">
        <f t="shared" si="30"/>
        <v>Moderate</v>
      </c>
      <c r="T93" s="43" t="str">
        <f t="shared" si="31"/>
        <v>Low</v>
      </c>
      <c r="U93" s="43">
        <f t="shared" si="23"/>
        <v>2</v>
      </c>
      <c r="V93" s="48" t="str">
        <f t="shared" si="32"/>
        <v>Groundwater contribution to irrigation is Moderate with current groundwater development stage classified as Low. There are 170 surface water bodies, covering 0.1% of district area.</v>
      </c>
      <c r="W93" s="136">
        <v>100</v>
      </c>
      <c r="X93" s="134">
        <v>91</v>
      </c>
      <c r="Y93" s="143">
        <f>INDEX(Aquifer!E:E, MATCH(B93,Aquifer!C:C,0))*100</f>
        <v>5</v>
      </c>
      <c r="Z93" s="139">
        <f>(INDEX(Aquifer!G:G, MATCH(B93,Aquifer!C:C,0)))*(10^4/10^6)</f>
        <v>37.334499999999998</v>
      </c>
      <c r="AA93" s="141">
        <v>0</v>
      </c>
      <c r="AB93" s="56">
        <f>INDEX(Replacement!M:M, MATCH(B93,Replacement!B:B,0))</f>
        <v>5</v>
      </c>
      <c r="AC93" s="57">
        <f t="shared" si="24"/>
        <v>1</v>
      </c>
      <c r="AD93" s="57">
        <f>(X93/100)*0.278+(Y93/100)*0.0732</f>
        <v>0.25664000000000003</v>
      </c>
      <c r="AE93" s="44">
        <f t="shared" si="33"/>
        <v>4.3471738696296302E-4</v>
      </c>
      <c r="AF93" s="61" t="str">
        <f t="shared" si="34"/>
        <v>District has 100 pumps, with 91 % of pumps being electric. The electric tariff subsidy is Very High. These pumps abstract 37 MCM of groundwater.</v>
      </c>
      <c r="AG93" s="146">
        <f>INDEX(Replacement!N:N,MATCH(B93,Replacement!B:B,0))</f>
        <v>47.99</v>
      </c>
      <c r="AH93" s="147">
        <f>INDEX('Community SIP'!C:C,MATCH(B93,'Community SIP'!B:B,0))</f>
        <v>2.65</v>
      </c>
      <c r="AI93" s="147">
        <f>INDEX('Community SIP'!D:D,MATCH(B93,'Community SIP'!B:B,0))</f>
        <v>3.05</v>
      </c>
      <c r="AJ93" s="67" t="str">
        <f t="shared" si="35"/>
        <v>Moderate</v>
      </c>
      <c r="AK93" s="64">
        <f t="shared" si="36"/>
        <v>2</v>
      </c>
      <c r="AL93" s="64" t="str">
        <f t="shared" si="37"/>
        <v>Very High</v>
      </c>
      <c r="AM93" s="70" t="str">
        <f t="shared" si="38"/>
        <v>Small and Marginal farmers hold 47 % of holdings. The average area per holding is 2.65 ha with Very High fragmentation of land.</v>
      </c>
      <c r="AN93" s="150" t="str">
        <f>INDEX(DISCOM!E:E,MATCH(B93,DISCOM!B:B,0))</f>
        <v>Chhattisgarh State Power Distribution Company Limited (CSPDCL)</v>
      </c>
      <c r="AO93" s="150"/>
      <c r="AP93" s="150" t="str">
        <f>INDEX(DISCOM!F:F,MATCH(B93,DISCOM!B:B,0))</f>
        <v>B-</v>
      </c>
      <c r="AQ93" s="74" t="str">
        <f>INDEX(DISCOM!H:H,MATCH(B93,DISCOM!B:B,0))</f>
        <v>No</v>
      </c>
      <c r="AR93" s="150"/>
      <c r="AS93" s="77">
        <f>(INDEX(Tariff!D:D,MATCH(A93,Tariff!A:A,0)))*100</f>
        <v>0</v>
      </c>
      <c r="AT93" s="85" t="str">
        <f>(INDEX(Tariff!E:E,MATCH(A93,Tariff!A:A,0)))</f>
        <v>Very High</v>
      </c>
      <c r="AU93" s="86" t="str">
        <f t="shared" si="39"/>
        <v xml:space="preserve">Chhattisgarh State Power Distribution Company Limited (CSPDCL) is the Distribution Company responsible for distributing electricity. The rating of DISCOM (capturing financial and operational metrics) is B-. </v>
      </c>
      <c r="AV93" s="119" t="str">
        <f>INDEX('Community SIP'!I:I,MATCH(B93,'Community SIP'!B:B,0))</f>
        <v>Community SIP</v>
      </c>
      <c r="AW93" s="119" t="str">
        <f t="shared" si="42"/>
        <v xml:space="preserve"> Small farm areas alongside higher fragmentation of holdings suggests community SIPs may be preferred</v>
      </c>
      <c r="AX93" s="119" t="str">
        <f t="shared" si="43"/>
        <v/>
      </c>
      <c r="AY93" s="119"/>
      <c r="AZ93" s="120" t="str">
        <f t="shared" si="40"/>
        <v>Electric</v>
      </c>
      <c r="BA93" s="119"/>
      <c r="BB93" s="120" t="str">
        <f>INDEX(DISCOM!H:H,MATCH(B93,DISCOM!B:B,0))</f>
        <v>No</v>
      </c>
      <c r="BC93" s="153" t="s">
        <v>724</v>
      </c>
      <c r="BD93" s="181" t="str">
        <f t="shared" si="41"/>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93" s="58" t="s">
        <v>725</v>
      </c>
      <c r="BG93">
        <f>Y93*100</f>
        <v>500</v>
      </c>
    </row>
    <row r="94" spans="1:59" ht="123" customHeight="1" x14ac:dyDescent="0.25">
      <c r="A94" s="88" t="str">
        <f>INDEX(Aquifer!A:A,MATCH(B94,Aquifer!C:C,0))</f>
        <v>karnataka</v>
      </c>
      <c r="B94" s="89" t="s">
        <v>206</v>
      </c>
      <c r="C94" s="87">
        <v>5.34</v>
      </c>
      <c r="D94" s="130">
        <f>INDEX(Aquifer!J:J,MATCH(B94,Aquifer!C:C,0))*100</f>
        <v>12.368415417231347</v>
      </c>
      <c r="E94" s="128">
        <v>108.7</v>
      </c>
      <c r="F94" s="128">
        <v>6.1</v>
      </c>
      <c r="G94" s="128">
        <v>57.455284389272279</v>
      </c>
      <c r="H94" s="46" t="str">
        <f t="shared" si="25"/>
        <v>Low</v>
      </c>
      <c r="I94" s="46" t="str">
        <f t="shared" si="26"/>
        <v>Low</v>
      </c>
      <c r="J94" s="46" t="str">
        <f t="shared" si="27"/>
        <v>Low</v>
      </c>
      <c r="K94" s="46" t="str">
        <f t="shared" si="28"/>
        <v>High</v>
      </c>
      <c r="L94" s="91" t="str">
        <f t="shared" si="29"/>
        <v>District has Low proportion of area under cultivation, supporting Low cropping intensity. Irrigation coverage is Low with High irrigation water requirements.</v>
      </c>
      <c r="M94" s="132">
        <v>79.27</v>
      </c>
      <c r="N94" s="132">
        <f>INDEX(Aquifer!H:H,MATCH(B94,Aquifer!C:C,0))</f>
        <v>40.5</v>
      </c>
      <c r="O94" s="77" t="str">
        <f>INDEX(Aquifer!F:F,MATCH(B94,Aquifer!C:C,0))</f>
        <v>HR</v>
      </c>
      <c r="P94" s="134">
        <f>INDEX(surface_water_body!F:F,MATCH(B94,surface_water_body!A:A,0))</f>
        <v>14</v>
      </c>
      <c r="Q94" s="42">
        <f>INDEX(surface_water_body!D:D,MATCH(B94,surface_water_body!A:A,0))</f>
        <v>0.14000000000000001</v>
      </c>
      <c r="R94" s="132">
        <f>INDEX(surface_water_body!E:E,MATCH(B94,surface_water_body!A:A,0))</f>
        <v>1.2911229233272107E-3</v>
      </c>
      <c r="S94" s="43" t="str">
        <f t="shared" si="30"/>
        <v>Very High</v>
      </c>
      <c r="T94" s="43" t="str">
        <f t="shared" si="31"/>
        <v>Low</v>
      </c>
      <c r="U94" s="43">
        <f t="shared" si="23"/>
        <v>1</v>
      </c>
      <c r="V94" s="48" t="str">
        <f t="shared" si="32"/>
        <v>Groundwater contribution to irrigation is Very High with current groundwater development stage classified as Low. There are 14 surface water bodies, covering 0% of district area.</v>
      </c>
      <c r="W94" s="136">
        <v>100</v>
      </c>
      <c r="X94" s="134">
        <v>100</v>
      </c>
      <c r="Y94" s="143">
        <f>INDEX(Aquifer!E:E, MATCH(B94,Aquifer!C:C,0))*100</f>
        <v>0</v>
      </c>
      <c r="Z94" s="139">
        <f>(INDEX(Aquifer!G:G, MATCH(B94,Aquifer!C:C,0)))*(10^4/10^6)</f>
        <v>349.84710000000001</v>
      </c>
      <c r="AA94" s="141">
        <v>0</v>
      </c>
      <c r="AB94" s="56">
        <f>INDEX(Replacement!M:M, MATCH(B94,Replacement!B:B,0))</f>
        <v>6.6</v>
      </c>
      <c r="AC94" s="57">
        <f t="shared" si="24"/>
        <v>1</v>
      </c>
      <c r="AD94" s="57">
        <f>(X94/100)*0.278+(Y94/100)*0.0732</f>
        <v>0.27800000000000002</v>
      </c>
      <c r="AE94" s="44">
        <f t="shared" si="33"/>
        <v>5.8246432398000028E-3</v>
      </c>
      <c r="AF94" s="61" t="str">
        <f t="shared" si="34"/>
        <v>District has 100 pumps, with 100 % of pumps being electric. The electric tariff subsidy is Very High. These pumps abstract 349 MCM of groundwater.</v>
      </c>
      <c r="AG94" s="146">
        <f>INDEX(Replacement!N:N,MATCH(B94,Replacement!B:B,0))</f>
        <v>53.900000000000006</v>
      </c>
      <c r="AH94" s="147">
        <f>INDEX('Community SIP'!C:C,MATCH(B94,'Community SIP'!B:B,0))</f>
        <v>2.58</v>
      </c>
      <c r="AI94" s="147">
        <f>INDEX('Community SIP'!D:D,MATCH(B94,'Community SIP'!B:B,0))</f>
        <v>1.64</v>
      </c>
      <c r="AJ94" s="67" t="str">
        <f t="shared" si="35"/>
        <v>Moderate</v>
      </c>
      <c r="AK94" s="64">
        <f t="shared" si="36"/>
        <v>2</v>
      </c>
      <c r="AL94" s="64" t="str">
        <f t="shared" si="37"/>
        <v>Moderate</v>
      </c>
      <c r="AM94" s="70" t="str">
        <f t="shared" si="38"/>
        <v>Small and Marginal farmers hold 53 % of holdings. The average area per holding is 2.58 ha with Moderate fragmentation of land.</v>
      </c>
      <c r="AN94" s="150" t="str">
        <f>INDEX(DISCOM!E:E,MATCH(B94,DISCOM!B:B,0))</f>
        <v>Hubli Electricity Supply Company Limited (HESCOM)</v>
      </c>
      <c r="AO94" s="150"/>
      <c r="AP94" s="150" t="str">
        <f>INDEX(DISCOM!F:F,MATCH(B94,DISCOM!B:B,0))</f>
        <v>C</v>
      </c>
      <c r="AQ94" s="74" t="str">
        <f>INDEX(DISCOM!H:H,MATCH(B94,DISCOM!B:B,0))</f>
        <v>Yes</v>
      </c>
      <c r="AR94" s="150" t="s">
        <v>726</v>
      </c>
      <c r="AS94" s="77">
        <f>(INDEX(Tariff!D:D,MATCH(A94,Tariff!A:A,0)))*100</f>
        <v>0</v>
      </c>
      <c r="AT94" s="85" t="str">
        <f>(INDEX(Tariff!E:E,MATCH(A94,Tariff!A:A,0)))</f>
        <v>Very High</v>
      </c>
      <c r="AU94" s="86" t="str">
        <f t="shared" si="39"/>
        <v>Hubli Electricity Supply Company Limited (HESCOM) is the Distribution Company responsible for distributing electricity. The rating of DISCOM (capturing financial and operational metrics) is C. More than 70 % of feeder is segregated.</v>
      </c>
      <c r="AV94" s="119" t="str">
        <f>INDEX('Community SIP'!I:I,MATCH(B94,'Community SIP'!B:B,0))</f>
        <v/>
      </c>
      <c r="AW94" s="119" t="str">
        <f t="shared" si="42"/>
        <v/>
      </c>
      <c r="AX94" s="119" t="str">
        <f t="shared" si="43"/>
        <v xml:space="preserve"> High groundwater development suggests that new SIPs should focus on surface water sources. </v>
      </c>
      <c r="AY94" s="120" t="s">
        <v>727</v>
      </c>
      <c r="AZ94" s="119" t="str">
        <f t="shared" si="40"/>
        <v>Electric</v>
      </c>
      <c r="BA94" s="119"/>
      <c r="BB94" s="120" t="str">
        <f>INDEX(DISCOM!H:H,MATCH(B94,DISCOM!B:B,0))</f>
        <v>Yes</v>
      </c>
      <c r="BC94" s="153" t="s">
        <v>733</v>
      </c>
      <c r="BD94" s="181" t="str">
        <f t="shared" si="41"/>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94" s="58" t="s">
        <v>734</v>
      </c>
      <c r="BG94">
        <f>Y94*100</f>
        <v>0</v>
      </c>
    </row>
    <row r="95" spans="1:59" ht="123" customHeight="1" x14ac:dyDescent="0.25">
      <c r="A95" s="88" t="str">
        <f>INDEX(Aquifer!A:A,MATCH(B95,Aquifer!C:C,0))</f>
        <v>uttar pradesh</v>
      </c>
      <c r="B95" s="89" t="s">
        <v>506</v>
      </c>
      <c r="C95" s="87">
        <v>4.7915477637306996</v>
      </c>
      <c r="D95" s="130">
        <f>INDEX(Aquifer!J:J,MATCH(B95,Aquifer!C:C,0))*100</f>
        <v>68.377014067528435</v>
      </c>
      <c r="E95" s="128">
        <v>124.70000000000002</v>
      </c>
      <c r="F95" s="128">
        <v>96.6</v>
      </c>
      <c r="G95" s="128">
        <v>72.762127362939268</v>
      </c>
      <c r="H95" s="46" t="str">
        <f t="shared" si="25"/>
        <v>High</v>
      </c>
      <c r="I95" s="46" t="str">
        <f t="shared" si="26"/>
        <v>Low</v>
      </c>
      <c r="J95" s="46" t="str">
        <f t="shared" si="27"/>
        <v>Very High</v>
      </c>
      <c r="K95" s="46" t="str">
        <f t="shared" si="28"/>
        <v>Very High</v>
      </c>
      <c r="L95" s="91" t="str">
        <f t="shared" si="29"/>
        <v>District has High proportion of area under cultivation, supporting Low cropping intensity. Irrigation coverage is Very High with Very High irrigation water requirements.</v>
      </c>
      <c r="M95" s="132">
        <v>81.12</v>
      </c>
      <c r="N95" s="132">
        <f>INDEX(Aquifer!H:H,MATCH(B95,Aquifer!C:C,0))</f>
        <v>71.849999999999994</v>
      </c>
      <c r="O95" s="77" t="str">
        <f>INDEX(Aquifer!F:F,MATCH(B95,Aquifer!C:C,0))</f>
        <v>SR</v>
      </c>
      <c r="P95" s="134">
        <f>INDEX(surface_water_body!F:F,MATCH(B95,surface_water_body!A:A,0))</f>
        <v>7465</v>
      </c>
      <c r="Q95" s="42">
        <f>INDEX(surface_water_body!D:D,MATCH(B95,surface_water_body!A:A,0))</f>
        <v>25.310790000000708</v>
      </c>
      <c r="R95" s="132">
        <f>INDEX(surface_water_body!E:E,MATCH(B95,surface_water_body!A:A,0))</f>
        <v>0.57708443554743849</v>
      </c>
      <c r="S95" s="43" t="str">
        <f t="shared" si="30"/>
        <v>Very High</v>
      </c>
      <c r="T95" s="43" t="str">
        <f t="shared" si="31"/>
        <v>Semi-critical</v>
      </c>
      <c r="U95" s="43">
        <f t="shared" si="23"/>
        <v>4</v>
      </c>
      <c r="V95" s="48" t="str">
        <f t="shared" si="32"/>
        <v>Groundwater contribution to irrigation is Very High with current groundwater development stage classified as Semi-critical. There are 7465 surface water bodies, covering 0.6% of district area.</v>
      </c>
      <c r="W95" s="136">
        <v>100</v>
      </c>
      <c r="X95" s="134">
        <v>5</v>
      </c>
      <c r="Y95" s="143">
        <f>INDEX(Aquifer!E:E, MATCH(B95,Aquifer!C:C,0))*100</f>
        <v>95</v>
      </c>
      <c r="Z95" s="139">
        <f>(INDEX(Aquifer!G:G, MATCH(B95,Aquifer!C:C,0)))*(10^4/10^6)</f>
        <v>813.71010000000001</v>
      </c>
      <c r="AA95" s="141">
        <v>0</v>
      </c>
      <c r="AB95" s="56">
        <f>INDEX(Replacement!M:M, MATCH(B95,Replacement!B:B,0))</f>
        <v>7.9</v>
      </c>
      <c r="AC95" s="57">
        <f t="shared" si="24"/>
        <v>4</v>
      </c>
      <c r="AD95" s="57">
        <f>(X95/100)*0.278+(Y95/100)*0.0732</f>
        <v>8.3440000000000014E-2</v>
      </c>
      <c r="AE95" s="44">
        <f t="shared" si="33"/>
        <v>4.8671352361115573E-3</v>
      </c>
      <c r="AF95" s="61" t="str">
        <f t="shared" si="34"/>
        <v>District has 100 pumps, with 5 % of pumps being electric. The electric tariff subsidy is Very High. These pumps abstract 813 MCM of groundwater.</v>
      </c>
      <c r="AG95" s="146">
        <f>INDEX(Replacement!N:N,MATCH(B95,Replacement!B:B,0))</f>
        <v>89.014536410000005</v>
      </c>
      <c r="AH95" s="147">
        <f>INDEX('Community SIP'!C:C,MATCH(B95,'Community SIP'!B:B,0))</f>
        <v>0.88</v>
      </c>
      <c r="AI95" s="147">
        <f>INDEX('Community SIP'!D:D,MATCH(B95,'Community SIP'!B:B,0))</f>
        <v>1.71</v>
      </c>
      <c r="AJ95" s="67" t="str">
        <f t="shared" si="35"/>
        <v>Very High</v>
      </c>
      <c r="AK95" s="64">
        <f t="shared" si="36"/>
        <v>4</v>
      </c>
      <c r="AL95" s="64" t="str">
        <f t="shared" si="37"/>
        <v>Moderate</v>
      </c>
      <c r="AM95" s="70" t="str">
        <f t="shared" si="38"/>
        <v>Small and Marginal farmers hold 89 % of holdings. The average area per holding is 0.88 ha with Moderate fragmentation of land.</v>
      </c>
      <c r="AN95" s="150" t="str">
        <f>INDEX(DISCOM!E:E,MATCH(B95,DISCOM!B:B,0))</f>
        <v>Paschimanchal Vidyut Vitran Nigam Limited (PVVNL)</v>
      </c>
      <c r="AO95" s="150"/>
      <c r="AP95" s="150" t="str">
        <f>INDEX(DISCOM!F:F,MATCH(B95,DISCOM!B:B,0))</f>
        <v>B</v>
      </c>
      <c r="AQ95" s="74" t="str">
        <f>INDEX(DISCOM!H:H,MATCH(B95,DISCOM!B:B,0))</f>
        <v>Yes</v>
      </c>
      <c r="AR95" s="150" t="s">
        <v>726</v>
      </c>
      <c r="AS95" s="77">
        <f>(INDEX(Tariff!D:D,MATCH(A95,Tariff!A:A,0)))*100</f>
        <v>0</v>
      </c>
      <c r="AT95" s="85" t="str">
        <f>(INDEX(Tariff!E:E,MATCH(A95,Tariff!A:A,0)))</f>
        <v>Very High</v>
      </c>
      <c r="AU95" s="86" t="str">
        <f t="shared" si="39"/>
        <v>Paschimanchal Vidyut Vitran Nigam Limited (PVVNL) is the Distribution Company responsible for distributing electricity. The rating of DISCOM (capturing financial and operational metrics) is B. More than 70 % of feeder is segregated.</v>
      </c>
      <c r="AV95" s="119" t="str">
        <f>INDEX('Community SIP'!I:I,MATCH(B95,'Community SIP'!B:B,0))</f>
        <v>Community SIP</v>
      </c>
      <c r="AW95" s="119" t="str">
        <f t="shared" si="42"/>
        <v xml:space="preserve"> Small farm areas alongside higher fragmentation of holdings suggests community SIPs may be preferred</v>
      </c>
      <c r="AX95" s="119" t="str">
        <f t="shared" si="43"/>
        <v xml:space="preserve"> High groundwater development suggests that new SIPs should focus on surface water sources. </v>
      </c>
      <c r="AY95" s="120" t="s">
        <v>727</v>
      </c>
      <c r="AZ95" s="119" t="str">
        <f t="shared" si="40"/>
        <v>Diesel</v>
      </c>
      <c r="BA95" s="120" t="s">
        <v>728</v>
      </c>
      <c r="BB95" s="120" t="str">
        <f>INDEX(DISCOM!H:H,MATCH(B95,DISCOM!B:B,0))</f>
        <v>Yes</v>
      </c>
      <c r="BC95" s="153" t="s">
        <v>736</v>
      </c>
      <c r="BD95" s="181" t="str">
        <f t="shared" si="41"/>
        <v>Higher proportion of diesel pumps suggests that PM-KUSUM model B be preferred. High groundwater development suggests that new SIPs should focus on surface water sources.  Small farm areas alongside higher fragmentation of holdings suggests community SIPs may be preferred</v>
      </c>
      <c r="BE95" s="58" t="s">
        <v>737</v>
      </c>
      <c r="BG95">
        <f>Y95*100</f>
        <v>9500</v>
      </c>
    </row>
    <row r="96" spans="1:59" ht="123" customHeight="1" x14ac:dyDescent="0.25">
      <c r="A96" s="88" t="str">
        <f>INDEX(Aquifer!A:A,MATCH(B96,Aquifer!C:C,0))</f>
        <v>rajasthan</v>
      </c>
      <c r="B96" s="89" t="s">
        <v>140</v>
      </c>
      <c r="C96" s="87">
        <v>5.3392300484652004</v>
      </c>
      <c r="D96" s="130">
        <f>INDEX(Aquifer!J:J,MATCH(B96,Aquifer!C:C,0))*100</f>
        <v>51.81298045551744</v>
      </c>
      <c r="E96" s="128">
        <v>129.4</v>
      </c>
      <c r="F96" s="128">
        <v>46.3</v>
      </c>
      <c r="G96" s="128">
        <v>77.403353887460469</v>
      </c>
      <c r="H96" s="46" t="str">
        <f t="shared" si="25"/>
        <v>High</v>
      </c>
      <c r="I96" s="46" t="str">
        <f t="shared" si="26"/>
        <v>Low</v>
      </c>
      <c r="J96" s="46" t="str">
        <f t="shared" si="27"/>
        <v>Moderate</v>
      </c>
      <c r="K96" s="46" t="str">
        <f t="shared" si="28"/>
        <v>Very High</v>
      </c>
      <c r="L96" s="91" t="str">
        <f t="shared" si="29"/>
        <v>District has High proportion of area under cultivation, supporting Low cropping intensity. Irrigation coverage is Moderate with Very High irrigation water requirements.</v>
      </c>
      <c r="M96" s="132">
        <v>28.939999999999998</v>
      </c>
      <c r="N96" s="132">
        <f>INDEX(Aquifer!H:H,MATCH(B96,Aquifer!C:C,0))</f>
        <v>137.21</v>
      </c>
      <c r="O96" s="77" t="str">
        <f>INDEX(Aquifer!F:F,MATCH(B96,Aquifer!C:C,0))</f>
        <v>SR</v>
      </c>
      <c r="P96" s="134">
        <f>INDEX(surface_water_body!F:F,MATCH(B96,surface_water_body!A:A,0))</f>
        <v>0</v>
      </c>
      <c r="Q96" s="42">
        <f>INDEX(surface_water_body!D:D,MATCH(B96,surface_water_body!A:A,0))</f>
        <v>0</v>
      </c>
      <c r="R96" s="132">
        <f>INDEX(surface_water_body!E:E,MATCH(B96,surface_water_body!A:A,0))</f>
        <v>0</v>
      </c>
      <c r="S96" s="43" t="str">
        <f t="shared" si="30"/>
        <v>Moderate</v>
      </c>
      <c r="T96" s="43" t="str">
        <f t="shared" si="31"/>
        <v>Over-exploited</v>
      </c>
      <c r="U96" s="43">
        <f t="shared" si="23"/>
        <v>1</v>
      </c>
      <c r="V96" s="48" t="str">
        <f t="shared" si="32"/>
        <v>Groundwater contribution to irrigation is Moderate with current groundwater development stage classified as Over-exploited. There are 0 surface water bodies, covering 0% of district area.</v>
      </c>
      <c r="W96" s="136">
        <v>100</v>
      </c>
      <c r="X96" s="134">
        <v>40</v>
      </c>
      <c r="Y96" s="143">
        <f>INDEX(Aquifer!E:E, MATCH(B96,Aquifer!C:C,0))*100</f>
        <v>59</v>
      </c>
      <c r="Z96" s="139">
        <f>(INDEX(Aquifer!G:G, MATCH(B96,Aquifer!C:C,0)))*(10^4/10^6)</f>
        <v>437.95620000000002</v>
      </c>
      <c r="AA96" s="141">
        <v>167</v>
      </c>
      <c r="AB96" s="56">
        <f>INDEX(Replacement!M:M, MATCH(B96,Replacement!B:B,0))</f>
        <v>36.700000000000003</v>
      </c>
      <c r="AC96" s="57">
        <f t="shared" si="24"/>
        <v>3</v>
      </c>
      <c r="AD96" s="57">
        <f>(X96/100)*0.278+(Y96/100)*0.0732</f>
        <v>0.15438800000000003</v>
      </c>
      <c r="AE96" s="44">
        <f t="shared" si="33"/>
        <v>2.2517107674261207E-2</v>
      </c>
      <c r="AF96" s="61" t="str">
        <f t="shared" si="34"/>
        <v>District has 100 pumps, with 40 % of pumps being electric. The electric tariff subsidy is Moderate. These pumps abstract 437 MCM of groundwater.</v>
      </c>
      <c r="AG96" s="146">
        <f>INDEX(Replacement!N:N,MATCH(B96,Replacement!B:B,0))</f>
        <v>12.437674747999999</v>
      </c>
      <c r="AH96" s="147">
        <f>INDEX('Community SIP'!C:C,MATCH(B96,'Community SIP'!B:B,0))</f>
        <v>7.16</v>
      </c>
      <c r="AI96" s="147">
        <f>INDEX('Community SIP'!D:D,MATCH(B96,'Community SIP'!B:B,0))</f>
        <v>1.64</v>
      </c>
      <c r="AJ96" s="67" t="str">
        <f t="shared" si="35"/>
        <v>Low</v>
      </c>
      <c r="AK96" s="64">
        <f t="shared" si="36"/>
        <v>1</v>
      </c>
      <c r="AL96" s="64" t="str">
        <f t="shared" si="37"/>
        <v>Moderate</v>
      </c>
      <c r="AM96" s="70" t="str">
        <f t="shared" si="38"/>
        <v>Small and Marginal farmers hold 12 % of holdings. The average area per holding is 7.16 ha with Moderate fragmentation of land.</v>
      </c>
      <c r="AN96" s="150" t="e">
        <f>INDEX(DISCOM!E:E,MATCH(B96,DISCOM!B:B,0))</f>
        <v>#N/A</v>
      </c>
      <c r="AO96" s="150" t="e">
        <f>RIGHT(AN96,7)</f>
        <v>#N/A</v>
      </c>
      <c r="AP96" s="150" t="e">
        <f>INDEX(DISCOM!F:F,MATCH(B96,DISCOM!B:B,0))</f>
        <v>#N/A</v>
      </c>
      <c r="AQ96" s="74" t="str">
        <f>INDEX(DISCOM!H:H,MATCH(B96,DISCOM!B:B,0))</f>
        <v>No data</v>
      </c>
      <c r="AR96" s="150"/>
      <c r="AS96" s="77">
        <f>(INDEX(Tariff!D:D,MATCH(A96,Tariff!A:A,0)))*100</f>
        <v>167</v>
      </c>
      <c r="AT96" s="85" t="str">
        <f>(INDEX(Tariff!E:E,MATCH(A96,Tariff!A:A,0)))</f>
        <v>Moderate</v>
      </c>
      <c r="AU96" s="86" t="s">
        <v>735</v>
      </c>
      <c r="AV96" s="119" t="str">
        <f>INDEX('Community SIP'!I:I,MATCH(B96,'Community SIP'!B:B,0))</f>
        <v/>
      </c>
      <c r="AW96" s="119" t="str">
        <f t="shared" si="42"/>
        <v/>
      </c>
      <c r="AX96" s="119" t="str">
        <f t="shared" si="43"/>
        <v/>
      </c>
      <c r="AY96" s="119"/>
      <c r="AZ96" s="119" t="str">
        <f t="shared" si="40"/>
        <v>mix</v>
      </c>
      <c r="BA96" s="119"/>
      <c r="BB96" s="120" t="str">
        <f>INDEX(DISCOM!H:H,MATCH(B96,DISCOM!B:B,0))</f>
        <v>No data</v>
      </c>
      <c r="BC96" s="153" t="s">
        <v>744</v>
      </c>
      <c r="BD96" s="181" t="str">
        <f t="shared" si="41"/>
        <v>No data on DISCOM feeder segregation</v>
      </c>
      <c r="BE96" s="58" t="s">
        <v>95</v>
      </c>
      <c r="BG96">
        <f>Y96*100</f>
        <v>5900</v>
      </c>
    </row>
    <row r="97" spans="1:59" ht="123" customHeight="1" x14ac:dyDescent="0.25">
      <c r="A97" s="88" t="str">
        <f>INDEX(Aquifer!A:A,MATCH(B97,Aquifer!C:C,0))</f>
        <v>chhattisgarh</v>
      </c>
      <c r="B97" s="89" t="s">
        <v>403</v>
      </c>
      <c r="C97" s="87">
        <v>4.7320692938700004</v>
      </c>
      <c r="D97" s="130">
        <f>INDEX(Aquifer!J:J,MATCH(B97,Aquifer!C:C,0))*100</f>
        <v>45.201610511138682</v>
      </c>
      <c r="E97" s="128">
        <v>112.6</v>
      </c>
      <c r="F97" s="128">
        <v>44.4</v>
      </c>
      <c r="G97" s="128">
        <v>44.13009002604754</v>
      </c>
      <c r="H97" s="46" t="str">
        <f t="shared" si="25"/>
        <v>Moderate</v>
      </c>
      <c r="I97" s="46" t="str">
        <f t="shared" si="26"/>
        <v>Low</v>
      </c>
      <c r="J97" s="46" t="str">
        <f t="shared" si="27"/>
        <v>Moderate</v>
      </c>
      <c r="K97" s="46" t="str">
        <f t="shared" si="28"/>
        <v>Moderate</v>
      </c>
      <c r="L97" s="91" t="str">
        <f t="shared" si="29"/>
        <v>District has Moderate proportion of area under cultivation, supporting Low cropping intensity. Irrigation coverage is Moderate with Moderate irrigation water requirements.</v>
      </c>
      <c r="M97" s="132">
        <v>14.729999999999999</v>
      </c>
      <c r="N97" s="132">
        <f>INDEX(Aquifer!H:H,MATCH(B97,Aquifer!C:C,0))</f>
        <v>63.58</v>
      </c>
      <c r="O97" s="77" t="str">
        <f>INDEX(Aquifer!F:F,MATCH(B97,Aquifer!C:C,0))</f>
        <v>HR</v>
      </c>
      <c r="P97" s="134">
        <f>INDEX(surface_water_body!F:F,MATCH(B97,surface_water_body!A:A,0))</f>
        <v>983</v>
      </c>
      <c r="Q97" s="42">
        <f>INDEX(surface_water_body!D:D,MATCH(B97,surface_water_body!A:A,0))</f>
        <v>12.618859999999975</v>
      </c>
      <c r="R97" s="132">
        <f>INDEX(surface_water_body!E:E,MATCH(B97,surface_water_body!A:A,0))</f>
        <v>0.22591002406374838</v>
      </c>
      <c r="S97" s="43" t="str">
        <f t="shared" si="30"/>
        <v>Low</v>
      </c>
      <c r="T97" s="43" t="str">
        <f t="shared" si="31"/>
        <v>Moderate</v>
      </c>
      <c r="U97" s="43">
        <f t="shared" ref="U97:U128" si="44">IF(Q97&lt;3,1,IF(Q97&lt;8,2,IF(Q97&lt;18,3,4)))</f>
        <v>3</v>
      </c>
      <c r="V97" s="48" t="str">
        <f t="shared" si="32"/>
        <v>Groundwater contribution to irrigation is Low with current groundwater development stage classified as Moderate. There are 983 surface water bodies, covering 0.2% of district area.</v>
      </c>
      <c r="W97" s="136">
        <v>100</v>
      </c>
      <c r="X97" s="134">
        <v>100</v>
      </c>
      <c r="Y97" s="143">
        <f>INDEX(Aquifer!E:E, MATCH(B97,Aquifer!C:C,0))*100</f>
        <v>0</v>
      </c>
      <c r="Z97" s="139">
        <f>(INDEX(Aquifer!G:G, MATCH(B97,Aquifer!C:C,0)))*(10^4/10^6)</f>
        <v>274.93639999999999</v>
      </c>
      <c r="AA97" s="141">
        <v>0</v>
      </c>
      <c r="AB97" s="56">
        <f>INDEX(Replacement!M:M, MATCH(B97,Replacement!B:B,0))</f>
        <v>7.9</v>
      </c>
      <c r="AC97" s="57">
        <f t="shared" ref="AC97:AC128" si="45">IF(X97&lt;25,4,IF(X97&lt;50,3,IF(X97&lt;75,2,1)))</f>
        <v>1</v>
      </c>
      <c r="AD97" s="57">
        <f>(X97/100)*0.278+(Y97/100)*0.0732</f>
        <v>0.27800000000000002</v>
      </c>
      <c r="AE97" s="44">
        <f t="shared" si="33"/>
        <v>5.4790649559851865E-3</v>
      </c>
      <c r="AF97" s="61" t="str">
        <f t="shared" si="34"/>
        <v>District has 100 pumps, with 100 % of pumps being electric. The electric tariff subsidy is Very High. These pumps abstract 274 MCM of groundwater.</v>
      </c>
      <c r="AG97" s="146">
        <f>INDEX(Replacement!N:N,MATCH(B97,Replacement!B:B,0))</f>
        <v>89.63</v>
      </c>
      <c r="AH97" s="147">
        <f>INDEX('Community SIP'!C:C,MATCH(B97,'Community SIP'!B:B,0))</f>
        <v>0.96</v>
      </c>
      <c r="AI97" s="147">
        <f>INDEX('Community SIP'!D:D,MATCH(B97,'Community SIP'!B:B,0))</f>
        <v>2.5099999999999998</v>
      </c>
      <c r="AJ97" s="67" t="str">
        <f t="shared" si="35"/>
        <v>Very High</v>
      </c>
      <c r="AK97" s="64">
        <f t="shared" si="36"/>
        <v>4</v>
      </c>
      <c r="AL97" s="64" t="str">
        <f t="shared" si="37"/>
        <v>High</v>
      </c>
      <c r="AM97" s="70" t="str">
        <f t="shared" si="38"/>
        <v>Small and Marginal farmers hold 89 % of holdings. The average area per holding is 0.96 ha with High fragmentation of land.</v>
      </c>
      <c r="AN97" s="150" t="str">
        <f>INDEX(DISCOM!E:E,MATCH(B97,DISCOM!B:B,0))</f>
        <v>Chhattisgarh State Power Distribution Company Limited (CSPDCL)</v>
      </c>
      <c r="AO97" s="150"/>
      <c r="AP97" s="150" t="str">
        <f>INDEX(DISCOM!F:F,MATCH(B97,DISCOM!B:B,0))</f>
        <v>B-</v>
      </c>
      <c r="AQ97" s="74" t="str">
        <f>INDEX(DISCOM!H:H,MATCH(B97,DISCOM!B:B,0))</f>
        <v>No</v>
      </c>
      <c r="AR97" s="150"/>
      <c r="AS97" s="77">
        <f>(INDEX(Tariff!D:D,MATCH(A97,Tariff!A:A,0)))*100</f>
        <v>0</v>
      </c>
      <c r="AT97" s="85" t="str">
        <f>(INDEX(Tariff!E:E,MATCH(A97,Tariff!A:A,0)))</f>
        <v>Very High</v>
      </c>
      <c r="AU97" s="86" t="str">
        <f t="shared" si="39"/>
        <v xml:space="preserve">Chhattisgarh State Power Distribution Company Limited (CSPDCL) is the Distribution Company responsible for distributing electricity. The rating of DISCOM (capturing financial and operational metrics) is B-. </v>
      </c>
      <c r="AV97" s="119" t="str">
        <f>INDEX('Community SIP'!I:I,MATCH(B97,'Community SIP'!B:B,0))</f>
        <v>Community SIP</v>
      </c>
      <c r="AW97" s="119" t="str">
        <f t="shared" si="42"/>
        <v xml:space="preserve"> Small farm areas alongside higher fragmentation of holdings suggests community SIPs may be preferred</v>
      </c>
      <c r="AX97" s="119" t="str">
        <f t="shared" si="43"/>
        <v/>
      </c>
      <c r="AY97" s="119"/>
      <c r="AZ97" s="120" t="str">
        <f t="shared" si="40"/>
        <v>Electric</v>
      </c>
      <c r="BA97" s="119"/>
      <c r="BB97" s="120" t="str">
        <f>INDEX(DISCOM!H:H,MATCH(B97,DISCOM!B:B,0))</f>
        <v>No</v>
      </c>
      <c r="BC97" s="153" t="s">
        <v>724</v>
      </c>
      <c r="BD97" s="181" t="str">
        <f t="shared" si="41"/>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97" s="58" t="s">
        <v>725</v>
      </c>
      <c r="BG97">
        <f>Y97*100</f>
        <v>0</v>
      </c>
    </row>
    <row r="98" spans="1:59" ht="123" customHeight="1" x14ac:dyDescent="0.25">
      <c r="A98" s="88" t="str">
        <f>INDEX(Aquifer!A:A,MATCH(B98,Aquifer!C:C,0))</f>
        <v>himachal pradesh</v>
      </c>
      <c r="B98" s="89" t="s">
        <v>507</v>
      </c>
      <c r="C98" s="87">
        <v>5.1804054702666003</v>
      </c>
      <c r="D98" s="130">
        <f>INDEX(Aquifer!J:J,MATCH(B98,Aquifer!C:C,0))*100</f>
        <v>45.201610511138682</v>
      </c>
      <c r="E98" s="128">
        <v>164.39999999999998</v>
      </c>
      <c r="F98" s="128">
        <v>44.4</v>
      </c>
      <c r="G98" s="128">
        <v>44.547869409903683</v>
      </c>
      <c r="H98" s="46" t="str">
        <f t="shared" si="25"/>
        <v>Moderate</v>
      </c>
      <c r="I98" s="46" t="str">
        <f t="shared" si="26"/>
        <v>Moderate</v>
      </c>
      <c r="J98" s="46" t="str">
        <f t="shared" si="27"/>
        <v>Moderate</v>
      </c>
      <c r="K98" s="46" t="str">
        <f t="shared" si="28"/>
        <v>Moderate</v>
      </c>
      <c r="L98" s="91" t="str">
        <f t="shared" si="29"/>
        <v>District has Moderate proportion of area under cultivation, supporting Moderate cropping intensity. Irrigation coverage is Moderate with Moderate irrigation water requirements.</v>
      </c>
      <c r="M98" s="132">
        <v>28.04</v>
      </c>
      <c r="N98" s="132">
        <f>INDEX(Aquifer!H:H,MATCH(B98,Aquifer!C:C,0))</f>
        <v>0</v>
      </c>
      <c r="O98" s="77" t="str">
        <f>INDEX(Aquifer!F:F,MATCH(B98,Aquifer!C:C,0))</f>
        <v>SR</v>
      </c>
      <c r="P98" s="134">
        <f>INDEX(surface_water_body!F:F,MATCH(B98,surface_water_body!A:A,0))</f>
        <v>4682</v>
      </c>
      <c r="Q98" s="42">
        <f>INDEX(surface_water_body!D:D,MATCH(B98,surface_water_body!A:A,0))</f>
        <v>0.78097000000006045</v>
      </c>
      <c r="R98" s="132">
        <f>INDEX(surface_water_body!E:E,MATCH(B98,surface_water_body!A:A,0))</f>
        <v>6.5445691177144452E-2</v>
      </c>
      <c r="S98" s="43" t="str">
        <f t="shared" si="30"/>
        <v>Moderate</v>
      </c>
      <c r="T98" s="43" t="str">
        <f t="shared" si="31"/>
        <v>Low</v>
      </c>
      <c r="U98" s="43">
        <f t="shared" si="44"/>
        <v>1</v>
      </c>
      <c r="V98" s="48" t="str">
        <f t="shared" si="32"/>
        <v>Groundwater contribution to irrigation is Moderate with current groundwater development stage classified as Low. There are 4682 surface water bodies, covering 0.1% of district area.</v>
      </c>
      <c r="W98" s="136">
        <v>100</v>
      </c>
      <c r="X98" s="134">
        <v>99</v>
      </c>
      <c r="Y98" s="143">
        <f>INDEX(Aquifer!E:E, MATCH(B98,Aquifer!C:C,0))*100</f>
        <v>0</v>
      </c>
      <c r="Z98" s="139">
        <f>(INDEX(Aquifer!G:G, MATCH(B98,Aquifer!C:C,0)))*(10^4/10^6)</f>
        <v>0</v>
      </c>
      <c r="AA98" s="141">
        <v>30</v>
      </c>
      <c r="AB98" s="56">
        <f>INDEX(Replacement!M:M, MATCH(B98,Replacement!B:B,0))</f>
        <v>8.5509688726131827</v>
      </c>
      <c r="AC98" s="57">
        <f t="shared" si="45"/>
        <v>1</v>
      </c>
      <c r="AD98" s="57">
        <f>(X98/100)*0.278+(Y98/100)*0.0732</f>
        <v>0.27522000000000002</v>
      </c>
      <c r="AE98" s="44">
        <f t="shared" si="33"/>
        <v>0</v>
      </c>
      <c r="AF98" s="61" t="str">
        <f t="shared" si="34"/>
        <v>District has 100 pumps, with 99 % of pumps being electric. The electric tariff subsidy is Very High. These pumps abstract 0 MCM of groundwater.</v>
      </c>
      <c r="AG98" s="146">
        <f>INDEX(Replacement!N:N,MATCH(B98,Replacement!B:B,0))</f>
        <v>91.25</v>
      </c>
      <c r="AH98" s="147">
        <f>INDEX('Community SIP'!C:C,MATCH(B98,'Community SIP'!B:B,0))</f>
        <v>0.8</v>
      </c>
      <c r="AI98" s="147">
        <f>INDEX('Community SIP'!D:D,MATCH(B98,'Community SIP'!B:B,0))</f>
        <v>2.19</v>
      </c>
      <c r="AJ98" s="67" t="str">
        <f t="shared" si="35"/>
        <v>Very High</v>
      </c>
      <c r="AK98" s="64">
        <f t="shared" si="36"/>
        <v>4</v>
      </c>
      <c r="AL98" s="64" t="str">
        <f t="shared" si="37"/>
        <v>High</v>
      </c>
      <c r="AM98" s="70" t="str">
        <f t="shared" si="38"/>
        <v>Small and Marginal farmers hold 91 % of holdings. The average area per holding is 0.8 ha with High fragmentation of land.</v>
      </c>
      <c r="AN98" s="150" t="str">
        <f>INDEX(DISCOM!E:E,MATCH(B98,DISCOM!B:B,0))</f>
        <v>Himachal Pradesh State Electricity Board Limited (HPSEBL)</v>
      </c>
      <c r="AO98" s="150"/>
      <c r="AP98" s="150" t="str">
        <f>INDEX(DISCOM!F:F,MATCH(B98,DISCOM!B:B,0))</f>
        <v>C</v>
      </c>
      <c r="AQ98" s="74" t="str">
        <f>INDEX(DISCOM!H:H,MATCH(B98,DISCOM!B:B,0))</f>
        <v>No</v>
      </c>
      <c r="AR98" s="150"/>
      <c r="AS98" s="77">
        <f>(INDEX(Tariff!D:D,MATCH(A98,Tariff!A:A,0)))*100</f>
        <v>30</v>
      </c>
      <c r="AT98" s="85" t="str">
        <f>(INDEX(Tariff!E:E,MATCH(A98,Tariff!A:A,0)))</f>
        <v>Very High</v>
      </c>
      <c r="AU98" s="86" t="str">
        <f t="shared" si="39"/>
        <v xml:space="preserve">Himachal Pradesh State Electricity Board Limited (HPSEBL) is the Distribution Company responsible for distributing electricity. The rating of DISCOM (capturing financial and operational metrics) is C. </v>
      </c>
      <c r="AV98" s="119" t="str">
        <f>INDEX('Community SIP'!I:I,MATCH(B98,'Community SIP'!B:B,0))</f>
        <v>Community SIP</v>
      </c>
      <c r="AW98" s="119" t="str">
        <f t="shared" si="42"/>
        <v xml:space="preserve"> Small farm areas alongside higher fragmentation of holdings suggests community SIPs may be preferred</v>
      </c>
      <c r="AX98" s="119" t="str">
        <f t="shared" si="43"/>
        <v/>
      </c>
      <c r="AY98" s="119"/>
      <c r="AZ98" s="120" t="str">
        <f t="shared" si="40"/>
        <v>Electric</v>
      </c>
      <c r="BA98" s="119"/>
      <c r="BB98" s="120" t="str">
        <f>INDEX(DISCOM!H:H,MATCH(B98,DISCOM!B:B,0))</f>
        <v>No</v>
      </c>
      <c r="BC98" s="153" t="s">
        <v>724</v>
      </c>
      <c r="BD98" s="181" t="str">
        <f t="shared" si="41"/>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98" s="58" t="s">
        <v>725</v>
      </c>
      <c r="BG98">
        <f>Y98*100</f>
        <v>0</v>
      </c>
    </row>
    <row r="99" spans="1:59" ht="123" customHeight="1" x14ac:dyDescent="0.25">
      <c r="A99" s="88" t="str">
        <f>INDEX(Aquifer!A:A,MATCH(B99,Aquifer!C:C,0))</f>
        <v>west bengal</v>
      </c>
      <c r="B99" s="89" t="s">
        <v>252</v>
      </c>
      <c r="C99" s="87">
        <v>4.7988599786122998</v>
      </c>
      <c r="D99" s="130">
        <f>INDEX(Aquifer!J:J,MATCH(B99,Aquifer!C:C,0))*100</f>
        <v>72.626230830957752</v>
      </c>
      <c r="E99" s="128">
        <v>156.80000000000001</v>
      </c>
      <c r="F99" s="128">
        <v>18.399999999999999</v>
      </c>
      <c r="G99" s="128">
        <v>48.443735035913804</v>
      </c>
      <c r="H99" s="46" t="str">
        <f t="shared" si="25"/>
        <v>High</v>
      </c>
      <c r="I99" s="46" t="str">
        <f t="shared" si="26"/>
        <v>Moderate</v>
      </c>
      <c r="J99" s="46" t="str">
        <f t="shared" si="27"/>
        <v>Low</v>
      </c>
      <c r="K99" s="46" t="str">
        <f t="shared" si="28"/>
        <v>High</v>
      </c>
      <c r="L99" s="91" t="str">
        <f t="shared" si="29"/>
        <v>District has High proportion of area under cultivation, supporting Moderate cropping intensity. Irrigation coverage is Low with High irrigation water requirements.</v>
      </c>
      <c r="M99" s="132">
        <v>29.770000000000003</v>
      </c>
      <c r="N99" s="132">
        <f>INDEX(Aquifer!H:H,MATCH(B99,Aquifer!C:C,0))</f>
        <v>31.48</v>
      </c>
      <c r="O99" s="77" t="str">
        <f>INDEX(Aquifer!F:F,MATCH(B99,Aquifer!C:C,0))</f>
        <v>SR</v>
      </c>
      <c r="P99" s="134">
        <f>INDEX(surface_water_body!F:F,MATCH(B99,surface_water_body!A:A,0))</f>
        <v>33968</v>
      </c>
      <c r="Q99" s="42">
        <f>INDEX(surface_water_body!D:D,MATCH(B99,surface_water_body!A:A,0))</f>
        <v>143.10329999997234</v>
      </c>
      <c r="R99" s="132">
        <f>INDEX(surface_water_body!E:E,MATCH(B99,surface_water_body!A:A,0))</f>
        <v>3.1433384946171357</v>
      </c>
      <c r="S99" s="43" t="str">
        <f t="shared" si="30"/>
        <v>Moderate</v>
      </c>
      <c r="T99" s="43" t="str">
        <f t="shared" si="31"/>
        <v>Low</v>
      </c>
      <c r="U99" s="43">
        <f t="shared" si="44"/>
        <v>4</v>
      </c>
      <c r="V99" s="48" t="str">
        <f t="shared" si="32"/>
        <v>Groundwater contribution to irrigation is Moderate with current groundwater development stage classified as Low. There are 33968 surface water bodies, covering 3.1% of district area.</v>
      </c>
      <c r="W99" s="136">
        <v>100</v>
      </c>
      <c r="X99" s="134">
        <v>57.999999999999993</v>
      </c>
      <c r="Y99" s="143">
        <f>INDEX(Aquifer!E:E, MATCH(B99,Aquifer!C:C,0))*100</f>
        <v>42</v>
      </c>
      <c r="Z99" s="139">
        <f>(INDEX(Aquifer!G:G, MATCH(B99,Aquifer!C:C,0)))*(10^4/10^6)</f>
        <v>129.14320000000001</v>
      </c>
      <c r="AA99" s="141">
        <v>459.99999999999994</v>
      </c>
      <c r="AB99" s="56">
        <f>INDEX(Replacement!M:M, MATCH(B99,Replacement!B:B,0))</f>
        <v>7.41</v>
      </c>
      <c r="AC99" s="57">
        <f t="shared" si="45"/>
        <v>2</v>
      </c>
      <c r="AD99" s="57">
        <f>(X99/100)*0.278+(Y99/100)*0.0732</f>
        <v>0.19198399999999999</v>
      </c>
      <c r="AE99" s="44">
        <f t="shared" si="33"/>
        <v>1.667082557782258E-3</v>
      </c>
      <c r="AF99" s="61" t="str">
        <f t="shared" si="34"/>
        <v>District has 100 pumps, with 58 % of pumps being electric. The electric tariff subsidy is Low. These pumps abstract 129 MCM of groundwater.</v>
      </c>
      <c r="AG99" s="146">
        <f>INDEX(Replacement!N:N,MATCH(B99,Replacement!B:B,0))</f>
        <v>91.50350684</v>
      </c>
      <c r="AH99" s="147">
        <f>INDEX('Community SIP'!C:C,MATCH(B99,'Community SIP'!B:B,0))</f>
        <v>0.99</v>
      </c>
      <c r="AI99" s="147">
        <f>INDEX('Community SIP'!D:D,MATCH(B99,'Community SIP'!B:B,0))</f>
        <v>4.76</v>
      </c>
      <c r="AJ99" s="67" t="str">
        <f t="shared" si="35"/>
        <v>Very High</v>
      </c>
      <c r="AK99" s="64">
        <f t="shared" si="36"/>
        <v>4</v>
      </c>
      <c r="AL99" s="64" t="str">
        <f t="shared" si="37"/>
        <v>Very High</v>
      </c>
      <c r="AM99" s="70" t="str">
        <f t="shared" si="38"/>
        <v>Small and Marginal farmers hold 91 % of holdings. The average area per holding is 0.99 ha with Very High fragmentation of land.</v>
      </c>
      <c r="AN99" s="150" t="str">
        <f>INDEX(DISCOM!E:E,MATCH(B99,DISCOM!B:B,0))</f>
        <v>West Bengal State Electricity Distribution Company Limited (WBSEDCL)</v>
      </c>
      <c r="AO99" s="150"/>
      <c r="AP99" s="150" t="str">
        <f>INDEX(DISCOM!F:F,MATCH(B99,DISCOM!B:B,0))</f>
        <v>B-</v>
      </c>
      <c r="AQ99" s="74" t="str">
        <f>INDEX(DISCOM!H:H,MATCH(B99,DISCOM!B:B,0))</f>
        <v>No</v>
      </c>
      <c r="AR99" s="150"/>
      <c r="AS99" s="77">
        <f>(INDEX(Tariff!D:D,MATCH(A99,Tariff!A:A,0)))*100</f>
        <v>459.99999999999994</v>
      </c>
      <c r="AT99" s="85" t="str">
        <f>(INDEX(Tariff!E:E,MATCH(A99,Tariff!A:A,0)))</f>
        <v>Low</v>
      </c>
      <c r="AU99" s="86" t="str">
        <f t="shared" si="39"/>
        <v xml:space="preserve">West Bengal State Electricity Distribution Company Limited (WBSEDCL) is the Distribution Company responsible for distributing electricity. The rating of DISCOM (capturing financial and operational metrics) is B-. </v>
      </c>
      <c r="AV99" s="119" t="str">
        <f>INDEX('Community SIP'!I:I,MATCH(B99,'Community SIP'!B:B,0))</f>
        <v>Community SIP</v>
      </c>
      <c r="AW99" s="119" t="str">
        <f t="shared" si="42"/>
        <v xml:space="preserve"> Small farm areas alongside higher fragmentation of holdings suggests community SIPs may be preferred</v>
      </c>
      <c r="AX99" s="119" t="str">
        <f t="shared" si="43"/>
        <v/>
      </c>
      <c r="AY99" s="119"/>
      <c r="AZ99" s="119" t="str">
        <f t="shared" si="40"/>
        <v>mix</v>
      </c>
      <c r="BA99" s="119"/>
      <c r="BB99" s="120" t="str">
        <f>INDEX(DISCOM!H:H,MATCH(B99,DISCOM!B:B,0))</f>
        <v>No</v>
      </c>
      <c r="BC99" s="153" t="s">
        <v>743</v>
      </c>
      <c r="BD99" s="181" t="str">
        <f t="shared" si="41"/>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99" s="58" t="s">
        <v>725</v>
      </c>
      <c r="BG99">
        <f>Y99*100</f>
        <v>4200</v>
      </c>
    </row>
    <row r="100" spans="1:59" ht="123" customHeight="1" x14ac:dyDescent="0.25">
      <c r="A100" s="88" t="str">
        <f>INDEX(Aquifer!A:A,MATCH(B100,Aquifer!C:C,0))</f>
        <v>manipur</v>
      </c>
      <c r="B100" s="89" t="s">
        <v>15</v>
      </c>
      <c r="C100" s="87">
        <v>4.6931076332892001</v>
      </c>
      <c r="D100" s="130">
        <f>INDEX(Aquifer!J:J,MATCH(B100,Aquifer!C:C,0))*100</f>
        <v>100</v>
      </c>
      <c r="E100" s="128">
        <v>180</v>
      </c>
      <c r="F100" s="128">
        <v>3</v>
      </c>
      <c r="G100" s="128">
        <v>38.193403298350823</v>
      </c>
      <c r="H100" s="46" t="str">
        <f t="shared" si="25"/>
        <v>Very High</v>
      </c>
      <c r="I100" s="46" t="str">
        <f t="shared" si="26"/>
        <v>High</v>
      </c>
      <c r="J100" s="46" t="str">
        <f t="shared" si="27"/>
        <v>Low</v>
      </c>
      <c r="K100" s="46" t="str">
        <f t="shared" si="28"/>
        <v>Moderate</v>
      </c>
      <c r="L100" s="91" t="str">
        <f t="shared" si="29"/>
        <v>District has Very High proportion of area under cultivation, supporting High cropping intensity. Irrigation coverage is Low with Moderate irrigation water requirements.</v>
      </c>
      <c r="M100" s="132">
        <v>0.01</v>
      </c>
      <c r="N100" s="132">
        <f>INDEX(Aquifer!H:H,MATCH(B100,Aquifer!C:C,0))</f>
        <v>5.69</v>
      </c>
      <c r="O100" s="77" t="str">
        <f>INDEX(Aquifer!F:F,MATCH(B100,Aquifer!C:C,0))</f>
        <v>HR</v>
      </c>
      <c r="P100" s="134">
        <f>INDEX(surface_water_body!F:F,MATCH(B100,surface_water_body!A:A,0))</f>
        <v>322</v>
      </c>
      <c r="Q100" s="42">
        <f>INDEX(surface_water_body!D:D,MATCH(B100,surface_water_body!A:A,0))</f>
        <v>77.590110000000081</v>
      </c>
      <c r="R100" s="132">
        <f>INDEX(surface_water_body!E:E,MATCH(B100,surface_water_body!A:A,0))</f>
        <v>15.961836743497109</v>
      </c>
      <c r="S100" s="43" t="str">
        <f t="shared" si="30"/>
        <v>Low</v>
      </c>
      <c r="T100" s="43" t="str">
        <f t="shared" si="31"/>
        <v>Low</v>
      </c>
      <c r="U100" s="43">
        <f t="shared" si="44"/>
        <v>4</v>
      </c>
      <c r="V100" s="48" t="str">
        <f t="shared" si="32"/>
        <v>Groundwater contribution to irrigation is Low with current groundwater development stage classified as Low. There are 322 surface water bodies, covering 16% of district area.</v>
      </c>
      <c r="W100" s="136">
        <v>100</v>
      </c>
      <c r="X100" s="134">
        <v>99</v>
      </c>
      <c r="Y100" s="143">
        <f>INDEX(Aquifer!E:E, MATCH(B100,Aquifer!C:C,0))*100</f>
        <v>1</v>
      </c>
      <c r="Z100" s="139">
        <f>(INDEX(Aquifer!G:G, MATCH(B100,Aquifer!C:C,0)))*(10^4/10^6)</f>
        <v>449.89359999999999</v>
      </c>
      <c r="AA100" s="141">
        <v>515</v>
      </c>
      <c r="AB100" s="56">
        <f>INDEX(Replacement!M:M, MATCH(B100,Replacement!B:B,0))</f>
        <v>2</v>
      </c>
      <c r="AC100" s="57">
        <f t="shared" si="45"/>
        <v>1</v>
      </c>
      <c r="AD100" s="57">
        <f>(X100/100)*0.278+(Y100/100)*0.0732</f>
        <v>0.27595200000000003</v>
      </c>
      <c r="AE100" s="44">
        <f t="shared" si="33"/>
        <v>2.2530751469084453E-3</v>
      </c>
      <c r="AF100" s="61" t="str">
        <f t="shared" si="34"/>
        <v>District has 100 pumps, with 99 % of pumps being electric. The electric tariff subsidy is Low. These pumps abstract 449 MCM of groundwater.</v>
      </c>
      <c r="AG100" s="146">
        <f>INDEX(Replacement!N:N,MATCH(B100,Replacement!B:B,0))</f>
        <v>84.56</v>
      </c>
      <c r="AH100" s="147">
        <f>INDEX('Community SIP'!C:C,MATCH(B100,'Community SIP'!B:B,0))</f>
        <v>1.29</v>
      </c>
      <c r="AI100" s="147">
        <f>INDEX('Community SIP'!D:D,MATCH(B100,'Community SIP'!B:B,0))</f>
        <v>1.3</v>
      </c>
      <c r="AJ100" s="67" t="str">
        <f t="shared" si="35"/>
        <v>Very High</v>
      </c>
      <c r="AK100" s="64">
        <f t="shared" si="36"/>
        <v>3</v>
      </c>
      <c r="AL100" s="64" t="str">
        <f t="shared" si="37"/>
        <v>Moderate</v>
      </c>
      <c r="AM100" s="70" t="str">
        <f t="shared" si="38"/>
        <v>Small and Marginal farmers hold 84 % of holdings. The average area per holding is 1.29 ha with Moderate fragmentation of land.</v>
      </c>
      <c r="AN100" s="150" t="str">
        <f>INDEX(DISCOM!E:E,MATCH(B100,DISCOM!B:B,0))</f>
        <v>Manipur State Power Distribution Company Limited (MSPDCL)</v>
      </c>
      <c r="AO100" s="150"/>
      <c r="AP100" s="150" t="str">
        <f>INDEX(DISCOM!F:F,MATCH(B100,DISCOM!B:B,0))</f>
        <v>C</v>
      </c>
      <c r="AQ100" s="74" t="str">
        <f>INDEX(DISCOM!H:H,MATCH(B100,DISCOM!B:B,0))</f>
        <v>Yes</v>
      </c>
      <c r="AR100" s="150" t="s">
        <v>726</v>
      </c>
      <c r="AS100" s="77">
        <f>(INDEX(Tariff!D:D,MATCH(A100,Tariff!A:A,0)))*100</f>
        <v>515</v>
      </c>
      <c r="AT100" s="85" t="str">
        <f>(INDEX(Tariff!E:E,MATCH(A100,Tariff!A:A,0)))</f>
        <v>Low</v>
      </c>
      <c r="AU100" s="86" t="str">
        <f t="shared" si="39"/>
        <v>Manipur State Power Distribution Company Limited (MSPDCL) is the Distribution Company responsible for distributing electricity. The rating of DISCOM (capturing financial and operational metrics) is C. More than 70 % of feeder is segregated.</v>
      </c>
      <c r="AV100" s="119" t="str">
        <f>INDEX('Community SIP'!I:I,MATCH(B100,'Community SIP'!B:B,0))</f>
        <v/>
      </c>
      <c r="AW100" s="119" t="str">
        <f t="shared" si="42"/>
        <v/>
      </c>
      <c r="AX100" s="119" t="str">
        <f t="shared" si="43"/>
        <v/>
      </c>
      <c r="AY100" s="119"/>
      <c r="AZ100" s="119" t="str">
        <f t="shared" si="40"/>
        <v>Electric</v>
      </c>
      <c r="BA100" s="119"/>
      <c r="BB100" s="120" t="str">
        <f>INDEX(DISCOM!H:H,MATCH(B100,DISCOM!B:B,0))</f>
        <v>Yes</v>
      </c>
      <c r="BC100" s="153" t="s">
        <v>741</v>
      </c>
      <c r="BD100" s="181" t="str">
        <f t="shared" si="41"/>
        <v>Electric pump proportion is higher, with more than 80 % feeder segregation suggesting preferred PM-KUSUM  model is C.  However, low DISCOM rating may be a challenge suggesting investments are to be made to strengthen DISCOM.</v>
      </c>
      <c r="BE100" s="58" t="s">
        <v>742</v>
      </c>
      <c r="BG100">
        <f>Y100*100</f>
        <v>100</v>
      </c>
    </row>
    <row r="101" spans="1:59" ht="123" customHeight="1" x14ac:dyDescent="0.25">
      <c r="A101" s="88" t="str">
        <f>INDEX(Aquifer!A:A,MATCH(B101,Aquifer!C:C,0))</f>
        <v>jharkhand</v>
      </c>
      <c r="B101" s="89" t="s">
        <v>8</v>
      </c>
      <c r="C101" s="87">
        <v>4.92</v>
      </c>
      <c r="D101" s="130">
        <f>INDEX(Aquifer!J:J,MATCH(B101,Aquifer!C:C,0))*100</f>
        <v>9.1829531613331863</v>
      </c>
      <c r="E101" s="128">
        <v>118.19999999999999</v>
      </c>
      <c r="F101" s="128">
        <v>9.4</v>
      </c>
      <c r="G101" s="128">
        <v>37.649271810072108</v>
      </c>
      <c r="H101" s="46" t="str">
        <f t="shared" si="25"/>
        <v>Low</v>
      </c>
      <c r="I101" s="46" t="str">
        <f t="shared" si="26"/>
        <v>Low</v>
      </c>
      <c r="J101" s="46" t="str">
        <f t="shared" si="27"/>
        <v>Low</v>
      </c>
      <c r="K101" s="46" t="str">
        <f t="shared" si="28"/>
        <v>Moderate</v>
      </c>
      <c r="L101" s="91" t="str">
        <f t="shared" si="29"/>
        <v>District has Low proportion of area under cultivation, supporting Low cropping intensity. Irrigation coverage is Low with Moderate irrigation water requirements.</v>
      </c>
      <c r="M101" s="132">
        <v>46.7</v>
      </c>
      <c r="N101" s="132">
        <f>INDEX(Aquifer!H:H,MATCH(B101,Aquifer!C:C,0))</f>
        <v>42.55</v>
      </c>
      <c r="O101" s="77" t="str">
        <f>INDEX(Aquifer!F:F,MATCH(B101,Aquifer!C:C,0))</f>
        <v>HR</v>
      </c>
      <c r="P101" s="134">
        <f>INDEX(surface_water_body!F:F,MATCH(B101,surface_water_body!A:A,0))</f>
        <v>3700</v>
      </c>
      <c r="Q101" s="42">
        <f>INDEX(surface_water_body!D:D,MATCH(B101,surface_water_body!A:A,0))</f>
        <v>392.85646999999824</v>
      </c>
      <c r="R101" s="132">
        <f>INDEX(surface_water_body!E:E,MATCH(B101,surface_water_body!A:A,0))</f>
        <v>13.696092954557399</v>
      </c>
      <c r="S101" s="43" t="str">
        <f t="shared" si="30"/>
        <v>Moderate</v>
      </c>
      <c r="T101" s="43" t="str">
        <f t="shared" si="31"/>
        <v>Low</v>
      </c>
      <c r="U101" s="43">
        <f t="shared" si="44"/>
        <v>4</v>
      </c>
      <c r="V101" s="48" t="str">
        <f t="shared" si="32"/>
        <v>Groundwater contribution to irrigation is Moderate with current groundwater development stage classified as Low. There are 3700 surface water bodies, covering 13.7% of district area.</v>
      </c>
      <c r="W101" s="136">
        <v>100</v>
      </c>
      <c r="X101" s="134">
        <v>0</v>
      </c>
      <c r="Y101" s="143">
        <f>INDEX(Aquifer!E:E, MATCH(B101,Aquifer!C:C,0))*100</f>
        <v>0</v>
      </c>
      <c r="Z101" s="139">
        <f>(INDEX(Aquifer!G:G, MATCH(B101,Aquifer!C:C,0)))*(10^4/10^6)</f>
        <v>88.350700000000003</v>
      </c>
      <c r="AA101" s="141">
        <v>95</v>
      </c>
      <c r="AB101" s="56">
        <f>INDEX(Replacement!M:M, MATCH(B101,Replacement!B:B,0))</f>
        <v>6.3</v>
      </c>
      <c r="AC101" s="57">
        <f t="shared" si="45"/>
        <v>4</v>
      </c>
      <c r="AD101" s="57">
        <f>(X101/100)*0.278+(Y101/100)*0.0732</f>
        <v>0</v>
      </c>
      <c r="AE101" s="44">
        <f t="shared" si="33"/>
        <v>0</v>
      </c>
      <c r="AF101" s="61" t="str">
        <f t="shared" si="34"/>
        <v>District has 100 pumps, with 0 % of pumps being electric. The electric tariff subsidy is High. These pumps abstract 88 MCM of groundwater.</v>
      </c>
      <c r="AG101" s="146">
        <f>INDEX(Replacement!N:N,MATCH(B101,Replacement!B:B,0))</f>
        <v>84.800000000000011</v>
      </c>
      <c r="AH101" s="147">
        <f>INDEX('Community SIP'!C:C,MATCH(B101,'Community SIP'!B:B,0))</f>
        <v>1.17</v>
      </c>
      <c r="AI101" s="147">
        <f>INDEX('Community SIP'!D:D,MATCH(B101,'Community SIP'!B:B,0))</f>
        <v>1</v>
      </c>
      <c r="AJ101" s="67" t="str">
        <f t="shared" si="35"/>
        <v>Very High</v>
      </c>
      <c r="AK101" s="64">
        <f t="shared" si="36"/>
        <v>3</v>
      </c>
      <c r="AL101" s="64" t="str">
        <f t="shared" si="37"/>
        <v>Low</v>
      </c>
      <c r="AM101" s="70" t="str">
        <f t="shared" si="38"/>
        <v>Small and Marginal farmers hold 84 % of holdings. The average area per holding is 1.17 ha with Low fragmentation of land.</v>
      </c>
      <c r="AN101" s="150" t="e">
        <f>INDEX(DISCOM!E:E,MATCH(B101,DISCOM!B:B,0))</f>
        <v>#N/A</v>
      </c>
      <c r="AO101" s="150"/>
      <c r="AP101" s="150" t="e">
        <f>INDEX(DISCOM!F:F,MATCH(B101,DISCOM!B:B,0))</f>
        <v>#N/A</v>
      </c>
      <c r="AQ101" s="74" t="str">
        <f>INDEX(DISCOM!H:H,MATCH(B101,DISCOM!B:B,0))</f>
        <v>No data</v>
      </c>
      <c r="AR101" s="150"/>
      <c r="AS101" s="77">
        <f>(INDEX(Tariff!D:D,MATCH(A101,Tariff!A:A,0)))*100</f>
        <v>95</v>
      </c>
      <c r="AT101" s="85" t="str">
        <f>(INDEX(Tariff!E:E,MATCH(A101,Tariff!A:A,0)))</f>
        <v>High</v>
      </c>
      <c r="AU101" s="86" t="s">
        <v>735</v>
      </c>
      <c r="AV101" s="119" t="str">
        <f>INDEX('Community SIP'!I:I,MATCH(B101,'Community SIP'!B:B,0))</f>
        <v/>
      </c>
      <c r="AW101" s="119" t="str">
        <f t="shared" si="42"/>
        <v/>
      </c>
      <c r="AX101" s="119" t="str">
        <f t="shared" si="43"/>
        <v/>
      </c>
      <c r="AY101" s="119"/>
      <c r="AZ101" s="119" t="str">
        <f t="shared" si="40"/>
        <v>Diesel</v>
      </c>
      <c r="BA101" s="119"/>
      <c r="BB101" s="120" t="str">
        <f>INDEX(DISCOM!H:H,MATCH(B101,DISCOM!B:B,0))</f>
        <v>No data</v>
      </c>
      <c r="BC101" s="153" t="s">
        <v>736</v>
      </c>
      <c r="BD101" s="181" t="str">
        <f t="shared" si="41"/>
        <v>Higher proportion of diesel pumps suggests that PM-KUSUM model B be preferred.</v>
      </c>
      <c r="BE101" s="58" t="s">
        <v>737</v>
      </c>
      <c r="BG101">
        <f>Y101*100</f>
        <v>0</v>
      </c>
    </row>
    <row r="102" spans="1:59" ht="123" customHeight="1" x14ac:dyDescent="0.25">
      <c r="A102" s="88" t="str">
        <f>INDEX(Aquifer!A:A,MATCH(B102,Aquifer!C:C,0))</f>
        <v>assam</v>
      </c>
      <c r="B102" s="89" t="s">
        <v>362</v>
      </c>
      <c r="C102" s="87">
        <v>4.3343024370457996</v>
      </c>
      <c r="D102" s="130">
        <f>INDEX(Aquifer!J:J,MATCH(B102,Aquifer!C:C,0))*100</f>
        <v>56.307410795974377</v>
      </c>
      <c r="E102" s="128">
        <v>145.79999999999998</v>
      </c>
      <c r="F102" s="128">
        <v>28.6</v>
      </c>
      <c r="G102" s="128">
        <v>34.674259123193735</v>
      </c>
      <c r="H102" s="46" t="str">
        <f t="shared" si="25"/>
        <v>High</v>
      </c>
      <c r="I102" s="46" t="str">
        <f t="shared" si="26"/>
        <v>Moderate</v>
      </c>
      <c r="J102" s="46" t="str">
        <f t="shared" si="27"/>
        <v>Moderate</v>
      </c>
      <c r="K102" s="46" t="str">
        <f t="shared" si="28"/>
        <v>Moderate</v>
      </c>
      <c r="L102" s="91" t="str">
        <f t="shared" si="29"/>
        <v>District has High proportion of area under cultivation, supporting Moderate cropping intensity. Irrigation coverage is Moderate with Moderate irrigation water requirements.</v>
      </c>
      <c r="M102" s="132">
        <v>60.41</v>
      </c>
      <c r="N102" s="132">
        <f>INDEX(Aquifer!H:H,MATCH(B102,Aquifer!C:C,0))</f>
        <v>26.51</v>
      </c>
      <c r="O102" s="77" t="str">
        <f>INDEX(Aquifer!F:F,MATCH(B102,Aquifer!C:C,0))</f>
        <v>SR</v>
      </c>
      <c r="P102" s="134">
        <f>INDEX(surface_water_body!F:F,MATCH(B102,surface_water_body!A:A,0))</f>
        <v>4147</v>
      </c>
      <c r="Q102" s="42">
        <f>INDEX(surface_water_body!D:D,MATCH(B102,surface_water_body!A:A,0))</f>
        <v>3.2896800000000392</v>
      </c>
      <c r="R102" s="132">
        <f>INDEX(surface_water_body!E:E,MATCH(B102,surface_water_body!A:A,0))</f>
        <v>0.2920677568143964</v>
      </c>
      <c r="S102" s="43" t="str">
        <f t="shared" si="30"/>
        <v>High</v>
      </c>
      <c r="T102" s="43" t="str">
        <f t="shared" si="31"/>
        <v>Low</v>
      </c>
      <c r="U102" s="43">
        <f t="shared" si="44"/>
        <v>2</v>
      </c>
      <c r="V102" s="48" t="str">
        <f t="shared" si="32"/>
        <v>Groundwater contribution to irrigation is High with current groundwater development stage classified as Low. There are 4147 surface water bodies, covering 0.3% of district area.</v>
      </c>
      <c r="W102" s="136">
        <v>100</v>
      </c>
      <c r="X102" s="134">
        <v>0</v>
      </c>
      <c r="Y102" s="143">
        <f>INDEX(Aquifer!E:E, MATCH(B102,Aquifer!C:C,0))*100</f>
        <v>100</v>
      </c>
      <c r="Z102" s="139">
        <f>(INDEX(Aquifer!G:G, MATCH(B102,Aquifer!C:C,0)))*(10^4/10^6)</f>
        <v>118.0774</v>
      </c>
      <c r="AA102" s="141">
        <v>465.00000000000006</v>
      </c>
      <c r="AB102" s="56">
        <f>INDEX(Replacement!M:M, MATCH(B102,Replacement!B:B,0))</f>
        <v>3.8</v>
      </c>
      <c r="AC102" s="57">
        <f t="shared" si="45"/>
        <v>4</v>
      </c>
      <c r="AD102" s="57">
        <f>(X102/100)*0.278+(Y102/100)*0.0732</f>
        <v>7.3200000000000001E-2</v>
      </c>
      <c r="AE102" s="44">
        <f t="shared" si="33"/>
        <v>2.9803260548444448E-4</v>
      </c>
      <c r="AF102" s="61" t="str">
        <f t="shared" si="34"/>
        <v>District has 100 pumps, with 0 % of pumps being electric. The electric tariff subsidy is Low. These pumps abstract 118 MCM of groundwater.</v>
      </c>
      <c r="AG102" s="146">
        <f>INDEX(Replacement!N:N,MATCH(B102,Replacement!B:B,0))</f>
        <v>94.48</v>
      </c>
      <c r="AH102" s="147">
        <f>INDEX('Community SIP'!C:C,MATCH(B102,'Community SIP'!B:B,0))</f>
        <v>0.84</v>
      </c>
      <c r="AI102" s="147">
        <f>INDEX('Community SIP'!D:D,MATCH(B102,'Community SIP'!B:B,0))</f>
        <v>4.07</v>
      </c>
      <c r="AJ102" s="67" t="str">
        <f t="shared" si="35"/>
        <v>Very High</v>
      </c>
      <c r="AK102" s="64">
        <f t="shared" si="36"/>
        <v>4</v>
      </c>
      <c r="AL102" s="64" t="str">
        <f t="shared" si="37"/>
        <v>Very High</v>
      </c>
      <c r="AM102" s="70" t="str">
        <f t="shared" si="38"/>
        <v>Small and Marginal farmers hold 94 % of holdings. The average area per holding is 0.84 ha with Very High fragmentation of land.</v>
      </c>
      <c r="AN102" s="150" t="str">
        <f>INDEX(DISCOM!E:E,MATCH(B102,DISCOM!B:B,0))</f>
        <v>Assam Power Distribution Company Limited (APDCL)</v>
      </c>
      <c r="AO102" s="150"/>
      <c r="AP102" s="150" t="str">
        <f>INDEX(DISCOM!F:F,MATCH(B102,DISCOM!B:B,0))</f>
        <v>B-</v>
      </c>
      <c r="AQ102" s="74" t="str">
        <f>INDEX(DISCOM!H:H,MATCH(B102,DISCOM!B:B,0))</f>
        <v>No</v>
      </c>
      <c r="AR102" s="150"/>
      <c r="AS102" s="77">
        <f>(INDEX(Tariff!D:D,MATCH(A102,Tariff!A:A,0)))*100</f>
        <v>465.00000000000006</v>
      </c>
      <c r="AT102" s="85" t="str">
        <f>(INDEX(Tariff!E:E,MATCH(A102,Tariff!A:A,0)))</f>
        <v>Low</v>
      </c>
      <c r="AU102" s="86" t="str">
        <f t="shared" si="39"/>
        <v xml:space="preserve">Assam Power Distribution Company Limited (APDCL) is the Distribution Company responsible for distributing electricity. The rating of DISCOM (capturing financial and operational metrics) is B-. </v>
      </c>
      <c r="AV102" s="119" t="str">
        <f>INDEX('Community SIP'!I:I,MATCH(B102,'Community SIP'!B:B,0))</f>
        <v>Community SIP</v>
      </c>
      <c r="AW102" s="119" t="str">
        <f t="shared" si="42"/>
        <v xml:space="preserve"> Small farm areas alongside higher fragmentation of holdings suggests community SIPs may be preferred</v>
      </c>
      <c r="AX102" s="119" t="str">
        <f t="shared" si="43"/>
        <v/>
      </c>
      <c r="AY102" s="119"/>
      <c r="AZ102" s="119" t="str">
        <f t="shared" si="40"/>
        <v>Diesel</v>
      </c>
      <c r="BA102" s="119"/>
      <c r="BB102" s="120" t="str">
        <f>INDEX(DISCOM!H:H,MATCH(B102,DISCOM!B:B,0))</f>
        <v>No</v>
      </c>
      <c r="BC102" s="153" t="s">
        <v>736</v>
      </c>
      <c r="BD102" s="181" t="str">
        <f t="shared" si="41"/>
        <v>Higher proportion of diesel pumps suggests that PM-KUSUM model B be preferred. Small farm areas alongside higher fragmentation of holdings suggests community SIPs may be preferred</v>
      </c>
      <c r="BE102" s="58" t="s">
        <v>737</v>
      </c>
      <c r="BG102">
        <f>Y102*100</f>
        <v>10000</v>
      </c>
    </row>
    <row r="103" spans="1:59" ht="123" customHeight="1" x14ac:dyDescent="0.25">
      <c r="A103" s="88" t="str">
        <f>INDEX(Aquifer!A:A,MATCH(B103,Aquifer!C:C,0))</f>
        <v>gujarat</v>
      </c>
      <c r="B103" s="89" t="s">
        <v>154</v>
      </c>
      <c r="C103" s="87">
        <v>5.56</v>
      </c>
      <c r="D103" s="130">
        <f>INDEX(Aquifer!J:J,MATCH(B103,Aquifer!C:C,0))*100</f>
        <v>80.058416776265361</v>
      </c>
      <c r="E103" s="128">
        <v>110.9</v>
      </c>
      <c r="F103" s="128">
        <v>33.5</v>
      </c>
      <c r="G103" s="128">
        <v>80.539938337176466</v>
      </c>
      <c r="H103" s="46" t="str">
        <f t="shared" si="25"/>
        <v>Very High</v>
      </c>
      <c r="I103" s="46" t="str">
        <f t="shared" si="26"/>
        <v>Low</v>
      </c>
      <c r="J103" s="46" t="str">
        <f t="shared" si="27"/>
        <v>Moderate</v>
      </c>
      <c r="K103" s="46" t="str">
        <f t="shared" si="28"/>
        <v>Very High</v>
      </c>
      <c r="L103" s="91" t="str">
        <f t="shared" si="29"/>
        <v>District has Very High proportion of area under cultivation, supporting Low cropping intensity. Irrigation coverage is Moderate with Very High irrigation water requirements.</v>
      </c>
      <c r="M103" s="132">
        <v>97.61999999999999</v>
      </c>
      <c r="N103" s="132">
        <f>INDEX(Aquifer!H:H,MATCH(B103,Aquifer!C:C,0))</f>
        <v>50.26</v>
      </c>
      <c r="O103" s="77" t="str">
        <f>INDEX(Aquifer!F:F,MATCH(B103,Aquifer!C:C,0))</f>
        <v>HR</v>
      </c>
      <c r="P103" s="134">
        <f>INDEX(surface_water_body!F:F,MATCH(B103,surface_water_body!A:A,0))</f>
        <v>376</v>
      </c>
      <c r="Q103" s="42">
        <f>INDEX(surface_water_body!D:D,MATCH(B103,surface_water_body!A:A,0))</f>
        <v>8.8533000000000008</v>
      </c>
      <c r="R103" s="132">
        <f>INDEX(surface_water_body!E:E,MATCH(B103,surface_water_body!A:A,0))</f>
        <v>0.5134667488368776</v>
      </c>
      <c r="S103" s="43" t="str">
        <f t="shared" si="30"/>
        <v>Very High</v>
      </c>
      <c r="T103" s="43" t="str">
        <f t="shared" si="31"/>
        <v>Moderate</v>
      </c>
      <c r="U103" s="43">
        <f t="shared" si="44"/>
        <v>3</v>
      </c>
      <c r="V103" s="48" t="str">
        <f t="shared" si="32"/>
        <v>Groundwater contribution to irrigation is Very High with current groundwater development stage classified as Moderate. There are 376 surface water bodies, covering 0.5% of district area.</v>
      </c>
      <c r="W103" s="136">
        <v>100</v>
      </c>
      <c r="X103" s="134">
        <v>100</v>
      </c>
      <c r="Y103" s="143">
        <f>INDEX(Aquifer!E:E, MATCH(B103,Aquifer!C:C,0))*100</f>
        <v>0</v>
      </c>
      <c r="Z103" s="139">
        <f>(INDEX(Aquifer!G:G, MATCH(B103,Aquifer!C:C,0)))*(10^4/10^6)</f>
        <v>223.35570000000001</v>
      </c>
      <c r="AA103" s="141">
        <v>60</v>
      </c>
      <c r="AB103" s="56">
        <f>INDEX(Replacement!M:M, MATCH(B103,Replacement!B:B,0))</f>
        <v>9.9167967087748874</v>
      </c>
      <c r="AC103" s="57">
        <f t="shared" si="45"/>
        <v>1</v>
      </c>
      <c r="AD103" s="57">
        <f>(X103/100)*0.278+(Y103/100)*0.0732</f>
        <v>0.27800000000000002</v>
      </c>
      <c r="AE103" s="44">
        <f t="shared" si="33"/>
        <v>5.58747466080395E-3</v>
      </c>
      <c r="AF103" s="61" t="str">
        <f t="shared" si="34"/>
        <v>District has 100 pumps, with 100 % of pumps being electric. The electric tariff subsidy is Very High. These pumps abstract 223 MCM of groundwater.</v>
      </c>
      <c r="AG103" s="146">
        <f>INDEX(Replacement!N:N,MATCH(B103,Replacement!B:B,0))</f>
        <v>56.94</v>
      </c>
      <c r="AH103" s="147">
        <f>INDEX('Community SIP'!C:C,MATCH(B103,'Community SIP'!B:B,0))</f>
        <v>2.27</v>
      </c>
      <c r="AI103" s="147">
        <f>INDEX('Community SIP'!D:D,MATCH(B103,'Community SIP'!B:B,0))</f>
        <v>1.22</v>
      </c>
      <c r="AJ103" s="67" t="str">
        <f t="shared" si="35"/>
        <v>Moderate</v>
      </c>
      <c r="AK103" s="64">
        <f t="shared" si="36"/>
        <v>2</v>
      </c>
      <c r="AL103" s="64" t="str">
        <f t="shared" si="37"/>
        <v>Low</v>
      </c>
      <c r="AM103" s="70" t="str">
        <f t="shared" si="38"/>
        <v>Small and Marginal farmers hold 56 % of holdings. The average area per holding is 2.27 ha with Low fragmentation of land.</v>
      </c>
      <c r="AN103" s="150" t="str">
        <f>INDEX(DISCOM!E:E,MATCH(B103,DISCOM!B:B,0))</f>
        <v>Paschim Gujarat Vij Company Limited (PGVCL)</v>
      </c>
      <c r="AO103" s="150"/>
      <c r="AP103" s="150" t="str">
        <f>INDEX(DISCOM!F:F,MATCH(B103,DISCOM!B:B,0))</f>
        <v>A+</v>
      </c>
      <c r="AQ103" s="74" t="str">
        <f>INDEX(DISCOM!H:H,MATCH(B103,DISCOM!B:B,0))</f>
        <v>Yes</v>
      </c>
      <c r="AR103" s="150" t="s">
        <v>726</v>
      </c>
      <c r="AS103" s="77">
        <f>(INDEX(Tariff!D:D,MATCH(A103,Tariff!A:A,0)))*100</f>
        <v>60</v>
      </c>
      <c r="AT103" s="85" t="str">
        <f>(INDEX(Tariff!E:E,MATCH(A103,Tariff!A:A,0)))</f>
        <v>Very High</v>
      </c>
      <c r="AU103" s="86" t="str">
        <f t="shared" si="39"/>
        <v>Paschim Gujarat Vij Company Limited (PGVCL) is the Distribution Company responsible for distributing electricity. The rating of DISCOM (capturing financial and operational metrics) is A+. More than 70 % of feeder is segregated.</v>
      </c>
      <c r="AV103" s="119" t="str">
        <f>INDEX('Community SIP'!I:I,MATCH(B103,'Community SIP'!B:B,0))</f>
        <v/>
      </c>
      <c r="AW103" s="119" t="str">
        <f t="shared" si="42"/>
        <v/>
      </c>
      <c r="AX103" s="119" t="str">
        <f t="shared" si="43"/>
        <v xml:space="preserve"> High groundwater development suggests that new SIPs should focus on surface water sources. </v>
      </c>
      <c r="AY103" s="120" t="s">
        <v>727</v>
      </c>
      <c r="AZ103" s="119" t="str">
        <f t="shared" si="40"/>
        <v>Electric</v>
      </c>
      <c r="BA103" s="120" t="s">
        <v>728</v>
      </c>
      <c r="BB103" s="120" t="str">
        <f>INDEX(DISCOM!H:H,MATCH(B103,DISCOM!B:B,0))</f>
        <v>Yes</v>
      </c>
      <c r="BC103" s="153" t="s">
        <v>729</v>
      </c>
      <c r="BD103" s="181" t="str">
        <f t="shared" si="41"/>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03" s="58" t="s">
        <v>730</v>
      </c>
      <c r="BG103">
        <f>Y103*100</f>
        <v>0</v>
      </c>
    </row>
    <row r="104" spans="1:59" ht="123" customHeight="1" x14ac:dyDescent="0.25">
      <c r="A104" s="88" t="str">
        <f>INDEX(Aquifer!A:A,MATCH(B104,Aquifer!C:C,0))</f>
        <v>uttar pradesh</v>
      </c>
      <c r="B104" s="89" t="s">
        <v>493</v>
      </c>
      <c r="C104" s="87">
        <v>4.8223472291220002</v>
      </c>
      <c r="D104" s="130">
        <f>INDEX(Aquifer!J:J,MATCH(B104,Aquifer!C:C,0))*100</f>
        <v>83.789084467438983</v>
      </c>
      <c r="E104" s="128">
        <v>185.1</v>
      </c>
      <c r="F104" s="128">
        <v>72.900000000000006</v>
      </c>
      <c r="G104" s="128">
        <v>78.694187507137144</v>
      </c>
      <c r="H104" s="46" t="str">
        <f t="shared" si="25"/>
        <v>Very High</v>
      </c>
      <c r="I104" s="46" t="str">
        <f t="shared" si="26"/>
        <v>High</v>
      </c>
      <c r="J104" s="46" t="str">
        <f t="shared" si="27"/>
        <v>High</v>
      </c>
      <c r="K104" s="46" t="str">
        <f t="shared" si="28"/>
        <v>Very High</v>
      </c>
      <c r="L104" s="91" t="str">
        <f t="shared" si="29"/>
        <v>District has Very High proportion of area under cultivation, supporting High cropping intensity. Irrigation coverage is High with Very High irrigation water requirements.</v>
      </c>
      <c r="M104" s="132">
        <v>53.12</v>
      </c>
      <c r="N104" s="132">
        <f>INDEX(Aquifer!H:H,MATCH(B104,Aquifer!C:C,0))</f>
        <v>83.11</v>
      </c>
      <c r="O104" s="77" t="str">
        <f>INDEX(Aquifer!F:F,MATCH(B104,Aquifer!C:C,0))</f>
        <v>SR</v>
      </c>
      <c r="P104" s="134">
        <f>INDEX(surface_water_body!F:F,MATCH(B104,surface_water_body!A:A,0))</f>
        <v>3208</v>
      </c>
      <c r="Q104" s="42">
        <f>INDEX(surface_water_body!D:D,MATCH(B104,surface_water_body!A:A,0))</f>
        <v>9.5577599999999912</v>
      </c>
      <c r="R104" s="132">
        <f>INDEX(surface_water_body!E:E,MATCH(B104,surface_water_body!A:A,0))</f>
        <v>0.22384120507035468</v>
      </c>
      <c r="S104" s="43" t="str">
        <f t="shared" si="30"/>
        <v>High</v>
      </c>
      <c r="T104" s="43" t="str">
        <f t="shared" si="31"/>
        <v>Semi-critical</v>
      </c>
      <c r="U104" s="43">
        <f t="shared" si="44"/>
        <v>3</v>
      </c>
      <c r="V104" s="48" t="str">
        <f t="shared" si="32"/>
        <v>Groundwater contribution to irrigation is High with current groundwater development stage classified as Semi-critical. There are 3208 surface water bodies, covering 0.2% of district area.</v>
      </c>
      <c r="W104" s="136">
        <v>100</v>
      </c>
      <c r="X104" s="134">
        <v>13</v>
      </c>
      <c r="Y104" s="143">
        <f>INDEX(Aquifer!E:E, MATCH(B104,Aquifer!C:C,0))*100</f>
        <v>87</v>
      </c>
      <c r="Z104" s="139">
        <f>(INDEX(Aquifer!G:G, MATCH(B104,Aquifer!C:C,0)))*(10^4/10^6)</f>
        <v>495.12330000000003</v>
      </c>
      <c r="AA104" s="141">
        <v>0</v>
      </c>
      <c r="AB104" s="56">
        <f>INDEX(Replacement!M:M, MATCH(B104,Replacement!B:B,0))</f>
        <v>12.3</v>
      </c>
      <c r="AC104" s="57">
        <f t="shared" si="45"/>
        <v>4</v>
      </c>
      <c r="AD104" s="57">
        <f>(X104/100)*0.278+(Y104/100)*0.0732</f>
        <v>9.982400000000001E-2</v>
      </c>
      <c r="AE104" s="44">
        <f t="shared" si="33"/>
        <v>5.5164001829496019E-3</v>
      </c>
      <c r="AF104" s="61" t="str">
        <f t="shared" si="34"/>
        <v>District has 100 pumps, with 13 % of pumps being electric. The electric tariff subsidy is Very High. These pumps abstract 495 MCM of groundwater.</v>
      </c>
      <c r="AG104" s="146">
        <f>INDEX(Replacement!N:N,MATCH(B104,Replacement!B:B,0))</f>
        <v>93.338439799999989</v>
      </c>
      <c r="AH104" s="147">
        <f>INDEX('Community SIP'!C:C,MATCH(B104,'Community SIP'!B:B,0))</f>
        <v>0.74</v>
      </c>
      <c r="AI104" s="147">
        <f>INDEX('Community SIP'!D:D,MATCH(B104,'Community SIP'!B:B,0))</f>
        <v>1.75</v>
      </c>
      <c r="AJ104" s="67" t="str">
        <f t="shared" si="35"/>
        <v>Very High</v>
      </c>
      <c r="AK104" s="64">
        <f t="shared" si="36"/>
        <v>4</v>
      </c>
      <c r="AL104" s="64" t="str">
        <f t="shared" si="37"/>
        <v>Moderate</v>
      </c>
      <c r="AM104" s="70" t="str">
        <f t="shared" si="38"/>
        <v>Small and Marginal farmers hold 93 % of holdings. The average area per holding is 0.74 ha with Moderate fragmentation of land.</v>
      </c>
      <c r="AN104" s="150" t="str">
        <f>INDEX(DISCOM!E:E,MATCH(B104,DISCOM!B:B,0))</f>
        <v>Madhyanchal Vidyut Vitran Nigam Limited (MVVNL)</v>
      </c>
      <c r="AO104" s="150"/>
      <c r="AP104" s="150" t="str">
        <f>INDEX(DISCOM!F:F,MATCH(B104,DISCOM!B:B,0))</f>
        <v>C-</v>
      </c>
      <c r="AQ104" s="74" t="str">
        <f>INDEX(DISCOM!H:H,MATCH(B104,DISCOM!B:B,0))</f>
        <v>Yes</v>
      </c>
      <c r="AR104" s="150" t="s">
        <v>726</v>
      </c>
      <c r="AS104" s="77">
        <f>(INDEX(Tariff!D:D,MATCH(A104,Tariff!A:A,0)))*100</f>
        <v>0</v>
      </c>
      <c r="AT104" s="85" t="str">
        <f>(INDEX(Tariff!E:E,MATCH(A104,Tariff!A:A,0)))</f>
        <v>Very High</v>
      </c>
      <c r="AU104" s="86" t="str">
        <f t="shared" si="39"/>
        <v>Madhyanchal Vidyut Vitran Nigam Limited (MVVNL) is the Distribution Company responsible for distributing electricity. The rating of DISCOM (capturing financial and operational metrics) is C-. More than 70 % of feeder is segregated.</v>
      </c>
      <c r="AV104" s="119" t="str">
        <f>INDEX('Community SIP'!I:I,MATCH(B104,'Community SIP'!B:B,0))</f>
        <v>Community SIP</v>
      </c>
      <c r="AW104" s="119" t="str">
        <f t="shared" si="42"/>
        <v xml:space="preserve"> Small farm areas alongside higher fragmentation of holdings suggests community SIPs may be preferred</v>
      </c>
      <c r="AX104" s="119" t="str">
        <f t="shared" si="43"/>
        <v/>
      </c>
      <c r="AY104" s="119"/>
      <c r="AZ104" s="119" t="str">
        <f t="shared" si="40"/>
        <v>Diesel</v>
      </c>
      <c r="BA104" s="119"/>
      <c r="BB104" s="120" t="str">
        <f>INDEX(DISCOM!H:H,MATCH(B104,DISCOM!B:B,0))</f>
        <v>Yes</v>
      </c>
      <c r="BC104" s="153" t="s">
        <v>736</v>
      </c>
      <c r="BD104" s="181" t="str">
        <f t="shared" si="41"/>
        <v>Higher proportion of diesel pumps suggests that PM-KUSUM model B be preferred. Small farm areas alongside higher fragmentation of holdings suggests community SIPs may be preferred</v>
      </c>
      <c r="BE104" s="58" t="s">
        <v>737</v>
      </c>
      <c r="BG104">
        <f>Y104*100</f>
        <v>8700</v>
      </c>
    </row>
    <row r="105" spans="1:59" ht="123" customHeight="1" x14ac:dyDescent="0.25">
      <c r="A105" s="88" t="str">
        <f>INDEX(Aquifer!A:A,MATCH(B105,Aquifer!C:C,0))</f>
        <v>uttar pradesh</v>
      </c>
      <c r="B105" s="89" t="s">
        <v>545</v>
      </c>
      <c r="C105" s="87">
        <v>4.8329505500553003</v>
      </c>
      <c r="D105" s="130">
        <f>INDEX(Aquifer!J:J,MATCH(B105,Aquifer!C:C,0))*100</f>
        <v>82.029404834316964</v>
      </c>
      <c r="E105" s="128">
        <v>179.6</v>
      </c>
      <c r="F105" s="128">
        <v>100</v>
      </c>
      <c r="G105" s="128">
        <v>78.990518286162398</v>
      </c>
      <c r="H105" s="46" t="str">
        <f t="shared" si="25"/>
        <v>Very High</v>
      </c>
      <c r="I105" s="46" t="str">
        <f t="shared" si="26"/>
        <v>Moderate</v>
      </c>
      <c r="J105" s="46" t="str">
        <f t="shared" si="27"/>
        <v>Very High</v>
      </c>
      <c r="K105" s="46" t="str">
        <f t="shared" si="28"/>
        <v>Very High</v>
      </c>
      <c r="L105" s="91" t="str">
        <f t="shared" si="29"/>
        <v>District has Very High proportion of area under cultivation, supporting Moderate cropping intensity. Irrigation coverage is Very High with Very High irrigation water requirements.</v>
      </c>
      <c r="M105" s="132">
        <v>78.22</v>
      </c>
      <c r="N105" s="132">
        <f>INDEX(Aquifer!H:H,MATCH(B105,Aquifer!C:C,0))</f>
        <v>95.56</v>
      </c>
      <c r="O105" s="77" t="str">
        <f>INDEX(Aquifer!F:F,MATCH(B105,Aquifer!C:C,0))</f>
        <v>SR</v>
      </c>
      <c r="P105" s="134">
        <f>INDEX(surface_water_body!F:F,MATCH(B105,surface_water_body!A:A,0))</f>
        <v>2163</v>
      </c>
      <c r="Q105" s="42">
        <f>INDEX(surface_water_body!D:D,MATCH(B105,surface_water_body!A:A,0))</f>
        <v>3.1200399999999973</v>
      </c>
      <c r="R105" s="132">
        <f>INDEX(surface_water_body!E:E,MATCH(B105,surface_water_body!A:A,0))</f>
        <v>8.5586732202710902E-2</v>
      </c>
      <c r="S105" s="43" t="str">
        <f t="shared" si="30"/>
        <v>Very High</v>
      </c>
      <c r="T105" s="43" t="str">
        <f t="shared" si="31"/>
        <v>Semi-critical</v>
      </c>
      <c r="U105" s="43">
        <f t="shared" si="44"/>
        <v>2</v>
      </c>
      <c r="V105" s="48" t="str">
        <f t="shared" si="32"/>
        <v>Groundwater contribution to irrigation is Very High with current groundwater development stage classified as Semi-critical. There are 2163 surface water bodies, covering 0.1% of district area.</v>
      </c>
      <c r="W105" s="136">
        <v>100</v>
      </c>
      <c r="X105" s="134">
        <v>30</v>
      </c>
      <c r="Y105" s="143">
        <f>INDEX(Aquifer!E:E, MATCH(B105,Aquifer!C:C,0))*100</f>
        <v>69</v>
      </c>
      <c r="Z105" s="139">
        <f>(INDEX(Aquifer!G:G, MATCH(B105,Aquifer!C:C,0)))*(10^4/10^6)</f>
        <v>958.8356</v>
      </c>
      <c r="AA105" s="141">
        <v>0</v>
      </c>
      <c r="AB105" s="56">
        <f>INDEX(Replacement!M:M, MATCH(B105,Replacement!B:B,0))</f>
        <v>8.9</v>
      </c>
      <c r="AC105" s="57">
        <f t="shared" si="45"/>
        <v>3</v>
      </c>
      <c r="AD105" s="57">
        <f>(X105/100)*0.278+(Y105/100)*0.0732</f>
        <v>0.133908</v>
      </c>
      <c r="AE105" s="44">
        <f t="shared" si="33"/>
        <v>1.0369146269734314E-2</v>
      </c>
      <c r="AF105" s="61" t="str">
        <f t="shared" si="34"/>
        <v>District has 100 pumps, with 30 % of pumps being electric. The electric tariff subsidy is Very High. These pumps abstract 958 MCM of groundwater.</v>
      </c>
      <c r="AG105" s="146">
        <f>INDEX(Replacement!N:N,MATCH(B105,Replacement!B:B,0))</f>
        <v>90.577693400000001</v>
      </c>
      <c r="AH105" s="147">
        <f>INDEX('Community SIP'!C:C,MATCH(B105,'Community SIP'!B:B,0))</f>
        <v>0.84</v>
      </c>
      <c r="AI105" s="147">
        <f>INDEX('Community SIP'!D:D,MATCH(B105,'Community SIP'!B:B,0))</f>
        <v>2</v>
      </c>
      <c r="AJ105" s="67" t="str">
        <f t="shared" si="35"/>
        <v>Very High</v>
      </c>
      <c r="AK105" s="64">
        <f t="shared" si="36"/>
        <v>4</v>
      </c>
      <c r="AL105" s="64" t="str">
        <f t="shared" si="37"/>
        <v>High</v>
      </c>
      <c r="AM105" s="70" t="str">
        <f t="shared" si="38"/>
        <v>Small and Marginal farmers hold 90 % of holdings. The average area per holding is 0.84 ha with High fragmentation of land.</v>
      </c>
      <c r="AN105" s="150" t="str">
        <f>INDEX(DISCOM!E:E,MATCH(B105,DISCOM!B:B,0))</f>
        <v>Paschimanchal Vidyut Vitran Nigam Limited (PVVNL)</v>
      </c>
      <c r="AO105" s="150"/>
      <c r="AP105" s="150" t="str">
        <f>INDEX(DISCOM!F:F,MATCH(B105,DISCOM!B:B,0))</f>
        <v>B</v>
      </c>
      <c r="AQ105" s="74" t="str">
        <f>INDEX(DISCOM!H:H,MATCH(B105,DISCOM!B:B,0))</f>
        <v>Yes</v>
      </c>
      <c r="AR105" s="150" t="s">
        <v>726</v>
      </c>
      <c r="AS105" s="77">
        <f>(INDEX(Tariff!D:D,MATCH(A105,Tariff!A:A,0)))*100</f>
        <v>0</v>
      </c>
      <c r="AT105" s="85" t="str">
        <f>(INDEX(Tariff!E:E,MATCH(A105,Tariff!A:A,0)))</f>
        <v>Very High</v>
      </c>
      <c r="AU105" s="86" t="str">
        <f t="shared" si="39"/>
        <v>Paschimanchal Vidyut Vitran Nigam Limited (PVVNL) is the Distribution Company responsible for distributing electricity. The rating of DISCOM (capturing financial and operational metrics) is B. More than 70 % of feeder is segregated.</v>
      </c>
      <c r="AV105" s="119" t="str">
        <f>INDEX('Community SIP'!I:I,MATCH(B105,'Community SIP'!B:B,0))</f>
        <v>Community SIP</v>
      </c>
      <c r="AW105" s="119" t="str">
        <f t="shared" si="42"/>
        <v xml:space="preserve"> Small farm areas alongside higher fragmentation of holdings suggests community SIPs may be preferred</v>
      </c>
      <c r="AX105" s="119" t="str">
        <f t="shared" si="43"/>
        <v xml:space="preserve"> High groundwater development suggests that new SIPs should focus on surface water sources. </v>
      </c>
      <c r="AY105" s="120" t="s">
        <v>727</v>
      </c>
      <c r="AZ105" s="119" t="str">
        <f t="shared" si="40"/>
        <v>Diesel</v>
      </c>
      <c r="BA105" s="120" t="s">
        <v>728</v>
      </c>
      <c r="BB105" s="120" t="str">
        <f>INDEX(DISCOM!H:H,MATCH(B105,DISCOM!B:B,0))</f>
        <v>Yes</v>
      </c>
      <c r="BC105" s="153" t="s">
        <v>736</v>
      </c>
      <c r="BD105" s="181" t="str">
        <f t="shared" si="41"/>
        <v>Higher proportion of diesel pumps suggests that PM-KUSUM model B be preferred. High groundwater development suggests that new SIPs should focus on surface water sources.  Small farm areas alongside higher fragmentation of holdings suggests community SIPs may be preferred</v>
      </c>
      <c r="BE105" s="58" t="s">
        <v>737</v>
      </c>
      <c r="BG105">
        <f>Y105*100</f>
        <v>6900</v>
      </c>
    </row>
    <row r="106" spans="1:59" ht="123" customHeight="1" x14ac:dyDescent="0.25">
      <c r="A106" s="88" t="str">
        <f>INDEX(Aquifer!A:A,MATCH(B106,Aquifer!C:C,0))</f>
        <v>maharashtra</v>
      </c>
      <c r="B106" s="89" t="s">
        <v>129</v>
      </c>
      <c r="C106" s="87">
        <v>5.3308810071088004</v>
      </c>
      <c r="D106" s="130">
        <f>INDEX(Aquifer!J:J,MATCH(B106,Aquifer!C:C,0))*100</f>
        <v>59.001137421156038</v>
      </c>
      <c r="E106" s="128">
        <v>106.2</v>
      </c>
      <c r="F106" s="128">
        <v>6.2</v>
      </c>
      <c r="G106" s="128">
        <v>65.670470009421138</v>
      </c>
      <c r="H106" s="46" t="str">
        <f t="shared" si="25"/>
        <v>High</v>
      </c>
      <c r="I106" s="46" t="str">
        <f t="shared" si="26"/>
        <v>Low</v>
      </c>
      <c r="J106" s="46" t="str">
        <f t="shared" si="27"/>
        <v>Low</v>
      </c>
      <c r="K106" s="46" t="str">
        <f t="shared" si="28"/>
        <v>High</v>
      </c>
      <c r="L106" s="91" t="str">
        <f t="shared" si="29"/>
        <v>District has High proportion of area under cultivation, supporting Low cropping intensity. Irrigation coverage is Low with High irrigation water requirements.</v>
      </c>
      <c r="M106" s="132">
        <v>94.31</v>
      </c>
      <c r="N106" s="132">
        <f>INDEX(Aquifer!H:H,MATCH(B106,Aquifer!C:C,0))</f>
        <v>76.95</v>
      </c>
      <c r="O106" s="77" t="str">
        <f>INDEX(Aquifer!F:F,MATCH(B106,Aquifer!C:C,0))</f>
        <v>HR</v>
      </c>
      <c r="P106" s="134">
        <f>INDEX(surface_water_body!F:F,MATCH(B106,surface_water_body!A:A,0))</f>
        <v>3611</v>
      </c>
      <c r="Q106" s="42">
        <f>INDEX(surface_water_body!D:D,MATCH(B106,surface_water_body!A:A,0))</f>
        <v>36.07</v>
      </c>
      <c r="R106" s="132">
        <f>INDEX(surface_water_body!E:E,MATCH(B106,surface_water_body!A:A,0))</f>
        <v>0.36466276350987609</v>
      </c>
      <c r="S106" s="43" t="str">
        <f t="shared" si="30"/>
        <v>Very High</v>
      </c>
      <c r="T106" s="43" t="str">
        <f t="shared" si="31"/>
        <v>Semi-critical</v>
      </c>
      <c r="U106" s="43">
        <f t="shared" si="44"/>
        <v>4</v>
      </c>
      <c r="V106" s="48" t="str">
        <f t="shared" si="32"/>
        <v>Groundwater contribution to irrigation is Very High with current groundwater development stage classified as Semi-critical. There are 3611 surface water bodies, covering 0.4% of district area.</v>
      </c>
      <c r="W106" s="136">
        <v>100</v>
      </c>
      <c r="X106" s="134">
        <v>100</v>
      </c>
      <c r="Y106" s="143">
        <f>INDEX(Aquifer!E:E, MATCH(B106,Aquifer!C:C,0))*100</f>
        <v>0</v>
      </c>
      <c r="Z106" s="139">
        <f>(INDEX(Aquifer!G:G, MATCH(B106,Aquifer!C:C,0)))*(10^4/10^6)</f>
        <v>676.91649999999993</v>
      </c>
      <c r="AA106" s="141">
        <v>155</v>
      </c>
      <c r="AB106" s="56">
        <f>INDEX(Replacement!M:M, MATCH(B106,Replacement!B:B,0))</f>
        <v>10.5</v>
      </c>
      <c r="AC106" s="57">
        <f t="shared" si="45"/>
        <v>1</v>
      </c>
      <c r="AD106" s="57">
        <f>(X106/100)*0.278+(Y106/100)*0.0732</f>
        <v>0.27800000000000002</v>
      </c>
      <c r="AE106" s="44">
        <f t="shared" si="33"/>
        <v>1.7929637761388888E-2</v>
      </c>
      <c r="AF106" s="61" t="str">
        <f t="shared" si="34"/>
        <v>District has 100 pumps, with 100 % of pumps being electric. The electric tariff subsidy is Moderate. These pumps abstract 676 MCM of groundwater.</v>
      </c>
      <c r="AG106" s="146">
        <f>INDEX(Replacement!N:N,MATCH(B106,Replacement!B:B,0))</f>
        <v>80.06</v>
      </c>
      <c r="AH106" s="147">
        <f>INDEX('Community SIP'!C:C,MATCH(B106,'Community SIP'!B:B,0))</f>
        <v>1.3</v>
      </c>
      <c r="AI106" s="147">
        <f>INDEX('Community SIP'!D:D,MATCH(B106,'Community SIP'!B:B,0))</f>
        <v>1.28</v>
      </c>
      <c r="AJ106" s="67" t="str">
        <f t="shared" si="35"/>
        <v>Very High</v>
      </c>
      <c r="AK106" s="64">
        <f t="shared" si="36"/>
        <v>3</v>
      </c>
      <c r="AL106" s="64" t="str">
        <f t="shared" si="37"/>
        <v>Moderate</v>
      </c>
      <c r="AM106" s="70" t="str">
        <f t="shared" si="38"/>
        <v>Small and Marginal farmers hold 80 % of holdings. The average area per holding is 1.3 ha with Moderate fragmentation of land.</v>
      </c>
      <c r="AN106" s="150" t="str">
        <f>INDEX(DISCOM!E:E,MATCH(B106,DISCOM!B:B,0))</f>
        <v>Maharashtra State Electricity Distribution Company Limited (MSEDCL)</v>
      </c>
      <c r="AO106" s="150"/>
      <c r="AP106" s="150" t="str">
        <f>INDEX(DISCOM!F:F,MATCH(B106,DISCOM!B:B,0))</f>
        <v>C</v>
      </c>
      <c r="AQ106" s="74" t="str">
        <f>INDEX(DISCOM!H:H,MATCH(B106,DISCOM!B:B,0))</f>
        <v>Yes</v>
      </c>
      <c r="AR106" s="150" t="s">
        <v>726</v>
      </c>
      <c r="AS106" s="77">
        <f>(INDEX(Tariff!D:D,MATCH(A106,Tariff!A:A,0)))*100</f>
        <v>155</v>
      </c>
      <c r="AT106" s="85" t="str">
        <f>(INDEX(Tariff!E:E,MATCH(A106,Tariff!A:A,0)))</f>
        <v>Moderate</v>
      </c>
      <c r="AU106" s="86" t="str">
        <f t="shared" si="39"/>
        <v>Maharashtra State Electricity Distribution Company Limited (MSEDCL) is the Distribution Company responsible for distributing electricity. The rating of DISCOM (capturing financial and operational metrics) is C. More than 70 % of feeder is segregated.</v>
      </c>
      <c r="AV106" s="119" t="str">
        <f>INDEX('Community SIP'!I:I,MATCH(B106,'Community SIP'!B:B,0))</f>
        <v/>
      </c>
      <c r="AW106" s="119" t="str">
        <f t="shared" si="42"/>
        <v/>
      </c>
      <c r="AX106" s="119" t="str">
        <f t="shared" si="43"/>
        <v xml:space="preserve"> High groundwater development suggests that new SIPs should focus on surface water sources. </v>
      </c>
      <c r="AY106" s="120" t="s">
        <v>727</v>
      </c>
      <c r="AZ106" s="119" t="str">
        <f t="shared" si="40"/>
        <v>Electric</v>
      </c>
      <c r="BA106" s="119"/>
      <c r="BB106" s="120" t="str">
        <f>INDEX(DISCOM!H:H,MATCH(B106,DISCOM!B:B,0))</f>
        <v>Yes</v>
      </c>
      <c r="BC106" s="153" t="s">
        <v>733</v>
      </c>
      <c r="BD106" s="181" t="str">
        <f t="shared" si="41"/>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106" s="58" t="s">
        <v>734</v>
      </c>
      <c r="BG106">
        <f>Y106*100</f>
        <v>0</v>
      </c>
    </row>
    <row r="107" spans="1:59" ht="123" customHeight="1" x14ac:dyDescent="0.25">
      <c r="A107" s="88" t="str">
        <f>INDEX(Aquifer!A:A,MATCH(B107,Aquifer!C:C,0))</f>
        <v>rajasthan</v>
      </c>
      <c r="B107" s="89" t="s">
        <v>498</v>
      </c>
      <c r="C107" s="87">
        <v>5.3464999867129999</v>
      </c>
      <c r="D107" s="130">
        <f>INDEX(Aquifer!J:J,MATCH(B107,Aquifer!C:C,0))*100</f>
        <v>46.041502703037096</v>
      </c>
      <c r="E107" s="128">
        <v>185.5</v>
      </c>
      <c r="F107" s="128">
        <v>59.7</v>
      </c>
      <c r="G107" s="128">
        <v>78.325773004999078</v>
      </c>
      <c r="H107" s="46" t="str">
        <f t="shared" si="25"/>
        <v>Moderate</v>
      </c>
      <c r="I107" s="46" t="str">
        <f t="shared" si="26"/>
        <v>High</v>
      </c>
      <c r="J107" s="46" t="str">
        <f t="shared" si="27"/>
        <v>High</v>
      </c>
      <c r="K107" s="46" t="str">
        <f t="shared" si="28"/>
        <v>Very High</v>
      </c>
      <c r="L107" s="91" t="str">
        <f t="shared" si="29"/>
        <v>District has Moderate proportion of area under cultivation, supporting High cropping intensity. Irrigation coverage is High with Very High irrigation water requirements.</v>
      </c>
      <c r="M107" s="132">
        <v>54.02</v>
      </c>
      <c r="N107" s="132">
        <f>INDEX(Aquifer!H:H,MATCH(B107,Aquifer!C:C,0))</f>
        <v>102.17</v>
      </c>
      <c r="O107" s="77" t="str">
        <f>INDEX(Aquifer!F:F,MATCH(B107,Aquifer!C:C,0))</f>
        <v>HR</v>
      </c>
      <c r="P107" s="134">
        <f>INDEX(surface_water_body!F:F,MATCH(B107,surface_water_body!A:A,0))</f>
        <v>0</v>
      </c>
      <c r="Q107" s="42">
        <f>INDEX(surface_water_body!D:D,MATCH(B107,surface_water_body!A:A,0))</f>
        <v>0</v>
      </c>
      <c r="R107" s="132">
        <f>INDEX(surface_water_body!E:E,MATCH(B107,surface_water_body!A:A,0))</f>
        <v>0</v>
      </c>
      <c r="S107" s="43" t="str">
        <f t="shared" si="30"/>
        <v>High</v>
      </c>
      <c r="T107" s="43" t="str">
        <f t="shared" si="31"/>
        <v>Over-exploited</v>
      </c>
      <c r="U107" s="43">
        <f t="shared" si="44"/>
        <v>1</v>
      </c>
      <c r="V107" s="48" t="str">
        <f t="shared" si="32"/>
        <v>Groundwater contribution to irrigation is High with current groundwater development stage classified as Over-exploited. There are 0 surface water bodies, covering 0% of district area.</v>
      </c>
      <c r="W107" s="136">
        <v>100</v>
      </c>
      <c r="X107" s="134">
        <v>48</v>
      </c>
      <c r="Y107" s="143">
        <f>INDEX(Aquifer!E:E, MATCH(B107,Aquifer!C:C,0))*100</f>
        <v>52</v>
      </c>
      <c r="Z107" s="139">
        <f>(INDEX(Aquifer!G:G, MATCH(B107,Aquifer!C:C,0)))*(10^4/10^6)</f>
        <v>663.2165</v>
      </c>
      <c r="AA107" s="141">
        <v>167</v>
      </c>
      <c r="AB107" s="56">
        <f>INDEX(Replacement!M:M, MATCH(B107,Replacement!B:B,0))</f>
        <v>4.58</v>
      </c>
      <c r="AC107" s="57">
        <f t="shared" si="45"/>
        <v>3</v>
      </c>
      <c r="AD107" s="57">
        <f>(X107/100)*0.278+(Y107/100)*0.0732</f>
        <v>0.17150399999999999</v>
      </c>
      <c r="AE107" s="44">
        <f t="shared" si="33"/>
        <v>4.7271281304967997E-3</v>
      </c>
      <c r="AF107" s="61" t="str">
        <f t="shared" si="34"/>
        <v>District has 100 pumps, with 48 % of pumps being electric. The electric tariff subsidy is Moderate. These pumps abstract 663 MCM of groundwater.</v>
      </c>
      <c r="AG107" s="146">
        <f>INDEX(Replacement!N:N,MATCH(B107,Replacement!B:B,0))</f>
        <v>73.937710280000005</v>
      </c>
      <c r="AH107" s="147">
        <f>INDEX('Community SIP'!C:C,MATCH(B107,'Community SIP'!B:B,0))</f>
        <v>1.69</v>
      </c>
      <c r="AI107" s="147">
        <f>INDEX('Community SIP'!D:D,MATCH(B107,'Community SIP'!B:B,0))</f>
        <v>2.4500000000000002</v>
      </c>
      <c r="AJ107" s="67" t="str">
        <f t="shared" si="35"/>
        <v>High</v>
      </c>
      <c r="AK107" s="64">
        <f t="shared" si="36"/>
        <v>3</v>
      </c>
      <c r="AL107" s="64" t="str">
        <f t="shared" si="37"/>
        <v>High</v>
      </c>
      <c r="AM107" s="70" t="str">
        <f t="shared" si="38"/>
        <v>Small and Marginal farmers hold 73 % of holdings. The average area per holding is 1.69 ha with High fragmentation of land.</v>
      </c>
      <c r="AN107" s="150" t="str">
        <f>INDEX(DISCOM!E:E,MATCH(B107,DISCOM!B:B,0))</f>
        <v>Jaipur Vidyut Vitran Nigam Limited (JVVNL)</v>
      </c>
      <c r="AO107" s="150" t="str">
        <f>RIGHT(AN107,7)</f>
        <v>(JVVNL)</v>
      </c>
      <c r="AP107" s="150" t="str">
        <f>INDEX(DISCOM!F:F,MATCH(B107,DISCOM!B:B,0))</f>
        <v>B</v>
      </c>
      <c r="AQ107" s="74" t="str">
        <f>INDEX(DISCOM!H:H,MATCH(B107,DISCOM!B:B,0))</f>
        <v>No</v>
      </c>
      <c r="AR107" s="150"/>
      <c r="AS107" s="77">
        <f>(INDEX(Tariff!D:D,MATCH(A107,Tariff!A:A,0)))*100</f>
        <v>167</v>
      </c>
      <c r="AT107" s="85" t="str">
        <f>(INDEX(Tariff!E:E,MATCH(A107,Tariff!A:A,0)))</f>
        <v>Moderate</v>
      </c>
      <c r="AU107" s="86" t="str">
        <f t="shared" si="39"/>
        <v xml:space="preserve">Jaipur Vidyut Vitran Nigam Limited (JVVNL) is the Distribution Company responsible for distributing electricity. The rating of DISCOM (capturing financial and operational metrics) is B. </v>
      </c>
      <c r="AV107" s="119" t="str">
        <f>INDEX('Community SIP'!I:I,MATCH(B107,'Community SIP'!B:B,0))</f>
        <v>Community SIP</v>
      </c>
      <c r="AW107" s="119" t="str">
        <f t="shared" si="42"/>
        <v xml:space="preserve"> Small farm areas alongside higher fragmentation of holdings suggests community SIPs may be preferred</v>
      </c>
      <c r="AX107" s="119" t="str">
        <f t="shared" si="43"/>
        <v/>
      </c>
      <c r="AY107" s="119"/>
      <c r="AZ107" s="119" t="str">
        <f t="shared" si="40"/>
        <v>mix</v>
      </c>
      <c r="BA107" s="120" t="s">
        <v>728</v>
      </c>
      <c r="BB107" s="120" t="str">
        <f>INDEX(DISCOM!H:H,MATCH(B107,DISCOM!B:B,0))</f>
        <v>No</v>
      </c>
      <c r="BC107" s="153" t="s">
        <v>731</v>
      </c>
      <c r="BD107" s="181" t="str">
        <f t="shared" si="41"/>
        <v>High DISCOM rating alongside feeder segregation and higher proportion of electric pumps suggests both PM-KUSUM model C (IPS and FLS) may be preferred. Small farm areas alongside higher fragmentation of holdings suggests community SIPs may be preferred</v>
      </c>
      <c r="BE107" s="58" t="s">
        <v>746</v>
      </c>
      <c r="BG107">
        <f>Y107*100</f>
        <v>5200</v>
      </c>
    </row>
    <row r="108" spans="1:59" ht="123" customHeight="1" x14ac:dyDescent="0.25">
      <c r="A108" s="88" t="str">
        <f>INDEX(Aquifer!A:A,MATCH(B108,Aquifer!C:C,0))</f>
        <v>madhya pradesh</v>
      </c>
      <c r="B108" s="89" t="s">
        <v>166</v>
      </c>
      <c r="C108" s="87">
        <v>5.22</v>
      </c>
      <c r="D108" s="130">
        <f>INDEX(Aquifer!J:J,MATCH(B108,Aquifer!C:C,0))*100</f>
        <v>29.850236767705063</v>
      </c>
      <c r="E108" s="128">
        <v>130.9</v>
      </c>
      <c r="F108" s="128">
        <v>55.1</v>
      </c>
      <c r="G108" s="128">
        <v>77.84411394119239</v>
      </c>
      <c r="H108" s="46" t="str">
        <f t="shared" si="25"/>
        <v>Moderate</v>
      </c>
      <c r="I108" s="46" t="str">
        <f t="shared" si="26"/>
        <v>Low</v>
      </c>
      <c r="J108" s="46" t="str">
        <f t="shared" si="27"/>
        <v>High</v>
      </c>
      <c r="K108" s="46" t="str">
        <f t="shared" si="28"/>
        <v>Very High</v>
      </c>
      <c r="L108" s="91" t="str">
        <f t="shared" si="29"/>
        <v>District has Moderate proportion of area under cultivation, supporting Low cropping intensity. Irrigation coverage is High with Very High irrigation water requirements.</v>
      </c>
      <c r="M108" s="132">
        <v>80.569999999999993</v>
      </c>
      <c r="N108" s="132">
        <f>INDEX(Aquifer!H:H,MATCH(B108,Aquifer!C:C,0))</f>
        <v>69.8</v>
      </c>
      <c r="O108" s="77" t="str">
        <f>INDEX(Aquifer!F:F,MATCH(B108,Aquifer!C:C,0))</f>
        <v>HR</v>
      </c>
      <c r="P108" s="134">
        <f>INDEX(surface_water_body!F:F,MATCH(B108,surface_water_body!A:A,0))</f>
        <v>106</v>
      </c>
      <c r="Q108" s="42">
        <f>INDEX(surface_water_body!D:D,MATCH(B108,surface_water_body!A:A,0))</f>
        <v>17.712150000000005</v>
      </c>
      <c r="R108" s="132">
        <f>INDEX(surface_water_body!E:E,MATCH(B108,surface_water_body!A:A,0))</f>
        <v>0.53803919631596797</v>
      </c>
      <c r="S108" s="43" t="str">
        <f t="shared" si="30"/>
        <v>Very High</v>
      </c>
      <c r="T108" s="43" t="str">
        <f t="shared" si="31"/>
        <v>Moderate</v>
      </c>
      <c r="U108" s="43">
        <f t="shared" si="44"/>
        <v>3</v>
      </c>
      <c r="V108" s="48" t="str">
        <f t="shared" si="32"/>
        <v>Groundwater contribution to irrigation is Very High with current groundwater development stage classified as Moderate. There are 106 surface water bodies, covering 0.5% of district area.</v>
      </c>
      <c r="W108" s="136">
        <v>100</v>
      </c>
      <c r="X108" s="134">
        <v>99</v>
      </c>
      <c r="Y108" s="143">
        <f>INDEX(Aquifer!E:E, MATCH(B108,Aquifer!C:C,0))*100</f>
        <v>0</v>
      </c>
      <c r="Z108" s="139">
        <f>(INDEX(Aquifer!G:G, MATCH(B108,Aquifer!C:C,0)))*(10^4/10^6)</f>
        <v>237.0463</v>
      </c>
      <c r="AA108" s="141">
        <v>135</v>
      </c>
      <c r="AB108" s="56">
        <f>INDEX(Replacement!M:M, MATCH(B108,Replacement!B:B,0))</f>
        <v>12.3</v>
      </c>
      <c r="AC108" s="57">
        <f t="shared" si="45"/>
        <v>1</v>
      </c>
      <c r="AD108" s="57">
        <f>(X108/100)*0.278+(Y108/100)*0.0732</f>
        <v>0.27522000000000002</v>
      </c>
      <c r="AE108" s="44">
        <f t="shared" si="33"/>
        <v>7.2814957953430022E-3</v>
      </c>
      <c r="AF108" s="61" t="str">
        <f t="shared" si="34"/>
        <v>District has 100 pumps, with 99 % of pumps being electric. The electric tariff subsidy is High. These pumps abstract 237 MCM of groundwater.</v>
      </c>
      <c r="AG108" s="146">
        <f>INDEX(Replacement!N:N,MATCH(B108,Replacement!B:B,0))</f>
        <v>70.13</v>
      </c>
      <c r="AH108" s="147">
        <f>INDEX('Community SIP'!C:C,MATCH(B108,'Community SIP'!B:B,0))</f>
        <v>1.74</v>
      </c>
      <c r="AI108" s="147">
        <f>INDEX('Community SIP'!D:D,MATCH(B108,'Community SIP'!B:B,0))</f>
        <v>1.83</v>
      </c>
      <c r="AJ108" s="67" t="str">
        <f t="shared" si="35"/>
        <v>High</v>
      </c>
      <c r="AK108" s="64">
        <f t="shared" si="36"/>
        <v>3</v>
      </c>
      <c r="AL108" s="64" t="str">
        <f t="shared" si="37"/>
        <v>Moderate</v>
      </c>
      <c r="AM108" s="70" t="str">
        <f t="shared" si="38"/>
        <v>Small and Marginal farmers hold 70 % of holdings. The average area per holding is 1.74 ha with Moderate fragmentation of land.</v>
      </c>
      <c r="AN108" s="150" t="str">
        <f>INDEX(DISCOM!E:E,MATCH(B108,DISCOM!B:B,0))</f>
        <v>West Bengal State Electricity Distribution Company Limited (WBSEDCL)</v>
      </c>
      <c r="AO108" s="150"/>
      <c r="AP108" s="150" t="str">
        <f>INDEX(DISCOM!F:F,MATCH(B108,DISCOM!B:B,0))</f>
        <v>B-</v>
      </c>
      <c r="AQ108" s="74" t="str">
        <f>INDEX(DISCOM!H:H,MATCH(B108,DISCOM!B:B,0))</f>
        <v>No</v>
      </c>
      <c r="AR108" s="150"/>
      <c r="AS108" s="77">
        <f>(INDEX(Tariff!D:D,MATCH(A108,Tariff!A:A,0)))*100</f>
        <v>135</v>
      </c>
      <c r="AT108" s="85" t="str">
        <f>(INDEX(Tariff!E:E,MATCH(A108,Tariff!A:A,0)))</f>
        <v>High</v>
      </c>
      <c r="AU108" s="86" t="str">
        <f t="shared" si="39"/>
        <v xml:space="preserve">West Bengal State Electricity Distribution Company Limited (WBSEDCL) is the Distribution Company responsible for distributing electricity. The rating of DISCOM (capturing financial and operational metrics) is B-. </v>
      </c>
      <c r="AV108" s="119" t="str">
        <f>INDEX('Community SIP'!I:I,MATCH(B108,'Community SIP'!B:B,0))</f>
        <v/>
      </c>
      <c r="AW108" s="119" t="str">
        <f t="shared" si="42"/>
        <v/>
      </c>
      <c r="AX108" s="119" t="str">
        <f t="shared" si="43"/>
        <v xml:space="preserve"> High groundwater development suggests that new SIPs should focus on surface water sources. </v>
      </c>
      <c r="AY108" s="120" t="s">
        <v>727</v>
      </c>
      <c r="AZ108" s="120" t="str">
        <f t="shared" si="40"/>
        <v>Electric</v>
      </c>
      <c r="BA108" s="119"/>
      <c r="BB108" s="120" t="str">
        <f>INDEX(DISCOM!H:H,MATCH(B108,DISCOM!B:B,0))</f>
        <v>No</v>
      </c>
      <c r="BC108" s="153" t="s">
        <v>724</v>
      </c>
      <c r="BD108" s="181" t="str">
        <f t="shared" si="41"/>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v>
      </c>
      <c r="BE108" s="58" t="s">
        <v>725</v>
      </c>
      <c r="BG108">
        <f>Y108*100</f>
        <v>0</v>
      </c>
    </row>
    <row r="109" spans="1:59" ht="123" customHeight="1" x14ac:dyDescent="0.25">
      <c r="A109" s="88" t="str">
        <f>INDEX(Aquifer!A:A,MATCH(B109,Aquifer!C:C,0))</f>
        <v>bihar</v>
      </c>
      <c r="B109" s="89" t="s">
        <v>277</v>
      </c>
      <c r="C109" s="87">
        <v>4.82</v>
      </c>
      <c r="D109" s="130">
        <f>INDEX(Aquifer!J:J,MATCH(B109,Aquifer!C:C,0))*100</f>
        <v>80.516050994317339</v>
      </c>
      <c r="E109" s="128">
        <v>139.1</v>
      </c>
      <c r="F109" s="128">
        <v>89</v>
      </c>
      <c r="G109" s="128">
        <v>65.279028969702722</v>
      </c>
      <c r="H109" s="46" t="str">
        <f t="shared" si="25"/>
        <v>Very High</v>
      </c>
      <c r="I109" s="46" t="str">
        <f t="shared" si="26"/>
        <v>Low</v>
      </c>
      <c r="J109" s="46" t="str">
        <f t="shared" si="27"/>
        <v>Very High</v>
      </c>
      <c r="K109" s="46" t="str">
        <f t="shared" si="28"/>
        <v>High</v>
      </c>
      <c r="L109" s="91" t="str">
        <f t="shared" si="29"/>
        <v>District has Very High proportion of area under cultivation, supporting Low cropping intensity. Irrigation coverage is Very High with High irrigation water requirements.</v>
      </c>
      <c r="M109" s="132">
        <v>33.629999999999995</v>
      </c>
      <c r="N109" s="132">
        <f>INDEX(Aquifer!H:H,MATCH(B109,Aquifer!C:C,0))</f>
        <v>42.48</v>
      </c>
      <c r="O109" s="77" t="str">
        <f>INDEX(Aquifer!F:F,MATCH(B109,Aquifer!C:C,0))</f>
        <v>SR</v>
      </c>
      <c r="P109" s="134">
        <f>INDEX(surface_water_body!F:F,MATCH(B109,surface_water_body!A:A,0))</f>
        <v>1267</v>
      </c>
      <c r="Q109" s="42">
        <f>INDEX(surface_water_body!D:D,MATCH(B109,surface_water_body!A:A,0))</f>
        <v>26.603629999999971</v>
      </c>
      <c r="R109" s="132">
        <f>INDEX(surface_water_body!E:E,MATCH(B109,surface_water_body!A:A,0))</f>
        <v>1.5538085943650499</v>
      </c>
      <c r="S109" s="43" t="str">
        <f t="shared" si="30"/>
        <v>Moderate</v>
      </c>
      <c r="T109" s="43" t="str">
        <f t="shared" si="31"/>
        <v>Low</v>
      </c>
      <c r="U109" s="43">
        <f t="shared" si="44"/>
        <v>4</v>
      </c>
      <c r="V109" s="48" t="str">
        <f t="shared" si="32"/>
        <v>Groundwater contribution to irrigation is Moderate with current groundwater development stage classified as Low. There are 1267 surface water bodies, covering 1.6% of district area.</v>
      </c>
      <c r="W109" s="136">
        <v>100</v>
      </c>
      <c r="X109" s="134">
        <v>48</v>
      </c>
      <c r="Y109" s="143">
        <f>INDEX(Aquifer!E:E, MATCH(B109,Aquifer!C:C,0))*100</f>
        <v>52</v>
      </c>
      <c r="Z109" s="139">
        <f>(INDEX(Aquifer!G:G, MATCH(B109,Aquifer!C:C,0)))*(10^4/10^6)</f>
        <v>249.12200000000001</v>
      </c>
      <c r="AA109" s="141">
        <v>67.5</v>
      </c>
      <c r="AB109" s="56">
        <f>INDEX(Replacement!M:M, MATCH(B109,Replacement!B:B,0))</f>
        <v>7.5</v>
      </c>
      <c r="AC109" s="57">
        <f t="shared" si="45"/>
        <v>3</v>
      </c>
      <c r="AD109" s="57">
        <f>(X109/100)*0.278+(Y109/100)*0.0732</f>
        <v>0.17150399999999999</v>
      </c>
      <c r="AE109" s="44">
        <f t="shared" si="33"/>
        <v>2.9077021595999997E-3</v>
      </c>
      <c r="AF109" s="61" t="str">
        <f t="shared" si="34"/>
        <v>District has 100 pumps, with 48 % of pumps being electric. The electric tariff subsidy is Very High. These pumps abstract 249 MCM of groundwater.</v>
      </c>
      <c r="AG109" s="146">
        <f>INDEX(Replacement!N:N,MATCH(B109,Replacement!B:B,0))</f>
        <v>91.09</v>
      </c>
      <c r="AH109" s="147">
        <f>INDEX('Community SIP'!C:C,MATCH(B109,'Community SIP'!B:B,0))</f>
        <v>0.49</v>
      </c>
      <c r="AI109" s="147">
        <f>INDEX('Community SIP'!D:D,MATCH(B109,'Community SIP'!B:B,0))</f>
        <v>3.44</v>
      </c>
      <c r="AJ109" s="67" t="str">
        <f t="shared" si="35"/>
        <v>Very High</v>
      </c>
      <c r="AK109" s="64">
        <f t="shared" si="36"/>
        <v>4</v>
      </c>
      <c r="AL109" s="64" t="str">
        <f t="shared" si="37"/>
        <v>Very High</v>
      </c>
      <c r="AM109" s="70" t="str">
        <f t="shared" si="38"/>
        <v>Small and Marginal farmers hold 91 % of holdings. The average area per holding is 0.49 ha with Very High fragmentation of land.</v>
      </c>
      <c r="AN109" s="150" t="str">
        <f>INDEX(DISCOM!E:E,MATCH(B109,DISCOM!B:B,0))</f>
        <v>South Bihar Power Distribution Company Limited (SBPDCL)</v>
      </c>
      <c r="AO109" s="150"/>
      <c r="AP109" s="150" t="str">
        <f>INDEX(DISCOM!F:F,MATCH(B109,DISCOM!B:B,0))</f>
        <v>C</v>
      </c>
      <c r="AQ109" s="74" t="str">
        <f>INDEX(DISCOM!H:H,MATCH(B109,DISCOM!B:B,0))</f>
        <v>Yes</v>
      </c>
      <c r="AR109" s="150" t="s">
        <v>726</v>
      </c>
      <c r="AS109" s="77">
        <f>(INDEX(Tariff!D:D,MATCH(A109,Tariff!A:A,0)))*100</f>
        <v>67.5</v>
      </c>
      <c r="AT109" s="85" t="str">
        <f>(INDEX(Tariff!E:E,MATCH(A109,Tariff!A:A,0)))</f>
        <v>Very High</v>
      </c>
      <c r="AU109" s="86" t="str">
        <f t="shared" si="39"/>
        <v>South Bihar Power Distribution Company Limited (SBPDCL) is the Distribution Company responsible for distributing electricity. The rating of DISCOM (capturing financial and operational metrics) is C. More than 70 % of feeder is segregated.</v>
      </c>
      <c r="AV109" s="119" t="str">
        <f>INDEX('Community SIP'!I:I,MATCH(B109,'Community SIP'!B:B,0))</f>
        <v>Community SIP</v>
      </c>
      <c r="AW109" s="119" t="str">
        <f t="shared" si="42"/>
        <v xml:space="preserve"> Small farm areas alongside higher fragmentation of holdings suggests community SIPs may be preferred</v>
      </c>
      <c r="AX109" s="119" t="str">
        <f t="shared" si="43"/>
        <v/>
      </c>
      <c r="AY109" s="119"/>
      <c r="AZ109" s="119" t="str">
        <f t="shared" si="40"/>
        <v>mix</v>
      </c>
      <c r="BA109" s="119"/>
      <c r="BB109" s="120" t="str">
        <f>INDEX(DISCOM!H:H,MATCH(B109,DISCOM!B:B,0))</f>
        <v>Yes</v>
      </c>
      <c r="BC109" s="153" t="s">
        <v>744</v>
      </c>
      <c r="BD109" s="181" t="str">
        <f t="shared" si="41"/>
        <v>No data on DISCOM feeder segregation Small farm areas alongside higher fragmentation of holdings suggests community SIPs may be preferred</v>
      </c>
      <c r="BE109" s="58" t="s">
        <v>95</v>
      </c>
      <c r="BG109">
        <f>Y109*100</f>
        <v>5200</v>
      </c>
    </row>
    <row r="110" spans="1:59" ht="123" customHeight="1" x14ac:dyDescent="0.25">
      <c r="A110" s="88" t="str">
        <f>INDEX(Aquifer!A:A,MATCH(B110,Aquifer!C:C,0))</f>
        <v>assam</v>
      </c>
      <c r="B110" s="89" t="s">
        <v>253</v>
      </c>
      <c r="C110" s="87">
        <v>4.5549907681548003</v>
      </c>
      <c r="D110" s="130">
        <f>INDEX(Aquifer!J:J,MATCH(B110,Aquifer!C:C,0))*100</f>
        <v>33.297939778129951</v>
      </c>
      <c r="E110" s="128">
        <v>150</v>
      </c>
      <c r="F110" s="128">
        <v>1.6</v>
      </c>
      <c r="G110" s="128">
        <v>33.119814887973362</v>
      </c>
      <c r="H110" s="46" t="str">
        <f t="shared" si="25"/>
        <v>Moderate</v>
      </c>
      <c r="I110" s="46" t="str">
        <f t="shared" si="26"/>
        <v>Moderate</v>
      </c>
      <c r="J110" s="46" t="str">
        <f t="shared" si="27"/>
        <v>Low</v>
      </c>
      <c r="K110" s="46" t="str">
        <f t="shared" si="28"/>
        <v>Moderate</v>
      </c>
      <c r="L110" s="91" t="str">
        <f t="shared" si="29"/>
        <v>District has Moderate proportion of area under cultivation, supporting Moderate cropping intensity. Irrigation coverage is Low with Moderate irrigation water requirements.</v>
      </c>
      <c r="M110" s="132">
        <v>2.2800000000000002</v>
      </c>
      <c r="N110" s="132">
        <f>INDEX(Aquifer!H:H,MATCH(B110,Aquifer!C:C,0))</f>
        <v>3.42</v>
      </c>
      <c r="O110" s="77" t="str">
        <f>INDEX(Aquifer!F:F,MATCH(B110,Aquifer!C:C,0))</f>
        <v>SR</v>
      </c>
      <c r="P110" s="134">
        <f>INDEX(surface_water_body!F:F,MATCH(B110,surface_water_body!A:A,0))</f>
        <v>7214</v>
      </c>
      <c r="Q110" s="42">
        <f>INDEX(surface_water_body!D:D,MATCH(B110,surface_water_body!A:A,0))</f>
        <v>9.8703999999997141</v>
      </c>
      <c r="R110" s="132">
        <f>INDEX(surface_water_body!E:E,MATCH(B110,surface_water_body!A:A,0))</f>
        <v>0.25906240151886578</v>
      </c>
      <c r="S110" s="43" t="str">
        <f t="shared" si="30"/>
        <v>Low</v>
      </c>
      <c r="T110" s="43" t="str">
        <f t="shared" si="31"/>
        <v>Low</v>
      </c>
      <c r="U110" s="43">
        <f t="shared" si="44"/>
        <v>3</v>
      </c>
      <c r="V110" s="48" t="str">
        <f t="shared" si="32"/>
        <v>Groundwater contribution to irrigation is Low with current groundwater development stage classified as Low. There are 7214 surface water bodies, covering 0.3% of district area.</v>
      </c>
      <c r="W110" s="136">
        <v>100</v>
      </c>
      <c r="X110" s="134">
        <v>1</v>
      </c>
      <c r="Y110" s="143">
        <f>INDEX(Aquifer!E:E, MATCH(B110,Aquifer!C:C,0))*100</f>
        <v>99</v>
      </c>
      <c r="Z110" s="139">
        <f>(INDEX(Aquifer!G:G, MATCH(B110,Aquifer!C:C,0)))*(10^4/10^6)</f>
        <v>14.231900000000001</v>
      </c>
      <c r="AA110" s="141">
        <v>465.00000000000006</v>
      </c>
      <c r="AB110" s="56">
        <f>INDEX(Replacement!M:M, MATCH(B110,Replacement!B:B,0))</f>
        <v>1.45</v>
      </c>
      <c r="AC110" s="57">
        <f t="shared" si="45"/>
        <v>4</v>
      </c>
      <c r="AD110" s="57">
        <f>(X110/100)*0.278+(Y110/100)*0.0732</f>
        <v>7.5248000000000009E-2</v>
      </c>
      <c r="AE110" s="44">
        <f t="shared" si="33"/>
        <v>1.4090557202918522E-5</v>
      </c>
      <c r="AF110" s="61" t="str">
        <f t="shared" si="34"/>
        <v>District has 100 pumps, with 1 % of pumps being electric. The electric tariff subsidy is Low. These pumps abstract 14 MCM of groundwater.</v>
      </c>
      <c r="AG110" s="146">
        <f>INDEX(Replacement!N:N,MATCH(B110,Replacement!B:B,0))</f>
        <v>87.58</v>
      </c>
      <c r="AH110" s="147">
        <f>INDEX('Community SIP'!C:C,MATCH(B110,'Community SIP'!B:B,0))</f>
        <v>1.36</v>
      </c>
      <c r="AI110" s="147">
        <f>INDEX('Community SIP'!D:D,MATCH(B110,'Community SIP'!B:B,0))</f>
        <v>2.4300000000000002</v>
      </c>
      <c r="AJ110" s="67" t="str">
        <f t="shared" si="35"/>
        <v>Very High</v>
      </c>
      <c r="AK110" s="64">
        <f t="shared" si="36"/>
        <v>3</v>
      </c>
      <c r="AL110" s="64" t="str">
        <f t="shared" si="37"/>
        <v>High</v>
      </c>
      <c r="AM110" s="70" t="str">
        <f t="shared" si="38"/>
        <v>Small and Marginal farmers hold 87 % of holdings. The average area per holding is 1.36 ha with High fragmentation of land.</v>
      </c>
      <c r="AN110" s="150" t="str">
        <f>INDEX(DISCOM!E:E,MATCH(B110,DISCOM!B:B,0))</f>
        <v>Assam Power Distribution Company Limited (APDCL)</v>
      </c>
      <c r="AO110" s="150"/>
      <c r="AP110" s="150" t="str">
        <f>INDEX(DISCOM!F:F,MATCH(B110,DISCOM!B:B,0))</f>
        <v>B-</v>
      </c>
      <c r="AQ110" s="74" t="str">
        <f>INDEX(DISCOM!H:H,MATCH(B110,DISCOM!B:B,0))</f>
        <v>No</v>
      </c>
      <c r="AR110" s="150"/>
      <c r="AS110" s="77">
        <f>(INDEX(Tariff!D:D,MATCH(A110,Tariff!A:A,0)))*100</f>
        <v>465.00000000000006</v>
      </c>
      <c r="AT110" s="85" t="str">
        <f>(INDEX(Tariff!E:E,MATCH(A110,Tariff!A:A,0)))</f>
        <v>Low</v>
      </c>
      <c r="AU110" s="86" t="str">
        <f t="shared" si="39"/>
        <v xml:space="preserve">Assam Power Distribution Company Limited (APDCL) is the Distribution Company responsible for distributing electricity. The rating of DISCOM (capturing financial and operational metrics) is B-. </v>
      </c>
      <c r="AV110" s="119" t="str">
        <f>INDEX('Community SIP'!I:I,MATCH(B110,'Community SIP'!B:B,0))</f>
        <v>Community SIP</v>
      </c>
      <c r="AW110" s="119" t="str">
        <f t="shared" si="42"/>
        <v xml:space="preserve"> Small farm areas alongside higher fragmentation of holdings suggests community SIPs may be preferred</v>
      </c>
      <c r="AX110" s="119" t="str">
        <f t="shared" si="43"/>
        <v/>
      </c>
      <c r="AY110" s="119"/>
      <c r="AZ110" s="119" t="str">
        <f t="shared" si="40"/>
        <v>Diesel</v>
      </c>
      <c r="BA110" s="119"/>
      <c r="BB110" s="120" t="str">
        <f>INDEX(DISCOM!H:H,MATCH(B110,DISCOM!B:B,0))</f>
        <v>No</v>
      </c>
      <c r="BC110" s="153" t="s">
        <v>736</v>
      </c>
      <c r="BD110" s="181" t="str">
        <f t="shared" si="41"/>
        <v>Higher proportion of diesel pumps suggests that PM-KUSUM model B be preferred. Small farm areas alongside higher fragmentation of holdings suggests community SIPs may be preferred</v>
      </c>
      <c r="BE110" s="58" t="s">
        <v>737</v>
      </c>
      <c r="BG110">
        <f>Y110*100</f>
        <v>9900</v>
      </c>
    </row>
    <row r="111" spans="1:59" ht="123" customHeight="1" x14ac:dyDescent="0.25">
      <c r="A111" s="88" t="str">
        <f>INDEX(Aquifer!A:A,MATCH(B111,Aquifer!C:C,0))</f>
        <v>himachal pradesh</v>
      </c>
      <c r="B111" s="89" t="s">
        <v>508</v>
      </c>
      <c r="C111" s="87">
        <v>4.1974177540511999</v>
      </c>
      <c r="D111" s="130">
        <f>INDEX(Aquifer!J:J,MATCH(B111,Aquifer!C:C,0))*100</f>
        <v>5.6971284727888749</v>
      </c>
      <c r="E111" s="128">
        <v>163</v>
      </c>
      <c r="F111" s="128">
        <v>0</v>
      </c>
      <c r="G111" s="128">
        <v>26.916394762489936</v>
      </c>
      <c r="H111" s="46" t="str">
        <f t="shared" si="25"/>
        <v>Low</v>
      </c>
      <c r="I111" s="46" t="str">
        <f t="shared" si="26"/>
        <v>Moderate</v>
      </c>
      <c r="J111" s="46" t="str">
        <f t="shared" si="27"/>
        <v>Low</v>
      </c>
      <c r="K111" s="46" t="str">
        <f t="shared" si="28"/>
        <v>Low</v>
      </c>
      <c r="L111" s="91" t="str">
        <f t="shared" si="29"/>
        <v>District has Low proportion of area under cultivation, supporting Moderate cropping intensity. Irrigation coverage is Low with Low irrigation water requirements.</v>
      </c>
      <c r="M111" s="132">
        <v>1.6099999999999999</v>
      </c>
      <c r="N111" s="132">
        <f>INDEX(Aquifer!H:H,MATCH(B111,Aquifer!C:C,0))</f>
        <v>0</v>
      </c>
      <c r="O111" s="77" t="str">
        <f>INDEX(Aquifer!F:F,MATCH(B111,Aquifer!C:C,0))</f>
        <v>HR</v>
      </c>
      <c r="P111" s="134">
        <f>INDEX(surface_water_body!F:F,MATCH(B111,surface_water_body!A:A,0))</f>
        <v>2635</v>
      </c>
      <c r="Q111" s="42">
        <f>INDEX(surface_water_body!D:D,MATCH(B111,surface_water_body!A:A,0))</f>
        <v>3.4177900000000427</v>
      </c>
      <c r="R111" s="132">
        <f>INDEX(surface_water_body!E:E,MATCH(B111,surface_water_body!A:A,0))</f>
        <v>5.1653545977335694E-2</v>
      </c>
      <c r="S111" s="43" t="str">
        <f t="shared" si="30"/>
        <v>Low</v>
      </c>
      <c r="T111" s="43" t="str">
        <f t="shared" si="31"/>
        <v>Low</v>
      </c>
      <c r="U111" s="43">
        <f t="shared" si="44"/>
        <v>2</v>
      </c>
      <c r="V111" s="48" t="str">
        <f t="shared" si="32"/>
        <v>Groundwater contribution to irrigation is Low with current groundwater development stage classified as Low. There are 2635 surface water bodies, covering 0.1% of district area.</v>
      </c>
      <c r="W111" s="136">
        <v>100</v>
      </c>
      <c r="X111" s="134">
        <v>65</v>
      </c>
      <c r="Y111" s="143">
        <f>INDEX(Aquifer!E:E, MATCH(B111,Aquifer!C:C,0))*100</f>
        <v>34</v>
      </c>
      <c r="Z111" s="139">
        <f>(INDEX(Aquifer!G:G, MATCH(B111,Aquifer!C:C,0)))*(10^4/10^6)</f>
        <v>0</v>
      </c>
      <c r="AA111" s="141">
        <v>30</v>
      </c>
      <c r="AB111" s="56">
        <f>INDEX(Replacement!M:M, MATCH(B111,Replacement!B:B,0))</f>
        <v>6.7563734366380288</v>
      </c>
      <c r="AC111" s="57">
        <f t="shared" si="45"/>
        <v>2</v>
      </c>
      <c r="AD111" s="57">
        <f>(X111/100)*0.278+(Y111/100)*0.0732</f>
        <v>0.20558800000000002</v>
      </c>
      <c r="AE111" s="44">
        <f t="shared" si="33"/>
        <v>0</v>
      </c>
      <c r="AF111" s="61" t="str">
        <f t="shared" si="34"/>
        <v>District has 100 pumps, with 65 % of pumps being electric. The electric tariff subsidy is Very High. These pumps abstract 0 MCM of groundwater.</v>
      </c>
      <c r="AG111" s="146">
        <f>INDEX(Replacement!N:N,MATCH(B111,Replacement!B:B,0))</f>
        <v>93.52</v>
      </c>
      <c r="AH111" s="147">
        <f>INDEX('Community SIP'!C:C,MATCH(B111,'Community SIP'!B:B,0))</f>
        <v>0.76</v>
      </c>
      <c r="AI111" s="147">
        <f>INDEX('Community SIP'!D:D,MATCH(B111,'Community SIP'!B:B,0))</f>
        <v>9.84</v>
      </c>
      <c r="AJ111" s="67" t="str">
        <f t="shared" si="35"/>
        <v>Very High</v>
      </c>
      <c r="AK111" s="64">
        <f t="shared" si="36"/>
        <v>4</v>
      </c>
      <c r="AL111" s="64" t="str">
        <f t="shared" si="37"/>
        <v>Very High</v>
      </c>
      <c r="AM111" s="70" t="str">
        <f t="shared" si="38"/>
        <v>Small and Marginal farmers hold 93 % of holdings. The average area per holding is 0.76 ha with Very High fragmentation of land.</v>
      </c>
      <c r="AN111" s="150" t="str">
        <f>INDEX(DISCOM!E:E,MATCH(B111,DISCOM!B:B,0))</f>
        <v>Himachal Pradesh State Electricity Board Limited (HPSEBL)</v>
      </c>
      <c r="AO111" s="150"/>
      <c r="AP111" s="150" t="str">
        <f>INDEX(DISCOM!F:F,MATCH(B111,DISCOM!B:B,0))</f>
        <v>C</v>
      </c>
      <c r="AQ111" s="74" t="str">
        <f>INDEX(DISCOM!H:H,MATCH(B111,DISCOM!B:B,0))</f>
        <v>No</v>
      </c>
      <c r="AR111" s="150"/>
      <c r="AS111" s="77">
        <f>(INDEX(Tariff!D:D,MATCH(A111,Tariff!A:A,0)))*100</f>
        <v>30</v>
      </c>
      <c r="AT111" s="85" t="str">
        <f>(INDEX(Tariff!E:E,MATCH(A111,Tariff!A:A,0)))</f>
        <v>Very High</v>
      </c>
      <c r="AU111" s="86" t="str">
        <f t="shared" si="39"/>
        <v xml:space="preserve">Himachal Pradesh State Electricity Board Limited (HPSEBL) is the Distribution Company responsible for distributing electricity. The rating of DISCOM (capturing financial and operational metrics) is C. </v>
      </c>
      <c r="AV111" s="119" t="str">
        <f>INDEX('Community SIP'!I:I,MATCH(B111,'Community SIP'!B:B,0))</f>
        <v>Community SIP</v>
      </c>
      <c r="AW111" s="119" t="str">
        <f t="shared" si="42"/>
        <v xml:space="preserve"> Small farm areas alongside higher fragmentation of holdings suggests community SIPs may be preferred</v>
      </c>
      <c r="AX111" s="119" t="str">
        <f t="shared" si="43"/>
        <v/>
      </c>
      <c r="AY111" s="119"/>
      <c r="AZ111" s="119" t="str">
        <f t="shared" si="40"/>
        <v>mix</v>
      </c>
      <c r="BA111" s="119"/>
      <c r="BB111" s="120" t="str">
        <f>INDEX(DISCOM!H:H,MATCH(B111,DISCOM!B:B,0))</f>
        <v>No</v>
      </c>
      <c r="BC111" s="153" t="s">
        <v>743</v>
      </c>
      <c r="BD111" s="181" t="str">
        <f t="shared" si="41"/>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11" s="58" t="s">
        <v>725</v>
      </c>
      <c r="BG111">
        <f>Y111*100</f>
        <v>3400</v>
      </c>
    </row>
    <row r="112" spans="1:59" ht="123" customHeight="1" x14ac:dyDescent="0.25">
      <c r="A112" s="88" t="str">
        <f>INDEX(Aquifer!A:A,MATCH(B112,Aquifer!C:C,0))</f>
        <v>uttarakhand</v>
      </c>
      <c r="B112" s="89" t="s">
        <v>404</v>
      </c>
      <c r="C112" s="87">
        <v>4.5252907764634003</v>
      </c>
      <c r="D112" s="130">
        <f>INDEX(Aquifer!J:J,MATCH(B112,Aquifer!C:C,0))*100</f>
        <v>3.6460803696798645</v>
      </c>
      <c r="E112" s="128">
        <v>151</v>
      </c>
      <c r="F112" s="128">
        <v>0</v>
      </c>
      <c r="G112" s="128">
        <v>35.410396462676033</v>
      </c>
      <c r="H112" s="46" t="str">
        <f t="shared" si="25"/>
        <v>Low</v>
      </c>
      <c r="I112" s="46" t="str">
        <f t="shared" si="26"/>
        <v>Moderate</v>
      </c>
      <c r="J112" s="46" t="str">
        <f t="shared" si="27"/>
        <v>Low</v>
      </c>
      <c r="K112" s="46" t="str">
        <f t="shared" si="28"/>
        <v>Moderate</v>
      </c>
      <c r="L112" s="91" t="str">
        <f t="shared" si="29"/>
        <v>District has Low proportion of area under cultivation, supporting Moderate cropping intensity. Irrigation coverage is Low with Moderate irrigation water requirements.</v>
      </c>
      <c r="M112" s="132">
        <v>0.16999999999999998</v>
      </c>
      <c r="N112" s="132">
        <f>INDEX(Aquifer!H:H,MATCH(B112,Aquifer!C:C,0))</f>
        <v>0</v>
      </c>
      <c r="O112" s="77" t="str">
        <f>INDEX(Aquifer!F:F,MATCH(B112,Aquifer!C:C,0))</f>
        <v>HR</v>
      </c>
      <c r="P112" s="134">
        <f>INDEX(surface_water_body!F:F,MATCH(B112,surface_water_body!A:A,0))</f>
        <v>65</v>
      </c>
      <c r="Q112" s="42">
        <f>INDEX(surface_water_body!D:D,MATCH(B112,surface_water_body!A:A,0))</f>
        <v>0.20916000000000001</v>
      </c>
      <c r="R112" s="132">
        <f>INDEX(surface_water_body!E:E,MATCH(B112,surface_water_body!A:A,0))</f>
        <v>2.6070513135321521E-3</v>
      </c>
      <c r="S112" s="43" t="str">
        <f t="shared" si="30"/>
        <v>Low</v>
      </c>
      <c r="T112" s="43" t="str">
        <f t="shared" si="31"/>
        <v>Low</v>
      </c>
      <c r="U112" s="43">
        <f t="shared" si="44"/>
        <v>1</v>
      </c>
      <c r="V112" s="48" t="str">
        <f t="shared" si="32"/>
        <v>Groundwater contribution to irrigation is Low with current groundwater development stage classified as Low. There are 65 surface water bodies, covering 0% of district area.</v>
      </c>
      <c r="W112" s="136">
        <v>100</v>
      </c>
      <c r="X112" s="134">
        <v>0</v>
      </c>
      <c r="Y112" s="143">
        <f>INDEX(Aquifer!E:E, MATCH(B112,Aquifer!C:C,0))*100</f>
        <v>0</v>
      </c>
      <c r="Z112" s="139">
        <f>(INDEX(Aquifer!G:G, MATCH(B112,Aquifer!C:C,0)))*(10^4/10^6)</f>
        <v>0</v>
      </c>
      <c r="AA112" s="141">
        <v>285</v>
      </c>
      <c r="AB112" s="56">
        <f>INDEX(Replacement!M:M, MATCH(B112,Replacement!B:B,0))</f>
        <v>18.260966390103931</v>
      </c>
      <c r="AC112" s="57">
        <f t="shared" si="45"/>
        <v>4</v>
      </c>
      <c r="AD112" s="57">
        <f>(X112/100)*0.278+(Y112/100)*0.0732</f>
        <v>0</v>
      </c>
      <c r="AE112" s="44">
        <f t="shared" si="33"/>
        <v>0</v>
      </c>
      <c r="AF112" s="61" t="str">
        <f t="shared" si="34"/>
        <v>District has 100 pumps, with 0 % of pumps being electric. The electric tariff subsidy is Moderate. These pumps abstract 0 MCM of groundwater.</v>
      </c>
      <c r="AG112" s="146">
        <f>INDEX(Replacement!N:N,MATCH(B112,Replacement!B:B,0))</f>
        <v>93.100490979999989</v>
      </c>
      <c r="AH112" s="147">
        <f>INDEX('Community SIP'!C:C,MATCH(B112,'Community SIP'!B:B,0))</f>
        <v>0.8</v>
      </c>
      <c r="AI112" s="147">
        <f>INDEX('Community SIP'!D:D,MATCH(B112,'Community SIP'!B:B,0))</f>
        <v>2.91</v>
      </c>
      <c r="AJ112" s="67" t="str">
        <f t="shared" si="35"/>
        <v>Very High</v>
      </c>
      <c r="AK112" s="64">
        <f t="shared" si="36"/>
        <v>4</v>
      </c>
      <c r="AL112" s="64" t="str">
        <f t="shared" si="37"/>
        <v>High</v>
      </c>
      <c r="AM112" s="70" t="str">
        <f t="shared" si="38"/>
        <v>Small and Marginal farmers hold 93 % of holdings. The average area per holding is 0.8 ha with High fragmentation of land.</v>
      </c>
      <c r="AN112" s="150" t="str">
        <f>INDEX(DISCOM!E:E,MATCH(B112,DISCOM!B:B,0))</f>
        <v>Uttarakhand Power Corporation Limited (UPCL)</v>
      </c>
      <c r="AO112" s="150"/>
      <c r="AP112" s="150" t="str">
        <f>INDEX(DISCOM!F:F,MATCH(B112,DISCOM!B:B,0))</f>
        <v>B-</v>
      </c>
      <c r="AQ112" s="74" t="str">
        <f>INDEX(DISCOM!H:H,MATCH(B112,DISCOM!B:B,0))</f>
        <v>Yes</v>
      </c>
      <c r="AR112" s="150" t="s">
        <v>726</v>
      </c>
      <c r="AS112" s="77">
        <f>(INDEX(Tariff!D:D,MATCH(A112,Tariff!A:A,0)))*100</f>
        <v>285</v>
      </c>
      <c r="AT112" s="85" t="str">
        <f>(INDEX(Tariff!E:E,MATCH(A112,Tariff!A:A,0)))</f>
        <v>Moderate</v>
      </c>
      <c r="AU112" s="86" t="str">
        <f t="shared" si="39"/>
        <v>Uttarakhand Power Corporation Limited (UPCL) is the Distribution Company responsible for distributing electricity. The rating of DISCOM (capturing financial and operational metrics) is B-. More than 70 % of feeder is segregated.</v>
      </c>
      <c r="AV112" s="119" t="str">
        <f>INDEX('Community SIP'!I:I,MATCH(B112,'Community SIP'!B:B,0))</f>
        <v>Community SIP</v>
      </c>
      <c r="AW112" s="119" t="str">
        <f t="shared" si="42"/>
        <v xml:space="preserve"> Small farm areas alongside higher fragmentation of holdings suggests community SIPs may be preferred</v>
      </c>
      <c r="AX112" s="119" t="str">
        <f t="shared" si="43"/>
        <v/>
      </c>
      <c r="AY112" s="119"/>
      <c r="AZ112" s="119" t="str">
        <f t="shared" si="40"/>
        <v>Diesel</v>
      </c>
      <c r="BA112" s="119"/>
      <c r="BB112" s="120" t="str">
        <f>INDEX(DISCOM!H:H,MATCH(B112,DISCOM!B:B,0))</f>
        <v>Yes</v>
      </c>
      <c r="BC112" s="153" t="s">
        <v>736</v>
      </c>
      <c r="BD112" s="181" t="str">
        <f t="shared" si="41"/>
        <v>Higher proportion of diesel pumps suggests that PM-KUSUM model B be preferred. Small farm areas alongside higher fragmentation of holdings suggests community SIPs may be preferred</v>
      </c>
      <c r="BE112" s="58" t="s">
        <v>737</v>
      </c>
      <c r="BG112">
        <f>Y112*100</f>
        <v>0</v>
      </c>
    </row>
    <row r="113" spans="1:59" ht="123" customHeight="1" x14ac:dyDescent="0.25">
      <c r="A113" s="88" t="str">
        <f>INDEX(Aquifer!A:A,MATCH(B113,Aquifer!C:C,0))</f>
        <v>uttarakhand</v>
      </c>
      <c r="B113" s="89" t="s">
        <v>363</v>
      </c>
      <c r="C113" s="87">
        <v>4.8</v>
      </c>
      <c r="D113" s="130">
        <f>INDEX(Aquifer!J:J,MATCH(B113,Aquifer!C:C,0))*100</f>
        <v>6.049094222317505</v>
      </c>
      <c r="E113" s="128">
        <v>157.69999999999999</v>
      </c>
      <c r="F113" s="128">
        <v>0</v>
      </c>
      <c r="G113" s="128">
        <v>48.01663853387992</v>
      </c>
      <c r="H113" s="46" t="str">
        <f t="shared" si="25"/>
        <v>Low</v>
      </c>
      <c r="I113" s="46" t="str">
        <f t="shared" si="26"/>
        <v>Moderate</v>
      </c>
      <c r="J113" s="46" t="str">
        <f t="shared" si="27"/>
        <v>Low</v>
      </c>
      <c r="K113" s="46" t="str">
        <f t="shared" si="28"/>
        <v>High</v>
      </c>
      <c r="L113" s="91" t="str">
        <f t="shared" si="29"/>
        <v>District has Low proportion of area under cultivation, supporting Moderate cropping intensity. Irrigation coverage is Low with High irrigation water requirements.</v>
      </c>
      <c r="M113" s="132">
        <v>3.47</v>
      </c>
      <c r="N113" s="132">
        <f>INDEX(Aquifer!H:H,MATCH(B113,Aquifer!C:C,0))</f>
        <v>0</v>
      </c>
      <c r="O113" s="77" t="str">
        <f>INDEX(Aquifer!F:F,MATCH(B113,Aquifer!C:C,0))</f>
        <v>HR</v>
      </c>
      <c r="P113" s="134">
        <f>INDEX(surface_water_body!F:F,MATCH(B113,surface_water_body!A:A,0))</f>
        <v>143</v>
      </c>
      <c r="Q113" s="42">
        <f>INDEX(surface_water_body!D:D,MATCH(B113,surface_water_body!A:A,0))</f>
        <v>2.8459999999999964E-2</v>
      </c>
      <c r="R113" s="132">
        <f>INDEX(surface_water_body!E:E,MATCH(B113,surface_water_body!A:A,0))</f>
        <v>1.6719732775588622E-3</v>
      </c>
      <c r="S113" s="43" t="str">
        <f t="shared" si="30"/>
        <v>Low</v>
      </c>
      <c r="T113" s="43" t="str">
        <f t="shared" si="31"/>
        <v>Low</v>
      </c>
      <c r="U113" s="43">
        <f t="shared" si="44"/>
        <v>1</v>
      </c>
      <c r="V113" s="48" t="str">
        <f t="shared" si="32"/>
        <v>Groundwater contribution to irrigation is Low with current groundwater development stage classified as Low. There are 143 surface water bodies, covering 0% of district area.</v>
      </c>
      <c r="W113" s="136">
        <v>100</v>
      </c>
      <c r="X113" s="134">
        <v>0</v>
      </c>
      <c r="Y113" s="143">
        <f>INDEX(Aquifer!E:E, MATCH(B113,Aquifer!C:C,0))*100</f>
        <v>0</v>
      </c>
      <c r="Z113" s="139">
        <f>(INDEX(Aquifer!G:G, MATCH(B113,Aquifer!C:C,0)))*(10^4/10^6)</f>
        <v>0</v>
      </c>
      <c r="AA113" s="141">
        <v>285</v>
      </c>
      <c r="AB113" s="56">
        <f>INDEX(Replacement!M:M, MATCH(B113,Replacement!B:B,0))</f>
        <v>17.899999999999999</v>
      </c>
      <c r="AC113" s="57">
        <f t="shared" si="45"/>
        <v>4</v>
      </c>
      <c r="AD113" s="57">
        <f>(X113/100)*0.278+(Y113/100)*0.0732</f>
        <v>0</v>
      </c>
      <c r="AE113" s="44">
        <f t="shared" si="33"/>
        <v>0</v>
      </c>
      <c r="AF113" s="61" t="str">
        <f t="shared" si="34"/>
        <v>District has 100 pumps, with 0 % of pumps being electric. The electric tariff subsidy is Moderate. These pumps abstract 0 MCM of groundwater.</v>
      </c>
      <c r="AG113" s="146">
        <f>INDEX(Replacement!N:N,MATCH(B113,Replacement!B:B,0))</f>
        <v>94.802133729999994</v>
      </c>
      <c r="AH113" s="147">
        <f>INDEX('Community SIP'!C:C,MATCH(B113,'Community SIP'!B:B,0))</f>
        <v>0.75</v>
      </c>
      <c r="AI113" s="147">
        <f>INDEX('Community SIP'!D:D,MATCH(B113,'Community SIP'!B:B,0))</f>
        <v>1.82</v>
      </c>
      <c r="AJ113" s="67" t="str">
        <f t="shared" si="35"/>
        <v>Very High</v>
      </c>
      <c r="AK113" s="64">
        <f t="shared" si="36"/>
        <v>4</v>
      </c>
      <c r="AL113" s="64" t="str">
        <f t="shared" si="37"/>
        <v>Moderate</v>
      </c>
      <c r="AM113" s="70" t="str">
        <f t="shared" si="38"/>
        <v>Small and Marginal farmers hold 94 % of holdings. The average area per holding is 0.75 ha with Moderate fragmentation of land.</v>
      </c>
      <c r="AN113" s="150" t="str">
        <f>INDEX(DISCOM!E:E,MATCH(B113,DISCOM!B:B,0))</f>
        <v>Uttarakhand Power Corporation Limited (UPCL)</v>
      </c>
      <c r="AO113" s="150"/>
      <c r="AP113" s="150" t="str">
        <f>INDEX(DISCOM!F:F,MATCH(B113,DISCOM!B:B,0))</f>
        <v>B-</v>
      </c>
      <c r="AQ113" s="74" t="str">
        <f>INDEX(DISCOM!H:H,MATCH(B113,DISCOM!B:B,0))</f>
        <v>Yes</v>
      </c>
      <c r="AR113" s="150" t="s">
        <v>726</v>
      </c>
      <c r="AS113" s="77">
        <f>(INDEX(Tariff!D:D,MATCH(A113,Tariff!A:A,0)))*100</f>
        <v>285</v>
      </c>
      <c r="AT113" s="85" t="str">
        <f>(INDEX(Tariff!E:E,MATCH(A113,Tariff!A:A,0)))</f>
        <v>Moderate</v>
      </c>
      <c r="AU113" s="86" t="str">
        <f t="shared" si="39"/>
        <v>Uttarakhand Power Corporation Limited (UPCL) is the Distribution Company responsible for distributing electricity. The rating of DISCOM (capturing financial and operational metrics) is B-. More than 70 % of feeder is segregated.</v>
      </c>
      <c r="AV113" s="119" t="str">
        <f>INDEX('Community SIP'!I:I,MATCH(B113,'Community SIP'!B:B,0))</f>
        <v>Community SIP</v>
      </c>
      <c r="AW113" s="119" t="str">
        <f t="shared" si="42"/>
        <v xml:space="preserve"> Small farm areas alongside higher fragmentation of holdings suggests community SIPs may be preferred</v>
      </c>
      <c r="AX113" s="119" t="str">
        <f t="shared" si="43"/>
        <v/>
      </c>
      <c r="AY113" s="119"/>
      <c r="AZ113" s="119" t="str">
        <f t="shared" si="40"/>
        <v>Diesel</v>
      </c>
      <c r="BA113" s="119"/>
      <c r="BB113" s="120" t="str">
        <f>INDEX(DISCOM!H:H,MATCH(B113,DISCOM!B:B,0))</f>
        <v>Yes</v>
      </c>
      <c r="BC113" s="153" t="s">
        <v>736</v>
      </c>
      <c r="BD113" s="181" t="str">
        <f t="shared" si="41"/>
        <v>Higher proportion of diesel pumps suggests that PM-KUSUM model B be preferred. Small farm areas alongside higher fragmentation of holdings suggests community SIPs may be preferred</v>
      </c>
      <c r="BE113" s="58" t="s">
        <v>737</v>
      </c>
      <c r="BG113">
        <f>Y113*100</f>
        <v>0</v>
      </c>
    </row>
    <row r="114" spans="1:59" ht="123" customHeight="1" x14ac:dyDescent="0.25">
      <c r="A114" s="88" t="str">
        <f>INDEX(Aquifer!A:A,MATCH(B114,Aquifer!C:C,0))</f>
        <v>mizoram</v>
      </c>
      <c r="B114" s="89" t="s">
        <v>278</v>
      </c>
      <c r="C114" s="87">
        <v>4.74</v>
      </c>
      <c r="D114" s="130">
        <f>INDEX(Aquifer!J:J,MATCH(B114,Aquifer!C:C,0))*100</f>
        <v>6.1990779574611965</v>
      </c>
      <c r="E114" s="128">
        <v>100</v>
      </c>
      <c r="F114" s="128">
        <v>26.5</v>
      </c>
      <c r="G114" s="128">
        <v>41.406225411512921</v>
      </c>
      <c r="H114" s="46" t="str">
        <f t="shared" si="25"/>
        <v>Low</v>
      </c>
      <c r="I114" s="46" t="str">
        <f t="shared" si="26"/>
        <v>Low</v>
      </c>
      <c r="J114" s="46" t="str">
        <f t="shared" si="27"/>
        <v>Moderate</v>
      </c>
      <c r="K114" s="46" t="str">
        <f t="shared" si="28"/>
        <v>Moderate</v>
      </c>
      <c r="L114" s="91" t="str">
        <f t="shared" si="29"/>
        <v>District has Low proportion of area under cultivation, supporting Low cropping intensity. Irrigation coverage is Moderate with Moderate irrigation water requirements.</v>
      </c>
      <c r="M114" s="132">
        <v>0</v>
      </c>
      <c r="N114" s="132">
        <f>INDEX(Aquifer!H:H,MATCH(B114,Aquifer!C:C,0))</f>
        <v>2.82</v>
      </c>
      <c r="O114" s="77" t="str">
        <f>INDEX(Aquifer!F:F,MATCH(B114,Aquifer!C:C,0))</f>
        <v>HR</v>
      </c>
      <c r="P114" s="134">
        <f>INDEX(surface_water_body!F:F,MATCH(B114,surface_water_body!A:A,0))</f>
        <v>179</v>
      </c>
      <c r="Q114" s="42">
        <f>INDEX(surface_water_body!D:D,MATCH(B114,surface_water_body!A:A,0))</f>
        <v>0.71337000000000006</v>
      </c>
      <c r="R114" s="132">
        <f>INDEX(surface_water_body!E:E,MATCH(B114,surface_water_body!A:A,0))</f>
        <v>2.0577677881619752E-2</v>
      </c>
      <c r="S114" s="43" t="str">
        <f t="shared" si="30"/>
        <v>Low</v>
      </c>
      <c r="T114" s="43" t="str">
        <f t="shared" si="31"/>
        <v>Low</v>
      </c>
      <c r="U114" s="43">
        <f t="shared" si="44"/>
        <v>1</v>
      </c>
      <c r="V114" s="48" t="str">
        <f t="shared" si="32"/>
        <v>Groundwater contribution to irrigation is Low with current groundwater development stage classified as Low. There are 179 surface water bodies, covering 0% of district area.</v>
      </c>
      <c r="W114" s="136">
        <v>100</v>
      </c>
      <c r="X114" s="134">
        <v>0</v>
      </c>
      <c r="Y114" s="143">
        <f>INDEX(Aquifer!E:E, MATCH(B114,Aquifer!C:C,0))*100</f>
        <v>0</v>
      </c>
      <c r="Z114" s="139">
        <f>(INDEX(Aquifer!G:G, MATCH(B114,Aquifer!C:C,0)))*(10^4/10^6)</f>
        <v>1.9332</v>
      </c>
      <c r="AA114" s="141">
        <v>380</v>
      </c>
      <c r="AB114" s="56">
        <f>INDEX(Replacement!M:M, MATCH(B114,Replacement!B:B,0))</f>
        <v>1.6372311206455261</v>
      </c>
      <c r="AC114" s="57">
        <f t="shared" si="45"/>
        <v>4</v>
      </c>
      <c r="AD114" s="57">
        <f>(X114/100)*0.278+(Y114/100)*0.0732</f>
        <v>0</v>
      </c>
      <c r="AE114" s="44">
        <f t="shared" si="33"/>
        <v>0</v>
      </c>
      <c r="AF114" s="61" t="str">
        <f t="shared" si="34"/>
        <v>District has 100 pumps, with 0 % of pumps being electric. The electric tariff subsidy is Low. These pumps abstract 1 MCM of groundwater.</v>
      </c>
      <c r="AG114" s="146">
        <f>INDEX(Replacement!N:N,MATCH(B114,Replacement!B:B,0))</f>
        <v>97</v>
      </c>
      <c r="AH114" s="147">
        <f>INDEX('Community SIP'!C:C,MATCH(B114,'Community SIP'!B:B,0))</f>
        <v>0.83</v>
      </c>
      <c r="AI114" s="147">
        <f>INDEX('Community SIP'!D:D,MATCH(B114,'Community SIP'!B:B,0))</f>
        <v>1.3</v>
      </c>
      <c r="AJ114" s="67" t="str">
        <f t="shared" si="35"/>
        <v>Very High</v>
      </c>
      <c r="AK114" s="64">
        <f t="shared" si="36"/>
        <v>4</v>
      </c>
      <c r="AL114" s="64" t="str">
        <f t="shared" si="37"/>
        <v>Moderate</v>
      </c>
      <c r="AM114" s="70" t="str">
        <f t="shared" si="38"/>
        <v>Small and Marginal farmers hold 97 % of holdings. The average area per holding is 0.83 ha with Moderate fragmentation of land.</v>
      </c>
      <c r="AN114" s="150" t="e">
        <f>INDEX(DISCOM!E:E,MATCH(B114,DISCOM!B:B,0))</f>
        <v>#N/A</v>
      </c>
      <c r="AO114" s="150"/>
      <c r="AP114" s="150" t="e">
        <f>INDEX(DISCOM!F:F,MATCH(B114,DISCOM!B:B,0))</f>
        <v>#N/A</v>
      </c>
      <c r="AQ114" s="74" t="str">
        <f>INDEX(DISCOM!H:H,MATCH(B114,DISCOM!B:B,0))</f>
        <v>No data</v>
      </c>
      <c r="AR114" s="150"/>
      <c r="AS114" s="77">
        <f>(INDEX(Tariff!D:D,MATCH(A114,Tariff!A:A,0)))*100</f>
        <v>380</v>
      </c>
      <c r="AT114" s="85" t="str">
        <f>(INDEX(Tariff!E:E,MATCH(A114,Tariff!A:A,0)))</f>
        <v>Low</v>
      </c>
      <c r="AU114" s="86" t="s">
        <v>735</v>
      </c>
      <c r="AV114" s="119" t="str">
        <f>INDEX('Community SIP'!I:I,MATCH(B114,'Community SIP'!B:B,0))</f>
        <v>Community SIP</v>
      </c>
      <c r="AW114" s="119" t="str">
        <f t="shared" si="42"/>
        <v xml:space="preserve"> Small farm areas alongside higher fragmentation of holdings suggests community SIPs may be preferred</v>
      </c>
      <c r="AX114" s="119" t="str">
        <f t="shared" si="43"/>
        <v/>
      </c>
      <c r="AY114" s="119"/>
      <c r="AZ114" s="119" t="str">
        <f t="shared" si="40"/>
        <v>Diesel</v>
      </c>
      <c r="BA114" s="119"/>
      <c r="BB114" s="120" t="str">
        <f>INDEX(DISCOM!H:H,MATCH(B114,DISCOM!B:B,0))</f>
        <v>No data</v>
      </c>
      <c r="BC114" s="153" t="s">
        <v>736</v>
      </c>
      <c r="BD114" s="181" t="str">
        <f t="shared" si="41"/>
        <v>Higher proportion of diesel pumps suggests that PM-KUSUM model B be preferred. Small farm areas alongside higher fragmentation of holdings suggests community SIPs may be preferred</v>
      </c>
      <c r="BE114" s="58" t="s">
        <v>737</v>
      </c>
      <c r="BG114">
        <f>Y114*100</f>
        <v>0</v>
      </c>
    </row>
    <row r="115" spans="1:59" ht="123" customHeight="1" x14ac:dyDescent="0.25">
      <c r="A115" s="88" t="str">
        <f>INDEX(Aquifer!A:A,MATCH(B115,Aquifer!C:C,0))</f>
        <v>karnataka</v>
      </c>
      <c r="B115" s="89" t="s">
        <v>669</v>
      </c>
      <c r="C115" s="87">
        <v>5.24</v>
      </c>
      <c r="D115" s="130">
        <f>INDEX(Aquifer!J:J,MATCH(B115,Aquifer!C:C,0))*100</f>
        <v>31.34281217264051</v>
      </c>
      <c r="E115" s="128">
        <v>125.8</v>
      </c>
      <c r="F115" s="128">
        <v>30.9</v>
      </c>
      <c r="G115" s="128">
        <v>59.497230751571152</v>
      </c>
      <c r="H115" s="46" t="str">
        <f t="shared" si="25"/>
        <v>Moderate</v>
      </c>
      <c r="I115" s="46" t="str">
        <f t="shared" si="26"/>
        <v>Low</v>
      </c>
      <c r="J115" s="46" t="str">
        <f t="shared" si="27"/>
        <v>Moderate</v>
      </c>
      <c r="K115" s="46" t="str">
        <f t="shared" si="28"/>
        <v>High</v>
      </c>
      <c r="L115" s="91" t="str">
        <f t="shared" si="29"/>
        <v>District has Moderate proportion of area under cultivation, supporting Low cropping intensity. Irrigation coverage is Moderate with High irrigation water requirements.</v>
      </c>
      <c r="M115" s="132">
        <v>61.39</v>
      </c>
      <c r="N115" s="132">
        <f>INDEX(Aquifer!H:H,MATCH(B115,Aquifer!C:C,0))</f>
        <v>96.53</v>
      </c>
      <c r="O115" s="77" t="str">
        <f>INDEX(Aquifer!F:F,MATCH(B115,Aquifer!C:C,0))</f>
        <v>HR</v>
      </c>
      <c r="P115" s="134">
        <f>INDEX(surface_water_body!F:F,MATCH(B115,surface_water_body!A:A,0))</f>
        <v>83</v>
      </c>
      <c r="Q115" s="42">
        <f>INDEX(surface_water_body!D:D,MATCH(B115,surface_water_body!A:A,0))</f>
        <v>0.83</v>
      </c>
      <c r="R115" s="132">
        <f>INDEX(surface_water_body!E:E,MATCH(B115,surface_water_body!A:A,0))</f>
        <v>1.4272900157847154E-2</v>
      </c>
      <c r="S115" s="43" t="str">
        <f t="shared" si="30"/>
        <v>High</v>
      </c>
      <c r="T115" s="43" t="str">
        <f t="shared" si="31"/>
        <v>Semi-critical</v>
      </c>
      <c r="U115" s="43">
        <f t="shared" si="44"/>
        <v>1</v>
      </c>
      <c r="V115" s="48" t="str">
        <f t="shared" si="32"/>
        <v>Groundwater contribution to irrigation is High with current groundwater development stage classified as Semi-critical. There are 83 surface water bodies, covering 0% of district area.</v>
      </c>
      <c r="W115" s="136">
        <v>100</v>
      </c>
      <c r="X115" s="134">
        <v>99</v>
      </c>
      <c r="Y115" s="143">
        <f>INDEX(Aquifer!E:E, MATCH(B115,Aquifer!C:C,0))*100</f>
        <v>0</v>
      </c>
      <c r="Z115" s="139">
        <f>(INDEX(Aquifer!G:G, MATCH(B115,Aquifer!C:C,0)))*(10^4/10^6)</f>
        <v>482.29519999999997</v>
      </c>
      <c r="AA115" s="141">
        <v>0</v>
      </c>
      <c r="AB115" s="56">
        <f>INDEX(Replacement!M:M, MATCH(B115,Replacement!B:B,0))</f>
        <v>9.4</v>
      </c>
      <c r="AC115" s="57">
        <f t="shared" si="45"/>
        <v>1</v>
      </c>
      <c r="AD115" s="57">
        <f>(X115/100)*0.278+(Y115/100)*0.0732</f>
        <v>0.27522000000000002</v>
      </c>
      <c r="AE115" s="44">
        <f t="shared" si="33"/>
        <v>1.1321998786149335E-2</v>
      </c>
      <c r="AF115" s="61" t="str">
        <f t="shared" si="34"/>
        <v>District has 100 pumps, with 99 % of pumps being electric. The electric tariff subsidy is Very High. These pumps abstract 482 MCM of groundwater.</v>
      </c>
      <c r="AG115" s="146">
        <f>INDEX(Replacement!N:N,MATCH(B115,Replacement!B:B,0))</f>
        <v>89.640000000000015</v>
      </c>
      <c r="AH115" s="147">
        <f>INDEX('Community SIP'!C:C,MATCH(B115,'Community SIP'!B:B,0))</f>
        <v>1</v>
      </c>
      <c r="AI115" s="147">
        <f>INDEX('Community SIP'!D:D,MATCH(B115,'Community SIP'!B:B,0))</f>
        <v>1.31</v>
      </c>
      <c r="AJ115" s="67" t="str">
        <f t="shared" si="35"/>
        <v>Very High</v>
      </c>
      <c r="AK115" s="64">
        <f t="shared" si="36"/>
        <v>4</v>
      </c>
      <c r="AL115" s="64" t="str">
        <f t="shared" si="37"/>
        <v>Moderate</v>
      </c>
      <c r="AM115" s="70" t="str">
        <f t="shared" si="38"/>
        <v>Small and Marginal farmers hold 89 % of holdings. The average area per holding is 1 ha with Moderate fragmentation of land.</v>
      </c>
      <c r="AN115" s="150" t="str">
        <f>INDEX(DISCOM!E:E,MATCH(B115,DISCOM!B:B,0))</f>
        <v>Chamundeshwari Electricity Supply Corporation Limited (CHESCOM)</v>
      </c>
      <c r="AO115" s="150"/>
      <c r="AP115" s="150" t="str">
        <f>INDEX(DISCOM!F:F,MATCH(B115,DISCOM!B:B,0))</f>
        <v>B</v>
      </c>
      <c r="AQ115" s="74" t="str">
        <f>INDEX(DISCOM!H:H,MATCH(B115,DISCOM!B:B,0))</f>
        <v>Yes</v>
      </c>
      <c r="AR115" s="150" t="s">
        <v>726</v>
      </c>
      <c r="AS115" s="77">
        <f>(INDEX(Tariff!D:D,MATCH(A115,Tariff!A:A,0)))*100</f>
        <v>0</v>
      </c>
      <c r="AT115" s="85" t="str">
        <f>(INDEX(Tariff!E:E,MATCH(A115,Tariff!A:A,0)))</f>
        <v>Very High</v>
      </c>
      <c r="AU115" s="86" t="str">
        <f t="shared" si="39"/>
        <v>Chamundeshwari Electricity Supply Corporation Limited (CHESCOM) is the Distribution Company responsible for distributing electricity. The rating of DISCOM (capturing financial and operational metrics) is B. More than 70 % of feeder is segregated.</v>
      </c>
      <c r="AV115" s="119" t="str">
        <f>INDEX('Community SIP'!I:I,MATCH(B115,'Community SIP'!B:B,0))</f>
        <v>Community SIP</v>
      </c>
      <c r="AW115" s="119" t="str">
        <f t="shared" si="42"/>
        <v xml:space="preserve"> Small farm areas alongside higher fragmentation of holdings suggests community SIPs may be preferred</v>
      </c>
      <c r="AX115" s="119" t="str">
        <f t="shared" si="43"/>
        <v/>
      </c>
      <c r="AY115" s="119"/>
      <c r="AZ115" s="119" t="str">
        <f t="shared" si="40"/>
        <v>Electric</v>
      </c>
      <c r="BA115" s="120" t="s">
        <v>728</v>
      </c>
      <c r="BB115" s="120" t="str">
        <f>INDEX(DISCOM!H:H,MATCH(B115,DISCOM!B:B,0))</f>
        <v>Yes</v>
      </c>
      <c r="BC115" s="153" t="s">
        <v>731</v>
      </c>
      <c r="BD115" s="181" t="str">
        <f t="shared" si="41"/>
        <v>High DISCOM rating alongside feeder segregation and higher proportion of electric pumps suggests both PM-KUSUM model C (IPS and FLS) may be preferred. Small farm areas alongside higher fragmentation of holdings suggests community SIPs may be preferred</v>
      </c>
      <c r="BE115" s="58" t="s">
        <v>732</v>
      </c>
      <c r="BG115">
        <f>Y115*100</f>
        <v>0</v>
      </c>
    </row>
    <row r="116" spans="1:59" ht="123" customHeight="1" x14ac:dyDescent="0.25">
      <c r="A116" s="88" t="str">
        <f>INDEX(Aquifer!A:A,MATCH(B116,Aquifer!C:C,0))</f>
        <v>uttar pradesh</v>
      </c>
      <c r="B116" s="89" t="s">
        <v>546</v>
      </c>
      <c r="C116" s="87">
        <v>4.9000000000000004</v>
      </c>
      <c r="D116" s="130">
        <f>INDEX(Aquifer!J:J,MATCH(B116,Aquifer!C:C,0))*100</f>
        <v>53.445499538232021</v>
      </c>
      <c r="E116" s="128">
        <v>182.7</v>
      </c>
      <c r="F116" s="128">
        <v>92.3</v>
      </c>
      <c r="G116" s="128">
        <v>72.255077803092732</v>
      </c>
      <c r="H116" s="46" t="str">
        <f t="shared" si="25"/>
        <v>High</v>
      </c>
      <c r="I116" s="46" t="str">
        <f t="shared" si="26"/>
        <v>High</v>
      </c>
      <c r="J116" s="46" t="str">
        <f t="shared" si="27"/>
        <v>Very High</v>
      </c>
      <c r="K116" s="46" t="str">
        <f t="shared" si="28"/>
        <v>Very High</v>
      </c>
      <c r="L116" s="91" t="str">
        <f t="shared" si="29"/>
        <v>District has High proportion of area under cultivation, supporting High cropping intensity. Irrigation coverage is Very High with Very High irrigation water requirements.</v>
      </c>
      <c r="M116" s="132">
        <v>42.8</v>
      </c>
      <c r="N116" s="132">
        <f>INDEX(Aquifer!H:H,MATCH(B116,Aquifer!C:C,0))</f>
        <v>54.92</v>
      </c>
      <c r="O116" s="77" t="str">
        <f>INDEX(Aquifer!F:F,MATCH(B116,Aquifer!C:C,0))</f>
        <v>SR</v>
      </c>
      <c r="P116" s="134">
        <f>INDEX(surface_water_body!F:F,MATCH(B116,surface_water_body!A:A,0))</f>
        <v>1588</v>
      </c>
      <c r="Q116" s="42">
        <f>INDEX(surface_water_body!D:D,MATCH(B116,surface_water_body!A:A,0))</f>
        <v>2.0300000000000001E-3</v>
      </c>
      <c r="R116" s="132">
        <f>INDEX(surface_water_body!E:E,MATCH(B116,surface_water_body!A:A,0))</f>
        <v>7.9844782563377194E-5</v>
      </c>
      <c r="S116" s="43" t="str">
        <f t="shared" si="30"/>
        <v>Moderate</v>
      </c>
      <c r="T116" s="43" t="str">
        <f t="shared" si="31"/>
        <v>Moderate</v>
      </c>
      <c r="U116" s="43">
        <f t="shared" si="44"/>
        <v>1</v>
      </c>
      <c r="V116" s="48" t="str">
        <f t="shared" si="32"/>
        <v>Groundwater contribution to irrigation is Moderate with current groundwater development stage classified as Moderate. There are 1588 surface water bodies, covering 0% of district area.</v>
      </c>
      <c r="W116" s="136">
        <v>100</v>
      </c>
      <c r="X116" s="134">
        <v>27</v>
      </c>
      <c r="Y116" s="143">
        <f>INDEX(Aquifer!E:E, MATCH(B116,Aquifer!C:C,0))*100</f>
        <v>73</v>
      </c>
      <c r="Z116" s="139">
        <f>(INDEX(Aquifer!G:G, MATCH(B116,Aquifer!C:C,0)))*(10^4/10^6)</f>
        <v>636.59739999999999</v>
      </c>
      <c r="AA116" s="141">
        <v>0</v>
      </c>
      <c r="AB116" s="56">
        <f>INDEX(Replacement!M:M, MATCH(B116,Replacement!B:B,0))</f>
        <v>5.28</v>
      </c>
      <c r="AC116" s="57">
        <f t="shared" si="45"/>
        <v>3</v>
      </c>
      <c r="AD116" s="57">
        <f>(X116/100)*0.278+(Y116/100)*0.0732</f>
        <v>0.128496</v>
      </c>
      <c r="AE116" s="44">
        <f t="shared" si="33"/>
        <v>3.9191394058760544E-3</v>
      </c>
      <c r="AF116" s="61" t="str">
        <f t="shared" si="34"/>
        <v>District has 100 pumps, with 27 % of pumps being electric. The electric tariff subsidy is Very High. These pumps abstract 636 MCM of groundwater.</v>
      </c>
      <c r="AG116" s="146">
        <f>INDEX(Replacement!N:N,MATCH(B116,Replacement!B:B,0))</f>
        <v>94.420573047999994</v>
      </c>
      <c r="AH116" s="147">
        <f>INDEX('Community SIP'!C:C,MATCH(B116,'Community SIP'!B:B,0))</f>
        <v>0.63</v>
      </c>
      <c r="AI116" s="147">
        <f>INDEX('Community SIP'!D:D,MATCH(B116,'Community SIP'!B:B,0))</f>
        <v>1.7</v>
      </c>
      <c r="AJ116" s="67" t="str">
        <f t="shared" si="35"/>
        <v>Very High</v>
      </c>
      <c r="AK116" s="64">
        <f t="shared" si="36"/>
        <v>4</v>
      </c>
      <c r="AL116" s="64" t="str">
        <f t="shared" si="37"/>
        <v>Moderate</v>
      </c>
      <c r="AM116" s="70" t="str">
        <f t="shared" si="38"/>
        <v>Small and Marginal farmers hold 94 % of holdings. The average area per holding is 0.63 ha with Moderate fragmentation of land.</v>
      </c>
      <c r="AN116" s="150" t="str">
        <f>INDEX(DISCOM!E:E,MATCH(B116,DISCOM!B:B,0))</f>
        <v>Purvanchal Vidyut Vitran Nigam Limited (PuVVNL)</v>
      </c>
      <c r="AO116" s="150"/>
      <c r="AP116" s="150" t="str">
        <f>INDEX(DISCOM!F:F,MATCH(B116,DISCOM!B:B,0))</f>
        <v>C-</v>
      </c>
      <c r="AQ116" s="74" t="str">
        <f>INDEX(DISCOM!H:H,MATCH(B116,DISCOM!B:B,0))</f>
        <v>Yes</v>
      </c>
      <c r="AR116" s="150" t="s">
        <v>726</v>
      </c>
      <c r="AS116" s="77">
        <f>(INDEX(Tariff!D:D,MATCH(A116,Tariff!A:A,0)))*100</f>
        <v>0</v>
      </c>
      <c r="AT116" s="85" t="str">
        <f>(INDEX(Tariff!E:E,MATCH(A116,Tariff!A:A,0)))</f>
        <v>Very High</v>
      </c>
      <c r="AU116" s="86" t="str">
        <f t="shared" si="39"/>
        <v>Purvanchal Vidyut Vitran Nigam Limited (PuVVNL) is the Distribution Company responsible for distributing electricity. The rating of DISCOM (capturing financial and operational metrics) is C-. More than 70 % of feeder is segregated.</v>
      </c>
      <c r="AV116" s="119" t="str">
        <f>INDEX('Community SIP'!I:I,MATCH(B116,'Community SIP'!B:B,0))</f>
        <v>Community SIP</v>
      </c>
      <c r="AW116" s="119" t="str">
        <f t="shared" si="42"/>
        <v xml:space="preserve"> Small farm areas alongside higher fragmentation of holdings suggests community SIPs may be preferred</v>
      </c>
      <c r="AX116" s="119" t="str">
        <f t="shared" si="43"/>
        <v/>
      </c>
      <c r="AY116" s="119"/>
      <c r="AZ116" s="119" t="str">
        <f t="shared" si="40"/>
        <v>Diesel</v>
      </c>
      <c r="BA116" s="119"/>
      <c r="BB116" s="120" t="str">
        <f>INDEX(DISCOM!H:H,MATCH(B116,DISCOM!B:B,0))</f>
        <v>Yes</v>
      </c>
      <c r="BC116" s="153" t="s">
        <v>736</v>
      </c>
      <c r="BD116" s="181" t="str">
        <f t="shared" si="41"/>
        <v>Higher proportion of diesel pumps suggests that PM-KUSUM model B be preferred. Small farm areas alongside higher fragmentation of holdings suggests community SIPs may be preferred</v>
      </c>
      <c r="BE116" s="58" t="s">
        <v>737</v>
      </c>
      <c r="BG116">
        <f>Y116*100</f>
        <v>7300</v>
      </c>
    </row>
    <row r="117" spans="1:59" ht="123" customHeight="1" x14ac:dyDescent="0.25">
      <c r="A117" s="88" t="str">
        <f>INDEX(Aquifer!A:A,MATCH(B117,Aquifer!C:C,0))</f>
        <v>manipur</v>
      </c>
      <c r="B117" s="89" t="s">
        <v>58</v>
      </c>
      <c r="C117" s="87">
        <v>4.3287460255813999</v>
      </c>
      <c r="D117" s="130">
        <f>INDEX(Aquifer!J:J,MATCH(B117,Aquifer!C:C,0))*100</f>
        <v>100</v>
      </c>
      <c r="E117" s="128">
        <v>144.79999999999998</v>
      </c>
      <c r="F117" s="128">
        <v>0</v>
      </c>
      <c r="G117" s="128">
        <v>33.29472256752176</v>
      </c>
      <c r="H117" s="46" t="str">
        <f t="shared" si="25"/>
        <v>Very High</v>
      </c>
      <c r="I117" s="46" t="str">
        <f t="shared" si="26"/>
        <v>Moderate</v>
      </c>
      <c r="J117" s="46" t="str">
        <f t="shared" si="27"/>
        <v>Low</v>
      </c>
      <c r="K117" s="46" t="str">
        <f t="shared" si="28"/>
        <v>Moderate</v>
      </c>
      <c r="L117" s="91" t="str">
        <f t="shared" si="29"/>
        <v>District has Very High proportion of area under cultivation, supporting Moderate cropping intensity. Irrigation coverage is Low with Moderate irrigation water requirements.</v>
      </c>
      <c r="M117" s="132">
        <v>0.06</v>
      </c>
      <c r="N117" s="132">
        <f>INDEX(Aquifer!H:H,MATCH(B117,Aquifer!C:C,0))</f>
        <v>0</v>
      </c>
      <c r="O117" s="77" t="str">
        <f>INDEX(Aquifer!F:F,MATCH(B117,Aquifer!C:C,0))</f>
        <v>SR</v>
      </c>
      <c r="P117" s="134">
        <f>INDEX(surface_water_body!F:F,MATCH(B117,surface_water_body!A:A,0))</f>
        <v>25</v>
      </c>
      <c r="Q117" s="42">
        <f>INDEX(surface_water_body!D:D,MATCH(B117,surface_water_body!A:A,0))</f>
        <v>1.5400000000000002E-2</v>
      </c>
      <c r="R117" s="132">
        <f>INDEX(surface_water_body!E:E,MATCH(B117,surface_water_body!A:A,0))</f>
        <v>4.7751097146493481E-4</v>
      </c>
      <c r="S117" s="43" t="str">
        <f t="shared" si="30"/>
        <v>Low</v>
      </c>
      <c r="T117" s="43" t="str">
        <f t="shared" si="31"/>
        <v>Low</v>
      </c>
      <c r="U117" s="43">
        <f t="shared" si="44"/>
        <v>1</v>
      </c>
      <c r="V117" s="48" t="str">
        <f t="shared" si="32"/>
        <v>Groundwater contribution to irrigation is Low with current groundwater development stage classified as Low. There are 25 surface water bodies, covering 0% of district area.</v>
      </c>
      <c r="W117" s="136">
        <v>100</v>
      </c>
      <c r="X117" s="134">
        <v>98</v>
      </c>
      <c r="Y117" s="143">
        <f>INDEX(Aquifer!E:E, MATCH(B117,Aquifer!C:C,0))*100</f>
        <v>2</v>
      </c>
      <c r="Z117" s="139">
        <f>(INDEX(Aquifer!G:G, MATCH(B117,Aquifer!C:C,0)))*(10^4/10^6)</f>
        <v>6.0996000000000006</v>
      </c>
      <c r="AA117" s="141">
        <v>515</v>
      </c>
      <c r="AB117" s="56">
        <f>INDEX(Replacement!M:M, MATCH(B117,Replacement!B:B,0))</f>
        <v>1.4092384721389892</v>
      </c>
      <c r="AC117" s="57">
        <f t="shared" si="45"/>
        <v>1</v>
      </c>
      <c r="AD117" s="57">
        <f>(X117/100)*0.278+(Y117/100)*0.0732</f>
        <v>0.27390400000000004</v>
      </c>
      <c r="AE117" s="44">
        <f t="shared" si="33"/>
        <v>2.136419539985919E-5</v>
      </c>
      <c r="AF117" s="61" t="str">
        <f t="shared" si="34"/>
        <v>District has 100 pumps, with 98 % of pumps being electric. The electric tariff subsidy is Low. These pumps abstract 6 MCM of groundwater.</v>
      </c>
      <c r="AG117" s="146">
        <f>INDEX(Replacement!N:N,MATCH(B117,Replacement!B:B,0))</f>
        <v>65.210000000000008</v>
      </c>
      <c r="AH117" s="147">
        <f>INDEX('Community SIP'!C:C,MATCH(B117,'Community SIP'!B:B,0))</f>
        <v>1.45</v>
      </c>
      <c r="AI117" s="147">
        <f>INDEX('Community SIP'!D:D,MATCH(B117,'Community SIP'!B:B,0))</f>
        <v>1.02</v>
      </c>
      <c r="AJ117" s="67" t="str">
        <f t="shared" si="35"/>
        <v>High</v>
      </c>
      <c r="AK117" s="64">
        <f t="shared" si="36"/>
        <v>3</v>
      </c>
      <c r="AL117" s="64" t="str">
        <f t="shared" si="37"/>
        <v>Low</v>
      </c>
      <c r="AM117" s="70" t="str">
        <f t="shared" si="38"/>
        <v>Small and Marginal farmers hold 65 % of holdings. The average area per holding is 1.45 ha with Low fragmentation of land.</v>
      </c>
      <c r="AN117" s="150" t="str">
        <f>INDEX(DISCOM!E:E,MATCH(B117,DISCOM!B:B,0))</f>
        <v>Manipur State Power Distribution Company Limited (MSPDCL)</v>
      </c>
      <c r="AO117" s="150"/>
      <c r="AP117" s="150" t="str">
        <f>INDEX(DISCOM!F:F,MATCH(B117,DISCOM!B:B,0))</f>
        <v>C</v>
      </c>
      <c r="AQ117" s="74" t="str">
        <f>INDEX(DISCOM!H:H,MATCH(B117,DISCOM!B:B,0))</f>
        <v>Yes</v>
      </c>
      <c r="AR117" s="150" t="s">
        <v>726</v>
      </c>
      <c r="AS117" s="77">
        <f>(INDEX(Tariff!D:D,MATCH(A117,Tariff!A:A,0)))*100</f>
        <v>515</v>
      </c>
      <c r="AT117" s="85" t="str">
        <f>(INDEX(Tariff!E:E,MATCH(A117,Tariff!A:A,0)))</f>
        <v>Low</v>
      </c>
      <c r="AU117" s="86" t="str">
        <f t="shared" si="39"/>
        <v>Manipur State Power Distribution Company Limited (MSPDCL) is the Distribution Company responsible for distributing electricity. The rating of DISCOM (capturing financial and operational metrics) is C. More than 70 % of feeder is segregated.</v>
      </c>
      <c r="AV117" s="119" t="str">
        <f>INDEX('Community SIP'!I:I,MATCH(B117,'Community SIP'!B:B,0))</f>
        <v/>
      </c>
      <c r="AW117" s="119" t="str">
        <f t="shared" si="42"/>
        <v/>
      </c>
      <c r="AX117" s="119" t="str">
        <f t="shared" si="43"/>
        <v/>
      </c>
      <c r="AY117" s="119"/>
      <c r="AZ117" s="119" t="str">
        <f t="shared" si="40"/>
        <v>Electric</v>
      </c>
      <c r="BA117" s="119"/>
      <c r="BB117" s="120" t="str">
        <f>INDEX(DISCOM!H:H,MATCH(B117,DISCOM!B:B,0))</f>
        <v>Yes</v>
      </c>
      <c r="BC117" s="153" t="s">
        <v>741</v>
      </c>
      <c r="BD117" s="181" t="str">
        <f t="shared" si="41"/>
        <v>Electric pump proportion is higher, with more than 80 % feeder segregation suggesting preferred PM-KUSUM  model is C.  However, low DISCOM rating may be a challenge suggesting investments are to be made to strengthen DISCOM.</v>
      </c>
      <c r="BE117" s="58" t="s">
        <v>742</v>
      </c>
      <c r="BG117">
        <f>Y117*100</f>
        <v>200</v>
      </c>
    </row>
    <row r="118" spans="1:59" ht="123" customHeight="1" x14ac:dyDescent="0.25">
      <c r="A118" s="88" t="str">
        <f>INDEX(Aquifer!A:A,MATCH(B118,Aquifer!C:C,0))</f>
        <v>chandigarh</v>
      </c>
      <c r="B118" s="89" t="s">
        <v>675</v>
      </c>
      <c r="C118" s="87">
        <v>4.7045045396910004</v>
      </c>
      <c r="D118" s="130">
        <f>INDEX(Aquifer!J:J,MATCH(B118,Aquifer!C:C,0))*100</f>
        <v>16.82562277580071</v>
      </c>
      <c r="E118" s="128">
        <v>155.9</v>
      </c>
      <c r="F118" s="128">
        <v>0</v>
      </c>
      <c r="G118" s="128">
        <v>64.383443518252378</v>
      </c>
      <c r="H118" s="46" t="str">
        <f t="shared" si="25"/>
        <v>Low</v>
      </c>
      <c r="I118" s="46" t="str">
        <f t="shared" si="26"/>
        <v>Moderate</v>
      </c>
      <c r="J118" s="46" t="str">
        <f t="shared" si="27"/>
        <v>Low</v>
      </c>
      <c r="K118" s="46" t="str">
        <f t="shared" si="28"/>
        <v>High</v>
      </c>
      <c r="L118" s="91" t="str">
        <f t="shared" si="29"/>
        <v>District has Low proportion of area under cultivation, supporting Moderate cropping intensity. Irrigation coverage is Low with High irrigation water requirements.</v>
      </c>
      <c r="M118" s="132">
        <v>97.16</v>
      </c>
      <c r="N118" s="132">
        <f>INDEX(Aquifer!H:H,MATCH(B118,Aquifer!C:C,0))</f>
        <v>75.41</v>
      </c>
      <c r="O118" s="77" t="str">
        <f>INDEX(Aquifer!F:F,MATCH(B118,Aquifer!C:C,0))</f>
        <v>SR</v>
      </c>
      <c r="P118" s="134">
        <f>INDEX(surface_water_body!F:F,MATCH(B118,surface_water_body!A:A,0))</f>
        <v>189</v>
      </c>
      <c r="Q118" s="42">
        <f>INDEX(surface_water_body!D:D,MATCH(B118,surface_water_body!A:A,0))</f>
        <v>3.1827100000000002</v>
      </c>
      <c r="R118" s="132">
        <f>INDEX(surface_water_body!E:E,MATCH(B118,surface_water_body!A:A,0))</f>
        <v>2.6334044609283604</v>
      </c>
      <c r="S118" s="43" t="str">
        <f t="shared" si="30"/>
        <v>Very High</v>
      </c>
      <c r="T118" s="43" t="str">
        <f t="shared" si="31"/>
        <v>Semi-critical</v>
      </c>
      <c r="U118" s="43">
        <f t="shared" si="44"/>
        <v>2</v>
      </c>
      <c r="V118" s="48" t="str">
        <f t="shared" si="32"/>
        <v>Groundwater contribution to irrigation is Very High with current groundwater development stage classified as Semi-critical. There are 189 surface water bodies, covering 2.6% of district area.</v>
      </c>
      <c r="W118" s="136">
        <v>100</v>
      </c>
      <c r="X118" s="134">
        <v>99</v>
      </c>
      <c r="Y118" s="143">
        <f>INDEX(Aquifer!E:E, MATCH(B118,Aquifer!C:C,0))*100</f>
        <v>1</v>
      </c>
      <c r="Z118" s="139">
        <f>(INDEX(Aquifer!G:G, MATCH(B118,Aquifer!C:C,0)))*(10^4/10^6)</f>
        <v>36.508099999999999</v>
      </c>
      <c r="AA118" s="141">
        <v>260</v>
      </c>
      <c r="AB118" s="56">
        <f>INDEX(Replacement!M:M, MATCH(B118,Replacement!B:B,0))</f>
        <v>28.5</v>
      </c>
      <c r="AC118" s="57">
        <f t="shared" si="45"/>
        <v>1</v>
      </c>
      <c r="AD118" s="57">
        <f>(X118/100)*0.278+(Y118/100)*0.0732</f>
        <v>0.27595200000000003</v>
      </c>
      <c r="AE118" s="44">
        <f t="shared" si="33"/>
        <v>2.6053732971186671E-3</v>
      </c>
      <c r="AF118" s="61" t="str">
        <f t="shared" si="34"/>
        <v>District has 100 pumps, with 99 % of pumps being electric. The electric tariff subsidy is Moderate. These pumps abstract 36 MCM of groundwater.</v>
      </c>
      <c r="AG118" s="146">
        <f>INDEX(Replacement!N:N,MATCH(B118,Replacement!B:B,0))</f>
        <v>82.82</v>
      </c>
      <c r="AH118" s="147">
        <f>INDEX('Community SIP'!C:C,MATCH(B118,'Community SIP'!B:B,0))</f>
        <v>1.22</v>
      </c>
      <c r="AI118" s="147">
        <f>INDEX('Community SIP'!D:D,MATCH(B118,'Community SIP'!B:B,0))</f>
        <v>3.02</v>
      </c>
      <c r="AJ118" s="67" t="str">
        <f t="shared" si="35"/>
        <v>Very High</v>
      </c>
      <c r="AK118" s="64">
        <f t="shared" si="36"/>
        <v>3</v>
      </c>
      <c r="AL118" s="64" t="str">
        <f t="shared" si="37"/>
        <v>Very High</v>
      </c>
      <c r="AM118" s="70" t="str">
        <f t="shared" si="38"/>
        <v>Small and Marginal farmers hold 82 % of holdings. The average area per holding is 1.22 ha with Very High fragmentation of land.</v>
      </c>
      <c r="AN118" s="150" t="e">
        <f>INDEX(DISCOM!E:E,MATCH(B118,DISCOM!B:B,0))</f>
        <v>#N/A</v>
      </c>
      <c r="AO118" s="150"/>
      <c r="AP118" s="150" t="e">
        <f>INDEX(DISCOM!F:F,MATCH(B118,DISCOM!B:B,0))</f>
        <v>#N/A</v>
      </c>
      <c r="AQ118" s="74" t="str">
        <f>INDEX(DISCOM!H:H,MATCH(B118,DISCOM!B:B,0))</f>
        <v>No data</v>
      </c>
      <c r="AR118" s="150"/>
      <c r="AS118" s="77">
        <f>(INDEX(Tariff!D:D,MATCH(A118,Tariff!A:A,0)))*100</f>
        <v>260</v>
      </c>
      <c r="AT118" s="85" t="str">
        <f>(INDEX(Tariff!E:E,MATCH(A118,Tariff!A:A,0)))</f>
        <v>Moderate</v>
      </c>
      <c r="AU118" s="86" t="s">
        <v>735</v>
      </c>
      <c r="AV118" s="119" t="str">
        <f>INDEX('Community SIP'!I:I,MATCH(B118,'Community SIP'!B:B,0))</f>
        <v>Community SIP</v>
      </c>
      <c r="AW118" s="119" t="str">
        <f t="shared" si="42"/>
        <v xml:space="preserve"> Small farm areas alongside higher fragmentation of holdings suggests community SIPs may be preferred</v>
      </c>
      <c r="AX118" s="119" t="str">
        <f t="shared" si="43"/>
        <v xml:space="preserve"> High groundwater development suggests that new SIPs should focus on surface water sources. </v>
      </c>
      <c r="AY118" s="120" t="s">
        <v>727</v>
      </c>
      <c r="AZ118" s="119" t="str">
        <f t="shared" si="40"/>
        <v>Electric</v>
      </c>
      <c r="BA118" s="119"/>
      <c r="BB118" s="120" t="str">
        <f>INDEX(DISCOM!H:H,MATCH(B118,DISCOM!B:B,0))</f>
        <v>No data</v>
      </c>
      <c r="BC118" s="153" t="s">
        <v>744</v>
      </c>
      <c r="BD118" s="181" t="str">
        <f t="shared" si="41"/>
        <v>No data on DISCOM feeder segregation High groundwater development suggests that new SIPs should focus on surface water sources.  Small farm areas alongside higher fragmentation of holdings suggests community SIPs may be preferred</v>
      </c>
      <c r="BE118" s="58" t="s">
        <v>95</v>
      </c>
      <c r="BG118">
        <f>Y118*100</f>
        <v>100</v>
      </c>
    </row>
    <row r="119" spans="1:59" ht="123" customHeight="1" x14ac:dyDescent="0.25">
      <c r="A119" s="88" t="str">
        <f>INDEX(Aquifer!A:A,MATCH(B119,Aquifer!C:C,0))</f>
        <v>maharashtra</v>
      </c>
      <c r="B119" s="89" t="s">
        <v>43</v>
      </c>
      <c r="C119" s="87">
        <v>5.2543003107909998</v>
      </c>
      <c r="D119" s="130">
        <f>INDEX(Aquifer!J:J,MATCH(B119,Aquifer!C:C,0))*100</f>
        <v>35.143799230628318</v>
      </c>
      <c r="E119" s="128">
        <v>117.9</v>
      </c>
      <c r="F119" s="128">
        <v>22.2</v>
      </c>
      <c r="G119" s="128">
        <v>65.273701453825666</v>
      </c>
      <c r="H119" s="46" t="str">
        <f t="shared" si="25"/>
        <v>Moderate</v>
      </c>
      <c r="I119" s="46" t="str">
        <f t="shared" si="26"/>
        <v>Low</v>
      </c>
      <c r="J119" s="46" t="str">
        <f t="shared" si="27"/>
        <v>Low</v>
      </c>
      <c r="K119" s="46" t="str">
        <f t="shared" si="28"/>
        <v>High</v>
      </c>
      <c r="L119" s="91" t="str">
        <f t="shared" si="29"/>
        <v>District has Moderate proportion of area under cultivation, supporting Low cropping intensity. Irrigation coverage is Low with High irrigation water requirements.</v>
      </c>
      <c r="M119" s="132">
        <v>41.72</v>
      </c>
      <c r="N119" s="132">
        <f>INDEX(Aquifer!H:H,MATCH(B119,Aquifer!C:C,0))</f>
        <v>29.32</v>
      </c>
      <c r="O119" s="77" t="str">
        <f>INDEX(Aquifer!F:F,MATCH(B119,Aquifer!C:C,0))</f>
        <v>HR</v>
      </c>
      <c r="P119" s="134">
        <f>INDEX(surface_water_body!F:F,MATCH(B119,surface_water_body!A:A,0))</f>
        <v>4878</v>
      </c>
      <c r="Q119" s="42">
        <f>INDEX(surface_water_body!D:D,MATCH(B119,surface_water_body!A:A,0))</f>
        <v>49.75</v>
      </c>
      <c r="R119" s="132">
        <f>INDEX(surface_water_body!E:E,MATCH(B119,surface_water_body!A:A,0))</f>
        <v>0.43350863603632039</v>
      </c>
      <c r="S119" s="43" t="str">
        <f t="shared" si="30"/>
        <v>Moderate</v>
      </c>
      <c r="T119" s="43" t="str">
        <f t="shared" si="31"/>
        <v>Low</v>
      </c>
      <c r="U119" s="43">
        <f t="shared" si="44"/>
        <v>4</v>
      </c>
      <c r="V119" s="48" t="str">
        <f t="shared" si="32"/>
        <v>Groundwater contribution to irrigation is Moderate with current groundwater development stage classified as Low. There are 4878 surface water bodies, covering 0.4% of district area.</v>
      </c>
      <c r="W119" s="136">
        <v>100</v>
      </c>
      <c r="X119" s="134">
        <v>100</v>
      </c>
      <c r="Y119" s="143">
        <f>INDEX(Aquifer!E:E, MATCH(B119,Aquifer!C:C,0))*100</f>
        <v>0</v>
      </c>
      <c r="Z119" s="139">
        <f>(INDEX(Aquifer!G:G, MATCH(B119,Aquifer!C:C,0)))*(10^4/10^6)</f>
        <v>325.20150000000001</v>
      </c>
      <c r="AA119" s="141">
        <v>155</v>
      </c>
      <c r="AB119" s="56">
        <f>INDEX(Replacement!M:M, MATCH(B119,Replacement!B:B,0))</f>
        <v>6.8</v>
      </c>
      <c r="AC119" s="57">
        <f t="shared" si="45"/>
        <v>1</v>
      </c>
      <c r="AD119" s="57">
        <f>(X119/100)*0.278+(Y119/100)*0.0732</f>
        <v>0.27800000000000002</v>
      </c>
      <c r="AE119" s="44">
        <f t="shared" si="33"/>
        <v>5.5783860859999999E-3</v>
      </c>
      <c r="AF119" s="61" t="str">
        <f t="shared" si="34"/>
        <v>District has 100 pumps, with 100 % of pumps being electric. The electric tariff subsidy is Moderate. These pumps abstract 325 MCM of groundwater.</v>
      </c>
      <c r="AG119" s="146">
        <f>INDEX(Replacement!N:N,MATCH(B119,Replacement!B:B,0))</f>
        <v>69.52000000000001</v>
      </c>
      <c r="AH119" s="147">
        <f>INDEX('Community SIP'!C:C,MATCH(B119,'Community SIP'!B:B,0))</f>
        <v>1.72</v>
      </c>
      <c r="AI119" s="147">
        <f>INDEX('Community SIP'!D:D,MATCH(B119,'Community SIP'!B:B,0))</f>
        <v>1.53</v>
      </c>
      <c r="AJ119" s="67" t="str">
        <f t="shared" si="35"/>
        <v>High</v>
      </c>
      <c r="AK119" s="64">
        <f t="shared" si="36"/>
        <v>3</v>
      </c>
      <c r="AL119" s="64" t="str">
        <f t="shared" si="37"/>
        <v>Moderate</v>
      </c>
      <c r="AM119" s="70" t="str">
        <f t="shared" si="38"/>
        <v>Small and Marginal farmers hold 69 % of holdings. The average area per holding is 1.72 ha with Moderate fragmentation of land.</v>
      </c>
      <c r="AN119" s="150" t="str">
        <f>INDEX(DISCOM!E:E,MATCH(B119,DISCOM!B:B,0))</f>
        <v>Maharashtra State Electricity Distribution Company Limited (MSEDCL)</v>
      </c>
      <c r="AO119" s="150"/>
      <c r="AP119" s="150" t="str">
        <f>INDEX(DISCOM!F:F,MATCH(B119,DISCOM!B:B,0))</f>
        <v>C</v>
      </c>
      <c r="AQ119" s="74" t="str">
        <f>INDEX(DISCOM!H:H,MATCH(B119,DISCOM!B:B,0))</f>
        <v>Yes</v>
      </c>
      <c r="AR119" s="150" t="s">
        <v>726</v>
      </c>
      <c r="AS119" s="77">
        <f>(INDEX(Tariff!D:D,MATCH(A119,Tariff!A:A,0)))*100</f>
        <v>155</v>
      </c>
      <c r="AT119" s="85" t="str">
        <f>(INDEX(Tariff!E:E,MATCH(A119,Tariff!A:A,0)))</f>
        <v>Moderate</v>
      </c>
      <c r="AU119" s="86" t="str">
        <f t="shared" si="39"/>
        <v>Maharashtra State Electricity Distribution Company Limited (MSEDCL) is the Distribution Company responsible for distributing electricity. The rating of DISCOM (capturing financial and operational metrics) is C. More than 70 % of feeder is segregated.</v>
      </c>
      <c r="AV119" s="119" t="str">
        <f>INDEX('Community SIP'!I:I,MATCH(B119,'Community SIP'!B:B,0))</f>
        <v/>
      </c>
      <c r="AW119" s="119" t="str">
        <f t="shared" si="42"/>
        <v/>
      </c>
      <c r="AX119" s="119" t="str">
        <f t="shared" si="43"/>
        <v/>
      </c>
      <c r="AY119" s="119"/>
      <c r="AZ119" s="119" t="str">
        <f t="shared" si="40"/>
        <v>Electric</v>
      </c>
      <c r="BA119" s="119"/>
      <c r="BB119" s="120" t="str">
        <f>INDEX(DISCOM!H:H,MATCH(B119,DISCOM!B:B,0))</f>
        <v>Yes</v>
      </c>
      <c r="BC119" s="153" t="s">
        <v>741</v>
      </c>
      <c r="BD119" s="181" t="str">
        <f t="shared" si="41"/>
        <v>Electric pump proportion is higher, with more than 80 % feeder segregation suggesting preferred PM-KUSUM  model is C.  However, low DISCOM rating may be a challenge suggesting investments are to be made to strengthen DISCOM.</v>
      </c>
      <c r="BE119" s="58" t="s">
        <v>742</v>
      </c>
      <c r="BG119">
        <f>Y119*100</f>
        <v>0</v>
      </c>
    </row>
    <row r="120" spans="1:59" ht="123" customHeight="1" x14ac:dyDescent="0.25">
      <c r="A120" s="88" t="str">
        <f>INDEX(Aquifer!A:A,MATCH(B120,Aquifer!C:C,0))</f>
        <v>arunachal pradesh</v>
      </c>
      <c r="B120" s="89" t="s">
        <v>561</v>
      </c>
      <c r="C120" s="87">
        <v>3.7337002562795001</v>
      </c>
      <c r="D120" s="130">
        <f>INDEX(Aquifer!J:J,MATCH(B120,Aquifer!C:C,0))*100</f>
        <v>33.933473684210526</v>
      </c>
      <c r="E120" s="128">
        <v>130.29999999999998</v>
      </c>
      <c r="F120" s="128">
        <v>24.6</v>
      </c>
      <c r="G120" s="128">
        <v>25.109219043974619</v>
      </c>
      <c r="H120" s="46" t="str">
        <f t="shared" si="25"/>
        <v>Moderate</v>
      </c>
      <c r="I120" s="46" t="str">
        <f t="shared" si="26"/>
        <v>Low</v>
      </c>
      <c r="J120" s="46" t="str">
        <f t="shared" si="27"/>
        <v>Low</v>
      </c>
      <c r="K120" s="46" t="str">
        <f t="shared" si="28"/>
        <v>Low</v>
      </c>
      <c r="L120" s="91" t="str">
        <f t="shared" si="29"/>
        <v>District has Moderate proportion of area under cultivation, supporting Low cropping intensity. Irrigation coverage is Low with Low irrigation water requirements.</v>
      </c>
      <c r="M120" s="132">
        <v>10.15</v>
      </c>
      <c r="N120" s="132">
        <f>INDEX(Aquifer!H:H,MATCH(B120,Aquifer!C:C,0))</f>
        <v>0.48</v>
      </c>
      <c r="O120" s="77" t="str">
        <f>INDEX(Aquifer!F:F,MATCH(B120,Aquifer!C:C,0))</f>
        <v>HR</v>
      </c>
      <c r="P120" s="134">
        <f>INDEX(surface_water_body!F:F,MATCH(B120,surface_water_body!A:A,0))</f>
        <v>49</v>
      </c>
      <c r="Q120" s="42">
        <f>INDEX(surface_water_body!D:D,MATCH(B120,surface_water_body!A:A,0))</f>
        <v>8.8399999999999965E-2</v>
      </c>
      <c r="R120" s="132">
        <f>INDEX(surface_water_body!E:E,MATCH(B120,surface_water_body!A:A,0))</f>
        <v>1.7199291772783505E-3</v>
      </c>
      <c r="S120" s="43" t="str">
        <f t="shared" si="30"/>
        <v>Low</v>
      </c>
      <c r="T120" s="43" t="str">
        <f t="shared" si="31"/>
        <v>Low</v>
      </c>
      <c r="U120" s="43">
        <f t="shared" si="44"/>
        <v>1</v>
      </c>
      <c r="V120" s="48" t="str">
        <f t="shared" si="32"/>
        <v>Groundwater contribution to irrigation is Low with current groundwater development stage classified as Low. There are 49 surface water bodies, covering 0% of district area.</v>
      </c>
      <c r="W120" s="136">
        <v>100</v>
      </c>
      <c r="X120" s="134">
        <v>77</v>
      </c>
      <c r="Y120" s="143">
        <f>INDEX(Aquifer!E:E, MATCH(B120,Aquifer!C:C,0))*100</f>
        <v>23</v>
      </c>
      <c r="Z120" s="139">
        <f>(INDEX(Aquifer!G:G, MATCH(B120,Aquifer!C:C,0)))*(10^4/10^6)</f>
        <v>3.3168000000000002</v>
      </c>
      <c r="AA120" s="141">
        <v>290</v>
      </c>
      <c r="AB120" s="56">
        <f>INDEX(Replacement!M:M, MATCH(B120,Replacement!B:B,0))</f>
        <v>3.5</v>
      </c>
      <c r="AC120" s="57">
        <f t="shared" si="45"/>
        <v>1</v>
      </c>
      <c r="AD120" s="57">
        <f>(X120/100)*0.278+(Y120/100)*0.0732</f>
        <v>0.23089600000000002</v>
      </c>
      <c r="AE120" s="44">
        <f t="shared" si="33"/>
        <v>2.4322379399111119E-5</v>
      </c>
      <c r="AF120" s="61" t="str">
        <f t="shared" si="34"/>
        <v>District has 100 pumps, with 77 % of pumps being electric. The electric tariff subsidy is Moderate. These pumps abstract 3 MCM of groundwater.</v>
      </c>
      <c r="AG120" s="146">
        <f>INDEX(Replacement!N:N,MATCH(B120,Replacement!B:B,0))</f>
        <v>49.63</v>
      </c>
      <c r="AH120" s="147">
        <f>INDEX('Community SIP'!C:C,MATCH(B120,'Community SIP'!B:B,0))</f>
        <v>3.25</v>
      </c>
      <c r="AI120" s="147">
        <f>INDEX('Community SIP'!D:D,MATCH(B120,'Community SIP'!B:B,0))</f>
        <v>3.38</v>
      </c>
      <c r="AJ120" s="67" t="str">
        <f t="shared" si="35"/>
        <v>Moderate</v>
      </c>
      <c r="AK120" s="64">
        <f t="shared" si="36"/>
        <v>1</v>
      </c>
      <c r="AL120" s="64" t="str">
        <f t="shared" si="37"/>
        <v>Very High</v>
      </c>
      <c r="AM120" s="70" t="str">
        <f t="shared" si="38"/>
        <v>Small and Marginal farmers hold 49 % of holdings. The average area per holding is 3.25 ha with Very High fragmentation of land.</v>
      </c>
      <c r="AN120" s="150" t="e">
        <f>INDEX(DISCOM!E:E,MATCH(B120,DISCOM!B:B,0))</f>
        <v>#N/A</v>
      </c>
      <c r="AO120" s="150"/>
      <c r="AP120" s="150" t="e">
        <f>INDEX(DISCOM!F:F,MATCH(B120,DISCOM!B:B,0))</f>
        <v>#N/A</v>
      </c>
      <c r="AQ120" s="74" t="str">
        <f>INDEX(DISCOM!H:H,MATCH(B120,DISCOM!B:B,0))</f>
        <v>No data</v>
      </c>
      <c r="AR120" s="150"/>
      <c r="AS120" s="77">
        <f>(INDEX(Tariff!D:D,MATCH(A120,Tariff!A:A,0)))*100</f>
        <v>290</v>
      </c>
      <c r="AT120" s="85" t="str">
        <f>(INDEX(Tariff!E:E,MATCH(A120,Tariff!A:A,0)))</f>
        <v>Moderate</v>
      </c>
      <c r="AU120" s="86" t="s">
        <v>735</v>
      </c>
      <c r="AV120" s="119" t="str">
        <f>INDEX('Community SIP'!I:I,MATCH(B120,'Community SIP'!B:B,0))</f>
        <v>Community SIP</v>
      </c>
      <c r="AW120" s="119" t="str">
        <f t="shared" si="42"/>
        <v xml:space="preserve"> Small farm areas alongside higher fragmentation of holdings suggests community SIPs may be preferred</v>
      </c>
      <c r="AX120" s="119" t="str">
        <f t="shared" si="43"/>
        <v/>
      </c>
      <c r="AY120" s="119"/>
      <c r="AZ120" s="119" t="str">
        <f t="shared" si="40"/>
        <v>Electric</v>
      </c>
      <c r="BA120" s="119"/>
      <c r="BB120" s="120" t="str">
        <f>INDEX(DISCOM!H:H,MATCH(B120,DISCOM!B:B,0))</f>
        <v>No data</v>
      </c>
      <c r="BC120" s="153" t="s">
        <v>744</v>
      </c>
      <c r="BD120" s="181" t="str">
        <f t="shared" si="41"/>
        <v>No data on DISCOM feeder segregation Small farm areas alongside higher fragmentation of holdings suggests community SIPs may be preferred</v>
      </c>
      <c r="BE120" s="58" t="s">
        <v>95</v>
      </c>
      <c r="BG120">
        <f>Y120*100</f>
        <v>2300</v>
      </c>
    </row>
    <row r="121" spans="1:59" ht="123" customHeight="1" x14ac:dyDescent="0.25">
      <c r="A121" s="88" t="str">
        <f>INDEX(Aquifer!A:A,MATCH(B121,Aquifer!C:C,0))</f>
        <v>jharkhand</v>
      </c>
      <c r="B121" s="89" t="s">
        <v>246</v>
      </c>
      <c r="C121" s="87">
        <v>5.3477838317991999</v>
      </c>
      <c r="D121" s="130">
        <f>INDEX(Aquifer!J:J,MATCH(B121,Aquifer!C:C,0))*100</f>
        <v>5.8877110325873572</v>
      </c>
      <c r="E121" s="128">
        <v>111.80000000000001</v>
      </c>
      <c r="F121" s="128">
        <v>21</v>
      </c>
      <c r="G121" s="128">
        <v>50.620893120557866</v>
      </c>
      <c r="H121" s="46" t="str">
        <f t="shared" si="25"/>
        <v>Low</v>
      </c>
      <c r="I121" s="46" t="str">
        <f t="shared" si="26"/>
        <v>Low</v>
      </c>
      <c r="J121" s="46" t="str">
        <f t="shared" si="27"/>
        <v>Low</v>
      </c>
      <c r="K121" s="46" t="str">
        <f t="shared" si="28"/>
        <v>High</v>
      </c>
      <c r="L121" s="91" t="str">
        <f t="shared" si="29"/>
        <v>District has Low proportion of area under cultivation, supporting Low cropping intensity. Irrigation coverage is Low with High irrigation water requirements.</v>
      </c>
      <c r="M121" s="132">
        <v>49.47</v>
      </c>
      <c r="N121" s="132">
        <f>INDEX(Aquifer!H:H,MATCH(B121,Aquifer!C:C,0))</f>
        <v>35.159999999999997</v>
      </c>
      <c r="O121" s="77" t="str">
        <f>INDEX(Aquifer!F:F,MATCH(B121,Aquifer!C:C,0))</f>
        <v>HR</v>
      </c>
      <c r="P121" s="134">
        <f>INDEX(surface_water_body!F:F,MATCH(B121,surface_water_body!A:A,0))</f>
        <v>4033</v>
      </c>
      <c r="Q121" s="42">
        <f>INDEX(surface_water_body!D:D,MATCH(B121,surface_water_body!A:A,0))</f>
        <v>1714.0973099999994</v>
      </c>
      <c r="R121" s="132">
        <f>INDEX(surface_water_body!E:E,MATCH(B121,surface_water_body!A:A,0))</f>
        <v>45.605692878359591</v>
      </c>
      <c r="S121" s="43" t="str">
        <f t="shared" si="30"/>
        <v>Moderate</v>
      </c>
      <c r="T121" s="43" t="str">
        <f t="shared" si="31"/>
        <v>Low</v>
      </c>
      <c r="U121" s="43">
        <f t="shared" si="44"/>
        <v>4</v>
      </c>
      <c r="V121" s="48" t="str">
        <f t="shared" si="32"/>
        <v>Groundwater contribution to irrigation is Moderate with current groundwater development stage classified as Low. There are 4033 surface water bodies, covering 45.6% of district area.</v>
      </c>
      <c r="W121" s="136">
        <v>100</v>
      </c>
      <c r="X121" s="134">
        <v>100</v>
      </c>
      <c r="Y121" s="143">
        <f>INDEX(Aquifer!E:E, MATCH(B121,Aquifer!C:C,0))*100</f>
        <v>0</v>
      </c>
      <c r="Z121" s="139">
        <f>(INDEX(Aquifer!G:G, MATCH(B121,Aquifer!C:C,0)))*(10^4/10^6)</f>
        <v>89.127299999999991</v>
      </c>
      <c r="AA121" s="141">
        <v>95</v>
      </c>
      <c r="AB121" s="56">
        <f>INDEX(Replacement!M:M, MATCH(B121,Replacement!B:B,0))</f>
        <v>8.09</v>
      </c>
      <c r="AC121" s="57">
        <f t="shared" si="45"/>
        <v>1</v>
      </c>
      <c r="AD121" s="57">
        <f>(X121/100)*0.278+(Y121/100)*0.0732</f>
        <v>0.27800000000000002</v>
      </c>
      <c r="AE121" s="44">
        <f t="shared" si="33"/>
        <v>1.8188898022322225E-3</v>
      </c>
      <c r="AF121" s="61" t="str">
        <f t="shared" si="34"/>
        <v>District has 100 pumps, with 100 % of pumps being electric. The electric tariff subsidy is High. These pumps abstract 89 MCM of groundwater.</v>
      </c>
      <c r="AG121" s="146">
        <f>INDEX(Replacement!N:N,MATCH(B121,Replacement!B:B,0))</f>
        <v>90.1</v>
      </c>
      <c r="AH121" s="147">
        <f>INDEX('Community SIP'!C:C,MATCH(B121,'Community SIP'!B:B,0))</f>
        <v>0.79</v>
      </c>
      <c r="AI121" s="147">
        <f>INDEX('Community SIP'!D:D,MATCH(B121,'Community SIP'!B:B,0))</f>
        <v>1.99</v>
      </c>
      <c r="AJ121" s="67" t="str">
        <f t="shared" si="35"/>
        <v>Very High</v>
      </c>
      <c r="AK121" s="64">
        <f t="shared" si="36"/>
        <v>4</v>
      </c>
      <c r="AL121" s="64" t="str">
        <f t="shared" si="37"/>
        <v>Moderate</v>
      </c>
      <c r="AM121" s="70" t="str">
        <f t="shared" si="38"/>
        <v>Small and Marginal farmers hold 90 % of holdings. The average area per holding is 0.79 ha with Moderate fragmentation of land.</v>
      </c>
      <c r="AN121" s="150" t="str">
        <f>INDEX(DISCOM!E:E,MATCH(B121,DISCOM!B:B,0))</f>
        <v>Jharkhand Bijli Vitran Nigam Limited (JBVNL)</v>
      </c>
      <c r="AO121" s="150"/>
      <c r="AP121" s="150" t="str">
        <f>INDEX(DISCOM!F:F,MATCH(B121,DISCOM!B:B,0))</f>
        <v>C-</v>
      </c>
      <c r="AQ121" s="74" t="str">
        <f>INDEX(DISCOM!H:H,MATCH(B121,DISCOM!B:B,0))</f>
        <v>No</v>
      </c>
      <c r="AR121" s="150"/>
      <c r="AS121" s="77">
        <f>(INDEX(Tariff!D:D,MATCH(A121,Tariff!A:A,0)))*100</f>
        <v>95</v>
      </c>
      <c r="AT121" s="85" t="str">
        <f>(INDEX(Tariff!E:E,MATCH(A121,Tariff!A:A,0)))</f>
        <v>High</v>
      </c>
      <c r="AU121" s="86" t="str">
        <f t="shared" si="39"/>
        <v xml:space="preserve">Jharkhand Bijli Vitran Nigam Limited (JBVNL) is the Distribution Company responsible for distributing electricity. The rating of DISCOM (capturing financial and operational metrics) is C-. </v>
      </c>
      <c r="AV121" s="119" t="str">
        <f>INDEX('Community SIP'!I:I,MATCH(B121,'Community SIP'!B:B,0))</f>
        <v>Community SIP</v>
      </c>
      <c r="AW121" s="119" t="str">
        <f t="shared" si="42"/>
        <v xml:space="preserve"> Small farm areas alongside higher fragmentation of holdings suggests community SIPs may be preferred</v>
      </c>
      <c r="AX121" s="119" t="str">
        <f t="shared" si="43"/>
        <v/>
      </c>
      <c r="AY121" s="119"/>
      <c r="AZ121" s="120" t="str">
        <f t="shared" si="40"/>
        <v>Electric</v>
      </c>
      <c r="BA121" s="119"/>
      <c r="BB121" s="120" t="str">
        <f>INDEX(DISCOM!H:H,MATCH(B121,DISCOM!B:B,0))</f>
        <v>No</v>
      </c>
      <c r="BC121" s="153" t="s">
        <v>724</v>
      </c>
      <c r="BD121" s="181" t="str">
        <f t="shared" si="41"/>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21" s="58" t="s">
        <v>725</v>
      </c>
      <c r="BG121">
        <f>Y121*100</f>
        <v>0</v>
      </c>
    </row>
    <row r="122" spans="1:59" ht="123" customHeight="1" x14ac:dyDescent="0.25">
      <c r="A122" s="88" t="str">
        <f>INDEX(Aquifer!A:A,MATCH(B122,Aquifer!C:C,0))</f>
        <v>tamil nadu</v>
      </c>
      <c r="B122" s="89" t="s">
        <v>437</v>
      </c>
      <c r="C122" s="87">
        <v>5.3702232717717999</v>
      </c>
      <c r="D122" s="130">
        <f>INDEX(Aquifer!J:J,MATCH(B122,Aquifer!C:C,0))*100</f>
        <v>0.8591961188819115</v>
      </c>
      <c r="E122" s="128">
        <v>0</v>
      </c>
      <c r="F122" s="128">
        <v>0</v>
      </c>
      <c r="G122" s="128">
        <v>61.785948785292192</v>
      </c>
      <c r="H122" s="46" t="str">
        <f t="shared" si="25"/>
        <v>Low</v>
      </c>
      <c r="I122" s="46" t="str">
        <f t="shared" si="26"/>
        <v>Low</v>
      </c>
      <c r="J122" s="46" t="str">
        <f t="shared" si="27"/>
        <v>Low</v>
      </c>
      <c r="K122" s="46" t="str">
        <f t="shared" si="28"/>
        <v>High</v>
      </c>
      <c r="L122" s="91" t="str">
        <f t="shared" si="29"/>
        <v>District has Low proportion of area under cultivation, supporting Low cropping intensity. Irrigation coverage is Low with High irrigation water requirements.</v>
      </c>
      <c r="M122" s="132">
        <v>40.43</v>
      </c>
      <c r="N122" s="132">
        <f>INDEX(Aquifer!H:H,MATCH(B122,Aquifer!C:C,0))</f>
        <v>127.47</v>
      </c>
      <c r="O122" s="77" t="str">
        <f>INDEX(Aquifer!F:F,MATCH(B122,Aquifer!C:C,0))</f>
        <v>HR</v>
      </c>
      <c r="P122" s="134">
        <f>INDEX(surface_water_body!F:F,MATCH(B122,surface_water_body!A:A,0))</f>
        <v>305</v>
      </c>
      <c r="Q122" s="42">
        <f>INDEX(surface_water_body!D:D,MATCH(B122,surface_water_body!A:A,0))</f>
        <v>0</v>
      </c>
      <c r="R122" s="132">
        <f>INDEX(surface_water_body!E:E,MATCH(B122,surface_water_body!A:A,0))</f>
        <v>0</v>
      </c>
      <c r="S122" s="43" t="str">
        <f t="shared" si="30"/>
        <v>Moderate</v>
      </c>
      <c r="T122" s="43" t="str">
        <f t="shared" si="31"/>
        <v>Over-exploited</v>
      </c>
      <c r="U122" s="43">
        <f t="shared" si="44"/>
        <v>1</v>
      </c>
      <c r="V122" s="48" t="str">
        <f t="shared" si="32"/>
        <v>Groundwater contribution to irrigation is Moderate with current groundwater development stage classified as Over-exploited. There are 305 surface water bodies, covering 0% of district area.</v>
      </c>
      <c r="W122" s="136">
        <v>100</v>
      </c>
      <c r="X122" s="134">
        <v>0</v>
      </c>
      <c r="Y122" s="143">
        <f>INDEX(Aquifer!E:E, MATCH(B122,Aquifer!C:C,0))*100</f>
        <v>0</v>
      </c>
      <c r="Z122" s="139">
        <f>(INDEX(Aquifer!G:G, MATCH(B122,Aquifer!C:C,0)))*(10^4/10^6)</f>
        <v>2.2530000000000001</v>
      </c>
      <c r="AA122" s="141">
        <v>0</v>
      </c>
      <c r="AB122" s="56">
        <f>INDEX(Replacement!M:M, MATCH(B122,Replacement!B:B,0))</f>
        <v>5.5</v>
      </c>
      <c r="AC122" s="57">
        <f t="shared" si="45"/>
        <v>4</v>
      </c>
      <c r="AD122" s="57">
        <f>(X122/100)*0.278+(Y122/100)*0.0732</f>
        <v>0</v>
      </c>
      <c r="AE122" s="44">
        <f t="shared" si="33"/>
        <v>0</v>
      </c>
      <c r="AF122" s="61" t="str">
        <f t="shared" si="34"/>
        <v>District has 100 pumps, with 0 % of pumps being electric. The electric tariff subsidy is Very High. These pumps abstract 2 MCM of groundwater.</v>
      </c>
      <c r="AG122" s="146">
        <f>INDEX(Replacement!N:N,MATCH(B122,Replacement!B:B,0))</f>
        <v>0</v>
      </c>
      <c r="AH122" s="147">
        <f>INDEX('Community SIP'!C:C,MATCH(B122,'Community SIP'!B:B,0))</f>
        <v>0</v>
      </c>
      <c r="AI122" s="147">
        <f>INDEX('Community SIP'!D:D,MATCH(B122,'Community SIP'!B:B,0))</f>
        <v>0</v>
      </c>
      <c r="AJ122" s="67" t="str">
        <f t="shared" si="35"/>
        <v>Low</v>
      </c>
      <c r="AK122" s="64">
        <f t="shared" si="36"/>
        <v>4</v>
      </c>
      <c r="AL122" s="64" t="str">
        <f t="shared" si="37"/>
        <v>Low</v>
      </c>
      <c r="AM122" s="70" t="str">
        <f t="shared" si="38"/>
        <v>Small and Marginal farmers hold 0 % of holdings. The average area per holding is 0 ha with Low fragmentation of land.</v>
      </c>
      <c r="AN122" s="150" t="str">
        <f>INDEX(DISCOM!E:E,MATCH(B122,DISCOM!B:B,0))</f>
        <v>Tamil Nadu Generation and Distribution Corporation Limited (TANGEDCO)</v>
      </c>
      <c r="AO122" s="150"/>
      <c r="AP122" s="150" t="str">
        <f>INDEX(DISCOM!F:F,MATCH(B122,DISCOM!B:B,0))</f>
        <v>C-</v>
      </c>
      <c r="AQ122" s="74" t="str">
        <f>INDEX(DISCOM!H:H,MATCH(B122,DISCOM!B:B,0))</f>
        <v>No</v>
      </c>
      <c r="AR122" s="150"/>
      <c r="AS122" s="77">
        <f>(INDEX(Tariff!D:D,MATCH(A122,Tariff!A:A,0)))*100</f>
        <v>0</v>
      </c>
      <c r="AT122" s="85" t="str">
        <f>(INDEX(Tariff!E:E,MATCH(A122,Tariff!A:A,0)))</f>
        <v>Very High</v>
      </c>
      <c r="AU122" s="86" t="str">
        <f t="shared" si="39"/>
        <v xml:space="preserve">Tamil Nadu Generation and Distribution Corporation Limited (TANGEDCO) is the Distribution Company responsible for distributing electricity. The rating of DISCOM (capturing financial and operational metrics) is C-. </v>
      </c>
      <c r="AV122" s="119" t="str">
        <f>INDEX('Community SIP'!I:I,MATCH(B122,'Community SIP'!B:B,0))</f>
        <v>Community SIP</v>
      </c>
      <c r="AW122" s="119" t="str">
        <f t="shared" si="42"/>
        <v xml:space="preserve"> Small farm areas alongside higher fragmentation of holdings suggests community SIPs may be preferred</v>
      </c>
      <c r="AX122" s="119" t="str">
        <f t="shared" si="43"/>
        <v/>
      </c>
      <c r="AY122" s="119"/>
      <c r="AZ122" s="119" t="str">
        <f t="shared" si="40"/>
        <v>Diesel</v>
      </c>
      <c r="BA122" s="119"/>
      <c r="BB122" s="120" t="str">
        <f>INDEX(DISCOM!H:H,MATCH(B122,DISCOM!B:B,0))</f>
        <v>No</v>
      </c>
      <c r="BC122" s="153" t="s">
        <v>736</v>
      </c>
      <c r="BD122" s="181" t="str">
        <f t="shared" si="41"/>
        <v>Higher proportion of diesel pumps suggests that PM-KUSUM model B be preferred. Small farm areas alongside higher fragmentation of holdings suggests community SIPs may be preferred</v>
      </c>
      <c r="BE122" s="58" t="s">
        <v>737</v>
      </c>
      <c r="BG122">
        <f>Y122*100</f>
        <v>0</v>
      </c>
    </row>
    <row r="123" spans="1:59" ht="123" customHeight="1" x14ac:dyDescent="0.25">
      <c r="A123" s="88" t="str">
        <f>INDEX(Aquifer!A:A,MATCH(B123,Aquifer!C:C,0))</f>
        <v>madhya pradesh</v>
      </c>
      <c r="B123" s="89" t="s">
        <v>634</v>
      </c>
      <c r="C123" s="87">
        <v>5.1771723536997003</v>
      </c>
      <c r="D123" s="130">
        <f>INDEX(Aquifer!J:J,MATCH(B123,Aquifer!C:C,0))*100</f>
        <v>55.091444621081855</v>
      </c>
      <c r="E123" s="128">
        <v>158.6</v>
      </c>
      <c r="F123" s="128">
        <v>42.1</v>
      </c>
      <c r="G123" s="128">
        <v>67.1947782228156</v>
      </c>
      <c r="H123" s="46" t="str">
        <f t="shared" si="25"/>
        <v>High</v>
      </c>
      <c r="I123" s="46" t="str">
        <f t="shared" si="26"/>
        <v>Moderate</v>
      </c>
      <c r="J123" s="46" t="str">
        <f t="shared" si="27"/>
        <v>Moderate</v>
      </c>
      <c r="K123" s="46" t="str">
        <f t="shared" si="28"/>
        <v>High</v>
      </c>
      <c r="L123" s="91" t="str">
        <f t="shared" si="29"/>
        <v>District has High proportion of area under cultivation, supporting Moderate cropping intensity. Irrigation coverage is Moderate with High irrigation water requirements.</v>
      </c>
      <c r="M123" s="132">
        <v>75.36</v>
      </c>
      <c r="N123" s="132">
        <f>INDEX(Aquifer!H:H,MATCH(B123,Aquifer!C:C,0))</f>
        <v>65.42</v>
      </c>
      <c r="O123" s="77" t="str">
        <f>INDEX(Aquifer!F:F,MATCH(B123,Aquifer!C:C,0))</f>
        <v>HR</v>
      </c>
      <c r="P123" s="134">
        <f>INDEX(surface_water_body!F:F,MATCH(B123,surface_water_body!A:A,0))</f>
        <v>2242</v>
      </c>
      <c r="Q123" s="42">
        <f>INDEX(surface_water_body!D:D,MATCH(B123,surface_water_body!A:A,0))</f>
        <v>167.58063000000001</v>
      </c>
      <c r="R123" s="132">
        <f>INDEX(surface_water_body!E:E,MATCH(B123,surface_water_body!A:A,0))</f>
        <v>1.8987523900629553</v>
      </c>
      <c r="S123" s="43" t="str">
        <f t="shared" si="30"/>
        <v>Very High</v>
      </c>
      <c r="T123" s="43" t="str">
        <f t="shared" si="31"/>
        <v>Moderate</v>
      </c>
      <c r="U123" s="43">
        <f t="shared" si="44"/>
        <v>4</v>
      </c>
      <c r="V123" s="48" t="str">
        <f t="shared" si="32"/>
        <v>Groundwater contribution to irrigation is Very High with current groundwater development stage classified as Moderate. There are 2242 surface water bodies, covering 1.9% of district area.</v>
      </c>
      <c r="W123" s="136">
        <v>100</v>
      </c>
      <c r="X123" s="134">
        <v>94</v>
      </c>
      <c r="Y123" s="143">
        <f>INDEX(Aquifer!E:E, MATCH(B123,Aquifer!C:C,0))*100</f>
        <v>6</v>
      </c>
      <c r="Z123" s="139">
        <f>(INDEX(Aquifer!G:G, MATCH(B123,Aquifer!C:C,0)))*(10^4/10^6)</f>
        <v>529.23580000000004</v>
      </c>
      <c r="AA123" s="141">
        <v>135</v>
      </c>
      <c r="AB123" s="56">
        <f>INDEX(Replacement!M:M, MATCH(B123,Replacement!B:B,0))</f>
        <v>10.4</v>
      </c>
      <c r="AC123" s="57">
        <f t="shared" si="45"/>
        <v>1</v>
      </c>
      <c r="AD123" s="57">
        <f>(X123/100)*0.278+(Y123/100)*0.0732</f>
        <v>0.265712</v>
      </c>
      <c r="AE123" s="44">
        <f t="shared" si="33"/>
        <v>1.3270767546766701E-2</v>
      </c>
      <c r="AF123" s="61" t="str">
        <f t="shared" si="34"/>
        <v>District has 100 pumps, with 94 % of pumps being electric. The electric tariff subsidy is High. These pumps abstract 529 MCM of groundwater.</v>
      </c>
      <c r="AG123" s="146">
        <f>INDEX(Replacement!N:N,MATCH(B123,Replacement!B:B,0))</f>
        <v>74.84</v>
      </c>
      <c r="AH123" s="147">
        <f>INDEX('Community SIP'!C:C,MATCH(B123,'Community SIP'!B:B,0))</f>
        <v>1.64</v>
      </c>
      <c r="AI123" s="147">
        <f>INDEX('Community SIP'!D:D,MATCH(B123,'Community SIP'!B:B,0))</f>
        <v>3.43</v>
      </c>
      <c r="AJ123" s="67" t="str">
        <f t="shared" si="35"/>
        <v>High</v>
      </c>
      <c r="AK123" s="64">
        <f t="shared" si="36"/>
        <v>3</v>
      </c>
      <c r="AL123" s="64" t="str">
        <f t="shared" si="37"/>
        <v>Very High</v>
      </c>
      <c r="AM123" s="70" t="str">
        <f t="shared" si="38"/>
        <v>Small and Marginal farmers hold 74 % of holdings. The average area per holding is 1.64 ha with Very High fragmentation of land.</v>
      </c>
      <c r="AN123" s="150" t="str">
        <f>INDEX(DISCOM!E:E,MATCH(B123,DISCOM!B:B,0))</f>
        <v>Madhya Pradesh Poorv Kshetra Vidyut Vitaran Company Limited (MPPoKVVCL)</v>
      </c>
      <c r="AO123" s="150"/>
      <c r="AP123" s="150" t="str">
        <f>INDEX(DISCOM!F:F,MATCH(B123,DISCOM!B:B,0))</f>
        <v>B-</v>
      </c>
      <c r="AQ123" s="74" t="str">
        <f>INDEX(DISCOM!H:H,MATCH(B123,DISCOM!B:B,0))</f>
        <v>Yes</v>
      </c>
      <c r="AR123" s="150" t="s">
        <v>726</v>
      </c>
      <c r="AS123" s="77">
        <f>(INDEX(Tariff!D:D,MATCH(A123,Tariff!A:A,0)))*100</f>
        <v>135</v>
      </c>
      <c r="AT123" s="85" t="str">
        <f>(INDEX(Tariff!E:E,MATCH(A123,Tariff!A:A,0)))</f>
        <v>High</v>
      </c>
      <c r="AU123" s="86" t="str">
        <f t="shared" si="39"/>
        <v>Madhya Pradesh Poorv Kshetra Vidyut Vitaran Company Limited (MPPoKVVCL) is the Distribution Company responsible for distributing electricity. The rating of DISCOM (capturing financial and operational metrics) is B-. More than 70 % of feeder is segregated.</v>
      </c>
      <c r="AV123" s="119" t="str">
        <f>INDEX('Community SIP'!I:I,MATCH(B123,'Community SIP'!B:B,0))</f>
        <v>Community SIP</v>
      </c>
      <c r="AW123" s="119" t="str">
        <f t="shared" si="42"/>
        <v xml:space="preserve"> Small farm areas alongside higher fragmentation of holdings suggests community SIPs may be preferred</v>
      </c>
      <c r="AX123" s="119" t="str">
        <f t="shared" si="43"/>
        <v xml:space="preserve"> High groundwater development suggests that new SIPs should focus on surface water sources. </v>
      </c>
      <c r="AY123" s="120" t="s">
        <v>727</v>
      </c>
      <c r="AZ123" s="119" t="str">
        <f t="shared" si="40"/>
        <v>Electric</v>
      </c>
      <c r="BA123" s="119"/>
      <c r="BB123" s="120" t="str">
        <f>INDEX(DISCOM!H:H,MATCH(B123,DISCOM!B:B,0))</f>
        <v>Yes</v>
      </c>
      <c r="BC123" s="153" t="s">
        <v>733</v>
      </c>
      <c r="BD123" s="181" t="str">
        <f t="shared" si="41"/>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123" s="58" t="s">
        <v>734</v>
      </c>
      <c r="BG123">
        <f>Y123*100</f>
        <v>600</v>
      </c>
    </row>
    <row r="124" spans="1:59" ht="123" customHeight="1" x14ac:dyDescent="0.25">
      <c r="A124" s="88" t="str">
        <f>INDEX(Aquifer!A:A,MATCH(B124,Aquifer!C:C,0))</f>
        <v>madhya pradesh</v>
      </c>
      <c r="B124" s="89" t="s">
        <v>562</v>
      </c>
      <c r="C124" s="87">
        <v>5.2450420254837997</v>
      </c>
      <c r="D124" s="130">
        <f>INDEX(Aquifer!J:J,MATCH(B124,Aquifer!C:C,0))*100</f>
        <v>43.304501642722776</v>
      </c>
      <c r="E124" s="128">
        <v>145.4</v>
      </c>
      <c r="F124" s="128">
        <v>33.4</v>
      </c>
      <c r="G124" s="128">
        <v>72.115657857345838</v>
      </c>
      <c r="H124" s="46" t="str">
        <f t="shared" si="25"/>
        <v>Moderate</v>
      </c>
      <c r="I124" s="46" t="str">
        <f t="shared" si="26"/>
        <v>Moderate</v>
      </c>
      <c r="J124" s="46" t="str">
        <f t="shared" si="27"/>
        <v>Moderate</v>
      </c>
      <c r="K124" s="46" t="str">
        <f t="shared" si="28"/>
        <v>Very High</v>
      </c>
      <c r="L124" s="91" t="str">
        <f t="shared" si="29"/>
        <v>District has Moderate proportion of area under cultivation, supporting Moderate cropping intensity. Irrigation coverage is Moderate with Very High irrigation water requirements.</v>
      </c>
      <c r="M124" s="132">
        <v>68.66</v>
      </c>
      <c r="N124" s="132">
        <f>INDEX(Aquifer!H:H,MATCH(B124,Aquifer!C:C,0))</f>
        <v>63.24</v>
      </c>
      <c r="O124" s="77" t="str">
        <f>INDEX(Aquifer!F:F,MATCH(B124,Aquifer!C:C,0))</f>
        <v>HR</v>
      </c>
      <c r="P124" s="134">
        <f>INDEX(surface_water_body!F:F,MATCH(B124,surface_water_body!A:A,0))</f>
        <v>712</v>
      </c>
      <c r="Q124" s="42">
        <f>INDEX(surface_water_body!D:D,MATCH(B124,surface_water_body!A:A,0))</f>
        <v>86.52124000000056</v>
      </c>
      <c r="R124" s="132">
        <f>INDEX(surface_water_body!E:E,MATCH(B124,surface_water_body!A:A,0))</f>
        <v>0.72077603843412341</v>
      </c>
      <c r="S124" s="43" t="str">
        <f t="shared" si="30"/>
        <v>High</v>
      </c>
      <c r="T124" s="43" t="str">
        <f t="shared" si="31"/>
        <v>Moderate</v>
      </c>
      <c r="U124" s="43">
        <f t="shared" si="44"/>
        <v>4</v>
      </c>
      <c r="V124" s="48" t="str">
        <f t="shared" si="32"/>
        <v>Groundwater contribution to irrigation is High with current groundwater development stage classified as Moderate. There are 712 surface water bodies, covering 0.7% of district area.</v>
      </c>
      <c r="W124" s="136">
        <v>100</v>
      </c>
      <c r="X124" s="134">
        <v>88</v>
      </c>
      <c r="Y124" s="143">
        <f>INDEX(Aquifer!E:E, MATCH(B124,Aquifer!C:C,0))*100</f>
        <v>12</v>
      </c>
      <c r="Z124" s="139">
        <f>(INDEX(Aquifer!G:G, MATCH(B124,Aquifer!C:C,0)))*(10^4/10^6)</f>
        <v>617.22980000000007</v>
      </c>
      <c r="AA124" s="141">
        <v>135</v>
      </c>
      <c r="AB124" s="56">
        <f>INDEX(Replacement!M:M, MATCH(B124,Replacement!B:B,0))</f>
        <v>12.4</v>
      </c>
      <c r="AC124" s="57">
        <f t="shared" si="45"/>
        <v>1</v>
      </c>
      <c r="AD124" s="57">
        <f>(X124/100)*0.278+(Y124/100)*0.0732</f>
        <v>0.25342400000000004</v>
      </c>
      <c r="AE124" s="44">
        <f t="shared" si="33"/>
        <v>1.7600241726271771E-2</v>
      </c>
      <c r="AF124" s="61" t="str">
        <f t="shared" si="34"/>
        <v>District has 100 pumps, with 88 % of pumps being electric. The electric tariff subsidy is High. These pumps abstract 617 MCM of groundwater.</v>
      </c>
      <c r="AG124" s="146">
        <f>INDEX(Replacement!N:N,MATCH(B124,Replacement!B:B,0))</f>
        <v>72.210000000000008</v>
      </c>
      <c r="AH124" s="147">
        <f>INDEX('Community SIP'!C:C,MATCH(B124,'Community SIP'!B:B,0))</f>
        <v>1.88</v>
      </c>
      <c r="AI124" s="147">
        <f>INDEX('Community SIP'!D:D,MATCH(B124,'Community SIP'!B:B,0))</f>
        <v>2.23</v>
      </c>
      <c r="AJ124" s="67" t="str">
        <f t="shared" si="35"/>
        <v>High</v>
      </c>
      <c r="AK124" s="64">
        <f t="shared" si="36"/>
        <v>3</v>
      </c>
      <c r="AL124" s="64" t="str">
        <f t="shared" si="37"/>
        <v>High</v>
      </c>
      <c r="AM124" s="70" t="str">
        <f t="shared" si="38"/>
        <v>Small and Marginal farmers hold 72 % of holdings. The average area per holding is 1.88 ha with High fragmentation of land.</v>
      </c>
      <c r="AN124" s="150" t="str">
        <f>INDEX(DISCOM!E:E,MATCH(B124,DISCOM!B:B,0))</f>
        <v>Madhya Pradesh Poorv Kshetra Vidyut Vitaran Company Limited (MPPoKVVCL)</v>
      </c>
      <c r="AO124" s="150"/>
      <c r="AP124" s="150" t="str">
        <f>INDEX(DISCOM!F:F,MATCH(B124,DISCOM!B:B,0))</f>
        <v>B-</v>
      </c>
      <c r="AQ124" s="74" t="str">
        <f>INDEX(DISCOM!H:H,MATCH(B124,DISCOM!B:B,0))</f>
        <v>Yes</v>
      </c>
      <c r="AR124" s="150" t="s">
        <v>726</v>
      </c>
      <c r="AS124" s="77">
        <f>(INDEX(Tariff!D:D,MATCH(A124,Tariff!A:A,0)))*100</f>
        <v>135</v>
      </c>
      <c r="AT124" s="85" t="str">
        <f>(INDEX(Tariff!E:E,MATCH(A124,Tariff!A:A,0)))</f>
        <v>High</v>
      </c>
      <c r="AU124" s="86" t="str">
        <f t="shared" si="39"/>
        <v>Madhya Pradesh Poorv Kshetra Vidyut Vitaran Company Limited (MPPoKVVCL) is the Distribution Company responsible for distributing electricity. The rating of DISCOM (capturing financial and operational metrics) is B-. More than 70 % of feeder is segregated.</v>
      </c>
      <c r="AV124" s="119" t="str">
        <f>INDEX('Community SIP'!I:I,MATCH(B124,'Community SIP'!B:B,0))</f>
        <v>Community SIP</v>
      </c>
      <c r="AW124" s="119" t="str">
        <f t="shared" si="42"/>
        <v xml:space="preserve"> Small farm areas alongside higher fragmentation of holdings suggests community SIPs may be preferred</v>
      </c>
      <c r="AX124" s="119" t="str">
        <f t="shared" si="43"/>
        <v/>
      </c>
      <c r="AY124" s="119"/>
      <c r="AZ124" s="119" t="str">
        <f t="shared" si="40"/>
        <v>Electric</v>
      </c>
      <c r="BA124" s="119"/>
      <c r="BB124" s="120" t="str">
        <f>INDEX(DISCOM!H:H,MATCH(B124,DISCOM!B:B,0))</f>
        <v>Yes</v>
      </c>
      <c r="BC124" s="153" t="s">
        <v>741</v>
      </c>
      <c r="BD124" s="181" t="str">
        <f t="shared" si="41"/>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124" s="58" t="s">
        <v>742</v>
      </c>
      <c r="BG124">
        <f>Y124*100</f>
        <v>1200</v>
      </c>
    </row>
    <row r="125" spans="1:59" ht="123" customHeight="1" x14ac:dyDescent="0.25">
      <c r="A125" s="88" t="str">
        <f>INDEX(Aquifer!A:A,MATCH(B125,Aquifer!C:C,0))</f>
        <v>gujarat</v>
      </c>
      <c r="B125" s="89" t="s">
        <v>155</v>
      </c>
      <c r="C125" s="87">
        <v>5.37</v>
      </c>
      <c r="D125" s="130">
        <f>INDEX(Aquifer!J:J,MATCH(B125,Aquifer!C:C,0))*100</f>
        <v>63.060302618694131</v>
      </c>
      <c r="E125" s="128">
        <v>117.9</v>
      </c>
      <c r="F125" s="128">
        <v>62.9</v>
      </c>
      <c r="G125" s="128">
        <v>74.469650713133873</v>
      </c>
      <c r="H125" s="46" t="str">
        <f t="shared" si="25"/>
        <v>High</v>
      </c>
      <c r="I125" s="46" t="str">
        <f t="shared" si="26"/>
        <v>Low</v>
      </c>
      <c r="J125" s="46" t="str">
        <f t="shared" si="27"/>
        <v>High</v>
      </c>
      <c r="K125" s="46" t="str">
        <f t="shared" si="28"/>
        <v>Very High</v>
      </c>
      <c r="L125" s="91" t="str">
        <f t="shared" si="29"/>
        <v>District has High proportion of area under cultivation, supporting Low cropping intensity. Irrigation coverage is High with Very High irrigation water requirements.</v>
      </c>
      <c r="M125" s="132">
        <v>86.16</v>
      </c>
      <c r="N125" s="132">
        <f>INDEX(Aquifer!H:H,MATCH(B125,Aquifer!C:C,0))</f>
        <v>39.950000000000003</v>
      </c>
      <c r="O125" s="77" t="str">
        <f>INDEX(Aquifer!F:F,MATCH(B125,Aquifer!C:C,0))</f>
        <v>HR</v>
      </c>
      <c r="P125" s="134">
        <f>INDEX(surface_water_body!F:F,MATCH(B125,surface_water_body!A:A,0))</f>
        <v>2209</v>
      </c>
      <c r="Q125" s="42">
        <f>INDEX(surface_water_body!D:D,MATCH(B125,surface_water_body!A:A,0))</f>
        <v>42.099100000000043</v>
      </c>
      <c r="R125" s="132">
        <f>INDEX(surface_water_body!E:E,MATCH(B125,surface_water_body!A:A,0))</f>
        <v>1.0921424981617844</v>
      </c>
      <c r="S125" s="43" t="str">
        <f t="shared" si="30"/>
        <v>Very High</v>
      </c>
      <c r="T125" s="43" t="str">
        <f t="shared" si="31"/>
        <v>Low</v>
      </c>
      <c r="U125" s="43">
        <f t="shared" si="44"/>
        <v>4</v>
      </c>
      <c r="V125" s="48" t="str">
        <f t="shared" si="32"/>
        <v>Groundwater contribution to irrigation is Very High with current groundwater development stage classified as Low. There are 2209 surface water bodies, covering 1.1% of district area.</v>
      </c>
      <c r="W125" s="136">
        <v>100</v>
      </c>
      <c r="X125" s="134">
        <v>100</v>
      </c>
      <c r="Y125" s="143">
        <f>INDEX(Aquifer!E:E, MATCH(B125,Aquifer!C:C,0))*100</f>
        <v>0</v>
      </c>
      <c r="Z125" s="139">
        <f>(INDEX(Aquifer!G:G, MATCH(B125,Aquifer!C:C,0)))*(10^4/10^6)</f>
        <v>218.9084</v>
      </c>
      <c r="AA125" s="141">
        <v>60</v>
      </c>
      <c r="AB125" s="56">
        <f>INDEX(Replacement!M:M, MATCH(B125,Replacement!B:B,0))</f>
        <v>9.2355667643751715</v>
      </c>
      <c r="AC125" s="57">
        <f t="shared" si="45"/>
        <v>1</v>
      </c>
      <c r="AD125" s="57">
        <f>(X125/100)*0.278+(Y125/100)*0.0732</f>
        <v>0.27800000000000002</v>
      </c>
      <c r="AE125" s="44">
        <f t="shared" si="33"/>
        <v>5.1000342778739346E-3</v>
      </c>
      <c r="AF125" s="61" t="str">
        <f t="shared" si="34"/>
        <v>District has 100 pumps, with 100 % of pumps being electric. The electric tariff subsidy is Very High. These pumps abstract 218 MCM of groundwater.</v>
      </c>
      <c r="AG125" s="146">
        <f>INDEX(Replacement!N:N,MATCH(B125,Replacement!B:B,0))</f>
        <v>71.72</v>
      </c>
      <c r="AH125" s="147">
        <f>INDEX('Community SIP'!C:C,MATCH(B125,'Community SIP'!B:B,0))</f>
        <v>1.7</v>
      </c>
      <c r="AI125" s="147">
        <f>INDEX('Community SIP'!D:D,MATCH(B125,'Community SIP'!B:B,0))</f>
        <v>1</v>
      </c>
      <c r="AJ125" s="67" t="str">
        <f t="shared" si="35"/>
        <v>High</v>
      </c>
      <c r="AK125" s="64">
        <f t="shared" si="36"/>
        <v>3</v>
      </c>
      <c r="AL125" s="64" t="str">
        <f t="shared" si="37"/>
        <v>Low</v>
      </c>
      <c r="AM125" s="70" t="str">
        <f t="shared" si="38"/>
        <v>Small and Marginal farmers hold 71 % of holdings. The average area per holding is 1.7 ha with Low fragmentation of land.</v>
      </c>
      <c r="AN125" s="150" t="str">
        <f>INDEX(DISCOM!E:E,MATCH(B125,DISCOM!B:B,0))</f>
        <v>Madhya Gujarat Vij Company Limited (MGVCL)</v>
      </c>
      <c r="AO125" s="150"/>
      <c r="AP125" s="150" t="str">
        <f>INDEX(DISCOM!F:F,MATCH(B125,DISCOM!B:B,0))</f>
        <v>A+</v>
      </c>
      <c r="AQ125" s="74" t="str">
        <f>INDEX(DISCOM!H:H,MATCH(B125,DISCOM!B:B,0))</f>
        <v>Yes</v>
      </c>
      <c r="AR125" s="150" t="s">
        <v>726</v>
      </c>
      <c r="AS125" s="77">
        <f>(INDEX(Tariff!D:D,MATCH(A125,Tariff!A:A,0)))*100</f>
        <v>60</v>
      </c>
      <c r="AT125" s="85" t="str">
        <f>(INDEX(Tariff!E:E,MATCH(A125,Tariff!A:A,0)))</f>
        <v>Very High</v>
      </c>
      <c r="AU125" s="86" t="str">
        <f t="shared" si="39"/>
        <v>Madhya Gujarat Vij Company Limited (MGVCL) is the Distribution Company responsible for distributing electricity. The rating of DISCOM (capturing financial and operational metrics) is A+. More than 70 % of feeder is segregated.</v>
      </c>
      <c r="AV125" s="119" t="str">
        <f>INDEX('Community SIP'!I:I,MATCH(B125,'Community SIP'!B:B,0))</f>
        <v/>
      </c>
      <c r="AW125" s="119" t="str">
        <f t="shared" si="42"/>
        <v/>
      </c>
      <c r="AX125" s="119" t="str">
        <f t="shared" si="43"/>
        <v xml:space="preserve"> High groundwater development suggests that new SIPs should focus on surface water sources. </v>
      </c>
      <c r="AY125" s="120" t="s">
        <v>727</v>
      </c>
      <c r="AZ125" s="119" t="str">
        <f t="shared" si="40"/>
        <v>Electric</v>
      </c>
      <c r="BA125" s="120" t="s">
        <v>728</v>
      </c>
      <c r="BB125" s="120" t="str">
        <f>INDEX(DISCOM!H:H,MATCH(B125,DISCOM!B:B,0))</f>
        <v>Yes</v>
      </c>
      <c r="BC125" s="153" t="s">
        <v>729</v>
      </c>
      <c r="BD125" s="181" t="str">
        <f t="shared" si="41"/>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25" s="58" t="s">
        <v>730</v>
      </c>
      <c r="BG125">
        <f>Y125*100</f>
        <v>0</v>
      </c>
    </row>
    <row r="126" spans="1:59" ht="123" customHeight="1" x14ac:dyDescent="0.25">
      <c r="A126" s="88" t="str">
        <f>INDEX(Aquifer!A:A,MATCH(B126,Aquifer!C:C,0))</f>
        <v>karnataka</v>
      </c>
      <c r="B126" s="89" t="s">
        <v>647</v>
      </c>
      <c r="C126" s="87">
        <v>5.52</v>
      </c>
      <c r="D126" s="130">
        <f>INDEX(Aquifer!J:J,MATCH(B126,Aquifer!C:C,0))*100</f>
        <v>49.843140066402803</v>
      </c>
      <c r="E126" s="128">
        <v>111.3</v>
      </c>
      <c r="F126" s="128">
        <v>26.9</v>
      </c>
      <c r="G126" s="128">
        <v>56.518742769942641</v>
      </c>
      <c r="H126" s="46" t="str">
        <f t="shared" si="25"/>
        <v>Moderate</v>
      </c>
      <c r="I126" s="46" t="str">
        <f t="shared" si="26"/>
        <v>Low</v>
      </c>
      <c r="J126" s="46" t="str">
        <f t="shared" si="27"/>
        <v>Moderate</v>
      </c>
      <c r="K126" s="46" t="str">
        <f t="shared" si="28"/>
        <v>High</v>
      </c>
      <c r="L126" s="91" t="str">
        <f t="shared" si="29"/>
        <v>District has Moderate proportion of area under cultivation, supporting Low cropping intensity. Irrigation coverage is Moderate with High irrigation water requirements.</v>
      </c>
      <c r="M126" s="132">
        <v>78.78</v>
      </c>
      <c r="N126" s="132">
        <f>INDEX(Aquifer!H:H,MATCH(B126,Aquifer!C:C,0))</f>
        <v>153.82</v>
      </c>
      <c r="O126" s="77" t="str">
        <f>INDEX(Aquifer!F:F,MATCH(B126,Aquifer!C:C,0))</f>
        <v>HR</v>
      </c>
      <c r="P126" s="134">
        <f>INDEX(surface_water_body!F:F,MATCH(B126,surface_water_body!A:A,0))</f>
        <v>753</v>
      </c>
      <c r="Q126" s="42">
        <f>INDEX(surface_water_body!D:D,MATCH(B126,surface_water_body!A:A,0))</f>
        <v>9.6957300000000011</v>
      </c>
      <c r="R126" s="132">
        <f>INDEX(surface_water_body!E:E,MATCH(B126,surface_water_body!A:A,0))</f>
        <v>0.2238912320673572</v>
      </c>
      <c r="S126" s="43" t="str">
        <f t="shared" si="30"/>
        <v>Very High</v>
      </c>
      <c r="T126" s="43" t="str">
        <f t="shared" si="31"/>
        <v>Over-exploited</v>
      </c>
      <c r="U126" s="43">
        <f t="shared" si="44"/>
        <v>3</v>
      </c>
      <c r="V126" s="48" t="str">
        <f t="shared" si="32"/>
        <v>Groundwater contribution to irrigation is Very High with current groundwater development stage classified as Over-exploited. There are 753 surface water bodies, covering 0.2% of district area.</v>
      </c>
      <c r="W126" s="136">
        <v>100</v>
      </c>
      <c r="X126" s="134">
        <v>99</v>
      </c>
      <c r="Y126" s="143">
        <f>INDEX(Aquifer!E:E, MATCH(B126,Aquifer!C:C,0))*100</f>
        <v>0</v>
      </c>
      <c r="Z126" s="139">
        <f>(INDEX(Aquifer!G:G, MATCH(B126,Aquifer!C:C,0)))*(10^4/10^6)</f>
        <v>334.36360000000002</v>
      </c>
      <c r="AA126" s="141">
        <v>0</v>
      </c>
      <c r="AB126" s="56">
        <f>INDEX(Replacement!M:M, MATCH(B126,Replacement!B:B,0))</f>
        <v>15.9</v>
      </c>
      <c r="AC126" s="57">
        <f t="shared" si="45"/>
        <v>1</v>
      </c>
      <c r="AD126" s="57">
        <f>(X126/100)*0.278+(Y126/100)*0.0732</f>
        <v>0.27522000000000002</v>
      </c>
      <c r="AE126" s="44">
        <f t="shared" si="33"/>
        <v>1.3276953296068001E-2</v>
      </c>
      <c r="AF126" s="61" t="str">
        <f t="shared" si="34"/>
        <v>District has 100 pumps, with 99 % of pumps being electric. The electric tariff subsidy is Very High. These pumps abstract 334 MCM of groundwater.</v>
      </c>
      <c r="AG126" s="146">
        <f>INDEX(Replacement!N:N,MATCH(B126,Replacement!B:B,0))</f>
        <v>91.53</v>
      </c>
      <c r="AH126" s="147">
        <f>INDEX('Community SIP'!C:C,MATCH(B126,'Community SIP'!B:B,0))</f>
        <v>0.81</v>
      </c>
      <c r="AI126" s="147">
        <f>INDEX('Community SIP'!D:D,MATCH(B126,'Community SIP'!B:B,0))</f>
        <v>1.47</v>
      </c>
      <c r="AJ126" s="67" t="str">
        <f t="shared" si="35"/>
        <v>Very High</v>
      </c>
      <c r="AK126" s="64">
        <f t="shared" si="36"/>
        <v>4</v>
      </c>
      <c r="AL126" s="64" t="str">
        <f t="shared" si="37"/>
        <v>Moderate</v>
      </c>
      <c r="AM126" s="70" t="str">
        <f t="shared" si="38"/>
        <v>Small and Marginal farmers hold 91 % of holdings. The average area per holding is 0.81 ha with Moderate fragmentation of land.</v>
      </c>
      <c r="AN126" s="150" t="str">
        <f>INDEX(DISCOM!E:E,MATCH(B126,DISCOM!B:B,0))</f>
        <v>Bangalore Electricity Supply Company Limited (BESCOM)</v>
      </c>
      <c r="AO126" s="150"/>
      <c r="AP126" s="150" t="str">
        <f>INDEX(DISCOM!F:F,MATCH(B126,DISCOM!B:B,0))</f>
        <v>C</v>
      </c>
      <c r="AQ126" s="74" t="str">
        <f>INDEX(DISCOM!H:H,MATCH(B126,DISCOM!B:B,0))</f>
        <v>Yes</v>
      </c>
      <c r="AR126" s="150" t="s">
        <v>726</v>
      </c>
      <c r="AS126" s="77">
        <f>(INDEX(Tariff!D:D,MATCH(A126,Tariff!A:A,0)))*100</f>
        <v>0</v>
      </c>
      <c r="AT126" s="85" t="str">
        <f>(INDEX(Tariff!E:E,MATCH(A126,Tariff!A:A,0)))</f>
        <v>Very High</v>
      </c>
      <c r="AU126" s="86" t="str">
        <f t="shared" si="39"/>
        <v>Bangalore Electricity Supply Company Limited (BESCOM) is the Distribution Company responsible for distributing electricity. The rating of DISCOM (capturing financial and operational metrics) is C. More than 70 % of feeder is segregated.</v>
      </c>
      <c r="AV126" s="119" t="str">
        <f>INDEX('Community SIP'!I:I,MATCH(B126,'Community SIP'!B:B,0))</f>
        <v>Community SIP</v>
      </c>
      <c r="AW126" s="119" t="str">
        <f t="shared" si="42"/>
        <v xml:space="preserve"> Small farm areas alongside higher fragmentation of holdings suggests community SIPs may be preferred</v>
      </c>
      <c r="AX126" s="119" t="str">
        <f t="shared" si="43"/>
        <v xml:space="preserve"> High groundwater development suggests that new SIPs should focus on surface water sources. </v>
      </c>
      <c r="AY126" s="120" t="s">
        <v>727</v>
      </c>
      <c r="AZ126" s="119" t="str">
        <f t="shared" si="40"/>
        <v>Electric</v>
      </c>
      <c r="BA126" s="119"/>
      <c r="BB126" s="120" t="str">
        <f>INDEX(DISCOM!H:H,MATCH(B126,DISCOM!B:B,0))</f>
        <v>Yes</v>
      </c>
      <c r="BC126" s="153" t="s">
        <v>733</v>
      </c>
      <c r="BD126" s="181" t="str">
        <f t="shared" si="41"/>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126" s="58" t="s">
        <v>734</v>
      </c>
      <c r="BG126">
        <f>Y126*100</f>
        <v>0</v>
      </c>
    </row>
    <row r="127" spans="1:59" ht="123" customHeight="1" x14ac:dyDescent="0.25">
      <c r="A127" s="88" t="str">
        <f>INDEX(Aquifer!A:A,MATCH(B127,Aquifer!C:C,0))</f>
        <v>karnataka</v>
      </c>
      <c r="B127" s="89" t="s">
        <v>184</v>
      </c>
      <c r="C127" s="87">
        <v>5.1975697319523002</v>
      </c>
      <c r="D127" s="130">
        <f>INDEX(Aquifer!J:J,MATCH(B127,Aquifer!C:C,0))*100</f>
        <v>42.652771526503479</v>
      </c>
      <c r="E127" s="128">
        <v>119.39999999999999</v>
      </c>
      <c r="F127" s="128">
        <v>16.899999999999999</v>
      </c>
      <c r="G127" s="128">
        <v>46.785529120341032</v>
      </c>
      <c r="H127" s="46" t="str">
        <f t="shared" si="25"/>
        <v>Moderate</v>
      </c>
      <c r="I127" s="46" t="str">
        <f t="shared" si="26"/>
        <v>Low</v>
      </c>
      <c r="J127" s="46" t="str">
        <f t="shared" si="27"/>
        <v>Low</v>
      </c>
      <c r="K127" s="46" t="str">
        <f t="shared" si="28"/>
        <v>Moderate</v>
      </c>
      <c r="L127" s="91" t="str">
        <f t="shared" si="29"/>
        <v>District has Moderate proportion of area under cultivation, supporting Low cropping intensity. Irrigation coverage is Low with Moderate irrigation water requirements.</v>
      </c>
      <c r="M127" s="132">
        <v>48.58</v>
      </c>
      <c r="N127" s="132">
        <f>INDEX(Aquifer!H:H,MATCH(B127,Aquifer!C:C,0))</f>
        <v>53.2</v>
      </c>
      <c r="O127" s="77" t="str">
        <f>INDEX(Aquifer!F:F,MATCH(B127,Aquifer!C:C,0))</f>
        <v>HR</v>
      </c>
      <c r="P127" s="134">
        <f>INDEX(surface_water_body!F:F,MATCH(B127,surface_water_body!A:A,0))</f>
        <v>477</v>
      </c>
      <c r="Q127" s="42">
        <f>INDEX(surface_water_body!D:D,MATCH(B127,surface_water_body!A:A,0))</f>
        <v>3.1159599999999998</v>
      </c>
      <c r="R127" s="132">
        <f>INDEX(surface_water_body!E:E,MATCH(B127,surface_water_body!A:A,0))</f>
        <v>4.1792228804964436E-2</v>
      </c>
      <c r="S127" s="43" t="str">
        <f t="shared" si="30"/>
        <v>Moderate</v>
      </c>
      <c r="T127" s="43" t="str">
        <f t="shared" si="31"/>
        <v>Moderate</v>
      </c>
      <c r="U127" s="43">
        <f t="shared" si="44"/>
        <v>2</v>
      </c>
      <c r="V127" s="48" t="str">
        <f t="shared" si="32"/>
        <v>Groundwater contribution to irrigation is Moderate with current groundwater development stage classified as Moderate. There are 477 surface water bodies, covering 0% of district area.</v>
      </c>
      <c r="W127" s="136">
        <v>100</v>
      </c>
      <c r="X127" s="134">
        <v>99</v>
      </c>
      <c r="Y127" s="143">
        <f>INDEX(Aquifer!E:E, MATCH(B127,Aquifer!C:C,0))*100</f>
        <v>1</v>
      </c>
      <c r="Z127" s="139">
        <f>(INDEX(Aquifer!G:G, MATCH(B127,Aquifer!C:C,0)))*(10^4/10^6)</f>
        <v>553.17280000000005</v>
      </c>
      <c r="AA127" s="141">
        <v>0</v>
      </c>
      <c r="AB127" s="56">
        <f>INDEX(Replacement!M:M, MATCH(B127,Replacement!B:B,0))</f>
        <v>7.4</v>
      </c>
      <c r="AC127" s="57">
        <f t="shared" si="45"/>
        <v>1</v>
      </c>
      <c r="AD127" s="57">
        <f>(X127/100)*0.278+(Y127/100)*0.0732</f>
        <v>0.27595200000000003</v>
      </c>
      <c r="AE127" s="44">
        <f t="shared" si="33"/>
        <v>1.0250107101357516E-2</v>
      </c>
      <c r="AF127" s="61" t="str">
        <f t="shared" si="34"/>
        <v>District has 100 pumps, with 99 % of pumps being electric. The electric tariff subsidy is Very High. These pumps abstract 553 MCM of groundwater.</v>
      </c>
      <c r="AG127" s="146">
        <f>INDEX(Replacement!N:N,MATCH(B127,Replacement!B:B,0))</f>
        <v>83.19</v>
      </c>
      <c r="AH127" s="147">
        <f>INDEX('Community SIP'!C:C,MATCH(B127,'Community SIP'!B:B,0))</f>
        <v>1.37</v>
      </c>
      <c r="AI127" s="147">
        <f>INDEX('Community SIP'!D:D,MATCH(B127,'Community SIP'!B:B,0))</f>
        <v>1.65</v>
      </c>
      <c r="AJ127" s="67" t="str">
        <f t="shared" si="35"/>
        <v>Very High</v>
      </c>
      <c r="AK127" s="64">
        <f t="shared" si="36"/>
        <v>3</v>
      </c>
      <c r="AL127" s="64" t="str">
        <f t="shared" si="37"/>
        <v>Moderate</v>
      </c>
      <c r="AM127" s="70" t="str">
        <f t="shared" si="38"/>
        <v>Small and Marginal farmers hold 83 % of holdings. The average area per holding is 1.37 ha with Moderate fragmentation of land.</v>
      </c>
      <c r="AN127" s="150" t="str">
        <f>INDEX(DISCOM!E:E,MATCH(B127,DISCOM!B:B,0))</f>
        <v>Mangalore Electricity Supply Company Limited (MESCOM)</v>
      </c>
      <c r="AO127" s="150"/>
      <c r="AP127" s="150" t="str">
        <f>INDEX(DISCOM!F:F,MATCH(B127,DISCOM!B:B,0))</f>
        <v>A</v>
      </c>
      <c r="AQ127" s="74" t="str">
        <f>INDEX(DISCOM!H:H,MATCH(B127,DISCOM!B:B,0))</f>
        <v>Yes</v>
      </c>
      <c r="AR127" s="150" t="s">
        <v>726</v>
      </c>
      <c r="AS127" s="77">
        <f>(INDEX(Tariff!D:D,MATCH(A127,Tariff!A:A,0)))*100</f>
        <v>0</v>
      </c>
      <c r="AT127" s="85" t="str">
        <f>(INDEX(Tariff!E:E,MATCH(A127,Tariff!A:A,0)))</f>
        <v>Very High</v>
      </c>
      <c r="AU127" s="86" t="str">
        <f t="shared" si="39"/>
        <v>Mangalore Electricity Supply Company Limited (MESCOM) is the Distribution Company responsible for distributing electricity. The rating of DISCOM (capturing financial and operational metrics) is A. More than 70 % of feeder is segregated.</v>
      </c>
      <c r="AV127" s="119" t="str">
        <f>INDEX('Community SIP'!I:I,MATCH(B127,'Community SIP'!B:B,0))</f>
        <v/>
      </c>
      <c r="AW127" s="119" t="str">
        <f t="shared" si="42"/>
        <v/>
      </c>
      <c r="AX127" s="119" t="str">
        <f t="shared" si="43"/>
        <v/>
      </c>
      <c r="AY127" s="119"/>
      <c r="AZ127" s="119" t="str">
        <f t="shared" si="40"/>
        <v>Electric</v>
      </c>
      <c r="BA127" s="120" t="s">
        <v>728</v>
      </c>
      <c r="BB127" s="120" t="str">
        <f>INDEX(DISCOM!H:H,MATCH(B127,DISCOM!B:B,0))</f>
        <v>Yes</v>
      </c>
      <c r="BC127" s="153" t="s">
        <v>731</v>
      </c>
      <c r="BD127" s="181" t="str">
        <f t="shared" si="41"/>
        <v>High DISCOM rating alongside feeder segregation and higher proportion of electric pumps suggests both PM-KUSUM model C (IPS and FLS) may be preferred.</v>
      </c>
      <c r="BE127" s="58" t="s">
        <v>732</v>
      </c>
      <c r="BG127">
        <f>Y127*100</f>
        <v>100</v>
      </c>
    </row>
    <row r="128" spans="1:59" ht="123" customHeight="1" x14ac:dyDescent="0.25">
      <c r="A128" s="88" t="str">
        <f>INDEX(Aquifer!A:A,MATCH(B128,Aquifer!C:C,0))</f>
        <v>assam</v>
      </c>
      <c r="B128" s="89" t="s">
        <v>337</v>
      </c>
      <c r="C128" s="87">
        <v>4.4560036990035998</v>
      </c>
      <c r="D128" s="130">
        <f>INDEX(Aquifer!J:J,MATCH(B128,Aquifer!C:C,0))*100</f>
        <v>30.946437857514304</v>
      </c>
      <c r="E128" s="128">
        <v>144.70000000000002</v>
      </c>
      <c r="F128" s="128">
        <v>9.6</v>
      </c>
      <c r="G128" s="128">
        <v>33.262000297220986</v>
      </c>
      <c r="H128" s="46" t="str">
        <f t="shared" si="25"/>
        <v>Moderate</v>
      </c>
      <c r="I128" s="46" t="str">
        <f t="shared" si="26"/>
        <v>Moderate</v>
      </c>
      <c r="J128" s="46" t="str">
        <f t="shared" si="27"/>
        <v>Low</v>
      </c>
      <c r="K128" s="46" t="str">
        <f t="shared" si="28"/>
        <v>Moderate</v>
      </c>
      <c r="L128" s="91" t="str">
        <f t="shared" si="29"/>
        <v>District has Moderate proportion of area under cultivation, supporting Moderate cropping intensity. Irrigation coverage is Low with Moderate irrigation water requirements.</v>
      </c>
      <c r="M128" s="132">
        <v>58.69</v>
      </c>
      <c r="N128" s="132">
        <f>INDEX(Aquifer!H:H,MATCH(B128,Aquifer!C:C,0))</f>
        <v>2.5299999999999998</v>
      </c>
      <c r="O128" s="77" t="str">
        <f>INDEX(Aquifer!F:F,MATCH(B128,Aquifer!C:C,0))</f>
        <v>SR</v>
      </c>
      <c r="P128" s="134">
        <f>INDEX(surface_water_body!F:F,MATCH(B128,surface_water_body!A:A,0))</f>
        <v>3042</v>
      </c>
      <c r="Q128" s="42">
        <f>INDEX(surface_water_body!D:D,MATCH(B128,surface_water_body!A:A,0))</f>
        <v>4.1927200000000253</v>
      </c>
      <c r="R128" s="132">
        <f>INDEX(surface_water_body!E:E,MATCH(B128,surface_water_body!A:A,0))</f>
        <v>0.35176081384622443</v>
      </c>
      <c r="S128" s="43" t="str">
        <f t="shared" si="30"/>
        <v>High</v>
      </c>
      <c r="T128" s="43" t="str">
        <f t="shared" si="31"/>
        <v>Low</v>
      </c>
      <c r="U128" s="43">
        <f t="shared" si="44"/>
        <v>2</v>
      </c>
      <c r="V128" s="48" t="str">
        <f t="shared" si="32"/>
        <v>Groundwater contribution to irrigation is High with current groundwater development stage classified as Low. There are 3042 surface water bodies, covering 0.4% of district area.</v>
      </c>
      <c r="W128" s="136">
        <v>100</v>
      </c>
      <c r="X128" s="134">
        <v>5</v>
      </c>
      <c r="Y128" s="143">
        <f>INDEX(Aquifer!E:E, MATCH(B128,Aquifer!C:C,0))*100</f>
        <v>95</v>
      </c>
      <c r="Z128" s="139">
        <f>(INDEX(Aquifer!G:G, MATCH(B128,Aquifer!C:C,0)))*(10^4/10^6)</f>
        <v>24.604000000000003</v>
      </c>
      <c r="AA128" s="141">
        <v>465.00000000000006</v>
      </c>
      <c r="AB128" s="56">
        <f>INDEX(Replacement!M:M, MATCH(B128,Replacement!B:B,0))</f>
        <v>2.1</v>
      </c>
      <c r="AC128" s="57">
        <f t="shared" si="45"/>
        <v>4</v>
      </c>
      <c r="AD128" s="57">
        <f>(X128/100)*0.278+(Y128/100)*0.0732</f>
        <v>8.3440000000000014E-2</v>
      </c>
      <c r="AE128" s="44">
        <f t="shared" si="33"/>
        <v>3.9120250648888904E-5</v>
      </c>
      <c r="AF128" s="61" t="str">
        <f t="shared" si="34"/>
        <v>District has 100 pumps, with 5 % of pumps being electric. The electric tariff subsidy is Low. These pumps abstract 24 MCM of groundwater.</v>
      </c>
      <c r="AG128" s="146">
        <f>INDEX(Replacement!N:N,MATCH(B128,Replacement!B:B,0))</f>
        <v>90.73</v>
      </c>
      <c r="AH128" s="147">
        <f>INDEX('Community SIP'!C:C,MATCH(B128,'Community SIP'!B:B,0))</f>
        <v>0.78</v>
      </c>
      <c r="AI128" s="147">
        <f>INDEX('Community SIP'!D:D,MATCH(B128,'Community SIP'!B:B,0))</f>
        <v>1.42</v>
      </c>
      <c r="AJ128" s="67" t="str">
        <f t="shared" si="35"/>
        <v>Very High</v>
      </c>
      <c r="AK128" s="64">
        <f t="shared" si="36"/>
        <v>4</v>
      </c>
      <c r="AL128" s="64" t="str">
        <f t="shared" si="37"/>
        <v>Moderate</v>
      </c>
      <c r="AM128" s="70" t="str">
        <f t="shared" si="38"/>
        <v>Small and Marginal farmers hold 90 % of holdings. The average area per holding is 0.78 ha with Moderate fragmentation of land.</v>
      </c>
      <c r="AN128" s="150" t="str">
        <f>INDEX(DISCOM!E:E,MATCH(B128,DISCOM!B:B,0))</f>
        <v>Assam Power Distribution Company Limited (APDCL)</v>
      </c>
      <c r="AO128" s="150"/>
      <c r="AP128" s="150" t="str">
        <f>INDEX(DISCOM!F:F,MATCH(B128,DISCOM!B:B,0))</f>
        <v>B-</v>
      </c>
      <c r="AQ128" s="74" t="str">
        <f>INDEX(DISCOM!H:H,MATCH(B128,DISCOM!B:B,0))</f>
        <v>No</v>
      </c>
      <c r="AR128" s="150"/>
      <c r="AS128" s="77">
        <f>(INDEX(Tariff!D:D,MATCH(A128,Tariff!A:A,0)))*100</f>
        <v>465.00000000000006</v>
      </c>
      <c r="AT128" s="85" t="str">
        <f>(INDEX(Tariff!E:E,MATCH(A128,Tariff!A:A,0)))</f>
        <v>Low</v>
      </c>
      <c r="AU128" s="86" t="str">
        <f t="shared" si="39"/>
        <v xml:space="preserve">Assam Power Distribution Company Limited (APDCL) is the Distribution Company responsible for distributing electricity. The rating of DISCOM (capturing financial and operational metrics) is B-. </v>
      </c>
      <c r="AV128" s="119" t="str">
        <f>INDEX('Community SIP'!I:I,MATCH(B128,'Community SIP'!B:B,0))</f>
        <v>Community SIP</v>
      </c>
      <c r="AW128" s="119" t="str">
        <f t="shared" si="42"/>
        <v xml:space="preserve"> Small farm areas alongside higher fragmentation of holdings suggests community SIPs may be preferred</v>
      </c>
      <c r="AX128" s="119" t="str">
        <f t="shared" si="43"/>
        <v/>
      </c>
      <c r="AY128" s="119"/>
      <c r="AZ128" s="119" t="str">
        <f t="shared" si="40"/>
        <v>Diesel</v>
      </c>
      <c r="BA128" s="119"/>
      <c r="BB128" s="120" t="str">
        <f>INDEX(DISCOM!H:H,MATCH(B128,DISCOM!B:B,0))</f>
        <v>No</v>
      </c>
      <c r="BC128" s="153" t="s">
        <v>736</v>
      </c>
      <c r="BD128" s="181" t="str">
        <f t="shared" si="41"/>
        <v>Higher proportion of diesel pumps suggests that PM-KUSUM model B be preferred. Small farm areas alongside higher fragmentation of holdings suggests community SIPs may be preferred</v>
      </c>
      <c r="BE128" s="58" t="s">
        <v>737</v>
      </c>
      <c r="BG128">
        <f>Y128*100</f>
        <v>9500</v>
      </c>
    </row>
    <row r="129" spans="1:59" ht="123" customHeight="1" x14ac:dyDescent="0.25">
      <c r="A129" s="88" t="str">
        <f>INDEX(Aquifer!A:A,MATCH(B129,Aquifer!C:C,0))</f>
        <v>karnataka</v>
      </c>
      <c r="B129" s="89" t="s">
        <v>156</v>
      </c>
      <c r="C129" s="87">
        <v>5.4566295813099996</v>
      </c>
      <c r="D129" s="130">
        <f>INDEX(Aquifer!J:J,MATCH(B129,Aquifer!C:C,0))*100</f>
        <v>58.243653188910891</v>
      </c>
      <c r="E129" s="128">
        <v>117.39999999999999</v>
      </c>
      <c r="F129" s="128">
        <v>26.3</v>
      </c>
      <c r="G129" s="128">
        <v>67.615666309396218</v>
      </c>
      <c r="H129" s="46" t="str">
        <f t="shared" si="25"/>
        <v>High</v>
      </c>
      <c r="I129" s="46" t="str">
        <f t="shared" si="26"/>
        <v>Low</v>
      </c>
      <c r="J129" s="46" t="str">
        <f t="shared" si="27"/>
        <v>Moderate</v>
      </c>
      <c r="K129" s="46" t="str">
        <f t="shared" si="28"/>
        <v>Very High</v>
      </c>
      <c r="L129" s="91" t="str">
        <f t="shared" si="29"/>
        <v>District has High proportion of area under cultivation, supporting Low cropping intensity. Irrigation coverage is Moderate with Very High irrigation water requirements.</v>
      </c>
      <c r="M129" s="132">
        <v>82.65</v>
      </c>
      <c r="N129" s="132">
        <f>INDEX(Aquifer!H:H,MATCH(B129,Aquifer!C:C,0))</f>
        <v>132.25</v>
      </c>
      <c r="O129" s="77" t="str">
        <f>INDEX(Aquifer!F:F,MATCH(B129,Aquifer!C:C,0))</f>
        <v>HR</v>
      </c>
      <c r="P129" s="134">
        <f>INDEX(surface_water_body!F:F,MATCH(B129,surface_water_body!A:A,0))</f>
        <v>460</v>
      </c>
      <c r="Q129" s="42">
        <f>INDEX(surface_water_body!D:D,MATCH(B129,surface_water_body!A:A,0))</f>
        <v>17.608219999999992</v>
      </c>
      <c r="R129" s="132">
        <f>INDEX(surface_water_body!E:E,MATCH(B129,surface_water_body!A:A,0))</f>
        <v>0.20251608668790233</v>
      </c>
      <c r="S129" s="43" t="str">
        <f t="shared" si="30"/>
        <v>Very High</v>
      </c>
      <c r="T129" s="43" t="str">
        <f t="shared" si="31"/>
        <v>Over-exploited</v>
      </c>
      <c r="U129" s="43">
        <f t="shared" ref="U129:U160" si="46">IF(Q129&lt;3,1,IF(Q129&lt;8,2,IF(Q129&lt;18,3,4)))</f>
        <v>3</v>
      </c>
      <c r="V129" s="48" t="str">
        <f t="shared" si="32"/>
        <v>Groundwater contribution to irrigation is Very High with current groundwater development stage classified as Over-exploited. There are 460 surface water bodies, covering 0.2% of district area.</v>
      </c>
      <c r="W129" s="136">
        <v>100</v>
      </c>
      <c r="X129" s="134">
        <v>100</v>
      </c>
      <c r="Y129" s="143">
        <f>INDEX(Aquifer!E:E, MATCH(B129,Aquifer!C:C,0))*100</f>
        <v>0</v>
      </c>
      <c r="Z129" s="139">
        <f>(INDEX(Aquifer!G:G, MATCH(B129,Aquifer!C:C,0)))*(10^4/10^6)</f>
        <v>295.51310000000001</v>
      </c>
      <c r="AA129" s="141">
        <v>0</v>
      </c>
      <c r="AB129" s="56">
        <f>INDEX(Replacement!M:M, MATCH(B129,Replacement!B:B,0))</f>
        <v>11</v>
      </c>
      <c r="AC129" s="57">
        <f t="shared" ref="AC129:AC160" si="47">IF(X129&lt;25,4,IF(X129&lt;50,3,IF(X129&lt;75,2,1)))</f>
        <v>1</v>
      </c>
      <c r="AD129" s="57">
        <f>(X129/100)*0.278+(Y129/100)*0.0732</f>
        <v>0.27800000000000002</v>
      </c>
      <c r="AE129" s="44">
        <f t="shared" si="33"/>
        <v>8.2000507278148158E-3</v>
      </c>
      <c r="AF129" s="61" t="str">
        <f t="shared" si="34"/>
        <v>District has 100 pumps, with 100 % of pumps being electric. The electric tariff subsidy is Very High. These pumps abstract 295 MCM of groundwater.</v>
      </c>
      <c r="AG129" s="146">
        <f>INDEX(Replacement!N:N,MATCH(B129,Replacement!B:B,0))</f>
        <v>71.58</v>
      </c>
      <c r="AH129" s="147">
        <f>INDEX('Community SIP'!C:C,MATCH(B129,'Community SIP'!B:B,0))</f>
        <v>1.79</v>
      </c>
      <c r="AI129" s="147">
        <f>INDEX('Community SIP'!D:D,MATCH(B129,'Community SIP'!B:B,0))</f>
        <v>1.45</v>
      </c>
      <c r="AJ129" s="67" t="str">
        <f t="shared" si="35"/>
        <v>High</v>
      </c>
      <c r="AK129" s="64">
        <f t="shared" si="36"/>
        <v>3</v>
      </c>
      <c r="AL129" s="64" t="str">
        <f t="shared" si="37"/>
        <v>Moderate</v>
      </c>
      <c r="AM129" s="70" t="str">
        <f t="shared" si="38"/>
        <v>Small and Marginal farmers hold 71 % of holdings. The average area per holding is 1.79 ha with Moderate fragmentation of land.</v>
      </c>
      <c r="AN129" s="150" t="str">
        <f>INDEX(DISCOM!E:E,MATCH(B129,DISCOM!B:B,0))</f>
        <v>Bangalore Electricity Supply Company Limited (BESCOM)</v>
      </c>
      <c r="AO129" s="150"/>
      <c r="AP129" s="150" t="str">
        <f>INDEX(DISCOM!F:F,MATCH(B129,DISCOM!B:B,0))</f>
        <v>C</v>
      </c>
      <c r="AQ129" s="74" t="str">
        <f>INDEX(DISCOM!H:H,MATCH(B129,DISCOM!B:B,0))</f>
        <v>Yes</v>
      </c>
      <c r="AR129" s="150" t="s">
        <v>726</v>
      </c>
      <c r="AS129" s="77">
        <f>(INDEX(Tariff!D:D,MATCH(A129,Tariff!A:A,0)))*100</f>
        <v>0</v>
      </c>
      <c r="AT129" s="85" t="str">
        <f>(INDEX(Tariff!E:E,MATCH(A129,Tariff!A:A,0)))</f>
        <v>Very High</v>
      </c>
      <c r="AU129" s="86" t="str">
        <f t="shared" si="39"/>
        <v>Bangalore Electricity Supply Company Limited (BESCOM) is the Distribution Company responsible for distributing electricity. The rating of DISCOM (capturing financial and operational metrics) is C. More than 70 % of feeder is segregated.</v>
      </c>
      <c r="AV129" s="119" t="str">
        <f>INDEX('Community SIP'!I:I,MATCH(B129,'Community SIP'!B:B,0))</f>
        <v/>
      </c>
      <c r="AW129" s="119" t="str">
        <f t="shared" si="42"/>
        <v/>
      </c>
      <c r="AX129" s="119" t="str">
        <f t="shared" si="43"/>
        <v xml:space="preserve"> High groundwater development suggests that new SIPs should focus on surface water sources. </v>
      </c>
      <c r="AY129" s="120" t="s">
        <v>727</v>
      </c>
      <c r="AZ129" s="119" t="str">
        <f t="shared" si="40"/>
        <v>Electric</v>
      </c>
      <c r="BA129" s="119"/>
      <c r="BB129" s="120" t="str">
        <f>INDEX(DISCOM!H:H,MATCH(B129,DISCOM!B:B,0))</f>
        <v>Yes</v>
      </c>
      <c r="BC129" s="153" t="s">
        <v>733</v>
      </c>
      <c r="BD129" s="181" t="str">
        <f t="shared" si="41"/>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129" s="58" t="s">
        <v>734</v>
      </c>
      <c r="BG129">
        <f>Y129*100</f>
        <v>0</v>
      </c>
    </row>
    <row r="130" spans="1:59" ht="123" customHeight="1" x14ac:dyDescent="0.25">
      <c r="A130" s="88" t="str">
        <f>INDEX(Aquifer!A:A,MATCH(B130,Aquifer!C:C,0))</f>
        <v>uttar pradesh</v>
      </c>
      <c r="B130" s="89" t="s">
        <v>438</v>
      </c>
      <c r="C130" s="87">
        <v>5.01</v>
      </c>
      <c r="D130" s="130">
        <f>INDEX(Aquifer!J:J,MATCH(B130,Aquifer!C:C,0))*100</f>
        <v>48.692965709345316</v>
      </c>
      <c r="E130" s="128">
        <v>116.5</v>
      </c>
      <c r="F130" s="128">
        <v>51.9</v>
      </c>
      <c r="G130" s="128">
        <v>68.474920697858849</v>
      </c>
      <c r="H130" s="46" t="str">
        <f t="shared" si="25"/>
        <v>Moderate</v>
      </c>
      <c r="I130" s="46" t="str">
        <f t="shared" si="26"/>
        <v>Low</v>
      </c>
      <c r="J130" s="46" t="str">
        <f t="shared" si="27"/>
        <v>High</v>
      </c>
      <c r="K130" s="46" t="str">
        <f t="shared" si="28"/>
        <v>Very High</v>
      </c>
      <c r="L130" s="91" t="str">
        <f t="shared" si="29"/>
        <v>District has Moderate proportion of area under cultivation, supporting Low cropping intensity. Irrigation coverage is High with Very High irrigation water requirements.</v>
      </c>
      <c r="M130" s="132">
        <v>47.57</v>
      </c>
      <c r="N130" s="132">
        <f>INDEX(Aquifer!H:H,MATCH(B130,Aquifer!C:C,0))</f>
        <v>82.32</v>
      </c>
      <c r="O130" s="77" t="str">
        <f>INDEX(Aquifer!F:F,MATCH(B130,Aquifer!C:C,0))</f>
        <v>SR</v>
      </c>
      <c r="P130" s="134">
        <f>INDEX(surface_water_body!F:F,MATCH(B130,surface_water_body!A:A,0))</f>
        <v>425</v>
      </c>
      <c r="Q130" s="42">
        <f>INDEX(surface_water_body!D:D,MATCH(B130,surface_water_body!A:A,0))</f>
        <v>7.8505500000000028</v>
      </c>
      <c r="R130" s="132">
        <f>INDEX(surface_water_body!E:E,MATCH(B130,surface_water_body!A:A,0))</f>
        <v>0.25253166812811723</v>
      </c>
      <c r="S130" s="43" t="str">
        <f t="shared" si="30"/>
        <v>Moderate</v>
      </c>
      <c r="T130" s="43" t="str">
        <f t="shared" si="31"/>
        <v>Semi-critical</v>
      </c>
      <c r="U130" s="43">
        <f t="shared" si="46"/>
        <v>2</v>
      </c>
      <c r="V130" s="48" t="str">
        <f t="shared" si="32"/>
        <v>Groundwater contribution to irrigation is Moderate with current groundwater development stage classified as Semi-critical. There are 425 surface water bodies, covering 0.3% of district area.</v>
      </c>
      <c r="W130" s="136">
        <v>100</v>
      </c>
      <c r="X130" s="134">
        <v>17</v>
      </c>
      <c r="Y130" s="143">
        <f>INDEX(Aquifer!E:E, MATCH(B130,Aquifer!C:C,0))*100</f>
        <v>83</v>
      </c>
      <c r="Z130" s="139">
        <f>(INDEX(Aquifer!G:G, MATCH(B130,Aquifer!C:C,0)))*(10^4/10^6)</f>
        <v>1386.2873000000002</v>
      </c>
      <c r="AA130" s="141">
        <v>0</v>
      </c>
      <c r="AB130" s="56">
        <f>INDEX(Replacement!M:M, MATCH(B130,Replacement!B:B,0))</f>
        <v>11.65</v>
      </c>
      <c r="AC130" s="57">
        <f t="shared" si="47"/>
        <v>4</v>
      </c>
      <c r="AD130" s="57">
        <f>(X130/100)*0.278+(Y130/100)*0.0732</f>
        <v>0.108016</v>
      </c>
      <c r="AE130" s="44">
        <f t="shared" si="33"/>
        <v>1.5829586880708024E-2</v>
      </c>
      <c r="AF130" s="61" t="str">
        <f t="shared" si="34"/>
        <v>District has 100 pumps, with 17 % of pumps being electric. The electric tariff subsidy is Very High. These pumps abstract 1386 MCM of groundwater.</v>
      </c>
      <c r="AG130" s="146">
        <f>INDEX(Replacement!N:N,MATCH(B130,Replacement!B:B,0))</f>
        <v>88.040782270000008</v>
      </c>
      <c r="AH130" s="147">
        <f>INDEX('Community SIP'!C:C,MATCH(B130,'Community SIP'!B:B,0))</f>
        <v>1.04</v>
      </c>
      <c r="AI130" s="147">
        <f>INDEX('Community SIP'!D:D,MATCH(B130,'Community SIP'!B:B,0))</f>
        <v>2.68</v>
      </c>
      <c r="AJ130" s="67" t="str">
        <f t="shared" si="35"/>
        <v>Very High</v>
      </c>
      <c r="AK130" s="64">
        <f t="shared" si="36"/>
        <v>3</v>
      </c>
      <c r="AL130" s="64" t="str">
        <f t="shared" si="37"/>
        <v>High</v>
      </c>
      <c r="AM130" s="70" t="str">
        <f t="shared" si="38"/>
        <v>Small and Marginal farmers hold 88 % of holdings. The average area per holding is 1.04 ha with High fragmentation of land.</v>
      </c>
      <c r="AN130" s="150" t="str">
        <f>INDEX(DISCOM!E:E,MATCH(B130,DISCOM!B:B,0))</f>
        <v>Dakshinanchal Vidyut Vitran Nigam Limited (DVVNL)</v>
      </c>
      <c r="AO130" s="150"/>
      <c r="AP130" s="150" t="str">
        <f>INDEX(DISCOM!F:F,MATCH(B130,DISCOM!B:B,0))</f>
        <v>C-</v>
      </c>
      <c r="AQ130" s="74" t="str">
        <f>INDEX(DISCOM!H:H,MATCH(B130,DISCOM!B:B,0))</f>
        <v>No</v>
      </c>
      <c r="AR130" s="150"/>
      <c r="AS130" s="77">
        <f>(INDEX(Tariff!D:D,MATCH(A130,Tariff!A:A,0)))*100</f>
        <v>0</v>
      </c>
      <c r="AT130" s="85" t="str">
        <f>(INDEX(Tariff!E:E,MATCH(A130,Tariff!A:A,0)))</f>
        <v>Very High</v>
      </c>
      <c r="AU130" s="86" t="str">
        <f t="shared" si="39"/>
        <v xml:space="preserve">Dakshinanchal Vidyut Vitran Nigam Limited (DVVNL) is the Distribution Company responsible for distributing electricity. The rating of DISCOM (capturing financial and operational metrics) is C-. </v>
      </c>
      <c r="AV130" s="119" t="str">
        <f>INDEX('Community SIP'!I:I,MATCH(B130,'Community SIP'!B:B,0))</f>
        <v>Community SIP</v>
      </c>
      <c r="AW130" s="119" t="str">
        <f t="shared" si="42"/>
        <v xml:space="preserve"> Small farm areas alongside higher fragmentation of holdings suggests community SIPs may be preferred</v>
      </c>
      <c r="AX130" s="119" t="str">
        <f t="shared" si="43"/>
        <v/>
      </c>
      <c r="AY130" s="119"/>
      <c r="AZ130" s="119" t="str">
        <f t="shared" si="40"/>
        <v>Diesel</v>
      </c>
      <c r="BA130" s="119"/>
      <c r="BB130" s="120" t="str">
        <f>INDEX(DISCOM!H:H,MATCH(B130,DISCOM!B:B,0))</f>
        <v>No</v>
      </c>
      <c r="BC130" s="153" t="s">
        <v>736</v>
      </c>
      <c r="BD130" s="181" t="str">
        <f t="shared" si="41"/>
        <v>Higher proportion of diesel pumps suggests that PM-KUSUM model B be preferred. Small farm areas alongside higher fragmentation of holdings suggests community SIPs may be preferred</v>
      </c>
      <c r="BE130" s="58" t="s">
        <v>737</v>
      </c>
      <c r="BG130">
        <f>Y130*100</f>
        <v>8300</v>
      </c>
    </row>
    <row r="131" spans="1:59" ht="123" customHeight="1" x14ac:dyDescent="0.25">
      <c r="A131" s="88" t="str">
        <f>INDEX(Aquifer!A:A,MATCH(B131,Aquifer!C:C,0))</f>
        <v>rajasthan</v>
      </c>
      <c r="B131" s="89" t="s">
        <v>635</v>
      </c>
      <c r="C131" s="87">
        <v>5.4945609884988</v>
      </c>
      <c r="D131" s="130">
        <f>INDEX(Aquifer!J:J,MATCH(B131,Aquifer!C:C,0))*100</f>
        <v>44.500556158708385</v>
      </c>
      <c r="E131" s="128">
        <v>175.7</v>
      </c>
      <c r="F131" s="128">
        <v>46.6</v>
      </c>
      <c r="G131" s="128">
        <v>75.879686856201076</v>
      </c>
      <c r="H131" s="46" t="str">
        <f t="shared" ref="H131:H194" si="48">IF(D131&lt;25,"Low",IF(D131&lt;50,"Moderate",IF(D131&lt;75,"High","Very High")))</f>
        <v>Moderate</v>
      </c>
      <c r="I131" s="46" t="str">
        <f t="shared" ref="I131:I194" si="49">IF(E131&lt;140,"Low",IF(E131&lt;180,"Moderate",IF(E131&lt;220,"High","Very High")))</f>
        <v>Moderate</v>
      </c>
      <c r="J131" s="46" t="str">
        <f t="shared" ref="J131:J194" si="50">IF(F131&lt;25,"Low",IF(F131&lt;50,"Moderate",IF(F131&lt;75,"High","Very High")))</f>
        <v>Moderate</v>
      </c>
      <c r="K131" s="46" t="str">
        <f t="shared" ref="K131:K194" si="51">IF(G131&lt;28.5,"Low",IF(G131&lt;48,"Moderate",IF(G131&lt;67.5,"High","Very High")))</f>
        <v>Very High</v>
      </c>
      <c r="L131" s="91" t="str">
        <f t="shared" ref="L131:L194" si="52">CONCATENATE("District has ", H131, " proportion of area under cultivation, supporting ", I131, " cropping intensity. Irrigation coverage is ", J131, " with ", K131, " irrigation water requirements.")</f>
        <v>District has Moderate proportion of area under cultivation, supporting Moderate cropping intensity. Irrigation coverage is Moderate with Very High irrigation water requirements.</v>
      </c>
      <c r="M131" s="132">
        <v>92.2</v>
      </c>
      <c r="N131" s="132">
        <f>INDEX(Aquifer!H:H,MATCH(B131,Aquifer!C:C,0))</f>
        <v>156.43</v>
      </c>
      <c r="O131" s="77" t="str">
        <f>INDEX(Aquifer!F:F,MATCH(B131,Aquifer!C:C,0))</f>
        <v>SR</v>
      </c>
      <c r="P131" s="134">
        <f>INDEX(surface_water_body!F:F,MATCH(B131,surface_water_body!A:A,0))</f>
        <v>453</v>
      </c>
      <c r="Q131" s="42">
        <f>INDEX(surface_water_body!D:D,MATCH(B131,surface_water_body!A:A,0))</f>
        <v>36.493770000000033</v>
      </c>
      <c r="R131" s="132">
        <f>INDEX(surface_water_body!E:E,MATCH(B131,surface_water_body!A:A,0))</f>
        <v>0.46436459444812112</v>
      </c>
      <c r="S131" s="43" t="str">
        <f t="shared" ref="S131:S194" si="53">IF(M131&lt;25,"Low",IF(M131&lt;50,"Moderate",IF(M131&lt;75,"High","Very High")))</f>
        <v>Very High</v>
      </c>
      <c r="T131" s="43" t="str">
        <f t="shared" ref="T131:T194" si="54">IF(N131&lt;50,"Low",IF(N131&lt;70,"Moderate",IF(N131&lt;100,"Semi-critical","Over-exploited")))</f>
        <v>Over-exploited</v>
      </c>
      <c r="U131" s="43">
        <f t="shared" si="46"/>
        <v>4</v>
      </c>
      <c r="V131" s="48" t="str">
        <f t="shared" ref="V131:V194" si="55">CONCATENATE("Groundwater contribution to irrigation is ", S131, " with current groundwater development stage classified as ", T131, ". There are ", P131, " surface water bodies, covering ", ROUND(R131,1), "% of district area.")</f>
        <v>Groundwater contribution to irrigation is Very High with current groundwater development stage classified as Over-exploited. There are 453 surface water bodies, covering 0.5% of district area.</v>
      </c>
      <c r="W131" s="136">
        <v>100</v>
      </c>
      <c r="X131" s="134">
        <v>99</v>
      </c>
      <c r="Y131" s="143">
        <f>INDEX(Aquifer!E:E, MATCH(B131,Aquifer!C:C,0))*100</f>
        <v>1</v>
      </c>
      <c r="Z131" s="139">
        <f>(INDEX(Aquifer!G:G, MATCH(B131,Aquifer!C:C,0)))*(10^4/10^6)</f>
        <v>382.39789999999999</v>
      </c>
      <c r="AA131" s="141">
        <v>167</v>
      </c>
      <c r="AB131" s="56">
        <f>INDEX(Replacement!M:M, MATCH(B131,Replacement!B:B,0))</f>
        <v>8.8000000000000007</v>
      </c>
      <c r="AC131" s="57">
        <f t="shared" si="47"/>
        <v>1</v>
      </c>
      <c r="AD131" s="57">
        <f>(X131/100)*0.278+(Y131/100)*0.0732</f>
        <v>0.27595200000000003</v>
      </c>
      <c r="AE131" s="44">
        <f t="shared" ref="AE131:AE194" si="56">(((9.8*AB131*Z131*10^6*1000)/(3.6*10^6*0.3))*AD131)/(10^9)</f>
        <v>8.4262441180935135E-3</v>
      </c>
      <c r="AF131" s="61" t="str">
        <f t="shared" ref="AF131:AF194" si="57">CONCATENATE("District has ", W131, " pumps, with ", X131, " % of pumps being electric. The electric tariff subsidy is ", AT131, ". These pumps abstract ", INT(Z131), " MCM of groundwater.")</f>
        <v>District has 100 pumps, with 99 % of pumps being electric. The electric tariff subsidy is Moderate. These pumps abstract 382 MCM of groundwater.</v>
      </c>
      <c r="AG131" s="146">
        <f>INDEX(Replacement!N:N,MATCH(B131,Replacement!B:B,0))</f>
        <v>77.028852670000006</v>
      </c>
      <c r="AH131" s="147">
        <f>INDEX('Community SIP'!C:C,MATCH(B131,'Community SIP'!B:B,0))</f>
        <v>1.61</v>
      </c>
      <c r="AI131" s="147">
        <f>INDEX('Community SIP'!D:D,MATCH(B131,'Community SIP'!B:B,0))</f>
        <v>2.99</v>
      </c>
      <c r="AJ131" s="67" t="str">
        <f t="shared" ref="AJ131:AJ194" si="58">IF(AG131&lt;35,"Low",IF(AG131&lt;60,"Moderate",IF(AG131&lt;80,"High","Very High")))</f>
        <v>High</v>
      </c>
      <c r="AK131" s="64">
        <f t="shared" ref="AK131:AK194" si="59">IF(AH131&lt;=1,4,IF(AH131&lt;2,3,IF(AH131&lt;3,2,1)))</f>
        <v>3</v>
      </c>
      <c r="AL131" s="64" t="str">
        <f t="shared" ref="AL131:AL194" si="60">IF(AI131&lt;=1.25,"Low",IF(AI131&lt;2,"Moderate",IF(AI131&lt;3,"High","Very High")))</f>
        <v>High</v>
      </c>
      <c r="AM131" s="70" t="str">
        <f t="shared" ref="AM131:AM194" si="61">CONCATENATE("Small and Marginal farmers hold ", INT(AG131), " % of holdings. The average area per holding is ", AH131, " ha with ", AL131, " fragmentation of land.")</f>
        <v>Small and Marginal farmers hold 77 % of holdings. The average area per holding is 1.61 ha with High fragmentation of land.</v>
      </c>
      <c r="AN131" s="150" t="str">
        <f>INDEX(DISCOM!E:E,MATCH(B131,DISCOM!B:B,0))</f>
        <v>Ajmer Vidyut Vitran Nigam Limited (AVVNL)</v>
      </c>
      <c r="AO131" s="150" t="str">
        <f>RIGHT(AN131,7)</f>
        <v>(AVVNL)</v>
      </c>
      <c r="AP131" s="150" t="str">
        <f>INDEX(DISCOM!F:F,MATCH(B131,DISCOM!B:B,0))</f>
        <v>B</v>
      </c>
      <c r="AQ131" s="74" t="str">
        <f>INDEX(DISCOM!H:H,MATCH(B131,DISCOM!B:B,0))</f>
        <v>No</v>
      </c>
      <c r="AR131" s="150"/>
      <c r="AS131" s="77">
        <f>(INDEX(Tariff!D:D,MATCH(A131,Tariff!A:A,0)))*100</f>
        <v>167</v>
      </c>
      <c r="AT131" s="85" t="str">
        <f>(INDEX(Tariff!E:E,MATCH(A131,Tariff!A:A,0)))</f>
        <v>Moderate</v>
      </c>
      <c r="AU131" s="86" t="str">
        <f t="shared" ref="AU131:AU194" si="62">CONCATENATE(AN131, " is the Distribution Company responsible for distributing electricity. The rating of DISCOM (capturing financial and operational metrics) is ", AP131, ". ", AR131)</f>
        <v xml:space="preserve">Ajmer Vidyut Vitran Nigam Limited (AVVNL) is the Distribution Company responsible for distributing electricity. The rating of DISCOM (capturing financial and operational metrics) is B. </v>
      </c>
      <c r="AV131" s="119" t="str">
        <f>INDEX('Community SIP'!I:I,MATCH(B131,'Community SIP'!B:B,0))</f>
        <v>Community SIP</v>
      </c>
      <c r="AW131" s="119" t="str">
        <f t="shared" si="42"/>
        <v xml:space="preserve"> Small farm areas alongside higher fragmentation of holdings suggests community SIPs may be preferred</v>
      </c>
      <c r="AX131" s="119" t="str">
        <f t="shared" si="43"/>
        <v xml:space="preserve"> High groundwater development suggests that new SIPs should focus on surface water sources. </v>
      </c>
      <c r="AY131" s="120" t="s">
        <v>727</v>
      </c>
      <c r="AZ131" s="119" t="str">
        <f t="shared" ref="AZ131:AZ194" si="63">IF(X131&gt;67, "Electric", IF(X131&lt;33, "Diesel", "mix"))</f>
        <v>Electric</v>
      </c>
      <c r="BA131" s="120" t="s">
        <v>728</v>
      </c>
      <c r="BB131" s="120" t="str">
        <f>INDEX(DISCOM!H:H,MATCH(B131,DISCOM!B:B,0))</f>
        <v>No</v>
      </c>
      <c r="BC131" s="153" t="s">
        <v>729</v>
      </c>
      <c r="BD131" s="181" t="str">
        <f t="shared" ref="BD131:BD194" si="64">CONCATENATE(BC131,AX131,AW131)</f>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131" s="58" t="s">
        <v>730</v>
      </c>
      <c r="BG131">
        <f>Y131*100</f>
        <v>100</v>
      </c>
    </row>
    <row r="132" spans="1:59" ht="123" customHeight="1" x14ac:dyDescent="0.25">
      <c r="A132" s="88" t="str">
        <f>INDEX(Aquifer!A:A,MATCH(B132,Aquifer!C:C,0))</f>
        <v>andhra pradesh</v>
      </c>
      <c r="B132" s="89" t="s">
        <v>439</v>
      </c>
      <c r="C132" s="87">
        <v>5.3422458941104001</v>
      </c>
      <c r="D132" s="130">
        <f>INDEX(Aquifer!J:J,MATCH(B132,Aquifer!C:C,0))*100</f>
        <v>24.580158617011726</v>
      </c>
      <c r="E132" s="128">
        <v>118.6</v>
      </c>
      <c r="F132" s="128">
        <v>43</v>
      </c>
      <c r="G132" s="128">
        <v>62.026784256083623</v>
      </c>
      <c r="H132" s="46" t="str">
        <f t="shared" si="48"/>
        <v>Low</v>
      </c>
      <c r="I132" s="46" t="str">
        <f t="shared" si="49"/>
        <v>Low</v>
      </c>
      <c r="J132" s="46" t="str">
        <f t="shared" si="50"/>
        <v>Moderate</v>
      </c>
      <c r="K132" s="46" t="str">
        <f t="shared" si="51"/>
        <v>High</v>
      </c>
      <c r="L132" s="91" t="str">
        <f t="shared" si="52"/>
        <v>District has Low proportion of area under cultivation, supporting Low cropping intensity. Irrigation coverage is Moderate with High irrigation water requirements.</v>
      </c>
      <c r="M132" s="132">
        <v>74.099999999999994</v>
      </c>
      <c r="N132" s="132">
        <f>INDEX(Aquifer!H:H,MATCH(B132,Aquifer!C:C,0))</f>
        <v>56.11</v>
      </c>
      <c r="O132" s="77" t="str">
        <f>INDEX(Aquifer!F:F,MATCH(B132,Aquifer!C:C,0))</f>
        <v>HR</v>
      </c>
      <c r="P132" s="134">
        <f>INDEX(surface_water_body!F:F,MATCH(B132,surface_water_body!A:A,0))</f>
        <v>10669</v>
      </c>
      <c r="Q132" s="42">
        <f>INDEX(surface_water_body!D:D,MATCH(B132,surface_water_body!A:A,0))</f>
        <v>724.91413999999406</v>
      </c>
      <c r="R132" s="132">
        <f>INDEX(surface_water_body!E:E,MATCH(B132,surface_water_body!A:A,0))</f>
        <v>4.6943760883033363</v>
      </c>
      <c r="S132" s="43" t="str">
        <f t="shared" si="53"/>
        <v>High</v>
      </c>
      <c r="T132" s="43" t="str">
        <f t="shared" si="54"/>
        <v>Moderate</v>
      </c>
      <c r="U132" s="43">
        <f t="shared" si="46"/>
        <v>4</v>
      </c>
      <c r="V132" s="48" t="str">
        <f t="shared" si="55"/>
        <v>Groundwater contribution to irrigation is High with current groundwater development stage classified as Moderate. There are 10669 surface water bodies, covering 4.7% of district area.</v>
      </c>
      <c r="W132" s="136">
        <v>100</v>
      </c>
      <c r="X132" s="134">
        <v>99</v>
      </c>
      <c r="Y132" s="143">
        <f>INDEX(Aquifer!E:E, MATCH(B132,Aquifer!C:C,0))*100</f>
        <v>1</v>
      </c>
      <c r="Z132" s="139">
        <f>(INDEX(Aquifer!G:G, MATCH(B132,Aquifer!C:C,0)))*(10^4/10^6)</f>
        <v>496.65360000000004</v>
      </c>
      <c r="AA132" s="141">
        <v>0</v>
      </c>
      <c r="AB132" s="56">
        <f>INDEX(Replacement!M:M, MATCH(B132,Replacement!B:B,0))</f>
        <v>5.5</v>
      </c>
      <c r="AC132" s="57">
        <f t="shared" si="47"/>
        <v>1</v>
      </c>
      <c r="AD132" s="57">
        <f>(X132/100)*0.278+(Y132/100)*0.0732</f>
        <v>0.27595200000000003</v>
      </c>
      <c r="AE132" s="44">
        <f t="shared" si="56"/>
        <v>6.8399376600426689E-3</v>
      </c>
      <c r="AF132" s="61" t="str">
        <f t="shared" si="57"/>
        <v>District has 100 pumps, with 99 % of pumps being electric. The electric tariff subsidy is Very High. These pumps abstract 496 MCM of groundwater.</v>
      </c>
      <c r="AG132" s="146">
        <f>INDEX(Replacement!N:N,MATCH(B132,Replacement!B:B,0))</f>
        <v>91.65</v>
      </c>
      <c r="AH132" s="147">
        <f>INDEX('Community SIP'!C:C,MATCH(B132,'Community SIP'!B:B,0))</f>
        <v>0.82</v>
      </c>
      <c r="AI132" s="147">
        <f>INDEX('Community SIP'!D:D,MATCH(B132,'Community SIP'!B:B,0))</f>
        <v>1.68</v>
      </c>
      <c r="AJ132" s="67" t="str">
        <f t="shared" si="58"/>
        <v>Very High</v>
      </c>
      <c r="AK132" s="64">
        <f t="shared" si="59"/>
        <v>4</v>
      </c>
      <c r="AL132" s="64" t="str">
        <f t="shared" si="60"/>
        <v>Moderate</v>
      </c>
      <c r="AM132" s="70" t="str">
        <f t="shared" si="61"/>
        <v>Small and Marginal farmers hold 91 % of holdings. The average area per holding is 0.82 ha with Moderate fragmentation of land.</v>
      </c>
      <c r="AN132" s="150" t="str">
        <f>INDEX(DISCOM!E:E,MATCH(B132,DISCOM!B:B,0))</f>
        <v>Southern Power Distribution Company of Andhra Pradesh Limited (APSPDCL)</v>
      </c>
      <c r="AO132" s="150"/>
      <c r="AP132" s="150" t="str">
        <f>INDEX(DISCOM!F:F,MATCH(B132,DISCOM!B:B,0))</f>
        <v>B-</v>
      </c>
      <c r="AQ132" s="74" t="str">
        <f>INDEX(DISCOM!H:H,MATCH(B132,DISCOM!B:B,0))</f>
        <v>Yes</v>
      </c>
      <c r="AR132" s="150" t="s">
        <v>726</v>
      </c>
      <c r="AS132" s="77">
        <f>(INDEX(Tariff!D:D,MATCH(A132,Tariff!A:A,0)))*100</f>
        <v>0</v>
      </c>
      <c r="AT132" s="85" t="str">
        <f>(INDEX(Tariff!E:E,MATCH(A132,Tariff!A:A,0)))</f>
        <v>Very High</v>
      </c>
      <c r="AU132" s="86" t="str">
        <f t="shared" si="62"/>
        <v>Southern Power Distribution Company of Andhra Pradesh Limited (APSPDCL) is the Distribution Company responsible for distributing electricity. The rating of DISCOM (capturing financial and operational metrics) is B-. More than 70 % of feeder is segregated.</v>
      </c>
      <c r="AV132" s="119" t="str">
        <f>INDEX('Community SIP'!I:I,MATCH(B132,'Community SIP'!B:B,0))</f>
        <v>Community SIP</v>
      </c>
      <c r="AW132" s="119" t="str">
        <f t="shared" ref="AW132:AW195" si="65">IF(AV132="Community SIP", " Small farm areas alongside higher fragmentation of holdings suggests community SIPs may be preferred", "")</f>
        <v xml:space="preserve"> Small farm areas alongside higher fragmentation of holdings suggests community SIPs may be preferred</v>
      </c>
      <c r="AX132" s="119" t="str">
        <f t="shared" ref="AX132:AX195" si="66">IF(M132&gt;70," High groundwater development suggests that new SIPs should focus on surface water sources. ", "")</f>
        <v xml:space="preserve"> High groundwater development suggests that new SIPs should focus on surface water sources. </v>
      </c>
      <c r="AY132" s="120" t="s">
        <v>727</v>
      </c>
      <c r="AZ132" s="119" t="str">
        <f t="shared" si="63"/>
        <v>Electric</v>
      </c>
      <c r="BA132" s="119"/>
      <c r="BB132" s="120" t="str">
        <f>INDEX(DISCOM!H:H,MATCH(B132,DISCOM!B:B,0))</f>
        <v>Yes</v>
      </c>
      <c r="BC132" s="153" t="s">
        <v>733</v>
      </c>
      <c r="BD132" s="181" t="str">
        <f t="shared" si="64"/>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132" s="58" t="s">
        <v>734</v>
      </c>
      <c r="BG132">
        <f>Y132*100</f>
        <v>100</v>
      </c>
    </row>
    <row r="133" spans="1:59" ht="123" customHeight="1" x14ac:dyDescent="0.25">
      <c r="A133" s="88" t="str">
        <f>INDEX(Aquifer!A:A,MATCH(B133,Aquifer!C:C,0))</f>
        <v>manipur</v>
      </c>
      <c r="B133" s="89" t="s">
        <v>240</v>
      </c>
      <c r="C133" s="87">
        <v>4.5890340173931001</v>
      </c>
      <c r="D133" s="130">
        <f>INDEX(Aquifer!J:J,MATCH(B133,Aquifer!C:C,0))*100</f>
        <v>100</v>
      </c>
      <c r="E133" s="128">
        <v>120.19999999999999</v>
      </c>
      <c r="F133" s="128">
        <v>2.6</v>
      </c>
      <c r="G133" s="128">
        <v>34.984602139143682</v>
      </c>
      <c r="H133" s="46" t="str">
        <f t="shared" si="48"/>
        <v>Very High</v>
      </c>
      <c r="I133" s="46" t="str">
        <f t="shared" si="49"/>
        <v>Low</v>
      </c>
      <c r="J133" s="46" t="str">
        <f t="shared" si="50"/>
        <v>Low</v>
      </c>
      <c r="K133" s="46" t="str">
        <f t="shared" si="51"/>
        <v>Moderate</v>
      </c>
      <c r="L133" s="91" t="str">
        <f t="shared" si="52"/>
        <v>District has Very High proportion of area under cultivation, supporting Low cropping intensity. Irrigation coverage is Low with Moderate irrigation water requirements.</v>
      </c>
      <c r="M133" s="132">
        <v>0</v>
      </c>
      <c r="N133" s="132">
        <f>INDEX(Aquifer!H:H,MATCH(B133,Aquifer!C:C,0))</f>
        <v>6.18</v>
      </c>
      <c r="O133" s="77" t="str">
        <f>INDEX(Aquifer!F:F,MATCH(B133,Aquifer!C:C,0))</f>
        <v>HR</v>
      </c>
      <c r="P133" s="134">
        <f>INDEX(surface_water_body!F:F,MATCH(B133,surface_water_body!A:A,0))</f>
        <v>130</v>
      </c>
      <c r="Q133" s="42">
        <f>INDEX(surface_water_body!D:D,MATCH(B133,surface_water_body!A:A,0))</f>
        <v>0.1576999999999999</v>
      </c>
      <c r="R133" s="132">
        <f>INDEX(surface_water_body!E:E,MATCH(B133,surface_water_body!A:A,0))</f>
        <v>3.3097581454123548E-3</v>
      </c>
      <c r="S133" s="43" t="str">
        <f t="shared" si="53"/>
        <v>Low</v>
      </c>
      <c r="T133" s="43" t="str">
        <f t="shared" si="54"/>
        <v>Low</v>
      </c>
      <c r="U133" s="43">
        <f t="shared" si="46"/>
        <v>1</v>
      </c>
      <c r="V133" s="48" t="str">
        <f t="shared" si="55"/>
        <v>Groundwater contribution to irrigation is Low with current groundwater development stage classified as Low. There are 130 surface water bodies, covering 0% of district area.</v>
      </c>
      <c r="W133" s="136">
        <v>100</v>
      </c>
      <c r="X133" s="134">
        <v>0</v>
      </c>
      <c r="Y133" s="143">
        <f>INDEX(Aquifer!E:E, MATCH(B133,Aquifer!C:C,0))*100</f>
        <v>0</v>
      </c>
      <c r="Z133" s="139">
        <f>(INDEX(Aquifer!G:G, MATCH(B133,Aquifer!C:C,0)))*(10^4/10^6)</f>
        <v>0</v>
      </c>
      <c r="AA133" s="141">
        <v>515</v>
      </c>
      <c r="AB133" s="56">
        <f>INDEX(Replacement!M:M, MATCH(B133,Replacement!B:B,0))</f>
        <v>1.8447766179190939</v>
      </c>
      <c r="AC133" s="57">
        <f t="shared" si="47"/>
        <v>4</v>
      </c>
      <c r="AD133" s="57">
        <f>(X133/100)*0.278+(Y133/100)*0.0732</f>
        <v>0</v>
      </c>
      <c r="AE133" s="44">
        <f t="shared" si="56"/>
        <v>0</v>
      </c>
      <c r="AF133" s="61" t="str">
        <f t="shared" si="57"/>
        <v>District has 100 pumps, with 0 % of pumps being electric. The electric tariff subsidy is Low. These pumps abstract 0 MCM of groundwater.</v>
      </c>
      <c r="AG133" s="146">
        <f>INDEX(Replacement!N:N,MATCH(B133,Replacement!B:B,0))</f>
        <v>92.32</v>
      </c>
      <c r="AH133" s="147">
        <f>INDEX('Community SIP'!C:C,MATCH(B133,'Community SIP'!B:B,0))</f>
        <v>0.88</v>
      </c>
      <c r="AI133" s="147">
        <f>INDEX('Community SIP'!D:D,MATCH(B133,'Community SIP'!B:B,0))</f>
        <v>1</v>
      </c>
      <c r="AJ133" s="67" t="str">
        <f t="shared" si="58"/>
        <v>Very High</v>
      </c>
      <c r="AK133" s="64">
        <f t="shared" si="59"/>
        <v>4</v>
      </c>
      <c r="AL133" s="64" t="str">
        <f t="shared" si="60"/>
        <v>Low</v>
      </c>
      <c r="AM133" s="70" t="str">
        <f t="shared" si="61"/>
        <v>Small and Marginal farmers hold 92 % of holdings. The average area per holding is 0.88 ha with Low fragmentation of land.</v>
      </c>
      <c r="AN133" s="150" t="str">
        <f>INDEX(DISCOM!E:E,MATCH(B133,DISCOM!B:B,0))</f>
        <v>Manipur State Power Distribution Company Limited (MSPDCL)</v>
      </c>
      <c r="AO133" s="150"/>
      <c r="AP133" s="150" t="str">
        <f>INDEX(DISCOM!F:F,MATCH(B133,DISCOM!B:B,0))</f>
        <v>C</v>
      </c>
      <c r="AQ133" s="74" t="str">
        <f>INDEX(DISCOM!H:H,MATCH(B133,DISCOM!B:B,0))</f>
        <v>Yes</v>
      </c>
      <c r="AR133" s="150" t="s">
        <v>726</v>
      </c>
      <c r="AS133" s="77">
        <f>(INDEX(Tariff!D:D,MATCH(A133,Tariff!A:A,0)))*100</f>
        <v>515</v>
      </c>
      <c r="AT133" s="85" t="str">
        <f>(INDEX(Tariff!E:E,MATCH(A133,Tariff!A:A,0)))</f>
        <v>Low</v>
      </c>
      <c r="AU133" s="86" t="str">
        <f t="shared" si="62"/>
        <v>Manipur State Power Distribution Company Limited (MSPDCL) is the Distribution Company responsible for distributing electricity. The rating of DISCOM (capturing financial and operational metrics) is C. More than 70 % of feeder is segregated.</v>
      </c>
      <c r="AV133" s="119" t="str">
        <f>INDEX('Community SIP'!I:I,MATCH(B133,'Community SIP'!B:B,0))</f>
        <v>Community SIP</v>
      </c>
      <c r="AW133" s="119" t="str">
        <f t="shared" si="65"/>
        <v xml:space="preserve"> Small farm areas alongside higher fragmentation of holdings suggests community SIPs may be preferred</v>
      </c>
      <c r="AX133" s="119" t="str">
        <f t="shared" si="66"/>
        <v/>
      </c>
      <c r="AY133" s="119"/>
      <c r="AZ133" s="119" t="str">
        <f t="shared" si="63"/>
        <v>Diesel</v>
      </c>
      <c r="BA133" s="119"/>
      <c r="BB133" s="120" t="str">
        <f>INDEX(DISCOM!H:H,MATCH(B133,DISCOM!B:B,0))</f>
        <v>Yes</v>
      </c>
      <c r="BC133" s="153" t="s">
        <v>736</v>
      </c>
      <c r="BD133" s="181" t="str">
        <f t="shared" si="64"/>
        <v>Higher proportion of diesel pumps suggests that PM-KUSUM model B be preferred. Small farm areas alongside higher fragmentation of holdings suggests community SIPs may be preferred</v>
      </c>
      <c r="BE133" s="58" t="s">
        <v>737</v>
      </c>
      <c r="BG133">
        <f>Y133*100</f>
        <v>0</v>
      </c>
    </row>
    <row r="134" spans="1:59" ht="123" customHeight="1" x14ac:dyDescent="0.25">
      <c r="A134" s="88" t="str">
        <f>INDEX(Aquifer!A:A,MATCH(B134,Aquifer!C:C,0))</f>
        <v>rajasthan</v>
      </c>
      <c r="B134" s="89" t="s">
        <v>167</v>
      </c>
      <c r="C134" s="87">
        <v>5.1403164973614999</v>
      </c>
      <c r="D134" s="130">
        <f>INDEX(Aquifer!J:J,MATCH(B134,Aquifer!C:C,0))*100</f>
        <v>80.936355666513933</v>
      </c>
      <c r="E134" s="128">
        <v>124.70000000000002</v>
      </c>
      <c r="F134" s="128">
        <v>20.9</v>
      </c>
      <c r="G134" s="128">
        <v>69.803225721020155</v>
      </c>
      <c r="H134" s="46" t="str">
        <f t="shared" si="48"/>
        <v>Very High</v>
      </c>
      <c r="I134" s="46" t="str">
        <f t="shared" si="49"/>
        <v>Low</v>
      </c>
      <c r="J134" s="46" t="str">
        <f t="shared" si="50"/>
        <v>Low</v>
      </c>
      <c r="K134" s="46" t="str">
        <f t="shared" si="51"/>
        <v>Very High</v>
      </c>
      <c r="L134" s="91" t="str">
        <f t="shared" si="52"/>
        <v>District has Very High proportion of area under cultivation, supporting Low cropping intensity. Irrigation coverage is Low with Very High irrigation water requirements.</v>
      </c>
      <c r="M134" s="132">
        <v>91.710000000000008</v>
      </c>
      <c r="N134" s="132">
        <f>INDEX(Aquifer!H:H,MATCH(B134,Aquifer!C:C,0))</f>
        <v>125.84</v>
      </c>
      <c r="O134" s="77" t="str">
        <f>INDEX(Aquifer!F:F,MATCH(B134,Aquifer!C:C,0))</f>
        <v>HR</v>
      </c>
      <c r="P134" s="134">
        <f>INDEX(surface_water_body!F:F,MATCH(B134,surface_water_body!A:A,0))</f>
        <v>0</v>
      </c>
      <c r="Q134" s="42">
        <f>INDEX(surface_water_body!D:D,MATCH(B134,surface_water_body!A:A,0))</f>
        <v>0</v>
      </c>
      <c r="R134" s="132">
        <f>INDEX(surface_water_body!E:E,MATCH(B134,surface_water_body!A:A,0))</f>
        <v>0</v>
      </c>
      <c r="S134" s="43" t="str">
        <f t="shared" si="53"/>
        <v>Very High</v>
      </c>
      <c r="T134" s="43" t="str">
        <f t="shared" si="54"/>
        <v>Over-exploited</v>
      </c>
      <c r="U134" s="43">
        <f t="shared" si="46"/>
        <v>1</v>
      </c>
      <c r="V134" s="48" t="str">
        <f t="shared" si="55"/>
        <v>Groundwater contribution to irrigation is Very High with current groundwater development stage classified as Over-exploited. There are 0 surface water bodies, covering 0% of district area.</v>
      </c>
      <c r="W134" s="136">
        <v>100</v>
      </c>
      <c r="X134" s="134">
        <v>51</v>
      </c>
      <c r="Y134" s="143">
        <f>INDEX(Aquifer!E:E, MATCH(B134,Aquifer!C:C,0))*100</f>
        <v>46</v>
      </c>
      <c r="Z134" s="139">
        <f>(INDEX(Aquifer!G:G, MATCH(B134,Aquifer!C:C,0)))*(10^4/10^6)</f>
        <v>310.81540000000001</v>
      </c>
      <c r="AA134" s="141">
        <v>167</v>
      </c>
      <c r="AB134" s="56">
        <f>INDEX(Replacement!M:M, MATCH(B134,Replacement!B:B,0))</f>
        <v>36.1</v>
      </c>
      <c r="AC134" s="57">
        <f t="shared" si="47"/>
        <v>2</v>
      </c>
      <c r="AD134" s="57">
        <f>(X134/100)*0.278+(Y134/100)*0.0732</f>
        <v>0.17545200000000002</v>
      </c>
      <c r="AE134" s="44">
        <f t="shared" si="56"/>
        <v>1.7863657111240584E-2</v>
      </c>
      <c r="AF134" s="61" t="str">
        <f t="shared" si="57"/>
        <v>District has 100 pumps, with 51 % of pumps being electric. The electric tariff subsidy is Moderate. These pumps abstract 310 MCM of groundwater.</v>
      </c>
      <c r="AG134" s="146">
        <f>INDEX(Replacement!N:N,MATCH(B134,Replacement!B:B,0))</f>
        <v>20.398426382</v>
      </c>
      <c r="AH134" s="147">
        <f>INDEX('Community SIP'!C:C,MATCH(B134,'Community SIP'!B:B,0))</f>
        <v>5.38</v>
      </c>
      <c r="AI134" s="147">
        <f>INDEX('Community SIP'!D:D,MATCH(B134,'Community SIP'!B:B,0))</f>
        <v>1.66</v>
      </c>
      <c r="AJ134" s="67" t="str">
        <f t="shared" si="58"/>
        <v>Low</v>
      </c>
      <c r="AK134" s="64">
        <f t="shared" si="59"/>
        <v>1</v>
      </c>
      <c r="AL134" s="64" t="str">
        <f t="shared" si="60"/>
        <v>Moderate</v>
      </c>
      <c r="AM134" s="70" t="str">
        <f t="shared" si="61"/>
        <v>Small and Marginal farmers hold 20 % of holdings. The average area per holding is 5.38 ha with Moderate fragmentation of land.</v>
      </c>
      <c r="AN134" s="150" t="str">
        <f>INDEX(DISCOM!E:E,MATCH(B134,DISCOM!B:B,0))</f>
        <v>Jodhpur Vidyut Vitran Nigam Limited (JDVVNL)</v>
      </c>
      <c r="AO134" s="150" t="str">
        <f>RIGHT(AN134,7)</f>
        <v>JDVVNL)</v>
      </c>
      <c r="AP134" s="150" t="str">
        <f>INDEX(DISCOM!F:F,MATCH(B134,DISCOM!B:B,0))</f>
        <v>B-</v>
      </c>
      <c r="AQ134" s="74" t="str">
        <f>INDEX(DISCOM!H:H,MATCH(B134,DISCOM!B:B,0))</f>
        <v>No</v>
      </c>
      <c r="AR134" s="150"/>
      <c r="AS134" s="77">
        <f>(INDEX(Tariff!D:D,MATCH(A134,Tariff!A:A,0)))*100</f>
        <v>167</v>
      </c>
      <c r="AT134" s="85" t="str">
        <f>(INDEX(Tariff!E:E,MATCH(A134,Tariff!A:A,0)))</f>
        <v>Moderate</v>
      </c>
      <c r="AU134" s="86" t="str">
        <f t="shared" si="62"/>
        <v xml:space="preserve">Jodhpur Vidyut Vitran Nigam Limited (JDVVNL) is the Distribution Company responsible for distributing electricity. The rating of DISCOM (capturing financial and operational metrics) is B-. </v>
      </c>
      <c r="AV134" s="119" t="str">
        <f>INDEX('Community SIP'!I:I,MATCH(B134,'Community SIP'!B:B,0))</f>
        <v/>
      </c>
      <c r="AW134" s="119" t="str">
        <f t="shared" si="65"/>
        <v/>
      </c>
      <c r="AX134" s="119" t="str">
        <f t="shared" si="66"/>
        <v xml:space="preserve"> High groundwater development suggests that new SIPs should focus on surface water sources. </v>
      </c>
      <c r="AY134" s="120" t="s">
        <v>727</v>
      </c>
      <c r="AZ134" s="119" t="str">
        <f t="shared" si="63"/>
        <v>mix</v>
      </c>
      <c r="BA134" s="119"/>
      <c r="BB134" s="120" t="str">
        <f>INDEX(DISCOM!H:H,MATCH(B134,DISCOM!B:B,0))</f>
        <v>No</v>
      </c>
      <c r="BC134" s="153" t="s">
        <v>733</v>
      </c>
      <c r="BD134" s="181" t="str">
        <f t="shared" si="64"/>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134" s="58" t="s">
        <v>734</v>
      </c>
      <c r="BG134">
        <f>Y134*100</f>
        <v>4600</v>
      </c>
    </row>
    <row r="135" spans="1:59" ht="123" customHeight="1" x14ac:dyDescent="0.25">
      <c r="A135" s="88" t="str">
        <f>INDEX(Aquifer!A:A,MATCH(B135,Aquifer!C:C,0))</f>
        <v>tamil nadu</v>
      </c>
      <c r="B135" s="89" t="s">
        <v>670</v>
      </c>
      <c r="C135" s="87">
        <v>5.3336455533615004</v>
      </c>
      <c r="D135" s="130">
        <f>INDEX(Aquifer!J:J,MATCH(B135,Aquifer!C:C,0))*100</f>
        <v>34.997734596313535</v>
      </c>
      <c r="E135" s="128">
        <v>103.49999999999999</v>
      </c>
      <c r="F135" s="128">
        <v>65.900000000000006</v>
      </c>
      <c r="G135" s="128">
        <v>61.472046344950513</v>
      </c>
      <c r="H135" s="46" t="str">
        <f t="shared" si="48"/>
        <v>Moderate</v>
      </c>
      <c r="I135" s="46" t="str">
        <f t="shared" si="49"/>
        <v>Low</v>
      </c>
      <c r="J135" s="46" t="str">
        <f t="shared" si="50"/>
        <v>High</v>
      </c>
      <c r="K135" s="46" t="str">
        <f t="shared" si="51"/>
        <v>High</v>
      </c>
      <c r="L135" s="91" t="str">
        <f t="shared" si="52"/>
        <v>District has Moderate proportion of area under cultivation, supporting Low cropping intensity. Irrigation coverage is High with High irrigation water requirements.</v>
      </c>
      <c r="M135" s="132">
        <v>64.7</v>
      </c>
      <c r="N135" s="132">
        <f>INDEX(Aquifer!H:H,MATCH(B135,Aquifer!C:C,0))</f>
        <v>89.03</v>
      </c>
      <c r="O135" s="77" t="str">
        <f>INDEX(Aquifer!F:F,MATCH(B135,Aquifer!C:C,0))</f>
        <v>SR</v>
      </c>
      <c r="P135" s="134">
        <f>INDEX(surface_water_body!F:F,MATCH(B135,surface_water_body!A:A,0))</f>
        <v>939</v>
      </c>
      <c r="Q135" s="42">
        <f>INDEX(surface_water_body!D:D,MATCH(B135,surface_water_body!A:A,0))</f>
        <v>6.0627400000000025</v>
      </c>
      <c r="R135" s="132">
        <f>INDEX(surface_water_body!E:E,MATCH(B135,surface_water_body!A:A,0))</f>
        <v>0.15417162577089766</v>
      </c>
      <c r="S135" s="43" t="str">
        <f t="shared" si="53"/>
        <v>High</v>
      </c>
      <c r="T135" s="43" t="str">
        <f t="shared" si="54"/>
        <v>Semi-critical</v>
      </c>
      <c r="U135" s="43">
        <f t="shared" si="46"/>
        <v>2</v>
      </c>
      <c r="V135" s="48" t="str">
        <f t="shared" si="55"/>
        <v>Groundwater contribution to irrigation is High with current groundwater development stage classified as Semi-critical. There are 939 surface water bodies, covering 0.2% of district area.</v>
      </c>
      <c r="W135" s="136">
        <v>100</v>
      </c>
      <c r="X135" s="134">
        <v>90</v>
      </c>
      <c r="Y135" s="143">
        <f>INDEX(Aquifer!E:E, MATCH(B135,Aquifer!C:C,0))*100</f>
        <v>10</v>
      </c>
      <c r="Z135" s="139">
        <f>(INDEX(Aquifer!G:G, MATCH(B135,Aquifer!C:C,0)))*(10^4/10^6)</f>
        <v>184.77959999999999</v>
      </c>
      <c r="AA135" s="141">
        <v>0</v>
      </c>
      <c r="AB135" s="56">
        <f>INDEX(Replacement!M:M, MATCH(B135,Replacement!B:B,0))</f>
        <v>20.2</v>
      </c>
      <c r="AC135" s="57">
        <f t="shared" si="47"/>
        <v>1</v>
      </c>
      <c r="AD135" s="57">
        <f>(X135/100)*0.278+(Y135/100)*0.0732</f>
        <v>0.25752000000000003</v>
      </c>
      <c r="AE135" s="44">
        <f t="shared" si="56"/>
        <v>8.7220520884373331E-3</v>
      </c>
      <c r="AF135" s="61" t="str">
        <f t="shared" si="57"/>
        <v>District has 100 pumps, with 90 % of pumps being electric. The electric tariff subsidy is Very High. These pumps abstract 184 MCM of groundwater.</v>
      </c>
      <c r="AG135" s="146">
        <f>INDEX(Replacement!N:N,MATCH(B135,Replacement!B:B,0))</f>
        <v>75.482037430000005</v>
      </c>
      <c r="AH135" s="147">
        <f>INDEX('Community SIP'!C:C,MATCH(B135,'Community SIP'!B:B,0))</f>
        <v>1.54</v>
      </c>
      <c r="AI135" s="147">
        <f>INDEX('Community SIP'!D:D,MATCH(B135,'Community SIP'!B:B,0))</f>
        <v>2.0699999999999998</v>
      </c>
      <c r="AJ135" s="67" t="str">
        <f t="shared" si="58"/>
        <v>High</v>
      </c>
      <c r="AK135" s="64">
        <f t="shared" si="59"/>
        <v>3</v>
      </c>
      <c r="AL135" s="64" t="str">
        <f t="shared" si="60"/>
        <v>High</v>
      </c>
      <c r="AM135" s="70" t="str">
        <f t="shared" si="61"/>
        <v>Small and Marginal farmers hold 75 % of holdings. The average area per holding is 1.54 ha with High fragmentation of land.</v>
      </c>
      <c r="AN135" s="150" t="str">
        <f>INDEX(DISCOM!E:E,MATCH(B135,DISCOM!B:B,0))</f>
        <v>Tamil Nadu Generation and Distribution Corporation Limited (TANGEDCO)</v>
      </c>
      <c r="AO135" s="150"/>
      <c r="AP135" s="150" t="str">
        <f>INDEX(DISCOM!F:F,MATCH(B135,DISCOM!B:B,0))</f>
        <v>C-</v>
      </c>
      <c r="AQ135" s="74" t="str">
        <f>INDEX(DISCOM!H:H,MATCH(B135,DISCOM!B:B,0))</f>
        <v>No</v>
      </c>
      <c r="AR135" s="150"/>
      <c r="AS135" s="77">
        <f>(INDEX(Tariff!D:D,MATCH(A135,Tariff!A:A,0)))*100</f>
        <v>0</v>
      </c>
      <c r="AT135" s="85" t="str">
        <f>(INDEX(Tariff!E:E,MATCH(A135,Tariff!A:A,0)))</f>
        <v>Very High</v>
      </c>
      <c r="AU135" s="86" t="str">
        <f t="shared" si="62"/>
        <v xml:space="preserve">Tamil Nadu Generation and Distribution Corporation Limited (TANGEDCO) is the Distribution Company responsible for distributing electricity. The rating of DISCOM (capturing financial and operational metrics) is C-. </v>
      </c>
      <c r="AV135" s="119" t="str">
        <f>INDEX('Community SIP'!I:I,MATCH(B135,'Community SIP'!B:B,0))</f>
        <v>Community SIP</v>
      </c>
      <c r="AW135" s="119" t="str">
        <f t="shared" si="65"/>
        <v xml:space="preserve"> Small farm areas alongside higher fragmentation of holdings suggests community SIPs may be preferred</v>
      </c>
      <c r="AX135" s="119" t="str">
        <f t="shared" si="66"/>
        <v/>
      </c>
      <c r="AY135" s="119"/>
      <c r="AZ135" s="120" t="str">
        <f t="shared" si="63"/>
        <v>Electric</v>
      </c>
      <c r="BA135" s="119"/>
      <c r="BB135" s="120" t="str">
        <f>INDEX(DISCOM!H:H,MATCH(B135,DISCOM!B:B,0))</f>
        <v>No</v>
      </c>
      <c r="BC135" s="153" t="s">
        <v>724</v>
      </c>
      <c r="BD135"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35" s="58" t="s">
        <v>725</v>
      </c>
      <c r="BG135">
        <f>Y135*100</f>
        <v>1000</v>
      </c>
    </row>
    <row r="136" spans="1:59" ht="123" customHeight="1" x14ac:dyDescent="0.25">
      <c r="A136" s="88" t="str">
        <f>INDEX(Aquifer!A:A,MATCH(B136,Aquifer!C:C,0))</f>
        <v>tamil nadu</v>
      </c>
      <c r="B136" s="89" t="s">
        <v>640</v>
      </c>
      <c r="C136" s="87">
        <v>5.3250189810214001</v>
      </c>
      <c r="D136" s="130">
        <f>INDEX(Aquifer!J:J,MATCH(B136,Aquifer!C:C,0))*100</f>
        <v>57.221824944736134</v>
      </c>
      <c r="E136" s="128">
        <v>148.70000000000002</v>
      </c>
      <c r="F136" s="128">
        <v>59.3</v>
      </c>
      <c r="G136" s="128">
        <v>57.036419435525353</v>
      </c>
      <c r="H136" s="46" t="str">
        <f t="shared" si="48"/>
        <v>High</v>
      </c>
      <c r="I136" s="46" t="str">
        <f t="shared" si="49"/>
        <v>Moderate</v>
      </c>
      <c r="J136" s="46" t="str">
        <f t="shared" si="50"/>
        <v>High</v>
      </c>
      <c r="K136" s="46" t="str">
        <f t="shared" si="51"/>
        <v>High</v>
      </c>
      <c r="L136" s="91" t="str">
        <f t="shared" si="52"/>
        <v>District has High proportion of area under cultivation, supporting Moderate cropping intensity. Irrigation coverage is High with High irrigation water requirements.</v>
      </c>
      <c r="M136" s="132">
        <v>54.620000000000005</v>
      </c>
      <c r="N136" s="132">
        <f>INDEX(Aquifer!H:H,MATCH(B136,Aquifer!C:C,0))</f>
        <v>64.14</v>
      </c>
      <c r="O136" s="77" t="str">
        <f>INDEX(Aquifer!F:F,MATCH(B136,Aquifer!C:C,0))</f>
        <v>HR</v>
      </c>
      <c r="P136" s="134">
        <f>INDEX(surface_water_body!F:F,MATCH(B136,surface_water_body!A:A,0))</f>
        <v>3810</v>
      </c>
      <c r="Q136" s="42">
        <f>INDEX(surface_water_body!D:D,MATCH(B136,surface_water_body!A:A,0))</f>
        <v>913.43927000000781</v>
      </c>
      <c r="R136" s="132">
        <f>INDEX(surface_water_body!E:E,MATCH(B136,surface_water_body!A:A,0))</f>
        <v>23.559870484616717</v>
      </c>
      <c r="S136" s="43" t="str">
        <f t="shared" si="53"/>
        <v>High</v>
      </c>
      <c r="T136" s="43" t="str">
        <f t="shared" si="54"/>
        <v>Moderate</v>
      </c>
      <c r="U136" s="43">
        <f t="shared" si="46"/>
        <v>4</v>
      </c>
      <c r="V136" s="48" t="str">
        <f t="shared" si="55"/>
        <v>Groundwater contribution to irrigation is High with current groundwater development stage classified as Moderate. There are 3810 surface water bodies, covering 23.6% of district area.</v>
      </c>
      <c r="W136" s="136">
        <v>100</v>
      </c>
      <c r="X136" s="134">
        <v>99</v>
      </c>
      <c r="Y136" s="143">
        <f>INDEX(Aquifer!E:E, MATCH(B136,Aquifer!C:C,0))*100</f>
        <v>0</v>
      </c>
      <c r="Z136" s="139">
        <f>(INDEX(Aquifer!G:G, MATCH(B136,Aquifer!C:C,0)))*(10^4/10^6)</f>
        <v>117.5326</v>
      </c>
      <c r="AA136" s="141">
        <v>0</v>
      </c>
      <c r="AB136" s="56">
        <f>INDEX(Replacement!M:M, MATCH(B136,Replacement!B:B,0))</f>
        <v>28.5</v>
      </c>
      <c r="AC136" s="57">
        <f t="shared" si="47"/>
        <v>1</v>
      </c>
      <c r="AD136" s="57">
        <f>(X136/100)*0.278+(Y136/100)*0.0732</f>
        <v>0.27522000000000002</v>
      </c>
      <c r="AE136" s="44">
        <f t="shared" si="56"/>
        <v>8.3653769283699997E-3</v>
      </c>
      <c r="AF136" s="61" t="str">
        <f t="shared" si="57"/>
        <v>District has 100 pumps, with 99 % of pumps being electric. The electric tariff subsidy is Very High. These pumps abstract 117 MCM of groundwater.</v>
      </c>
      <c r="AG136" s="146">
        <f>INDEX(Replacement!N:N,MATCH(B136,Replacement!B:B,0))</f>
        <v>94.337173210000003</v>
      </c>
      <c r="AH136" s="147">
        <f>INDEX('Community SIP'!C:C,MATCH(B136,'Community SIP'!B:B,0))</f>
        <v>0.7</v>
      </c>
      <c r="AI136" s="147">
        <f>INDEX('Community SIP'!D:D,MATCH(B136,'Community SIP'!B:B,0))</f>
        <v>1.01</v>
      </c>
      <c r="AJ136" s="67" t="str">
        <f t="shared" si="58"/>
        <v>Very High</v>
      </c>
      <c r="AK136" s="64">
        <f t="shared" si="59"/>
        <v>4</v>
      </c>
      <c r="AL136" s="64" t="str">
        <f t="shared" si="60"/>
        <v>Low</v>
      </c>
      <c r="AM136" s="70" t="str">
        <f t="shared" si="61"/>
        <v>Small and Marginal farmers hold 94 % of holdings. The average area per holding is 0.7 ha with Low fragmentation of land.</v>
      </c>
      <c r="AN136" s="150" t="str">
        <f>INDEX(DISCOM!E:E,MATCH(B136,DISCOM!B:B,0))</f>
        <v>Tamil Nadu Generation and Distribution Corporation Limited (TANGEDCO)</v>
      </c>
      <c r="AO136" s="150"/>
      <c r="AP136" s="150" t="str">
        <f>INDEX(DISCOM!F:F,MATCH(B136,DISCOM!B:B,0))</f>
        <v>C-</v>
      </c>
      <c r="AQ136" s="74" t="str">
        <f>INDEX(DISCOM!H:H,MATCH(B136,DISCOM!B:B,0))</f>
        <v>No</v>
      </c>
      <c r="AR136" s="150"/>
      <c r="AS136" s="77">
        <f>(INDEX(Tariff!D:D,MATCH(A136,Tariff!A:A,0)))*100</f>
        <v>0</v>
      </c>
      <c r="AT136" s="85" t="str">
        <f>(INDEX(Tariff!E:E,MATCH(A136,Tariff!A:A,0)))</f>
        <v>Very High</v>
      </c>
      <c r="AU136" s="86" t="str">
        <f t="shared" si="62"/>
        <v xml:space="preserve">Tamil Nadu Generation and Distribution Corporation Limited (TANGEDCO) is the Distribution Company responsible for distributing electricity. The rating of DISCOM (capturing financial and operational metrics) is C-. </v>
      </c>
      <c r="AV136" s="119" t="str">
        <f>INDEX('Community SIP'!I:I,MATCH(B136,'Community SIP'!B:B,0))</f>
        <v>Community SIP</v>
      </c>
      <c r="AW136" s="119" t="str">
        <f t="shared" si="65"/>
        <v xml:space="preserve"> Small farm areas alongside higher fragmentation of holdings suggests community SIPs may be preferred</v>
      </c>
      <c r="AX136" s="119" t="str">
        <f t="shared" si="66"/>
        <v/>
      </c>
      <c r="AY136" s="119"/>
      <c r="AZ136" s="120" t="str">
        <f t="shared" si="63"/>
        <v>Electric</v>
      </c>
      <c r="BA136" s="119"/>
      <c r="BB136" s="120" t="str">
        <f>INDEX(DISCOM!H:H,MATCH(B136,DISCOM!B:B,0))</f>
        <v>No</v>
      </c>
      <c r="BC136" s="153" t="s">
        <v>724</v>
      </c>
      <c r="BD136"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36" s="58" t="s">
        <v>725</v>
      </c>
      <c r="BG136">
        <f>Y136*100</f>
        <v>0</v>
      </c>
    </row>
    <row r="137" spans="1:59" ht="123" customHeight="1" x14ac:dyDescent="0.25">
      <c r="A137" s="88" t="str">
        <f>INDEX(Aquifer!A:A,MATCH(B137,Aquifer!C:C,0))</f>
        <v>odisha</v>
      </c>
      <c r="B137" s="89" t="s">
        <v>264</v>
      </c>
      <c r="C137" s="87">
        <v>4.9248664984630999</v>
      </c>
      <c r="D137" s="130">
        <f>INDEX(Aquifer!J:J,MATCH(B137,Aquifer!C:C,0))*100</f>
        <v>35.334093432146183</v>
      </c>
      <c r="E137" s="128">
        <v>118.9</v>
      </c>
      <c r="F137" s="128">
        <v>45.7</v>
      </c>
      <c r="G137" s="128">
        <v>35.373916226294241</v>
      </c>
      <c r="H137" s="46" t="str">
        <f t="shared" si="48"/>
        <v>Moderate</v>
      </c>
      <c r="I137" s="46" t="str">
        <f t="shared" si="49"/>
        <v>Low</v>
      </c>
      <c r="J137" s="46" t="str">
        <f t="shared" si="50"/>
        <v>Moderate</v>
      </c>
      <c r="K137" s="46" t="str">
        <f t="shared" si="51"/>
        <v>Moderate</v>
      </c>
      <c r="L137" s="91" t="str">
        <f t="shared" si="52"/>
        <v>District has Moderate proportion of area under cultivation, supporting Low cropping intensity. Irrigation coverage is Moderate with Moderate irrigation water requirements.</v>
      </c>
      <c r="M137" s="132">
        <v>12.86</v>
      </c>
      <c r="N137" s="132">
        <f>INDEX(Aquifer!H:H,MATCH(B137,Aquifer!C:C,0))</f>
        <v>45.67</v>
      </c>
      <c r="O137" s="77" t="str">
        <f>INDEX(Aquifer!F:F,MATCH(B137,Aquifer!C:C,0))</f>
        <v>HR</v>
      </c>
      <c r="P137" s="134">
        <f>INDEX(surface_water_body!F:F,MATCH(B137,surface_water_body!A:A,0))</f>
        <v>882</v>
      </c>
      <c r="Q137" s="42">
        <f>INDEX(surface_water_body!D:D,MATCH(B137,surface_water_body!A:A,0))</f>
        <v>2.3100800000000032</v>
      </c>
      <c r="R137" s="132">
        <f>INDEX(surface_water_body!E:E,MATCH(B137,surface_water_body!A:A,0))</f>
        <v>5.858459234697861E-2</v>
      </c>
      <c r="S137" s="43" t="str">
        <f t="shared" si="53"/>
        <v>Low</v>
      </c>
      <c r="T137" s="43" t="str">
        <f t="shared" si="54"/>
        <v>Low</v>
      </c>
      <c r="U137" s="43">
        <f t="shared" si="46"/>
        <v>1</v>
      </c>
      <c r="V137" s="48" t="str">
        <f t="shared" si="55"/>
        <v>Groundwater contribution to irrigation is Low with current groundwater development stage classified as Low. There are 882 surface water bodies, covering 0.1% of district area.</v>
      </c>
      <c r="W137" s="136">
        <v>100</v>
      </c>
      <c r="X137" s="134">
        <v>23</v>
      </c>
      <c r="Y137" s="143">
        <f>INDEX(Aquifer!E:E, MATCH(B137,Aquifer!C:C,0))*100</f>
        <v>76</v>
      </c>
      <c r="Z137" s="139">
        <f>(INDEX(Aquifer!G:G, MATCH(B137,Aquifer!C:C,0)))*(10^4/10^6)</f>
        <v>107.30610000000001</v>
      </c>
      <c r="AA137" s="141">
        <v>150</v>
      </c>
      <c r="AB137" s="56">
        <f>INDEX(Replacement!M:M, MATCH(B137,Replacement!B:B,0))</f>
        <v>3.29</v>
      </c>
      <c r="AC137" s="57">
        <f t="shared" si="47"/>
        <v>4</v>
      </c>
      <c r="AD137" s="57">
        <f>(X137/100)*0.278+(Y137/100)*0.0732</f>
        <v>0.11957200000000001</v>
      </c>
      <c r="AE137" s="44">
        <f t="shared" si="56"/>
        <v>3.8304705042758016E-4</v>
      </c>
      <c r="AF137" s="61" t="str">
        <f t="shared" si="57"/>
        <v>District has 100 pumps, with 23 % of pumps being electric. The electric tariff subsidy is High. These pumps abstract 107 MCM of groundwater.</v>
      </c>
      <c r="AG137" s="146">
        <f>INDEX(Replacement!N:N,MATCH(B137,Replacement!B:B,0))</f>
        <v>97.54</v>
      </c>
      <c r="AH137" s="147">
        <f>INDEX('Community SIP'!C:C,MATCH(B137,'Community SIP'!B:B,0))</f>
        <v>0.65</v>
      </c>
      <c r="AI137" s="147">
        <f>INDEX('Community SIP'!D:D,MATCH(B137,'Community SIP'!B:B,0))</f>
        <v>1.97</v>
      </c>
      <c r="AJ137" s="67" t="str">
        <f t="shared" si="58"/>
        <v>Very High</v>
      </c>
      <c r="AK137" s="64">
        <f t="shared" si="59"/>
        <v>4</v>
      </c>
      <c r="AL137" s="64" t="str">
        <f t="shared" si="60"/>
        <v>Moderate</v>
      </c>
      <c r="AM137" s="70" t="str">
        <f t="shared" si="61"/>
        <v>Small and Marginal farmers hold 97 % of holdings. The average area per holding is 0.65 ha with Moderate fragmentation of land.</v>
      </c>
      <c r="AN137" s="150" t="str">
        <f>INDEX(DISCOM!E:E,MATCH(B137,DISCOM!B:B,0))</f>
        <v>TP Central Odisha Distribution Limited (TPCODL)</v>
      </c>
      <c r="AO137" s="150"/>
      <c r="AP137" s="150" t="str">
        <f>INDEX(DISCOM!F:F,MATCH(B137,DISCOM!B:B,0))</f>
        <v>A+</v>
      </c>
      <c r="AQ137" s="74" t="str">
        <f>INDEX(DISCOM!H:H,MATCH(B137,DISCOM!B:B,0))</f>
        <v>No data</v>
      </c>
      <c r="AR137" s="150"/>
      <c r="AS137" s="77">
        <f>(INDEX(Tariff!D:D,MATCH(A137,Tariff!A:A,0)))*100</f>
        <v>150</v>
      </c>
      <c r="AT137" s="85" t="str">
        <f>(INDEX(Tariff!E:E,MATCH(A137,Tariff!A:A,0)))</f>
        <v>High</v>
      </c>
      <c r="AU137" s="86" t="str">
        <f t="shared" si="62"/>
        <v xml:space="preserve">TP Central Odisha Distribution Limited (TPCODL) is the Distribution Company responsible for distributing electricity. The rating of DISCOM (capturing financial and operational metrics) is A+. </v>
      </c>
      <c r="AV137" s="119" t="str">
        <f>INDEX('Community SIP'!I:I,MATCH(B137,'Community SIP'!B:B,0))</f>
        <v>Community SIP</v>
      </c>
      <c r="AW137" s="119" t="str">
        <f t="shared" si="65"/>
        <v xml:space="preserve"> Small farm areas alongside higher fragmentation of holdings suggests community SIPs may be preferred</v>
      </c>
      <c r="AX137" s="119" t="str">
        <f t="shared" si="66"/>
        <v/>
      </c>
      <c r="AY137" s="119"/>
      <c r="AZ137" s="119" t="str">
        <f t="shared" si="63"/>
        <v>Diesel</v>
      </c>
      <c r="BA137" s="119" t="s">
        <v>728</v>
      </c>
      <c r="BB137" s="120" t="str">
        <f>INDEX(DISCOM!H:H,MATCH(B137,DISCOM!B:B,0))</f>
        <v>No data</v>
      </c>
      <c r="BC137" s="153" t="s">
        <v>736</v>
      </c>
      <c r="BD137" s="181" t="str">
        <f t="shared" si="64"/>
        <v>Higher proportion of diesel pumps suggests that PM-KUSUM model B be preferred. Small farm areas alongside higher fragmentation of holdings suggests community SIPs may be preferred</v>
      </c>
      <c r="BE137" s="58" t="s">
        <v>737</v>
      </c>
      <c r="BG137">
        <f>Y137*100</f>
        <v>7600</v>
      </c>
    </row>
    <row r="138" spans="1:59" ht="123" customHeight="1" x14ac:dyDescent="0.25">
      <c r="A138" s="88" t="str">
        <f>INDEX(Aquifer!A:A,MATCH(B138,Aquifer!C:C,0))</f>
        <v>dadra and nagar haveli</v>
      </c>
      <c r="B138" s="89" t="s">
        <v>614</v>
      </c>
      <c r="C138" s="87">
        <v>5.2233360009408996</v>
      </c>
      <c r="D138" s="130">
        <f>INDEX(Aquifer!J:J,MATCH(B138,Aquifer!C:C,0))*100</f>
        <v>44.988818865623095</v>
      </c>
      <c r="E138" s="128">
        <v>123.9</v>
      </c>
      <c r="F138" s="128">
        <v>33.5</v>
      </c>
      <c r="G138" s="128">
        <v>66.20791869574424</v>
      </c>
      <c r="H138" s="46" t="str">
        <f t="shared" si="48"/>
        <v>Moderate</v>
      </c>
      <c r="I138" s="46" t="str">
        <f t="shared" si="49"/>
        <v>Low</v>
      </c>
      <c r="J138" s="46" t="str">
        <f t="shared" si="50"/>
        <v>Moderate</v>
      </c>
      <c r="K138" s="46" t="str">
        <f t="shared" si="51"/>
        <v>High</v>
      </c>
      <c r="L138" s="91" t="str">
        <f t="shared" si="52"/>
        <v>District has Moderate proportion of area under cultivation, supporting Low cropping intensity. Irrigation coverage is Moderate with High irrigation water requirements.</v>
      </c>
      <c r="M138" s="132">
        <v>58.47</v>
      </c>
      <c r="N138" s="132">
        <f>INDEX(Aquifer!H:H,MATCH(B138,Aquifer!C:C,0))</f>
        <v>131.53</v>
      </c>
      <c r="O138" s="77" t="str">
        <f>INDEX(Aquifer!F:F,MATCH(B138,Aquifer!C:C,0))</f>
        <v>HR</v>
      </c>
      <c r="P138" s="134">
        <f>INDEX(surface_water_body!F:F,MATCH(B138,surface_water_body!A:A,0))</f>
        <v>0</v>
      </c>
      <c r="Q138" s="42">
        <f>INDEX(surface_water_body!D:D,MATCH(B138,surface_water_body!A:A,0))</f>
        <v>0</v>
      </c>
      <c r="R138" s="132">
        <f>INDEX(surface_water_body!E:E,MATCH(B138,surface_water_body!A:A,0))</f>
        <v>0</v>
      </c>
      <c r="S138" s="43" t="str">
        <f t="shared" si="53"/>
        <v>High</v>
      </c>
      <c r="T138" s="43" t="str">
        <f t="shared" si="54"/>
        <v>Over-exploited</v>
      </c>
      <c r="U138" s="43">
        <f t="shared" si="46"/>
        <v>1</v>
      </c>
      <c r="V138" s="48" t="str">
        <f t="shared" si="55"/>
        <v>Groundwater contribution to irrigation is High with current groundwater development stage classified as Over-exploited. There are 0 surface water bodies, covering 0% of district area.</v>
      </c>
      <c r="W138" s="136">
        <v>100</v>
      </c>
      <c r="X138" s="134">
        <v>45</v>
      </c>
      <c r="Y138" s="143">
        <f>INDEX(Aquifer!E:E, MATCH(B138,Aquifer!C:C,0))*100</f>
        <v>55.000000000000007</v>
      </c>
      <c r="Z138" s="139">
        <f>(INDEX(Aquifer!G:G, MATCH(B138,Aquifer!C:C,0)))*(10^4/10^6)</f>
        <v>107.47</v>
      </c>
      <c r="AA138" s="141">
        <v>110.00000000000001</v>
      </c>
      <c r="AB138" s="56">
        <f>INDEX(Replacement!M:M, MATCH(B138,Replacement!B:B,0))</f>
        <v>7.4898231326257054</v>
      </c>
      <c r="AC138" s="57">
        <f t="shared" si="47"/>
        <v>3</v>
      </c>
      <c r="AD138" s="57">
        <f>(X138/100)*0.278+(Y138/100)*0.0732</f>
        <v>0.16536000000000001</v>
      </c>
      <c r="AE138" s="44">
        <f t="shared" si="56"/>
        <v>1.2077904600599357E-3</v>
      </c>
      <c r="AF138" s="61" t="str">
        <f t="shared" si="57"/>
        <v>District has 100 pumps, with 45 % of pumps being electric. The electric tariff subsidy is High. These pumps abstract 107 MCM of groundwater.</v>
      </c>
      <c r="AG138" s="146">
        <f>INDEX(Replacement!N:N,MATCH(B138,Replacement!B:B,0))</f>
        <v>81.93</v>
      </c>
      <c r="AH138" s="147">
        <f>INDEX('Community SIP'!C:C,MATCH(B138,'Community SIP'!B:B,0))</f>
        <v>1.37</v>
      </c>
      <c r="AI138" s="147">
        <f>INDEX('Community SIP'!D:D,MATCH(B138,'Community SIP'!B:B,0))</f>
        <v>2.35</v>
      </c>
      <c r="AJ138" s="67" t="str">
        <f t="shared" si="58"/>
        <v>Very High</v>
      </c>
      <c r="AK138" s="64">
        <f t="shared" si="59"/>
        <v>3</v>
      </c>
      <c r="AL138" s="64" t="str">
        <f t="shared" si="60"/>
        <v>High</v>
      </c>
      <c r="AM138" s="70" t="str">
        <f t="shared" si="61"/>
        <v>Small and Marginal farmers hold 81 % of holdings. The average area per holding is 1.37 ha with High fragmentation of land.</v>
      </c>
      <c r="AN138" s="150" t="str">
        <f>INDEX(DISCOM!E:E,MATCH(B138,DISCOM!B:B,0))</f>
        <v>DNHDDPDCL</v>
      </c>
      <c r="AO138" s="150"/>
      <c r="AP138" s="150" t="str">
        <f>INDEX(DISCOM!F:F,MATCH(B138,DISCOM!B:B,0))</f>
        <v>A+</v>
      </c>
      <c r="AQ138" s="74" t="str">
        <f>INDEX(DISCOM!H:H,MATCH(B138,DISCOM!B:B,0))</f>
        <v>No data</v>
      </c>
      <c r="AR138" s="150"/>
      <c r="AS138" s="77">
        <f>(INDEX(Tariff!D:D,MATCH(A138,Tariff!A:A,0)))*100</f>
        <v>110.00000000000001</v>
      </c>
      <c r="AT138" s="85" t="str">
        <f>(INDEX(Tariff!E:E,MATCH(A138,Tariff!A:A,0)))</f>
        <v>High</v>
      </c>
      <c r="AU138" s="86" t="str">
        <f t="shared" si="62"/>
        <v xml:space="preserve">DNHDDPDCL is the Distribution Company responsible for distributing electricity. The rating of DISCOM (capturing financial and operational metrics) is A+. </v>
      </c>
      <c r="AV138" s="119" t="str">
        <f>INDEX('Community SIP'!I:I,MATCH(B138,'Community SIP'!B:B,0))</f>
        <v>Community SIP</v>
      </c>
      <c r="AW138" s="119" t="str">
        <f t="shared" si="65"/>
        <v xml:space="preserve"> Small farm areas alongside higher fragmentation of holdings suggests community SIPs may be preferred</v>
      </c>
      <c r="AX138" s="119" t="str">
        <f t="shared" si="66"/>
        <v/>
      </c>
      <c r="AY138" s="119"/>
      <c r="AZ138" s="119" t="str">
        <f t="shared" si="63"/>
        <v>mix</v>
      </c>
      <c r="BA138" s="119" t="s">
        <v>728</v>
      </c>
      <c r="BB138" s="120" t="str">
        <f>INDEX(DISCOM!H:H,MATCH(B138,DISCOM!B:B,0))</f>
        <v>No data</v>
      </c>
      <c r="BC138" s="153" t="s">
        <v>744</v>
      </c>
      <c r="BD138" s="181" t="str">
        <f t="shared" si="64"/>
        <v>No data on DISCOM feeder segregation Small farm areas alongside higher fragmentation of holdings suggests community SIPs may be preferred</v>
      </c>
      <c r="BE138" s="58" t="s">
        <v>95</v>
      </c>
      <c r="BG138">
        <f>Y138*100</f>
        <v>5500.0000000000009</v>
      </c>
    </row>
    <row r="139" spans="1:59" ht="123" customHeight="1" x14ac:dyDescent="0.25">
      <c r="A139" s="88" t="str">
        <f>INDEX(Aquifer!A:A,MATCH(B139,Aquifer!C:C,0))</f>
        <v>gujarat</v>
      </c>
      <c r="B139" s="89" t="s">
        <v>168</v>
      </c>
      <c r="C139" s="87">
        <v>5.41</v>
      </c>
      <c r="D139" s="130">
        <f>INDEX(Aquifer!J:J,MATCH(B139,Aquifer!C:C,0))*100</f>
        <v>61.234992365741405</v>
      </c>
      <c r="E139" s="128">
        <v>161.4</v>
      </c>
      <c r="F139" s="128">
        <v>33.200000000000003</v>
      </c>
      <c r="G139" s="128">
        <v>76.675696042689268</v>
      </c>
      <c r="H139" s="46" t="str">
        <f t="shared" si="48"/>
        <v>High</v>
      </c>
      <c r="I139" s="46" t="str">
        <f t="shared" si="49"/>
        <v>Moderate</v>
      </c>
      <c r="J139" s="46" t="str">
        <f t="shared" si="50"/>
        <v>Moderate</v>
      </c>
      <c r="K139" s="46" t="str">
        <f t="shared" si="51"/>
        <v>Very High</v>
      </c>
      <c r="L139" s="91" t="str">
        <f t="shared" si="52"/>
        <v>District has High proportion of area under cultivation, supporting Moderate cropping intensity. Irrigation coverage is Moderate with Very High irrigation water requirements.</v>
      </c>
      <c r="M139" s="132">
        <v>90.36</v>
      </c>
      <c r="N139" s="132">
        <f>INDEX(Aquifer!H:H,MATCH(B139,Aquifer!C:C,0))</f>
        <v>39.49</v>
      </c>
      <c r="O139" s="77" t="str">
        <f>INDEX(Aquifer!F:F,MATCH(B139,Aquifer!C:C,0))</f>
        <v>HR</v>
      </c>
      <c r="P139" s="134">
        <f>INDEX(surface_water_body!F:F,MATCH(B139,surface_water_body!A:A,0))</f>
        <v>2250</v>
      </c>
      <c r="Q139" s="42">
        <f>INDEX(surface_water_body!D:D,MATCH(B139,surface_water_body!A:A,0))</f>
        <v>61.104900000000079</v>
      </c>
      <c r="R139" s="132">
        <f>INDEX(surface_water_body!E:E,MATCH(B139,surface_water_body!A:A,0))</f>
        <v>1.5178377414853763</v>
      </c>
      <c r="S139" s="43" t="str">
        <f t="shared" si="53"/>
        <v>Very High</v>
      </c>
      <c r="T139" s="43" t="str">
        <f t="shared" si="54"/>
        <v>Low</v>
      </c>
      <c r="U139" s="43">
        <f t="shared" si="46"/>
        <v>4</v>
      </c>
      <c r="V139" s="48" t="str">
        <f t="shared" si="55"/>
        <v>Groundwater contribution to irrigation is Very High with current groundwater development stage classified as Low. There are 2250 surface water bodies, covering 1.5% of district area.</v>
      </c>
      <c r="W139" s="136">
        <v>100</v>
      </c>
      <c r="X139" s="134">
        <v>100</v>
      </c>
      <c r="Y139" s="143">
        <f>INDEX(Aquifer!E:E, MATCH(B139,Aquifer!C:C,0))*100</f>
        <v>0</v>
      </c>
      <c r="Z139" s="139">
        <f>(INDEX(Aquifer!G:G, MATCH(B139,Aquifer!C:C,0)))*(10^4/10^6)</f>
        <v>122.92309999999999</v>
      </c>
      <c r="AA139" s="141">
        <v>60</v>
      </c>
      <c r="AB139" s="56">
        <f>INDEX(Replacement!M:M, MATCH(B139,Replacement!B:B,0))</f>
        <v>7</v>
      </c>
      <c r="AC139" s="57">
        <f t="shared" si="47"/>
        <v>1</v>
      </c>
      <c r="AD139" s="57">
        <f>(X139/100)*0.278+(Y139/100)*0.0732</f>
        <v>0.27800000000000002</v>
      </c>
      <c r="AE139" s="44">
        <f t="shared" si="56"/>
        <v>2.1705943106296302E-3</v>
      </c>
      <c r="AF139" s="61" t="str">
        <f t="shared" si="57"/>
        <v>District has 100 pumps, with 100 % of pumps being electric. The electric tariff subsidy is Very High. These pumps abstract 122 MCM of groundwater.</v>
      </c>
      <c r="AG139" s="146">
        <f>INDEX(Replacement!N:N,MATCH(B139,Replacement!B:B,0))</f>
        <v>61.739999999999995</v>
      </c>
      <c r="AH139" s="147">
        <f>INDEX('Community SIP'!C:C,MATCH(B139,'Community SIP'!B:B,0))</f>
        <v>2.2200000000000002</v>
      </c>
      <c r="AI139" s="147">
        <f>INDEX('Community SIP'!D:D,MATCH(B139,'Community SIP'!B:B,0))</f>
        <v>1.02</v>
      </c>
      <c r="AJ139" s="67" t="str">
        <f t="shared" si="58"/>
        <v>High</v>
      </c>
      <c r="AK139" s="64">
        <f t="shared" si="59"/>
        <v>2</v>
      </c>
      <c r="AL139" s="64" t="str">
        <f t="shared" si="60"/>
        <v>Low</v>
      </c>
      <c r="AM139" s="70" t="str">
        <f t="shared" si="61"/>
        <v>Small and Marginal farmers hold 61 % of holdings. The average area per holding is 2.22 ha with Low fragmentation of land.</v>
      </c>
      <c r="AN139" s="150" t="str">
        <f>INDEX(DISCOM!E:E,MATCH(B139,DISCOM!B:B,0))</f>
        <v>Madhya Gujarat Vij Company Limited (MGVCL)</v>
      </c>
      <c r="AO139" s="150"/>
      <c r="AP139" s="150" t="str">
        <f>INDEX(DISCOM!F:F,MATCH(B139,DISCOM!B:B,0))</f>
        <v>A+</v>
      </c>
      <c r="AQ139" s="74" t="str">
        <f>INDEX(DISCOM!H:H,MATCH(B139,DISCOM!B:B,0))</f>
        <v>Yes</v>
      </c>
      <c r="AR139" s="150" t="s">
        <v>726</v>
      </c>
      <c r="AS139" s="77">
        <f>(INDEX(Tariff!D:D,MATCH(A139,Tariff!A:A,0)))*100</f>
        <v>60</v>
      </c>
      <c r="AT139" s="85" t="str">
        <f>(INDEX(Tariff!E:E,MATCH(A139,Tariff!A:A,0)))</f>
        <v>Very High</v>
      </c>
      <c r="AU139" s="86" t="str">
        <f t="shared" si="62"/>
        <v>Madhya Gujarat Vij Company Limited (MGVCL) is the Distribution Company responsible for distributing electricity. The rating of DISCOM (capturing financial and operational metrics) is A+. More than 70 % of feeder is segregated.</v>
      </c>
      <c r="AV139" s="119" t="str">
        <f>INDEX('Community SIP'!I:I,MATCH(B139,'Community SIP'!B:B,0))</f>
        <v/>
      </c>
      <c r="AW139" s="119" t="str">
        <f t="shared" si="65"/>
        <v/>
      </c>
      <c r="AX139" s="119" t="str">
        <f t="shared" si="66"/>
        <v xml:space="preserve"> High groundwater development suggests that new SIPs should focus on surface water sources. </v>
      </c>
      <c r="AY139" s="120" t="s">
        <v>727</v>
      </c>
      <c r="AZ139" s="119" t="str">
        <f t="shared" si="63"/>
        <v>Electric</v>
      </c>
      <c r="BA139" s="120" t="s">
        <v>728</v>
      </c>
      <c r="BB139" s="120" t="str">
        <f>INDEX(DISCOM!H:H,MATCH(B139,DISCOM!B:B,0))</f>
        <v>Yes</v>
      </c>
      <c r="BC139" s="153" t="s">
        <v>729</v>
      </c>
      <c r="BD139" s="181" t="str">
        <f t="shared" si="6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39" s="58" t="s">
        <v>730</v>
      </c>
      <c r="BG139">
        <f>Y139*100</f>
        <v>0</v>
      </c>
    </row>
    <row r="140" spans="1:59" ht="123" customHeight="1" x14ac:dyDescent="0.25">
      <c r="A140" s="88" t="str">
        <f>INDEX(Aquifer!A:A,MATCH(B140,Aquifer!C:C,0))</f>
        <v>west bengal</v>
      </c>
      <c r="B140" s="89" t="s">
        <v>440</v>
      </c>
      <c r="C140" s="87">
        <v>4.51</v>
      </c>
      <c r="D140" s="130">
        <f>INDEX(Aquifer!J:J,MATCH(B140,Aquifer!C:C,0))*100</f>
        <v>84.134938195386397</v>
      </c>
      <c r="E140" s="128">
        <v>184.8</v>
      </c>
      <c r="F140" s="128">
        <v>18.399999999999999</v>
      </c>
      <c r="G140" s="128">
        <v>47.05248345857909</v>
      </c>
      <c r="H140" s="46" t="str">
        <f t="shared" si="48"/>
        <v>Very High</v>
      </c>
      <c r="I140" s="46" t="str">
        <f t="shared" si="49"/>
        <v>High</v>
      </c>
      <c r="J140" s="46" t="str">
        <f t="shared" si="50"/>
        <v>Low</v>
      </c>
      <c r="K140" s="46" t="str">
        <f t="shared" si="51"/>
        <v>Moderate</v>
      </c>
      <c r="L140" s="91" t="str">
        <f t="shared" si="52"/>
        <v>District has Very High proportion of area under cultivation, supporting High cropping intensity. Irrigation coverage is Low with Moderate irrigation water requirements.</v>
      </c>
      <c r="M140" s="132">
        <v>63.249999999999993</v>
      </c>
      <c r="N140" s="132">
        <f>INDEX(Aquifer!H:H,MATCH(B140,Aquifer!C:C,0))</f>
        <v>60.09</v>
      </c>
      <c r="O140" s="77" t="str">
        <f>INDEX(Aquifer!F:F,MATCH(B140,Aquifer!C:C,0))</f>
        <v>SR</v>
      </c>
      <c r="P140" s="134">
        <f>INDEX(surface_water_body!F:F,MATCH(B140,surface_water_body!A:A,0))</f>
        <v>30939</v>
      </c>
      <c r="Q140" s="42">
        <f>INDEX(surface_water_body!D:D,MATCH(B140,surface_water_body!A:A,0))</f>
        <v>101.43749999999631</v>
      </c>
      <c r="R140" s="132">
        <f>INDEX(surface_water_body!E:E,MATCH(B140,surface_water_body!A:A,0))</f>
        <v>4.8556687269128371</v>
      </c>
      <c r="S140" s="43" t="str">
        <f t="shared" si="53"/>
        <v>High</v>
      </c>
      <c r="T140" s="43" t="str">
        <f t="shared" si="54"/>
        <v>Moderate</v>
      </c>
      <c r="U140" s="43">
        <f t="shared" si="46"/>
        <v>4</v>
      </c>
      <c r="V140" s="48" t="str">
        <f t="shared" si="55"/>
        <v>Groundwater contribution to irrigation is High with current groundwater development stage classified as Moderate. There are 30939 surface water bodies, covering 4.9% of district area.</v>
      </c>
      <c r="W140" s="136">
        <v>100</v>
      </c>
      <c r="X140" s="134">
        <v>63</v>
      </c>
      <c r="Y140" s="143">
        <f>INDEX(Aquifer!E:E, MATCH(B140,Aquifer!C:C,0))*100</f>
        <v>36</v>
      </c>
      <c r="Z140" s="139">
        <f>(INDEX(Aquifer!G:G, MATCH(B140,Aquifer!C:C,0)))*(10^4/10^6)</f>
        <v>591.3655</v>
      </c>
      <c r="AA140" s="141">
        <v>459.99999999999994</v>
      </c>
      <c r="AB140" s="56">
        <f>INDEX(Replacement!M:M, MATCH(B140,Replacement!B:B,0))</f>
        <v>6.62</v>
      </c>
      <c r="AC140" s="57">
        <f t="shared" si="47"/>
        <v>2</v>
      </c>
      <c r="AD140" s="57">
        <f>(X140/100)*0.278+(Y140/100)*0.0732</f>
        <v>0.201492</v>
      </c>
      <c r="AE140" s="44">
        <f t="shared" si="56"/>
        <v>7.1577100504088675E-3</v>
      </c>
      <c r="AF140" s="61" t="str">
        <f t="shared" si="57"/>
        <v>District has 100 pumps, with 63 % of pumps being electric. The electric tariff subsidy is Low. These pumps abstract 591 MCM of groundwater.</v>
      </c>
      <c r="AG140" s="146">
        <f>INDEX(Replacement!N:N,MATCH(B140,Replacement!B:B,0))</f>
        <v>93.878440029999993</v>
      </c>
      <c r="AH140" s="147">
        <f>INDEX('Community SIP'!C:C,MATCH(B140,'Community SIP'!B:B,0))</f>
        <v>0.87</v>
      </c>
      <c r="AI140" s="147">
        <f>INDEX('Community SIP'!D:D,MATCH(B140,'Community SIP'!B:B,0))</f>
        <v>2.95</v>
      </c>
      <c r="AJ140" s="67" t="str">
        <f t="shared" si="58"/>
        <v>Very High</v>
      </c>
      <c r="AK140" s="64">
        <f t="shared" si="59"/>
        <v>4</v>
      </c>
      <c r="AL140" s="64" t="str">
        <f t="shared" si="60"/>
        <v>High</v>
      </c>
      <c r="AM140" s="70" t="str">
        <f t="shared" si="61"/>
        <v>Small and Marginal farmers hold 93 % of holdings. The average area per holding is 0.87 ha with High fragmentation of land.</v>
      </c>
      <c r="AN140" s="150" t="str">
        <f>INDEX(DISCOM!E:E,MATCH(B140,DISCOM!B:B,0))</f>
        <v>West Bengal State Electricity Distribution Company Limited (WBSEDCL)</v>
      </c>
      <c r="AO140" s="150"/>
      <c r="AP140" s="150" t="str">
        <f>INDEX(DISCOM!F:F,MATCH(B140,DISCOM!B:B,0))</f>
        <v>B-</v>
      </c>
      <c r="AQ140" s="74" t="str">
        <f>INDEX(DISCOM!H:H,MATCH(B140,DISCOM!B:B,0))</f>
        <v>No</v>
      </c>
      <c r="AR140" s="150"/>
      <c r="AS140" s="77">
        <f>(INDEX(Tariff!D:D,MATCH(A140,Tariff!A:A,0)))*100</f>
        <v>459.99999999999994</v>
      </c>
      <c r="AT140" s="85" t="str">
        <f>(INDEX(Tariff!E:E,MATCH(A140,Tariff!A:A,0)))</f>
        <v>Low</v>
      </c>
      <c r="AU140" s="86" t="str">
        <f t="shared" si="62"/>
        <v xml:space="preserve">West Bengal State Electricity Distribution Company Limited (WBSEDCL) is the Distribution Company responsible for distributing electricity. The rating of DISCOM (capturing financial and operational metrics) is B-. </v>
      </c>
      <c r="AV140" s="119" t="str">
        <f>INDEX('Community SIP'!I:I,MATCH(B140,'Community SIP'!B:B,0))</f>
        <v>Community SIP</v>
      </c>
      <c r="AW140" s="119" t="str">
        <f t="shared" si="65"/>
        <v xml:space="preserve"> Small farm areas alongside higher fragmentation of holdings suggests community SIPs may be preferred</v>
      </c>
      <c r="AX140" s="119" t="str">
        <f t="shared" si="66"/>
        <v/>
      </c>
      <c r="AY140" s="119"/>
      <c r="AZ140" s="119" t="str">
        <f t="shared" si="63"/>
        <v>mix</v>
      </c>
      <c r="BA140" s="119"/>
      <c r="BB140" s="120" t="str">
        <f>INDEX(DISCOM!H:H,MATCH(B140,DISCOM!B:B,0))</f>
        <v>No</v>
      </c>
      <c r="BC140" s="153" t="s">
        <v>743</v>
      </c>
      <c r="BD140" s="181" t="str">
        <f t="shared" si="64"/>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40" s="58" t="s">
        <v>725</v>
      </c>
      <c r="BG140">
        <f>Y140*100</f>
        <v>3600</v>
      </c>
    </row>
    <row r="141" spans="1:59" ht="123" customHeight="1" x14ac:dyDescent="0.25">
      <c r="A141" s="88" t="str">
        <f>INDEX(Aquifer!A:A,MATCH(B141,Aquifer!C:C,0))</f>
        <v>karnataka</v>
      </c>
      <c r="B141" s="89" t="s">
        <v>648</v>
      </c>
      <c r="C141" s="87">
        <v>5.1429172078469003</v>
      </c>
      <c r="D141" s="130">
        <f>INDEX(Aquifer!J:J,MATCH(B141,Aquifer!C:C,0))*100</f>
        <v>39.828774081917793</v>
      </c>
      <c r="E141" s="128">
        <v>107.60000000000001</v>
      </c>
      <c r="F141" s="128">
        <v>50</v>
      </c>
      <c r="G141" s="128">
        <v>48.131868131868131</v>
      </c>
      <c r="H141" s="46" t="str">
        <f t="shared" si="48"/>
        <v>Moderate</v>
      </c>
      <c r="I141" s="46" t="str">
        <f t="shared" si="49"/>
        <v>Low</v>
      </c>
      <c r="J141" s="46" t="str">
        <f t="shared" si="50"/>
        <v>High</v>
      </c>
      <c r="K141" s="46" t="str">
        <f t="shared" si="51"/>
        <v>High</v>
      </c>
      <c r="L141" s="91" t="str">
        <f t="shared" si="52"/>
        <v>District has Moderate proportion of area under cultivation, supporting Low cropping intensity. Irrigation coverage is High with High irrigation water requirements.</v>
      </c>
      <c r="M141" s="132">
        <v>89.88000000000001</v>
      </c>
      <c r="N141" s="132">
        <f>INDEX(Aquifer!H:H,MATCH(B141,Aquifer!C:C,0))</f>
        <v>44.78</v>
      </c>
      <c r="O141" s="77" t="str">
        <f>INDEX(Aquifer!F:F,MATCH(B141,Aquifer!C:C,0))</f>
        <v>HR</v>
      </c>
      <c r="P141" s="134">
        <f>INDEX(surface_water_body!F:F,MATCH(B141,surface_water_body!A:A,0))</f>
        <v>1</v>
      </c>
      <c r="Q141" s="42">
        <f>INDEX(surface_water_body!D:D,MATCH(B141,surface_water_body!A:A,0))</f>
        <v>0.01</v>
      </c>
      <c r="R141" s="132">
        <f>INDEX(surface_water_body!E:E,MATCH(B141,surface_water_body!A:A,0))</f>
        <v>2.1072788770378325E-4</v>
      </c>
      <c r="S141" s="43" t="str">
        <f t="shared" si="53"/>
        <v>Very High</v>
      </c>
      <c r="T141" s="43" t="str">
        <f t="shared" si="54"/>
        <v>Low</v>
      </c>
      <c r="U141" s="43">
        <f t="shared" si="46"/>
        <v>1</v>
      </c>
      <c r="V141" s="48" t="str">
        <f t="shared" si="55"/>
        <v>Groundwater contribution to irrigation is Very High with current groundwater development stage classified as Low. There are 1 surface water bodies, covering 0% of district area.</v>
      </c>
      <c r="W141" s="136">
        <v>100</v>
      </c>
      <c r="X141" s="134">
        <v>100</v>
      </c>
      <c r="Y141" s="143">
        <f>INDEX(Aquifer!E:E, MATCH(B141,Aquifer!C:C,0))*100</f>
        <v>0</v>
      </c>
      <c r="Z141" s="139">
        <f>(INDEX(Aquifer!G:G, MATCH(B141,Aquifer!C:C,0)))*(10^4/10^6)</f>
        <v>500.95670000000001</v>
      </c>
      <c r="AA141" s="141">
        <v>0</v>
      </c>
      <c r="AB141" s="56">
        <f>INDEX(Replacement!M:M, MATCH(B141,Replacement!B:B,0))</f>
        <v>7.6</v>
      </c>
      <c r="AC141" s="57">
        <f t="shared" si="47"/>
        <v>1</v>
      </c>
      <c r="AD141" s="57">
        <f>(X141/100)*0.278+(Y141/100)*0.0732</f>
        <v>0.27800000000000002</v>
      </c>
      <c r="AE141" s="44">
        <f t="shared" si="56"/>
        <v>9.6041934207851849E-3</v>
      </c>
      <c r="AF141" s="61" t="str">
        <f t="shared" si="57"/>
        <v>District has 100 pumps, with 100 % of pumps being electric. The electric tariff subsidy is Very High. These pumps abstract 500 MCM of groundwater.</v>
      </c>
      <c r="AG141" s="146">
        <f>INDEX(Replacement!N:N,MATCH(B141,Replacement!B:B,0))</f>
        <v>91.81</v>
      </c>
      <c r="AH141" s="147">
        <f>INDEX('Community SIP'!C:C,MATCH(B141,'Community SIP'!B:B,0))</f>
        <v>0.82</v>
      </c>
      <c r="AI141" s="147">
        <f>INDEX('Community SIP'!D:D,MATCH(B141,'Community SIP'!B:B,0))</f>
        <v>1</v>
      </c>
      <c r="AJ141" s="67" t="str">
        <f t="shared" si="58"/>
        <v>Very High</v>
      </c>
      <c r="AK141" s="64">
        <f t="shared" si="59"/>
        <v>4</v>
      </c>
      <c r="AL141" s="64" t="str">
        <f t="shared" si="60"/>
        <v>Low</v>
      </c>
      <c r="AM141" s="70" t="str">
        <f t="shared" si="61"/>
        <v>Small and Marginal farmers hold 91 % of holdings. The average area per holding is 0.82 ha with Low fragmentation of land.</v>
      </c>
      <c r="AN141" s="150" t="str">
        <f>INDEX(DISCOM!E:E,MATCH(B141,DISCOM!B:B,0))</f>
        <v>Mangalore Electricity Supply Company Limited (MESCOM)</v>
      </c>
      <c r="AO141" s="150"/>
      <c r="AP141" s="150" t="str">
        <f>INDEX(DISCOM!F:F,MATCH(B141,DISCOM!B:B,0))</f>
        <v>A</v>
      </c>
      <c r="AQ141" s="74" t="str">
        <f>INDEX(DISCOM!H:H,MATCH(B141,DISCOM!B:B,0))</f>
        <v>Yes</v>
      </c>
      <c r="AR141" s="150" t="s">
        <v>726</v>
      </c>
      <c r="AS141" s="77">
        <f>(INDEX(Tariff!D:D,MATCH(A141,Tariff!A:A,0)))*100</f>
        <v>0</v>
      </c>
      <c r="AT141" s="85" t="str">
        <f>(INDEX(Tariff!E:E,MATCH(A141,Tariff!A:A,0)))</f>
        <v>Very High</v>
      </c>
      <c r="AU141" s="86" t="str">
        <f t="shared" si="62"/>
        <v>Mangalore Electricity Supply Company Limited (MESCOM) is the Distribution Company responsible for distributing electricity. The rating of DISCOM (capturing financial and operational metrics) is A. More than 70 % of feeder is segregated.</v>
      </c>
      <c r="AV141" s="119" t="str">
        <f>INDEX('Community SIP'!I:I,MATCH(B141,'Community SIP'!B:B,0))</f>
        <v>Community SIP</v>
      </c>
      <c r="AW141" s="119" t="str">
        <f t="shared" si="65"/>
        <v xml:space="preserve"> Small farm areas alongside higher fragmentation of holdings suggests community SIPs may be preferred</v>
      </c>
      <c r="AX141" s="119" t="str">
        <f t="shared" si="66"/>
        <v xml:space="preserve"> High groundwater development suggests that new SIPs should focus on surface water sources. </v>
      </c>
      <c r="AY141" s="120" t="s">
        <v>727</v>
      </c>
      <c r="AZ141" s="119" t="str">
        <f t="shared" si="63"/>
        <v>Electric</v>
      </c>
      <c r="BA141" s="120" t="s">
        <v>728</v>
      </c>
      <c r="BB141" s="120" t="str">
        <f>INDEX(DISCOM!H:H,MATCH(B141,DISCOM!B:B,0))</f>
        <v>Yes</v>
      </c>
      <c r="BC141" s="153" t="s">
        <v>729</v>
      </c>
      <c r="BD141" s="181" t="str">
        <f t="shared" si="64"/>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141" s="58" t="s">
        <v>730</v>
      </c>
      <c r="BG141">
        <f>Y141*100</f>
        <v>0</v>
      </c>
    </row>
    <row r="142" spans="1:59" ht="123" customHeight="1" x14ac:dyDescent="0.25">
      <c r="A142" s="88" t="str">
        <f>INDEX(Aquifer!A:A,MATCH(B142,Aquifer!C:C,0))</f>
        <v>daman and diu</v>
      </c>
      <c r="B142" s="89" t="s">
        <v>649</v>
      </c>
      <c r="C142" s="87">
        <v>5.2859834895538</v>
      </c>
      <c r="D142" s="130">
        <f>INDEX(Aquifer!J:J,MATCH(B142,Aquifer!C:C,0))*100</f>
        <v>89.86677432377877</v>
      </c>
      <c r="E142" s="128">
        <v>102.69999999999999</v>
      </c>
      <c r="F142" s="128">
        <v>0</v>
      </c>
      <c r="H142" s="46" t="str">
        <f t="shared" si="48"/>
        <v>Very High</v>
      </c>
      <c r="I142" s="46" t="str">
        <f t="shared" si="49"/>
        <v>Low</v>
      </c>
      <c r="J142" s="46" t="str">
        <f t="shared" si="50"/>
        <v>Low</v>
      </c>
      <c r="K142" s="46" t="str">
        <f t="shared" si="51"/>
        <v>Low</v>
      </c>
      <c r="L142" s="91" t="str">
        <f t="shared" si="52"/>
        <v>District has Very High proportion of area under cultivation, supporting Low cropping intensity. Irrigation coverage is Low with Low irrigation water requirements.</v>
      </c>
      <c r="M142" s="132">
        <v>0</v>
      </c>
      <c r="N142" s="132">
        <f>INDEX(Aquifer!H:H,MATCH(B142,Aquifer!C:C,0))</f>
        <v>158.84</v>
      </c>
      <c r="O142" s="77" t="str">
        <f>INDEX(Aquifer!F:F,MATCH(B142,Aquifer!C:C,0))</f>
        <v>HR</v>
      </c>
      <c r="P142" s="134">
        <f>INDEX(surface_water_body!F:F,MATCH(B142,surface_water_body!A:A,0))</f>
        <v>0</v>
      </c>
      <c r="Q142" s="42">
        <f>INDEX(surface_water_body!D:D,MATCH(B142,surface_water_body!A:A,0))</f>
        <v>0</v>
      </c>
      <c r="R142" s="132">
        <f>INDEX(surface_water_body!E:E,MATCH(B142,surface_water_body!A:A,0))</f>
        <v>0</v>
      </c>
      <c r="S142" s="43" t="str">
        <f t="shared" si="53"/>
        <v>Low</v>
      </c>
      <c r="T142" s="43" t="str">
        <f t="shared" si="54"/>
        <v>Over-exploited</v>
      </c>
      <c r="U142" s="43">
        <f t="shared" si="46"/>
        <v>1</v>
      </c>
      <c r="V142" s="48" t="str">
        <f t="shared" si="55"/>
        <v>Groundwater contribution to irrigation is Low with current groundwater development stage classified as Over-exploited. There are 0 surface water bodies, covering 0% of district area.</v>
      </c>
      <c r="W142" s="136">
        <v>100</v>
      </c>
      <c r="X142" s="134">
        <v>100</v>
      </c>
      <c r="Y142" s="143">
        <f>INDEX(Aquifer!E:E, MATCH(B142,Aquifer!C:C,0))*100</f>
        <v>0</v>
      </c>
      <c r="Z142" s="139">
        <f>(INDEX(Aquifer!G:G, MATCH(B142,Aquifer!C:C,0)))*(10^4/10^6)</f>
        <v>44.304799999999993</v>
      </c>
      <c r="AA142" s="141">
        <v>110.00000000000001</v>
      </c>
      <c r="AB142" s="56">
        <f>INDEX(Replacement!M:M, MATCH(B142,Replacement!B:B,0))</f>
        <v>5.5</v>
      </c>
      <c r="AC142" s="57">
        <f t="shared" si="47"/>
        <v>1</v>
      </c>
      <c r="AD142" s="57">
        <f>(X142/100)*0.278+(Y142/100)*0.0732</f>
        <v>0.27800000000000002</v>
      </c>
      <c r="AE142" s="44">
        <f t="shared" si="56"/>
        <v>6.1469628162962964E-4</v>
      </c>
      <c r="AF142" s="61" t="str">
        <f t="shared" si="57"/>
        <v>District has 100 pumps, with 100 % of pumps being electric. The electric tariff subsidy is High. These pumps abstract 44 MCM of groundwater.</v>
      </c>
      <c r="AG142" s="146">
        <f>INDEX(Replacement!N:N,MATCH(B142,Replacement!B:B,0))</f>
        <v>97.910000000000011</v>
      </c>
      <c r="AH142" s="147">
        <f>INDEX('Community SIP'!C:C,MATCH(B142,'Community SIP'!B:B,0))</f>
        <v>0.37</v>
      </c>
      <c r="AI142" s="147">
        <f>INDEX('Community SIP'!D:D,MATCH(B142,'Community SIP'!B:B,0))</f>
        <v>3.71</v>
      </c>
      <c r="AJ142" s="67" t="str">
        <f t="shared" si="58"/>
        <v>Very High</v>
      </c>
      <c r="AK142" s="64">
        <f t="shared" si="59"/>
        <v>4</v>
      </c>
      <c r="AL142" s="64" t="str">
        <f t="shared" si="60"/>
        <v>Very High</v>
      </c>
      <c r="AM142" s="70" t="str">
        <f t="shared" si="61"/>
        <v>Small and Marginal farmers hold 97 % of holdings. The average area per holding is 0.37 ha with Very High fragmentation of land.</v>
      </c>
      <c r="AN142" s="150" t="str">
        <f>INDEX(DISCOM!E:E,MATCH(B142,DISCOM!B:B,0))</f>
        <v>DNHDDPDCL</v>
      </c>
      <c r="AO142" s="150"/>
      <c r="AP142" s="150" t="str">
        <f>INDEX(DISCOM!F:F,MATCH(B142,DISCOM!B:B,0))</f>
        <v>A+</v>
      </c>
      <c r="AQ142" s="74" t="str">
        <f>INDEX(DISCOM!H:H,MATCH(B142,DISCOM!B:B,0))</f>
        <v>No data</v>
      </c>
      <c r="AR142" s="150"/>
      <c r="AS142" s="77">
        <f>(INDEX(Tariff!D:D,MATCH(A142,Tariff!A:A,0)))*100</f>
        <v>110.00000000000001</v>
      </c>
      <c r="AT142" s="85" t="str">
        <f>(INDEX(Tariff!E:E,MATCH(A142,Tariff!A:A,0)))</f>
        <v>High</v>
      </c>
      <c r="AU142" s="86" t="str">
        <f t="shared" si="62"/>
        <v xml:space="preserve">DNHDDPDCL is the Distribution Company responsible for distributing electricity. The rating of DISCOM (capturing financial and operational metrics) is A+. </v>
      </c>
      <c r="AV142" s="119" t="str">
        <f>INDEX('Community SIP'!I:I,MATCH(B142,'Community SIP'!B:B,0))</f>
        <v>Community SIP</v>
      </c>
      <c r="AW142" s="119" t="str">
        <f t="shared" si="65"/>
        <v xml:space="preserve"> Small farm areas alongside higher fragmentation of holdings suggests community SIPs may be preferred</v>
      </c>
      <c r="AX142" s="119" t="str">
        <f t="shared" si="66"/>
        <v/>
      </c>
      <c r="AY142" s="119"/>
      <c r="AZ142" s="119" t="str">
        <f t="shared" si="63"/>
        <v>Electric</v>
      </c>
      <c r="BA142" s="119" t="s">
        <v>728</v>
      </c>
      <c r="BB142" s="120" t="str">
        <f>INDEX(DISCOM!H:H,MATCH(B142,DISCOM!B:B,0))</f>
        <v>No data</v>
      </c>
      <c r="BC142" s="153" t="s">
        <v>744</v>
      </c>
      <c r="BD142" s="181" t="str">
        <f t="shared" si="64"/>
        <v>No data on DISCOM feeder segregation Small farm areas alongside higher fragmentation of holdings suggests community SIPs may be preferred</v>
      </c>
      <c r="BE142" s="58" t="s">
        <v>95</v>
      </c>
      <c r="BG142">
        <f>Y142*100</f>
        <v>0</v>
      </c>
    </row>
    <row r="143" spans="1:59" ht="123" customHeight="1" x14ac:dyDescent="0.25">
      <c r="A143" s="88" t="str">
        <f>INDEX(Aquifer!A:A,MATCH(B143,Aquifer!C:C,0))</f>
        <v>madhya pradesh</v>
      </c>
      <c r="B143" s="89" t="s">
        <v>563</v>
      </c>
      <c r="C143" s="87">
        <v>5.2128946917437</v>
      </c>
      <c r="D143" s="130">
        <f>INDEX(Aquifer!J:J,MATCH(B143,Aquifer!C:C,0))*100</f>
        <v>44.251512868128955</v>
      </c>
      <c r="E143" s="128">
        <v>175.5</v>
      </c>
      <c r="F143" s="128">
        <v>36.4</v>
      </c>
      <c r="G143" s="128">
        <v>70.830923947203019</v>
      </c>
      <c r="H143" s="46" t="str">
        <f t="shared" si="48"/>
        <v>Moderate</v>
      </c>
      <c r="I143" s="46" t="str">
        <f t="shared" si="49"/>
        <v>Moderate</v>
      </c>
      <c r="J143" s="46" t="str">
        <f t="shared" si="50"/>
        <v>Moderate</v>
      </c>
      <c r="K143" s="46" t="str">
        <f t="shared" si="51"/>
        <v>Very High</v>
      </c>
      <c r="L143" s="91" t="str">
        <f t="shared" si="52"/>
        <v>District has Moderate proportion of area under cultivation, supporting Moderate cropping intensity. Irrigation coverage is Moderate with Very High irrigation water requirements.</v>
      </c>
      <c r="M143" s="132">
        <v>60.640000000000008</v>
      </c>
      <c r="N143" s="132">
        <f>INDEX(Aquifer!H:H,MATCH(B143,Aquifer!C:C,0))</f>
        <v>58.48</v>
      </c>
      <c r="O143" s="77" t="str">
        <f>INDEX(Aquifer!F:F,MATCH(B143,Aquifer!C:C,0))</f>
        <v>SR</v>
      </c>
      <c r="P143" s="134">
        <f>INDEX(surface_water_body!F:F,MATCH(B143,surface_water_body!A:A,0))</f>
        <v>578</v>
      </c>
      <c r="Q143" s="42">
        <f>INDEX(surface_water_body!D:D,MATCH(B143,surface_water_body!A:A,0))</f>
        <v>9.9897100000000005</v>
      </c>
      <c r="R143" s="132">
        <f>INDEX(surface_water_body!E:E,MATCH(B143,surface_water_body!A:A,0))</f>
        <v>0.13402021444079956</v>
      </c>
      <c r="S143" s="43" t="str">
        <f t="shared" si="53"/>
        <v>High</v>
      </c>
      <c r="T143" s="43" t="str">
        <f t="shared" si="54"/>
        <v>Moderate</v>
      </c>
      <c r="U143" s="43">
        <f t="shared" si="46"/>
        <v>3</v>
      </c>
      <c r="V143" s="48" t="str">
        <f t="shared" si="55"/>
        <v>Groundwater contribution to irrigation is High with current groundwater development stage classified as Moderate. There are 578 surface water bodies, covering 0.1% of district area.</v>
      </c>
      <c r="W143" s="136">
        <v>100</v>
      </c>
      <c r="X143" s="134">
        <v>98</v>
      </c>
      <c r="Y143" s="143">
        <f>INDEX(Aquifer!E:E, MATCH(B143,Aquifer!C:C,0))*100</f>
        <v>2</v>
      </c>
      <c r="Z143" s="139">
        <f>(INDEX(Aquifer!G:G, MATCH(B143,Aquifer!C:C,0)))*(10^4/10^6)</f>
        <v>213.88930000000002</v>
      </c>
      <c r="AA143" s="141">
        <v>135</v>
      </c>
      <c r="AB143" s="56">
        <f>INDEX(Replacement!M:M, MATCH(B143,Replacement!B:B,0))</f>
        <v>10.6</v>
      </c>
      <c r="AC143" s="57">
        <f t="shared" si="47"/>
        <v>1</v>
      </c>
      <c r="AD143" s="57">
        <f>(X143/100)*0.278+(Y143/100)*0.0732</f>
        <v>0.27390400000000004</v>
      </c>
      <c r="AE143" s="44">
        <f t="shared" si="56"/>
        <v>5.6350220424532761E-3</v>
      </c>
      <c r="AF143" s="61" t="str">
        <f t="shared" si="57"/>
        <v>District has 100 pumps, with 98 % of pumps being electric. The electric tariff subsidy is High. These pumps abstract 213 MCM of groundwater.</v>
      </c>
      <c r="AG143" s="146">
        <f>INDEX(Replacement!N:N,MATCH(B143,Replacement!B:B,0))</f>
        <v>78.539999999999992</v>
      </c>
      <c r="AH143" s="147">
        <f>INDEX('Community SIP'!C:C,MATCH(B143,'Community SIP'!B:B,0))</f>
        <v>1.45</v>
      </c>
      <c r="AI143" s="147">
        <f>INDEX('Community SIP'!D:D,MATCH(B143,'Community SIP'!B:B,0))</f>
        <v>2.48</v>
      </c>
      <c r="AJ143" s="67" t="str">
        <f t="shared" si="58"/>
        <v>High</v>
      </c>
      <c r="AK143" s="64">
        <f t="shared" si="59"/>
        <v>3</v>
      </c>
      <c r="AL143" s="64" t="str">
        <f t="shared" si="60"/>
        <v>High</v>
      </c>
      <c r="AM143" s="70" t="str">
        <f t="shared" si="61"/>
        <v>Small and Marginal farmers hold 78 % of holdings. The average area per holding is 1.45 ha with High fragmentation of land.</v>
      </c>
      <c r="AN143" s="150" t="str">
        <f>INDEX(DISCOM!E:E,MATCH(B143,DISCOM!B:B,0))</f>
        <v>Madhya Pradesh Poorv Kshetra Vidyut Vitaran Company Limited (MPPoKVVCL)</v>
      </c>
      <c r="AO143" s="150"/>
      <c r="AP143" s="150" t="str">
        <f>INDEX(DISCOM!F:F,MATCH(B143,DISCOM!B:B,0))</f>
        <v>B-</v>
      </c>
      <c r="AQ143" s="74" t="str">
        <f>INDEX(DISCOM!H:H,MATCH(B143,DISCOM!B:B,0))</f>
        <v>Yes</v>
      </c>
      <c r="AR143" s="150" t="s">
        <v>726</v>
      </c>
      <c r="AS143" s="77">
        <f>(INDEX(Tariff!D:D,MATCH(A143,Tariff!A:A,0)))*100</f>
        <v>135</v>
      </c>
      <c r="AT143" s="85" t="str">
        <f>(INDEX(Tariff!E:E,MATCH(A143,Tariff!A:A,0)))</f>
        <v>High</v>
      </c>
      <c r="AU143" s="86" t="str">
        <f t="shared" si="62"/>
        <v>Madhya Pradesh Poorv Kshetra Vidyut Vitaran Company Limited (MPPoKVVCL) is the Distribution Company responsible for distributing electricity. The rating of DISCOM (capturing financial and operational metrics) is B-. More than 70 % of feeder is segregated.</v>
      </c>
      <c r="AV143" s="119" t="str">
        <f>INDEX('Community SIP'!I:I,MATCH(B143,'Community SIP'!B:B,0))</f>
        <v>Community SIP</v>
      </c>
      <c r="AW143" s="119" t="str">
        <f t="shared" si="65"/>
        <v xml:space="preserve"> Small farm areas alongside higher fragmentation of holdings suggests community SIPs may be preferred</v>
      </c>
      <c r="AX143" s="119" t="str">
        <f t="shared" si="66"/>
        <v/>
      </c>
      <c r="AY143" s="119"/>
      <c r="AZ143" s="119" t="str">
        <f t="shared" si="63"/>
        <v>Electric</v>
      </c>
      <c r="BA143" s="119"/>
      <c r="BB143" s="120" t="str">
        <f>INDEX(DISCOM!H:H,MATCH(B143,DISCOM!B:B,0))</f>
        <v>Yes</v>
      </c>
      <c r="BC143" s="153" t="s">
        <v>741</v>
      </c>
      <c r="BD143" s="181" t="str">
        <f t="shared" si="64"/>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143" s="58" t="s">
        <v>742</v>
      </c>
      <c r="BG143">
        <f>Y143*100</f>
        <v>200</v>
      </c>
    </row>
    <row r="144" spans="1:59" ht="123" customHeight="1" x14ac:dyDescent="0.25">
      <c r="A144" s="88" t="str">
        <f>INDEX(Aquifer!A:A,MATCH(B144,Aquifer!C:C,0))</f>
        <v>chhattisgarh</v>
      </c>
      <c r="B144" s="89" t="s">
        <v>364</v>
      </c>
      <c r="C144" s="87">
        <v>5.3</v>
      </c>
      <c r="D144" s="130">
        <f>INDEX(Aquifer!J:J,MATCH(B144,Aquifer!C:C,0))*100</f>
        <v>25.903826418413722</v>
      </c>
      <c r="E144" s="128">
        <v>101</v>
      </c>
      <c r="F144" s="128">
        <v>0.2</v>
      </c>
      <c r="G144" s="128">
        <v>42.114242665957633</v>
      </c>
      <c r="H144" s="46" t="str">
        <f t="shared" si="48"/>
        <v>Moderate</v>
      </c>
      <c r="I144" s="46" t="str">
        <f t="shared" si="49"/>
        <v>Low</v>
      </c>
      <c r="J144" s="46" t="str">
        <f t="shared" si="50"/>
        <v>Low</v>
      </c>
      <c r="K144" s="46" t="str">
        <f t="shared" si="51"/>
        <v>Moderate</v>
      </c>
      <c r="L144" s="91" t="str">
        <f t="shared" si="52"/>
        <v>District has Moderate proportion of area under cultivation, supporting Low cropping intensity. Irrigation coverage is Low with Moderate irrigation water requirements.</v>
      </c>
      <c r="M144" s="132">
        <v>0</v>
      </c>
      <c r="N144" s="132">
        <f>INDEX(Aquifer!H:H,MATCH(B144,Aquifer!C:C,0))</f>
        <v>15.29</v>
      </c>
      <c r="O144" s="77" t="str">
        <f>INDEX(Aquifer!F:F,MATCH(B144,Aquifer!C:C,0))</f>
        <v>HR</v>
      </c>
      <c r="P144" s="134">
        <f>INDEX(surface_water_body!F:F,MATCH(B144,surface_water_body!A:A,0))</f>
        <v>188</v>
      </c>
      <c r="Q144" s="42">
        <f>INDEX(surface_water_body!D:D,MATCH(B144,surface_water_body!A:A,0))</f>
        <v>2.8432299999999993</v>
      </c>
      <c r="R144" s="132">
        <f>INDEX(surface_water_body!E:E,MATCH(B144,surface_water_body!A:A,0))</f>
        <v>9.4630130000478249E-2</v>
      </c>
      <c r="S144" s="43" t="str">
        <f t="shared" si="53"/>
        <v>Low</v>
      </c>
      <c r="T144" s="43" t="str">
        <f t="shared" si="54"/>
        <v>Low</v>
      </c>
      <c r="U144" s="43">
        <f t="shared" si="46"/>
        <v>1</v>
      </c>
      <c r="V144" s="48" t="str">
        <f t="shared" si="55"/>
        <v>Groundwater contribution to irrigation is Low with current groundwater development stage classified as Low. There are 188 surface water bodies, covering 0.1% of district area.</v>
      </c>
      <c r="W144" s="136">
        <v>100</v>
      </c>
      <c r="X144" s="134">
        <v>99</v>
      </c>
      <c r="Y144" s="143">
        <f>INDEX(Aquifer!E:E, MATCH(B144,Aquifer!C:C,0))*100</f>
        <v>0</v>
      </c>
      <c r="Z144" s="139">
        <f>(INDEX(Aquifer!G:G, MATCH(B144,Aquifer!C:C,0)))*(10^4/10^6)</f>
        <v>37.5702</v>
      </c>
      <c r="AA144" s="141">
        <v>0</v>
      </c>
      <c r="AB144" s="56">
        <f>INDEX(Replacement!M:M, MATCH(B144,Replacement!B:B,0))</f>
        <v>5.5</v>
      </c>
      <c r="AC144" s="57">
        <f t="shared" si="47"/>
        <v>1</v>
      </c>
      <c r="AD144" s="57">
        <f>(X144/100)*0.278+(Y144/100)*0.0732</f>
        <v>0.27522000000000002</v>
      </c>
      <c r="AE144" s="44">
        <f t="shared" si="56"/>
        <v>5.160461082700001E-4</v>
      </c>
      <c r="AF144" s="61" t="str">
        <f t="shared" si="57"/>
        <v>District has 100 pumps, with 99 % of pumps being electric. The electric tariff subsidy is Very High. These pumps abstract 37 MCM of groundwater.</v>
      </c>
      <c r="AG144" s="146">
        <f>INDEX(Replacement!N:N,MATCH(B144,Replacement!B:B,0))</f>
        <v>42.71</v>
      </c>
      <c r="AH144" s="147">
        <f>INDEX('Community SIP'!C:C,MATCH(B144,'Community SIP'!B:B,0))</f>
        <v>4.72</v>
      </c>
      <c r="AI144" s="147">
        <f>INDEX('Community SIP'!D:D,MATCH(B144,'Community SIP'!B:B,0))</f>
        <v>3.54</v>
      </c>
      <c r="AJ144" s="67" t="str">
        <f t="shared" si="58"/>
        <v>Moderate</v>
      </c>
      <c r="AK144" s="64">
        <f t="shared" si="59"/>
        <v>1</v>
      </c>
      <c r="AL144" s="64" t="str">
        <f t="shared" si="60"/>
        <v>Very High</v>
      </c>
      <c r="AM144" s="70" t="str">
        <f t="shared" si="61"/>
        <v>Small and Marginal farmers hold 42 % of holdings. The average area per holding is 4.72 ha with Very High fragmentation of land.</v>
      </c>
      <c r="AN144" s="150" t="str">
        <f>INDEX(DISCOM!E:E,MATCH(B144,DISCOM!B:B,0))</f>
        <v>Chhattisgarh State Power Distribution Company Limited (CSPDCL)</v>
      </c>
      <c r="AO144" s="150"/>
      <c r="AP144" s="150" t="str">
        <f>INDEX(DISCOM!F:F,MATCH(B144,DISCOM!B:B,0))</f>
        <v>B-</v>
      </c>
      <c r="AQ144" s="74" t="str">
        <f>INDEX(DISCOM!H:H,MATCH(B144,DISCOM!B:B,0))</f>
        <v>No</v>
      </c>
      <c r="AR144" s="150"/>
      <c r="AS144" s="77">
        <f>(INDEX(Tariff!D:D,MATCH(A144,Tariff!A:A,0)))*100</f>
        <v>0</v>
      </c>
      <c r="AT144" s="85" t="str">
        <f>(INDEX(Tariff!E:E,MATCH(A144,Tariff!A:A,0)))</f>
        <v>Very High</v>
      </c>
      <c r="AU144" s="86" t="str">
        <f t="shared" si="62"/>
        <v xml:space="preserve">Chhattisgarh State Power Distribution Company Limited (CSPDCL) is the Distribution Company responsible for distributing electricity. The rating of DISCOM (capturing financial and operational metrics) is B-. </v>
      </c>
      <c r="AV144" s="119" t="str">
        <f>INDEX('Community SIP'!I:I,MATCH(B144,'Community SIP'!B:B,0))</f>
        <v>Community SIP</v>
      </c>
      <c r="AW144" s="119" t="str">
        <f t="shared" si="65"/>
        <v xml:space="preserve"> Small farm areas alongside higher fragmentation of holdings suggests community SIPs may be preferred</v>
      </c>
      <c r="AX144" s="119" t="str">
        <f t="shared" si="66"/>
        <v/>
      </c>
      <c r="AY144" s="119"/>
      <c r="AZ144" s="120" t="str">
        <f t="shared" si="63"/>
        <v>Electric</v>
      </c>
      <c r="BA144" s="119"/>
      <c r="BB144" s="120" t="str">
        <f>INDEX(DISCOM!H:H,MATCH(B144,DISCOM!B:B,0))</f>
        <v>No</v>
      </c>
      <c r="BC144" s="153" t="s">
        <v>724</v>
      </c>
      <c r="BD144"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44" s="58" t="s">
        <v>725</v>
      </c>
      <c r="BG144">
        <f>Y144*100</f>
        <v>0</v>
      </c>
    </row>
    <row r="145" spans="1:59" ht="123" customHeight="1" x14ac:dyDescent="0.25">
      <c r="A145" s="88" t="str">
        <f>INDEX(Aquifer!A:A,MATCH(B145,Aquifer!C:C,0))</f>
        <v>bihar</v>
      </c>
      <c r="B145" s="89" t="s">
        <v>375</v>
      </c>
      <c r="C145" s="87">
        <v>4.6254922922196</v>
      </c>
      <c r="D145" s="130">
        <f>INDEX(Aquifer!J:J,MATCH(B145,Aquifer!C:C,0))*100</f>
        <v>55.481212388370459</v>
      </c>
      <c r="E145" s="128">
        <v>116.3</v>
      </c>
      <c r="F145" s="128">
        <v>79.7</v>
      </c>
      <c r="G145" s="128">
        <v>55.628977657413678</v>
      </c>
      <c r="H145" s="46" t="str">
        <f t="shared" si="48"/>
        <v>High</v>
      </c>
      <c r="I145" s="46" t="str">
        <f t="shared" si="49"/>
        <v>Low</v>
      </c>
      <c r="J145" s="46" t="str">
        <f t="shared" si="50"/>
        <v>Very High</v>
      </c>
      <c r="K145" s="46" t="str">
        <f t="shared" si="51"/>
        <v>High</v>
      </c>
      <c r="L145" s="91" t="str">
        <f t="shared" si="52"/>
        <v>District has High proportion of area under cultivation, supporting Low cropping intensity. Irrigation coverage is Very High with High irrigation water requirements.</v>
      </c>
      <c r="M145" s="132">
        <v>83.38</v>
      </c>
      <c r="N145" s="132">
        <f>INDEX(Aquifer!H:H,MATCH(B145,Aquifer!C:C,0))</f>
        <v>52.34</v>
      </c>
      <c r="O145" s="77" t="str">
        <f>INDEX(Aquifer!F:F,MATCH(B145,Aquifer!C:C,0))</f>
        <v>SR</v>
      </c>
      <c r="P145" s="134">
        <f>INDEX(surface_water_body!F:F,MATCH(B145,surface_water_body!A:A,0))</f>
        <v>3759</v>
      </c>
      <c r="Q145" s="42">
        <f>INDEX(surface_water_body!D:D,MATCH(B145,surface_water_body!A:A,0))</f>
        <v>61.467200000000574</v>
      </c>
      <c r="R145" s="132">
        <f>INDEX(surface_water_body!E:E,MATCH(B145,surface_water_body!A:A,0))</f>
        <v>2.6863321929900952</v>
      </c>
      <c r="S145" s="43" t="str">
        <f t="shared" si="53"/>
        <v>Very High</v>
      </c>
      <c r="T145" s="43" t="str">
        <f t="shared" si="54"/>
        <v>Moderate</v>
      </c>
      <c r="U145" s="43">
        <f t="shared" si="46"/>
        <v>4</v>
      </c>
      <c r="V145" s="48" t="str">
        <f t="shared" si="55"/>
        <v>Groundwater contribution to irrigation is Very High with current groundwater development stage classified as Moderate. There are 3759 surface water bodies, covering 2.7% of district area.</v>
      </c>
      <c r="W145" s="136">
        <v>100</v>
      </c>
      <c r="X145" s="134">
        <v>30</v>
      </c>
      <c r="Y145" s="143">
        <f>INDEX(Aquifer!E:E, MATCH(B145,Aquifer!C:C,0))*100</f>
        <v>69</v>
      </c>
      <c r="Z145" s="139">
        <f>(INDEX(Aquifer!G:G, MATCH(B145,Aquifer!C:C,0)))*(10^4/10^6)</f>
        <v>356.47500000000002</v>
      </c>
      <c r="AA145" s="141">
        <v>67.5</v>
      </c>
      <c r="AB145" s="56">
        <f>INDEX(Replacement!M:M, MATCH(B145,Replacement!B:B,0))</f>
        <v>3.6</v>
      </c>
      <c r="AC145" s="57">
        <f t="shared" si="47"/>
        <v>3</v>
      </c>
      <c r="AD145" s="57">
        <f>(X145/100)*0.278+(Y145/100)*0.0732</f>
        <v>0.133908</v>
      </c>
      <c r="AE145" s="44">
        <f t="shared" si="56"/>
        <v>1.5593385738000001E-3</v>
      </c>
      <c r="AF145" s="61" t="str">
        <f t="shared" si="57"/>
        <v>District has 100 pumps, with 30 % of pumps being electric. The electric tariff subsidy is Very High. These pumps abstract 356 MCM of groundwater.</v>
      </c>
      <c r="AG145" s="146">
        <f>INDEX(Replacement!N:N,MATCH(B145,Replacement!B:B,0))</f>
        <v>97.83</v>
      </c>
      <c r="AH145" s="147">
        <f>INDEX('Community SIP'!C:C,MATCH(B145,'Community SIP'!B:B,0))</f>
        <v>0.41</v>
      </c>
      <c r="AI145" s="147">
        <f>INDEX('Community SIP'!D:D,MATCH(B145,'Community SIP'!B:B,0))</f>
        <v>2.14</v>
      </c>
      <c r="AJ145" s="67" t="str">
        <f t="shared" si="58"/>
        <v>Very High</v>
      </c>
      <c r="AK145" s="64">
        <f t="shared" si="59"/>
        <v>4</v>
      </c>
      <c r="AL145" s="64" t="str">
        <f t="shared" si="60"/>
        <v>High</v>
      </c>
      <c r="AM145" s="70" t="str">
        <f t="shared" si="61"/>
        <v>Small and Marginal farmers hold 97 % of holdings. The average area per holding is 0.41 ha with High fragmentation of land.</v>
      </c>
      <c r="AN145" s="150" t="str">
        <f>INDEX(DISCOM!E:E,MATCH(B145,DISCOM!B:B,0))</f>
        <v>North Bihar Power Distribution Company Ltd (NBPDCL)</v>
      </c>
      <c r="AO145" s="150"/>
      <c r="AP145" s="150" t="str">
        <f>INDEX(DISCOM!F:F,MATCH(B145,DISCOM!B:B,0))</f>
        <v>C</v>
      </c>
      <c r="AQ145" s="74" t="str">
        <f>INDEX(DISCOM!H:H,MATCH(B145,DISCOM!B:B,0))</f>
        <v>Yes</v>
      </c>
      <c r="AR145" s="150" t="s">
        <v>726</v>
      </c>
      <c r="AS145" s="77">
        <f>(INDEX(Tariff!D:D,MATCH(A145,Tariff!A:A,0)))*100</f>
        <v>67.5</v>
      </c>
      <c r="AT145" s="85" t="str">
        <f>(INDEX(Tariff!E:E,MATCH(A145,Tariff!A:A,0)))</f>
        <v>Very High</v>
      </c>
      <c r="AU145" s="86" t="str">
        <f t="shared" si="62"/>
        <v>North Bihar Power Distribution Company Ltd (NBPDCL) is the Distribution Company responsible for distributing electricity. The rating of DISCOM (capturing financial and operational metrics) is C. More than 70 % of feeder is segregated.</v>
      </c>
      <c r="AV145" s="119" t="str">
        <f>INDEX('Community SIP'!I:I,MATCH(B145,'Community SIP'!B:B,0))</f>
        <v>Community SIP</v>
      </c>
      <c r="AW145" s="119" t="str">
        <f t="shared" si="65"/>
        <v xml:space="preserve"> Small farm areas alongside higher fragmentation of holdings suggests community SIPs may be preferred</v>
      </c>
      <c r="AX145" s="119" t="str">
        <f t="shared" si="66"/>
        <v xml:space="preserve"> High groundwater development suggests that new SIPs should focus on surface water sources. </v>
      </c>
      <c r="AY145" s="120" t="s">
        <v>727</v>
      </c>
      <c r="AZ145" s="119" t="str">
        <f t="shared" si="63"/>
        <v>Diesel</v>
      </c>
      <c r="BA145" s="119"/>
      <c r="BB145" s="120" t="str">
        <f>INDEX(DISCOM!H:H,MATCH(B145,DISCOM!B:B,0))</f>
        <v>Yes</v>
      </c>
      <c r="BC145" s="153" t="s">
        <v>736</v>
      </c>
      <c r="BD145" s="181" t="str">
        <f t="shared" si="64"/>
        <v>Higher proportion of diesel pumps suggests that PM-KUSUM model B be preferred. High groundwater development suggests that new SIPs should focus on surface water sources.  Small farm areas alongside higher fragmentation of holdings suggests community SIPs may be preferred</v>
      </c>
      <c r="BE145" s="58" t="s">
        <v>737</v>
      </c>
      <c r="BG145">
        <f>Y145*100</f>
        <v>6900</v>
      </c>
    </row>
    <row r="146" spans="1:59" ht="123" customHeight="1" x14ac:dyDescent="0.25">
      <c r="A146" s="88" t="str">
        <f>INDEX(Aquifer!A:A,MATCH(B146,Aquifer!C:C,0))</f>
        <v>west bengal</v>
      </c>
      <c r="B146" s="89" t="s">
        <v>260</v>
      </c>
      <c r="C146" s="87">
        <v>3.8902587064573</v>
      </c>
      <c r="D146" s="130">
        <f>INDEX(Aquifer!J:J,MATCH(B146,Aquifer!C:C,0))*100</f>
        <v>52.543227600243512</v>
      </c>
      <c r="E146" s="128">
        <v>119.39999999999999</v>
      </c>
      <c r="F146" s="128">
        <v>7</v>
      </c>
      <c r="G146" s="128">
        <v>23.409843142898257</v>
      </c>
      <c r="H146" s="46" t="str">
        <f t="shared" si="48"/>
        <v>High</v>
      </c>
      <c r="I146" s="46" t="str">
        <f t="shared" si="49"/>
        <v>Low</v>
      </c>
      <c r="J146" s="46" t="str">
        <f t="shared" si="50"/>
        <v>Low</v>
      </c>
      <c r="K146" s="46" t="str">
        <f t="shared" si="51"/>
        <v>Low</v>
      </c>
      <c r="L146" s="91" t="str">
        <f t="shared" si="52"/>
        <v>District has High proportion of area under cultivation, supporting Low cropping intensity. Irrigation coverage is Low with Low irrigation water requirements.</v>
      </c>
      <c r="M146" s="132">
        <v>47.02</v>
      </c>
      <c r="N146" s="132">
        <f>INDEX(Aquifer!H:H,MATCH(B146,Aquifer!C:C,0))</f>
        <v>15.65</v>
      </c>
      <c r="O146" s="77" t="str">
        <f>INDEX(Aquifer!F:F,MATCH(B146,Aquifer!C:C,0))</f>
        <v>SR</v>
      </c>
      <c r="P146" s="134">
        <f>INDEX(surface_water_body!F:F,MATCH(B146,surface_water_body!A:A,0))</f>
        <v>569</v>
      </c>
      <c r="Q146" s="42">
        <f>INDEX(surface_water_body!D:D,MATCH(B146,surface_water_body!A:A,0))</f>
        <v>2.7735000000000025</v>
      </c>
      <c r="R146" s="132">
        <f>INDEX(surface_water_body!E:E,MATCH(B146,surface_water_body!A:A,0))</f>
        <v>8.8200567204402128E-2</v>
      </c>
      <c r="S146" s="43" t="str">
        <f t="shared" si="53"/>
        <v>Moderate</v>
      </c>
      <c r="T146" s="43" t="str">
        <f t="shared" si="54"/>
        <v>Low</v>
      </c>
      <c r="U146" s="43">
        <f t="shared" si="46"/>
        <v>1</v>
      </c>
      <c r="V146" s="48" t="str">
        <f t="shared" si="55"/>
        <v>Groundwater contribution to irrigation is Moderate with current groundwater development stage classified as Low. There are 569 surface water bodies, covering 0.1% of district area.</v>
      </c>
      <c r="W146" s="136">
        <v>100</v>
      </c>
      <c r="X146" s="134">
        <v>19</v>
      </c>
      <c r="Y146" s="143">
        <f>INDEX(Aquifer!E:E, MATCH(B146,Aquifer!C:C,0))*100</f>
        <v>81</v>
      </c>
      <c r="Z146" s="139">
        <f>(INDEX(Aquifer!G:G, MATCH(B146,Aquifer!C:C,0)))*(10^4/10^6)</f>
        <v>342.47239999999999</v>
      </c>
      <c r="AA146" s="141">
        <v>459.99999999999994</v>
      </c>
      <c r="AB146" s="56">
        <f>INDEX(Replacement!M:M, MATCH(B146,Replacement!B:B,0))</f>
        <v>4.1900000000000004</v>
      </c>
      <c r="AC146" s="57">
        <f t="shared" si="47"/>
        <v>4</v>
      </c>
      <c r="AD146" s="57">
        <f>(X146/100)*0.278+(Y146/100)*0.0732</f>
        <v>0.11211200000000002</v>
      </c>
      <c r="AE146" s="44">
        <f t="shared" si="56"/>
        <v>1.4598022227173576E-3</v>
      </c>
      <c r="AF146" s="61" t="str">
        <f t="shared" si="57"/>
        <v>District has 100 pumps, with 19 % of pumps being electric. The electric tariff subsidy is Low. These pumps abstract 342 MCM of groundwater.</v>
      </c>
      <c r="AG146" s="146">
        <f>INDEX(Replacement!N:N,MATCH(B146,Replacement!B:B,0))</f>
        <v>98.103585649999999</v>
      </c>
      <c r="AH146" s="147">
        <f>INDEX('Community SIP'!C:C,MATCH(B146,'Community SIP'!B:B,0))</f>
        <v>0.54</v>
      </c>
      <c r="AI146" s="147">
        <f>INDEX('Community SIP'!D:D,MATCH(B146,'Community SIP'!B:B,0))</f>
        <v>1.48</v>
      </c>
      <c r="AJ146" s="67" t="str">
        <f t="shared" si="58"/>
        <v>Very High</v>
      </c>
      <c r="AK146" s="64">
        <f t="shared" si="59"/>
        <v>4</v>
      </c>
      <c r="AL146" s="64" t="str">
        <f t="shared" si="60"/>
        <v>Moderate</v>
      </c>
      <c r="AM146" s="70" t="str">
        <f t="shared" si="61"/>
        <v>Small and Marginal farmers hold 98 % of holdings. The average area per holding is 0.54 ha with Moderate fragmentation of land.</v>
      </c>
      <c r="AN146" s="150" t="str">
        <f>INDEX(DISCOM!E:E,MATCH(B146,DISCOM!B:B,0))</f>
        <v>West Bengal State Electricity Distribution Company Limited (WBSEDCL)</v>
      </c>
      <c r="AO146" s="150"/>
      <c r="AP146" s="150" t="str">
        <f>INDEX(DISCOM!F:F,MATCH(B146,DISCOM!B:B,0))</f>
        <v>B-</v>
      </c>
      <c r="AQ146" s="74" t="str">
        <f>INDEX(DISCOM!H:H,MATCH(B146,DISCOM!B:B,0))</f>
        <v>No</v>
      </c>
      <c r="AR146" s="150"/>
      <c r="AS146" s="77">
        <f>(INDEX(Tariff!D:D,MATCH(A146,Tariff!A:A,0)))*100</f>
        <v>459.99999999999994</v>
      </c>
      <c r="AT146" s="85" t="str">
        <f>(INDEX(Tariff!E:E,MATCH(A146,Tariff!A:A,0)))</f>
        <v>Low</v>
      </c>
      <c r="AU146" s="86" t="str">
        <f t="shared" si="62"/>
        <v xml:space="preserve">West Bengal State Electricity Distribution Company Limited (WBSEDCL) is the Distribution Company responsible for distributing electricity. The rating of DISCOM (capturing financial and operational metrics) is B-. </v>
      </c>
      <c r="AV146" s="119" t="str">
        <f>INDEX('Community SIP'!I:I,MATCH(B146,'Community SIP'!B:B,0))</f>
        <v>Community SIP</v>
      </c>
      <c r="AW146" s="119" t="str">
        <f t="shared" si="65"/>
        <v xml:space="preserve"> Small farm areas alongside higher fragmentation of holdings suggests community SIPs may be preferred</v>
      </c>
      <c r="AX146" s="119" t="str">
        <f t="shared" si="66"/>
        <v/>
      </c>
      <c r="AY146" s="119"/>
      <c r="AZ146" s="119" t="str">
        <f t="shared" si="63"/>
        <v>Diesel</v>
      </c>
      <c r="BA146" s="119"/>
      <c r="BB146" s="120" t="str">
        <f>INDEX(DISCOM!H:H,MATCH(B146,DISCOM!B:B,0))</f>
        <v>No</v>
      </c>
      <c r="BC146" s="153" t="s">
        <v>736</v>
      </c>
      <c r="BD146" s="181" t="str">
        <f t="shared" si="64"/>
        <v>Higher proportion of diesel pumps suggests that PM-KUSUM model B be preferred. Small farm areas alongside higher fragmentation of holdings suggests community SIPs may be preferred</v>
      </c>
      <c r="BE146" s="58" t="s">
        <v>737</v>
      </c>
      <c r="BG146">
        <f>Y146*100</f>
        <v>8100</v>
      </c>
    </row>
    <row r="147" spans="1:59" ht="123" customHeight="1" x14ac:dyDescent="0.25">
      <c r="A147" s="88" t="str">
        <f>INDEX(Aquifer!A:A,MATCH(B147,Aquifer!C:C,0))</f>
        <v>assam</v>
      </c>
      <c r="B147" s="89" t="s">
        <v>261</v>
      </c>
      <c r="C147" s="87">
        <v>4.3521848582776004</v>
      </c>
      <c r="D147" s="130">
        <f>INDEX(Aquifer!J:J,MATCH(B147,Aquifer!C:C,0))*100</f>
        <v>58.56782334384858</v>
      </c>
      <c r="E147" s="128">
        <v>127</v>
      </c>
      <c r="F147" s="128">
        <v>16.600000000000001</v>
      </c>
      <c r="G147" s="128">
        <v>38.149532710280369</v>
      </c>
      <c r="H147" s="46" t="str">
        <f t="shared" si="48"/>
        <v>High</v>
      </c>
      <c r="I147" s="46" t="str">
        <f t="shared" si="49"/>
        <v>Low</v>
      </c>
      <c r="J147" s="46" t="str">
        <f t="shared" si="50"/>
        <v>Low</v>
      </c>
      <c r="K147" s="46" t="str">
        <f t="shared" si="51"/>
        <v>Moderate</v>
      </c>
      <c r="L147" s="91" t="str">
        <f t="shared" si="52"/>
        <v>District has High proportion of area under cultivation, supporting Low cropping intensity. Irrigation coverage is Low with Moderate irrigation water requirements.</v>
      </c>
      <c r="M147" s="132">
        <v>41.370000000000005</v>
      </c>
      <c r="N147" s="132">
        <f>INDEX(Aquifer!H:H,MATCH(B147,Aquifer!C:C,0))</f>
        <v>35.03</v>
      </c>
      <c r="O147" s="77" t="str">
        <f>INDEX(Aquifer!F:F,MATCH(B147,Aquifer!C:C,0))</f>
        <v>SR</v>
      </c>
      <c r="P147" s="134">
        <f>INDEX(surface_water_body!F:F,MATCH(B147,surface_water_body!A:A,0))</f>
        <v>2006</v>
      </c>
      <c r="Q147" s="42">
        <f>INDEX(surface_water_body!D:D,MATCH(B147,surface_water_body!A:A,0))</f>
        <v>1.856199999999981</v>
      </c>
      <c r="R147" s="132">
        <f>INDEX(surface_water_body!E:E,MATCH(B147,surface_water_body!A:A,0))</f>
        <v>0.11543948361497604</v>
      </c>
      <c r="S147" s="43" t="str">
        <f t="shared" si="53"/>
        <v>Moderate</v>
      </c>
      <c r="T147" s="43" t="str">
        <f t="shared" si="54"/>
        <v>Low</v>
      </c>
      <c r="U147" s="43">
        <f t="shared" si="46"/>
        <v>1</v>
      </c>
      <c r="V147" s="48" t="str">
        <f t="shared" si="55"/>
        <v>Groundwater contribution to irrigation is Moderate with current groundwater development stage classified as Low. There are 2006 surface water bodies, covering 0.1% of district area.</v>
      </c>
      <c r="W147" s="136">
        <v>100</v>
      </c>
      <c r="X147" s="134">
        <v>2</v>
      </c>
      <c r="Y147" s="143">
        <f>INDEX(Aquifer!E:E, MATCH(B147,Aquifer!C:C,0))*100</f>
        <v>97</v>
      </c>
      <c r="Z147" s="139">
        <f>(INDEX(Aquifer!G:G, MATCH(B147,Aquifer!C:C,0)))*(10^4/10^6)</f>
        <v>176.56549999999999</v>
      </c>
      <c r="AA147" s="141">
        <v>465.00000000000006</v>
      </c>
      <c r="AB147" s="56">
        <f>INDEX(Replacement!M:M, MATCH(B147,Replacement!B:B,0))</f>
        <v>4.09</v>
      </c>
      <c r="AC147" s="57">
        <f t="shared" si="47"/>
        <v>4</v>
      </c>
      <c r="AD147" s="57">
        <f>(X147/100)*0.278+(Y147/100)*0.0732</f>
        <v>7.6563999999999993E-2</v>
      </c>
      <c r="AE147" s="44">
        <f t="shared" si="56"/>
        <v>5.0171385155300355E-4</v>
      </c>
      <c r="AF147" s="61" t="str">
        <f t="shared" si="57"/>
        <v>District has 100 pumps, with 2 % of pumps being electric. The electric tariff subsidy is Low. These pumps abstract 176 MCM of groundwater.</v>
      </c>
      <c r="AG147" s="146">
        <f>INDEX(Replacement!N:N,MATCH(B147,Replacement!B:B,0))</f>
        <v>91.12</v>
      </c>
      <c r="AH147" s="147">
        <f>INDEX('Community SIP'!C:C,MATCH(B147,'Community SIP'!B:B,0))</f>
        <v>0.82</v>
      </c>
      <c r="AI147" s="147">
        <f>INDEX('Community SIP'!D:D,MATCH(B147,'Community SIP'!B:B,0))</f>
        <v>2.3199999999999998</v>
      </c>
      <c r="AJ147" s="67" t="str">
        <f t="shared" si="58"/>
        <v>Very High</v>
      </c>
      <c r="AK147" s="64">
        <f t="shared" si="59"/>
        <v>4</v>
      </c>
      <c r="AL147" s="64" t="str">
        <f t="shared" si="60"/>
        <v>High</v>
      </c>
      <c r="AM147" s="70" t="str">
        <f t="shared" si="61"/>
        <v>Small and Marginal farmers hold 91 % of holdings. The average area per holding is 0.82 ha with High fragmentation of land.</v>
      </c>
      <c r="AN147" s="150" t="str">
        <f>INDEX(DISCOM!E:E,MATCH(B147,DISCOM!B:B,0))</f>
        <v>Assam Power Distribution Company Limited (APDCL)</v>
      </c>
      <c r="AO147" s="150"/>
      <c r="AP147" s="150" t="str">
        <f>INDEX(DISCOM!F:F,MATCH(B147,DISCOM!B:B,0))</f>
        <v>B-</v>
      </c>
      <c r="AQ147" s="74" t="str">
        <f>INDEX(DISCOM!H:H,MATCH(B147,DISCOM!B:B,0))</f>
        <v>No</v>
      </c>
      <c r="AR147" s="150"/>
      <c r="AS147" s="77">
        <f>(INDEX(Tariff!D:D,MATCH(A147,Tariff!A:A,0)))*100</f>
        <v>465.00000000000006</v>
      </c>
      <c r="AT147" s="85" t="str">
        <f>(INDEX(Tariff!E:E,MATCH(A147,Tariff!A:A,0)))</f>
        <v>Low</v>
      </c>
      <c r="AU147" s="86" t="str">
        <f t="shared" si="62"/>
        <v xml:space="preserve">Assam Power Distribution Company Limited (APDCL) is the Distribution Company responsible for distributing electricity. The rating of DISCOM (capturing financial and operational metrics) is B-. </v>
      </c>
      <c r="AV147" s="119" t="str">
        <f>INDEX('Community SIP'!I:I,MATCH(B147,'Community SIP'!B:B,0))</f>
        <v>Community SIP</v>
      </c>
      <c r="AW147" s="119" t="str">
        <f t="shared" si="65"/>
        <v xml:space="preserve"> Small farm areas alongside higher fragmentation of holdings suggests community SIPs may be preferred</v>
      </c>
      <c r="AX147" s="119" t="str">
        <f t="shared" si="66"/>
        <v/>
      </c>
      <c r="AY147" s="119"/>
      <c r="AZ147" s="119" t="str">
        <f t="shared" si="63"/>
        <v>Diesel</v>
      </c>
      <c r="BA147" s="119"/>
      <c r="BB147" s="120" t="str">
        <f>INDEX(DISCOM!H:H,MATCH(B147,DISCOM!B:B,0))</f>
        <v>No</v>
      </c>
      <c r="BC147" s="153" t="s">
        <v>736</v>
      </c>
      <c r="BD147" s="181" t="str">
        <f t="shared" si="64"/>
        <v>Higher proportion of diesel pumps suggests that PM-KUSUM model B be preferred. Small farm areas alongside higher fragmentation of holdings suggests community SIPs may be preferred</v>
      </c>
      <c r="BE147" s="58" t="s">
        <v>737</v>
      </c>
      <c r="BG147">
        <f>Y147*100</f>
        <v>9700</v>
      </c>
    </row>
    <row r="148" spans="1:59" ht="123" customHeight="1" x14ac:dyDescent="0.25">
      <c r="A148" s="88" t="str">
        <f>INDEX(Aquifer!A:A,MATCH(B148,Aquifer!C:C,0))</f>
        <v>madhya pradesh</v>
      </c>
      <c r="B148" s="89" t="s">
        <v>538</v>
      </c>
      <c r="C148" s="87">
        <v>5.0962992590437999</v>
      </c>
      <c r="D148" s="130">
        <f>INDEX(Aquifer!J:J,MATCH(B148,Aquifer!C:C,0))*100</f>
        <v>72.349132247951474</v>
      </c>
      <c r="E148" s="128">
        <v>154.29999999999998</v>
      </c>
      <c r="F148" s="128">
        <v>65.8</v>
      </c>
      <c r="G148" s="128">
        <v>72.477441730594009</v>
      </c>
      <c r="H148" s="46" t="str">
        <f t="shared" si="48"/>
        <v>High</v>
      </c>
      <c r="I148" s="46" t="str">
        <f t="shared" si="49"/>
        <v>Moderate</v>
      </c>
      <c r="J148" s="46" t="str">
        <f t="shared" si="50"/>
        <v>High</v>
      </c>
      <c r="K148" s="46" t="str">
        <f t="shared" si="51"/>
        <v>Very High</v>
      </c>
      <c r="L148" s="91" t="str">
        <f t="shared" si="52"/>
        <v>District has High proportion of area under cultivation, supporting Moderate cropping intensity. Irrigation coverage is High with Very High irrigation water requirements.</v>
      </c>
      <c r="M148" s="132">
        <v>50.44</v>
      </c>
      <c r="N148" s="132">
        <f>INDEX(Aquifer!H:H,MATCH(B148,Aquifer!C:C,0))</f>
        <v>36.049999999999997</v>
      </c>
      <c r="O148" s="77" t="str">
        <f>INDEX(Aquifer!F:F,MATCH(B148,Aquifer!C:C,0))</f>
        <v>SR</v>
      </c>
      <c r="P148" s="134">
        <f>INDEX(surface_water_body!F:F,MATCH(B148,surface_water_body!A:A,0))</f>
        <v>956</v>
      </c>
      <c r="Q148" s="42">
        <f>INDEX(surface_water_body!D:D,MATCH(B148,surface_water_body!A:A,0))</f>
        <v>10.336539999999996</v>
      </c>
      <c r="R148" s="132">
        <f>INDEX(surface_water_body!E:E,MATCH(B148,surface_water_body!A:A,0))</f>
        <v>0.40298529978420822</v>
      </c>
      <c r="S148" s="43" t="str">
        <f t="shared" si="53"/>
        <v>High</v>
      </c>
      <c r="T148" s="43" t="str">
        <f t="shared" si="54"/>
        <v>Low</v>
      </c>
      <c r="U148" s="43">
        <f t="shared" si="46"/>
        <v>3</v>
      </c>
      <c r="V148" s="48" t="str">
        <f t="shared" si="55"/>
        <v>Groundwater contribution to irrigation is High with current groundwater development stage classified as Low. There are 956 surface water bodies, covering 0.4% of district area.</v>
      </c>
      <c r="W148" s="136">
        <v>100</v>
      </c>
      <c r="X148" s="134">
        <v>100</v>
      </c>
      <c r="Y148" s="143">
        <f>INDEX(Aquifer!E:E, MATCH(B148,Aquifer!C:C,0))*100</f>
        <v>0</v>
      </c>
      <c r="Z148" s="139">
        <f>(INDEX(Aquifer!G:G, MATCH(B148,Aquifer!C:C,0)))*(10^4/10^6)</f>
        <v>144.64770000000001</v>
      </c>
      <c r="AA148" s="141">
        <v>135</v>
      </c>
      <c r="AB148" s="56">
        <f>INDEX(Replacement!M:M, MATCH(B148,Replacement!B:B,0))</f>
        <v>13.1</v>
      </c>
      <c r="AC148" s="57">
        <f t="shared" si="47"/>
        <v>1</v>
      </c>
      <c r="AD148" s="57">
        <f>(X148/100)*0.278+(Y148/100)*0.0732</f>
        <v>0.27800000000000002</v>
      </c>
      <c r="AE148" s="44">
        <f t="shared" si="56"/>
        <v>4.7800225368777784E-3</v>
      </c>
      <c r="AF148" s="61" t="str">
        <f t="shared" si="57"/>
        <v>District has 100 pumps, with 100 % of pumps being electric. The electric tariff subsidy is High. These pumps abstract 144 MCM of groundwater.</v>
      </c>
      <c r="AG148" s="146">
        <f>INDEX(Replacement!N:N,MATCH(B148,Replacement!B:B,0))</f>
        <v>77.06</v>
      </c>
      <c r="AH148" s="147">
        <f>INDEX('Community SIP'!C:C,MATCH(B148,'Community SIP'!B:B,0))</f>
        <v>1.33</v>
      </c>
      <c r="AI148" s="147">
        <f>INDEX('Community SIP'!D:D,MATCH(B148,'Community SIP'!B:B,0))</f>
        <v>2.82</v>
      </c>
      <c r="AJ148" s="67" t="str">
        <f t="shared" si="58"/>
        <v>High</v>
      </c>
      <c r="AK148" s="64">
        <f t="shared" si="59"/>
        <v>3</v>
      </c>
      <c r="AL148" s="64" t="str">
        <f t="shared" si="60"/>
        <v>High</v>
      </c>
      <c r="AM148" s="70" t="str">
        <f t="shared" si="61"/>
        <v>Small and Marginal farmers hold 77 % of holdings. The average area per holding is 1.33 ha with High fragmentation of land.</v>
      </c>
      <c r="AN148" s="150" t="str">
        <f>INDEX(DISCOM!E:E,MATCH(B148,DISCOM!B:B,0))</f>
        <v>Madhya Pradesh Madhya Kshetra Vidyut Vidyut Vitaran Company Limited (MPMKVVCL)</v>
      </c>
      <c r="AO148" s="150"/>
      <c r="AP148" s="150" t="str">
        <f>INDEX(DISCOM!F:F,MATCH(B148,DISCOM!B:B,0))</f>
        <v>B</v>
      </c>
      <c r="AQ148" s="74" t="str">
        <f>INDEX(DISCOM!H:H,MATCH(B148,DISCOM!B:B,0))</f>
        <v>Yes</v>
      </c>
      <c r="AR148" s="150" t="s">
        <v>726</v>
      </c>
      <c r="AS148" s="77">
        <f>(INDEX(Tariff!D:D,MATCH(A148,Tariff!A:A,0)))*100</f>
        <v>135</v>
      </c>
      <c r="AT148" s="85" t="str">
        <f>(INDEX(Tariff!E:E,MATCH(A148,Tariff!A:A,0)))</f>
        <v>High</v>
      </c>
      <c r="AU148" s="86" t="str">
        <f t="shared" si="62"/>
        <v>Madhya Pradesh Madhya Kshetra Vidyut Vidyut Vitaran Company Limited (MPMKVVCL) is the Distribution Company responsible for distributing electricity. The rating of DISCOM (capturing financial and operational metrics) is B. More than 70 % of feeder is segregated.</v>
      </c>
      <c r="AV148" s="119" t="str">
        <f>INDEX('Community SIP'!I:I,MATCH(B148,'Community SIP'!B:B,0))</f>
        <v>Community SIP</v>
      </c>
      <c r="AW148" s="119" t="str">
        <f t="shared" si="65"/>
        <v xml:space="preserve"> Small farm areas alongside higher fragmentation of holdings suggests community SIPs may be preferred</v>
      </c>
      <c r="AX148" s="119" t="str">
        <f t="shared" si="66"/>
        <v/>
      </c>
      <c r="AY148" s="119"/>
      <c r="AZ148" s="119" t="str">
        <f t="shared" si="63"/>
        <v>Electric</v>
      </c>
      <c r="BA148" s="120" t="s">
        <v>728</v>
      </c>
      <c r="BB148" s="120" t="str">
        <f>INDEX(DISCOM!H:H,MATCH(B148,DISCOM!B:B,0))</f>
        <v>Yes</v>
      </c>
      <c r="BC148" s="153" t="s">
        <v>731</v>
      </c>
      <c r="BD148" s="181" t="str">
        <f t="shared" si="64"/>
        <v>High DISCOM rating alongside feeder segregation and higher proportion of electric pumps suggests both PM-KUSUM model C (IPS and FLS) may be preferred. Small farm areas alongside higher fragmentation of holdings suggests community SIPs may be preferred</v>
      </c>
      <c r="BE148" s="58" t="s">
        <v>732</v>
      </c>
      <c r="BG148">
        <f>Y148*100</f>
        <v>0</v>
      </c>
    </row>
    <row r="149" spans="1:59" ht="123" customHeight="1" x14ac:dyDescent="0.25">
      <c r="A149" s="88" t="str">
        <f>INDEX(Aquifer!A:A,MATCH(B149,Aquifer!C:C,0))</f>
        <v>rajasthan</v>
      </c>
      <c r="B149" s="89" t="s">
        <v>650</v>
      </c>
      <c r="C149" s="87">
        <v>5.14</v>
      </c>
      <c r="D149" s="130">
        <f>INDEX(Aquifer!J:J,MATCH(B149,Aquifer!C:C,0))*100</f>
        <v>65.950654310718519</v>
      </c>
      <c r="E149" s="128">
        <v>158.20000000000002</v>
      </c>
      <c r="F149" s="128">
        <v>42.1</v>
      </c>
      <c r="G149" s="128">
        <v>70.290771175726931</v>
      </c>
      <c r="H149" s="46" t="str">
        <f t="shared" si="48"/>
        <v>High</v>
      </c>
      <c r="I149" s="46" t="str">
        <f t="shared" si="49"/>
        <v>Moderate</v>
      </c>
      <c r="J149" s="46" t="str">
        <f t="shared" si="50"/>
        <v>Moderate</v>
      </c>
      <c r="K149" s="46" t="str">
        <f t="shared" si="51"/>
        <v>Very High</v>
      </c>
      <c r="L149" s="91" t="str">
        <f t="shared" si="52"/>
        <v>District has High proportion of area under cultivation, supporting Moderate cropping intensity. Irrigation coverage is Moderate with Very High irrigation water requirements.</v>
      </c>
      <c r="M149" s="132">
        <v>99.15</v>
      </c>
      <c r="N149" s="132">
        <f>INDEX(Aquifer!H:H,MATCH(B149,Aquifer!C:C,0))</f>
        <v>233.22</v>
      </c>
      <c r="O149" s="77" t="str">
        <f>INDEX(Aquifer!F:F,MATCH(B149,Aquifer!C:C,0))</f>
        <v>HR</v>
      </c>
      <c r="P149" s="134">
        <f>INDEX(surface_water_body!F:F,MATCH(B149,surface_water_body!A:A,0))</f>
        <v>9</v>
      </c>
      <c r="Q149" s="42">
        <f>INDEX(surface_water_body!D:D,MATCH(B149,surface_water_body!A:A,0))</f>
        <v>1.9177999999999999</v>
      </c>
      <c r="R149" s="132">
        <f>INDEX(surface_water_body!E:E,MATCH(B149,surface_water_body!A:A,0))</f>
        <v>5.2049772416573298E-2</v>
      </c>
      <c r="S149" s="43" t="str">
        <f t="shared" si="53"/>
        <v>Very High</v>
      </c>
      <c r="T149" s="43" t="str">
        <f t="shared" si="54"/>
        <v>Over-exploited</v>
      </c>
      <c r="U149" s="43">
        <f t="shared" si="46"/>
        <v>1</v>
      </c>
      <c r="V149" s="48" t="str">
        <f t="shared" si="55"/>
        <v>Groundwater contribution to irrigation is Very High with current groundwater development stage classified as Over-exploited. There are 9 surface water bodies, covering 0.1% of district area.</v>
      </c>
      <c r="W149" s="136">
        <v>100</v>
      </c>
      <c r="X149" s="134">
        <v>86</v>
      </c>
      <c r="Y149" s="143">
        <f>INDEX(Aquifer!E:E, MATCH(B149,Aquifer!C:C,0))*100</f>
        <v>14.000000000000002</v>
      </c>
      <c r="Z149" s="139">
        <f>(INDEX(Aquifer!G:G, MATCH(B149,Aquifer!C:C,0)))*(10^4/10^6)</f>
        <v>486.4778</v>
      </c>
      <c r="AA149" s="141">
        <v>167</v>
      </c>
      <c r="AB149" s="56">
        <f>INDEX(Replacement!M:M, MATCH(B149,Replacement!B:B,0))</f>
        <v>30.6</v>
      </c>
      <c r="AC149" s="57">
        <f t="shared" si="47"/>
        <v>1</v>
      </c>
      <c r="AD149" s="57">
        <f>(X149/100)*0.278+(Y149/100)*0.0732</f>
        <v>0.24932800000000002</v>
      </c>
      <c r="AE149" s="44">
        <f t="shared" si="56"/>
        <v>3.3678894417675742E-2</v>
      </c>
      <c r="AF149" s="61" t="str">
        <f t="shared" si="57"/>
        <v>District has 100 pumps, with 86 % of pumps being electric. The electric tariff subsidy is Moderate. These pumps abstract 486 MCM of groundwater.</v>
      </c>
      <c r="AG149" s="146">
        <f>INDEX(Replacement!N:N,MATCH(B149,Replacement!B:B,0))</f>
        <v>81.16707821</v>
      </c>
      <c r="AH149" s="147">
        <f>INDEX('Community SIP'!C:C,MATCH(B149,'Community SIP'!B:B,0))</f>
        <v>1.41</v>
      </c>
      <c r="AI149" s="147">
        <f>INDEX('Community SIP'!D:D,MATCH(B149,'Community SIP'!B:B,0))</f>
        <v>3.43</v>
      </c>
      <c r="AJ149" s="67" t="str">
        <f t="shared" si="58"/>
        <v>Very High</v>
      </c>
      <c r="AK149" s="64">
        <f t="shared" si="59"/>
        <v>3</v>
      </c>
      <c r="AL149" s="64" t="str">
        <f t="shared" si="60"/>
        <v>Very High</v>
      </c>
      <c r="AM149" s="70" t="str">
        <f t="shared" si="61"/>
        <v>Small and Marginal farmers hold 81 % of holdings. The average area per holding is 1.41 ha with Very High fragmentation of land.</v>
      </c>
      <c r="AN149" s="150" t="str">
        <f>INDEX(DISCOM!E:E,MATCH(B149,DISCOM!B:B,0))</f>
        <v>Jaipur Vidyut Vitran Nigam Limited (JVVNL)</v>
      </c>
      <c r="AO149" s="150" t="str">
        <f>RIGHT(AN149,7)</f>
        <v>(JVVNL)</v>
      </c>
      <c r="AP149" s="150" t="str">
        <f>INDEX(DISCOM!F:F,MATCH(B149,DISCOM!B:B,0))</f>
        <v>B</v>
      </c>
      <c r="AQ149" s="74" t="str">
        <f>INDEX(DISCOM!H:H,MATCH(B149,DISCOM!B:B,0))</f>
        <v>No</v>
      </c>
      <c r="AR149" s="150"/>
      <c r="AS149" s="77">
        <f>(INDEX(Tariff!D:D,MATCH(A149,Tariff!A:A,0)))*100</f>
        <v>167</v>
      </c>
      <c r="AT149" s="85" t="str">
        <f>(INDEX(Tariff!E:E,MATCH(A149,Tariff!A:A,0)))</f>
        <v>Moderate</v>
      </c>
      <c r="AU149" s="86" t="str">
        <f t="shared" si="62"/>
        <v xml:space="preserve">Jaipur Vidyut Vitran Nigam Limited (JVVNL) is the Distribution Company responsible for distributing electricity. The rating of DISCOM (capturing financial and operational metrics) is B. </v>
      </c>
      <c r="AV149" s="119" t="str">
        <f>INDEX('Community SIP'!I:I,MATCH(B149,'Community SIP'!B:B,0))</f>
        <v>Community SIP</v>
      </c>
      <c r="AW149" s="119" t="str">
        <f t="shared" si="65"/>
        <v xml:space="preserve"> Small farm areas alongside higher fragmentation of holdings suggests community SIPs may be preferred</v>
      </c>
      <c r="AX149" s="119" t="str">
        <f t="shared" si="66"/>
        <v xml:space="preserve"> High groundwater development suggests that new SIPs should focus on surface water sources. </v>
      </c>
      <c r="AY149" s="120" t="s">
        <v>727</v>
      </c>
      <c r="AZ149" s="119" t="str">
        <f t="shared" si="63"/>
        <v>Electric</v>
      </c>
      <c r="BA149" s="120" t="s">
        <v>728</v>
      </c>
      <c r="BB149" s="120" t="str">
        <f>INDEX(DISCOM!H:H,MATCH(B149,DISCOM!B:B,0))</f>
        <v>No</v>
      </c>
      <c r="BC149" s="153" t="s">
        <v>729</v>
      </c>
      <c r="BD149" s="181" t="str">
        <f t="shared" si="64"/>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149" s="58" t="s">
        <v>730</v>
      </c>
      <c r="BG149">
        <f>Y149*100</f>
        <v>1400.0000000000002</v>
      </c>
    </row>
    <row r="150" spans="1:59" ht="123" customHeight="1" x14ac:dyDescent="0.25">
      <c r="A150" s="88" t="str">
        <f>INDEX(Aquifer!A:A,MATCH(B150,Aquifer!C:C,0))</f>
        <v>karnataka</v>
      </c>
      <c r="B150" s="89" t="s">
        <v>91</v>
      </c>
      <c r="C150" s="87">
        <v>5.44</v>
      </c>
      <c r="D150" s="130">
        <f>INDEX(Aquifer!J:J,MATCH(B150,Aquifer!C:C,0))*100</f>
        <v>72.483847478842776</v>
      </c>
      <c r="E150" s="128">
        <v>121.6</v>
      </c>
      <c r="F150" s="128">
        <v>43.7</v>
      </c>
      <c r="G150" s="128">
        <v>62.222779385954915</v>
      </c>
      <c r="H150" s="46" t="str">
        <f t="shared" si="48"/>
        <v>High</v>
      </c>
      <c r="I150" s="46" t="str">
        <f t="shared" si="49"/>
        <v>Low</v>
      </c>
      <c r="J150" s="46" t="str">
        <f t="shared" si="50"/>
        <v>Moderate</v>
      </c>
      <c r="K150" s="46" t="str">
        <f t="shared" si="51"/>
        <v>High</v>
      </c>
      <c r="L150" s="91" t="str">
        <f t="shared" si="52"/>
        <v>District has High proportion of area under cultivation, supporting Low cropping intensity. Irrigation coverage is Moderate with High irrigation water requirements.</v>
      </c>
      <c r="M150" s="132">
        <v>37.85</v>
      </c>
      <c r="N150" s="132">
        <f>INDEX(Aquifer!H:H,MATCH(B150,Aquifer!C:C,0))</f>
        <v>88.91</v>
      </c>
      <c r="O150" s="77" t="str">
        <f>INDEX(Aquifer!F:F,MATCH(B150,Aquifer!C:C,0))</f>
        <v>HR</v>
      </c>
      <c r="P150" s="134">
        <f>INDEX(surface_water_body!F:F,MATCH(B150,surface_water_body!A:A,0))</f>
        <v>387</v>
      </c>
      <c r="Q150" s="42">
        <f>INDEX(surface_water_body!D:D,MATCH(B150,surface_water_body!A:A,0))</f>
        <v>18.578039999999998</v>
      </c>
      <c r="R150" s="132">
        <f>INDEX(surface_water_body!E:E,MATCH(B150,surface_water_body!A:A,0))</f>
        <v>0.27154491296653355</v>
      </c>
      <c r="S150" s="43" t="str">
        <f t="shared" si="53"/>
        <v>Moderate</v>
      </c>
      <c r="T150" s="43" t="str">
        <f t="shared" si="54"/>
        <v>Semi-critical</v>
      </c>
      <c r="U150" s="43">
        <f t="shared" si="46"/>
        <v>4</v>
      </c>
      <c r="V150" s="48" t="str">
        <f t="shared" si="55"/>
        <v>Groundwater contribution to irrigation is Moderate with current groundwater development stage classified as Semi-critical. There are 387 surface water bodies, covering 0.3% of district area.</v>
      </c>
      <c r="W150" s="136">
        <v>100</v>
      </c>
      <c r="X150" s="134">
        <v>100</v>
      </c>
      <c r="Y150" s="143">
        <f>INDEX(Aquifer!E:E, MATCH(B150,Aquifer!C:C,0))*100</f>
        <v>0</v>
      </c>
      <c r="Z150" s="139">
        <f>(INDEX(Aquifer!G:G, MATCH(B150,Aquifer!C:C,0)))*(10^4/10^6)</f>
        <v>163.56209999999999</v>
      </c>
      <c r="AA150" s="141">
        <v>0</v>
      </c>
      <c r="AB150" s="56">
        <f>INDEX(Replacement!M:M, MATCH(B150,Replacement!B:B,0))</f>
        <v>6.25</v>
      </c>
      <c r="AC150" s="57">
        <f t="shared" si="47"/>
        <v>1</v>
      </c>
      <c r="AD150" s="57">
        <f>(X150/100)*0.278+(Y150/100)*0.0732</f>
        <v>0.27800000000000002</v>
      </c>
      <c r="AE150" s="44">
        <f t="shared" si="56"/>
        <v>2.5787533868055559E-3</v>
      </c>
      <c r="AF150" s="61" t="str">
        <f t="shared" si="57"/>
        <v>District has 100 pumps, with 100 % of pumps being electric. The electric tariff subsidy is Very High. These pumps abstract 163 MCM of groundwater.</v>
      </c>
      <c r="AG150" s="146">
        <f>INDEX(Replacement!N:N,MATCH(B150,Replacement!B:B,0))</f>
        <v>80.180000000000007</v>
      </c>
      <c r="AH150" s="147">
        <f>INDEX('Community SIP'!C:C,MATCH(B150,'Community SIP'!B:B,0))</f>
        <v>1.35</v>
      </c>
      <c r="AI150" s="147">
        <f>INDEX('Community SIP'!D:D,MATCH(B150,'Community SIP'!B:B,0))</f>
        <v>1.26</v>
      </c>
      <c r="AJ150" s="67" t="str">
        <f t="shared" si="58"/>
        <v>Very High</v>
      </c>
      <c r="AK150" s="64">
        <f t="shared" si="59"/>
        <v>3</v>
      </c>
      <c r="AL150" s="64" t="str">
        <f t="shared" si="60"/>
        <v>Moderate</v>
      </c>
      <c r="AM150" s="70" t="str">
        <f t="shared" si="61"/>
        <v>Small and Marginal farmers hold 80 % of holdings. The average area per holding is 1.35 ha with Moderate fragmentation of land.</v>
      </c>
      <c r="AN150" s="150" t="str">
        <f>INDEX(DISCOM!E:E,MATCH(B150,DISCOM!B:B,0))</f>
        <v>Bangalore Electricity Supply Company Limited (BESCOM)</v>
      </c>
      <c r="AO150" s="150"/>
      <c r="AP150" s="150" t="str">
        <f>INDEX(DISCOM!F:F,MATCH(B150,DISCOM!B:B,0))</f>
        <v>C</v>
      </c>
      <c r="AQ150" s="74" t="str">
        <f>INDEX(DISCOM!H:H,MATCH(B150,DISCOM!B:B,0))</f>
        <v>Yes</v>
      </c>
      <c r="AR150" s="150" t="s">
        <v>726</v>
      </c>
      <c r="AS150" s="77">
        <f>(INDEX(Tariff!D:D,MATCH(A150,Tariff!A:A,0)))*100</f>
        <v>0</v>
      </c>
      <c r="AT150" s="85" t="str">
        <f>(INDEX(Tariff!E:E,MATCH(A150,Tariff!A:A,0)))</f>
        <v>Very High</v>
      </c>
      <c r="AU150" s="86" t="str">
        <f t="shared" si="62"/>
        <v>Bangalore Electricity Supply Company Limited (BESCOM) is the Distribution Company responsible for distributing electricity. The rating of DISCOM (capturing financial and operational metrics) is C. More than 70 % of feeder is segregated.</v>
      </c>
      <c r="AV150" s="119" t="str">
        <f>INDEX('Community SIP'!I:I,MATCH(B150,'Community SIP'!B:B,0))</f>
        <v/>
      </c>
      <c r="AW150" s="119" t="str">
        <f t="shared" si="65"/>
        <v/>
      </c>
      <c r="AX150" s="119" t="str">
        <f t="shared" si="66"/>
        <v/>
      </c>
      <c r="AY150" s="119"/>
      <c r="AZ150" s="119" t="str">
        <f t="shared" si="63"/>
        <v>Electric</v>
      </c>
      <c r="BA150" s="119"/>
      <c r="BB150" s="120" t="str">
        <f>INDEX(DISCOM!H:H,MATCH(B150,DISCOM!B:B,0))</f>
        <v>Yes</v>
      </c>
      <c r="BC150" s="153" t="s">
        <v>741</v>
      </c>
      <c r="BD150" s="181" t="str">
        <f t="shared" si="64"/>
        <v>Electric pump proportion is higher, with more than 80 % feeder segregation suggesting preferred PM-KUSUM  model is C.  However, low DISCOM rating may be a challenge suggesting investments are to be made to strengthen DISCOM.</v>
      </c>
      <c r="BE150" s="58" t="s">
        <v>742</v>
      </c>
      <c r="BG150">
        <f>Y150*100</f>
        <v>0</v>
      </c>
    </row>
    <row r="151" spans="1:59" ht="123" customHeight="1" x14ac:dyDescent="0.25">
      <c r="A151" s="88" t="str">
        <f>INDEX(Aquifer!A:A,MATCH(B151,Aquifer!C:C,0))</f>
        <v>odisha</v>
      </c>
      <c r="B151" s="89" t="s">
        <v>338</v>
      </c>
      <c r="C151" s="87">
        <v>5.0199999999999996</v>
      </c>
      <c r="D151" s="130">
        <f>INDEX(Aquifer!J:J,MATCH(B151,Aquifer!C:C,0))*100</f>
        <v>28.243094180610594</v>
      </c>
      <c r="E151" s="128">
        <v>102.69999999999999</v>
      </c>
      <c r="F151" s="128">
        <v>4.9000000000000004</v>
      </c>
      <c r="G151" s="128">
        <v>35.149032992036403</v>
      </c>
      <c r="H151" s="46" t="str">
        <f t="shared" si="48"/>
        <v>Moderate</v>
      </c>
      <c r="I151" s="46" t="str">
        <f t="shared" si="49"/>
        <v>Low</v>
      </c>
      <c r="J151" s="46" t="str">
        <f t="shared" si="50"/>
        <v>Low</v>
      </c>
      <c r="K151" s="46" t="str">
        <f t="shared" si="51"/>
        <v>Moderate</v>
      </c>
      <c r="L151" s="91" t="str">
        <f t="shared" si="52"/>
        <v>District has Moderate proportion of area under cultivation, supporting Low cropping intensity. Irrigation coverage is Low with Moderate irrigation water requirements.</v>
      </c>
      <c r="M151" s="132">
        <v>13.420000000000002</v>
      </c>
      <c r="N151" s="132">
        <f>INDEX(Aquifer!H:H,MATCH(B151,Aquifer!C:C,0))</f>
        <v>57.44</v>
      </c>
      <c r="O151" s="77" t="str">
        <f>INDEX(Aquifer!F:F,MATCH(B151,Aquifer!C:C,0))</f>
        <v>SR</v>
      </c>
      <c r="P151" s="134">
        <f>INDEX(surface_water_body!F:F,MATCH(B151,surface_water_body!A:A,0))</f>
        <v>0</v>
      </c>
      <c r="Q151" s="42">
        <f>INDEX(surface_water_body!D:D,MATCH(B151,surface_water_body!A:A,0))</f>
        <v>0</v>
      </c>
      <c r="R151" s="132">
        <f>INDEX(surface_water_body!E:E,MATCH(B151,surface_water_body!A:A,0))</f>
        <v>0</v>
      </c>
      <c r="S151" s="43" t="str">
        <f t="shared" si="53"/>
        <v>Low</v>
      </c>
      <c r="T151" s="43" t="str">
        <f t="shared" si="54"/>
        <v>Moderate</v>
      </c>
      <c r="U151" s="43">
        <f t="shared" si="46"/>
        <v>1</v>
      </c>
      <c r="V151" s="48" t="str">
        <f t="shared" si="55"/>
        <v>Groundwater contribution to irrigation is Low with current groundwater development stage classified as Moderate. There are 0 surface water bodies, covering 0% of district area.</v>
      </c>
      <c r="W151" s="136">
        <v>100</v>
      </c>
      <c r="X151" s="134">
        <v>49</v>
      </c>
      <c r="Y151" s="143">
        <f>INDEX(Aquifer!E:E, MATCH(B151,Aquifer!C:C,0))*100</f>
        <v>50</v>
      </c>
      <c r="Z151" s="139">
        <f>(INDEX(Aquifer!G:G, MATCH(B151,Aquifer!C:C,0)))*(10^4/10^6)</f>
        <v>322.73900000000003</v>
      </c>
      <c r="AA151" s="141">
        <v>150</v>
      </c>
      <c r="AB151" s="56">
        <f>INDEX(Replacement!M:M, MATCH(B151,Replacement!B:B,0))</f>
        <v>4.9000000000000004</v>
      </c>
      <c r="AC151" s="57">
        <f t="shared" si="47"/>
        <v>3</v>
      </c>
      <c r="AD151" s="57">
        <f>(X151/100)*0.278+(Y151/100)*0.0732</f>
        <v>0.17282</v>
      </c>
      <c r="AE151" s="44">
        <f t="shared" si="56"/>
        <v>2.4799552834440749E-3</v>
      </c>
      <c r="AF151" s="61" t="str">
        <f t="shared" si="57"/>
        <v>District has 100 pumps, with 49 % of pumps being electric. The electric tariff subsidy is High. These pumps abstract 322 MCM of groundwater.</v>
      </c>
      <c r="AG151" s="146">
        <f>INDEX(Replacement!N:N,MATCH(B151,Replacement!B:B,0))</f>
        <v>94.19</v>
      </c>
      <c r="AH151" s="147">
        <f>INDEX('Community SIP'!C:C,MATCH(B151,'Community SIP'!B:B,0))</f>
        <v>0.88</v>
      </c>
      <c r="AI151" s="147">
        <f>INDEX('Community SIP'!D:D,MATCH(B151,'Community SIP'!B:B,0))</f>
        <v>2.74</v>
      </c>
      <c r="AJ151" s="67" t="str">
        <f t="shared" si="58"/>
        <v>Very High</v>
      </c>
      <c r="AK151" s="64">
        <f t="shared" si="59"/>
        <v>4</v>
      </c>
      <c r="AL151" s="64" t="str">
        <f t="shared" si="60"/>
        <v>High</v>
      </c>
      <c r="AM151" s="70" t="str">
        <f t="shared" si="61"/>
        <v>Small and Marginal farmers hold 94 % of holdings. The average area per holding is 0.88 ha with High fragmentation of land.</v>
      </c>
      <c r="AN151" s="150" t="str">
        <f>INDEX(DISCOM!E:E,MATCH(B151,DISCOM!B:B,0))</f>
        <v>TP Northern Odisha Distribution Limited (TPNODL)</v>
      </c>
      <c r="AO151" s="150"/>
      <c r="AP151" s="150" t="str">
        <f>INDEX(DISCOM!F:F,MATCH(B151,DISCOM!B:B,0))</f>
        <v>A+</v>
      </c>
      <c r="AQ151" s="74" t="str">
        <f>INDEX(DISCOM!H:H,MATCH(B151,DISCOM!B:B,0))</f>
        <v>No data</v>
      </c>
      <c r="AR151" s="150"/>
      <c r="AS151" s="77">
        <f>(INDEX(Tariff!D:D,MATCH(A151,Tariff!A:A,0)))*100</f>
        <v>150</v>
      </c>
      <c r="AT151" s="85" t="str">
        <f>(INDEX(Tariff!E:E,MATCH(A151,Tariff!A:A,0)))</f>
        <v>High</v>
      </c>
      <c r="AU151" s="86" t="str">
        <f t="shared" si="62"/>
        <v xml:space="preserve">TP Northern Odisha Distribution Limited (TPNODL) is the Distribution Company responsible for distributing electricity. The rating of DISCOM (capturing financial and operational metrics) is A+. </v>
      </c>
      <c r="AV151" s="119" t="str">
        <f>INDEX('Community SIP'!I:I,MATCH(B151,'Community SIP'!B:B,0))</f>
        <v>Community SIP</v>
      </c>
      <c r="AW151" s="119" t="str">
        <f t="shared" si="65"/>
        <v xml:space="preserve"> Small farm areas alongside higher fragmentation of holdings suggests community SIPs may be preferred</v>
      </c>
      <c r="AX151" s="119" t="str">
        <f t="shared" si="66"/>
        <v/>
      </c>
      <c r="AY151" s="119"/>
      <c r="AZ151" s="119" t="str">
        <f t="shared" si="63"/>
        <v>mix</v>
      </c>
      <c r="BA151" s="119" t="s">
        <v>728</v>
      </c>
      <c r="BB151" s="120" t="str">
        <f>INDEX(DISCOM!H:H,MATCH(B151,DISCOM!B:B,0))</f>
        <v>No data</v>
      </c>
      <c r="BC151" s="153" t="s">
        <v>744</v>
      </c>
      <c r="BD151" s="181" t="str">
        <f t="shared" si="64"/>
        <v>No data on DISCOM feeder segregation Small farm areas alongside higher fragmentation of holdings suggests community SIPs may be preferred</v>
      </c>
      <c r="BE151" s="58" t="s">
        <v>95</v>
      </c>
      <c r="BG151">
        <f>Y151*100</f>
        <v>5000</v>
      </c>
    </row>
    <row r="152" spans="1:59" ht="123" customHeight="1" x14ac:dyDescent="0.25">
      <c r="A152" s="88" t="str">
        <f>INDEX(Aquifer!A:A,MATCH(B152,Aquifer!C:C,0))</f>
        <v>uttarakhand</v>
      </c>
      <c r="B152" s="89" t="s">
        <v>641</v>
      </c>
      <c r="C152" s="87">
        <v>4.7626174387551998</v>
      </c>
      <c r="D152" s="130">
        <f>INDEX(Aquifer!J:J,MATCH(B152,Aquifer!C:C,0))*100</f>
        <v>9.2802560754563146</v>
      </c>
      <c r="E152" s="128">
        <v>146.6</v>
      </c>
      <c r="F152" s="128">
        <v>52</v>
      </c>
      <c r="G152" s="128">
        <v>52.489671667753868</v>
      </c>
      <c r="H152" s="46" t="str">
        <f t="shared" si="48"/>
        <v>Low</v>
      </c>
      <c r="I152" s="46" t="str">
        <f t="shared" si="49"/>
        <v>Moderate</v>
      </c>
      <c r="J152" s="46" t="str">
        <f t="shared" si="50"/>
        <v>High</v>
      </c>
      <c r="K152" s="46" t="str">
        <f t="shared" si="51"/>
        <v>High</v>
      </c>
      <c r="L152" s="91" t="str">
        <f t="shared" si="52"/>
        <v>District has Low proportion of area under cultivation, supporting Moderate cropping intensity. Irrigation coverage is High with High irrigation water requirements.</v>
      </c>
      <c r="M152" s="132">
        <v>32.11</v>
      </c>
      <c r="N152" s="132">
        <f>INDEX(Aquifer!H:H,MATCH(B152,Aquifer!C:C,0))</f>
        <v>32.15</v>
      </c>
      <c r="O152" s="77" t="str">
        <f>INDEX(Aquifer!F:F,MATCH(B152,Aquifer!C:C,0))</f>
        <v>HR</v>
      </c>
      <c r="P152" s="134">
        <f>INDEX(surface_water_body!F:F,MATCH(B152,surface_water_body!A:A,0))</f>
        <v>210</v>
      </c>
      <c r="Q152" s="42">
        <f>INDEX(surface_water_body!D:D,MATCH(B152,surface_water_body!A:A,0))</f>
        <v>1.8451199999999996</v>
      </c>
      <c r="R152" s="132">
        <f>INDEX(surface_water_body!E:E,MATCH(B152,surface_water_body!A:A,0))</f>
        <v>5.9098858217944125E-2</v>
      </c>
      <c r="S152" s="43" t="str">
        <f t="shared" si="53"/>
        <v>Moderate</v>
      </c>
      <c r="T152" s="43" t="str">
        <f t="shared" si="54"/>
        <v>Low</v>
      </c>
      <c r="U152" s="43">
        <f t="shared" si="46"/>
        <v>1</v>
      </c>
      <c r="V152" s="48" t="str">
        <f t="shared" si="55"/>
        <v>Groundwater contribution to irrigation is Moderate with current groundwater development stage classified as Low. There are 210 surface water bodies, covering 0.1% of district area.</v>
      </c>
      <c r="W152" s="136">
        <v>100</v>
      </c>
      <c r="X152" s="134">
        <v>100</v>
      </c>
      <c r="Y152" s="143">
        <f>INDEX(Aquifer!E:E, MATCH(B152,Aquifer!C:C,0))*100</f>
        <v>0</v>
      </c>
      <c r="Z152" s="139">
        <f>(INDEX(Aquifer!G:G, MATCH(B152,Aquifer!C:C,0)))*(10^4/10^6)</f>
        <v>0</v>
      </c>
      <c r="AA152" s="141">
        <v>285</v>
      </c>
      <c r="AB152" s="56">
        <f>INDEX(Replacement!M:M, MATCH(B152,Replacement!B:B,0))</f>
        <v>10.3</v>
      </c>
      <c r="AC152" s="57">
        <f t="shared" si="47"/>
        <v>1</v>
      </c>
      <c r="AD152" s="57">
        <f>(X152/100)*0.278+(Y152/100)*0.0732</f>
        <v>0.27800000000000002</v>
      </c>
      <c r="AE152" s="44">
        <f t="shared" si="56"/>
        <v>0</v>
      </c>
      <c r="AF152" s="61" t="str">
        <f t="shared" si="57"/>
        <v>District has 100 pumps, with 100 % of pumps being electric. The electric tariff subsidy is Moderate. These pumps abstract 0 MCM of groundwater.</v>
      </c>
      <c r="AG152" s="146">
        <f>INDEX(Replacement!N:N,MATCH(B152,Replacement!B:B,0))</f>
        <v>88.660361589999994</v>
      </c>
      <c r="AH152" s="147">
        <f>INDEX('Community SIP'!C:C,MATCH(B152,'Community SIP'!B:B,0))</f>
        <v>0.92</v>
      </c>
      <c r="AI152" s="147">
        <f>INDEX('Community SIP'!D:D,MATCH(B152,'Community SIP'!B:B,0))</f>
        <v>2.6</v>
      </c>
      <c r="AJ152" s="67" t="str">
        <f t="shared" si="58"/>
        <v>Very High</v>
      </c>
      <c r="AK152" s="64">
        <f t="shared" si="59"/>
        <v>4</v>
      </c>
      <c r="AL152" s="64" t="str">
        <f t="shared" si="60"/>
        <v>High</v>
      </c>
      <c r="AM152" s="70" t="str">
        <f t="shared" si="61"/>
        <v>Small and Marginal farmers hold 88 % of holdings. The average area per holding is 0.92 ha with High fragmentation of land.</v>
      </c>
      <c r="AN152" s="150" t="str">
        <f>INDEX(DISCOM!E:E,MATCH(B152,DISCOM!B:B,0))</f>
        <v>Uttarakhand Power Corporation Limited (UPCL)</v>
      </c>
      <c r="AO152" s="150"/>
      <c r="AP152" s="150" t="str">
        <f>INDEX(DISCOM!F:F,MATCH(B152,DISCOM!B:B,0))</f>
        <v>B-</v>
      </c>
      <c r="AQ152" s="74" t="str">
        <f>INDEX(DISCOM!H:H,MATCH(B152,DISCOM!B:B,0))</f>
        <v>Yes</v>
      </c>
      <c r="AR152" s="150" t="s">
        <v>726</v>
      </c>
      <c r="AS152" s="77">
        <f>(INDEX(Tariff!D:D,MATCH(A152,Tariff!A:A,0)))*100</f>
        <v>285</v>
      </c>
      <c r="AT152" s="85" t="str">
        <f>(INDEX(Tariff!E:E,MATCH(A152,Tariff!A:A,0)))</f>
        <v>Moderate</v>
      </c>
      <c r="AU152" s="86" t="str">
        <f t="shared" si="62"/>
        <v>Uttarakhand Power Corporation Limited (UPCL) is the Distribution Company responsible for distributing electricity. The rating of DISCOM (capturing financial and operational metrics) is B-. More than 70 % of feeder is segregated.</v>
      </c>
      <c r="AV152" s="119" t="str">
        <f>INDEX('Community SIP'!I:I,MATCH(B152,'Community SIP'!B:B,0))</f>
        <v>Community SIP</v>
      </c>
      <c r="AW152" s="119" t="str">
        <f t="shared" si="65"/>
        <v xml:space="preserve"> Small farm areas alongside higher fragmentation of holdings suggests community SIPs may be preferred</v>
      </c>
      <c r="AX152" s="119" t="str">
        <f t="shared" si="66"/>
        <v/>
      </c>
      <c r="AY152" s="119"/>
      <c r="AZ152" s="119" t="str">
        <f t="shared" si="63"/>
        <v>Electric</v>
      </c>
      <c r="BA152" s="119"/>
      <c r="BB152" s="120" t="str">
        <f>INDEX(DISCOM!H:H,MATCH(B152,DISCOM!B:B,0))</f>
        <v>Yes</v>
      </c>
      <c r="BC152" s="153" t="s">
        <v>741</v>
      </c>
      <c r="BD152" s="181" t="str">
        <f t="shared" si="64"/>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152" s="58" t="s">
        <v>742</v>
      </c>
      <c r="BG152">
        <f>Y152*100</f>
        <v>0</v>
      </c>
    </row>
    <row r="153" spans="1:59" ht="123" customHeight="1" x14ac:dyDescent="0.25">
      <c r="A153" s="88" t="str">
        <f>INDEX(Aquifer!A:A,MATCH(B153,Aquifer!C:C,0))</f>
        <v>jharkhand</v>
      </c>
      <c r="B153" s="89" t="s">
        <v>405</v>
      </c>
      <c r="C153" s="87">
        <v>4.9009102123592001</v>
      </c>
      <c r="D153" s="130">
        <f>INDEX(Aquifer!J:J,MATCH(B153,Aquifer!C:C,0))*100</f>
        <v>14.408994850120028</v>
      </c>
      <c r="E153" s="128">
        <v>117</v>
      </c>
      <c r="F153" s="128">
        <v>15</v>
      </c>
      <c r="G153" s="128">
        <v>45.314565888056407</v>
      </c>
      <c r="H153" s="46" t="str">
        <f t="shared" si="48"/>
        <v>Low</v>
      </c>
      <c r="I153" s="46" t="str">
        <f t="shared" si="49"/>
        <v>Low</v>
      </c>
      <c r="J153" s="46" t="str">
        <f t="shared" si="50"/>
        <v>Low</v>
      </c>
      <c r="K153" s="46" t="str">
        <f t="shared" si="51"/>
        <v>Moderate</v>
      </c>
      <c r="L153" s="91" t="str">
        <f t="shared" si="52"/>
        <v>District has Low proportion of area under cultivation, supporting Low cropping intensity. Irrigation coverage is Low with Moderate irrigation water requirements.</v>
      </c>
      <c r="M153" s="132">
        <v>37.89</v>
      </c>
      <c r="N153" s="132">
        <f>INDEX(Aquifer!H:H,MATCH(B153,Aquifer!C:C,0))</f>
        <v>53.37</v>
      </c>
      <c r="O153" s="77" t="str">
        <f>INDEX(Aquifer!F:F,MATCH(B153,Aquifer!C:C,0))</f>
        <v>HR</v>
      </c>
      <c r="P153" s="134">
        <f>INDEX(surface_water_body!F:F,MATCH(B153,surface_water_body!A:A,0))</f>
        <v>4117</v>
      </c>
      <c r="Q153" s="42">
        <f>INDEX(surface_water_body!D:D,MATCH(B153,surface_water_body!A:A,0))</f>
        <v>79.880919999999961</v>
      </c>
      <c r="R153" s="132">
        <f>INDEX(surface_water_body!E:E,MATCH(B153,surface_water_body!A:A,0))</f>
        <v>3.2750456093511802</v>
      </c>
      <c r="S153" s="43" t="str">
        <f t="shared" si="53"/>
        <v>Moderate</v>
      </c>
      <c r="T153" s="43" t="str">
        <f t="shared" si="54"/>
        <v>Moderate</v>
      </c>
      <c r="U153" s="43">
        <f t="shared" si="46"/>
        <v>4</v>
      </c>
      <c r="V153" s="48" t="str">
        <f t="shared" si="55"/>
        <v>Groundwater contribution to irrigation is Moderate with current groundwater development stage classified as Moderate. There are 4117 surface water bodies, covering 3.3% of district area.</v>
      </c>
      <c r="W153" s="136">
        <v>100</v>
      </c>
      <c r="X153" s="134">
        <v>100</v>
      </c>
      <c r="Y153" s="143">
        <f>INDEX(Aquifer!E:E, MATCH(B153,Aquifer!C:C,0))*100</f>
        <v>0</v>
      </c>
      <c r="Z153" s="139">
        <f>(INDEX(Aquifer!G:G, MATCH(B153,Aquifer!C:C,0)))*(10^4/10^6)</f>
        <v>82.427900000000008</v>
      </c>
      <c r="AA153" s="141">
        <v>95</v>
      </c>
      <c r="AB153" s="56">
        <f>INDEX(Replacement!M:M, MATCH(B153,Replacement!B:B,0))</f>
        <v>7.3</v>
      </c>
      <c r="AC153" s="57">
        <f t="shared" si="47"/>
        <v>1</v>
      </c>
      <c r="AD153" s="57">
        <f>(X153/100)*0.278+(Y153/100)*0.0732</f>
        <v>0.27800000000000002</v>
      </c>
      <c r="AE153" s="44">
        <f t="shared" si="56"/>
        <v>1.5179036727296299E-3</v>
      </c>
      <c r="AF153" s="61" t="str">
        <f t="shared" si="57"/>
        <v>District has 100 pumps, with 100 % of pumps being electric. The electric tariff subsidy is High. These pumps abstract 82 MCM of groundwater.</v>
      </c>
      <c r="AG153" s="146">
        <f>INDEX(Replacement!N:N,MATCH(B153,Replacement!B:B,0))</f>
        <v>81.460000000000008</v>
      </c>
      <c r="AH153" s="147">
        <f>INDEX('Community SIP'!C:C,MATCH(B153,'Community SIP'!B:B,0))</f>
        <v>1.4</v>
      </c>
      <c r="AI153" s="147">
        <f>INDEX('Community SIP'!D:D,MATCH(B153,'Community SIP'!B:B,0))</f>
        <v>2.0299999999999998</v>
      </c>
      <c r="AJ153" s="67" t="str">
        <f t="shared" si="58"/>
        <v>Very High</v>
      </c>
      <c r="AK153" s="64">
        <f t="shared" si="59"/>
        <v>3</v>
      </c>
      <c r="AL153" s="64" t="str">
        <f t="shared" si="60"/>
        <v>High</v>
      </c>
      <c r="AM153" s="70" t="str">
        <f t="shared" si="61"/>
        <v>Small and Marginal farmers hold 81 % of holdings. The average area per holding is 1.4 ha with High fragmentation of land.</v>
      </c>
      <c r="AN153" s="150" t="str">
        <f>INDEX(DISCOM!E:E,MATCH(B153,DISCOM!B:B,0))</f>
        <v>Jharkhand Bijli Vitran Nigam Limited (JBVNL)</v>
      </c>
      <c r="AO153" s="150"/>
      <c r="AP153" s="150" t="str">
        <f>INDEX(DISCOM!F:F,MATCH(B153,DISCOM!B:B,0))</f>
        <v>C-</v>
      </c>
      <c r="AQ153" s="74" t="str">
        <f>INDEX(DISCOM!H:H,MATCH(B153,DISCOM!B:B,0))</f>
        <v>No</v>
      </c>
      <c r="AR153" s="150"/>
      <c r="AS153" s="77">
        <f>(INDEX(Tariff!D:D,MATCH(A153,Tariff!A:A,0)))*100</f>
        <v>95</v>
      </c>
      <c r="AT153" s="85" t="str">
        <f>(INDEX(Tariff!E:E,MATCH(A153,Tariff!A:A,0)))</f>
        <v>High</v>
      </c>
      <c r="AU153" s="86" t="str">
        <f t="shared" si="62"/>
        <v xml:space="preserve">Jharkhand Bijli Vitran Nigam Limited (JBVNL) is the Distribution Company responsible for distributing electricity. The rating of DISCOM (capturing financial and operational metrics) is C-. </v>
      </c>
      <c r="AV153" s="119" t="str">
        <f>INDEX('Community SIP'!I:I,MATCH(B153,'Community SIP'!B:B,0))</f>
        <v>Community SIP</v>
      </c>
      <c r="AW153" s="119" t="str">
        <f t="shared" si="65"/>
        <v xml:space="preserve"> Small farm areas alongside higher fragmentation of holdings suggests community SIPs may be preferred</v>
      </c>
      <c r="AX153" s="119" t="str">
        <f t="shared" si="66"/>
        <v/>
      </c>
      <c r="AY153" s="119"/>
      <c r="AZ153" s="120" t="str">
        <f t="shared" si="63"/>
        <v>Electric</v>
      </c>
      <c r="BA153" s="119"/>
      <c r="BB153" s="120" t="str">
        <f>INDEX(DISCOM!H:H,MATCH(B153,DISCOM!B:B,0))</f>
        <v>No</v>
      </c>
      <c r="BC153" s="153" t="s">
        <v>724</v>
      </c>
      <c r="BD153"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53" s="58" t="s">
        <v>725</v>
      </c>
      <c r="BG153">
        <f>Y153*100</f>
        <v>0</v>
      </c>
    </row>
    <row r="154" spans="1:59" ht="123" customHeight="1" x14ac:dyDescent="0.25">
      <c r="A154" s="88" t="str">
        <f>INDEX(Aquifer!A:A,MATCH(B154,Aquifer!C:C,0))</f>
        <v>uttar pradesh</v>
      </c>
      <c r="B154" s="89" t="s">
        <v>376</v>
      </c>
      <c r="C154" s="87">
        <v>4.6743681291882</v>
      </c>
      <c r="D154" s="130">
        <f>INDEX(Aquifer!J:J,MATCH(B154,Aquifer!C:C,0))*100</f>
        <v>75.647215449762612</v>
      </c>
      <c r="E154" s="128">
        <v>167.5</v>
      </c>
      <c r="F154" s="128">
        <v>92.1</v>
      </c>
      <c r="G154" s="128">
        <v>76.359354762745795</v>
      </c>
      <c r="H154" s="46" t="str">
        <f t="shared" si="48"/>
        <v>Very High</v>
      </c>
      <c r="I154" s="46" t="str">
        <f t="shared" si="49"/>
        <v>Moderate</v>
      </c>
      <c r="J154" s="46" t="str">
        <f t="shared" si="50"/>
        <v>Very High</v>
      </c>
      <c r="K154" s="46" t="str">
        <f t="shared" si="51"/>
        <v>Very High</v>
      </c>
      <c r="L154" s="91" t="str">
        <f t="shared" si="52"/>
        <v>District has Very High proportion of area under cultivation, supporting Moderate cropping intensity. Irrigation coverage is Very High with Very High irrigation water requirements.</v>
      </c>
      <c r="M154" s="132">
        <v>72.070000000000007</v>
      </c>
      <c r="N154" s="132">
        <f>INDEX(Aquifer!H:H,MATCH(B154,Aquifer!C:C,0))</f>
        <v>62.33</v>
      </c>
      <c r="O154" s="77" t="str">
        <f>INDEX(Aquifer!F:F,MATCH(B154,Aquifer!C:C,0))</f>
        <v>SR</v>
      </c>
      <c r="P154" s="134">
        <f>INDEX(surface_water_body!F:F,MATCH(B154,surface_water_body!A:A,0))</f>
        <v>4584</v>
      </c>
      <c r="Q154" s="42">
        <f>INDEX(surface_water_body!D:D,MATCH(B154,surface_water_body!A:A,0))</f>
        <v>19.407940000000007</v>
      </c>
      <c r="R154" s="132">
        <f>INDEX(surface_water_body!E:E,MATCH(B154,surface_water_body!A:A,0))</f>
        <v>0.75781259809059376</v>
      </c>
      <c r="S154" s="43" t="str">
        <f t="shared" si="53"/>
        <v>High</v>
      </c>
      <c r="T154" s="43" t="str">
        <f t="shared" si="54"/>
        <v>Moderate</v>
      </c>
      <c r="U154" s="43">
        <f t="shared" si="46"/>
        <v>4</v>
      </c>
      <c r="V154" s="48" t="str">
        <f t="shared" si="55"/>
        <v>Groundwater contribution to irrigation is High with current groundwater development stage classified as Moderate. There are 4584 surface water bodies, covering 0.8% of district area.</v>
      </c>
      <c r="W154" s="136">
        <v>100</v>
      </c>
      <c r="X154" s="134">
        <v>35</v>
      </c>
      <c r="Y154" s="143">
        <f>INDEX(Aquifer!E:E, MATCH(B154,Aquifer!C:C,0))*100</f>
        <v>63</v>
      </c>
      <c r="Z154" s="139">
        <f>(INDEX(Aquifer!G:G, MATCH(B154,Aquifer!C:C,0)))*(10^4/10^6)</f>
        <v>278.29660000000001</v>
      </c>
      <c r="AA154" s="141">
        <v>0</v>
      </c>
      <c r="AB154" s="56">
        <f>INDEX(Replacement!M:M, MATCH(B154,Replacement!B:B,0))</f>
        <v>4.1399999999999997</v>
      </c>
      <c r="AC154" s="57">
        <f t="shared" si="47"/>
        <v>3</v>
      </c>
      <c r="AD154" s="57">
        <f>(X154/100)*0.278+(Y154/100)*0.0732</f>
        <v>0.14341599999999999</v>
      </c>
      <c r="AE154" s="44">
        <f t="shared" si="56"/>
        <v>1.4993677568057066E-3</v>
      </c>
      <c r="AF154" s="61" t="str">
        <f t="shared" si="57"/>
        <v>District has 100 pumps, with 35 % of pumps being electric. The electric tariff subsidy is Very High. These pumps abstract 278 MCM of groundwater.</v>
      </c>
      <c r="AG154" s="146">
        <f>INDEX(Replacement!N:N,MATCH(B154,Replacement!B:B,0))</f>
        <v>96.221565729000005</v>
      </c>
      <c r="AH154" s="147">
        <f>INDEX('Community SIP'!C:C,MATCH(B154,'Community SIP'!B:B,0))</f>
        <v>0.55000000000000004</v>
      </c>
      <c r="AI154" s="147">
        <f>INDEX('Community SIP'!D:D,MATCH(B154,'Community SIP'!B:B,0))</f>
        <v>1.33</v>
      </c>
      <c r="AJ154" s="67" t="str">
        <f t="shared" si="58"/>
        <v>Very High</v>
      </c>
      <c r="AK154" s="64">
        <f t="shared" si="59"/>
        <v>4</v>
      </c>
      <c r="AL154" s="64" t="str">
        <f t="shared" si="60"/>
        <v>Moderate</v>
      </c>
      <c r="AM154" s="70" t="str">
        <f t="shared" si="61"/>
        <v>Small and Marginal farmers hold 96 % of holdings. The average area per holding is 0.55 ha with Moderate fragmentation of land.</v>
      </c>
      <c r="AN154" s="150" t="str">
        <f>INDEX(DISCOM!E:E,MATCH(B154,DISCOM!B:B,0))</f>
        <v>Purvanchal Vidyut Vitran Nigam Limited (PuVVNL)</v>
      </c>
      <c r="AO154" s="150"/>
      <c r="AP154" s="150" t="str">
        <f>INDEX(DISCOM!F:F,MATCH(B154,DISCOM!B:B,0))</f>
        <v>C-</v>
      </c>
      <c r="AQ154" s="74" t="str">
        <f>INDEX(DISCOM!H:H,MATCH(B154,DISCOM!B:B,0))</f>
        <v>Yes</v>
      </c>
      <c r="AR154" s="150" t="s">
        <v>726</v>
      </c>
      <c r="AS154" s="77">
        <f>(INDEX(Tariff!D:D,MATCH(A154,Tariff!A:A,0)))*100</f>
        <v>0</v>
      </c>
      <c r="AT154" s="85" t="str">
        <f>(INDEX(Tariff!E:E,MATCH(A154,Tariff!A:A,0)))</f>
        <v>Very High</v>
      </c>
      <c r="AU154" s="86" t="str">
        <f t="shared" si="62"/>
        <v>Purvanchal Vidyut Vitran Nigam Limited (PuVVNL) is the Distribution Company responsible for distributing electricity. The rating of DISCOM (capturing financial and operational metrics) is C-. More than 70 % of feeder is segregated.</v>
      </c>
      <c r="AV154" s="119" t="str">
        <f>INDEX('Community SIP'!I:I,MATCH(B154,'Community SIP'!B:B,0))</f>
        <v>Community SIP</v>
      </c>
      <c r="AW154" s="119" t="str">
        <f t="shared" si="65"/>
        <v xml:space="preserve"> Small farm areas alongside higher fragmentation of holdings suggests community SIPs may be preferred</v>
      </c>
      <c r="AX154" s="119" t="str">
        <f t="shared" si="66"/>
        <v xml:space="preserve"> High groundwater development suggests that new SIPs should focus on surface water sources. </v>
      </c>
      <c r="AY154" s="120" t="s">
        <v>727</v>
      </c>
      <c r="AZ154" s="119" t="str">
        <f t="shared" si="63"/>
        <v>mix</v>
      </c>
      <c r="BA154" s="119"/>
      <c r="BB154" s="120" t="str">
        <f>INDEX(DISCOM!H:H,MATCH(B154,DISCOM!B:B,0))</f>
        <v>Yes</v>
      </c>
      <c r="BC154" s="153" t="s">
        <v>733</v>
      </c>
      <c r="BD154" s="181" t="str">
        <f t="shared" si="64"/>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154" s="58" t="s">
        <v>734</v>
      </c>
      <c r="BG154">
        <f>Y154*100</f>
        <v>6300</v>
      </c>
    </row>
    <row r="155" spans="1:59" ht="123" customHeight="1" x14ac:dyDescent="0.25">
      <c r="A155" s="88" t="str">
        <f>INDEX(Aquifer!A:A,MATCH(B155,Aquifer!C:C,0))</f>
        <v>gujarat</v>
      </c>
      <c r="B155" s="89" t="s">
        <v>169</v>
      </c>
      <c r="C155" s="87">
        <v>5.57</v>
      </c>
      <c r="D155" s="130">
        <f>INDEX(Aquifer!J:J,MATCH(B155,Aquifer!C:C,0))*100</f>
        <v>59.709081805094819</v>
      </c>
      <c r="E155" s="128">
        <v>109.89999999999999</v>
      </c>
      <c r="F155" s="128">
        <v>23.9</v>
      </c>
      <c r="G155" s="128">
        <v>74.24606916726006</v>
      </c>
      <c r="H155" s="46" t="str">
        <f t="shared" si="48"/>
        <v>High</v>
      </c>
      <c r="I155" s="46" t="str">
        <f t="shared" si="49"/>
        <v>Low</v>
      </c>
      <c r="J155" s="46" t="str">
        <f t="shared" si="50"/>
        <v>Low</v>
      </c>
      <c r="K155" s="46" t="str">
        <f t="shared" si="51"/>
        <v>Very High</v>
      </c>
      <c r="L155" s="91" t="str">
        <f t="shared" si="52"/>
        <v>District has High proportion of area under cultivation, supporting Low cropping intensity. Irrigation coverage is Low with Very High irrigation water requirements.</v>
      </c>
      <c r="M155" s="132">
        <v>92.86</v>
      </c>
      <c r="N155" s="132">
        <f>INDEX(Aquifer!H:H,MATCH(B155,Aquifer!C:C,0))</f>
        <v>56.5</v>
      </c>
      <c r="O155" s="77" t="str">
        <f>INDEX(Aquifer!F:F,MATCH(B155,Aquifer!C:C,0))</f>
        <v>HR</v>
      </c>
      <c r="P155" s="134">
        <f>INDEX(surface_water_body!F:F,MATCH(B155,surface_water_body!A:A,0))</f>
        <v>934</v>
      </c>
      <c r="Q155" s="42">
        <f>INDEX(surface_water_body!D:D,MATCH(B155,surface_water_body!A:A,0))</f>
        <v>21.742420000000035</v>
      </c>
      <c r="R155" s="132">
        <f>INDEX(surface_water_body!E:E,MATCH(B155,surface_water_body!A:A,0))</f>
        <v>0.43980749031386274</v>
      </c>
      <c r="S155" s="43" t="str">
        <f t="shared" si="53"/>
        <v>Very High</v>
      </c>
      <c r="T155" s="43" t="str">
        <f t="shared" si="54"/>
        <v>Moderate</v>
      </c>
      <c r="U155" s="43">
        <f t="shared" si="46"/>
        <v>4</v>
      </c>
      <c r="V155" s="48" t="str">
        <f t="shared" si="55"/>
        <v>Groundwater contribution to irrigation is Very High with current groundwater development stage classified as Moderate. There are 934 surface water bodies, covering 0.4% of district area.</v>
      </c>
      <c r="W155" s="136">
        <v>100</v>
      </c>
      <c r="X155" s="134">
        <v>99</v>
      </c>
      <c r="Y155" s="143">
        <f>INDEX(Aquifer!E:E, MATCH(B155,Aquifer!C:C,0))*100</f>
        <v>0</v>
      </c>
      <c r="Z155" s="139">
        <f>(INDEX(Aquifer!G:G, MATCH(B155,Aquifer!C:C,0)))*(10^4/10^6)</f>
        <v>256.50240000000002</v>
      </c>
      <c r="AA155" s="141">
        <v>60</v>
      </c>
      <c r="AB155" s="56">
        <f>INDEX(Replacement!M:M, MATCH(B155,Replacement!B:B,0))</f>
        <v>10.674854908546306</v>
      </c>
      <c r="AC155" s="57">
        <f t="shared" si="47"/>
        <v>1</v>
      </c>
      <c r="AD155" s="57">
        <f>(X155/100)*0.278+(Y155/100)*0.0732</f>
        <v>0.27522000000000002</v>
      </c>
      <c r="AE155" s="44">
        <f t="shared" si="56"/>
        <v>6.8381043610217102E-3</v>
      </c>
      <c r="AF155" s="61" t="str">
        <f t="shared" si="57"/>
        <v>District has 100 pumps, with 99 % of pumps being electric. The electric tariff subsidy is Very High. These pumps abstract 256 MCM of groundwater.</v>
      </c>
      <c r="AG155" s="146">
        <f>INDEX(Replacement!N:N,MATCH(B155,Replacement!B:B,0))</f>
        <v>54.79</v>
      </c>
      <c r="AH155" s="147">
        <f>INDEX('Community SIP'!C:C,MATCH(B155,'Community SIP'!B:B,0))</f>
        <v>2.2799999999999998</v>
      </c>
      <c r="AI155" s="147">
        <f>INDEX('Community SIP'!D:D,MATCH(B155,'Community SIP'!B:B,0))</f>
        <v>1.01</v>
      </c>
      <c r="AJ155" s="67" t="str">
        <f t="shared" si="58"/>
        <v>Moderate</v>
      </c>
      <c r="AK155" s="64">
        <f t="shared" si="59"/>
        <v>2</v>
      </c>
      <c r="AL155" s="64" t="str">
        <f t="shared" si="60"/>
        <v>Low</v>
      </c>
      <c r="AM155" s="70" t="str">
        <f t="shared" si="61"/>
        <v>Small and Marginal farmers hold 54 % of holdings. The average area per holding is 2.28 ha with Low fragmentation of land.</v>
      </c>
      <c r="AN155" s="150" t="str">
        <f>INDEX(DISCOM!E:E,MATCH(B155,DISCOM!B:B,0))</f>
        <v>Paschim Gujarat Vij Company Limited (PGVCL)</v>
      </c>
      <c r="AO155" s="150"/>
      <c r="AP155" s="150" t="str">
        <f>INDEX(DISCOM!F:F,MATCH(B155,DISCOM!B:B,0))</f>
        <v>A+</v>
      </c>
      <c r="AQ155" s="74" t="str">
        <f>INDEX(DISCOM!H:H,MATCH(B155,DISCOM!B:B,0))</f>
        <v>Yes</v>
      </c>
      <c r="AR155" s="150" t="s">
        <v>726</v>
      </c>
      <c r="AS155" s="77">
        <f>(INDEX(Tariff!D:D,MATCH(A155,Tariff!A:A,0)))*100</f>
        <v>60</v>
      </c>
      <c r="AT155" s="85" t="str">
        <f>(INDEX(Tariff!E:E,MATCH(A155,Tariff!A:A,0)))</f>
        <v>Very High</v>
      </c>
      <c r="AU155" s="86" t="str">
        <f t="shared" si="62"/>
        <v>Paschim Gujarat Vij Company Limited (PGVCL) is the Distribution Company responsible for distributing electricity. The rating of DISCOM (capturing financial and operational metrics) is A+. More than 70 % of feeder is segregated.</v>
      </c>
      <c r="AV155" s="119" t="str">
        <f>INDEX('Community SIP'!I:I,MATCH(B155,'Community SIP'!B:B,0))</f>
        <v/>
      </c>
      <c r="AW155" s="119" t="str">
        <f t="shared" si="65"/>
        <v/>
      </c>
      <c r="AX155" s="119" t="str">
        <f t="shared" si="66"/>
        <v xml:space="preserve"> High groundwater development suggests that new SIPs should focus on surface water sources. </v>
      </c>
      <c r="AY155" s="120" t="s">
        <v>727</v>
      </c>
      <c r="AZ155" s="119" t="str">
        <f t="shared" si="63"/>
        <v>Electric</v>
      </c>
      <c r="BA155" s="120" t="s">
        <v>728</v>
      </c>
      <c r="BB155" s="120" t="str">
        <f>INDEX(DISCOM!H:H,MATCH(B155,DISCOM!B:B,0))</f>
        <v>Yes</v>
      </c>
      <c r="BC155" s="153" t="s">
        <v>729</v>
      </c>
      <c r="BD155" s="181" t="str">
        <f t="shared" si="6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55" s="58" t="s">
        <v>730</v>
      </c>
      <c r="BG155">
        <f>Y155*100</f>
        <v>0</v>
      </c>
    </row>
    <row r="156" spans="1:59" ht="123" customHeight="1" x14ac:dyDescent="0.25">
      <c r="A156" s="88" t="str">
        <f>INDEX(Aquifer!A:A,MATCH(B156,Aquifer!C:C,0))</f>
        <v>madhya pradesh</v>
      </c>
      <c r="B156" s="89" t="s">
        <v>564</v>
      </c>
      <c r="C156" s="87">
        <v>5.2559481337746998</v>
      </c>
      <c r="D156" s="130">
        <f>INDEX(Aquifer!J:J,MATCH(B156,Aquifer!C:C,0))*100</f>
        <v>58.606287973740457</v>
      </c>
      <c r="E156" s="128">
        <v>189.7</v>
      </c>
      <c r="F156" s="128">
        <v>51.3</v>
      </c>
      <c r="G156" s="128">
        <v>71.62905063670712</v>
      </c>
      <c r="H156" s="46" t="str">
        <f t="shared" si="48"/>
        <v>High</v>
      </c>
      <c r="I156" s="46" t="str">
        <f t="shared" si="49"/>
        <v>High</v>
      </c>
      <c r="J156" s="46" t="str">
        <f t="shared" si="50"/>
        <v>High</v>
      </c>
      <c r="K156" s="46" t="str">
        <f t="shared" si="51"/>
        <v>Very High</v>
      </c>
      <c r="L156" s="91" t="str">
        <f t="shared" si="52"/>
        <v>District has High proportion of area under cultivation, supporting High cropping intensity. Irrigation coverage is High with Very High irrigation water requirements.</v>
      </c>
      <c r="M156" s="132">
        <v>85.27</v>
      </c>
      <c r="N156" s="132">
        <f>INDEX(Aquifer!H:H,MATCH(B156,Aquifer!C:C,0))</f>
        <v>80</v>
      </c>
      <c r="O156" s="77" t="str">
        <f>INDEX(Aquifer!F:F,MATCH(B156,Aquifer!C:C,0))</f>
        <v>HR</v>
      </c>
      <c r="P156" s="134">
        <f>INDEX(surface_water_body!F:F,MATCH(B156,surface_water_body!A:A,0))</f>
        <v>2688</v>
      </c>
      <c r="Q156" s="42">
        <f>INDEX(surface_water_body!D:D,MATCH(B156,surface_water_body!A:A,0))</f>
        <v>234.59882000000027</v>
      </c>
      <c r="R156" s="132">
        <f>INDEX(surface_water_body!E:E,MATCH(B156,surface_water_body!A:A,0))</f>
        <v>3.2781127551687974</v>
      </c>
      <c r="S156" s="43" t="str">
        <f t="shared" si="53"/>
        <v>Very High</v>
      </c>
      <c r="T156" s="43" t="str">
        <f t="shared" si="54"/>
        <v>Semi-critical</v>
      </c>
      <c r="U156" s="43">
        <f t="shared" si="46"/>
        <v>4</v>
      </c>
      <c r="V156" s="48" t="str">
        <f t="shared" si="55"/>
        <v>Groundwater contribution to irrigation is Very High with current groundwater development stage classified as Semi-critical. There are 2688 surface water bodies, covering 3.3% of district area.</v>
      </c>
      <c r="W156" s="136">
        <v>100</v>
      </c>
      <c r="X156" s="134">
        <v>73</v>
      </c>
      <c r="Y156" s="143">
        <f>INDEX(Aquifer!E:E, MATCH(B156,Aquifer!C:C,0))*100</f>
        <v>26</v>
      </c>
      <c r="Z156" s="139">
        <f>(INDEX(Aquifer!G:G, MATCH(B156,Aquifer!C:C,0)))*(10^4/10^6)</f>
        <v>647.53629999999998</v>
      </c>
      <c r="AA156" s="141">
        <v>135</v>
      </c>
      <c r="AB156" s="56">
        <f>INDEX(Replacement!M:M, MATCH(B156,Replacement!B:B,0))</f>
        <v>12.4</v>
      </c>
      <c r="AC156" s="57">
        <f t="shared" si="47"/>
        <v>2</v>
      </c>
      <c r="AD156" s="57">
        <f>(X156/100)*0.278+(Y156/100)*0.0732</f>
        <v>0.221972</v>
      </c>
      <c r="AE156" s="44">
        <f t="shared" si="56"/>
        <v>1.6172841111073213E-2</v>
      </c>
      <c r="AF156" s="61" t="str">
        <f t="shared" si="57"/>
        <v>District has 100 pumps, with 73 % of pumps being electric. The electric tariff subsidy is High. These pumps abstract 647 MCM of groundwater.</v>
      </c>
      <c r="AG156" s="146">
        <f>INDEX(Replacement!N:N,MATCH(B156,Replacement!B:B,0))</f>
        <v>72.400000000000006</v>
      </c>
      <c r="AH156" s="147">
        <f>INDEX('Community SIP'!C:C,MATCH(B156,'Community SIP'!B:B,0))</f>
        <v>1.79</v>
      </c>
      <c r="AI156" s="147">
        <f>INDEX('Community SIP'!D:D,MATCH(B156,'Community SIP'!B:B,0))</f>
        <v>2.12</v>
      </c>
      <c r="AJ156" s="67" t="str">
        <f t="shared" si="58"/>
        <v>High</v>
      </c>
      <c r="AK156" s="64">
        <f t="shared" si="59"/>
        <v>3</v>
      </c>
      <c r="AL156" s="64" t="str">
        <f t="shared" si="60"/>
        <v>High</v>
      </c>
      <c r="AM156" s="70" t="str">
        <f t="shared" si="61"/>
        <v>Small and Marginal farmers hold 72 % of holdings. The average area per holding is 1.79 ha with High fragmentation of land.</v>
      </c>
      <c r="AN156" s="150" t="str">
        <f>INDEX(DISCOM!E:E,MATCH(B156,DISCOM!B:B,0))</f>
        <v>Madhya Pradesh Poorv Kshetra Vidyut Vitaran Company Limited (MPPoKVVCL)</v>
      </c>
      <c r="AO156" s="150"/>
      <c r="AP156" s="150" t="str">
        <f>INDEX(DISCOM!F:F,MATCH(B156,DISCOM!B:B,0))</f>
        <v>B-</v>
      </c>
      <c r="AQ156" s="74" t="str">
        <f>INDEX(DISCOM!H:H,MATCH(B156,DISCOM!B:B,0))</f>
        <v>Yes</v>
      </c>
      <c r="AR156" s="150" t="s">
        <v>726</v>
      </c>
      <c r="AS156" s="77">
        <f>(INDEX(Tariff!D:D,MATCH(A156,Tariff!A:A,0)))*100</f>
        <v>135</v>
      </c>
      <c r="AT156" s="85" t="str">
        <f>(INDEX(Tariff!E:E,MATCH(A156,Tariff!A:A,0)))</f>
        <v>High</v>
      </c>
      <c r="AU156" s="86" t="str">
        <f t="shared" si="62"/>
        <v>Madhya Pradesh Poorv Kshetra Vidyut Vitaran Company Limited (MPPoKVVCL) is the Distribution Company responsible for distributing electricity. The rating of DISCOM (capturing financial and operational metrics) is B-. More than 70 % of feeder is segregated.</v>
      </c>
      <c r="AV156" s="119" t="str">
        <f>INDEX('Community SIP'!I:I,MATCH(B156,'Community SIP'!B:B,0))</f>
        <v>Community SIP</v>
      </c>
      <c r="AW156" s="119" t="str">
        <f t="shared" si="65"/>
        <v xml:space="preserve"> Small farm areas alongside higher fragmentation of holdings suggests community SIPs may be preferred</v>
      </c>
      <c r="AX156" s="119" t="str">
        <f t="shared" si="66"/>
        <v xml:space="preserve"> High groundwater development suggests that new SIPs should focus on surface water sources. </v>
      </c>
      <c r="AY156" s="120" t="s">
        <v>727</v>
      </c>
      <c r="AZ156" s="119" t="str">
        <f t="shared" si="63"/>
        <v>Electric</v>
      </c>
      <c r="BA156" s="119"/>
      <c r="BB156" s="120" t="str">
        <f>INDEX(DISCOM!H:H,MATCH(B156,DISCOM!B:B,0))</f>
        <v>Yes</v>
      </c>
      <c r="BC156" s="153" t="s">
        <v>733</v>
      </c>
      <c r="BD156" s="181" t="str">
        <f t="shared" si="64"/>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156" s="58" t="s">
        <v>734</v>
      </c>
      <c r="BG156">
        <f>Y156*100</f>
        <v>2600</v>
      </c>
    </row>
    <row r="157" spans="1:59" ht="123" customHeight="1" x14ac:dyDescent="0.25">
      <c r="A157" s="88" t="str">
        <f>INDEX(Aquifer!A:A,MATCH(B157,Aquifer!C:C,0))</f>
        <v>tripura</v>
      </c>
      <c r="B157" s="89" t="s">
        <v>441</v>
      </c>
      <c r="C157" s="87">
        <v>4.5999999999999996</v>
      </c>
      <c r="D157" s="130">
        <f>INDEX(Aquifer!J:J,MATCH(B157,Aquifer!C:C,0))*100</f>
        <v>9.8178863756190733</v>
      </c>
      <c r="E157" s="128">
        <v>176.4</v>
      </c>
      <c r="F157" s="128">
        <v>24.8</v>
      </c>
      <c r="G157" s="128">
        <v>34.598132423054132</v>
      </c>
      <c r="H157" s="46" t="str">
        <f t="shared" si="48"/>
        <v>Low</v>
      </c>
      <c r="I157" s="46" t="str">
        <f t="shared" si="49"/>
        <v>Moderate</v>
      </c>
      <c r="J157" s="46" t="str">
        <f t="shared" si="50"/>
        <v>Low</v>
      </c>
      <c r="K157" s="46" t="str">
        <f t="shared" si="51"/>
        <v>Moderate</v>
      </c>
      <c r="L157" s="91" t="str">
        <f t="shared" si="52"/>
        <v>District has Low proportion of area under cultivation, supporting Moderate cropping intensity. Irrigation coverage is Low with Moderate irrigation water requirements.</v>
      </c>
      <c r="M157" s="132">
        <v>13.51</v>
      </c>
      <c r="N157" s="132">
        <f>INDEX(Aquifer!H:H,MATCH(B157,Aquifer!C:C,0))</f>
        <v>6.99</v>
      </c>
      <c r="O157" s="77" t="str">
        <f>INDEX(Aquifer!F:F,MATCH(B157,Aquifer!C:C,0))</f>
        <v>HR</v>
      </c>
      <c r="P157" s="134">
        <f>INDEX(surface_water_body!F:F,MATCH(B157,surface_water_body!A:A,0))</f>
        <v>0</v>
      </c>
      <c r="Q157" s="42">
        <f>INDEX(surface_water_body!D:D,MATCH(B157,surface_water_body!A:A,0))</f>
        <v>0</v>
      </c>
      <c r="R157" s="132">
        <f>INDEX(surface_water_body!E:E,MATCH(B157,surface_water_body!A:A,0))</f>
        <v>0</v>
      </c>
      <c r="S157" s="43" t="str">
        <f t="shared" si="53"/>
        <v>Low</v>
      </c>
      <c r="T157" s="43" t="str">
        <f t="shared" si="54"/>
        <v>Low</v>
      </c>
      <c r="U157" s="43">
        <f t="shared" si="46"/>
        <v>1</v>
      </c>
      <c r="V157" s="48" t="str">
        <f t="shared" si="55"/>
        <v>Groundwater contribution to irrigation is Low with current groundwater development stage classified as Low. There are 0 surface water bodies, covering 0% of district area.</v>
      </c>
      <c r="W157" s="136">
        <v>100</v>
      </c>
      <c r="X157" s="134">
        <v>100</v>
      </c>
      <c r="Y157" s="143">
        <f>INDEX(Aquifer!E:E, MATCH(B157,Aquifer!C:C,0))*100</f>
        <v>0</v>
      </c>
      <c r="Z157" s="139">
        <f>(INDEX(Aquifer!G:G, MATCH(B157,Aquifer!C:C,0)))*(10^4/10^6)</f>
        <v>340.06459999999998</v>
      </c>
      <c r="AA157" s="141">
        <v>405</v>
      </c>
      <c r="AB157" s="56">
        <f>INDEX(Replacement!M:M, MATCH(B157,Replacement!B:B,0))</f>
        <v>3.42</v>
      </c>
      <c r="AC157" s="57">
        <f t="shared" si="47"/>
        <v>1</v>
      </c>
      <c r="AD157" s="57">
        <f>(X157/100)*0.278+(Y157/100)*0.0732</f>
        <v>0.27800000000000002</v>
      </c>
      <c r="AE157" s="44">
        <f t="shared" si="56"/>
        <v>2.9338279880933328E-3</v>
      </c>
      <c r="AF157" s="61" t="str">
        <f t="shared" si="57"/>
        <v>District has 100 pumps, with 100 % of pumps being electric. The electric tariff subsidy is Low. These pumps abstract 340 MCM of groundwater.</v>
      </c>
      <c r="AG157" s="146">
        <f>INDEX(Replacement!N:N,MATCH(B157,Replacement!B:B,0))</f>
        <v>96.104067620000009</v>
      </c>
      <c r="AH157" s="147">
        <f>INDEX('Community SIP'!C:C,MATCH(B157,'Community SIP'!B:B,0))</f>
        <v>0.61</v>
      </c>
      <c r="AI157" s="147">
        <f>INDEX('Community SIP'!D:D,MATCH(B157,'Community SIP'!B:B,0))</f>
        <v>1.45</v>
      </c>
      <c r="AJ157" s="67" t="str">
        <f t="shared" si="58"/>
        <v>Very High</v>
      </c>
      <c r="AK157" s="64">
        <f t="shared" si="59"/>
        <v>4</v>
      </c>
      <c r="AL157" s="64" t="str">
        <f t="shared" si="60"/>
        <v>Moderate</v>
      </c>
      <c r="AM157" s="70" t="str">
        <f t="shared" si="61"/>
        <v>Small and Marginal farmers hold 96 % of holdings. The average area per holding is 0.61 ha with Moderate fragmentation of land.</v>
      </c>
      <c r="AN157" s="150" t="str">
        <f>INDEX(DISCOM!E:E,MATCH(B157,DISCOM!B:B,0))</f>
        <v>Tripura State Electricity Corporation Limited (TSECL)</v>
      </c>
      <c r="AO157" s="150"/>
      <c r="AP157" s="150" t="str">
        <f>INDEX(DISCOM!F:F,MATCH(B157,DISCOM!B:B,0))</f>
        <v>C</v>
      </c>
      <c r="AQ157" s="74" t="str">
        <f>INDEX(DISCOM!H:H,MATCH(B157,DISCOM!B:B,0))</f>
        <v>No</v>
      </c>
      <c r="AR157" s="150"/>
      <c r="AS157" s="77">
        <f>(INDEX(Tariff!D:D,MATCH(A157,Tariff!A:A,0)))*100</f>
        <v>405</v>
      </c>
      <c r="AT157" s="85" t="str">
        <f>(INDEX(Tariff!E:E,MATCH(A157,Tariff!A:A,0)))</f>
        <v>Low</v>
      </c>
      <c r="AU157" s="86" t="str">
        <f t="shared" si="62"/>
        <v xml:space="preserve">Tripura State Electricity Corporation Limited (TSECL) is the Distribution Company responsible for distributing electricity. The rating of DISCOM (capturing financial and operational metrics) is C. </v>
      </c>
      <c r="AV157" s="119" t="str">
        <f>INDEX('Community SIP'!I:I,MATCH(B157,'Community SIP'!B:B,0))</f>
        <v>Community SIP</v>
      </c>
      <c r="AW157" s="119" t="str">
        <f t="shared" si="65"/>
        <v xml:space="preserve"> Small farm areas alongside higher fragmentation of holdings suggests community SIPs may be preferred</v>
      </c>
      <c r="AX157" s="119" t="str">
        <f t="shared" si="66"/>
        <v/>
      </c>
      <c r="AY157" s="119"/>
      <c r="AZ157" s="120" t="str">
        <f t="shared" si="63"/>
        <v>Electric</v>
      </c>
      <c r="BA157" s="119"/>
      <c r="BB157" s="120" t="str">
        <f>INDEX(DISCOM!H:H,MATCH(B157,DISCOM!B:B,0))</f>
        <v>No</v>
      </c>
      <c r="BC157" s="153" t="s">
        <v>724</v>
      </c>
      <c r="BD157"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57" s="58" t="s">
        <v>725</v>
      </c>
      <c r="BG157">
        <f>Y157*100</f>
        <v>0</v>
      </c>
    </row>
    <row r="158" spans="1:59" ht="123" customHeight="1" x14ac:dyDescent="0.25">
      <c r="A158" s="88" t="str">
        <f>INDEX(Aquifer!A:A,MATCH(B158,Aquifer!C:C,0))</f>
        <v>chhattisgarh</v>
      </c>
      <c r="B158" s="89" t="s">
        <v>565</v>
      </c>
      <c r="C158" s="87">
        <v>5.0999999999999996</v>
      </c>
      <c r="D158" s="130">
        <f>INDEX(Aquifer!J:J,MATCH(B158,Aquifer!C:C,0))*100</f>
        <v>34.673549031953023</v>
      </c>
      <c r="E158" s="128">
        <v>147.5</v>
      </c>
      <c r="F158" s="128">
        <v>71.400000000000006</v>
      </c>
      <c r="G158" s="128">
        <v>47.561747941735277</v>
      </c>
      <c r="H158" s="46" t="str">
        <f t="shared" si="48"/>
        <v>Moderate</v>
      </c>
      <c r="I158" s="46" t="str">
        <f t="shared" si="49"/>
        <v>Moderate</v>
      </c>
      <c r="J158" s="46" t="str">
        <f t="shared" si="50"/>
        <v>High</v>
      </c>
      <c r="K158" s="46" t="str">
        <f t="shared" si="51"/>
        <v>Moderate</v>
      </c>
      <c r="L158" s="91" t="str">
        <f t="shared" si="52"/>
        <v>District has Moderate proportion of area under cultivation, supporting Moderate cropping intensity. Irrigation coverage is High with Moderate irrigation water requirements.</v>
      </c>
      <c r="M158" s="132">
        <v>20.22</v>
      </c>
      <c r="N158" s="132">
        <f>INDEX(Aquifer!H:H,MATCH(B158,Aquifer!C:C,0))</f>
        <v>78.22</v>
      </c>
      <c r="O158" s="77" t="str">
        <f>INDEX(Aquifer!F:F,MATCH(B158,Aquifer!C:C,0))</f>
        <v>HR</v>
      </c>
      <c r="P158" s="134">
        <f>INDEX(surface_water_body!F:F,MATCH(B158,surface_water_body!A:A,0))</f>
        <v>1741</v>
      </c>
      <c r="Q158" s="42">
        <f>INDEX(surface_water_body!D:D,MATCH(B158,surface_water_body!A:A,0))</f>
        <v>20.964729999999971</v>
      </c>
      <c r="R158" s="132">
        <f>INDEX(surface_water_body!E:E,MATCH(B158,surface_water_body!A:A,0))</f>
        <v>0.512658389417052</v>
      </c>
      <c r="S158" s="43" t="str">
        <f t="shared" si="53"/>
        <v>Low</v>
      </c>
      <c r="T158" s="43" t="str">
        <f t="shared" si="54"/>
        <v>Semi-critical</v>
      </c>
      <c r="U158" s="43">
        <f t="shared" si="46"/>
        <v>4</v>
      </c>
      <c r="V158" s="48" t="str">
        <f t="shared" si="55"/>
        <v>Groundwater contribution to irrigation is Low with current groundwater development stage classified as Semi-critical. There are 1741 surface water bodies, covering 0.5% of district area.</v>
      </c>
      <c r="W158" s="136">
        <v>100</v>
      </c>
      <c r="X158" s="134">
        <v>100</v>
      </c>
      <c r="Y158" s="143">
        <f>INDEX(Aquifer!E:E, MATCH(B158,Aquifer!C:C,0))*100</f>
        <v>0</v>
      </c>
      <c r="Z158" s="139">
        <f>(INDEX(Aquifer!G:G, MATCH(B158,Aquifer!C:C,0)))*(10^4/10^6)</f>
        <v>503.15640000000002</v>
      </c>
      <c r="AA158" s="141">
        <v>0</v>
      </c>
      <c r="AB158" s="56">
        <f>INDEX(Replacement!M:M, MATCH(B158,Replacement!B:B,0))</f>
        <v>7.3</v>
      </c>
      <c r="AC158" s="57">
        <f t="shared" si="47"/>
        <v>1</v>
      </c>
      <c r="AD158" s="57">
        <f>(X158/100)*0.278+(Y158/100)*0.0732</f>
        <v>0.27800000000000002</v>
      </c>
      <c r="AE158" s="44">
        <f t="shared" si="56"/>
        <v>9.2655878351555563E-3</v>
      </c>
      <c r="AF158" s="61" t="str">
        <f t="shared" si="57"/>
        <v>District has 100 pumps, with 100 % of pumps being electric. The electric tariff subsidy is Very High. These pumps abstract 503 MCM of groundwater.</v>
      </c>
      <c r="AG158" s="146">
        <f>INDEX(Replacement!N:N,MATCH(B158,Replacement!B:B,0))</f>
        <v>89.240000000000009</v>
      </c>
      <c r="AH158" s="147">
        <f>INDEX('Community SIP'!C:C,MATCH(B158,'Community SIP'!B:B,0))</f>
        <v>0.98</v>
      </c>
      <c r="AI158" s="147">
        <f>INDEX('Community SIP'!D:D,MATCH(B158,'Community SIP'!B:B,0))</f>
        <v>2.44</v>
      </c>
      <c r="AJ158" s="67" t="str">
        <f t="shared" si="58"/>
        <v>Very High</v>
      </c>
      <c r="AK158" s="64">
        <f t="shared" si="59"/>
        <v>4</v>
      </c>
      <c r="AL158" s="64" t="str">
        <f t="shared" si="60"/>
        <v>High</v>
      </c>
      <c r="AM158" s="70" t="str">
        <f t="shared" si="61"/>
        <v>Small and Marginal farmers hold 89 % of holdings. The average area per holding is 0.98 ha with High fragmentation of land.</v>
      </c>
      <c r="AN158" s="150" t="str">
        <f>INDEX(DISCOM!E:E,MATCH(B158,DISCOM!B:B,0))</f>
        <v>Chhattisgarh State Power Distribution Company Limited (CSPDCL)</v>
      </c>
      <c r="AO158" s="150"/>
      <c r="AP158" s="150" t="str">
        <f>INDEX(DISCOM!F:F,MATCH(B158,DISCOM!B:B,0))</f>
        <v>B-</v>
      </c>
      <c r="AQ158" s="74" t="str">
        <f>INDEX(DISCOM!H:H,MATCH(B158,DISCOM!B:B,0))</f>
        <v>No</v>
      </c>
      <c r="AR158" s="150"/>
      <c r="AS158" s="77">
        <f>(INDEX(Tariff!D:D,MATCH(A158,Tariff!A:A,0)))*100</f>
        <v>0</v>
      </c>
      <c r="AT158" s="85" t="str">
        <f>(INDEX(Tariff!E:E,MATCH(A158,Tariff!A:A,0)))</f>
        <v>Very High</v>
      </c>
      <c r="AU158" s="86" t="str">
        <f t="shared" si="62"/>
        <v xml:space="preserve">Chhattisgarh State Power Distribution Company Limited (CSPDCL) is the Distribution Company responsible for distributing electricity. The rating of DISCOM (capturing financial and operational metrics) is B-. </v>
      </c>
      <c r="AV158" s="119" t="str">
        <f>INDEX('Community SIP'!I:I,MATCH(B158,'Community SIP'!B:B,0))</f>
        <v>Community SIP</v>
      </c>
      <c r="AW158" s="119" t="str">
        <f t="shared" si="65"/>
        <v xml:space="preserve"> Small farm areas alongside higher fragmentation of holdings suggests community SIPs may be preferred</v>
      </c>
      <c r="AX158" s="119" t="str">
        <f t="shared" si="66"/>
        <v/>
      </c>
      <c r="AY158" s="119"/>
      <c r="AZ158" s="120" t="str">
        <f t="shared" si="63"/>
        <v>Electric</v>
      </c>
      <c r="BA158" s="119"/>
      <c r="BB158" s="120" t="str">
        <f>INDEX(DISCOM!H:H,MATCH(B158,DISCOM!B:B,0))</f>
        <v>No</v>
      </c>
      <c r="BC158" s="153" t="s">
        <v>724</v>
      </c>
      <c r="BD158"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58" s="58" t="s">
        <v>725</v>
      </c>
      <c r="BG158">
        <f>Y158*100</f>
        <v>0</v>
      </c>
    </row>
    <row r="159" spans="1:59" ht="123" customHeight="1" x14ac:dyDescent="0.25">
      <c r="A159" s="88" t="str">
        <f>INDEX(Aquifer!A:A,MATCH(B159,Aquifer!C:C,0))</f>
        <v>jharkhand</v>
      </c>
      <c r="B159" s="89" t="s">
        <v>339</v>
      </c>
      <c r="C159" s="87">
        <v>4.9386868136480002</v>
      </c>
      <c r="D159" s="130">
        <f>INDEX(Aquifer!J:J,MATCH(B159,Aquifer!C:C,0))*100</f>
        <v>4.4073059986971064</v>
      </c>
      <c r="E159" s="128">
        <v>116.9</v>
      </c>
      <c r="F159" s="128">
        <v>6.4</v>
      </c>
      <c r="G159" s="128">
        <v>39.12080286126087</v>
      </c>
      <c r="H159" s="46" t="str">
        <f t="shared" si="48"/>
        <v>Low</v>
      </c>
      <c r="I159" s="46" t="str">
        <f t="shared" si="49"/>
        <v>Low</v>
      </c>
      <c r="J159" s="46" t="str">
        <f t="shared" si="50"/>
        <v>Low</v>
      </c>
      <c r="K159" s="46" t="str">
        <f t="shared" si="51"/>
        <v>Moderate</v>
      </c>
      <c r="L159" s="91" t="str">
        <f t="shared" si="52"/>
        <v>District has Low proportion of area under cultivation, supporting Low cropping intensity. Irrigation coverage is Low with Moderate irrigation water requirements.</v>
      </c>
      <c r="M159" s="132">
        <v>45.839999999999996</v>
      </c>
      <c r="N159" s="132">
        <f>INDEX(Aquifer!H:H,MATCH(B159,Aquifer!C:C,0))</f>
        <v>74.34</v>
      </c>
      <c r="O159" s="77" t="str">
        <f>INDEX(Aquifer!F:F,MATCH(B159,Aquifer!C:C,0))</f>
        <v>HR</v>
      </c>
      <c r="P159" s="134">
        <f>INDEX(surface_water_body!F:F,MATCH(B159,surface_water_body!A:A,0))</f>
        <v>4060</v>
      </c>
      <c r="Q159" s="42">
        <f>INDEX(surface_water_body!D:D,MATCH(B159,surface_water_body!A:A,0))</f>
        <v>2062.0565199999946</v>
      </c>
      <c r="R159" s="132">
        <f>INDEX(surface_water_body!E:E,MATCH(B159,surface_water_body!A:A,0))</f>
        <v>99.027342755679086</v>
      </c>
      <c r="S159" s="43" t="str">
        <f t="shared" si="53"/>
        <v>Moderate</v>
      </c>
      <c r="T159" s="43" t="str">
        <f t="shared" si="54"/>
        <v>Semi-critical</v>
      </c>
      <c r="U159" s="43">
        <f t="shared" si="46"/>
        <v>4</v>
      </c>
      <c r="V159" s="48" t="str">
        <f t="shared" si="55"/>
        <v>Groundwater contribution to irrigation is Moderate with current groundwater development stage classified as Semi-critical. There are 4060 surface water bodies, covering 99% of district area.</v>
      </c>
      <c r="W159" s="136">
        <v>100</v>
      </c>
      <c r="X159" s="134">
        <v>100</v>
      </c>
      <c r="Y159" s="143">
        <f>INDEX(Aquifer!E:E, MATCH(B159,Aquifer!C:C,0))*100</f>
        <v>0</v>
      </c>
      <c r="Z159" s="139">
        <f>(INDEX(Aquifer!G:G, MATCH(B159,Aquifer!C:C,0)))*(10^4/10^6)</f>
        <v>189.02970000000002</v>
      </c>
      <c r="AA159" s="141">
        <v>95</v>
      </c>
      <c r="AB159" s="56">
        <f>INDEX(Replacement!M:M, MATCH(B159,Replacement!B:B,0))</f>
        <v>6.35</v>
      </c>
      <c r="AC159" s="57">
        <f t="shared" si="47"/>
        <v>1</v>
      </c>
      <c r="AD159" s="57">
        <f>(X159/100)*0.278+(Y159/100)*0.0732</f>
        <v>0.27800000000000002</v>
      </c>
      <c r="AE159" s="44">
        <f t="shared" si="56"/>
        <v>3.0279652483500004E-3</v>
      </c>
      <c r="AF159" s="61" t="str">
        <f t="shared" si="57"/>
        <v>District has 100 pumps, with 100 % of pumps being electric. The electric tariff subsidy is High. These pumps abstract 189 MCM of groundwater.</v>
      </c>
      <c r="AG159" s="146">
        <f>INDEX(Replacement!N:N,MATCH(B159,Replacement!B:B,0))</f>
        <v>91.95</v>
      </c>
      <c r="AH159" s="147">
        <f>INDEX('Community SIP'!C:C,MATCH(B159,'Community SIP'!B:B,0))</f>
        <v>0.65</v>
      </c>
      <c r="AI159" s="147">
        <f>INDEX('Community SIP'!D:D,MATCH(B159,'Community SIP'!B:B,0))</f>
        <v>1</v>
      </c>
      <c r="AJ159" s="67" t="str">
        <f t="shared" si="58"/>
        <v>Very High</v>
      </c>
      <c r="AK159" s="64">
        <f t="shared" si="59"/>
        <v>4</v>
      </c>
      <c r="AL159" s="64" t="str">
        <f t="shared" si="60"/>
        <v>Low</v>
      </c>
      <c r="AM159" s="70" t="str">
        <f t="shared" si="61"/>
        <v>Small and Marginal farmers hold 91 % of holdings. The average area per holding is 0.65 ha with Low fragmentation of land.</v>
      </c>
      <c r="AN159" s="150" t="str">
        <f>INDEX(DISCOM!E:E,MATCH(B159,DISCOM!B:B,0))</f>
        <v>Jharkhand Bijli Vitran Nigam Limited (JBVNL)</v>
      </c>
      <c r="AO159" s="150"/>
      <c r="AP159" s="150" t="str">
        <f>INDEX(DISCOM!F:F,MATCH(B159,DISCOM!B:B,0))</f>
        <v>C-</v>
      </c>
      <c r="AQ159" s="74" t="str">
        <f>INDEX(DISCOM!H:H,MATCH(B159,DISCOM!B:B,0))</f>
        <v>No</v>
      </c>
      <c r="AR159" s="150"/>
      <c r="AS159" s="77">
        <f>(INDEX(Tariff!D:D,MATCH(A159,Tariff!A:A,0)))*100</f>
        <v>95</v>
      </c>
      <c r="AT159" s="85" t="str">
        <f>(INDEX(Tariff!E:E,MATCH(A159,Tariff!A:A,0)))</f>
        <v>High</v>
      </c>
      <c r="AU159" s="86" t="str">
        <f t="shared" si="62"/>
        <v xml:space="preserve">Jharkhand Bijli Vitran Nigam Limited (JBVNL) is the Distribution Company responsible for distributing electricity. The rating of DISCOM (capturing financial and operational metrics) is C-. </v>
      </c>
      <c r="AV159" s="119" t="str">
        <f>INDEX('Community SIP'!I:I,MATCH(B159,'Community SIP'!B:B,0))</f>
        <v>Community SIP</v>
      </c>
      <c r="AW159" s="119" t="str">
        <f t="shared" si="65"/>
        <v xml:space="preserve"> Small farm areas alongside higher fragmentation of holdings suggests community SIPs may be preferred</v>
      </c>
      <c r="AX159" s="119" t="str">
        <f t="shared" si="66"/>
        <v/>
      </c>
      <c r="AY159" s="119"/>
      <c r="AZ159" s="120" t="str">
        <f t="shared" si="63"/>
        <v>Electric</v>
      </c>
      <c r="BA159" s="119"/>
      <c r="BB159" s="120" t="str">
        <f>INDEX(DISCOM!H:H,MATCH(B159,DISCOM!B:B,0))</f>
        <v>No</v>
      </c>
      <c r="BC159" s="153" t="s">
        <v>724</v>
      </c>
      <c r="BD159"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59" s="58" t="s">
        <v>725</v>
      </c>
      <c r="BG159">
        <f>Y159*100</f>
        <v>0</v>
      </c>
    </row>
    <row r="160" spans="1:59" ht="123" customHeight="1" x14ac:dyDescent="0.25">
      <c r="A160" s="88" t="str">
        <f>INDEX(Aquifer!A:A,MATCH(B160,Aquifer!C:C,0))</f>
        <v>madhya pradesh</v>
      </c>
      <c r="B160" s="89" t="s">
        <v>539</v>
      </c>
      <c r="C160" s="87">
        <v>5.3207173038227999</v>
      </c>
      <c r="D160" s="130">
        <f>INDEX(Aquifer!J:J,MATCH(B160,Aquifer!C:C,0))*100</f>
        <v>61.861700634867567</v>
      </c>
      <c r="E160" s="128">
        <v>170</v>
      </c>
      <c r="F160" s="128">
        <v>51</v>
      </c>
      <c r="G160" s="128">
        <v>75.48705210669732</v>
      </c>
      <c r="H160" s="46" t="str">
        <f t="shared" si="48"/>
        <v>High</v>
      </c>
      <c r="I160" s="46" t="str">
        <f t="shared" si="49"/>
        <v>Moderate</v>
      </c>
      <c r="J160" s="46" t="str">
        <f t="shared" si="50"/>
        <v>High</v>
      </c>
      <c r="K160" s="46" t="str">
        <f t="shared" si="51"/>
        <v>Very High</v>
      </c>
      <c r="L160" s="91" t="str">
        <f t="shared" si="52"/>
        <v>District has High proportion of area under cultivation, supporting Moderate cropping intensity. Irrigation coverage is High with Very High irrigation water requirements.</v>
      </c>
      <c r="M160" s="132">
        <v>58.709999999999994</v>
      </c>
      <c r="N160" s="132">
        <f>INDEX(Aquifer!H:H,MATCH(B160,Aquifer!C:C,0))</f>
        <v>65.400000000000006</v>
      </c>
      <c r="O160" s="77" t="str">
        <f>INDEX(Aquifer!F:F,MATCH(B160,Aquifer!C:C,0))</f>
        <v>HR</v>
      </c>
      <c r="P160" s="134">
        <f>INDEX(surface_water_body!F:F,MATCH(B160,surface_water_body!A:A,0))</f>
        <v>3261</v>
      </c>
      <c r="Q160" s="42">
        <f>INDEX(surface_water_body!D:D,MATCH(B160,surface_water_body!A:A,0))</f>
        <v>79.956689999999938</v>
      </c>
      <c r="R160" s="132">
        <f>INDEX(surface_water_body!E:E,MATCH(B160,surface_water_body!A:A,0))</f>
        <v>0.94783395388194236</v>
      </c>
      <c r="S160" s="43" t="str">
        <f t="shared" si="53"/>
        <v>High</v>
      </c>
      <c r="T160" s="43" t="str">
        <f t="shared" si="54"/>
        <v>Moderate</v>
      </c>
      <c r="U160" s="43">
        <f t="shared" si="46"/>
        <v>4</v>
      </c>
      <c r="V160" s="48" t="str">
        <f t="shared" si="55"/>
        <v>Groundwater contribution to irrigation is High with current groundwater development stage classified as Moderate. There are 3261 surface water bodies, covering 0.9% of district area.</v>
      </c>
      <c r="W160" s="136">
        <v>100</v>
      </c>
      <c r="X160" s="134">
        <v>100</v>
      </c>
      <c r="Y160" s="143">
        <f>INDEX(Aquifer!E:E, MATCH(B160,Aquifer!C:C,0))*100</f>
        <v>0</v>
      </c>
      <c r="Z160" s="139">
        <f>(INDEX(Aquifer!G:G, MATCH(B160,Aquifer!C:C,0)))*(10^4/10^6)</f>
        <v>835.5797</v>
      </c>
      <c r="AA160" s="141">
        <v>135</v>
      </c>
      <c r="AB160" s="56">
        <f>INDEX(Replacement!M:M, MATCH(B160,Replacement!B:B,0))</f>
        <v>10.4</v>
      </c>
      <c r="AC160" s="57">
        <f t="shared" si="47"/>
        <v>1</v>
      </c>
      <c r="AD160" s="57">
        <f>(X160/100)*0.278+(Y160/100)*0.0732</f>
        <v>0.27800000000000002</v>
      </c>
      <c r="AE160" s="44">
        <f t="shared" si="56"/>
        <v>2.1921402482103711E-2</v>
      </c>
      <c r="AF160" s="61" t="str">
        <f t="shared" si="57"/>
        <v>District has 100 pumps, with 100 % of pumps being electric. The electric tariff subsidy is High. These pumps abstract 835 MCM of groundwater.</v>
      </c>
      <c r="AG160" s="146">
        <f>INDEX(Replacement!N:N,MATCH(B160,Replacement!B:B,0))</f>
        <v>70.960000000000008</v>
      </c>
      <c r="AH160" s="147">
        <f>INDEX('Community SIP'!C:C,MATCH(B160,'Community SIP'!B:B,0))</f>
        <v>1.8</v>
      </c>
      <c r="AI160" s="147">
        <f>INDEX('Community SIP'!D:D,MATCH(B160,'Community SIP'!B:B,0))</f>
        <v>2.92</v>
      </c>
      <c r="AJ160" s="67" t="str">
        <f t="shared" si="58"/>
        <v>High</v>
      </c>
      <c r="AK160" s="64">
        <f t="shared" si="59"/>
        <v>3</v>
      </c>
      <c r="AL160" s="64" t="str">
        <f t="shared" si="60"/>
        <v>High</v>
      </c>
      <c r="AM160" s="70" t="str">
        <f t="shared" si="61"/>
        <v>Small and Marginal farmers hold 70 % of holdings. The average area per holding is 1.8 ha with High fragmentation of land.</v>
      </c>
      <c r="AN160" s="150" t="str">
        <f>INDEX(DISCOM!E:E,MATCH(B160,DISCOM!B:B,0))</f>
        <v>Madhya Pradesh Poorv Kshetra Vidyut Vitaran Company Limited (MPPoKVVCL)</v>
      </c>
      <c r="AO160" s="150"/>
      <c r="AP160" s="150" t="str">
        <f>INDEX(DISCOM!F:F,MATCH(B160,DISCOM!B:B,0))</f>
        <v>B-</v>
      </c>
      <c r="AQ160" s="74" t="str">
        <f>INDEX(DISCOM!H:H,MATCH(B160,DISCOM!B:B,0))</f>
        <v>Yes</v>
      </c>
      <c r="AR160" s="150" t="s">
        <v>726</v>
      </c>
      <c r="AS160" s="77">
        <f>(INDEX(Tariff!D:D,MATCH(A160,Tariff!A:A,0)))*100</f>
        <v>135</v>
      </c>
      <c r="AT160" s="85" t="str">
        <f>(INDEX(Tariff!E:E,MATCH(A160,Tariff!A:A,0)))</f>
        <v>High</v>
      </c>
      <c r="AU160" s="86" t="str">
        <f t="shared" si="62"/>
        <v>Madhya Pradesh Poorv Kshetra Vidyut Vitaran Company Limited (MPPoKVVCL) is the Distribution Company responsible for distributing electricity. The rating of DISCOM (capturing financial and operational metrics) is B-. More than 70 % of feeder is segregated.</v>
      </c>
      <c r="AV160" s="119" t="str">
        <f>INDEX('Community SIP'!I:I,MATCH(B160,'Community SIP'!B:B,0))</f>
        <v>Community SIP</v>
      </c>
      <c r="AW160" s="119" t="str">
        <f t="shared" si="65"/>
        <v xml:space="preserve"> Small farm areas alongside higher fragmentation of holdings suggests community SIPs may be preferred</v>
      </c>
      <c r="AX160" s="119" t="str">
        <f t="shared" si="66"/>
        <v/>
      </c>
      <c r="AY160" s="119"/>
      <c r="AZ160" s="119" t="str">
        <f t="shared" si="63"/>
        <v>Electric</v>
      </c>
      <c r="BA160" s="119"/>
      <c r="BB160" s="120" t="str">
        <f>INDEX(DISCOM!H:H,MATCH(B160,DISCOM!B:B,0))</f>
        <v>Yes</v>
      </c>
      <c r="BC160" s="153" t="s">
        <v>741</v>
      </c>
      <c r="BD160" s="181" t="str">
        <f t="shared" si="64"/>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160" s="58" t="s">
        <v>742</v>
      </c>
      <c r="BG160">
        <f>Y160*100</f>
        <v>0</v>
      </c>
    </row>
    <row r="161" spans="1:59" ht="123" customHeight="1" x14ac:dyDescent="0.25">
      <c r="A161" s="88" t="str">
        <f>INDEX(Aquifer!A:A,MATCH(B161,Aquifer!C:C,0))</f>
        <v>tamil nadu</v>
      </c>
      <c r="B161" s="89" t="s">
        <v>651</v>
      </c>
      <c r="C161" s="87">
        <v>5.3529999999999998</v>
      </c>
      <c r="D161" s="130">
        <f>INDEX(Aquifer!J:J,MATCH(B161,Aquifer!C:C,0))*100</f>
        <v>37.094604659642442</v>
      </c>
      <c r="E161" s="128">
        <v>139.30000000000001</v>
      </c>
      <c r="F161" s="128">
        <v>37.9</v>
      </c>
      <c r="G161" s="128">
        <v>65.056078746864799</v>
      </c>
      <c r="H161" s="46" t="str">
        <f t="shared" si="48"/>
        <v>Moderate</v>
      </c>
      <c r="I161" s="46" t="str">
        <f t="shared" si="49"/>
        <v>Low</v>
      </c>
      <c r="J161" s="46" t="str">
        <f t="shared" si="50"/>
        <v>Moderate</v>
      </c>
      <c r="K161" s="46" t="str">
        <f t="shared" si="51"/>
        <v>High</v>
      </c>
      <c r="L161" s="91" t="str">
        <f t="shared" si="52"/>
        <v>District has Moderate proportion of area under cultivation, supporting Low cropping intensity. Irrigation coverage is Moderate with High irrigation water requirements.</v>
      </c>
      <c r="M161" s="132">
        <v>76.84</v>
      </c>
      <c r="N161" s="132">
        <f>INDEX(Aquifer!H:H,MATCH(B161,Aquifer!C:C,0))</f>
        <v>98.78</v>
      </c>
      <c r="O161" s="77" t="str">
        <f>INDEX(Aquifer!F:F,MATCH(B161,Aquifer!C:C,0))</f>
        <v>HR</v>
      </c>
      <c r="P161" s="134">
        <f>INDEX(surface_water_body!F:F,MATCH(B161,surface_water_body!A:A,0))</f>
        <v>1225</v>
      </c>
      <c r="Q161" s="42">
        <f>INDEX(surface_water_body!D:D,MATCH(B161,surface_water_body!A:A,0))</f>
        <v>15.231639999999986</v>
      </c>
      <c r="R161" s="132">
        <f>INDEX(surface_water_body!E:E,MATCH(B161,surface_water_body!A:A,0))</f>
        <v>0.33014177987894244</v>
      </c>
      <c r="S161" s="43" t="str">
        <f t="shared" si="53"/>
        <v>Very High</v>
      </c>
      <c r="T161" s="43" t="str">
        <f t="shared" si="54"/>
        <v>Semi-critical</v>
      </c>
      <c r="U161" s="43">
        <f t="shared" ref="U161:U167" si="67">IF(Q161&lt;3,1,IF(Q161&lt;8,2,IF(Q161&lt;18,3,4)))</f>
        <v>3</v>
      </c>
      <c r="V161" s="48" t="str">
        <f t="shared" si="55"/>
        <v>Groundwater contribution to irrigation is Very High with current groundwater development stage classified as Semi-critical. There are 1225 surface water bodies, covering 0.3% of district area.</v>
      </c>
      <c r="W161" s="136">
        <v>100</v>
      </c>
      <c r="X161" s="134">
        <v>98</v>
      </c>
      <c r="Y161" s="143">
        <f>INDEX(Aquifer!E:E, MATCH(B161,Aquifer!C:C,0))*100</f>
        <v>2</v>
      </c>
      <c r="Z161" s="139">
        <f>(INDEX(Aquifer!G:G, MATCH(B161,Aquifer!C:C,0)))*(10^4/10^6)</f>
        <v>459.78190000000001</v>
      </c>
      <c r="AA161" s="141">
        <v>0</v>
      </c>
      <c r="AB161" s="56">
        <f>INDEX(Replacement!M:M, MATCH(B161,Replacement!B:B,0))</f>
        <v>9.17</v>
      </c>
      <c r="AC161" s="57">
        <f t="shared" ref="AC161:AC167" si="68">IF(X161&lt;25,4,IF(X161&lt;50,3,IF(X161&lt;75,2,1)))</f>
        <v>1</v>
      </c>
      <c r="AD161" s="57">
        <f>(X161/100)*0.278+(Y161/100)*0.0732</f>
        <v>0.27390400000000004</v>
      </c>
      <c r="AE161" s="44">
        <f t="shared" si="56"/>
        <v>1.0479049722942559E-2</v>
      </c>
      <c r="AF161" s="61" t="str">
        <f t="shared" si="57"/>
        <v>District has 100 pumps, with 98 % of pumps being electric. The electric tariff subsidy is Very High. These pumps abstract 459 MCM of groundwater.</v>
      </c>
      <c r="AG161" s="146">
        <f>INDEX(Replacement!N:N,MATCH(B161,Replacement!B:B,0))</f>
        <v>95.03280663000001</v>
      </c>
      <c r="AH161" s="147">
        <f>INDEX('Community SIP'!C:C,MATCH(B161,'Community SIP'!B:B,0))</f>
        <v>0.65</v>
      </c>
      <c r="AI161" s="147">
        <f>INDEX('Community SIP'!D:D,MATCH(B161,'Community SIP'!B:B,0))</f>
        <v>1.36</v>
      </c>
      <c r="AJ161" s="67" t="str">
        <f t="shared" si="58"/>
        <v>Very High</v>
      </c>
      <c r="AK161" s="64">
        <f t="shared" si="59"/>
        <v>4</v>
      </c>
      <c r="AL161" s="64" t="str">
        <f t="shared" si="60"/>
        <v>Moderate</v>
      </c>
      <c r="AM161" s="70" t="str">
        <f t="shared" si="61"/>
        <v>Small and Marginal farmers hold 95 % of holdings. The average area per holding is 0.65 ha with Moderate fragmentation of land.</v>
      </c>
      <c r="AN161" s="150" t="str">
        <f>INDEX(DISCOM!E:E,MATCH(B161,DISCOM!B:B,0))</f>
        <v>Tamil Nadu Generation and Distribution Corporation Limited (TANGEDCO)</v>
      </c>
      <c r="AO161" s="150"/>
      <c r="AP161" s="150" t="str">
        <f>INDEX(DISCOM!F:F,MATCH(B161,DISCOM!B:B,0))</f>
        <v>C-</v>
      </c>
      <c r="AQ161" s="74" t="str">
        <f>INDEX(DISCOM!H:H,MATCH(B161,DISCOM!B:B,0))</f>
        <v>No</v>
      </c>
      <c r="AR161" s="150"/>
      <c r="AS161" s="77">
        <f>(INDEX(Tariff!D:D,MATCH(A161,Tariff!A:A,0)))*100</f>
        <v>0</v>
      </c>
      <c r="AT161" s="85" t="str">
        <f>(INDEX(Tariff!E:E,MATCH(A161,Tariff!A:A,0)))</f>
        <v>Very High</v>
      </c>
      <c r="AU161" s="86" t="str">
        <f t="shared" si="62"/>
        <v xml:space="preserve">Tamil Nadu Generation and Distribution Corporation Limited (TANGEDCO) is the Distribution Company responsible for distributing electricity. The rating of DISCOM (capturing financial and operational metrics) is C-. </v>
      </c>
      <c r="AV161" s="119" t="str">
        <f>INDEX('Community SIP'!I:I,MATCH(B161,'Community SIP'!B:B,0))</f>
        <v>Community SIP</v>
      </c>
      <c r="AW161" s="119" t="str">
        <f t="shared" si="65"/>
        <v xml:space="preserve"> Small farm areas alongside higher fragmentation of holdings suggests community SIPs may be preferred</v>
      </c>
      <c r="AX161" s="119" t="str">
        <f t="shared" si="66"/>
        <v xml:space="preserve"> High groundwater development suggests that new SIPs should focus on surface water sources. </v>
      </c>
      <c r="AY161" s="120" t="s">
        <v>727</v>
      </c>
      <c r="AZ161" s="120" t="str">
        <f t="shared" si="63"/>
        <v>Electric</v>
      </c>
      <c r="BA161" s="119"/>
      <c r="BB161" s="120" t="str">
        <f>INDEX(DISCOM!H:H,MATCH(B161,DISCOM!B:B,0))</f>
        <v>No</v>
      </c>
      <c r="BC161" s="153" t="s">
        <v>724</v>
      </c>
      <c r="BD161"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161" s="58" t="s">
        <v>725</v>
      </c>
      <c r="BG161">
        <f>Y161*100</f>
        <v>200</v>
      </c>
    </row>
    <row r="162" spans="1:59" ht="123" customHeight="1" x14ac:dyDescent="0.25">
      <c r="A162" s="88" t="str">
        <f>INDEX(Aquifer!A:A,MATCH(B162,Aquifer!C:C,0))</f>
        <v>karnataka</v>
      </c>
      <c r="B162" s="89" t="s">
        <v>118</v>
      </c>
      <c r="C162" s="87">
        <v>5.3802981902414002</v>
      </c>
      <c r="D162" s="130">
        <f>INDEX(Aquifer!J:J,MATCH(B162,Aquifer!C:C,0))*100</f>
        <v>80.515247034486308</v>
      </c>
      <c r="E162" s="128">
        <v>144.70000000000002</v>
      </c>
      <c r="F162" s="128">
        <v>12.4</v>
      </c>
      <c r="G162" s="128">
        <v>64.539259880490619</v>
      </c>
      <c r="H162" s="46" t="str">
        <f t="shared" si="48"/>
        <v>Very High</v>
      </c>
      <c r="I162" s="46" t="str">
        <f t="shared" si="49"/>
        <v>Moderate</v>
      </c>
      <c r="J162" s="46" t="str">
        <f t="shared" si="50"/>
        <v>Low</v>
      </c>
      <c r="K162" s="46" t="str">
        <f t="shared" si="51"/>
        <v>High</v>
      </c>
      <c r="L162" s="91" t="str">
        <f t="shared" si="52"/>
        <v>District has Very High proportion of area under cultivation, supporting Moderate cropping intensity. Irrigation coverage is Low with High irrigation water requirements.</v>
      </c>
      <c r="M162" s="132">
        <v>48.120000000000005</v>
      </c>
      <c r="N162" s="132">
        <f>INDEX(Aquifer!H:H,MATCH(B162,Aquifer!C:C,0))</f>
        <v>56.24</v>
      </c>
      <c r="O162" s="77" t="str">
        <f>INDEX(Aquifer!F:F,MATCH(B162,Aquifer!C:C,0))</f>
        <v>HR</v>
      </c>
      <c r="P162" s="134">
        <f>INDEX(surface_water_body!F:F,MATCH(B162,surface_water_body!A:A,0))</f>
        <v>87</v>
      </c>
      <c r="Q162" s="42">
        <f>INDEX(surface_water_body!D:D,MATCH(B162,surface_water_body!A:A,0))</f>
        <v>1.5574000000000001</v>
      </c>
      <c r="R162" s="132">
        <f>INDEX(surface_water_body!E:E,MATCH(B162,surface_water_body!A:A,0))</f>
        <v>3.5137891522106883E-2</v>
      </c>
      <c r="S162" s="43" t="str">
        <f t="shared" si="53"/>
        <v>Moderate</v>
      </c>
      <c r="T162" s="43" t="str">
        <f t="shared" si="54"/>
        <v>Moderate</v>
      </c>
      <c r="U162" s="43">
        <f t="shared" si="67"/>
        <v>1</v>
      </c>
      <c r="V162" s="48" t="str">
        <f t="shared" si="55"/>
        <v>Groundwater contribution to irrigation is Moderate with current groundwater development stage classified as Moderate. There are 87 surface water bodies, covering 0% of district area.</v>
      </c>
      <c r="W162" s="136">
        <v>100</v>
      </c>
      <c r="X162" s="134">
        <v>100</v>
      </c>
      <c r="Y162" s="143">
        <f>INDEX(Aquifer!E:E, MATCH(B162,Aquifer!C:C,0))*100</f>
        <v>0</v>
      </c>
      <c r="Z162" s="139">
        <f>(INDEX(Aquifer!G:G, MATCH(B162,Aquifer!C:C,0)))*(10^4/10^6)</f>
        <v>240.93779999999998</v>
      </c>
      <c r="AA162" s="141">
        <v>0</v>
      </c>
      <c r="AB162" s="56">
        <f>INDEX(Replacement!M:M, MATCH(B162,Replacement!B:B,0))</f>
        <v>9.1</v>
      </c>
      <c r="AC162" s="57">
        <f t="shared" si="68"/>
        <v>1</v>
      </c>
      <c r="AD162" s="57">
        <f>(X162/100)*0.278+(Y162/100)*0.0732</f>
        <v>0.27800000000000002</v>
      </c>
      <c r="AE162" s="44">
        <f t="shared" si="56"/>
        <v>5.5308699769555563E-3</v>
      </c>
      <c r="AF162" s="61" t="str">
        <f t="shared" si="57"/>
        <v>District has 100 pumps, with 100 % of pumps being electric. The electric tariff subsidy is Very High. These pumps abstract 240 MCM of groundwater.</v>
      </c>
      <c r="AG162" s="146">
        <f>INDEX(Replacement!N:N,MATCH(B162,Replacement!B:B,0))</f>
        <v>65.87</v>
      </c>
      <c r="AH162" s="147">
        <f>INDEX('Community SIP'!C:C,MATCH(B162,'Community SIP'!B:B,0))</f>
        <v>2.0699999999999998</v>
      </c>
      <c r="AI162" s="147">
        <f>INDEX('Community SIP'!D:D,MATCH(B162,'Community SIP'!B:B,0))</f>
        <v>1.86</v>
      </c>
      <c r="AJ162" s="67" t="str">
        <f t="shared" si="58"/>
        <v>High</v>
      </c>
      <c r="AK162" s="64">
        <f t="shared" si="59"/>
        <v>2</v>
      </c>
      <c r="AL162" s="64" t="str">
        <f t="shared" si="60"/>
        <v>Moderate</v>
      </c>
      <c r="AM162" s="70" t="str">
        <f t="shared" si="61"/>
        <v>Small and Marginal farmers hold 65 % of holdings. The average area per holding is 2.07 ha with Moderate fragmentation of land.</v>
      </c>
      <c r="AN162" s="150" t="str">
        <f>INDEX(DISCOM!E:E,MATCH(B162,DISCOM!B:B,0))</f>
        <v>Hubli Electricity Supply Company Limited (HESCOM)</v>
      </c>
      <c r="AO162" s="150"/>
      <c r="AP162" s="150" t="str">
        <f>INDEX(DISCOM!F:F,MATCH(B162,DISCOM!B:B,0))</f>
        <v>C</v>
      </c>
      <c r="AQ162" s="74" t="str">
        <f>INDEX(DISCOM!H:H,MATCH(B162,DISCOM!B:B,0))</f>
        <v>Yes</v>
      </c>
      <c r="AR162" s="150" t="s">
        <v>726</v>
      </c>
      <c r="AS162" s="77">
        <f>(INDEX(Tariff!D:D,MATCH(A162,Tariff!A:A,0)))*100</f>
        <v>0</v>
      </c>
      <c r="AT162" s="85" t="str">
        <f>(INDEX(Tariff!E:E,MATCH(A162,Tariff!A:A,0)))</f>
        <v>Very High</v>
      </c>
      <c r="AU162" s="86" t="str">
        <f t="shared" si="62"/>
        <v>Hubli Electricity Supply Company Limited (HESCOM) is the Distribution Company responsible for distributing electricity. The rating of DISCOM (capturing financial and operational metrics) is C. More than 70 % of feeder is segregated.</v>
      </c>
      <c r="AV162" s="119" t="str">
        <f>INDEX('Community SIP'!I:I,MATCH(B162,'Community SIP'!B:B,0))</f>
        <v/>
      </c>
      <c r="AW162" s="119" t="str">
        <f t="shared" si="65"/>
        <v/>
      </c>
      <c r="AX162" s="119" t="str">
        <f t="shared" si="66"/>
        <v/>
      </c>
      <c r="AY162" s="119"/>
      <c r="AZ162" s="119" t="str">
        <f t="shared" si="63"/>
        <v>Electric</v>
      </c>
      <c r="BA162" s="119"/>
      <c r="BB162" s="120" t="str">
        <f>INDEX(DISCOM!H:H,MATCH(B162,DISCOM!B:B,0))</f>
        <v>Yes</v>
      </c>
      <c r="BC162" s="153" t="s">
        <v>741</v>
      </c>
      <c r="BD162" s="181" t="str">
        <f t="shared" si="64"/>
        <v>Electric pump proportion is higher, with more than 80 % feeder segregation suggesting preferred PM-KUSUM  model is C.  However, low DISCOM rating may be a challenge suggesting investments are to be made to strengthen DISCOM.</v>
      </c>
      <c r="BE162" s="58" t="s">
        <v>742</v>
      </c>
      <c r="BG162">
        <f>Y162*100</f>
        <v>0</v>
      </c>
    </row>
    <row r="163" spans="1:59" ht="123" customHeight="1" x14ac:dyDescent="0.25">
      <c r="A163" s="88" t="str">
        <f>INDEX(Aquifer!A:A,MATCH(B163,Aquifer!C:C,0))</f>
        <v>rajasthan</v>
      </c>
      <c r="B163" s="89" t="s">
        <v>676</v>
      </c>
      <c r="C163" s="87">
        <v>5.03</v>
      </c>
      <c r="D163" s="130">
        <f>INDEX(Aquifer!J:J,MATCH(B163,Aquifer!C:C,0))*100</f>
        <v>51.217261717077513</v>
      </c>
      <c r="E163" s="128">
        <v>156.80000000000001</v>
      </c>
      <c r="F163" s="128">
        <v>55</v>
      </c>
      <c r="G163" s="128">
        <v>62.77222479645198</v>
      </c>
      <c r="H163" s="46" t="str">
        <f t="shared" si="48"/>
        <v>High</v>
      </c>
      <c r="I163" s="46" t="str">
        <f t="shared" si="49"/>
        <v>Moderate</v>
      </c>
      <c r="J163" s="46" t="str">
        <f t="shared" si="50"/>
        <v>High</v>
      </c>
      <c r="K163" s="46" t="str">
        <f t="shared" si="51"/>
        <v>High</v>
      </c>
      <c r="L163" s="91" t="str">
        <f t="shared" si="52"/>
        <v>District has High proportion of area under cultivation, supporting Moderate cropping intensity. Irrigation coverage is High with High irrigation water requirements.</v>
      </c>
      <c r="M163" s="132">
        <v>93.34</v>
      </c>
      <c r="N163" s="132">
        <f>INDEX(Aquifer!H:H,MATCH(B163,Aquifer!C:C,0))</f>
        <v>135.97999999999999</v>
      </c>
      <c r="O163" s="77" t="str">
        <f>INDEX(Aquifer!F:F,MATCH(B163,Aquifer!C:C,0))</f>
        <v>SR</v>
      </c>
      <c r="P163" s="134">
        <f>INDEX(surface_water_body!F:F,MATCH(B163,surface_water_body!A:A,0))</f>
        <v>0</v>
      </c>
      <c r="Q163" s="42">
        <f>INDEX(surface_water_body!D:D,MATCH(B163,surface_water_body!A:A,0))</f>
        <v>0</v>
      </c>
      <c r="R163" s="132">
        <f>INDEX(surface_water_body!E:E,MATCH(B163,surface_water_body!A:A,0))</f>
        <v>0</v>
      </c>
      <c r="S163" s="43" t="str">
        <f t="shared" si="53"/>
        <v>Very High</v>
      </c>
      <c r="T163" s="43" t="str">
        <f t="shared" si="54"/>
        <v>Over-exploited</v>
      </c>
      <c r="U163" s="43">
        <f t="shared" si="67"/>
        <v>1</v>
      </c>
      <c r="V163" s="48" t="str">
        <f t="shared" si="55"/>
        <v>Groundwater contribution to irrigation is Very High with current groundwater development stage classified as Over-exploited. There are 0 surface water bodies, covering 0% of district area.</v>
      </c>
      <c r="W163" s="136">
        <v>100</v>
      </c>
      <c r="X163" s="134">
        <v>100</v>
      </c>
      <c r="Y163" s="143">
        <f>INDEX(Aquifer!E:E, MATCH(B163,Aquifer!C:C,0))*100</f>
        <v>0</v>
      </c>
      <c r="Z163" s="139">
        <f>(INDEX(Aquifer!G:G, MATCH(B163,Aquifer!C:C,0)))*(10^4/10^6)</f>
        <v>186.10400000000001</v>
      </c>
      <c r="AA163" s="141">
        <v>167</v>
      </c>
      <c r="AB163" s="56">
        <f>INDEX(Replacement!M:M, MATCH(B163,Replacement!B:B,0))</f>
        <v>13.8</v>
      </c>
      <c r="AC163" s="57">
        <f t="shared" si="68"/>
        <v>1</v>
      </c>
      <c r="AD163" s="57">
        <f>(X163/100)*0.278+(Y163/100)*0.0732</f>
        <v>0.27800000000000002</v>
      </c>
      <c r="AE163" s="44">
        <f t="shared" si="56"/>
        <v>6.478611091555557E-3</v>
      </c>
      <c r="AF163" s="61" t="str">
        <f t="shared" si="57"/>
        <v>District has 100 pumps, with 100 % of pumps being electric. The electric tariff subsidy is Moderate. These pumps abstract 186 MCM of groundwater.</v>
      </c>
      <c r="AG163" s="146">
        <f>INDEX(Replacement!N:N,MATCH(B163,Replacement!B:B,0))</f>
        <v>84.790111510000003</v>
      </c>
      <c r="AH163" s="147">
        <f>INDEX('Community SIP'!C:C,MATCH(B163,'Community SIP'!B:B,0))</f>
        <v>1.1599999999999999</v>
      </c>
      <c r="AI163" s="147">
        <f>INDEX('Community SIP'!D:D,MATCH(B163,'Community SIP'!B:B,0))</f>
        <v>3.54</v>
      </c>
      <c r="AJ163" s="67" t="str">
        <f t="shared" si="58"/>
        <v>Very High</v>
      </c>
      <c r="AK163" s="64">
        <f t="shared" si="59"/>
        <v>3</v>
      </c>
      <c r="AL163" s="64" t="str">
        <f t="shared" si="60"/>
        <v>Very High</v>
      </c>
      <c r="AM163" s="70" t="str">
        <f t="shared" si="61"/>
        <v>Small and Marginal farmers hold 84 % of holdings. The average area per holding is 1.16 ha with Very High fragmentation of land.</v>
      </c>
      <c r="AN163" s="150" t="str">
        <f>INDEX(DISCOM!E:E,MATCH(B163,DISCOM!B:B,0))</f>
        <v>Jaipur Vidyut Vitran Nigam Limited (JVVNL)</v>
      </c>
      <c r="AO163" s="150" t="str">
        <f>RIGHT(AN163,7)</f>
        <v>(JVVNL)</v>
      </c>
      <c r="AP163" s="150" t="str">
        <f>INDEX(DISCOM!F:F,MATCH(B163,DISCOM!B:B,0))</f>
        <v>B</v>
      </c>
      <c r="AQ163" s="74" t="str">
        <f>INDEX(DISCOM!H:H,MATCH(B163,DISCOM!B:B,0))</f>
        <v>No</v>
      </c>
      <c r="AR163" s="150"/>
      <c r="AS163" s="77">
        <f>(INDEX(Tariff!D:D,MATCH(A163,Tariff!A:A,0)))*100</f>
        <v>167</v>
      </c>
      <c r="AT163" s="85" t="str">
        <f>(INDEX(Tariff!E:E,MATCH(A163,Tariff!A:A,0)))</f>
        <v>Moderate</v>
      </c>
      <c r="AU163" s="86" t="str">
        <f t="shared" si="62"/>
        <v xml:space="preserve">Jaipur Vidyut Vitran Nigam Limited (JVVNL) is the Distribution Company responsible for distributing electricity. The rating of DISCOM (capturing financial and operational metrics) is B. </v>
      </c>
      <c r="AV163" s="119" t="str">
        <f>INDEX('Community SIP'!I:I,MATCH(B163,'Community SIP'!B:B,0))</f>
        <v>Community SIP</v>
      </c>
      <c r="AW163" s="119" t="str">
        <f t="shared" si="65"/>
        <v xml:space="preserve"> Small farm areas alongside higher fragmentation of holdings suggests community SIPs may be preferred</v>
      </c>
      <c r="AX163" s="119" t="str">
        <f t="shared" si="66"/>
        <v xml:space="preserve"> High groundwater development suggests that new SIPs should focus on surface water sources. </v>
      </c>
      <c r="AY163" s="120" t="s">
        <v>727</v>
      </c>
      <c r="AZ163" s="119" t="str">
        <f t="shared" si="63"/>
        <v>Electric</v>
      </c>
      <c r="BA163" s="120" t="s">
        <v>728</v>
      </c>
      <c r="BB163" s="120" t="str">
        <f>INDEX(DISCOM!H:H,MATCH(B163,DISCOM!B:B,0))</f>
        <v>No</v>
      </c>
      <c r="BC163" s="153" t="s">
        <v>729</v>
      </c>
      <c r="BD163" s="181" t="str">
        <f t="shared" si="64"/>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163" s="58" t="s">
        <v>730</v>
      </c>
      <c r="BG163">
        <f>Y163*100</f>
        <v>0</v>
      </c>
    </row>
    <row r="164" spans="1:59" ht="123" customHeight="1" x14ac:dyDescent="0.25">
      <c r="A164" s="88" t="str">
        <f>INDEX(Aquifer!A:A,MATCH(B164,Aquifer!C:C,0))</f>
        <v>assam</v>
      </c>
      <c r="B164" s="89" t="s">
        <v>442</v>
      </c>
      <c r="C164" s="87">
        <v>3.9653657869244001</v>
      </c>
      <c r="D164" s="130">
        <f>INDEX(Aquifer!J:J,MATCH(B164,Aquifer!C:C,0))*100</f>
        <v>23.100710534445472</v>
      </c>
      <c r="E164" s="128">
        <v>161.5</v>
      </c>
      <c r="F164" s="128">
        <v>1.2</v>
      </c>
      <c r="G164" s="128">
        <v>23.648194537789454</v>
      </c>
      <c r="H164" s="46" t="str">
        <f t="shared" si="48"/>
        <v>Low</v>
      </c>
      <c r="I164" s="46" t="str">
        <f t="shared" si="49"/>
        <v>Moderate</v>
      </c>
      <c r="J164" s="46" t="str">
        <f t="shared" si="50"/>
        <v>Low</v>
      </c>
      <c r="K164" s="46" t="str">
        <f t="shared" si="51"/>
        <v>Low</v>
      </c>
      <c r="L164" s="91" t="str">
        <f t="shared" si="52"/>
        <v>District has Low proportion of area under cultivation, supporting Moderate cropping intensity. Irrigation coverage is Low with Low irrigation water requirements.</v>
      </c>
      <c r="M164" s="132">
        <v>70.199999999999989</v>
      </c>
      <c r="N164" s="132">
        <f>INDEX(Aquifer!H:H,MATCH(B164,Aquifer!C:C,0))</f>
        <v>5.07</v>
      </c>
      <c r="O164" s="77" t="str">
        <f>INDEX(Aquifer!F:F,MATCH(B164,Aquifer!C:C,0))</f>
        <v>SR</v>
      </c>
      <c r="P164" s="134">
        <f>INDEX(surface_water_body!F:F,MATCH(B164,surface_water_body!A:A,0))</f>
        <v>6446</v>
      </c>
      <c r="Q164" s="42">
        <f>INDEX(surface_water_body!D:D,MATCH(B164,surface_water_body!A:A,0))</f>
        <v>6.6383299999998995</v>
      </c>
      <c r="R164" s="132">
        <f>INDEX(surface_water_body!E:E,MATCH(B164,surface_water_body!A:A,0))</f>
        <v>0.25802897072257469</v>
      </c>
      <c r="S164" s="43" t="str">
        <f t="shared" si="53"/>
        <v>High</v>
      </c>
      <c r="T164" s="43" t="str">
        <f t="shared" si="54"/>
        <v>Low</v>
      </c>
      <c r="U164" s="43">
        <f t="shared" si="67"/>
        <v>2</v>
      </c>
      <c r="V164" s="48" t="str">
        <f t="shared" si="55"/>
        <v>Groundwater contribution to irrigation is High with current groundwater development stage classified as Low. There are 6446 surface water bodies, covering 0.3% of district area.</v>
      </c>
      <c r="W164" s="136">
        <v>100</v>
      </c>
      <c r="X164" s="134">
        <v>2</v>
      </c>
      <c r="Y164" s="143">
        <f>INDEX(Aquifer!E:E, MATCH(B164,Aquifer!C:C,0))*100</f>
        <v>98</v>
      </c>
      <c r="Z164" s="139">
        <f>(INDEX(Aquifer!G:G, MATCH(B164,Aquifer!C:C,0)))*(10^4/10^6)</f>
        <v>45.827799999999996</v>
      </c>
      <c r="AA164" s="141">
        <v>465.00000000000006</v>
      </c>
      <c r="AB164" s="56">
        <f>INDEX(Replacement!M:M, MATCH(B164,Replacement!B:B,0))</f>
        <v>3.46</v>
      </c>
      <c r="AC164" s="57">
        <f t="shared" si="68"/>
        <v>4</v>
      </c>
      <c r="AD164" s="57">
        <f>(X164/100)*0.278+(Y164/100)*0.0732</f>
        <v>7.729599999999999E-2</v>
      </c>
      <c r="AE164" s="44">
        <f t="shared" si="56"/>
        <v>1.1121527709384293E-4</v>
      </c>
      <c r="AF164" s="61" t="str">
        <f t="shared" si="57"/>
        <v>District has 100 pumps, with 2 % of pumps being electric. The electric tariff subsidy is Low. These pumps abstract 45 MCM of groundwater.</v>
      </c>
      <c r="AG164" s="146">
        <f>INDEX(Replacement!N:N,MATCH(B164,Replacement!B:B,0))</f>
        <v>87.03</v>
      </c>
      <c r="AH164" s="147">
        <f>INDEX('Community SIP'!C:C,MATCH(B164,'Community SIP'!B:B,0))</f>
        <v>0.99</v>
      </c>
      <c r="AI164" s="147">
        <f>INDEX('Community SIP'!D:D,MATCH(B164,'Community SIP'!B:B,0))</f>
        <v>2.39</v>
      </c>
      <c r="AJ164" s="67" t="str">
        <f t="shared" si="58"/>
        <v>Very High</v>
      </c>
      <c r="AK164" s="64">
        <f t="shared" si="59"/>
        <v>4</v>
      </c>
      <c r="AL164" s="64" t="str">
        <f t="shared" si="60"/>
        <v>High</v>
      </c>
      <c r="AM164" s="70" t="str">
        <f t="shared" si="61"/>
        <v>Small and Marginal farmers hold 87 % of holdings. The average area per holding is 0.99 ha with High fragmentation of land.</v>
      </c>
      <c r="AN164" s="150" t="str">
        <f>INDEX(DISCOM!E:E,MATCH(B164,DISCOM!B:B,0))</f>
        <v>Assam Power Distribution Company Limited (APDCL)</v>
      </c>
      <c r="AO164" s="150"/>
      <c r="AP164" s="150" t="str">
        <f>INDEX(DISCOM!F:F,MATCH(B164,DISCOM!B:B,0))</f>
        <v>B-</v>
      </c>
      <c r="AQ164" s="74" t="str">
        <f>INDEX(DISCOM!H:H,MATCH(B164,DISCOM!B:B,0))</f>
        <v>No</v>
      </c>
      <c r="AR164" s="150"/>
      <c r="AS164" s="77">
        <f>(INDEX(Tariff!D:D,MATCH(A164,Tariff!A:A,0)))*100</f>
        <v>465.00000000000006</v>
      </c>
      <c r="AT164" s="85" t="str">
        <f>(INDEX(Tariff!E:E,MATCH(A164,Tariff!A:A,0)))</f>
        <v>Low</v>
      </c>
      <c r="AU164" s="86" t="str">
        <f t="shared" si="62"/>
        <v xml:space="preserve">Assam Power Distribution Company Limited (APDCL) is the Distribution Company responsible for distributing electricity. The rating of DISCOM (capturing financial and operational metrics) is B-. </v>
      </c>
      <c r="AV164" s="119" t="str">
        <f>INDEX('Community SIP'!I:I,MATCH(B164,'Community SIP'!B:B,0))</f>
        <v>Community SIP</v>
      </c>
      <c r="AW164" s="119" t="str">
        <f t="shared" si="65"/>
        <v xml:space="preserve"> Small farm areas alongside higher fragmentation of holdings suggests community SIPs may be preferred</v>
      </c>
      <c r="AX164" s="119" t="str">
        <f t="shared" si="66"/>
        <v xml:space="preserve"> High groundwater development suggests that new SIPs should focus on surface water sources. </v>
      </c>
      <c r="AY164" s="120" t="s">
        <v>727</v>
      </c>
      <c r="AZ164" s="119" t="str">
        <f t="shared" si="63"/>
        <v>Diesel</v>
      </c>
      <c r="BA164" s="119"/>
      <c r="BB164" s="120" t="str">
        <f>INDEX(DISCOM!H:H,MATCH(B164,DISCOM!B:B,0))</f>
        <v>No</v>
      </c>
      <c r="BC164" s="153" t="s">
        <v>736</v>
      </c>
      <c r="BD164" s="181" t="str">
        <f t="shared" si="64"/>
        <v>Higher proportion of diesel pumps suggests that PM-KUSUM model B be preferred. High groundwater development suggests that new SIPs should focus on surface water sources.  Small farm areas alongside higher fragmentation of holdings suggests community SIPs may be preferred</v>
      </c>
      <c r="BE164" s="58" t="s">
        <v>737</v>
      </c>
      <c r="BG164">
        <f>Y164*100</f>
        <v>9800</v>
      </c>
    </row>
    <row r="165" spans="1:59" ht="123" customHeight="1" x14ac:dyDescent="0.25">
      <c r="A165" s="88" t="str">
        <f>INDEX(Aquifer!A:A,MATCH(B165,Aquifer!C:C,0))</f>
        <v>odisha</v>
      </c>
      <c r="B165" s="89" t="s">
        <v>340</v>
      </c>
      <c r="C165" s="87">
        <v>4.9930060093888997</v>
      </c>
      <c r="D165" s="130">
        <f>INDEX(Aquifer!J:J,MATCH(B165,Aquifer!C:C,0))*100</f>
        <v>23.234064445929402</v>
      </c>
      <c r="E165" s="128">
        <v>103.3</v>
      </c>
      <c r="F165" s="128">
        <v>20.5</v>
      </c>
      <c r="G165" s="128">
        <v>33.276084156290253</v>
      </c>
      <c r="H165" s="46" t="str">
        <f t="shared" si="48"/>
        <v>Low</v>
      </c>
      <c r="I165" s="46" t="str">
        <f t="shared" si="49"/>
        <v>Low</v>
      </c>
      <c r="J165" s="46" t="str">
        <f t="shared" si="50"/>
        <v>Low</v>
      </c>
      <c r="K165" s="46" t="str">
        <f t="shared" si="51"/>
        <v>Moderate</v>
      </c>
      <c r="L165" s="91" t="str">
        <f t="shared" si="52"/>
        <v>District has Low proportion of area under cultivation, supporting Low cropping intensity. Irrigation coverage is Low with Moderate irrigation water requirements.</v>
      </c>
      <c r="M165" s="132">
        <v>17.95</v>
      </c>
      <c r="N165" s="132">
        <f>INDEX(Aquifer!H:H,MATCH(B165,Aquifer!C:C,0))</f>
        <v>38.86</v>
      </c>
      <c r="O165" s="77" t="str">
        <f>INDEX(Aquifer!F:F,MATCH(B165,Aquifer!C:C,0))</f>
        <v>SR</v>
      </c>
      <c r="P165" s="134">
        <f>INDEX(surface_water_body!F:F,MATCH(B165,surface_water_body!A:A,0))</f>
        <v>1033</v>
      </c>
      <c r="Q165" s="42">
        <f>INDEX(surface_water_body!D:D,MATCH(B165,surface_water_body!A:A,0))</f>
        <v>9.1831399999999945</v>
      </c>
      <c r="R165" s="132">
        <f>INDEX(surface_water_body!E:E,MATCH(B165,surface_water_body!A:A,0))</f>
        <v>0.20496403061469895</v>
      </c>
      <c r="S165" s="43" t="str">
        <f t="shared" si="53"/>
        <v>Low</v>
      </c>
      <c r="T165" s="43" t="str">
        <f t="shared" si="54"/>
        <v>Low</v>
      </c>
      <c r="U165" s="43">
        <f t="shared" si="67"/>
        <v>3</v>
      </c>
      <c r="V165" s="48" t="str">
        <f t="shared" si="55"/>
        <v>Groundwater contribution to irrigation is Low with current groundwater development stage classified as Low. There are 1033 surface water bodies, covering 0.2% of district area.</v>
      </c>
      <c r="W165" s="136">
        <v>100</v>
      </c>
      <c r="X165" s="134">
        <v>43</v>
      </c>
      <c r="Y165" s="143">
        <f>INDEX(Aquifer!E:E, MATCH(B165,Aquifer!C:C,0))*100</f>
        <v>56.000000000000007</v>
      </c>
      <c r="Z165" s="139">
        <f>(INDEX(Aquifer!G:G, MATCH(B165,Aquifer!C:C,0)))*(10^4/10^6)</f>
        <v>314.62639999999999</v>
      </c>
      <c r="AA165" s="141">
        <v>150</v>
      </c>
      <c r="AB165" s="56">
        <f>INDEX(Replacement!M:M, MATCH(B165,Replacement!B:B,0))</f>
        <v>5.2</v>
      </c>
      <c r="AC165" s="57">
        <f t="shared" si="68"/>
        <v>3</v>
      </c>
      <c r="AD165" s="57">
        <f>(X165/100)*0.278+(Y165/100)*0.0732</f>
        <v>0.16053200000000001</v>
      </c>
      <c r="AE165" s="44">
        <f t="shared" si="56"/>
        <v>2.383210706736119E-3</v>
      </c>
      <c r="AF165" s="61" t="str">
        <f t="shared" si="57"/>
        <v>District has 100 pumps, with 43 % of pumps being electric. The electric tariff subsidy is High. These pumps abstract 314 MCM of groundwater.</v>
      </c>
      <c r="AG165" s="146">
        <f>INDEX(Replacement!N:N,MATCH(B165,Replacement!B:B,0))</f>
        <v>96.76</v>
      </c>
      <c r="AH165" s="147">
        <f>INDEX('Community SIP'!C:C,MATCH(B165,'Community SIP'!B:B,0))</f>
        <v>0.78</v>
      </c>
      <c r="AI165" s="147">
        <f>INDEX('Community SIP'!D:D,MATCH(B165,'Community SIP'!B:B,0))</f>
        <v>2.29</v>
      </c>
      <c r="AJ165" s="67" t="str">
        <f t="shared" si="58"/>
        <v>Very High</v>
      </c>
      <c r="AK165" s="64">
        <f t="shared" si="59"/>
        <v>4</v>
      </c>
      <c r="AL165" s="64" t="str">
        <f t="shared" si="60"/>
        <v>High</v>
      </c>
      <c r="AM165" s="70" t="str">
        <f t="shared" si="61"/>
        <v>Small and Marginal farmers hold 96 % of holdings. The average area per holding is 0.78 ha with High fragmentation of land.</v>
      </c>
      <c r="AN165" s="150" t="str">
        <f>INDEX(DISCOM!E:E,MATCH(B165,DISCOM!B:B,0))</f>
        <v>TP Central Odisha Distribution Limited (TPCODL)</v>
      </c>
      <c r="AO165" s="150"/>
      <c r="AP165" s="150" t="str">
        <f>INDEX(DISCOM!F:F,MATCH(B165,DISCOM!B:B,0))</f>
        <v>A+</v>
      </c>
      <c r="AQ165" s="74" t="str">
        <f>INDEX(DISCOM!H:H,MATCH(B165,DISCOM!B:B,0))</f>
        <v>No data</v>
      </c>
      <c r="AR165" s="150"/>
      <c r="AS165" s="77">
        <f>(INDEX(Tariff!D:D,MATCH(A165,Tariff!A:A,0)))*100</f>
        <v>150</v>
      </c>
      <c r="AT165" s="85" t="str">
        <f>(INDEX(Tariff!E:E,MATCH(A165,Tariff!A:A,0)))</f>
        <v>High</v>
      </c>
      <c r="AU165" s="86" t="str">
        <f t="shared" si="62"/>
        <v xml:space="preserve">TP Central Odisha Distribution Limited (TPCODL) is the Distribution Company responsible for distributing electricity. The rating of DISCOM (capturing financial and operational metrics) is A+. </v>
      </c>
      <c r="AV165" s="119" t="str">
        <f>INDEX('Community SIP'!I:I,MATCH(B165,'Community SIP'!B:B,0))</f>
        <v>Community SIP</v>
      </c>
      <c r="AW165" s="119" t="str">
        <f t="shared" si="65"/>
        <v xml:space="preserve"> Small farm areas alongside higher fragmentation of holdings suggests community SIPs may be preferred</v>
      </c>
      <c r="AX165" s="119" t="str">
        <f t="shared" si="66"/>
        <v/>
      </c>
      <c r="AY165" s="119"/>
      <c r="AZ165" s="119" t="str">
        <f t="shared" si="63"/>
        <v>mix</v>
      </c>
      <c r="BA165" s="119" t="s">
        <v>728</v>
      </c>
      <c r="BB165" s="120" t="str">
        <f>INDEX(DISCOM!H:H,MATCH(B165,DISCOM!B:B,0))</f>
        <v>No data</v>
      </c>
      <c r="BC165" s="153" t="s">
        <v>744</v>
      </c>
      <c r="BD165" s="181" t="str">
        <f t="shared" si="64"/>
        <v>No data on DISCOM feeder segregation Small farm areas alongside higher fragmentation of holdings suggests community SIPs may be preferred</v>
      </c>
      <c r="BE165" s="58" t="s">
        <v>95</v>
      </c>
      <c r="BG165">
        <f>Y165*100</f>
        <v>5600.0000000000009</v>
      </c>
    </row>
    <row r="166" spans="1:59" ht="123" customHeight="1" x14ac:dyDescent="0.25">
      <c r="A166" s="88" t="str">
        <f>INDEX(Aquifer!A:A,MATCH(B166,Aquifer!C:C,0))</f>
        <v>assam</v>
      </c>
      <c r="B166" s="89" t="s">
        <v>377</v>
      </c>
      <c r="C166" s="87">
        <v>4.4093095107903997</v>
      </c>
      <c r="D166" s="130">
        <f>INDEX(Aquifer!J:J,MATCH(B166,Aquifer!C:C,0))*100</f>
        <v>42.348546686055002</v>
      </c>
      <c r="E166" s="128">
        <v>192.5</v>
      </c>
      <c r="F166" s="128">
        <v>13.4</v>
      </c>
      <c r="G166" s="128">
        <v>35.633980640894606</v>
      </c>
      <c r="H166" s="46" t="str">
        <f t="shared" si="48"/>
        <v>Moderate</v>
      </c>
      <c r="I166" s="46" t="str">
        <f t="shared" si="49"/>
        <v>High</v>
      </c>
      <c r="J166" s="46" t="str">
        <f t="shared" si="50"/>
        <v>Low</v>
      </c>
      <c r="K166" s="46" t="str">
        <f t="shared" si="51"/>
        <v>Moderate</v>
      </c>
      <c r="L166" s="91" t="str">
        <f t="shared" si="52"/>
        <v>District has Moderate proportion of area under cultivation, supporting High cropping intensity. Irrigation coverage is Low with Moderate irrigation water requirements.</v>
      </c>
      <c r="M166" s="132">
        <v>66.28</v>
      </c>
      <c r="N166" s="132">
        <f>INDEX(Aquifer!H:H,MATCH(B166,Aquifer!C:C,0))</f>
        <v>28.66</v>
      </c>
      <c r="O166" s="77" t="str">
        <f>INDEX(Aquifer!F:F,MATCH(B166,Aquifer!C:C,0))</f>
        <v>SR</v>
      </c>
      <c r="P166" s="134">
        <f>INDEX(surface_water_body!F:F,MATCH(B166,surface_water_body!A:A,0))</f>
        <v>10509</v>
      </c>
      <c r="Q166" s="42">
        <f>INDEX(surface_water_body!D:D,MATCH(B166,surface_water_body!A:A,0))</f>
        <v>20.81574999999928</v>
      </c>
      <c r="R166" s="132">
        <f>INDEX(surface_water_body!E:E,MATCH(B166,surface_water_body!A:A,0))</f>
        <v>0.75160994287370264</v>
      </c>
      <c r="S166" s="43" t="str">
        <f t="shared" si="53"/>
        <v>High</v>
      </c>
      <c r="T166" s="43" t="str">
        <f t="shared" si="54"/>
        <v>Low</v>
      </c>
      <c r="U166" s="43">
        <f t="shared" si="67"/>
        <v>4</v>
      </c>
      <c r="V166" s="48" t="str">
        <f t="shared" si="55"/>
        <v>Groundwater contribution to irrigation is High with current groundwater development stage classified as Low. There are 10509 surface water bodies, covering 0.8% of district area.</v>
      </c>
      <c r="W166" s="136">
        <v>100</v>
      </c>
      <c r="X166" s="134">
        <v>3</v>
      </c>
      <c r="Y166" s="143">
        <f>INDEX(Aquifer!E:E, MATCH(B166,Aquifer!C:C,0))*100</f>
        <v>97</v>
      </c>
      <c r="Z166" s="139">
        <f>(INDEX(Aquifer!G:G, MATCH(B166,Aquifer!C:C,0)))*(10^4/10^6)</f>
        <v>281.81639999999999</v>
      </c>
      <c r="AA166" s="141">
        <v>465.00000000000006</v>
      </c>
      <c r="AB166" s="56">
        <f>INDEX(Replacement!M:M, MATCH(B166,Replacement!B:B,0))</f>
        <v>4.8</v>
      </c>
      <c r="AC166" s="57">
        <f t="shared" si="68"/>
        <v>4</v>
      </c>
      <c r="AD166" s="57">
        <f>(X166/100)*0.278+(Y166/100)*0.0732</f>
        <v>7.9343999999999998E-2</v>
      </c>
      <c r="AE166" s="44">
        <f t="shared" si="56"/>
        <v>9.7392140590080005E-4</v>
      </c>
      <c r="AF166" s="61" t="str">
        <f t="shared" si="57"/>
        <v>District has 100 pumps, with 3 % of pumps being electric. The electric tariff subsidy is Low. These pumps abstract 281 MCM of groundwater.</v>
      </c>
      <c r="AG166" s="146">
        <f>INDEX(Replacement!N:N,MATCH(B166,Replacement!B:B,0))</f>
        <v>87.899999999999991</v>
      </c>
      <c r="AH166" s="147">
        <f>INDEX('Community SIP'!C:C,MATCH(B166,'Community SIP'!B:B,0))</f>
        <v>0.91</v>
      </c>
      <c r="AI166" s="147">
        <f>INDEX('Community SIP'!D:D,MATCH(B166,'Community SIP'!B:B,0))</f>
        <v>5.59</v>
      </c>
      <c r="AJ166" s="67" t="str">
        <f t="shared" si="58"/>
        <v>Very High</v>
      </c>
      <c r="AK166" s="64">
        <f t="shared" si="59"/>
        <v>4</v>
      </c>
      <c r="AL166" s="64" t="str">
        <f t="shared" si="60"/>
        <v>Very High</v>
      </c>
      <c r="AM166" s="70" t="str">
        <f t="shared" si="61"/>
        <v>Small and Marginal farmers hold 87 % of holdings. The average area per holding is 0.91 ha with Very High fragmentation of land.</v>
      </c>
      <c r="AN166" s="150" t="str">
        <f>INDEX(DISCOM!E:E,MATCH(B166,DISCOM!B:B,0))</f>
        <v>Assam Power Distribution Company Limited (APDCL)</v>
      </c>
      <c r="AO166" s="150"/>
      <c r="AP166" s="150" t="str">
        <f>INDEX(DISCOM!F:F,MATCH(B166,DISCOM!B:B,0))</f>
        <v>B-</v>
      </c>
      <c r="AQ166" s="74" t="str">
        <f>INDEX(DISCOM!H:H,MATCH(B166,DISCOM!B:B,0))</f>
        <v>No</v>
      </c>
      <c r="AR166" s="150"/>
      <c r="AS166" s="77">
        <f>(INDEX(Tariff!D:D,MATCH(A166,Tariff!A:A,0)))*100</f>
        <v>465.00000000000006</v>
      </c>
      <c r="AT166" s="85" t="str">
        <f>(INDEX(Tariff!E:E,MATCH(A166,Tariff!A:A,0)))</f>
        <v>Low</v>
      </c>
      <c r="AU166" s="86" t="str">
        <f t="shared" si="62"/>
        <v xml:space="preserve">Assam Power Distribution Company Limited (APDCL) is the Distribution Company responsible for distributing electricity. The rating of DISCOM (capturing financial and operational metrics) is B-. </v>
      </c>
      <c r="AV166" s="119" t="str">
        <f>INDEX('Community SIP'!I:I,MATCH(B166,'Community SIP'!B:B,0))</f>
        <v>Community SIP</v>
      </c>
      <c r="AW166" s="119" t="str">
        <f t="shared" si="65"/>
        <v xml:space="preserve"> Small farm areas alongside higher fragmentation of holdings suggests community SIPs may be preferred</v>
      </c>
      <c r="AX166" s="119" t="str">
        <f t="shared" si="66"/>
        <v/>
      </c>
      <c r="AY166" s="119"/>
      <c r="AZ166" s="119" t="str">
        <f t="shared" si="63"/>
        <v>Diesel</v>
      </c>
      <c r="BA166" s="119"/>
      <c r="BB166" s="120" t="str">
        <f>INDEX(DISCOM!H:H,MATCH(B166,DISCOM!B:B,0))</f>
        <v>No</v>
      </c>
      <c r="BC166" s="153" t="s">
        <v>736</v>
      </c>
      <c r="BD166" s="181" t="str">
        <f t="shared" si="64"/>
        <v>Higher proportion of diesel pumps suggests that PM-KUSUM model B be preferred. Small farm areas alongside higher fragmentation of holdings suggests community SIPs may be preferred</v>
      </c>
      <c r="BE166" s="58" t="s">
        <v>737</v>
      </c>
      <c r="BG166">
        <f>Y166*100</f>
        <v>9700</v>
      </c>
    </row>
    <row r="167" spans="1:59" ht="123" customHeight="1" x14ac:dyDescent="0.25">
      <c r="A167" s="88" t="str">
        <f>INDEX(Aquifer!A:A,MATCH(B167,Aquifer!C:C,0))</f>
        <v>maharashtra</v>
      </c>
      <c r="B167" s="89" t="s">
        <v>119</v>
      </c>
      <c r="C167" s="87">
        <v>5.3368430692558002</v>
      </c>
      <c r="D167" s="130">
        <f>INDEX(Aquifer!J:J,MATCH(B167,Aquifer!C:C,0))*100</f>
        <v>48.990450204638471</v>
      </c>
      <c r="E167" s="128">
        <v>107.69999999999999</v>
      </c>
      <c r="F167" s="128">
        <v>25.2</v>
      </c>
      <c r="G167" s="128">
        <v>74.640238935650288</v>
      </c>
      <c r="H167" s="46" t="str">
        <f t="shared" si="48"/>
        <v>Moderate</v>
      </c>
      <c r="I167" s="46" t="str">
        <f t="shared" si="49"/>
        <v>Low</v>
      </c>
      <c r="J167" s="46" t="str">
        <f t="shared" si="50"/>
        <v>Moderate</v>
      </c>
      <c r="K167" s="46" t="str">
        <f t="shared" si="51"/>
        <v>Very High</v>
      </c>
      <c r="L167" s="91" t="str">
        <f t="shared" si="52"/>
        <v>District has Moderate proportion of area under cultivation, supporting Low cropping intensity. Irrigation coverage is Moderate with Very High irrigation water requirements.</v>
      </c>
      <c r="M167" s="132">
        <v>79.320000000000007</v>
      </c>
      <c r="N167" s="132">
        <f>INDEX(Aquifer!H:H,MATCH(B167,Aquifer!C:C,0))</f>
        <v>51.77</v>
      </c>
      <c r="O167" s="77" t="str">
        <f>INDEX(Aquifer!F:F,MATCH(B167,Aquifer!C:C,0))</f>
        <v>HR</v>
      </c>
      <c r="P167" s="134">
        <f>INDEX(surface_water_body!F:F,MATCH(B167,surface_water_body!A:A,0))</f>
        <v>3557</v>
      </c>
      <c r="Q167" s="42">
        <f>INDEX(surface_water_body!D:D,MATCH(B167,surface_water_body!A:A,0))</f>
        <v>112.744</v>
      </c>
      <c r="R167" s="132">
        <f>INDEX(surface_water_body!E:E,MATCH(B167,surface_water_body!A:A,0))</f>
        <v>1.5109061867122793</v>
      </c>
      <c r="S167" s="43" t="str">
        <f t="shared" si="53"/>
        <v>Very High</v>
      </c>
      <c r="T167" s="43" t="str">
        <f t="shared" si="54"/>
        <v>Moderate</v>
      </c>
      <c r="U167" s="43">
        <f t="shared" si="67"/>
        <v>4</v>
      </c>
      <c r="V167" s="48" t="str">
        <f t="shared" si="55"/>
        <v>Groundwater contribution to irrigation is Very High with current groundwater development stage classified as Moderate. There are 3557 surface water bodies, covering 1.5% of district area.</v>
      </c>
      <c r="W167" s="136">
        <v>100</v>
      </c>
      <c r="X167" s="134">
        <v>98</v>
      </c>
      <c r="Y167" s="143">
        <f>INDEX(Aquifer!E:E, MATCH(B167,Aquifer!C:C,0))*100</f>
        <v>2</v>
      </c>
      <c r="Z167" s="139">
        <f>(INDEX(Aquifer!G:G, MATCH(B167,Aquifer!C:C,0)))*(10^4/10^6)</f>
        <v>356.7414</v>
      </c>
      <c r="AA167" s="141">
        <v>155</v>
      </c>
      <c r="AB167" s="56">
        <f>INDEX(Replacement!M:M, MATCH(B167,Replacement!B:B,0))</f>
        <v>8.18</v>
      </c>
      <c r="AC167" s="57">
        <f t="shared" si="68"/>
        <v>1</v>
      </c>
      <c r="AD167" s="57">
        <f>(X167/100)*0.278+(Y167/100)*0.0732</f>
        <v>0.27390400000000004</v>
      </c>
      <c r="AE167" s="44">
        <f t="shared" si="56"/>
        <v>7.2528302120942589E-3</v>
      </c>
      <c r="AF167" s="61" t="str">
        <f t="shared" si="57"/>
        <v>District has 100 pumps, with 98 % of pumps being electric. The electric tariff subsidy is Moderate. These pumps abstract 356 MCM of groundwater.</v>
      </c>
      <c r="AG167" s="146">
        <f>INDEX(Replacement!N:N,MATCH(B167,Replacement!B:B,0))</f>
        <v>71.349999999999994</v>
      </c>
      <c r="AH167" s="147">
        <f>INDEX('Community SIP'!C:C,MATCH(B167,'Community SIP'!B:B,0))</f>
        <v>1.69</v>
      </c>
      <c r="AI167" s="147">
        <f>INDEX('Community SIP'!D:D,MATCH(B167,'Community SIP'!B:B,0))</f>
        <v>1.31</v>
      </c>
      <c r="AJ167" s="67" t="str">
        <f t="shared" si="58"/>
        <v>High</v>
      </c>
      <c r="AK167" s="64">
        <f t="shared" si="59"/>
        <v>3</v>
      </c>
      <c r="AL167" s="64" t="str">
        <f t="shared" si="60"/>
        <v>Moderate</v>
      </c>
      <c r="AM167" s="70" t="str">
        <f t="shared" si="61"/>
        <v>Small and Marginal farmers hold 71 % of holdings. The average area per holding is 1.69 ha with Moderate fragmentation of land.</v>
      </c>
      <c r="AN167" s="150" t="str">
        <f>INDEX(DISCOM!E:E,MATCH(B167,DISCOM!B:B,0))</f>
        <v>Maharashtra State Electricity Distribution Company Limited (MSEDCL)</v>
      </c>
      <c r="AO167" s="150"/>
      <c r="AP167" s="150" t="str">
        <f>INDEX(DISCOM!F:F,MATCH(B167,DISCOM!B:B,0))</f>
        <v>C</v>
      </c>
      <c r="AQ167" s="74" t="str">
        <f>INDEX(DISCOM!H:H,MATCH(B167,DISCOM!B:B,0))</f>
        <v>Yes</v>
      </c>
      <c r="AR167" s="150" t="s">
        <v>726</v>
      </c>
      <c r="AS167" s="77">
        <f>(INDEX(Tariff!D:D,MATCH(A167,Tariff!A:A,0)))*100</f>
        <v>155</v>
      </c>
      <c r="AT167" s="85" t="str">
        <f>(INDEX(Tariff!E:E,MATCH(A167,Tariff!A:A,0)))</f>
        <v>Moderate</v>
      </c>
      <c r="AU167" s="86" t="str">
        <f t="shared" si="62"/>
        <v>Maharashtra State Electricity Distribution Company Limited (MSEDCL) is the Distribution Company responsible for distributing electricity. The rating of DISCOM (capturing financial and operational metrics) is C. More than 70 % of feeder is segregated.</v>
      </c>
      <c r="AV167" s="119" t="str">
        <f>INDEX('Community SIP'!I:I,MATCH(B167,'Community SIP'!B:B,0))</f>
        <v/>
      </c>
      <c r="AW167" s="119" t="str">
        <f t="shared" si="65"/>
        <v/>
      </c>
      <c r="AX167" s="119" t="str">
        <f t="shared" si="66"/>
        <v xml:space="preserve"> High groundwater development suggests that new SIPs should focus on surface water sources. </v>
      </c>
      <c r="AY167" s="120" t="s">
        <v>727</v>
      </c>
      <c r="AZ167" s="119" t="str">
        <f t="shared" si="63"/>
        <v>Electric</v>
      </c>
      <c r="BA167" s="119"/>
      <c r="BB167" s="120" t="str">
        <f>INDEX(DISCOM!H:H,MATCH(B167,DISCOM!B:B,0))</f>
        <v>Yes</v>
      </c>
      <c r="BC167" s="153" t="s">
        <v>733</v>
      </c>
      <c r="BD167" s="181" t="str">
        <f t="shared" si="64"/>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167" s="58" t="s">
        <v>734</v>
      </c>
      <c r="BG167">
        <f>Y167*100</f>
        <v>200</v>
      </c>
    </row>
    <row r="168" spans="1:59" ht="123" customHeight="1" x14ac:dyDescent="0.25">
      <c r="A168" s="88" t="str">
        <f>INDEX(Aquifer!A:A,MATCH(B168,Aquifer!C:C,0))</f>
        <v>arunachal pradesh</v>
      </c>
      <c r="B168" s="89" t="s">
        <v>679</v>
      </c>
      <c r="C168" s="87">
        <v>2.9</v>
      </c>
      <c r="D168" s="130">
        <f>INDEX(Aquifer!J:J,MATCH(B168,Aquifer!C:C,0))*100</f>
        <v>49.160993383833542</v>
      </c>
      <c r="H168" s="46" t="str">
        <f t="shared" si="48"/>
        <v>Moderate</v>
      </c>
      <c r="I168" s="46" t="str">
        <f t="shared" si="49"/>
        <v>Low</v>
      </c>
      <c r="J168" s="46" t="str">
        <f t="shared" si="50"/>
        <v>Low</v>
      </c>
      <c r="K168" s="46" t="str">
        <f t="shared" si="51"/>
        <v>Low</v>
      </c>
      <c r="L168" s="91" t="str">
        <f t="shared" si="52"/>
        <v>District has Moderate proportion of area under cultivation, supporting Low cropping intensity. Irrigation coverage is Low with Low irrigation water requirements.</v>
      </c>
      <c r="M168" s="132">
        <v>0</v>
      </c>
      <c r="N168" s="132">
        <f>INDEX(Aquifer!H:H,MATCH(B168,Aquifer!C:C,0))</f>
        <v>0</v>
      </c>
      <c r="O168" s="77" t="str">
        <f>INDEX(Aquifer!F:F,MATCH(B168,Aquifer!C:C,0))</f>
        <v>HR</v>
      </c>
      <c r="P168" s="134">
        <f>INDEX(surface_water_body!F:F,MATCH(B168,surface_water_body!A:A,0))</f>
        <v>14</v>
      </c>
      <c r="Q168" s="42">
        <f>INDEX(surface_water_body!D:D,MATCH(B168,surface_water_body!A:A,0))</f>
        <v>3.8379999999999997E-2</v>
      </c>
      <c r="R168" s="132">
        <f>INDEX(surface_water_body!E:E,MATCH(B168,surface_water_body!A:A,0))</f>
        <v>5.0166232865383271E-4</v>
      </c>
      <c r="S168" s="43" t="str">
        <f t="shared" si="53"/>
        <v>Low</v>
      </c>
      <c r="T168" s="43" t="str">
        <f t="shared" si="54"/>
        <v>Low</v>
      </c>
      <c r="V168" s="48" t="str">
        <f t="shared" si="55"/>
        <v>Groundwater contribution to irrigation is Low with current groundwater development stage classified as Low. There are 14 surface water bodies, covering 0% of district area.</v>
      </c>
      <c r="W168" s="136">
        <v>100</v>
      </c>
      <c r="Y168" s="143">
        <f>INDEX(Aquifer!E:E, MATCH(B168,Aquifer!C:C,0))*100</f>
        <v>0</v>
      </c>
      <c r="Z168" s="139">
        <f>(INDEX(Aquifer!G:G, MATCH(B168,Aquifer!C:C,0)))*(10^4/10^6)</f>
        <v>0.6492</v>
      </c>
      <c r="AA168" s="141">
        <v>290</v>
      </c>
      <c r="AB168" s="56">
        <f>INDEX(Replacement!M:M, MATCH(B168,Replacement!B:B,0))</f>
        <v>6.3240214598093907</v>
      </c>
      <c r="AD168" s="57">
        <f>(X168/100)*0.278+(Y168/100)*0.0732</f>
        <v>0</v>
      </c>
      <c r="AE168" s="44">
        <f t="shared" si="56"/>
        <v>0</v>
      </c>
      <c r="AF168" s="61" t="str">
        <f t="shared" si="57"/>
        <v>District has 100 pumps, with  % of pumps being electric. The electric tariff subsidy is Moderate. These pumps abstract 0 MCM of groundwater.</v>
      </c>
      <c r="AG168" s="146">
        <f>INDEX(Replacement!N:N,MATCH(B168,Replacement!B:B,0))</f>
        <v>0</v>
      </c>
      <c r="AH168" s="147">
        <f>INDEX('Community SIP'!C:C,MATCH(B168,'Community SIP'!B:B,0))</f>
        <v>0</v>
      </c>
      <c r="AI168" s="147">
        <f>INDEX('Community SIP'!D:D,MATCH(B168,'Community SIP'!B:B,0))</f>
        <v>0</v>
      </c>
      <c r="AJ168" s="67" t="str">
        <f t="shared" si="58"/>
        <v>Low</v>
      </c>
      <c r="AK168" s="64">
        <f t="shared" si="59"/>
        <v>4</v>
      </c>
      <c r="AL168" s="64" t="str">
        <f t="shared" si="60"/>
        <v>Low</v>
      </c>
      <c r="AM168" s="70" t="str">
        <f t="shared" si="61"/>
        <v>Small and Marginal farmers hold 0 % of holdings. The average area per holding is 0 ha with Low fragmentation of land.</v>
      </c>
      <c r="AN168" s="150" t="e">
        <f>INDEX(DISCOM!E:E,MATCH(B168,DISCOM!B:B,0))</f>
        <v>#N/A</v>
      </c>
      <c r="AO168" s="150"/>
      <c r="AP168" s="150" t="e">
        <f>INDEX(DISCOM!F:F,MATCH(B168,DISCOM!B:B,0))</f>
        <v>#N/A</v>
      </c>
      <c r="AQ168" s="74" t="str">
        <f>INDEX(DISCOM!H:H,MATCH(B168,DISCOM!B:B,0))</f>
        <v>No data</v>
      </c>
      <c r="AR168" s="150"/>
      <c r="AS168" s="77">
        <f>(INDEX(Tariff!D:D,MATCH(A168,Tariff!A:A,0)))*100</f>
        <v>290</v>
      </c>
      <c r="AT168" s="85" t="str">
        <f>(INDEX(Tariff!E:E,MATCH(A168,Tariff!A:A,0)))</f>
        <v>Moderate</v>
      </c>
      <c r="AU168" s="86" t="s">
        <v>735</v>
      </c>
      <c r="AV168" s="119" t="str">
        <f>INDEX('Community SIP'!I:I,MATCH(B168,'Community SIP'!B:B,0))</f>
        <v>Community SIP</v>
      </c>
      <c r="AW168" s="119" t="str">
        <f t="shared" si="65"/>
        <v xml:space="preserve"> Small farm areas alongside higher fragmentation of holdings suggests community SIPs may be preferred</v>
      </c>
      <c r="AX168" s="119" t="str">
        <f t="shared" si="66"/>
        <v/>
      </c>
      <c r="AY168" s="119"/>
      <c r="AZ168" s="119" t="str">
        <f t="shared" si="63"/>
        <v>Diesel</v>
      </c>
      <c r="BA168" s="119"/>
      <c r="BB168" s="120" t="str">
        <f>INDEX(DISCOM!H:H,MATCH(B168,DISCOM!B:B,0))</f>
        <v>No data</v>
      </c>
      <c r="BC168" s="153" t="s">
        <v>736</v>
      </c>
      <c r="BD168" s="181" t="str">
        <f t="shared" si="64"/>
        <v>Higher proportion of diesel pumps suggests that PM-KUSUM model B be preferred. Small farm areas alongside higher fragmentation of holdings suggests community SIPs may be preferred</v>
      </c>
      <c r="BE168" s="58" t="s">
        <v>737</v>
      </c>
      <c r="BG168">
        <f>Y168*100</f>
        <v>0</v>
      </c>
    </row>
    <row r="169" spans="1:59" ht="123" customHeight="1" x14ac:dyDescent="0.25">
      <c r="A169" s="88" t="str">
        <f>INDEX(Aquifer!A:A,MATCH(B169,Aquifer!C:C,0))</f>
        <v>assam</v>
      </c>
      <c r="B169" s="89" t="s">
        <v>341</v>
      </c>
      <c r="C169" s="87">
        <v>4.1088223522494998</v>
      </c>
      <c r="D169" s="130">
        <f>INDEX(Aquifer!J:J,MATCH(B169,Aquifer!C:C,0))*100</f>
        <v>44.563738538893816</v>
      </c>
      <c r="E169" s="128">
        <v>109.4</v>
      </c>
      <c r="F169" s="128">
        <v>1.2</v>
      </c>
      <c r="G169" s="128">
        <v>24.407077058049421</v>
      </c>
      <c r="H169" s="46" t="str">
        <f t="shared" si="48"/>
        <v>Moderate</v>
      </c>
      <c r="I169" s="46" t="str">
        <f t="shared" si="49"/>
        <v>Low</v>
      </c>
      <c r="J169" s="46" t="str">
        <f t="shared" si="50"/>
        <v>Low</v>
      </c>
      <c r="K169" s="46" t="str">
        <f t="shared" si="51"/>
        <v>Low</v>
      </c>
      <c r="L169" s="91" t="str">
        <f t="shared" si="52"/>
        <v>District has Moderate proportion of area under cultivation, supporting Low cropping intensity. Irrigation coverage is Low with Low irrigation water requirements.</v>
      </c>
      <c r="M169" s="132">
        <v>60.260000000000005</v>
      </c>
      <c r="N169" s="132">
        <f>INDEX(Aquifer!H:H,MATCH(B169,Aquifer!C:C,0))</f>
        <v>6.71</v>
      </c>
      <c r="O169" s="77" t="str">
        <f>INDEX(Aquifer!F:F,MATCH(B169,Aquifer!C:C,0))</f>
        <v>SR</v>
      </c>
      <c r="P169" s="134">
        <f>INDEX(surface_water_body!F:F,MATCH(B169,surface_water_body!A:A,0))</f>
        <v>14037</v>
      </c>
      <c r="Q169" s="42">
        <f>INDEX(surface_water_body!D:D,MATCH(B169,surface_water_body!A:A,0))</f>
        <v>21.8133699999998</v>
      </c>
      <c r="R169" s="132">
        <f>INDEX(surface_water_body!E:E,MATCH(B169,surface_water_body!A:A,0))</f>
        <v>0.63359357323465504</v>
      </c>
      <c r="S169" s="43" t="str">
        <f t="shared" si="53"/>
        <v>High</v>
      </c>
      <c r="T169" s="43" t="str">
        <f t="shared" si="54"/>
        <v>Low</v>
      </c>
      <c r="U169" s="43">
        <f t="shared" ref="U169:U232" si="69">IF(Q169&lt;3,1,IF(Q169&lt;8,2,IF(Q169&lt;18,3,4)))</f>
        <v>4</v>
      </c>
      <c r="V169" s="48" t="str">
        <f t="shared" si="55"/>
        <v>Groundwater contribution to irrigation is High with current groundwater development stage classified as Low. There are 14037 surface water bodies, covering 0.6% of district area.</v>
      </c>
      <c r="W169" s="136">
        <v>100</v>
      </c>
      <c r="X169" s="134">
        <v>5</v>
      </c>
      <c r="Y169" s="143">
        <f>INDEX(Aquifer!E:E, MATCH(B169,Aquifer!C:C,0))*100</f>
        <v>95</v>
      </c>
      <c r="Z169" s="139">
        <f>(INDEX(Aquifer!G:G, MATCH(B169,Aquifer!C:C,0)))*(10^4/10^6)</f>
        <v>83.777600000000007</v>
      </c>
      <c r="AA169" s="141">
        <v>465.00000000000006</v>
      </c>
      <c r="AB169" s="56">
        <f>INDEX(Replacement!M:M, MATCH(B169,Replacement!B:B,0))</f>
        <v>3.9</v>
      </c>
      <c r="AC169" s="57">
        <f t="shared" ref="AC169:AC232" si="70">IF(X169&lt;25,4,IF(X169&lt;50,3,IF(X169&lt;75,2,1)))</f>
        <v>4</v>
      </c>
      <c r="AD169" s="57">
        <f>(X169/100)*0.278+(Y169/100)*0.0732</f>
        <v>8.3440000000000014E-2</v>
      </c>
      <c r="AE169" s="44">
        <f t="shared" si="56"/>
        <v>2.4738259307377784E-4</v>
      </c>
      <c r="AF169" s="61" t="str">
        <f t="shared" si="57"/>
        <v>District has 100 pumps, with 5 % of pumps being electric. The electric tariff subsidy is Low. These pumps abstract 83 MCM of groundwater.</v>
      </c>
      <c r="AG169" s="146">
        <f>INDEX(Replacement!N:N,MATCH(B169,Replacement!B:B,0))</f>
        <v>85.2</v>
      </c>
      <c r="AH169" s="147">
        <f>INDEX('Community SIP'!C:C,MATCH(B169,'Community SIP'!B:B,0))</f>
        <v>0.96</v>
      </c>
      <c r="AI169" s="147">
        <f>INDEX('Community SIP'!D:D,MATCH(B169,'Community SIP'!B:B,0))</f>
        <v>2.16</v>
      </c>
      <c r="AJ169" s="67" t="str">
        <f t="shared" si="58"/>
        <v>Very High</v>
      </c>
      <c r="AK169" s="64">
        <f t="shared" si="59"/>
        <v>4</v>
      </c>
      <c r="AL169" s="64" t="str">
        <f t="shared" si="60"/>
        <v>High</v>
      </c>
      <c r="AM169" s="70" t="str">
        <f t="shared" si="61"/>
        <v>Small and Marginal farmers hold 85 % of holdings. The average area per holding is 0.96 ha with High fragmentation of land.</v>
      </c>
      <c r="AN169" s="150" t="str">
        <f>INDEX(DISCOM!E:E,MATCH(B169,DISCOM!B:B,0))</f>
        <v>Assam Power Distribution Company Limited (APDCL)</v>
      </c>
      <c r="AO169" s="150"/>
      <c r="AP169" s="150" t="str">
        <f>INDEX(DISCOM!F:F,MATCH(B169,DISCOM!B:B,0))</f>
        <v>B-</v>
      </c>
      <c r="AQ169" s="74" t="str">
        <f>INDEX(DISCOM!H:H,MATCH(B169,DISCOM!B:B,0))</f>
        <v>No</v>
      </c>
      <c r="AR169" s="150"/>
      <c r="AS169" s="77">
        <f>(INDEX(Tariff!D:D,MATCH(A169,Tariff!A:A,0)))*100</f>
        <v>465.00000000000006</v>
      </c>
      <c r="AT169" s="85" t="str">
        <f>(INDEX(Tariff!E:E,MATCH(A169,Tariff!A:A,0)))</f>
        <v>Low</v>
      </c>
      <c r="AU169" s="86" t="str">
        <f t="shared" si="62"/>
        <v xml:space="preserve">Assam Power Distribution Company Limited (APDCL) is the Distribution Company responsible for distributing electricity. The rating of DISCOM (capturing financial and operational metrics) is B-. </v>
      </c>
      <c r="AV169" s="119" t="str">
        <f>INDEX('Community SIP'!I:I,MATCH(B169,'Community SIP'!B:B,0))</f>
        <v>Community SIP</v>
      </c>
      <c r="AW169" s="119" t="str">
        <f t="shared" si="65"/>
        <v xml:space="preserve"> Small farm areas alongside higher fragmentation of holdings suggests community SIPs may be preferred</v>
      </c>
      <c r="AX169" s="119" t="str">
        <f t="shared" si="66"/>
        <v/>
      </c>
      <c r="AY169" s="119"/>
      <c r="AZ169" s="119" t="str">
        <f t="shared" si="63"/>
        <v>Diesel</v>
      </c>
      <c r="BA169" s="119"/>
      <c r="BB169" s="120" t="str">
        <f>INDEX(DISCOM!H:H,MATCH(B169,DISCOM!B:B,0))</f>
        <v>No</v>
      </c>
      <c r="BC169" s="153" t="s">
        <v>736</v>
      </c>
      <c r="BD169" s="181" t="str">
        <f t="shared" si="64"/>
        <v>Higher proportion of diesel pumps suggests that PM-KUSUM model B be preferred. Small farm areas alongside higher fragmentation of holdings suggests community SIPs may be preferred</v>
      </c>
      <c r="BE169" s="58" t="s">
        <v>737</v>
      </c>
      <c r="BG169">
        <f>Y169*100</f>
        <v>9500</v>
      </c>
    </row>
    <row r="170" spans="1:59" ht="123" customHeight="1" x14ac:dyDescent="0.25">
      <c r="A170" s="88" t="str">
        <f>INDEX(Aquifer!A:A,MATCH(B170,Aquifer!C:C,0))</f>
        <v>assam</v>
      </c>
      <c r="B170" s="89" t="s">
        <v>304</v>
      </c>
      <c r="C170" s="87">
        <v>4.3</v>
      </c>
      <c r="D170" s="130">
        <f>INDEX(Aquifer!J:J,MATCH(B170,Aquifer!C:C,0))*100</f>
        <v>8.6372749590834701</v>
      </c>
      <c r="E170" s="128">
        <v>132.6</v>
      </c>
      <c r="F170" s="128">
        <v>1.8</v>
      </c>
      <c r="G170" s="128">
        <v>33.145278131448393</v>
      </c>
      <c r="H170" s="46" t="str">
        <f t="shared" si="48"/>
        <v>Low</v>
      </c>
      <c r="I170" s="46" t="str">
        <f t="shared" si="49"/>
        <v>Low</v>
      </c>
      <c r="J170" s="46" t="str">
        <f t="shared" si="50"/>
        <v>Low</v>
      </c>
      <c r="K170" s="46" t="str">
        <f t="shared" si="51"/>
        <v>Moderate</v>
      </c>
      <c r="L170" s="91" t="str">
        <f t="shared" si="52"/>
        <v>District has Low proportion of area under cultivation, supporting Low cropping intensity. Irrigation coverage is Low with Moderate irrigation water requirements.</v>
      </c>
      <c r="M170" s="132">
        <v>28.12</v>
      </c>
      <c r="N170" s="132">
        <f>INDEX(Aquifer!H:H,MATCH(B170,Aquifer!C:C,0))</f>
        <v>1.01</v>
      </c>
      <c r="O170" s="77" t="str">
        <f>INDEX(Aquifer!F:F,MATCH(B170,Aquifer!C:C,0))</f>
        <v>SR</v>
      </c>
      <c r="P170" s="134">
        <f>INDEX(surface_water_body!F:F,MATCH(B170,surface_water_body!A:A,0))</f>
        <v>487</v>
      </c>
      <c r="Q170" s="42">
        <f>INDEX(surface_water_body!D:D,MATCH(B170,surface_water_body!A:A,0))</f>
        <v>0.7290000000000022</v>
      </c>
      <c r="R170" s="132">
        <f>INDEX(surface_water_body!E:E,MATCH(B170,surface_water_body!A:A,0))</f>
        <v>1.4726627584092652E-2</v>
      </c>
      <c r="S170" s="43" t="str">
        <f t="shared" si="53"/>
        <v>Moderate</v>
      </c>
      <c r="T170" s="43" t="str">
        <f t="shared" si="54"/>
        <v>Low</v>
      </c>
      <c r="U170" s="43">
        <f t="shared" si="69"/>
        <v>1</v>
      </c>
      <c r="V170" s="48" t="str">
        <f t="shared" si="55"/>
        <v>Groundwater contribution to irrigation is Moderate with current groundwater development stage classified as Low. There are 487 surface water bodies, covering 0% of district area.</v>
      </c>
      <c r="W170" s="136">
        <v>100</v>
      </c>
      <c r="X170" s="134">
        <v>5</v>
      </c>
      <c r="Y170" s="143">
        <f>INDEX(Aquifer!E:E, MATCH(B170,Aquifer!C:C,0))*100</f>
        <v>95</v>
      </c>
      <c r="Z170" s="139">
        <f>(INDEX(Aquifer!G:G, MATCH(B170,Aquifer!C:C,0)))*(10^4/10^6)</f>
        <v>5.7078999999999995</v>
      </c>
      <c r="AA170" s="141">
        <v>465.00000000000006</v>
      </c>
      <c r="AB170" s="56">
        <f>INDEX(Replacement!M:M, MATCH(B170,Replacement!B:B,0))</f>
        <v>3.2429850396414022</v>
      </c>
      <c r="AC170" s="57">
        <f t="shared" si="70"/>
        <v>4</v>
      </c>
      <c r="AD170" s="57">
        <f>(X170/100)*0.278+(Y170/100)*0.0732</f>
        <v>8.3440000000000014E-2</v>
      </c>
      <c r="AE170" s="44">
        <f t="shared" si="56"/>
        <v>1.4015155371365312E-5</v>
      </c>
      <c r="AF170" s="61" t="str">
        <f t="shared" si="57"/>
        <v>District has 100 pumps, with 5 % of pumps being electric. The electric tariff subsidy is Low. These pumps abstract 5 MCM of groundwater.</v>
      </c>
      <c r="AG170" s="146">
        <f>INDEX(Replacement!N:N,MATCH(B170,Replacement!B:B,0))</f>
        <v>99.43</v>
      </c>
      <c r="AH170" s="147">
        <f>INDEX('Community SIP'!C:C,MATCH(B170,'Community SIP'!B:B,0))</f>
        <v>0.62</v>
      </c>
      <c r="AI170" s="147">
        <f>INDEX('Community SIP'!D:D,MATCH(B170,'Community SIP'!B:B,0))</f>
        <v>1.57</v>
      </c>
      <c r="AJ170" s="67" t="str">
        <f t="shared" si="58"/>
        <v>Very High</v>
      </c>
      <c r="AK170" s="64">
        <f t="shared" si="59"/>
        <v>4</v>
      </c>
      <c r="AL170" s="64" t="str">
        <f t="shared" si="60"/>
        <v>Moderate</v>
      </c>
      <c r="AM170" s="70" t="str">
        <f t="shared" si="61"/>
        <v>Small and Marginal farmers hold 99 % of holdings. The average area per holding is 0.62 ha with Moderate fragmentation of land.</v>
      </c>
      <c r="AN170" s="150" t="str">
        <f>INDEX(DISCOM!E:E,MATCH(B170,DISCOM!B:B,0))</f>
        <v>Assam Power Distribution Company Limited (APDCL)</v>
      </c>
      <c r="AO170" s="150"/>
      <c r="AP170" s="150" t="str">
        <f>INDEX(DISCOM!F:F,MATCH(B170,DISCOM!B:B,0))</f>
        <v>B-</v>
      </c>
      <c r="AQ170" s="74" t="str">
        <f>INDEX(DISCOM!H:H,MATCH(B170,DISCOM!B:B,0))</f>
        <v>No</v>
      </c>
      <c r="AR170" s="150"/>
      <c r="AS170" s="77">
        <f>(INDEX(Tariff!D:D,MATCH(A170,Tariff!A:A,0)))*100</f>
        <v>465.00000000000006</v>
      </c>
      <c r="AT170" s="85" t="str">
        <f>(INDEX(Tariff!E:E,MATCH(A170,Tariff!A:A,0)))</f>
        <v>Low</v>
      </c>
      <c r="AU170" s="86" t="str">
        <f t="shared" si="62"/>
        <v xml:space="preserve">Assam Power Distribution Company Limited (APDCL) is the Distribution Company responsible for distributing electricity. The rating of DISCOM (capturing financial and operational metrics) is B-. </v>
      </c>
      <c r="AV170" s="119" t="str">
        <f>INDEX('Community SIP'!I:I,MATCH(B170,'Community SIP'!B:B,0))</f>
        <v>Community SIP</v>
      </c>
      <c r="AW170" s="119" t="str">
        <f t="shared" si="65"/>
        <v xml:space="preserve"> Small farm areas alongside higher fragmentation of holdings suggests community SIPs may be preferred</v>
      </c>
      <c r="AX170" s="119" t="str">
        <f t="shared" si="66"/>
        <v/>
      </c>
      <c r="AY170" s="119"/>
      <c r="AZ170" s="119" t="str">
        <f t="shared" si="63"/>
        <v>Diesel</v>
      </c>
      <c r="BA170" s="119"/>
      <c r="BB170" s="120" t="str">
        <f>INDEX(DISCOM!H:H,MATCH(B170,DISCOM!B:B,0))</f>
        <v>No</v>
      </c>
      <c r="BC170" s="153" t="s">
        <v>736</v>
      </c>
      <c r="BD170" s="181" t="str">
        <f t="shared" si="64"/>
        <v>Higher proportion of diesel pumps suggests that PM-KUSUM model B be preferred. Small farm areas alongside higher fragmentation of holdings suggests community SIPs may be preferred</v>
      </c>
      <c r="BE170" s="58" t="s">
        <v>737</v>
      </c>
      <c r="BG170">
        <f>Y170*100</f>
        <v>9500</v>
      </c>
    </row>
    <row r="171" spans="1:59" ht="123" customHeight="1" x14ac:dyDescent="0.25">
      <c r="A171" s="88" t="str">
        <f>INDEX(Aquifer!A:A,MATCH(B171,Aquifer!C:C,0))</f>
        <v>nagaland</v>
      </c>
      <c r="B171" s="89" t="s">
        <v>81</v>
      </c>
      <c r="C171" s="87">
        <v>4.5</v>
      </c>
      <c r="D171" s="130">
        <f>INDEX(Aquifer!J:J,MATCH(B171,Aquifer!C:C,0))*100</f>
        <v>64.125492737188836</v>
      </c>
      <c r="E171" s="128">
        <v>144.6</v>
      </c>
      <c r="F171" s="128">
        <v>47.4</v>
      </c>
      <c r="G171" s="128">
        <v>37.052624815266981</v>
      </c>
      <c r="H171" s="46" t="str">
        <f t="shared" si="48"/>
        <v>High</v>
      </c>
      <c r="I171" s="46" t="str">
        <f t="shared" si="49"/>
        <v>Moderate</v>
      </c>
      <c r="J171" s="46" t="str">
        <f t="shared" si="50"/>
        <v>Moderate</v>
      </c>
      <c r="K171" s="46" t="str">
        <f t="shared" si="51"/>
        <v>Moderate</v>
      </c>
      <c r="L171" s="91" t="str">
        <f t="shared" si="52"/>
        <v>District has High proportion of area under cultivation, supporting Moderate cropping intensity. Irrigation coverage is Moderate with Moderate irrigation water requirements.</v>
      </c>
      <c r="M171" s="132">
        <v>4.43</v>
      </c>
      <c r="N171" s="132">
        <f>INDEX(Aquifer!H:H,MATCH(B171,Aquifer!C:C,0))</f>
        <v>5.55</v>
      </c>
      <c r="O171" s="77" t="str">
        <f>INDEX(Aquifer!F:F,MATCH(B171,Aquifer!C:C,0))</f>
        <v>HR</v>
      </c>
      <c r="P171" s="134">
        <f>INDEX(surface_water_body!F:F,MATCH(B171,surface_water_body!A:A,0))</f>
        <v>510</v>
      </c>
      <c r="Q171" s="42">
        <f>INDEX(surface_water_body!D:D,MATCH(B171,surface_water_body!A:A,0))</f>
        <v>1.1802599999999999</v>
      </c>
      <c r="R171" s="132">
        <f>INDEX(surface_water_body!E:E,MATCH(B171,surface_water_body!A:A,0))</f>
        <v>0.13471687786352762</v>
      </c>
      <c r="S171" s="43" t="str">
        <f t="shared" si="53"/>
        <v>Low</v>
      </c>
      <c r="T171" s="43" t="str">
        <f t="shared" si="54"/>
        <v>Low</v>
      </c>
      <c r="U171" s="43">
        <f t="shared" si="69"/>
        <v>1</v>
      </c>
      <c r="V171" s="48" t="str">
        <f t="shared" si="55"/>
        <v>Groundwater contribution to irrigation is Low with current groundwater development stage classified as Low. There are 510 surface water bodies, covering 0.1% of district area.</v>
      </c>
      <c r="W171" s="136">
        <v>100</v>
      </c>
      <c r="X171" s="134">
        <v>0</v>
      </c>
      <c r="Y171" s="143">
        <f>INDEX(Aquifer!E:E, MATCH(B171,Aquifer!C:C,0))*100</f>
        <v>0</v>
      </c>
      <c r="Z171" s="139">
        <f>(INDEX(Aquifer!G:G, MATCH(B171,Aquifer!C:C,0)))*(10^4/10^6)</f>
        <v>0.46779999999999999</v>
      </c>
      <c r="AA171" s="141">
        <v>320</v>
      </c>
      <c r="AB171" s="56">
        <f>INDEX(Replacement!M:M, MATCH(B171,Replacement!B:B,0))</f>
        <v>6.5</v>
      </c>
      <c r="AC171" s="57">
        <f t="shared" si="70"/>
        <v>4</v>
      </c>
      <c r="AD171" s="57">
        <f>(X171/100)*0.278+(Y171/100)*0.0732</f>
        <v>0</v>
      </c>
      <c r="AE171" s="44">
        <f t="shared" si="56"/>
        <v>0</v>
      </c>
      <c r="AF171" s="61" t="str">
        <f t="shared" si="57"/>
        <v>District has 100 pumps, with 0 % of pumps being electric. The electric tariff subsidy is Low. These pumps abstract 0 MCM of groundwater.</v>
      </c>
      <c r="AG171" s="146">
        <f>INDEX(Replacement!N:N,MATCH(B171,Replacement!B:B,0))</f>
        <v>17.47</v>
      </c>
      <c r="AH171" s="147">
        <f>INDEX('Community SIP'!C:C,MATCH(B171,'Community SIP'!B:B,0))</f>
        <v>3.81</v>
      </c>
      <c r="AI171" s="147">
        <f>INDEX('Community SIP'!D:D,MATCH(B171,'Community SIP'!B:B,0))</f>
        <v>1.9</v>
      </c>
      <c r="AJ171" s="67" t="str">
        <f t="shared" si="58"/>
        <v>Low</v>
      </c>
      <c r="AK171" s="64">
        <f t="shared" si="59"/>
        <v>1</v>
      </c>
      <c r="AL171" s="64" t="str">
        <f t="shared" si="60"/>
        <v>Moderate</v>
      </c>
      <c r="AM171" s="70" t="str">
        <f t="shared" si="61"/>
        <v>Small and Marginal farmers hold 17 % of holdings. The average area per holding is 3.81 ha with Moderate fragmentation of land.</v>
      </c>
      <c r="AN171" s="150" t="e">
        <f>INDEX(DISCOM!E:E,MATCH(B171,DISCOM!B:B,0))</f>
        <v>#N/A</v>
      </c>
      <c r="AO171" s="150"/>
      <c r="AP171" s="150" t="e">
        <f>INDEX(DISCOM!F:F,MATCH(B171,DISCOM!B:B,0))</f>
        <v>#N/A</v>
      </c>
      <c r="AQ171" s="74" t="str">
        <f>INDEX(DISCOM!H:H,MATCH(B171,DISCOM!B:B,0))</f>
        <v>No data</v>
      </c>
      <c r="AR171" s="150"/>
      <c r="AS171" s="77">
        <f>(INDEX(Tariff!D:D,MATCH(A171,Tariff!A:A,0)))*100</f>
        <v>320</v>
      </c>
      <c r="AT171" s="85" t="str">
        <f>(INDEX(Tariff!E:E,MATCH(A171,Tariff!A:A,0)))</f>
        <v>Low</v>
      </c>
      <c r="AU171" s="86" t="s">
        <v>735</v>
      </c>
      <c r="AV171" s="119" t="str">
        <f>INDEX('Community SIP'!I:I,MATCH(B171,'Community SIP'!B:B,0))</f>
        <v/>
      </c>
      <c r="AW171" s="119" t="str">
        <f t="shared" si="65"/>
        <v/>
      </c>
      <c r="AX171" s="119" t="str">
        <f t="shared" si="66"/>
        <v/>
      </c>
      <c r="AY171" s="119"/>
      <c r="AZ171" s="119" t="str">
        <f t="shared" si="63"/>
        <v>Diesel</v>
      </c>
      <c r="BA171" s="119"/>
      <c r="BB171" s="120" t="str">
        <f>INDEX(DISCOM!H:H,MATCH(B171,DISCOM!B:B,0))</f>
        <v>No data</v>
      </c>
      <c r="BC171" s="153" t="s">
        <v>736</v>
      </c>
      <c r="BD171" s="181" t="str">
        <f t="shared" si="64"/>
        <v>Higher proportion of diesel pumps suggests that PM-KUSUM model B be preferred.</v>
      </c>
      <c r="BE171" s="58" t="s">
        <v>737</v>
      </c>
      <c r="BG171">
        <f>Y171*100</f>
        <v>0</v>
      </c>
    </row>
    <row r="172" spans="1:59" ht="123" customHeight="1" x14ac:dyDescent="0.25">
      <c r="A172" s="88" t="str">
        <f>INDEX(Aquifer!A:A,MATCH(B172,Aquifer!C:C,0))</f>
        <v>tamil nadu</v>
      </c>
      <c r="B172" s="89" t="s">
        <v>615</v>
      </c>
      <c r="C172" s="87">
        <v>5.2544362755552996</v>
      </c>
      <c r="D172" s="130">
        <f>INDEX(Aquifer!J:J,MATCH(B172,Aquifer!C:C,0))*100</f>
        <v>35.136213345588708</v>
      </c>
      <c r="E172" s="128">
        <v>101.29999999999998</v>
      </c>
      <c r="F172" s="128">
        <v>37.700000000000003</v>
      </c>
      <c r="G172" s="128">
        <v>65.139567891499766</v>
      </c>
      <c r="H172" s="46" t="str">
        <f t="shared" si="48"/>
        <v>Moderate</v>
      </c>
      <c r="I172" s="46" t="str">
        <f t="shared" si="49"/>
        <v>Low</v>
      </c>
      <c r="J172" s="46" t="str">
        <f t="shared" si="50"/>
        <v>Moderate</v>
      </c>
      <c r="K172" s="46" t="str">
        <f t="shared" si="51"/>
        <v>High</v>
      </c>
      <c r="L172" s="91" t="str">
        <f t="shared" si="52"/>
        <v>District has Moderate proportion of area under cultivation, supporting Low cropping intensity. Irrigation coverage is Moderate with High irrigation water requirements.</v>
      </c>
      <c r="M172" s="132">
        <v>85.17</v>
      </c>
      <c r="N172" s="132">
        <f>INDEX(Aquifer!H:H,MATCH(B172,Aquifer!C:C,0))</f>
        <v>114.68</v>
      </c>
      <c r="O172" s="77" t="str">
        <f>INDEX(Aquifer!F:F,MATCH(B172,Aquifer!C:C,0))</f>
        <v>SR</v>
      </c>
      <c r="P172" s="134">
        <f>INDEX(surface_water_body!F:F,MATCH(B172,surface_water_body!A:A,0))</f>
        <v>2350</v>
      </c>
      <c r="Q172" s="42">
        <f>INDEX(surface_water_body!D:D,MATCH(B172,surface_water_body!A:A,0))</f>
        <v>10.61812000000001</v>
      </c>
      <c r="R172" s="132">
        <f>INDEX(surface_water_body!E:E,MATCH(B172,surface_water_body!A:A,0))</f>
        <v>0.17107940547415848</v>
      </c>
      <c r="S172" s="43" t="str">
        <f t="shared" si="53"/>
        <v>Very High</v>
      </c>
      <c r="T172" s="43" t="str">
        <f t="shared" si="54"/>
        <v>Over-exploited</v>
      </c>
      <c r="U172" s="43">
        <f t="shared" si="69"/>
        <v>3</v>
      </c>
      <c r="V172" s="48" t="str">
        <f t="shared" si="55"/>
        <v>Groundwater contribution to irrigation is Very High with current groundwater development stage classified as Over-exploited. There are 2350 surface water bodies, covering 0.2% of district area.</v>
      </c>
      <c r="W172" s="136">
        <v>100</v>
      </c>
      <c r="X172" s="134">
        <v>86</v>
      </c>
      <c r="Y172" s="143">
        <f>INDEX(Aquifer!E:E, MATCH(B172,Aquifer!C:C,0))*100</f>
        <v>13</v>
      </c>
      <c r="Z172" s="139">
        <f>(INDEX(Aquifer!G:G, MATCH(B172,Aquifer!C:C,0)))*(10^4/10^6)</f>
        <v>648.52499999999998</v>
      </c>
      <c r="AA172" s="141">
        <v>0</v>
      </c>
      <c r="AB172" s="56">
        <f>INDEX(Replacement!M:M, MATCH(B172,Replacement!B:B,0))</f>
        <v>9.4</v>
      </c>
      <c r="AC172" s="57">
        <f t="shared" si="70"/>
        <v>1</v>
      </c>
      <c r="AD172" s="57">
        <f>(X172/100)*0.278+(Y172/100)*0.0732</f>
        <v>0.24859600000000001</v>
      </c>
      <c r="AE172" s="44">
        <f t="shared" si="56"/>
        <v>1.3751530378988889E-2</v>
      </c>
      <c r="AF172" s="61" t="str">
        <f t="shared" si="57"/>
        <v>District has 100 pumps, with 86 % of pumps being electric. The electric tariff subsidy is Very High. These pumps abstract 648 MCM of groundwater.</v>
      </c>
      <c r="AG172" s="146">
        <f>INDEX(Replacement!N:N,MATCH(B172,Replacement!B:B,0))</f>
        <v>88.019789279999998</v>
      </c>
      <c r="AH172" s="147">
        <f>INDEX('Community SIP'!C:C,MATCH(B172,'Community SIP'!B:B,0))</f>
        <v>0.96</v>
      </c>
      <c r="AI172" s="147">
        <f>INDEX('Community SIP'!D:D,MATCH(B172,'Community SIP'!B:B,0))</f>
        <v>2.35</v>
      </c>
      <c r="AJ172" s="67" t="str">
        <f t="shared" si="58"/>
        <v>Very High</v>
      </c>
      <c r="AK172" s="64">
        <f t="shared" si="59"/>
        <v>4</v>
      </c>
      <c r="AL172" s="64" t="str">
        <f t="shared" si="60"/>
        <v>High</v>
      </c>
      <c r="AM172" s="70" t="str">
        <f t="shared" si="61"/>
        <v>Small and Marginal farmers hold 88 % of holdings. The average area per holding is 0.96 ha with High fragmentation of land.</v>
      </c>
      <c r="AN172" s="150" t="str">
        <f>INDEX(DISCOM!E:E,MATCH(B172,DISCOM!B:B,0))</f>
        <v>Tamil Nadu Generation and Distribution Corporation Limited (TANGEDCO)</v>
      </c>
      <c r="AO172" s="150"/>
      <c r="AP172" s="150" t="str">
        <f>INDEX(DISCOM!F:F,MATCH(B172,DISCOM!B:B,0))</f>
        <v>C-</v>
      </c>
      <c r="AQ172" s="74" t="str">
        <f>INDEX(DISCOM!H:H,MATCH(B172,DISCOM!B:B,0))</f>
        <v>No</v>
      </c>
      <c r="AR172" s="150"/>
      <c r="AS172" s="77">
        <f>(INDEX(Tariff!D:D,MATCH(A172,Tariff!A:A,0)))*100</f>
        <v>0</v>
      </c>
      <c r="AT172" s="85" t="str">
        <f>(INDEX(Tariff!E:E,MATCH(A172,Tariff!A:A,0)))</f>
        <v>Very High</v>
      </c>
      <c r="AU172" s="86" t="str">
        <f t="shared" si="62"/>
        <v xml:space="preserve">Tamil Nadu Generation and Distribution Corporation Limited (TANGEDCO) is the Distribution Company responsible for distributing electricity. The rating of DISCOM (capturing financial and operational metrics) is C-. </v>
      </c>
      <c r="AV172" s="119" t="str">
        <f>INDEX('Community SIP'!I:I,MATCH(B172,'Community SIP'!B:B,0))</f>
        <v>Community SIP</v>
      </c>
      <c r="AW172" s="119" t="str">
        <f t="shared" si="65"/>
        <v xml:space="preserve"> Small farm areas alongside higher fragmentation of holdings suggests community SIPs may be preferred</v>
      </c>
      <c r="AX172" s="119" t="str">
        <f t="shared" si="66"/>
        <v xml:space="preserve"> High groundwater development suggests that new SIPs should focus on surface water sources. </v>
      </c>
      <c r="AY172" s="120" t="s">
        <v>727</v>
      </c>
      <c r="AZ172" s="120" t="str">
        <f t="shared" si="63"/>
        <v>Electric</v>
      </c>
      <c r="BA172" s="119"/>
      <c r="BB172" s="120" t="str">
        <f>INDEX(DISCOM!H:H,MATCH(B172,DISCOM!B:B,0))</f>
        <v>No</v>
      </c>
      <c r="BC172" s="153" t="s">
        <v>724</v>
      </c>
      <c r="BD172"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172" s="58" t="s">
        <v>725</v>
      </c>
      <c r="BG172">
        <f>Y172*100</f>
        <v>1300</v>
      </c>
    </row>
    <row r="173" spans="1:59" ht="123" customHeight="1" x14ac:dyDescent="0.25">
      <c r="A173" s="88" t="str">
        <f>INDEX(Aquifer!A:A,MATCH(B173,Aquifer!C:C,0))</f>
        <v>madhya pradesh</v>
      </c>
      <c r="B173" s="89" t="s">
        <v>305</v>
      </c>
      <c r="C173" s="87">
        <v>5.18</v>
      </c>
      <c r="D173" s="130">
        <f>INDEX(Aquifer!J:J,MATCH(B173,Aquifer!C:C,0))*100</f>
        <v>55.147589396408826</v>
      </c>
      <c r="E173" s="128">
        <v>144.70000000000002</v>
      </c>
      <c r="F173" s="128">
        <v>1.5</v>
      </c>
      <c r="G173" s="128">
        <v>65.078576471511127</v>
      </c>
      <c r="H173" s="46" t="str">
        <f t="shared" si="48"/>
        <v>High</v>
      </c>
      <c r="I173" s="46" t="str">
        <f t="shared" si="49"/>
        <v>Moderate</v>
      </c>
      <c r="J173" s="46" t="str">
        <f t="shared" si="50"/>
        <v>Low</v>
      </c>
      <c r="K173" s="46" t="str">
        <f t="shared" si="51"/>
        <v>High</v>
      </c>
      <c r="L173" s="91" t="str">
        <f t="shared" si="52"/>
        <v>District has High proportion of area under cultivation, supporting Moderate cropping intensity. Irrigation coverage is Low with High irrigation water requirements.</v>
      </c>
      <c r="M173" s="132">
        <v>19.989999999999998</v>
      </c>
      <c r="N173" s="132">
        <f>INDEX(Aquifer!H:H,MATCH(B173,Aquifer!C:C,0))</f>
        <v>12.52</v>
      </c>
      <c r="O173" s="77" t="str">
        <f>INDEX(Aquifer!F:F,MATCH(B173,Aquifer!C:C,0))</f>
        <v>HR</v>
      </c>
      <c r="P173" s="134">
        <f>INDEX(surface_water_body!F:F,MATCH(B173,surface_water_body!A:A,0))</f>
        <v>1520</v>
      </c>
      <c r="Q173" s="42">
        <f>INDEX(surface_water_body!D:D,MATCH(B173,surface_water_body!A:A,0))</f>
        <v>21.153539999999978</v>
      </c>
      <c r="R173" s="132">
        <f>INDEX(surface_water_body!E:E,MATCH(B173,surface_water_body!A:A,0))</f>
        <v>0.32326559453842774</v>
      </c>
      <c r="S173" s="43" t="str">
        <f t="shared" si="53"/>
        <v>Low</v>
      </c>
      <c r="T173" s="43" t="str">
        <f t="shared" si="54"/>
        <v>Low</v>
      </c>
      <c r="U173" s="43">
        <f t="shared" si="69"/>
        <v>4</v>
      </c>
      <c r="V173" s="48" t="str">
        <f t="shared" si="55"/>
        <v>Groundwater contribution to irrigation is Low with current groundwater development stage classified as Low. There are 1520 surface water bodies, covering 0.3% of district area.</v>
      </c>
      <c r="W173" s="136">
        <v>100</v>
      </c>
      <c r="X173" s="134">
        <v>98</v>
      </c>
      <c r="Y173" s="143">
        <f>INDEX(Aquifer!E:E, MATCH(B173,Aquifer!C:C,0))*100</f>
        <v>2</v>
      </c>
      <c r="Z173" s="139">
        <f>(INDEX(Aquifer!G:G, MATCH(B173,Aquifer!C:C,0)))*(10^4/10^6)</f>
        <v>41.645699999999998</v>
      </c>
      <c r="AA173" s="141">
        <v>135</v>
      </c>
      <c r="AB173" s="56">
        <f>INDEX(Replacement!M:M, MATCH(B173,Replacement!B:B,0))</f>
        <v>5.35</v>
      </c>
      <c r="AC173" s="57">
        <f t="shared" si="70"/>
        <v>1</v>
      </c>
      <c r="AD173" s="57">
        <f>(X173/100)*0.278+(Y173/100)*0.0732</f>
        <v>0.27390400000000004</v>
      </c>
      <c r="AE173" s="44">
        <f t="shared" si="56"/>
        <v>5.5376390324546679E-4</v>
      </c>
      <c r="AF173" s="61" t="str">
        <f t="shared" si="57"/>
        <v>District has 100 pumps, with 98 % of pumps being electric. The electric tariff subsidy is High. These pumps abstract 41 MCM of groundwater.</v>
      </c>
      <c r="AG173" s="146">
        <f>INDEX(Replacement!N:N,MATCH(B173,Replacement!B:B,0))</f>
        <v>71.040000000000006</v>
      </c>
      <c r="AH173" s="147">
        <f>INDEX('Community SIP'!C:C,MATCH(B173,'Community SIP'!B:B,0))</f>
        <v>1.66</v>
      </c>
      <c r="AI173" s="147">
        <f>INDEX('Community SIP'!D:D,MATCH(B173,'Community SIP'!B:B,0))</f>
        <v>2.98</v>
      </c>
      <c r="AJ173" s="67" t="str">
        <f t="shared" si="58"/>
        <v>High</v>
      </c>
      <c r="AK173" s="64">
        <f t="shared" si="59"/>
        <v>3</v>
      </c>
      <c r="AL173" s="64" t="str">
        <f t="shared" si="60"/>
        <v>High</v>
      </c>
      <c r="AM173" s="70" t="str">
        <f t="shared" si="61"/>
        <v>Small and Marginal farmers hold 71 % of holdings. The average area per holding is 1.66 ha with High fragmentation of land.</v>
      </c>
      <c r="AN173" s="150" t="str">
        <f>INDEX(DISCOM!E:E,MATCH(B173,DISCOM!B:B,0))</f>
        <v>Madhya Pradesh Paschim Kshetra Vidyut Company Limited (MPPaKVVCL)</v>
      </c>
      <c r="AO173" s="150"/>
      <c r="AP173" s="150" t="str">
        <f>INDEX(DISCOM!F:F,MATCH(B173,DISCOM!B:B,0))</f>
        <v>A</v>
      </c>
      <c r="AQ173" s="74" t="str">
        <f>INDEX(DISCOM!H:H,MATCH(B173,DISCOM!B:B,0))</f>
        <v>Yes</v>
      </c>
      <c r="AR173" s="150" t="s">
        <v>726</v>
      </c>
      <c r="AS173" s="77">
        <f>(INDEX(Tariff!D:D,MATCH(A173,Tariff!A:A,0)))*100</f>
        <v>135</v>
      </c>
      <c r="AT173" s="85" t="str">
        <f>(INDEX(Tariff!E:E,MATCH(A173,Tariff!A:A,0)))</f>
        <v>High</v>
      </c>
      <c r="AU173" s="86" t="str">
        <f t="shared" si="62"/>
        <v>Madhya Pradesh Paschim Kshetra Vidyut Company Limited (MPPaKVVCL) is the Distribution Company responsible for distributing electricity. The rating of DISCOM (capturing financial and operational metrics) is A. More than 70 % of feeder is segregated.</v>
      </c>
      <c r="AV173" s="119" t="str">
        <f>INDEX('Community SIP'!I:I,MATCH(B173,'Community SIP'!B:B,0))</f>
        <v>Community SIP</v>
      </c>
      <c r="AW173" s="119" t="str">
        <f t="shared" si="65"/>
        <v xml:space="preserve"> Small farm areas alongside higher fragmentation of holdings suggests community SIPs may be preferred</v>
      </c>
      <c r="AX173" s="119" t="str">
        <f t="shared" si="66"/>
        <v/>
      </c>
      <c r="AY173" s="119"/>
      <c r="AZ173" s="119" t="str">
        <f t="shared" si="63"/>
        <v>Electric</v>
      </c>
      <c r="BA173" s="120" t="s">
        <v>728</v>
      </c>
      <c r="BB173" s="120" t="str">
        <f>INDEX(DISCOM!H:H,MATCH(B173,DISCOM!B:B,0))</f>
        <v>Yes</v>
      </c>
      <c r="BC173" s="153" t="s">
        <v>731</v>
      </c>
      <c r="BD173" s="181" t="str">
        <f t="shared" si="64"/>
        <v>High DISCOM rating alongside feeder segregation and higher proportion of electric pumps suggests both PM-KUSUM model C (IPS and FLS) may be preferred. Small farm areas alongside higher fragmentation of holdings suggests community SIPs may be preferred</v>
      </c>
      <c r="BE173" s="58" t="s">
        <v>732</v>
      </c>
      <c r="BG173">
        <f>Y173*100</f>
        <v>200</v>
      </c>
    </row>
    <row r="174" spans="1:59" ht="123" customHeight="1" x14ac:dyDescent="0.25">
      <c r="A174" s="88" t="str">
        <f>INDEX(Aquifer!A:A,MATCH(B174,Aquifer!C:C,0))</f>
        <v>daman and diu</v>
      </c>
      <c r="B174" s="89" t="s">
        <v>671</v>
      </c>
      <c r="C174" s="87">
        <v>5.5970267547811998</v>
      </c>
      <c r="D174" s="130">
        <f>INDEX(Aquifer!J:J,MATCH(B174,Aquifer!C:C,0))*100</f>
        <v>74.962518740629676</v>
      </c>
      <c r="E174" s="128">
        <v>113.79999999999998</v>
      </c>
      <c r="F174" s="128">
        <v>104.9</v>
      </c>
      <c r="G174" s="128">
        <v>63.636363636363633</v>
      </c>
      <c r="H174" s="46" t="str">
        <f t="shared" si="48"/>
        <v>High</v>
      </c>
      <c r="I174" s="46" t="str">
        <f t="shared" si="49"/>
        <v>Low</v>
      </c>
      <c r="J174" s="46" t="str">
        <f t="shared" si="50"/>
        <v>Very High</v>
      </c>
      <c r="K174" s="46" t="str">
        <f t="shared" si="51"/>
        <v>High</v>
      </c>
      <c r="L174" s="91" t="str">
        <f t="shared" si="52"/>
        <v>District has High proportion of area under cultivation, supporting Low cropping intensity. Irrigation coverage is Very High with High irrigation water requirements.</v>
      </c>
      <c r="M174" s="132">
        <v>99.02</v>
      </c>
      <c r="N174" s="132">
        <f>INDEX(Aquifer!H:H,MATCH(B174,Aquifer!C:C,0))</f>
        <v>230.02</v>
      </c>
      <c r="O174" s="77" t="str">
        <f>INDEX(Aquifer!F:F,MATCH(B174,Aquifer!C:C,0))</f>
        <v>HR</v>
      </c>
      <c r="P174" s="134">
        <f>INDEX(surface_water_body!F:F,MATCH(B174,surface_water_body!A:A,0))</f>
        <v>0</v>
      </c>
      <c r="Q174" s="42">
        <f>INDEX(surface_water_body!D:D,MATCH(B174,surface_water_body!A:A,0))</f>
        <v>0</v>
      </c>
      <c r="R174" s="132">
        <f>INDEX(surface_water_body!E:E,MATCH(B174,surface_water_body!A:A,0))</f>
        <v>0</v>
      </c>
      <c r="S174" s="43" t="str">
        <f t="shared" si="53"/>
        <v>Very High</v>
      </c>
      <c r="T174" s="43" t="str">
        <f t="shared" si="54"/>
        <v>Over-exploited</v>
      </c>
      <c r="U174" s="43">
        <f t="shared" si="69"/>
        <v>1</v>
      </c>
      <c r="V174" s="48" t="str">
        <f t="shared" si="55"/>
        <v>Groundwater contribution to irrigation is Very High with current groundwater development stage classified as Over-exploited. There are 0 surface water bodies, covering 0% of district area.</v>
      </c>
      <c r="W174" s="136">
        <v>100</v>
      </c>
      <c r="X174" s="134">
        <v>99</v>
      </c>
      <c r="Y174" s="143">
        <f>INDEX(Aquifer!E:E, MATCH(B174,Aquifer!C:C,0))*100</f>
        <v>1</v>
      </c>
      <c r="Z174" s="139">
        <f>(INDEX(Aquifer!G:G, MATCH(B174,Aquifer!C:C,0)))*(10^4/10^6)</f>
        <v>12.8209</v>
      </c>
      <c r="AA174" s="141">
        <v>110.00000000000001</v>
      </c>
      <c r="AB174" s="56">
        <f>INDEX(Replacement!M:M, MATCH(B174,Replacement!B:B,0))</f>
        <v>5.9</v>
      </c>
      <c r="AC174" s="57">
        <f t="shared" si="70"/>
        <v>1</v>
      </c>
      <c r="AD174" s="57">
        <f>(X174/100)*0.278+(Y174/100)*0.0732</f>
        <v>0.27595200000000003</v>
      </c>
      <c r="AE174" s="44">
        <f t="shared" si="56"/>
        <v>1.8941152062497781E-4</v>
      </c>
      <c r="AF174" s="61" t="str">
        <f t="shared" si="57"/>
        <v>District has 100 pumps, with 99 % of pumps being electric. The electric tariff subsidy is High. These pumps abstract 12 MCM of groundwater.</v>
      </c>
      <c r="AG174" s="146">
        <f>INDEX(Replacement!N:N,MATCH(B174,Replacement!B:B,0))</f>
        <v>97.87</v>
      </c>
      <c r="AH174" s="147">
        <f>INDEX('Community SIP'!C:C,MATCH(B174,'Community SIP'!B:B,0))</f>
        <v>0.22</v>
      </c>
      <c r="AI174" s="147">
        <f>INDEX('Community SIP'!D:D,MATCH(B174,'Community SIP'!B:B,0))</f>
        <v>5.97</v>
      </c>
      <c r="AJ174" s="67" t="str">
        <f t="shared" si="58"/>
        <v>Very High</v>
      </c>
      <c r="AK174" s="64">
        <f t="shared" si="59"/>
        <v>4</v>
      </c>
      <c r="AL174" s="64" t="str">
        <f t="shared" si="60"/>
        <v>Very High</v>
      </c>
      <c r="AM174" s="70" t="str">
        <f t="shared" si="61"/>
        <v>Small and Marginal farmers hold 97 % of holdings. The average area per holding is 0.22 ha with Very High fragmentation of land.</v>
      </c>
      <c r="AN174" s="150" t="e">
        <f>INDEX(DISCOM!E:E,MATCH(B174,DISCOM!B:B,0))</f>
        <v>#N/A</v>
      </c>
      <c r="AO174" s="150"/>
      <c r="AP174" s="150" t="e">
        <f>INDEX(DISCOM!F:F,MATCH(B174,DISCOM!B:B,0))</f>
        <v>#N/A</v>
      </c>
      <c r="AQ174" s="74" t="str">
        <f>INDEX(DISCOM!H:H,MATCH(B174,DISCOM!B:B,0))</f>
        <v>No data</v>
      </c>
      <c r="AR174" s="150"/>
      <c r="AS174" s="77">
        <f>(INDEX(Tariff!D:D,MATCH(A174,Tariff!A:A,0)))*100</f>
        <v>110.00000000000001</v>
      </c>
      <c r="AT174" s="85" t="str">
        <f>(INDEX(Tariff!E:E,MATCH(A174,Tariff!A:A,0)))</f>
        <v>High</v>
      </c>
      <c r="AU174" s="86" t="s">
        <v>735</v>
      </c>
      <c r="AV174" s="119" t="str">
        <f>INDEX('Community SIP'!I:I,MATCH(B174,'Community SIP'!B:B,0))</f>
        <v>Community SIP</v>
      </c>
      <c r="AW174" s="119" t="str">
        <f t="shared" si="65"/>
        <v xml:space="preserve"> Small farm areas alongside higher fragmentation of holdings suggests community SIPs may be preferred</v>
      </c>
      <c r="AX174" s="119" t="str">
        <f t="shared" si="66"/>
        <v xml:space="preserve"> High groundwater development suggests that new SIPs should focus on surface water sources. </v>
      </c>
      <c r="AY174" s="120" t="s">
        <v>727</v>
      </c>
      <c r="AZ174" s="119" t="str">
        <f t="shared" si="63"/>
        <v>Electric</v>
      </c>
      <c r="BA174" s="119"/>
      <c r="BB174" s="120" t="str">
        <f>INDEX(DISCOM!H:H,MATCH(B174,DISCOM!B:B,0))</f>
        <v>No data</v>
      </c>
      <c r="BC174" s="153" t="s">
        <v>744</v>
      </c>
      <c r="BD174" s="181" t="str">
        <f t="shared" si="64"/>
        <v>No data on DISCOM feeder segregation High groundwater development suggests that new SIPs should focus on surface water sources.  Small farm areas alongside higher fragmentation of holdings suggests community SIPs may be preferred</v>
      </c>
      <c r="BE174" s="58" t="s">
        <v>95</v>
      </c>
      <c r="BG174">
        <f>Y174*100</f>
        <v>100</v>
      </c>
    </row>
    <row r="175" spans="1:59" ht="123" customHeight="1" x14ac:dyDescent="0.25">
      <c r="A175" s="88" t="str">
        <f>INDEX(Aquifer!A:A,MATCH(B175,Aquifer!C:C,0))</f>
        <v>jammu and kashmir</v>
      </c>
      <c r="B175" s="89" t="s">
        <v>602</v>
      </c>
      <c r="C175" s="87">
        <v>4.2006504432477003</v>
      </c>
      <c r="D175" s="130">
        <f>INDEX(Aquifer!J:J,MATCH(B175,Aquifer!C:C,0))*100</f>
        <v>15.965111263758208</v>
      </c>
      <c r="E175" s="128">
        <v>129.20000000000002</v>
      </c>
      <c r="F175" s="128">
        <v>8.6999999999999993</v>
      </c>
      <c r="G175" s="128">
        <v>31.901074194354234</v>
      </c>
      <c r="H175" s="46" t="str">
        <f t="shared" si="48"/>
        <v>Low</v>
      </c>
      <c r="I175" s="46" t="str">
        <f t="shared" si="49"/>
        <v>Low</v>
      </c>
      <c r="J175" s="46" t="str">
        <f t="shared" si="50"/>
        <v>Low</v>
      </c>
      <c r="K175" s="46" t="str">
        <f t="shared" si="51"/>
        <v>Moderate</v>
      </c>
      <c r="L175" s="91" t="str">
        <f t="shared" si="52"/>
        <v>District has Low proportion of area under cultivation, supporting Low cropping intensity. Irrigation coverage is Low with Moderate irrigation water requirements.</v>
      </c>
      <c r="M175" s="132">
        <v>1.87</v>
      </c>
      <c r="N175" s="132">
        <f>INDEX(Aquifer!H:H,MATCH(B175,Aquifer!C:C,0))</f>
        <v>47.37</v>
      </c>
      <c r="O175" s="77" t="str">
        <f>INDEX(Aquifer!F:F,MATCH(B175,Aquifer!C:C,0))</f>
        <v>HR</v>
      </c>
      <c r="P175" s="134">
        <f>INDEX(surface_water_body!F:F,MATCH(B175,surface_water_body!A:A,0))</f>
        <v>99</v>
      </c>
      <c r="Q175" s="42">
        <f>INDEX(surface_water_body!D:D,MATCH(B175,surface_water_body!A:A,0))</f>
        <v>2.6879999999999935E-2</v>
      </c>
      <c r="R175" s="132">
        <f>INDEX(surface_water_body!E:E,MATCH(B175,surface_water_body!A:A,0))</f>
        <v>9.9694111994979326E-4</v>
      </c>
      <c r="S175" s="43" t="str">
        <f t="shared" si="53"/>
        <v>Low</v>
      </c>
      <c r="T175" s="43" t="str">
        <f t="shared" si="54"/>
        <v>Low</v>
      </c>
      <c r="U175" s="43">
        <f t="shared" si="69"/>
        <v>1</v>
      </c>
      <c r="V175" s="48" t="str">
        <f t="shared" si="55"/>
        <v>Groundwater contribution to irrigation is Low with current groundwater development stage classified as Low. There are 99 surface water bodies, covering 0% of district area.</v>
      </c>
      <c r="W175" s="136">
        <v>100</v>
      </c>
      <c r="X175" s="134">
        <v>97</v>
      </c>
      <c r="Y175" s="143">
        <f>INDEX(Aquifer!E:E, MATCH(B175,Aquifer!C:C,0))*100</f>
        <v>3</v>
      </c>
      <c r="Z175" s="139">
        <f>(INDEX(Aquifer!G:G, MATCH(B175,Aquifer!C:C,0)))*(10^4/10^6)</f>
        <v>4.7136000000000005</v>
      </c>
      <c r="AA175" s="141">
        <v>235</v>
      </c>
      <c r="AB175" s="56">
        <f>INDEX(Replacement!M:M, MATCH(B175,Replacement!B:B,0))</f>
        <v>8.4282742955109864</v>
      </c>
      <c r="AC175" s="57">
        <f t="shared" si="70"/>
        <v>1</v>
      </c>
      <c r="AD175" s="57">
        <f>(X175/100)*0.278+(Y175/100)*0.0732</f>
        <v>0.27185599999999999</v>
      </c>
      <c r="AE175" s="44">
        <f t="shared" si="56"/>
        <v>9.8001478798944691E-5</v>
      </c>
      <c r="AF175" s="61" t="str">
        <f t="shared" si="57"/>
        <v>District has 100 pumps, with 97 % of pumps being electric. The electric tariff subsidy is Moderate. These pumps abstract 4 MCM of groundwater.</v>
      </c>
      <c r="AG175" s="146">
        <f>INDEX(Replacement!N:N,MATCH(B175,Replacement!B:B,0))</f>
        <v>94.83</v>
      </c>
      <c r="AH175" s="147">
        <f>INDEX('Community SIP'!C:C,MATCH(B175,'Community SIP'!B:B,0))</f>
        <v>0.56999999999999995</v>
      </c>
      <c r="AI175" s="147">
        <f>INDEX('Community SIP'!D:D,MATCH(B175,'Community SIP'!B:B,0))</f>
        <v>3.19</v>
      </c>
      <c r="AJ175" s="67" t="str">
        <f t="shared" si="58"/>
        <v>Very High</v>
      </c>
      <c r="AK175" s="64">
        <f t="shared" si="59"/>
        <v>4</v>
      </c>
      <c r="AL175" s="64" t="str">
        <f t="shared" si="60"/>
        <v>Very High</v>
      </c>
      <c r="AM175" s="70" t="str">
        <f t="shared" si="61"/>
        <v>Small and Marginal farmers hold 94 % of holdings. The average area per holding is 0.57 ha with Very High fragmentation of land.</v>
      </c>
      <c r="AN175" s="150" t="e">
        <f>INDEX(DISCOM!E:E,MATCH(B175,DISCOM!B:B,0))</f>
        <v>#N/A</v>
      </c>
      <c r="AO175" s="150"/>
      <c r="AP175" s="150" t="e">
        <f>INDEX(DISCOM!F:F,MATCH(B175,DISCOM!B:B,0))</f>
        <v>#N/A</v>
      </c>
      <c r="AQ175" s="74" t="str">
        <f>INDEX(DISCOM!H:H,MATCH(B175,DISCOM!B:B,0))</f>
        <v>No data</v>
      </c>
      <c r="AR175" s="150"/>
      <c r="AS175" s="77">
        <f>(INDEX(Tariff!D:D,MATCH(A175,Tariff!A:A,0)))*100</f>
        <v>235</v>
      </c>
      <c r="AT175" s="85" t="str">
        <f>(INDEX(Tariff!E:E,MATCH(A175,Tariff!A:A,0)))</f>
        <v>Moderate</v>
      </c>
      <c r="AU175" s="86" t="s">
        <v>735</v>
      </c>
      <c r="AV175" s="119" t="str">
        <f>INDEX('Community SIP'!I:I,MATCH(B175,'Community SIP'!B:B,0))</f>
        <v>Community SIP</v>
      </c>
      <c r="AW175" s="119" t="str">
        <f t="shared" si="65"/>
        <v xml:space="preserve"> Small farm areas alongside higher fragmentation of holdings suggests community SIPs may be preferred</v>
      </c>
      <c r="AX175" s="119" t="str">
        <f t="shared" si="66"/>
        <v/>
      </c>
      <c r="AY175" s="119"/>
      <c r="AZ175" s="119" t="str">
        <f t="shared" si="63"/>
        <v>Electric</v>
      </c>
      <c r="BA175" s="119"/>
      <c r="BB175" s="120" t="str">
        <f>INDEX(DISCOM!H:H,MATCH(B175,DISCOM!B:B,0))</f>
        <v>No data</v>
      </c>
      <c r="BC175" s="153" t="s">
        <v>744</v>
      </c>
      <c r="BD175" s="181" t="str">
        <f t="shared" si="64"/>
        <v>No data on DISCOM feeder segregation Small farm areas alongside higher fragmentation of holdings suggests community SIPs may be preferred</v>
      </c>
      <c r="BE175" s="58" t="s">
        <v>95</v>
      </c>
      <c r="BG175">
        <f>Y175*100</f>
        <v>300</v>
      </c>
    </row>
    <row r="176" spans="1:59" ht="123" customHeight="1" x14ac:dyDescent="0.25">
      <c r="A176" s="88" t="str">
        <f>INDEX(Aquifer!A:A,MATCH(B176,Aquifer!C:C,0))</f>
        <v>jharkhand</v>
      </c>
      <c r="B176" s="89" t="s">
        <v>306</v>
      </c>
      <c r="C176" s="87">
        <v>4.8257714699990002</v>
      </c>
      <c r="D176" s="130">
        <f>INDEX(Aquifer!J:J,MATCH(B176,Aquifer!C:C,0))*100</f>
        <v>14.083115465812678</v>
      </c>
      <c r="E176" s="128">
        <v>115.6</v>
      </c>
      <c r="F176" s="128">
        <v>10.6</v>
      </c>
      <c r="G176" s="128">
        <v>34.308979489044965</v>
      </c>
      <c r="H176" s="46" t="str">
        <f t="shared" si="48"/>
        <v>Low</v>
      </c>
      <c r="I176" s="46" t="str">
        <f t="shared" si="49"/>
        <v>Low</v>
      </c>
      <c r="J176" s="46" t="str">
        <f t="shared" si="50"/>
        <v>Low</v>
      </c>
      <c r="K176" s="46" t="str">
        <f t="shared" si="51"/>
        <v>Moderate</v>
      </c>
      <c r="L176" s="91" t="str">
        <f t="shared" si="52"/>
        <v>District has Low proportion of area under cultivation, supporting Low cropping intensity. Irrigation coverage is Low with Moderate irrigation water requirements.</v>
      </c>
      <c r="M176" s="132">
        <v>41.68</v>
      </c>
      <c r="N176" s="132">
        <f>INDEX(Aquifer!H:H,MATCH(B176,Aquifer!C:C,0))</f>
        <v>24.61</v>
      </c>
      <c r="O176" s="77" t="str">
        <f>INDEX(Aquifer!F:F,MATCH(B176,Aquifer!C:C,0))</f>
        <v>HR</v>
      </c>
      <c r="P176" s="134">
        <f>INDEX(surface_water_body!F:F,MATCH(B176,surface_water_body!A:A,0))</f>
        <v>9370</v>
      </c>
      <c r="Q176" s="42">
        <f>INDEX(surface_water_body!D:D,MATCH(B176,surface_water_body!A:A,0))</f>
        <v>51.157540000000182</v>
      </c>
      <c r="R176" s="132">
        <f>INDEX(surface_water_body!E:E,MATCH(B176,surface_water_body!A:A,0))</f>
        <v>1.3564877043978332</v>
      </c>
      <c r="S176" s="43" t="str">
        <f t="shared" si="53"/>
        <v>Moderate</v>
      </c>
      <c r="T176" s="43" t="str">
        <f t="shared" si="54"/>
        <v>Low</v>
      </c>
      <c r="U176" s="43">
        <f t="shared" si="69"/>
        <v>4</v>
      </c>
      <c r="V176" s="48" t="str">
        <f t="shared" si="55"/>
        <v>Groundwater contribution to irrigation is Moderate with current groundwater development stage classified as Low. There are 9370 surface water bodies, covering 1.4% of district area.</v>
      </c>
      <c r="W176" s="136">
        <v>100</v>
      </c>
      <c r="X176" s="134">
        <v>0</v>
      </c>
      <c r="Y176" s="143">
        <f>INDEX(Aquifer!E:E, MATCH(B176,Aquifer!C:C,0))*100</f>
        <v>0</v>
      </c>
      <c r="Z176" s="139">
        <f>(INDEX(Aquifer!G:G, MATCH(B176,Aquifer!C:C,0)))*(10^4/10^6)</f>
        <v>62.267000000000003</v>
      </c>
      <c r="AA176" s="141">
        <v>95</v>
      </c>
      <c r="AB176" s="56">
        <f>INDEX(Replacement!M:M, MATCH(B176,Replacement!B:B,0))</f>
        <v>5.9</v>
      </c>
      <c r="AC176" s="57">
        <f t="shared" si="70"/>
        <v>4</v>
      </c>
      <c r="AD176" s="57">
        <f>(X176/100)*0.278+(Y176/100)*0.0732</f>
        <v>0</v>
      </c>
      <c r="AE176" s="44">
        <f t="shared" si="56"/>
        <v>0</v>
      </c>
      <c r="AF176" s="61" t="str">
        <f t="shared" si="57"/>
        <v>District has 100 pumps, with 0 % of pumps being electric. The electric tariff subsidy is High. These pumps abstract 62 MCM of groundwater.</v>
      </c>
      <c r="AG176" s="146">
        <f>INDEX(Replacement!N:N,MATCH(B176,Replacement!B:B,0))</f>
        <v>70.05</v>
      </c>
      <c r="AH176" s="147">
        <f>INDEX('Community SIP'!C:C,MATCH(B176,'Community SIP'!B:B,0))</f>
        <v>1.73</v>
      </c>
      <c r="AI176" s="147">
        <f>INDEX('Community SIP'!D:D,MATCH(B176,'Community SIP'!B:B,0))</f>
        <v>2.31</v>
      </c>
      <c r="AJ176" s="67" t="str">
        <f t="shared" si="58"/>
        <v>High</v>
      </c>
      <c r="AK176" s="64">
        <f t="shared" si="59"/>
        <v>3</v>
      </c>
      <c r="AL176" s="64" t="str">
        <f t="shared" si="60"/>
        <v>High</v>
      </c>
      <c r="AM176" s="70" t="str">
        <f t="shared" si="61"/>
        <v>Small and Marginal farmers hold 70 % of holdings. The average area per holding is 1.73 ha with High fragmentation of land.</v>
      </c>
      <c r="AN176" s="150" t="str">
        <f>INDEX(DISCOM!E:E,MATCH(B176,DISCOM!B:B,0))</f>
        <v>Jharkhand Bijli Vitran Nigam Limited (JBVNL)</v>
      </c>
      <c r="AO176" s="150"/>
      <c r="AP176" s="150" t="str">
        <f>INDEX(DISCOM!F:F,MATCH(B176,DISCOM!B:B,0))</f>
        <v>C-</v>
      </c>
      <c r="AQ176" s="74" t="str">
        <f>INDEX(DISCOM!H:H,MATCH(B176,DISCOM!B:B,0))</f>
        <v>No</v>
      </c>
      <c r="AR176" s="150"/>
      <c r="AS176" s="77">
        <f>(INDEX(Tariff!D:D,MATCH(A176,Tariff!A:A,0)))*100</f>
        <v>95</v>
      </c>
      <c r="AT176" s="85" t="str">
        <f>(INDEX(Tariff!E:E,MATCH(A176,Tariff!A:A,0)))</f>
        <v>High</v>
      </c>
      <c r="AU176" s="86" t="str">
        <f t="shared" si="62"/>
        <v xml:space="preserve">Jharkhand Bijli Vitran Nigam Limited (JBVNL) is the Distribution Company responsible for distributing electricity. The rating of DISCOM (capturing financial and operational metrics) is C-. </v>
      </c>
      <c r="AV176" s="119" t="str">
        <f>INDEX('Community SIP'!I:I,MATCH(B176,'Community SIP'!B:B,0))</f>
        <v>Community SIP</v>
      </c>
      <c r="AW176" s="119" t="str">
        <f t="shared" si="65"/>
        <v xml:space="preserve"> Small farm areas alongside higher fragmentation of holdings suggests community SIPs may be preferred</v>
      </c>
      <c r="AX176" s="119" t="str">
        <f t="shared" si="66"/>
        <v/>
      </c>
      <c r="AY176" s="119"/>
      <c r="AZ176" s="119" t="str">
        <f t="shared" si="63"/>
        <v>Diesel</v>
      </c>
      <c r="BA176" s="119"/>
      <c r="BB176" s="120" t="str">
        <f>INDEX(DISCOM!H:H,MATCH(B176,DISCOM!B:B,0))</f>
        <v>No</v>
      </c>
      <c r="BC176" s="153" t="s">
        <v>736</v>
      </c>
      <c r="BD176" s="181" t="str">
        <f t="shared" si="64"/>
        <v>Higher proportion of diesel pumps suggests that PM-KUSUM model B be preferred. Small farm areas alongside higher fragmentation of holdings suggests community SIPs may be preferred</v>
      </c>
      <c r="BE176" s="58" t="s">
        <v>737</v>
      </c>
      <c r="BG176">
        <f>Y176*100</f>
        <v>0</v>
      </c>
    </row>
    <row r="177" spans="1:59" ht="123" customHeight="1" x14ac:dyDescent="0.25">
      <c r="A177" s="88" t="str">
        <f>INDEX(Aquifer!A:A,MATCH(B177,Aquifer!C:C,0))</f>
        <v>rajasthan</v>
      </c>
      <c r="B177" s="89" t="s">
        <v>509</v>
      </c>
      <c r="C177" s="87">
        <v>5.4921321494587998</v>
      </c>
      <c r="D177" s="130">
        <f>INDEX(Aquifer!J:J,MATCH(B177,Aquifer!C:C,0))*100</f>
        <v>34.24757696915011</v>
      </c>
      <c r="E177" s="128">
        <v>147</v>
      </c>
      <c r="F177" s="128">
        <v>25</v>
      </c>
      <c r="G177" s="128">
        <v>78.217239622123785</v>
      </c>
      <c r="H177" s="46" t="str">
        <f t="shared" si="48"/>
        <v>Moderate</v>
      </c>
      <c r="I177" s="46" t="str">
        <f t="shared" si="49"/>
        <v>Moderate</v>
      </c>
      <c r="J177" s="46" t="str">
        <f t="shared" si="50"/>
        <v>Moderate</v>
      </c>
      <c r="K177" s="46" t="str">
        <f t="shared" si="51"/>
        <v>Very High</v>
      </c>
      <c r="L177" s="91" t="str">
        <f t="shared" si="52"/>
        <v>District has Moderate proportion of area under cultivation, supporting Moderate cropping intensity. Irrigation coverage is Moderate with Very High irrigation water requirements.</v>
      </c>
      <c r="M177" s="132">
        <v>54.72</v>
      </c>
      <c r="N177" s="132">
        <f>INDEX(Aquifer!H:H,MATCH(B177,Aquifer!C:C,0))</f>
        <v>59.85</v>
      </c>
      <c r="O177" s="77" t="str">
        <f>INDEX(Aquifer!F:F,MATCH(B177,Aquifer!C:C,0))</f>
        <v>SR</v>
      </c>
      <c r="P177" s="134">
        <f>INDEX(surface_water_body!F:F,MATCH(B177,surface_water_body!A:A,0))</f>
        <v>83</v>
      </c>
      <c r="Q177" s="42">
        <f>INDEX(surface_water_body!D:D,MATCH(B177,surface_water_body!A:A,0))</f>
        <v>3.0851400000000009</v>
      </c>
      <c r="R177" s="132">
        <f>INDEX(surface_water_body!E:E,MATCH(B177,surface_water_body!A:A,0))</f>
        <v>7.8199179685193604E-2</v>
      </c>
      <c r="S177" s="43" t="str">
        <f t="shared" si="53"/>
        <v>High</v>
      </c>
      <c r="T177" s="43" t="str">
        <f t="shared" si="54"/>
        <v>Moderate</v>
      </c>
      <c r="U177" s="43">
        <f t="shared" si="69"/>
        <v>2</v>
      </c>
      <c r="V177" s="48" t="str">
        <f t="shared" si="55"/>
        <v>Groundwater contribution to irrigation is High with current groundwater development stage classified as Moderate. There are 83 surface water bodies, covering 0.1% of district area.</v>
      </c>
      <c r="W177" s="136">
        <v>100</v>
      </c>
      <c r="X177" s="134">
        <v>91</v>
      </c>
      <c r="Y177" s="143">
        <f>INDEX(Aquifer!E:E, MATCH(B177,Aquifer!C:C,0))*100</f>
        <v>8</v>
      </c>
      <c r="Z177" s="139">
        <f>(INDEX(Aquifer!G:G, MATCH(B177,Aquifer!C:C,0)))*(10^4/10^6)</f>
        <v>586.20010000000002</v>
      </c>
      <c r="AA177" s="141">
        <v>167</v>
      </c>
      <c r="AB177" s="56">
        <f>INDEX(Replacement!M:M, MATCH(B177,Replacement!B:B,0))</f>
        <v>6.75</v>
      </c>
      <c r="AC177" s="57">
        <f t="shared" si="70"/>
        <v>1</v>
      </c>
      <c r="AD177" s="57">
        <f>(X177/100)*0.278+(Y177/100)*0.0732</f>
        <v>0.25883600000000007</v>
      </c>
      <c r="AE177" s="44">
        <f t="shared" si="56"/>
        <v>9.2934434563705023E-3</v>
      </c>
      <c r="AF177" s="61" t="str">
        <f t="shared" si="57"/>
        <v>District has 100 pumps, with 91 % of pumps being electric. The electric tariff subsidy is Moderate. These pumps abstract 586 MCM of groundwater.</v>
      </c>
      <c r="AG177" s="146">
        <f>INDEX(Replacement!N:N,MATCH(B177,Replacement!B:B,0))</f>
        <v>86.534250319999998</v>
      </c>
      <c r="AH177" s="147">
        <f>INDEX('Community SIP'!C:C,MATCH(B177,'Community SIP'!B:B,0))</f>
        <v>0.98</v>
      </c>
      <c r="AI177" s="147">
        <f>INDEX('Community SIP'!D:D,MATCH(B177,'Community SIP'!B:B,0))</f>
        <v>5.13</v>
      </c>
      <c r="AJ177" s="67" t="str">
        <f t="shared" si="58"/>
        <v>Very High</v>
      </c>
      <c r="AK177" s="64">
        <f t="shared" si="59"/>
        <v>4</v>
      </c>
      <c r="AL177" s="64" t="str">
        <f t="shared" si="60"/>
        <v>Very High</v>
      </c>
      <c r="AM177" s="70" t="str">
        <f t="shared" si="61"/>
        <v>Small and Marginal farmers hold 86 % of holdings. The average area per holding is 0.98 ha with Very High fragmentation of land.</v>
      </c>
      <c r="AN177" s="150" t="str">
        <f>INDEX(DISCOM!E:E,MATCH(B177,DISCOM!B:B,0))</f>
        <v>Ajmer Vidyut Vitran Nigam Limited (AVVNL)</v>
      </c>
      <c r="AO177" s="150" t="str">
        <f>RIGHT(AN177,7)</f>
        <v>(AVVNL)</v>
      </c>
      <c r="AP177" s="150" t="str">
        <f>INDEX(DISCOM!F:F,MATCH(B177,DISCOM!B:B,0))</f>
        <v>B</v>
      </c>
      <c r="AQ177" s="74" t="str">
        <f>INDEX(DISCOM!H:H,MATCH(B177,DISCOM!B:B,0))</f>
        <v>No</v>
      </c>
      <c r="AR177" s="150"/>
      <c r="AS177" s="77">
        <f>(INDEX(Tariff!D:D,MATCH(A177,Tariff!A:A,0)))*100</f>
        <v>167</v>
      </c>
      <c r="AT177" s="85" t="str">
        <f>(INDEX(Tariff!E:E,MATCH(A177,Tariff!A:A,0)))</f>
        <v>Moderate</v>
      </c>
      <c r="AU177" s="86" t="str">
        <f t="shared" si="62"/>
        <v xml:space="preserve">Ajmer Vidyut Vitran Nigam Limited (AVVNL) is the Distribution Company responsible for distributing electricity. The rating of DISCOM (capturing financial and operational metrics) is B. </v>
      </c>
      <c r="AV177" s="119" t="str">
        <f>INDEX('Community SIP'!I:I,MATCH(B177,'Community SIP'!B:B,0))</f>
        <v>Community SIP</v>
      </c>
      <c r="AW177" s="119" t="str">
        <f t="shared" si="65"/>
        <v xml:space="preserve"> Small farm areas alongside higher fragmentation of holdings suggests community SIPs may be preferred</v>
      </c>
      <c r="AX177" s="119" t="str">
        <f t="shared" si="66"/>
        <v/>
      </c>
      <c r="AY177" s="119"/>
      <c r="AZ177" s="119" t="str">
        <f t="shared" si="63"/>
        <v>Electric</v>
      </c>
      <c r="BA177" s="120" t="s">
        <v>728</v>
      </c>
      <c r="BB177" s="120" t="str">
        <f>INDEX(DISCOM!H:H,MATCH(B177,DISCOM!B:B,0))</f>
        <v>No</v>
      </c>
      <c r="BC177" s="153" t="s">
        <v>731</v>
      </c>
      <c r="BD177" s="181" t="str">
        <f t="shared" si="64"/>
        <v>High DISCOM rating alongside feeder segregation and higher proportion of electric pumps suggests both PM-KUSUM model C (IPS and FLS) may be preferred. Small farm areas alongside higher fragmentation of holdings suggests community SIPs may be preferred</v>
      </c>
      <c r="BE177" s="58" t="s">
        <v>732</v>
      </c>
      <c r="BG177">
        <f>Y177*100</f>
        <v>800</v>
      </c>
    </row>
    <row r="178" spans="1:59" ht="123" customHeight="1" x14ac:dyDescent="0.25">
      <c r="A178" s="88" t="str">
        <f>INDEX(Aquifer!A:A,MATCH(B178,Aquifer!C:C,0))</f>
        <v>chhattisgarh</v>
      </c>
      <c r="B178" s="89" t="s">
        <v>443</v>
      </c>
      <c r="C178" s="87">
        <v>5.2235710166886999</v>
      </c>
      <c r="D178" s="130">
        <f>INDEX(Aquifer!J:J,MATCH(B178,Aquifer!C:C,0))*100</f>
        <v>64.060189914611698</v>
      </c>
      <c r="E178" s="128">
        <v>126.6</v>
      </c>
      <c r="F178" s="128">
        <v>69.900000000000006</v>
      </c>
      <c r="G178" s="128">
        <v>48.886419107391916</v>
      </c>
      <c r="H178" s="46" t="str">
        <f t="shared" si="48"/>
        <v>High</v>
      </c>
      <c r="I178" s="46" t="str">
        <f t="shared" si="49"/>
        <v>Low</v>
      </c>
      <c r="J178" s="46" t="str">
        <f t="shared" si="50"/>
        <v>High</v>
      </c>
      <c r="K178" s="46" t="str">
        <f t="shared" si="51"/>
        <v>High</v>
      </c>
      <c r="L178" s="91" t="str">
        <f t="shared" si="52"/>
        <v>District has High proportion of area under cultivation, supporting Low cropping intensity. Irrigation coverage is High with High irrigation water requirements.</v>
      </c>
      <c r="M178" s="132">
        <v>27.060000000000002</v>
      </c>
      <c r="N178" s="132">
        <f>INDEX(Aquifer!H:H,MATCH(B178,Aquifer!C:C,0))</f>
        <v>76.19</v>
      </c>
      <c r="O178" s="77" t="str">
        <f>INDEX(Aquifer!F:F,MATCH(B178,Aquifer!C:C,0))</f>
        <v>HR</v>
      </c>
      <c r="P178" s="134">
        <f>INDEX(surface_water_body!F:F,MATCH(B178,surface_water_body!A:A,0))</f>
        <v>1432</v>
      </c>
      <c r="Q178" s="42">
        <f>INDEX(surface_water_body!D:D,MATCH(B178,surface_water_body!A:A,0))</f>
        <v>25.083060000000035</v>
      </c>
      <c r="R178" s="132">
        <f>INDEX(surface_water_body!E:E,MATCH(B178,surface_water_body!A:A,0))</f>
        <v>0.83251780135537912</v>
      </c>
      <c r="S178" s="43" t="str">
        <f t="shared" si="53"/>
        <v>Moderate</v>
      </c>
      <c r="T178" s="43" t="str">
        <f t="shared" si="54"/>
        <v>Semi-critical</v>
      </c>
      <c r="U178" s="43">
        <f t="shared" si="69"/>
        <v>4</v>
      </c>
      <c r="V178" s="48" t="str">
        <f t="shared" si="55"/>
        <v>Groundwater contribution to irrigation is Moderate with current groundwater development stage classified as Semi-critical. There are 1432 surface water bodies, covering 0.8% of district area.</v>
      </c>
      <c r="W178" s="136">
        <v>100</v>
      </c>
      <c r="X178" s="134">
        <v>100</v>
      </c>
      <c r="Y178" s="143">
        <f>INDEX(Aquifer!E:E, MATCH(B178,Aquifer!C:C,0))*100</f>
        <v>0</v>
      </c>
      <c r="Z178" s="139">
        <f>(INDEX(Aquifer!G:G, MATCH(B178,Aquifer!C:C,0)))*(10^4/10^6)</f>
        <v>310.47540000000004</v>
      </c>
      <c r="AA178" s="141">
        <v>0</v>
      </c>
      <c r="AB178" s="56">
        <f>INDEX(Replacement!M:M, MATCH(B178,Replacement!B:B,0))</f>
        <v>7.4</v>
      </c>
      <c r="AC178" s="57">
        <f t="shared" si="70"/>
        <v>1</v>
      </c>
      <c r="AD178" s="57">
        <f>(X178/100)*0.278+(Y178/100)*0.0732</f>
        <v>0.27800000000000002</v>
      </c>
      <c r="AE178" s="44">
        <f t="shared" si="56"/>
        <v>5.7957017872444462E-3</v>
      </c>
      <c r="AF178" s="61" t="str">
        <f t="shared" si="57"/>
        <v>District has 100 pumps, with 100 % of pumps being electric. The electric tariff subsidy is Very High. These pumps abstract 310 MCM of groundwater.</v>
      </c>
      <c r="AG178" s="146">
        <f>INDEX(Replacement!N:N,MATCH(B178,Replacement!B:B,0))</f>
        <v>86.72999999999999</v>
      </c>
      <c r="AH178" s="147">
        <f>INDEX('Community SIP'!C:C,MATCH(B178,'Community SIP'!B:B,0))</f>
        <v>1.1499999999999999</v>
      </c>
      <c r="AI178" s="147">
        <f>INDEX('Community SIP'!D:D,MATCH(B178,'Community SIP'!B:B,0))</f>
        <v>2.5099999999999998</v>
      </c>
      <c r="AJ178" s="67" t="str">
        <f t="shared" si="58"/>
        <v>Very High</v>
      </c>
      <c r="AK178" s="64">
        <f t="shared" si="59"/>
        <v>3</v>
      </c>
      <c r="AL178" s="64" t="str">
        <f t="shared" si="60"/>
        <v>High</v>
      </c>
      <c r="AM178" s="70" t="str">
        <f t="shared" si="61"/>
        <v>Small and Marginal farmers hold 86 % of holdings. The average area per holding is 1.15 ha with High fragmentation of land.</v>
      </c>
      <c r="AN178" s="150" t="str">
        <f>INDEX(DISCOM!E:E,MATCH(B178,DISCOM!B:B,0))</f>
        <v>Chhattisgarh State Power Distribution Company Limited (CSPDCL)</v>
      </c>
      <c r="AO178" s="150"/>
      <c r="AP178" s="150" t="str">
        <f>INDEX(DISCOM!F:F,MATCH(B178,DISCOM!B:B,0))</f>
        <v>B-</v>
      </c>
      <c r="AQ178" s="74" t="str">
        <f>INDEX(DISCOM!H:H,MATCH(B178,DISCOM!B:B,0))</f>
        <v>No</v>
      </c>
      <c r="AR178" s="150"/>
      <c r="AS178" s="77">
        <f>(INDEX(Tariff!D:D,MATCH(A178,Tariff!A:A,0)))*100</f>
        <v>0</v>
      </c>
      <c r="AT178" s="85" t="str">
        <f>(INDEX(Tariff!E:E,MATCH(A178,Tariff!A:A,0)))</f>
        <v>Very High</v>
      </c>
      <c r="AU178" s="86" t="str">
        <f t="shared" si="62"/>
        <v xml:space="preserve">Chhattisgarh State Power Distribution Company Limited (CSPDCL) is the Distribution Company responsible for distributing electricity. The rating of DISCOM (capturing financial and operational metrics) is B-. </v>
      </c>
      <c r="AV178" s="119" t="str">
        <f>INDEX('Community SIP'!I:I,MATCH(B178,'Community SIP'!B:B,0))</f>
        <v>Community SIP</v>
      </c>
      <c r="AW178" s="119" t="str">
        <f t="shared" si="65"/>
        <v xml:space="preserve"> Small farm areas alongside higher fragmentation of holdings suggests community SIPs may be preferred</v>
      </c>
      <c r="AX178" s="119" t="str">
        <f t="shared" si="66"/>
        <v/>
      </c>
      <c r="AY178" s="119"/>
      <c r="AZ178" s="120" t="str">
        <f t="shared" si="63"/>
        <v>Electric</v>
      </c>
      <c r="BA178" s="119"/>
      <c r="BB178" s="120" t="str">
        <f>INDEX(DISCOM!H:H,MATCH(B178,DISCOM!B:B,0))</f>
        <v>No</v>
      </c>
      <c r="BC178" s="153" t="s">
        <v>724</v>
      </c>
      <c r="BD178"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78" s="58" t="s">
        <v>725</v>
      </c>
      <c r="BG178">
        <f>Y178*100</f>
        <v>0</v>
      </c>
    </row>
    <row r="179" spans="1:59" ht="123" customHeight="1" x14ac:dyDescent="0.25">
      <c r="A179" s="88" t="str">
        <f>INDEX(Aquifer!A:A,MATCH(B179,Aquifer!C:C,0))</f>
        <v>meghalaya</v>
      </c>
      <c r="B179" s="89" t="s">
        <v>307</v>
      </c>
      <c r="C179" s="87">
        <v>4.3666129501055</v>
      </c>
      <c r="D179" s="130">
        <f>INDEX(Aquifer!J:J,MATCH(B179,Aquifer!C:C,0))*100</f>
        <v>15.629771522167623</v>
      </c>
      <c r="E179" s="128">
        <v>111.80000000000001</v>
      </c>
      <c r="F179" s="128">
        <v>36.1</v>
      </c>
      <c r="G179" s="128">
        <v>28.759477184985343</v>
      </c>
      <c r="H179" s="46" t="str">
        <f t="shared" si="48"/>
        <v>Low</v>
      </c>
      <c r="I179" s="46" t="str">
        <f t="shared" si="49"/>
        <v>Low</v>
      </c>
      <c r="J179" s="46" t="str">
        <f t="shared" si="50"/>
        <v>Moderate</v>
      </c>
      <c r="K179" s="46" t="str">
        <f t="shared" si="51"/>
        <v>Moderate</v>
      </c>
      <c r="L179" s="91" t="str">
        <f t="shared" si="52"/>
        <v>District has Low proportion of area under cultivation, supporting Low cropping intensity. Irrigation coverage is Moderate with Moderate irrigation water requirements.</v>
      </c>
      <c r="M179" s="132">
        <v>0.73</v>
      </c>
      <c r="N179" s="132">
        <f>INDEX(Aquifer!H:H,MATCH(B179,Aquifer!C:C,0))</f>
        <v>4.1100000000000003</v>
      </c>
      <c r="O179" s="77" t="str">
        <f>INDEX(Aquifer!F:F,MATCH(B179,Aquifer!C:C,0))</f>
        <v>HR</v>
      </c>
      <c r="P179" s="134">
        <f>INDEX(surface_water_body!F:F,MATCH(B179,surface_water_body!A:A,0))</f>
        <v>168</v>
      </c>
      <c r="Q179" s="42">
        <f>INDEX(surface_water_body!D:D,MATCH(B179,surface_water_body!A:A,0))</f>
        <v>2.15</v>
      </c>
      <c r="R179" s="132">
        <f>INDEX(surface_water_body!E:E,MATCH(B179,surface_water_body!A:A,0))</f>
        <v>9.8112534273944702E-2</v>
      </c>
      <c r="S179" s="43" t="str">
        <f t="shared" si="53"/>
        <v>Low</v>
      </c>
      <c r="T179" s="43" t="str">
        <f t="shared" si="54"/>
        <v>Low</v>
      </c>
      <c r="U179" s="43">
        <f t="shared" si="69"/>
        <v>1</v>
      </c>
      <c r="V179" s="48" t="str">
        <f t="shared" si="55"/>
        <v>Groundwater contribution to irrigation is Low with current groundwater development stage classified as Low. There are 168 surface water bodies, covering 0.1% of district area.</v>
      </c>
      <c r="W179" s="136">
        <v>100</v>
      </c>
      <c r="X179" s="134">
        <v>0</v>
      </c>
      <c r="Y179" s="143">
        <f>INDEX(Aquifer!E:E, MATCH(B179,Aquifer!C:C,0))*100</f>
        <v>0</v>
      </c>
      <c r="Z179" s="139">
        <f>(INDEX(Aquifer!G:G, MATCH(B179,Aquifer!C:C,0)))*(10^4/10^6)</f>
        <v>0</v>
      </c>
      <c r="AA179" s="141">
        <v>300</v>
      </c>
      <c r="AB179" s="56">
        <f>INDEX(Replacement!M:M, MATCH(B179,Replacement!B:B,0))</f>
        <v>3.43</v>
      </c>
      <c r="AC179" s="57">
        <f t="shared" si="70"/>
        <v>4</v>
      </c>
      <c r="AD179" s="57">
        <f>(X179/100)*0.278+(Y179/100)*0.0732</f>
        <v>0</v>
      </c>
      <c r="AE179" s="44">
        <f t="shared" si="56"/>
        <v>0</v>
      </c>
      <c r="AF179" s="61" t="str">
        <f t="shared" si="57"/>
        <v>District has 100 pumps, with 0 % of pumps being electric. The electric tariff subsidy is Low. These pumps abstract 0 MCM of groundwater.</v>
      </c>
      <c r="AG179" s="146">
        <f>INDEX(Replacement!N:N,MATCH(B179,Replacement!B:B,0))</f>
        <v>84.41</v>
      </c>
      <c r="AH179" s="147">
        <f>INDEX('Community SIP'!C:C,MATCH(B179,'Community SIP'!B:B,0))</f>
        <v>0.8</v>
      </c>
      <c r="AI179" s="147">
        <f>INDEX('Community SIP'!D:D,MATCH(B179,'Community SIP'!B:B,0))</f>
        <v>2.77</v>
      </c>
      <c r="AJ179" s="67" t="str">
        <f t="shared" si="58"/>
        <v>Very High</v>
      </c>
      <c r="AK179" s="64">
        <f t="shared" si="59"/>
        <v>4</v>
      </c>
      <c r="AL179" s="64" t="str">
        <f t="shared" si="60"/>
        <v>High</v>
      </c>
      <c r="AM179" s="70" t="str">
        <f t="shared" si="61"/>
        <v>Small and Marginal farmers hold 84 % of holdings. The average area per holding is 0.8 ha with High fragmentation of land.</v>
      </c>
      <c r="AN179" s="150" t="str">
        <f>INDEX(DISCOM!E:E,MATCH(B179,DISCOM!B:B,0))</f>
        <v>Meghalaya Power Distribution Corporation Limited (MePDCL)</v>
      </c>
      <c r="AO179" s="150"/>
      <c r="AP179" s="150" t="str">
        <f>INDEX(DISCOM!F:F,MATCH(B179,DISCOM!B:B,0))</f>
        <v>C-</v>
      </c>
      <c r="AQ179" s="74" t="str">
        <f>INDEX(DISCOM!H:H,MATCH(B179,DISCOM!B:B,0))</f>
        <v>Yes</v>
      </c>
      <c r="AR179" s="150" t="s">
        <v>726</v>
      </c>
      <c r="AS179" s="77">
        <f>(INDEX(Tariff!D:D,MATCH(A179,Tariff!A:A,0)))*100</f>
        <v>300</v>
      </c>
      <c r="AT179" s="85" t="str">
        <f>(INDEX(Tariff!E:E,MATCH(A179,Tariff!A:A,0)))</f>
        <v>Low</v>
      </c>
      <c r="AU179" s="86" t="str">
        <f t="shared" si="62"/>
        <v>Meghalaya Power Distribution Corporation Limited (MePDCL) is the Distribution Company responsible for distributing electricity. The rating of DISCOM (capturing financial and operational metrics) is C-. More than 70 % of feeder is segregated.</v>
      </c>
      <c r="AV179" s="119" t="str">
        <f>INDEX('Community SIP'!I:I,MATCH(B179,'Community SIP'!B:B,0))</f>
        <v>Community SIP</v>
      </c>
      <c r="AW179" s="119" t="str">
        <f t="shared" si="65"/>
        <v xml:space="preserve"> Small farm areas alongside higher fragmentation of holdings suggests community SIPs may be preferred</v>
      </c>
      <c r="AX179" s="119" t="str">
        <f t="shared" si="66"/>
        <v/>
      </c>
      <c r="AY179" s="119"/>
      <c r="AZ179" s="119" t="str">
        <f t="shared" si="63"/>
        <v>Diesel</v>
      </c>
      <c r="BA179" s="119"/>
      <c r="BB179" s="120" t="str">
        <f>INDEX(DISCOM!H:H,MATCH(B179,DISCOM!B:B,0))</f>
        <v>Yes</v>
      </c>
      <c r="BC179" s="153" t="s">
        <v>736</v>
      </c>
      <c r="BD179" s="181" t="str">
        <f t="shared" si="64"/>
        <v>Higher proportion of diesel pumps suggests that PM-KUSUM model B be preferred. Small farm areas alongside higher fragmentation of holdings suggests community SIPs may be preferred</v>
      </c>
      <c r="BE179" s="58" t="s">
        <v>737</v>
      </c>
      <c r="BG179">
        <f>Y179*100</f>
        <v>0</v>
      </c>
    </row>
    <row r="180" spans="1:59" ht="123" customHeight="1" x14ac:dyDescent="0.25">
      <c r="A180" s="88" t="str">
        <f>INDEX(Aquifer!A:A,MATCH(B180,Aquifer!C:C,0))</f>
        <v>andhra pradesh</v>
      </c>
      <c r="B180" s="89" t="s">
        <v>370</v>
      </c>
      <c r="C180" s="87">
        <v>5.0749268518118003</v>
      </c>
      <c r="D180" s="130">
        <f>INDEX(Aquifer!J:J,MATCH(B180,Aquifer!C:C,0))*100</f>
        <v>31.079841366164978</v>
      </c>
      <c r="E180" s="128">
        <v>153.80000000000001</v>
      </c>
      <c r="F180" s="128">
        <v>74</v>
      </c>
      <c r="G180" s="128">
        <v>62.359858582421111</v>
      </c>
      <c r="H180" s="46" t="str">
        <f t="shared" si="48"/>
        <v>Moderate</v>
      </c>
      <c r="I180" s="46" t="str">
        <f t="shared" si="49"/>
        <v>Moderate</v>
      </c>
      <c r="J180" s="46" t="str">
        <f t="shared" si="50"/>
        <v>High</v>
      </c>
      <c r="K180" s="46" t="str">
        <f t="shared" si="51"/>
        <v>High</v>
      </c>
      <c r="L180" s="91" t="str">
        <f t="shared" si="52"/>
        <v>District has Moderate proportion of area under cultivation, supporting Moderate cropping intensity. Irrigation coverage is High with High irrigation water requirements.</v>
      </c>
      <c r="M180" s="132">
        <v>24.66</v>
      </c>
      <c r="N180" s="132">
        <f>INDEX(Aquifer!H:H,MATCH(B180,Aquifer!C:C,0))</f>
        <v>29.69</v>
      </c>
      <c r="O180" s="77" t="str">
        <f>INDEX(Aquifer!F:F,MATCH(B180,Aquifer!C:C,0))</f>
        <v>HR</v>
      </c>
      <c r="P180" s="134">
        <f>INDEX(surface_water_body!F:F,MATCH(B180,surface_water_body!A:A,0))</f>
        <v>22218</v>
      </c>
      <c r="Q180" s="42">
        <f>INDEX(surface_water_body!D:D,MATCH(B180,surface_water_body!A:A,0))</f>
        <v>344.20973999999762</v>
      </c>
      <c r="R180" s="132">
        <f>INDEX(surface_water_body!E:E,MATCH(B180,surface_water_body!A:A,0))</f>
        <v>3.1806995455864748</v>
      </c>
      <c r="S180" s="43" t="str">
        <f t="shared" si="53"/>
        <v>Low</v>
      </c>
      <c r="T180" s="43" t="str">
        <f t="shared" si="54"/>
        <v>Low</v>
      </c>
      <c r="U180" s="43">
        <f t="shared" si="69"/>
        <v>4</v>
      </c>
      <c r="V180" s="48" t="str">
        <f t="shared" si="55"/>
        <v>Groundwater contribution to irrigation is Low with current groundwater development stage classified as Low. There are 22218 surface water bodies, covering 3.2% of district area.</v>
      </c>
      <c r="W180" s="136">
        <v>100</v>
      </c>
      <c r="X180" s="134">
        <v>96</v>
      </c>
      <c r="Y180" s="143">
        <f>INDEX(Aquifer!E:E, MATCH(B180,Aquifer!C:C,0))*100</f>
        <v>4</v>
      </c>
      <c r="Z180" s="139">
        <f>(INDEX(Aquifer!G:G, MATCH(B180,Aquifer!C:C,0)))*(10^4/10^6)</f>
        <v>316.36009999999999</v>
      </c>
      <c r="AA180" s="141">
        <v>0</v>
      </c>
      <c r="AB180" s="56">
        <f>INDEX(Replacement!M:M, MATCH(B180,Replacement!B:B,0))</f>
        <v>5.4</v>
      </c>
      <c r="AC180" s="57">
        <f t="shared" si="70"/>
        <v>1</v>
      </c>
      <c r="AD180" s="57">
        <f>(X180/100)*0.278+(Y180/100)*0.0732</f>
        <v>0.26980799999999999</v>
      </c>
      <c r="AE180" s="44">
        <f t="shared" si="56"/>
        <v>4.1824678071791998E-3</v>
      </c>
      <c r="AF180" s="61" t="str">
        <f t="shared" si="57"/>
        <v>District has 100 pumps, with 96 % of pumps being electric. The electric tariff subsidy is Very High. These pumps abstract 316 MCM of groundwater.</v>
      </c>
      <c r="AG180" s="146">
        <f>INDEX(Replacement!N:N,MATCH(B180,Replacement!B:B,0))</f>
        <v>94.9</v>
      </c>
      <c r="AH180" s="147">
        <f>INDEX('Community SIP'!C:C,MATCH(B180,'Community SIP'!B:B,0))</f>
        <v>0.63</v>
      </c>
      <c r="AI180" s="147">
        <f>INDEX('Community SIP'!D:D,MATCH(B180,'Community SIP'!B:B,0))</f>
        <v>1.62</v>
      </c>
      <c r="AJ180" s="67" t="str">
        <f t="shared" si="58"/>
        <v>Very High</v>
      </c>
      <c r="AK180" s="64">
        <f t="shared" si="59"/>
        <v>4</v>
      </c>
      <c r="AL180" s="64" t="str">
        <f t="shared" si="60"/>
        <v>Moderate</v>
      </c>
      <c r="AM180" s="70" t="str">
        <f t="shared" si="61"/>
        <v>Small and Marginal farmers hold 94 % of holdings. The average area per holding is 0.63 ha with Moderate fragmentation of land.</v>
      </c>
      <c r="AN180" s="150" t="str">
        <f>INDEX(DISCOM!E:E,MATCH(B180,DISCOM!B:B,0))</f>
        <v>Eastern Power Distribution Company of Andhra Pradesh Limited (APEPDCL)</v>
      </c>
      <c r="AO180" s="150"/>
      <c r="AP180" s="150" t="str">
        <f>INDEX(DISCOM!F:F,MATCH(B180,DISCOM!B:B,0))</f>
        <v>B-</v>
      </c>
      <c r="AQ180" s="74" t="str">
        <f>INDEX(DISCOM!H:H,MATCH(B180,DISCOM!B:B,0))</f>
        <v>Yes</v>
      </c>
      <c r="AR180" s="150" t="s">
        <v>726</v>
      </c>
      <c r="AS180" s="77">
        <f>(INDEX(Tariff!D:D,MATCH(A180,Tariff!A:A,0)))*100</f>
        <v>0</v>
      </c>
      <c r="AT180" s="85" t="str">
        <f>(INDEX(Tariff!E:E,MATCH(A180,Tariff!A:A,0)))</f>
        <v>Very High</v>
      </c>
      <c r="AU180" s="86" t="str">
        <f t="shared" si="62"/>
        <v>Eastern Power Distribution Company of Andhra Pradesh Limited (APEPDCL) is the Distribution Company responsible for distributing electricity. The rating of DISCOM (capturing financial and operational metrics) is B-. More than 70 % of feeder is segregated.</v>
      </c>
      <c r="AV180" s="119" t="str">
        <f>INDEX('Community SIP'!I:I,MATCH(B180,'Community SIP'!B:B,0))</f>
        <v>Community SIP</v>
      </c>
      <c r="AW180" s="119" t="str">
        <f t="shared" si="65"/>
        <v xml:space="preserve"> Small farm areas alongside higher fragmentation of holdings suggests community SIPs may be preferred</v>
      </c>
      <c r="AX180" s="119" t="str">
        <f t="shared" si="66"/>
        <v/>
      </c>
      <c r="AY180" s="119"/>
      <c r="AZ180" s="119" t="str">
        <f t="shared" si="63"/>
        <v>Electric</v>
      </c>
      <c r="BA180" s="119"/>
      <c r="BB180" s="120" t="str">
        <f>INDEX(DISCOM!H:H,MATCH(B180,DISCOM!B:B,0))</f>
        <v>Yes</v>
      </c>
      <c r="BC180" s="153" t="s">
        <v>741</v>
      </c>
      <c r="BD180" s="181" t="str">
        <f t="shared" si="64"/>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180" s="58" t="s">
        <v>742</v>
      </c>
      <c r="BG180">
        <f>Y180*100</f>
        <v>400</v>
      </c>
    </row>
    <row r="181" spans="1:59" ht="123" customHeight="1" x14ac:dyDescent="0.25">
      <c r="A181" s="88" t="str">
        <f>INDEX(Aquifer!A:A,MATCH(B181,Aquifer!C:C,0))</f>
        <v>arunachal pradesh</v>
      </c>
      <c r="B181" s="89" t="s">
        <v>477</v>
      </c>
      <c r="C181" s="87">
        <v>3.5588155056794002</v>
      </c>
      <c r="D181" s="130">
        <f>INDEX(Aquifer!J:J,MATCH(B181,Aquifer!C:C,0))*100</f>
        <v>54.086084905660378</v>
      </c>
      <c r="E181" s="128">
        <v>122.8</v>
      </c>
      <c r="F181" s="128">
        <v>14.3</v>
      </c>
      <c r="G181" s="128">
        <v>27.678886429968884</v>
      </c>
      <c r="H181" s="46" t="str">
        <f t="shared" si="48"/>
        <v>High</v>
      </c>
      <c r="I181" s="46" t="str">
        <f t="shared" si="49"/>
        <v>Low</v>
      </c>
      <c r="J181" s="46" t="str">
        <f t="shared" si="50"/>
        <v>Low</v>
      </c>
      <c r="K181" s="46" t="str">
        <f t="shared" si="51"/>
        <v>Low</v>
      </c>
      <c r="L181" s="91" t="str">
        <f t="shared" si="52"/>
        <v>District has High proportion of area under cultivation, supporting Low cropping intensity. Irrigation coverage is Low with Low irrigation water requirements.</v>
      </c>
      <c r="M181" s="132">
        <v>26.47</v>
      </c>
      <c r="N181" s="132">
        <f>INDEX(Aquifer!H:H,MATCH(B181,Aquifer!C:C,0))</f>
        <v>1.27</v>
      </c>
      <c r="O181" s="77" t="str">
        <f>INDEX(Aquifer!F:F,MATCH(B181,Aquifer!C:C,0))</f>
        <v>HR</v>
      </c>
      <c r="P181" s="134">
        <f>INDEX(surface_water_body!F:F,MATCH(B181,surface_water_body!A:A,0))</f>
        <v>220</v>
      </c>
      <c r="Q181" s="42">
        <f>INDEX(surface_water_body!D:D,MATCH(B181,surface_water_body!A:A,0))</f>
        <v>0.75233000000000072</v>
      </c>
      <c r="R181" s="132">
        <f>INDEX(surface_water_body!E:E,MATCH(B181,surface_water_body!A:A,0))</f>
        <v>1.8240280910191396E-2</v>
      </c>
      <c r="S181" s="43" t="str">
        <f t="shared" si="53"/>
        <v>Moderate</v>
      </c>
      <c r="T181" s="43" t="str">
        <f t="shared" si="54"/>
        <v>Low</v>
      </c>
      <c r="U181" s="43">
        <f t="shared" si="69"/>
        <v>1</v>
      </c>
      <c r="V181" s="48" t="str">
        <f t="shared" si="55"/>
        <v>Groundwater contribution to irrigation is Moderate with current groundwater development stage classified as Low. There are 220 surface water bodies, covering 0% of district area.</v>
      </c>
      <c r="W181" s="136">
        <v>100</v>
      </c>
      <c r="X181" s="134">
        <v>0</v>
      </c>
      <c r="Y181" s="143">
        <f>INDEX(Aquifer!E:E, MATCH(B181,Aquifer!C:C,0))*100</f>
        <v>0</v>
      </c>
      <c r="Z181" s="139">
        <f>(INDEX(Aquifer!G:G, MATCH(B181,Aquifer!C:C,0)))*(10^4/10^6)</f>
        <v>0</v>
      </c>
      <c r="AA181" s="141">
        <v>290</v>
      </c>
      <c r="AB181" s="56">
        <f>INDEX(Replacement!M:M, MATCH(B181,Replacement!B:B,0))</f>
        <v>2.5671192487596013</v>
      </c>
      <c r="AC181" s="57">
        <f t="shared" si="70"/>
        <v>4</v>
      </c>
      <c r="AD181" s="57">
        <f>(X181/100)*0.278+(Y181/100)*0.0732</f>
        <v>0</v>
      </c>
      <c r="AE181" s="44">
        <f t="shared" si="56"/>
        <v>0</v>
      </c>
      <c r="AF181" s="61" t="str">
        <f t="shared" si="57"/>
        <v>District has 100 pumps, with 0 % of pumps being electric. The electric tariff subsidy is Moderate. These pumps abstract 0 MCM of groundwater.</v>
      </c>
      <c r="AG181" s="146">
        <f>INDEX(Replacement!N:N,MATCH(B181,Replacement!B:B,0))</f>
        <v>21.619999999999997</v>
      </c>
      <c r="AH181" s="147">
        <f>INDEX('Community SIP'!C:C,MATCH(B181,'Community SIP'!B:B,0))</f>
        <v>3.85</v>
      </c>
      <c r="AI181" s="147">
        <f>INDEX('Community SIP'!D:D,MATCH(B181,'Community SIP'!B:B,0))</f>
        <v>3.04</v>
      </c>
      <c r="AJ181" s="67" t="str">
        <f t="shared" si="58"/>
        <v>Low</v>
      </c>
      <c r="AK181" s="64">
        <f t="shared" si="59"/>
        <v>1</v>
      </c>
      <c r="AL181" s="64" t="str">
        <f t="shared" si="60"/>
        <v>Very High</v>
      </c>
      <c r="AM181" s="70" t="str">
        <f t="shared" si="61"/>
        <v>Small and Marginal farmers hold 21 % of holdings. The average area per holding is 3.85 ha with Very High fragmentation of land.</v>
      </c>
      <c r="AN181" s="150" t="e">
        <f>INDEX(DISCOM!E:E,MATCH(B181,DISCOM!B:B,0))</f>
        <v>#N/A</v>
      </c>
      <c r="AO181" s="150"/>
      <c r="AP181" s="150" t="e">
        <f>INDEX(DISCOM!F:F,MATCH(B181,DISCOM!B:B,0))</f>
        <v>#N/A</v>
      </c>
      <c r="AQ181" s="74" t="str">
        <f>INDEX(DISCOM!H:H,MATCH(B181,DISCOM!B:B,0))</f>
        <v>No data</v>
      </c>
      <c r="AR181" s="150"/>
      <c r="AS181" s="77">
        <f>(INDEX(Tariff!D:D,MATCH(A181,Tariff!A:A,0)))*100</f>
        <v>290</v>
      </c>
      <c r="AT181" s="85" t="str">
        <f>(INDEX(Tariff!E:E,MATCH(A181,Tariff!A:A,0)))</f>
        <v>Moderate</v>
      </c>
      <c r="AU181" s="86" t="s">
        <v>735</v>
      </c>
      <c r="AV181" s="119" t="str">
        <f>INDEX('Community SIP'!I:I,MATCH(B181,'Community SIP'!B:B,0))</f>
        <v>Community SIP</v>
      </c>
      <c r="AW181" s="119" t="str">
        <f t="shared" si="65"/>
        <v xml:space="preserve"> Small farm areas alongside higher fragmentation of holdings suggests community SIPs may be preferred</v>
      </c>
      <c r="AX181" s="119" t="str">
        <f t="shared" si="66"/>
        <v/>
      </c>
      <c r="AY181" s="119"/>
      <c r="AZ181" s="119" t="str">
        <f t="shared" si="63"/>
        <v>Diesel</v>
      </c>
      <c r="BA181" s="119"/>
      <c r="BB181" s="120" t="str">
        <f>INDEX(DISCOM!H:H,MATCH(B181,DISCOM!B:B,0))</f>
        <v>No data</v>
      </c>
      <c r="BC181" s="153" t="s">
        <v>736</v>
      </c>
      <c r="BD181" s="181" t="str">
        <f t="shared" si="64"/>
        <v>Higher proportion of diesel pumps suggests that PM-KUSUM model B be preferred. Small farm areas alongside higher fragmentation of holdings suggests community SIPs may be preferred</v>
      </c>
      <c r="BE181" s="58" t="s">
        <v>737</v>
      </c>
      <c r="BG181">
        <f>Y181*100</f>
        <v>0</v>
      </c>
    </row>
    <row r="182" spans="1:59" ht="123" customHeight="1" x14ac:dyDescent="0.25">
      <c r="A182" s="88" t="str">
        <f>INDEX(Aquifer!A:A,MATCH(B182,Aquifer!C:C,0))</f>
        <v>meghalaya</v>
      </c>
      <c r="B182" s="89" t="s">
        <v>33</v>
      </c>
      <c r="C182" s="87">
        <v>4.3096865774827</v>
      </c>
      <c r="D182" s="130">
        <f>INDEX(Aquifer!J:J,MATCH(B182,Aquifer!C:C,0))*100</f>
        <v>12.448768034942875</v>
      </c>
      <c r="E182" s="128">
        <v>131.1</v>
      </c>
      <c r="F182" s="128">
        <v>26.8</v>
      </c>
      <c r="G182" s="128">
        <v>30.330196203541231</v>
      </c>
      <c r="H182" s="46" t="str">
        <f t="shared" si="48"/>
        <v>Low</v>
      </c>
      <c r="I182" s="46" t="str">
        <f t="shared" si="49"/>
        <v>Low</v>
      </c>
      <c r="J182" s="46" t="str">
        <f t="shared" si="50"/>
        <v>Moderate</v>
      </c>
      <c r="K182" s="46" t="str">
        <f t="shared" si="51"/>
        <v>Moderate</v>
      </c>
      <c r="L182" s="91" t="str">
        <f t="shared" si="52"/>
        <v>District has Low proportion of area under cultivation, supporting Low cropping intensity. Irrigation coverage is Moderate with Moderate irrigation water requirements.</v>
      </c>
      <c r="M182" s="132">
        <v>0.12</v>
      </c>
      <c r="N182" s="132">
        <f>INDEX(Aquifer!H:H,MATCH(B182,Aquifer!C:C,0))</f>
        <v>2.84</v>
      </c>
      <c r="O182" s="77" t="str">
        <f>INDEX(Aquifer!F:F,MATCH(B182,Aquifer!C:C,0))</f>
        <v>HR</v>
      </c>
      <c r="P182" s="134">
        <f>INDEX(surface_water_body!F:F,MATCH(B182,surface_water_body!A:A,0))</f>
        <v>1352</v>
      </c>
      <c r="Q182" s="42">
        <f>INDEX(surface_water_body!D:D,MATCH(B182,surface_water_body!A:A,0))</f>
        <v>28.74</v>
      </c>
      <c r="R182" s="132">
        <f>INDEX(surface_water_body!E:E,MATCH(B182,surface_water_body!A:A,0))</f>
        <v>1.0059579594055992</v>
      </c>
      <c r="S182" s="43" t="str">
        <f t="shared" si="53"/>
        <v>Low</v>
      </c>
      <c r="T182" s="43" t="str">
        <f t="shared" si="54"/>
        <v>Low</v>
      </c>
      <c r="U182" s="43">
        <f t="shared" si="69"/>
        <v>4</v>
      </c>
      <c r="V182" s="48" t="str">
        <f t="shared" si="55"/>
        <v>Groundwater contribution to irrigation is Low with current groundwater development stage classified as Low. There are 1352 surface water bodies, covering 1% of district area.</v>
      </c>
      <c r="W182" s="136">
        <v>100</v>
      </c>
      <c r="X182" s="134">
        <v>0</v>
      </c>
      <c r="Y182" s="143">
        <f>INDEX(Aquifer!E:E, MATCH(B182,Aquifer!C:C,0))*100</f>
        <v>0</v>
      </c>
      <c r="Z182" s="139">
        <f>(INDEX(Aquifer!G:G, MATCH(B182,Aquifer!C:C,0)))*(10^4/10^6)</f>
        <v>1.8602000000000001</v>
      </c>
      <c r="AA182" s="141">
        <v>300</v>
      </c>
      <c r="AB182" s="56">
        <f>INDEX(Replacement!M:M, MATCH(B182,Replacement!B:B,0))</f>
        <v>1.21</v>
      </c>
      <c r="AC182" s="57">
        <f t="shared" si="70"/>
        <v>4</v>
      </c>
      <c r="AD182" s="57">
        <f>(X182/100)*0.278+(Y182/100)*0.0732</f>
        <v>0</v>
      </c>
      <c r="AE182" s="44">
        <f t="shared" si="56"/>
        <v>0</v>
      </c>
      <c r="AF182" s="61" t="str">
        <f t="shared" si="57"/>
        <v>District has 100 pumps, with 0 % of pumps being electric. The electric tariff subsidy is Low. These pumps abstract 1 MCM of groundwater.</v>
      </c>
      <c r="AG182" s="146">
        <f>INDEX(Replacement!N:N,MATCH(B182,Replacement!B:B,0))</f>
        <v>81.23</v>
      </c>
      <c r="AH182" s="147">
        <f>INDEX('Community SIP'!C:C,MATCH(B182,'Community SIP'!B:B,0))</f>
        <v>1.1200000000000001</v>
      </c>
      <c r="AI182" s="147">
        <f>INDEX('Community SIP'!D:D,MATCH(B182,'Community SIP'!B:B,0))</f>
        <v>1.43</v>
      </c>
      <c r="AJ182" s="67" t="str">
        <f t="shared" si="58"/>
        <v>Very High</v>
      </c>
      <c r="AK182" s="64">
        <f t="shared" si="59"/>
        <v>3</v>
      </c>
      <c r="AL182" s="64" t="str">
        <f t="shared" si="60"/>
        <v>Moderate</v>
      </c>
      <c r="AM182" s="70" t="str">
        <f t="shared" si="61"/>
        <v>Small and Marginal farmers hold 81 % of holdings. The average area per holding is 1.12 ha with Moderate fragmentation of land.</v>
      </c>
      <c r="AN182" s="150" t="str">
        <f>INDEX(DISCOM!E:E,MATCH(B182,DISCOM!B:B,0))</f>
        <v>Meghalaya Power Distribution Corporation Limited (MePDCL)</v>
      </c>
      <c r="AO182" s="150"/>
      <c r="AP182" s="150" t="str">
        <f>INDEX(DISCOM!F:F,MATCH(B182,DISCOM!B:B,0))</f>
        <v>C-</v>
      </c>
      <c r="AQ182" s="74" t="str">
        <f>INDEX(DISCOM!H:H,MATCH(B182,DISCOM!B:B,0))</f>
        <v>Yes</v>
      </c>
      <c r="AR182" s="150" t="s">
        <v>726</v>
      </c>
      <c r="AS182" s="77">
        <f>(INDEX(Tariff!D:D,MATCH(A182,Tariff!A:A,0)))*100</f>
        <v>300</v>
      </c>
      <c r="AT182" s="85" t="str">
        <f>(INDEX(Tariff!E:E,MATCH(A182,Tariff!A:A,0)))</f>
        <v>Low</v>
      </c>
      <c r="AU182" s="86" t="str">
        <f t="shared" si="62"/>
        <v>Meghalaya Power Distribution Corporation Limited (MePDCL) is the Distribution Company responsible for distributing electricity. The rating of DISCOM (capturing financial and operational metrics) is C-. More than 70 % of feeder is segregated.</v>
      </c>
      <c r="AV182" s="119" t="str">
        <f>INDEX('Community SIP'!I:I,MATCH(B182,'Community SIP'!B:B,0))</f>
        <v/>
      </c>
      <c r="AW182" s="119" t="str">
        <f t="shared" si="65"/>
        <v/>
      </c>
      <c r="AX182" s="119" t="str">
        <f t="shared" si="66"/>
        <v/>
      </c>
      <c r="AY182" s="119"/>
      <c r="AZ182" s="119" t="str">
        <f t="shared" si="63"/>
        <v>Diesel</v>
      </c>
      <c r="BA182" s="119"/>
      <c r="BB182" s="120" t="str">
        <f>INDEX(DISCOM!H:H,MATCH(B182,DISCOM!B:B,0))</f>
        <v>Yes</v>
      </c>
      <c r="BC182" s="153" t="s">
        <v>736</v>
      </c>
      <c r="BD182" s="181" t="str">
        <f t="shared" si="64"/>
        <v>Higher proportion of diesel pumps suggests that PM-KUSUM model B be preferred.</v>
      </c>
      <c r="BE182" s="58" t="s">
        <v>737</v>
      </c>
      <c r="BG182">
        <f>Y182*100</f>
        <v>0</v>
      </c>
    </row>
    <row r="183" spans="1:59" ht="123" customHeight="1" x14ac:dyDescent="0.25">
      <c r="A183" s="88" t="str">
        <f>INDEX(Aquifer!A:A,MATCH(B183,Aquifer!C:C,0))</f>
        <v>madhya pradesh</v>
      </c>
      <c r="B183" s="89" t="s">
        <v>141</v>
      </c>
      <c r="C183" s="87">
        <v>5.2618626125935997</v>
      </c>
      <c r="D183" s="130">
        <f>INDEX(Aquifer!J:J,MATCH(B183,Aquifer!C:C,0))*100</f>
        <v>40.983424787523724</v>
      </c>
      <c r="E183" s="128">
        <v>160.30000000000001</v>
      </c>
      <c r="F183" s="128">
        <v>44</v>
      </c>
      <c r="G183" s="128">
        <v>74.642073067757494</v>
      </c>
      <c r="H183" s="46" t="str">
        <f t="shared" si="48"/>
        <v>Moderate</v>
      </c>
      <c r="I183" s="46" t="str">
        <f t="shared" si="49"/>
        <v>Moderate</v>
      </c>
      <c r="J183" s="46" t="str">
        <f t="shared" si="50"/>
        <v>Moderate</v>
      </c>
      <c r="K183" s="46" t="str">
        <f t="shared" si="51"/>
        <v>Very High</v>
      </c>
      <c r="L183" s="91" t="str">
        <f t="shared" si="52"/>
        <v>District has Moderate proportion of area under cultivation, supporting Moderate cropping intensity. Irrigation coverage is Moderate with Very High irrigation water requirements.</v>
      </c>
      <c r="M183" s="132">
        <v>79.42</v>
      </c>
      <c r="N183" s="132">
        <f>INDEX(Aquifer!H:H,MATCH(B183,Aquifer!C:C,0))</f>
        <v>41.48</v>
      </c>
      <c r="O183" s="77" t="str">
        <f>INDEX(Aquifer!F:F,MATCH(B183,Aquifer!C:C,0))</f>
        <v>HR</v>
      </c>
      <c r="P183" s="134">
        <f>INDEX(surface_water_body!F:F,MATCH(B183,surface_water_body!A:A,0))</f>
        <v>0</v>
      </c>
      <c r="Q183" s="42">
        <f>INDEX(surface_water_body!D:D,MATCH(B183,surface_water_body!A:A,0))</f>
        <v>0</v>
      </c>
      <c r="R183" s="132">
        <f>INDEX(surface_water_body!E:E,MATCH(B183,surface_water_body!A:A,0))</f>
        <v>0</v>
      </c>
      <c r="S183" s="43" t="str">
        <f t="shared" si="53"/>
        <v>Very High</v>
      </c>
      <c r="T183" s="43" t="str">
        <f t="shared" si="54"/>
        <v>Low</v>
      </c>
      <c r="U183" s="43">
        <f t="shared" si="69"/>
        <v>1</v>
      </c>
      <c r="V183" s="48" t="str">
        <f t="shared" si="55"/>
        <v>Groundwater contribution to irrigation is Very High with current groundwater development stage classified as Low. There are 0 surface water bodies, covering 0% of district area.</v>
      </c>
      <c r="W183" s="136">
        <v>100</v>
      </c>
      <c r="X183" s="134">
        <v>84</v>
      </c>
      <c r="Y183" s="143">
        <f>INDEX(Aquifer!E:E, MATCH(B183,Aquifer!C:C,0))*100</f>
        <v>16</v>
      </c>
      <c r="Z183" s="139">
        <f>(INDEX(Aquifer!G:G, MATCH(B183,Aquifer!C:C,0)))*(10^4/10^6)</f>
        <v>436.36400000000003</v>
      </c>
      <c r="AA183" s="141">
        <v>135</v>
      </c>
      <c r="AB183" s="56">
        <f>INDEX(Replacement!M:M, MATCH(B183,Replacement!B:B,0))</f>
        <v>7.9</v>
      </c>
      <c r="AC183" s="57">
        <f t="shared" si="70"/>
        <v>1</v>
      </c>
      <c r="AD183" s="57">
        <f>(X183/100)*0.278+(Y183/100)*0.0732</f>
        <v>0.24523200000000001</v>
      </c>
      <c r="AE183" s="44">
        <f t="shared" si="56"/>
        <v>7.6710615198186697E-3</v>
      </c>
      <c r="AF183" s="61" t="str">
        <f t="shared" si="57"/>
        <v>District has 100 pumps, with 84 % of pumps being electric. The electric tariff subsidy is High. These pumps abstract 436 MCM of groundwater.</v>
      </c>
      <c r="AG183" s="146">
        <f>INDEX(Replacement!N:N,MATCH(B183,Replacement!B:B,0))</f>
        <v>67.22</v>
      </c>
      <c r="AH183" s="147">
        <f>INDEX('Community SIP'!C:C,MATCH(B183,'Community SIP'!B:B,0))</f>
        <v>1.92</v>
      </c>
      <c r="AI183" s="147">
        <f>INDEX('Community SIP'!D:D,MATCH(B183,'Community SIP'!B:B,0))</f>
        <v>1.94</v>
      </c>
      <c r="AJ183" s="67" t="str">
        <f t="shared" si="58"/>
        <v>High</v>
      </c>
      <c r="AK183" s="64">
        <f t="shared" si="59"/>
        <v>3</v>
      </c>
      <c r="AL183" s="64" t="str">
        <f t="shared" si="60"/>
        <v>Moderate</v>
      </c>
      <c r="AM183" s="70" t="str">
        <f t="shared" si="61"/>
        <v>Small and Marginal farmers hold 67 % of holdings. The average area per holding is 1.92 ha with Moderate fragmentation of land.</v>
      </c>
      <c r="AN183" s="150" t="str">
        <f>INDEX(DISCOM!E:E,MATCH(B183,DISCOM!B:B,0))</f>
        <v>Madhya Pradesh Paschim Kshetra Vidyut Company Limited (MPPaKVVCL)</v>
      </c>
      <c r="AO183" s="150"/>
      <c r="AP183" s="150" t="str">
        <f>INDEX(DISCOM!F:F,MATCH(B183,DISCOM!B:B,0))</f>
        <v>A</v>
      </c>
      <c r="AQ183" s="74" t="str">
        <f>INDEX(DISCOM!H:H,MATCH(B183,DISCOM!B:B,0))</f>
        <v>Yes</v>
      </c>
      <c r="AR183" s="150" t="s">
        <v>726</v>
      </c>
      <c r="AS183" s="77">
        <f>(INDEX(Tariff!D:D,MATCH(A183,Tariff!A:A,0)))*100</f>
        <v>135</v>
      </c>
      <c r="AT183" s="85" t="str">
        <f>(INDEX(Tariff!E:E,MATCH(A183,Tariff!A:A,0)))</f>
        <v>High</v>
      </c>
      <c r="AU183" s="86" t="str">
        <f t="shared" si="62"/>
        <v>Madhya Pradesh Paschim Kshetra Vidyut Company Limited (MPPaKVVCL) is the Distribution Company responsible for distributing electricity. The rating of DISCOM (capturing financial and operational metrics) is A. More than 70 % of feeder is segregated.</v>
      </c>
      <c r="AV183" s="119" t="str">
        <f>INDEX('Community SIP'!I:I,MATCH(B183,'Community SIP'!B:B,0))</f>
        <v/>
      </c>
      <c r="AW183" s="119" t="str">
        <f t="shared" si="65"/>
        <v/>
      </c>
      <c r="AX183" s="119" t="str">
        <f t="shared" si="66"/>
        <v xml:space="preserve"> High groundwater development suggests that new SIPs should focus on surface water sources. </v>
      </c>
      <c r="AY183" s="120" t="s">
        <v>727</v>
      </c>
      <c r="AZ183" s="119" t="str">
        <f t="shared" si="63"/>
        <v>Electric</v>
      </c>
      <c r="BA183" s="120" t="s">
        <v>728</v>
      </c>
      <c r="BB183" s="120" t="str">
        <f>INDEX(DISCOM!H:H,MATCH(B183,DISCOM!B:B,0))</f>
        <v>Yes</v>
      </c>
      <c r="BC183" s="153" t="s">
        <v>729</v>
      </c>
      <c r="BD183" s="181" t="str">
        <f t="shared" si="6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83" s="58" t="s">
        <v>730</v>
      </c>
      <c r="BG183">
        <f>Y183*100</f>
        <v>1600</v>
      </c>
    </row>
    <row r="184" spans="1:59" ht="123" customHeight="1" x14ac:dyDescent="0.25">
      <c r="A184" s="88" t="str">
        <f>INDEX(Aquifer!A:A,MATCH(B184,Aquifer!C:C,0))</f>
        <v>arunachal pradesh</v>
      </c>
      <c r="B184" s="89" t="s">
        <v>130</v>
      </c>
      <c r="C184" s="87">
        <v>3.4844281865786999</v>
      </c>
      <c r="D184" s="130">
        <f>INDEX(Aquifer!J:J,MATCH(B184,Aquifer!C:C,0))*100</f>
        <v>58.832414204924653</v>
      </c>
      <c r="E184" s="128">
        <v>174.8</v>
      </c>
      <c r="F184" s="128">
        <v>16</v>
      </c>
      <c r="G184" s="128">
        <v>13.015661639116463</v>
      </c>
      <c r="H184" s="46" t="str">
        <f t="shared" si="48"/>
        <v>High</v>
      </c>
      <c r="I184" s="46" t="str">
        <f t="shared" si="49"/>
        <v>Moderate</v>
      </c>
      <c r="J184" s="46" t="str">
        <f t="shared" si="50"/>
        <v>Low</v>
      </c>
      <c r="K184" s="46" t="str">
        <f t="shared" si="51"/>
        <v>Low</v>
      </c>
      <c r="L184" s="91" t="str">
        <f t="shared" si="52"/>
        <v>District has High proportion of area under cultivation, supporting Moderate cropping intensity. Irrigation coverage is Low with Low irrigation water requirements.</v>
      </c>
      <c r="M184" s="132">
        <v>0.72</v>
      </c>
      <c r="N184" s="132">
        <f>INDEX(Aquifer!H:H,MATCH(B184,Aquifer!C:C,0))</f>
        <v>0.32</v>
      </c>
      <c r="O184" s="77" t="str">
        <f>INDEX(Aquifer!F:F,MATCH(B184,Aquifer!C:C,0))</f>
        <v>HR</v>
      </c>
      <c r="P184" s="134">
        <f>INDEX(surface_water_body!F:F,MATCH(B184,surface_water_body!A:A,0))</f>
        <v>73</v>
      </c>
      <c r="Q184" s="42">
        <f>INDEX(surface_water_body!D:D,MATCH(B184,surface_water_body!A:A,0))</f>
        <v>0.12666999999999989</v>
      </c>
      <c r="R184" s="132">
        <f>INDEX(surface_water_body!E:E,MATCH(B184,surface_water_body!A:A,0))</f>
        <v>3.4496939904187047E-3</v>
      </c>
      <c r="S184" s="43" t="str">
        <f t="shared" si="53"/>
        <v>Low</v>
      </c>
      <c r="T184" s="43" t="str">
        <f t="shared" si="54"/>
        <v>Low</v>
      </c>
      <c r="U184" s="43">
        <f t="shared" si="69"/>
        <v>1</v>
      </c>
      <c r="V184" s="48" t="str">
        <f t="shared" si="55"/>
        <v>Groundwater contribution to irrigation is Low with current groundwater development stage classified as Low. There are 73 surface water bodies, covering 0% of district area.</v>
      </c>
      <c r="W184" s="136">
        <v>100</v>
      </c>
      <c r="X184" s="134">
        <v>0</v>
      </c>
      <c r="Y184" s="143">
        <f>INDEX(Aquifer!E:E, MATCH(B184,Aquifer!C:C,0))*100</f>
        <v>0</v>
      </c>
      <c r="Z184" s="139">
        <f>(INDEX(Aquifer!G:G, MATCH(B184,Aquifer!C:C,0)))*(10^4/10^6)</f>
        <v>1.8009000000000002</v>
      </c>
      <c r="AA184" s="141">
        <v>290</v>
      </c>
      <c r="AB184" s="56">
        <f>INDEX(Replacement!M:M, MATCH(B184,Replacement!B:B,0))</f>
        <v>8.8000000000000007</v>
      </c>
      <c r="AC184" s="57">
        <f t="shared" si="70"/>
        <v>4</v>
      </c>
      <c r="AD184" s="57">
        <f>(X184/100)*0.278+(Y184/100)*0.0732</f>
        <v>0</v>
      </c>
      <c r="AE184" s="44">
        <f t="shared" si="56"/>
        <v>0</v>
      </c>
      <c r="AF184" s="61" t="str">
        <f t="shared" si="57"/>
        <v>District has 100 pumps, with 0 % of pumps being electric. The electric tariff subsidy is Moderate. These pumps abstract 1 MCM of groundwater.</v>
      </c>
      <c r="AG184" s="146">
        <f>INDEX(Replacement!N:N,MATCH(B184,Replacement!B:B,0))</f>
        <v>16.22</v>
      </c>
      <c r="AH184" s="147">
        <f>INDEX('Community SIP'!C:C,MATCH(B184,'Community SIP'!B:B,0))</f>
        <v>4.8499999999999996</v>
      </c>
      <c r="AI184" s="147">
        <f>INDEX('Community SIP'!D:D,MATCH(B184,'Community SIP'!B:B,0))</f>
        <v>1.6</v>
      </c>
      <c r="AJ184" s="67" t="str">
        <f t="shared" si="58"/>
        <v>Low</v>
      </c>
      <c r="AK184" s="64">
        <f t="shared" si="59"/>
        <v>1</v>
      </c>
      <c r="AL184" s="64" t="str">
        <f t="shared" si="60"/>
        <v>Moderate</v>
      </c>
      <c r="AM184" s="70" t="str">
        <f t="shared" si="61"/>
        <v>Small and Marginal farmers hold 16 % of holdings. The average area per holding is 4.85 ha with Moderate fragmentation of land.</v>
      </c>
      <c r="AN184" s="150" t="e">
        <f>INDEX(DISCOM!E:E,MATCH(B184,DISCOM!B:B,0))</f>
        <v>#N/A</v>
      </c>
      <c r="AO184" s="150"/>
      <c r="AP184" s="150" t="e">
        <f>INDEX(DISCOM!F:F,MATCH(B184,DISCOM!B:B,0))</f>
        <v>#N/A</v>
      </c>
      <c r="AQ184" s="74" t="str">
        <f>INDEX(DISCOM!H:H,MATCH(B184,DISCOM!B:B,0))</f>
        <v>No data</v>
      </c>
      <c r="AR184" s="150"/>
      <c r="AS184" s="77">
        <f>(INDEX(Tariff!D:D,MATCH(A184,Tariff!A:A,0)))*100</f>
        <v>290</v>
      </c>
      <c r="AT184" s="85" t="str">
        <f>(INDEX(Tariff!E:E,MATCH(A184,Tariff!A:A,0)))</f>
        <v>Moderate</v>
      </c>
      <c r="AU184" s="86" t="s">
        <v>735</v>
      </c>
      <c r="AV184" s="119" t="str">
        <f>INDEX('Community SIP'!I:I,MATCH(B184,'Community SIP'!B:B,0))</f>
        <v/>
      </c>
      <c r="AW184" s="119" t="str">
        <f t="shared" si="65"/>
        <v/>
      </c>
      <c r="AX184" s="119" t="str">
        <f t="shared" si="66"/>
        <v/>
      </c>
      <c r="AY184" s="119"/>
      <c r="AZ184" s="119" t="str">
        <f t="shared" si="63"/>
        <v>Diesel</v>
      </c>
      <c r="BA184" s="119"/>
      <c r="BB184" s="120" t="str">
        <f>INDEX(DISCOM!H:H,MATCH(B184,DISCOM!B:B,0))</f>
        <v>No data</v>
      </c>
      <c r="BC184" s="153" t="s">
        <v>736</v>
      </c>
      <c r="BD184" s="181" t="str">
        <f t="shared" si="64"/>
        <v>Higher proportion of diesel pumps suggests that PM-KUSUM model B be preferred.</v>
      </c>
      <c r="BE184" s="58" t="s">
        <v>737</v>
      </c>
      <c r="BG184">
        <f>Y184*100</f>
        <v>0</v>
      </c>
    </row>
    <row r="185" spans="1:59" ht="123" customHeight="1" x14ac:dyDescent="0.25">
      <c r="A185" s="88" t="str">
        <f>INDEX(Aquifer!A:A,MATCH(B185,Aquifer!C:C,0))</f>
        <v>sikkim</v>
      </c>
      <c r="B185" s="89" t="s">
        <v>185</v>
      </c>
      <c r="C185" s="87">
        <v>3.8595433019498002</v>
      </c>
      <c r="E185" s="128">
        <v>150</v>
      </c>
      <c r="F185" s="128">
        <v>15.4</v>
      </c>
      <c r="G185" s="128">
        <v>16.61726565394591</v>
      </c>
      <c r="H185" s="46" t="str">
        <f t="shared" si="48"/>
        <v>Low</v>
      </c>
      <c r="I185" s="46" t="str">
        <f t="shared" si="49"/>
        <v>Moderate</v>
      </c>
      <c r="J185" s="46" t="str">
        <f t="shared" si="50"/>
        <v>Low</v>
      </c>
      <c r="K185" s="46" t="str">
        <f t="shared" si="51"/>
        <v>Low</v>
      </c>
      <c r="L185" s="91" t="str">
        <f t="shared" si="52"/>
        <v>District has Low proportion of area under cultivation, supporting Moderate cropping intensity. Irrigation coverage is Low with Low irrigation water requirements.</v>
      </c>
      <c r="M185" s="132">
        <v>0.02</v>
      </c>
      <c r="N185" s="132">
        <f>INDEX(Aquifer!H:H,MATCH(B185,Aquifer!C:C,0))</f>
        <v>4.38</v>
      </c>
      <c r="O185" s="77" t="str">
        <f>INDEX(Aquifer!F:F,MATCH(B185,Aquifer!C:C,0))</f>
        <v>SR</v>
      </c>
      <c r="P185" s="134">
        <f>INDEX(surface_water_body!F:F,MATCH(B185,surface_water_body!A:A,0))</f>
        <v>35</v>
      </c>
      <c r="Q185" s="42">
        <f>INDEX(surface_water_body!D:D,MATCH(B185,surface_water_body!A:A,0))</f>
        <v>9.6899999999999958E-2</v>
      </c>
      <c r="R185" s="132">
        <f>INDEX(surface_water_body!E:E,MATCH(B185,surface_water_body!A:A,0))</f>
        <v>1.02383321209866E-2</v>
      </c>
      <c r="S185" s="43" t="str">
        <f t="shared" si="53"/>
        <v>Low</v>
      </c>
      <c r="T185" s="43" t="str">
        <f t="shared" si="54"/>
        <v>Low</v>
      </c>
      <c r="U185" s="43">
        <f t="shared" si="69"/>
        <v>1</v>
      </c>
      <c r="V185" s="48" t="str">
        <f t="shared" si="55"/>
        <v>Groundwater contribution to irrigation is Low with current groundwater development stage classified as Low. There are 35 surface water bodies, covering 0% of district area.</v>
      </c>
      <c r="W185" s="136">
        <v>100</v>
      </c>
      <c r="X185" s="134">
        <v>18</v>
      </c>
      <c r="Y185" s="143">
        <f>INDEX(Aquifer!E:E, MATCH(B185,Aquifer!C:C,0))*100</f>
        <v>82</v>
      </c>
      <c r="Z185" s="139">
        <f>(INDEX(Aquifer!G:G, MATCH(B185,Aquifer!C:C,0)))*(10^4/10^6)</f>
        <v>408.24349999999998</v>
      </c>
      <c r="AA185" s="141">
        <v>0</v>
      </c>
      <c r="AB185" s="56">
        <f>INDEX(Replacement!M:M, MATCH(B185,Replacement!B:B,0))</f>
        <v>5.6670042280627806</v>
      </c>
      <c r="AC185" s="57">
        <f t="shared" si="70"/>
        <v>4</v>
      </c>
      <c r="AD185" s="57">
        <f>(X185/100)*0.278+(Y185/100)*0.0732</f>
        <v>0.110064</v>
      </c>
      <c r="AE185" s="44">
        <f t="shared" si="56"/>
        <v>2.3105769026004561E-3</v>
      </c>
      <c r="AF185" s="61" t="str">
        <f t="shared" si="57"/>
        <v>District has 100 pumps, with 18 % of pumps being electric. The electric tariff subsidy is Very High. These pumps abstract 408 MCM of groundwater.</v>
      </c>
      <c r="AG185" s="146">
        <f>INDEX(Replacement!N:N,MATCH(B185,Replacement!B:B,0))</f>
        <v>82.057374929999995</v>
      </c>
      <c r="AH185" s="147">
        <f>INDEX('Community SIP'!C:C,MATCH(B185,'Community SIP'!B:B,0))</f>
        <v>1.1399999999999999</v>
      </c>
      <c r="AI185" s="147">
        <f>INDEX('Community SIP'!D:D,MATCH(B185,'Community SIP'!B:B,0))</f>
        <v>1</v>
      </c>
      <c r="AJ185" s="67" t="str">
        <f t="shared" si="58"/>
        <v>Very High</v>
      </c>
      <c r="AK185" s="64">
        <f t="shared" si="59"/>
        <v>3</v>
      </c>
      <c r="AL185" s="64" t="str">
        <f t="shared" si="60"/>
        <v>Low</v>
      </c>
      <c r="AM185" s="70" t="str">
        <f t="shared" si="61"/>
        <v>Small and Marginal farmers hold 82 % of holdings. The average area per holding is 1.14 ha with Low fragmentation of land.</v>
      </c>
      <c r="AN185" s="150" t="e">
        <f>INDEX(DISCOM!E:E,MATCH(B185,DISCOM!B:B,0))</f>
        <v>#N/A</v>
      </c>
      <c r="AO185" s="150"/>
      <c r="AP185" s="150" t="e">
        <f>INDEX(DISCOM!F:F,MATCH(B185,DISCOM!B:B,0))</f>
        <v>#N/A</v>
      </c>
      <c r="AQ185" s="74" t="str">
        <f>INDEX(DISCOM!H:H,MATCH(B185,DISCOM!B:B,0))</f>
        <v>No data</v>
      </c>
      <c r="AR185" s="150"/>
      <c r="AS185" s="77">
        <f>(INDEX(Tariff!D:D,MATCH(A185,Tariff!A:A,0)))*100</f>
        <v>0</v>
      </c>
      <c r="AT185" s="85" t="str">
        <f>(INDEX(Tariff!E:E,MATCH(A185,Tariff!A:A,0)))</f>
        <v>Very High</v>
      </c>
      <c r="AU185" s="86" t="s">
        <v>735</v>
      </c>
      <c r="AV185" s="119" t="str">
        <f>INDEX('Community SIP'!I:I,MATCH(B185,'Community SIP'!B:B,0))</f>
        <v/>
      </c>
      <c r="AW185" s="119" t="str">
        <f t="shared" si="65"/>
        <v/>
      </c>
      <c r="AX185" s="119" t="str">
        <f t="shared" si="66"/>
        <v/>
      </c>
      <c r="AY185" s="119"/>
      <c r="AZ185" s="119" t="str">
        <f t="shared" si="63"/>
        <v>Diesel</v>
      </c>
      <c r="BA185" s="119"/>
      <c r="BB185" s="120" t="str">
        <f>INDEX(DISCOM!H:H,MATCH(B185,DISCOM!B:B,0))</f>
        <v>No data</v>
      </c>
      <c r="BC185" s="153" t="s">
        <v>736</v>
      </c>
      <c r="BD185" s="181" t="str">
        <f t="shared" si="64"/>
        <v>Higher proportion of diesel pumps suggests that PM-KUSUM model B be preferred.</v>
      </c>
      <c r="BE185" s="58" t="s">
        <v>737</v>
      </c>
      <c r="BG185">
        <f>Y185*100</f>
        <v>8200</v>
      </c>
    </row>
    <row r="186" spans="1:59" ht="123" customHeight="1" x14ac:dyDescent="0.25">
      <c r="A186" s="88" t="str">
        <f>INDEX(Aquifer!A:A,MATCH(B186,Aquifer!C:C,0))</f>
        <v>kerala</v>
      </c>
      <c r="B186" s="89" t="s">
        <v>444</v>
      </c>
      <c r="C186" s="87">
        <v>5.1501273890643002</v>
      </c>
      <c r="D186" s="130">
        <f>INDEX(Aquifer!J:J,MATCH(B186,Aquifer!C:C,0))*100</f>
        <v>47.125489657517669</v>
      </c>
      <c r="E186" s="128">
        <v>110.4</v>
      </c>
      <c r="F186" s="128">
        <v>18.600000000000001</v>
      </c>
      <c r="G186" s="128">
        <v>42.518676627534688</v>
      </c>
      <c r="H186" s="46" t="str">
        <f t="shared" si="48"/>
        <v>Moderate</v>
      </c>
      <c r="I186" s="46" t="str">
        <f t="shared" si="49"/>
        <v>Low</v>
      </c>
      <c r="J186" s="46" t="str">
        <f t="shared" si="50"/>
        <v>Low</v>
      </c>
      <c r="K186" s="46" t="str">
        <f t="shared" si="51"/>
        <v>Moderate</v>
      </c>
      <c r="L186" s="91" t="str">
        <f t="shared" si="52"/>
        <v>District has Moderate proportion of area under cultivation, supporting Low cropping intensity. Irrigation coverage is Low with Moderate irrigation water requirements.</v>
      </c>
      <c r="M186" s="132">
        <v>49.480000000000004</v>
      </c>
      <c r="N186" s="132">
        <f>INDEX(Aquifer!H:H,MATCH(B186,Aquifer!C:C,0))</f>
        <v>49.63</v>
      </c>
      <c r="O186" s="77" t="str">
        <f>INDEX(Aquifer!F:F,MATCH(B186,Aquifer!C:C,0))</f>
        <v>HR</v>
      </c>
      <c r="P186" s="134">
        <f>INDEX(surface_water_body!F:F,MATCH(B186,surface_water_body!A:A,0))</f>
        <v>4416</v>
      </c>
      <c r="Q186" s="42">
        <f>INDEX(surface_water_body!D:D,MATCH(B186,surface_water_body!A:A,0))</f>
        <v>47.713190000001376</v>
      </c>
      <c r="R186" s="132">
        <f>INDEX(surface_water_body!E:E,MATCH(B186,surface_water_body!A:A,0))</f>
        <v>2.0531490834412032</v>
      </c>
      <c r="S186" s="43" t="str">
        <f t="shared" si="53"/>
        <v>Moderate</v>
      </c>
      <c r="T186" s="43" t="str">
        <f t="shared" si="54"/>
        <v>Low</v>
      </c>
      <c r="U186" s="43">
        <f t="shared" si="69"/>
        <v>4</v>
      </c>
      <c r="V186" s="48" t="str">
        <f t="shared" si="55"/>
        <v>Groundwater contribution to irrigation is Moderate with current groundwater development stage classified as Low. There are 4416 surface water bodies, covering 2.1% of district area.</v>
      </c>
      <c r="W186" s="136">
        <v>100</v>
      </c>
      <c r="X186" s="134">
        <v>100</v>
      </c>
      <c r="Y186" s="143">
        <f>INDEX(Aquifer!E:E, MATCH(B186,Aquifer!C:C,0))*100</f>
        <v>0</v>
      </c>
      <c r="Z186" s="139">
        <f>(INDEX(Aquifer!G:G, MATCH(B186,Aquifer!C:C,0)))*(10^4/10^6)</f>
        <v>229.51009999999999</v>
      </c>
      <c r="AA186" s="141">
        <v>195</v>
      </c>
      <c r="AB186" s="56">
        <f>INDEX(Replacement!M:M, MATCH(B186,Replacement!B:B,0))</f>
        <v>5.01</v>
      </c>
      <c r="AC186" s="57">
        <f t="shared" si="70"/>
        <v>1</v>
      </c>
      <c r="AD186" s="57">
        <f>(X186/100)*0.278+(Y186/100)*0.0732</f>
        <v>0.27800000000000002</v>
      </c>
      <c r="AE186" s="44">
        <f t="shared" si="56"/>
        <v>2.9005919957077781E-3</v>
      </c>
      <c r="AF186" s="61" t="str">
        <f t="shared" si="57"/>
        <v>District has 100 pumps, with 100 % of pumps being electric. The electric tariff subsidy is Moderate. These pumps abstract 229 MCM of groundwater.</v>
      </c>
      <c r="AG186" s="146">
        <f>INDEX(Replacement!N:N,MATCH(B186,Replacement!B:B,0))</f>
        <v>99.259999999999991</v>
      </c>
      <c r="AH186" s="147">
        <f>INDEX('Community SIP'!C:C,MATCH(B186,'Community SIP'!B:B,0))</f>
        <v>0.1</v>
      </c>
      <c r="AI186" s="147">
        <f>INDEX('Community SIP'!D:D,MATCH(B186,'Community SIP'!B:B,0))</f>
        <v>1.1100000000000001</v>
      </c>
      <c r="AJ186" s="67" t="str">
        <f t="shared" si="58"/>
        <v>Very High</v>
      </c>
      <c r="AK186" s="64">
        <f t="shared" si="59"/>
        <v>4</v>
      </c>
      <c r="AL186" s="64" t="str">
        <f t="shared" si="60"/>
        <v>Low</v>
      </c>
      <c r="AM186" s="70" t="str">
        <f t="shared" si="61"/>
        <v>Small and Marginal farmers hold 99 % of holdings. The average area per holding is 0.1 ha with Low fragmentation of land.</v>
      </c>
      <c r="AN186" s="150" t="str">
        <f>INDEX(DISCOM!E:E,MATCH(B186,DISCOM!B:B,0))</f>
        <v xml:space="preserve">Kerala State Electricity Board Limited (KSEBL) </v>
      </c>
      <c r="AO186" s="150"/>
      <c r="AP186" s="150" t="str">
        <f>INDEX(DISCOM!F:F,MATCH(B186,DISCOM!B:B,0))</f>
        <v>B-</v>
      </c>
      <c r="AQ186" s="74" t="str">
        <f>INDEX(DISCOM!H:H,MATCH(B186,DISCOM!B:B,0))</f>
        <v>No</v>
      </c>
      <c r="AR186" s="150"/>
      <c r="AS186" s="77">
        <f>(INDEX(Tariff!D:D,MATCH(A186,Tariff!A:A,0)))*100</f>
        <v>195</v>
      </c>
      <c r="AT186" s="85" t="str">
        <f>(INDEX(Tariff!E:E,MATCH(A186,Tariff!A:A,0)))</f>
        <v>Moderate</v>
      </c>
      <c r="AU186" s="86" t="str">
        <f t="shared" si="62"/>
        <v xml:space="preserve">Kerala State Electricity Board Limited (KSEBL)  is the Distribution Company responsible for distributing electricity. The rating of DISCOM (capturing financial and operational metrics) is B-. </v>
      </c>
      <c r="AV186" s="119" t="str">
        <f>INDEX('Community SIP'!I:I,MATCH(B186,'Community SIP'!B:B,0))</f>
        <v>Community SIP</v>
      </c>
      <c r="AW186" s="119" t="str">
        <f t="shared" si="65"/>
        <v xml:space="preserve"> Small farm areas alongside higher fragmentation of holdings suggests community SIPs may be preferred</v>
      </c>
      <c r="AX186" s="119" t="str">
        <f t="shared" si="66"/>
        <v/>
      </c>
      <c r="AY186" s="119"/>
      <c r="AZ186" s="120" t="str">
        <f t="shared" si="63"/>
        <v>Electric</v>
      </c>
      <c r="BA186" s="119"/>
      <c r="BB186" s="120" t="str">
        <f>INDEX(DISCOM!H:H,MATCH(B186,DISCOM!B:B,0))</f>
        <v>No</v>
      </c>
      <c r="BC186" s="153" t="s">
        <v>724</v>
      </c>
      <c r="BD186" s="181" t="str">
        <f t="shared" si="6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186" s="58" t="s">
        <v>725</v>
      </c>
      <c r="BG186">
        <f>Y186*100</f>
        <v>0</v>
      </c>
    </row>
    <row r="187" spans="1:59" ht="123" customHeight="1" x14ac:dyDescent="0.25">
      <c r="A187" s="88" t="str">
        <f>INDEX(Aquifer!A:A,MATCH(B187,Aquifer!C:C,0))</f>
        <v>tamil nadu</v>
      </c>
      <c r="B187" s="89" t="s">
        <v>189</v>
      </c>
      <c r="C187" s="87">
        <v>5.23</v>
      </c>
      <c r="D187" s="130">
        <f>INDEX(Aquifer!J:J,MATCH(B187,Aquifer!C:C,0))*100</f>
        <v>28.113947408888208</v>
      </c>
      <c r="E187" s="128">
        <v>104.80000000000001</v>
      </c>
      <c r="F187" s="128">
        <v>65.099999999999994</v>
      </c>
      <c r="G187" s="128">
        <v>68.278533038254821</v>
      </c>
      <c r="H187" s="46" t="str">
        <f t="shared" si="48"/>
        <v>Moderate</v>
      </c>
      <c r="I187" s="46" t="str">
        <f t="shared" si="49"/>
        <v>Low</v>
      </c>
      <c r="J187" s="46" t="str">
        <f t="shared" si="50"/>
        <v>High</v>
      </c>
      <c r="K187" s="46" t="str">
        <f t="shared" si="51"/>
        <v>Very High</v>
      </c>
      <c r="L187" s="91" t="str">
        <f t="shared" si="52"/>
        <v>District has Moderate proportion of area under cultivation, supporting Low cropping intensity. Irrigation coverage is High with Very High irrigation water requirements.</v>
      </c>
      <c r="M187" s="132">
        <v>52.53</v>
      </c>
      <c r="N187" s="132">
        <f>INDEX(Aquifer!H:H,MATCH(B187,Aquifer!C:C,0))</f>
        <v>80.180000000000007</v>
      </c>
      <c r="O187" s="77" t="str">
        <f>INDEX(Aquifer!F:F,MATCH(B187,Aquifer!C:C,0))</f>
        <v>HR</v>
      </c>
      <c r="P187" s="134">
        <f>INDEX(surface_water_body!F:F,MATCH(B187,surface_water_body!A:A,0))</f>
        <v>1168</v>
      </c>
      <c r="Q187" s="42">
        <f>INDEX(surface_water_body!D:D,MATCH(B187,surface_water_body!A:A,0))</f>
        <v>105.59963999999997</v>
      </c>
      <c r="R187" s="132">
        <f>INDEX(surface_water_body!E:E,MATCH(B187,surface_water_body!A:A,0))</f>
        <v>1.7221169521495352</v>
      </c>
      <c r="S187" s="43" t="str">
        <f t="shared" si="53"/>
        <v>High</v>
      </c>
      <c r="T187" s="43" t="str">
        <f t="shared" si="54"/>
        <v>Semi-critical</v>
      </c>
      <c r="U187" s="43">
        <f t="shared" si="69"/>
        <v>4</v>
      </c>
      <c r="V187" s="48" t="str">
        <f t="shared" si="55"/>
        <v>Groundwater contribution to irrigation is High with current groundwater development stage classified as Semi-critical. There are 1168 surface water bodies, covering 1.7% of district area.</v>
      </c>
      <c r="W187" s="136">
        <v>100</v>
      </c>
      <c r="X187" s="134">
        <v>84</v>
      </c>
      <c r="Y187" s="143">
        <f>INDEX(Aquifer!E:E, MATCH(B187,Aquifer!C:C,0))*100</f>
        <v>6</v>
      </c>
      <c r="Z187" s="139">
        <f>(INDEX(Aquifer!G:G, MATCH(B187,Aquifer!C:C,0)))*(10^4/10^6)</f>
        <v>436.74110000000002</v>
      </c>
      <c r="AA187" s="141">
        <v>0</v>
      </c>
      <c r="AB187" s="56">
        <f>INDEX(Replacement!M:M, MATCH(B187,Replacement!B:B,0))</f>
        <v>10.5</v>
      </c>
      <c r="AC187" s="57">
        <f t="shared" si="70"/>
        <v>1</v>
      </c>
      <c r="AD187" s="57">
        <f>(X187/100)*0.278+(Y187/100)*0.0732</f>
        <v>0.23791200000000001</v>
      </c>
      <c r="AE187" s="44">
        <f t="shared" si="56"/>
        <v>9.8999278788993363E-3</v>
      </c>
      <c r="AF187" s="61" t="str">
        <f t="shared" si="57"/>
        <v>District has 100 pumps, with 84 % of pumps being electric. The electric tariff subsidy is Very High. These pumps abstract 436 MCM of groundwater.</v>
      </c>
      <c r="AG187" s="146">
        <f>INDEX(Replacement!N:N,MATCH(B187,Replacement!B:B,0))</f>
        <v>82.86767073</v>
      </c>
      <c r="AH187" s="147">
        <f>INDEX('Community SIP'!C:C,MATCH(B187,'Community SIP'!B:B,0))</f>
        <v>1.26</v>
      </c>
      <c r="AI187" s="147">
        <f>INDEX('Community SIP'!D:D,MATCH(B187,'Community SIP'!B:B,0))</f>
        <v>1.83</v>
      </c>
      <c r="AJ187" s="67" t="str">
        <f t="shared" si="58"/>
        <v>Very High</v>
      </c>
      <c r="AK187" s="64">
        <f t="shared" si="59"/>
        <v>3</v>
      </c>
      <c r="AL187" s="64" t="str">
        <f t="shared" si="60"/>
        <v>Moderate</v>
      </c>
      <c r="AM187" s="70" t="str">
        <f t="shared" si="61"/>
        <v>Small and Marginal farmers hold 82 % of holdings. The average area per holding is 1.26 ha with Moderate fragmentation of land.</v>
      </c>
      <c r="AN187" s="150" t="str">
        <f>INDEX(DISCOM!E:E,MATCH(B187,DISCOM!B:B,0))</f>
        <v>Tamil Nadu Generation and Distribution Corporation Limited (TANGEDCO)</v>
      </c>
      <c r="AO187" s="150"/>
      <c r="AP187" s="150" t="str">
        <f>INDEX(DISCOM!F:F,MATCH(B187,DISCOM!B:B,0))</f>
        <v>C-</v>
      </c>
      <c r="AQ187" s="74" t="str">
        <f>INDEX(DISCOM!H:H,MATCH(B187,DISCOM!B:B,0))</f>
        <v>No</v>
      </c>
      <c r="AR187" s="150"/>
      <c r="AS187" s="77">
        <f>(INDEX(Tariff!D:D,MATCH(A187,Tariff!A:A,0)))*100</f>
        <v>0</v>
      </c>
      <c r="AT187" s="85" t="str">
        <f>(INDEX(Tariff!E:E,MATCH(A187,Tariff!A:A,0)))</f>
        <v>Very High</v>
      </c>
      <c r="AU187" s="86" t="str">
        <f t="shared" si="62"/>
        <v xml:space="preserve">Tamil Nadu Generation and Distribution Corporation Limited (TANGEDCO) is the Distribution Company responsible for distributing electricity. The rating of DISCOM (capturing financial and operational metrics) is C-. </v>
      </c>
      <c r="AV187" s="119" t="str">
        <f>INDEX('Community SIP'!I:I,MATCH(B187,'Community SIP'!B:B,0))</f>
        <v/>
      </c>
      <c r="AW187" s="119" t="str">
        <f t="shared" si="65"/>
        <v/>
      </c>
      <c r="AX187" s="119" t="str">
        <f t="shared" si="66"/>
        <v/>
      </c>
      <c r="AY187" s="119"/>
      <c r="AZ187" s="120" t="str">
        <f t="shared" si="63"/>
        <v>Electric</v>
      </c>
      <c r="BA187" s="119"/>
      <c r="BB187" s="120" t="str">
        <f>INDEX(DISCOM!H:H,MATCH(B187,DISCOM!B:B,0))</f>
        <v>No</v>
      </c>
      <c r="BC187" s="153" t="s">
        <v>724</v>
      </c>
      <c r="BD187" s="181" t="str">
        <f t="shared" si="64"/>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v>
      </c>
      <c r="BE187" s="58" t="s">
        <v>725</v>
      </c>
      <c r="BG187">
        <f>Y187*100</f>
        <v>600</v>
      </c>
    </row>
    <row r="188" spans="1:59" ht="123" customHeight="1" x14ac:dyDescent="0.25">
      <c r="A188" s="88" t="str">
        <f>INDEX(Aquifer!A:A,MATCH(B188,Aquifer!C:C,0))</f>
        <v>uttar pradesh</v>
      </c>
      <c r="B188" s="89" t="s">
        <v>445</v>
      </c>
      <c r="C188" s="87">
        <v>4.8614084987922004</v>
      </c>
      <c r="D188" s="130">
        <f>INDEX(Aquifer!J:J,MATCH(B188,Aquifer!C:C,0))*100</f>
        <v>78.301948637265028</v>
      </c>
      <c r="E188" s="128">
        <v>167.70000000000002</v>
      </c>
      <c r="F188" s="128">
        <v>92.8</v>
      </c>
      <c r="G188" s="128">
        <v>76.94213923467035</v>
      </c>
      <c r="H188" s="46" t="str">
        <f t="shared" si="48"/>
        <v>Very High</v>
      </c>
      <c r="I188" s="46" t="str">
        <f t="shared" si="49"/>
        <v>Moderate</v>
      </c>
      <c r="J188" s="46" t="str">
        <f t="shared" si="50"/>
        <v>Very High</v>
      </c>
      <c r="K188" s="46" t="str">
        <f t="shared" si="51"/>
        <v>Very High</v>
      </c>
      <c r="L188" s="91" t="str">
        <f t="shared" si="52"/>
        <v>District has Very High proportion of area under cultivation, supporting Moderate cropping intensity. Irrigation coverage is Very High with Very High irrigation water requirements.</v>
      </c>
      <c r="M188" s="132">
        <v>62.529999999999994</v>
      </c>
      <c r="N188" s="132">
        <f>INDEX(Aquifer!H:H,MATCH(B188,Aquifer!C:C,0))</f>
        <v>72.94</v>
      </c>
      <c r="O188" s="77" t="str">
        <f>INDEX(Aquifer!F:F,MATCH(B188,Aquifer!C:C,0))</f>
        <v>SR</v>
      </c>
      <c r="P188" s="134">
        <f>INDEX(surface_water_body!F:F,MATCH(B188,surface_water_body!A:A,0))</f>
        <v>1877</v>
      </c>
      <c r="Q188" s="42">
        <f>INDEX(surface_water_body!D:D,MATCH(B188,surface_water_body!A:A,0))</f>
        <v>9.9022000000000041</v>
      </c>
      <c r="R188" s="132">
        <f>INDEX(surface_water_body!E:E,MATCH(B188,surface_water_body!A:A,0))</f>
        <v>0.38974723410738715</v>
      </c>
      <c r="S188" s="43" t="str">
        <f t="shared" si="53"/>
        <v>High</v>
      </c>
      <c r="T188" s="43" t="str">
        <f t="shared" si="54"/>
        <v>Semi-critical</v>
      </c>
      <c r="U188" s="43">
        <f t="shared" si="69"/>
        <v>3</v>
      </c>
      <c r="V188" s="48" t="str">
        <f t="shared" si="55"/>
        <v>Groundwater contribution to irrigation is High with current groundwater development stage classified as Semi-critical. There are 1877 surface water bodies, covering 0.4% of district area.</v>
      </c>
      <c r="W188" s="136">
        <v>100</v>
      </c>
      <c r="X188" s="134">
        <v>6</v>
      </c>
      <c r="Y188" s="143">
        <f>INDEX(Aquifer!E:E, MATCH(B188,Aquifer!C:C,0))*100</f>
        <v>94</v>
      </c>
      <c r="Z188" s="139">
        <f>(INDEX(Aquifer!G:G, MATCH(B188,Aquifer!C:C,0)))*(10^4/10^6)</f>
        <v>331.17870000000005</v>
      </c>
      <c r="AA188" s="141">
        <v>0</v>
      </c>
      <c r="AB188" s="56">
        <f>INDEX(Replacement!M:M, MATCH(B188,Replacement!B:B,0))</f>
        <v>9.6999999999999993</v>
      </c>
      <c r="AC188" s="57">
        <f t="shared" si="70"/>
        <v>4</v>
      </c>
      <c r="AD188" s="57">
        <f>(X188/100)*0.278+(Y188/100)*0.0732</f>
        <v>8.5487999999999995E-2</v>
      </c>
      <c r="AE188" s="44">
        <f t="shared" si="56"/>
        <v>2.4919631067725338E-3</v>
      </c>
      <c r="AF188" s="61" t="str">
        <f t="shared" si="57"/>
        <v>District has 100 pumps, with 6 % of pumps being electric. The electric tariff subsidy is Very High. These pumps abstract 331 MCM of groundwater.</v>
      </c>
      <c r="AG188" s="146">
        <f>INDEX(Replacement!N:N,MATCH(B188,Replacement!B:B,0))</f>
        <v>93.379090089999991</v>
      </c>
      <c r="AH188" s="147">
        <f>INDEX('Community SIP'!C:C,MATCH(B188,'Community SIP'!B:B,0))</f>
        <v>0.72</v>
      </c>
      <c r="AI188" s="147">
        <f>INDEX('Community SIP'!D:D,MATCH(B188,'Community SIP'!B:B,0))</f>
        <v>1.59</v>
      </c>
      <c r="AJ188" s="67" t="str">
        <f t="shared" si="58"/>
        <v>Very High</v>
      </c>
      <c r="AK188" s="64">
        <f t="shared" si="59"/>
        <v>4</v>
      </c>
      <c r="AL188" s="64" t="str">
        <f t="shared" si="60"/>
        <v>Moderate</v>
      </c>
      <c r="AM188" s="70" t="str">
        <f t="shared" si="61"/>
        <v>Small and Marginal farmers hold 93 % of holdings. The average area per holding is 0.72 ha with Moderate fragmentation of land.</v>
      </c>
      <c r="AN188" s="150" t="str">
        <f>INDEX(DISCOM!E:E,MATCH(B188,DISCOM!B:B,0))</f>
        <v>Dakshinanchal Vidyut Vitran Nigam Limited (DVVNL)</v>
      </c>
      <c r="AO188" s="150"/>
      <c r="AP188" s="150" t="str">
        <f>INDEX(DISCOM!F:F,MATCH(B188,DISCOM!B:B,0))</f>
        <v>C-</v>
      </c>
      <c r="AQ188" s="74" t="str">
        <f>INDEX(DISCOM!H:H,MATCH(B188,DISCOM!B:B,0))</f>
        <v>No</v>
      </c>
      <c r="AR188" s="150"/>
      <c r="AS188" s="77">
        <f>(INDEX(Tariff!D:D,MATCH(A188,Tariff!A:A,0)))*100</f>
        <v>0</v>
      </c>
      <c r="AT188" s="85" t="str">
        <f>(INDEX(Tariff!E:E,MATCH(A188,Tariff!A:A,0)))</f>
        <v>Very High</v>
      </c>
      <c r="AU188" s="86" t="str">
        <f t="shared" si="62"/>
        <v xml:space="preserve">Dakshinanchal Vidyut Vitran Nigam Limited (DVVNL) is the Distribution Company responsible for distributing electricity. The rating of DISCOM (capturing financial and operational metrics) is C-. </v>
      </c>
      <c r="AV188" s="119" t="str">
        <f>INDEX('Community SIP'!I:I,MATCH(B188,'Community SIP'!B:B,0))</f>
        <v>Community SIP</v>
      </c>
      <c r="AW188" s="119" t="str">
        <f t="shared" si="65"/>
        <v xml:space="preserve"> Small farm areas alongside higher fragmentation of holdings suggests community SIPs may be preferred</v>
      </c>
      <c r="AX188" s="119" t="str">
        <f t="shared" si="66"/>
        <v/>
      </c>
      <c r="AY188" s="119"/>
      <c r="AZ188" s="119" t="str">
        <f t="shared" si="63"/>
        <v>Diesel</v>
      </c>
      <c r="BA188" s="119"/>
      <c r="BB188" s="120" t="str">
        <f>INDEX(DISCOM!H:H,MATCH(B188,DISCOM!B:B,0))</f>
        <v>No</v>
      </c>
      <c r="BC188" s="153" t="s">
        <v>736</v>
      </c>
      <c r="BD188" s="181" t="str">
        <f t="shared" si="64"/>
        <v>Higher proportion of diesel pumps suggests that PM-KUSUM model B be preferred. Small farm areas alongside higher fragmentation of holdings suggests community SIPs may be preferred</v>
      </c>
      <c r="BE188" s="58" t="s">
        <v>737</v>
      </c>
      <c r="BG188">
        <f>Y188*100</f>
        <v>9400</v>
      </c>
    </row>
    <row r="189" spans="1:59" ht="123" customHeight="1" x14ac:dyDescent="0.25">
      <c r="A189" s="88" t="str">
        <f>INDEX(Aquifer!A:A,MATCH(B189,Aquifer!C:C,0))</f>
        <v>uttar pradesh</v>
      </c>
      <c r="B189" s="89" t="s">
        <v>478</v>
      </c>
      <c r="C189" s="87">
        <v>4.9297647854745001</v>
      </c>
      <c r="D189" s="130">
        <f>INDEX(Aquifer!J:J,MATCH(B189,Aquifer!C:C,0))*100</f>
        <v>62.598743080700878</v>
      </c>
      <c r="E189" s="128">
        <v>172.70000000000002</v>
      </c>
      <c r="F189" s="128">
        <v>80.599999999999994</v>
      </c>
      <c r="G189" s="128">
        <v>76.4500013357912</v>
      </c>
      <c r="H189" s="46" t="str">
        <f t="shared" si="48"/>
        <v>High</v>
      </c>
      <c r="I189" s="46" t="str">
        <f t="shared" si="49"/>
        <v>Moderate</v>
      </c>
      <c r="J189" s="46" t="str">
        <f t="shared" si="50"/>
        <v>Very High</v>
      </c>
      <c r="K189" s="46" t="str">
        <f t="shared" si="51"/>
        <v>Very High</v>
      </c>
      <c r="L189" s="91" t="str">
        <f t="shared" si="52"/>
        <v>District has High proportion of area under cultivation, supporting Moderate cropping intensity. Irrigation coverage is Very High with Very High irrigation water requirements.</v>
      </c>
      <c r="M189" s="132">
        <v>56.230000000000004</v>
      </c>
      <c r="N189" s="132">
        <f>INDEX(Aquifer!H:H,MATCH(B189,Aquifer!C:C,0))</f>
        <v>50.48</v>
      </c>
      <c r="O189" s="77" t="str">
        <f>INDEX(Aquifer!F:F,MATCH(B189,Aquifer!C:C,0))</f>
        <v>SR</v>
      </c>
      <c r="P189" s="134">
        <f>INDEX(surface_water_body!F:F,MATCH(B189,surface_water_body!A:A,0))</f>
        <v>1808</v>
      </c>
      <c r="Q189" s="42">
        <f>INDEX(surface_water_body!D:D,MATCH(B189,surface_water_body!A:A,0))</f>
        <v>90.542510000000107</v>
      </c>
      <c r="R189" s="132">
        <f>INDEX(surface_water_body!E:E,MATCH(B189,surface_water_body!A:A,0))</f>
        <v>4.1452453782988368</v>
      </c>
      <c r="S189" s="43" t="str">
        <f t="shared" si="53"/>
        <v>High</v>
      </c>
      <c r="T189" s="43" t="str">
        <f t="shared" si="54"/>
        <v>Moderate</v>
      </c>
      <c r="U189" s="43">
        <f t="shared" si="69"/>
        <v>4</v>
      </c>
      <c r="V189" s="48" t="str">
        <f t="shared" si="55"/>
        <v>Groundwater contribution to irrigation is High with current groundwater development stage classified as Moderate. There are 1808 surface water bodies, covering 4.1% of district area.</v>
      </c>
      <c r="W189" s="136">
        <v>100</v>
      </c>
      <c r="X189" s="134">
        <v>22</v>
      </c>
      <c r="Y189" s="143">
        <f>INDEX(Aquifer!E:E, MATCH(B189,Aquifer!C:C,0))*100</f>
        <v>78</v>
      </c>
      <c r="Z189" s="139">
        <f>(INDEX(Aquifer!G:G, MATCH(B189,Aquifer!C:C,0)))*(10^4/10^6)</f>
        <v>832.80309999999997</v>
      </c>
      <c r="AA189" s="141">
        <v>0</v>
      </c>
      <c r="AB189" s="56">
        <f>INDEX(Replacement!M:M, MATCH(B189,Replacement!B:B,0))</f>
        <v>14.15</v>
      </c>
      <c r="AC189" s="57">
        <f t="shared" si="70"/>
        <v>4</v>
      </c>
      <c r="AD189" s="57">
        <f>(X189/100)*0.278+(Y189/100)*0.0732</f>
        <v>0.118256</v>
      </c>
      <c r="AE189" s="44">
        <f t="shared" si="56"/>
        <v>1.2645158522028252E-2</v>
      </c>
      <c r="AF189" s="61" t="str">
        <f t="shared" si="57"/>
        <v>District has 100 pumps, with 22 % of pumps being electric. The electric tariff subsidy is Very High. These pumps abstract 832 MCM of groundwater.</v>
      </c>
      <c r="AG189" s="146">
        <f>INDEX(Replacement!N:N,MATCH(B189,Replacement!B:B,0))</f>
        <v>89.879712730000008</v>
      </c>
      <c r="AH189" s="147">
        <f>INDEX('Community SIP'!C:C,MATCH(B189,'Community SIP'!B:B,0))</f>
        <v>0.8</v>
      </c>
      <c r="AI189" s="147">
        <f>INDEX('Community SIP'!D:D,MATCH(B189,'Community SIP'!B:B,0))</f>
        <v>2.48</v>
      </c>
      <c r="AJ189" s="67" t="str">
        <f t="shared" si="58"/>
        <v>Very High</v>
      </c>
      <c r="AK189" s="64">
        <f t="shared" si="59"/>
        <v>4</v>
      </c>
      <c r="AL189" s="64" t="str">
        <f t="shared" si="60"/>
        <v>High</v>
      </c>
      <c r="AM189" s="70" t="str">
        <f t="shared" si="61"/>
        <v>Small and Marginal farmers hold 89 % of holdings. The average area per holding is 0.8 ha with High fragmentation of land.</v>
      </c>
      <c r="AN189" s="150" t="str">
        <f>INDEX(DISCOM!E:E,MATCH(B189,DISCOM!B:B,0))</f>
        <v>Dakshinanchal Vidyut Vitran Nigam Limited (DVVNL)</v>
      </c>
      <c r="AO189" s="150"/>
      <c r="AP189" s="150" t="str">
        <f>INDEX(DISCOM!F:F,MATCH(B189,DISCOM!B:B,0))</f>
        <v>C-</v>
      </c>
      <c r="AQ189" s="74" t="str">
        <f>INDEX(DISCOM!H:H,MATCH(B189,DISCOM!B:B,0))</f>
        <v>No</v>
      </c>
      <c r="AR189" s="150"/>
      <c r="AS189" s="77">
        <f>(INDEX(Tariff!D:D,MATCH(A189,Tariff!A:A,0)))*100</f>
        <v>0</v>
      </c>
      <c r="AT189" s="85" t="str">
        <f>(INDEX(Tariff!E:E,MATCH(A189,Tariff!A:A,0)))</f>
        <v>Very High</v>
      </c>
      <c r="AU189" s="86" t="str">
        <f t="shared" si="62"/>
        <v xml:space="preserve">Dakshinanchal Vidyut Vitran Nigam Limited (DVVNL) is the Distribution Company responsible for distributing electricity. The rating of DISCOM (capturing financial and operational metrics) is C-. </v>
      </c>
      <c r="AV189" s="119" t="str">
        <f>INDEX('Community SIP'!I:I,MATCH(B189,'Community SIP'!B:B,0))</f>
        <v>Community SIP</v>
      </c>
      <c r="AW189" s="119" t="str">
        <f t="shared" si="65"/>
        <v xml:space="preserve"> Small farm areas alongside higher fragmentation of holdings suggests community SIPs may be preferred</v>
      </c>
      <c r="AX189" s="119" t="str">
        <f t="shared" si="66"/>
        <v/>
      </c>
      <c r="AY189" s="119"/>
      <c r="AZ189" s="119" t="str">
        <f t="shared" si="63"/>
        <v>Diesel</v>
      </c>
      <c r="BA189" s="119"/>
      <c r="BB189" s="120" t="str">
        <f>INDEX(DISCOM!H:H,MATCH(B189,DISCOM!B:B,0))</f>
        <v>No</v>
      </c>
      <c r="BC189" s="153" t="s">
        <v>736</v>
      </c>
      <c r="BD189" s="181" t="str">
        <f t="shared" si="64"/>
        <v>Higher proportion of diesel pumps suggests that PM-KUSUM model B be preferred. Small farm areas alongside higher fragmentation of holdings suggests community SIPs may be preferred</v>
      </c>
      <c r="BE189" s="58" t="s">
        <v>737</v>
      </c>
      <c r="BG189">
        <f>Y189*100</f>
        <v>7800</v>
      </c>
    </row>
    <row r="190" spans="1:59" ht="123" customHeight="1" x14ac:dyDescent="0.25">
      <c r="A190" s="88" t="str">
        <f>INDEX(Aquifer!A:A,MATCH(B190,Aquifer!C:C,0))</f>
        <v>uttar pradesh</v>
      </c>
      <c r="B190" s="89" t="s">
        <v>616</v>
      </c>
      <c r="C190" s="87">
        <v>4.8006222780714998</v>
      </c>
      <c r="D190" s="130">
        <f>INDEX(Aquifer!J:J,MATCH(B190,Aquifer!C:C,0))*100</f>
        <v>62.043447857192255</v>
      </c>
      <c r="E190" s="128">
        <v>162.1</v>
      </c>
      <c r="F190" s="128">
        <v>92.6</v>
      </c>
      <c r="G190" s="128">
        <v>73.28872572240644</v>
      </c>
      <c r="H190" s="46" t="str">
        <f t="shared" si="48"/>
        <v>High</v>
      </c>
      <c r="I190" s="46" t="str">
        <f t="shared" si="49"/>
        <v>Moderate</v>
      </c>
      <c r="J190" s="46" t="str">
        <f t="shared" si="50"/>
        <v>Very High</v>
      </c>
      <c r="K190" s="46" t="str">
        <f t="shared" si="51"/>
        <v>Very High</v>
      </c>
      <c r="L190" s="91" t="str">
        <f t="shared" si="52"/>
        <v>District has High proportion of area under cultivation, supporting Moderate cropping intensity. Irrigation coverage is Very High with Very High irrigation water requirements.</v>
      </c>
      <c r="M190" s="132">
        <v>86.32</v>
      </c>
      <c r="N190" s="132">
        <f>INDEX(Aquifer!H:H,MATCH(B190,Aquifer!C:C,0))</f>
        <v>62.57</v>
      </c>
      <c r="O190" s="77" t="str">
        <f>INDEX(Aquifer!F:F,MATCH(B190,Aquifer!C:C,0))</f>
        <v>SR</v>
      </c>
      <c r="P190" s="134">
        <f>INDEX(surface_water_body!F:F,MATCH(B190,surface_water_body!A:A,0))</f>
        <v>0</v>
      </c>
      <c r="Q190" s="42">
        <f>INDEX(surface_water_body!D:D,MATCH(B190,surface_water_body!A:A,0))</f>
        <v>0</v>
      </c>
      <c r="R190" s="132">
        <f>INDEX(surface_water_body!E:E,MATCH(B190,surface_water_body!A:A,0))</f>
        <v>0</v>
      </c>
      <c r="S190" s="43" t="str">
        <f t="shared" si="53"/>
        <v>Very High</v>
      </c>
      <c r="T190" s="43" t="str">
        <f t="shared" si="54"/>
        <v>Moderate</v>
      </c>
      <c r="U190" s="43">
        <f t="shared" si="69"/>
        <v>1</v>
      </c>
      <c r="V190" s="48" t="str">
        <f t="shared" si="55"/>
        <v>Groundwater contribution to irrigation is Very High with current groundwater development stage classified as Moderate. There are 0 surface water bodies, covering 0% of district area.</v>
      </c>
      <c r="W190" s="136">
        <v>100</v>
      </c>
      <c r="X190" s="134">
        <v>35</v>
      </c>
      <c r="Y190" s="143">
        <f>INDEX(Aquifer!E:E, MATCH(B190,Aquifer!C:C,0))*100</f>
        <v>64</v>
      </c>
      <c r="Z190" s="139">
        <f>(INDEX(Aquifer!G:G, MATCH(B190,Aquifer!C:C,0)))*(10^4/10^6)</f>
        <v>550.85609999999997</v>
      </c>
      <c r="AA190" s="141">
        <v>0</v>
      </c>
      <c r="AB190" s="56">
        <f>INDEX(Replacement!M:M, MATCH(B190,Replacement!B:B,0))</f>
        <v>5.6</v>
      </c>
      <c r="AC190" s="57">
        <f t="shared" si="70"/>
        <v>3</v>
      </c>
      <c r="AD190" s="57">
        <f>(X190/100)*0.278+(Y190/100)*0.0732</f>
        <v>0.144148</v>
      </c>
      <c r="AE190" s="44">
        <f t="shared" si="56"/>
        <v>4.0349404667052438E-3</v>
      </c>
      <c r="AF190" s="61" t="str">
        <f t="shared" si="57"/>
        <v>District has 100 pumps, with 35 % of pumps being electric. The electric tariff subsidy is Very High. These pumps abstract 550 MCM of groundwater.</v>
      </c>
      <c r="AG190" s="146">
        <f>INDEX(Replacement!N:N,MATCH(B190,Replacement!B:B,0))</f>
        <v>96.104567517999996</v>
      </c>
      <c r="AH190" s="147">
        <f>INDEX('Community SIP'!C:C,MATCH(B190,'Community SIP'!B:B,0))</f>
        <v>0.55000000000000004</v>
      </c>
      <c r="AI190" s="147">
        <f>INDEX('Community SIP'!D:D,MATCH(B190,'Community SIP'!B:B,0))</f>
        <v>1.78</v>
      </c>
      <c r="AJ190" s="67" t="str">
        <f t="shared" si="58"/>
        <v>Very High</v>
      </c>
      <c r="AK190" s="64">
        <f t="shared" si="59"/>
        <v>4</v>
      </c>
      <c r="AL190" s="64" t="str">
        <f t="shared" si="60"/>
        <v>Moderate</v>
      </c>
      <c r="AM190" s="70" t="str">
        <f t="shared" si="61"/>
        <v>Small and Marginal farmers hold 96 % of holdings. The average area per holding is 0.55 ha with Moderate fragmentation of land.</v>
      </c>
      <c r="AN190" s="150" t="str">
        <f>INDEX(DISCOM!E:E,MATCH(B190,DISCOM!B:B,0))</f>
        <v>Dakshin Haryana Bijli Vitran Nigam Limited (DHBVNL)</v>
      </c>
      <c r="AO190" s="150"/>
      <c r="AP190" s="150" t="str">
        <f>INDEX(DISCOM!F:F,MATCH(B190,DISCOM!B:B,0))</f>
        <v>A</v>
      </c>
      <c r="AQ190" s="74" t="str">
        <f>INDEX(DISCOM!H:H,MATCH(B190,DISCOM!B:B,0))</f>
        <v>Yes</v>
      </c>
      <c r="AR190" s="150" t="s">
        <v>726</v>
      </c>
      <c r="AS190" s="77">
        <f>(INDEX(Tariff!D:D,MATCH(A190,Tariff!A:A,0)))*100</f>
        <v>0</v>
      </c>
      <c r="AT190" s="85" t="str">
        <f>(INDEX(Tariff!E:E,MATCH(A190,Tariff!A:A,0)))</f>
        <v>Very High</v>
      </c>
      <c r="AU190" s="86" t="str">
        <f t="shared" si="62"/>
        <v>Dakshin Haryana Bijli Vitran Nigam Limited (DHBVNL) is the Distribution Company responsible for distributing electricity. The rating of DISCOM (capturing financial and operational metrics) is A. More than 70 % of feeder is segregated.</v>
      </c>
      <c r="AV190" s="119" t="str">
        <f>INDEX('Community SIP'!I:I,MATCH(B190,'Community SIP'!B:B,0))</f>
        <v>Community SIP</v>
      </c>
      <c r="AW190" s="119" t="str">
        <f t="shared" si="65"/>
        <v xml:space="preserve"> Small farm areas alongside higher fragmentation of holdings suggests community SIPs may be preferred</v>
      </c>
      <c r="AX190" s="119" t="str">
        <f t="shared" si="66"/>
        <v xml:space="preserve"> High groundwater development suggests that new SIPs should focus on surface water sources. </v>
      </c>
      <c r="AY190" s="120" t="s">
        <v>727</v>
      </c>
      <c r="AZ190" s="119" t="str">
        <f t="shared" si="63"/>
        <v>mix</v>
      </c>
      <c r="BA190" s="120" t="s">
        <v>728</v>
      </c>
      <c r="BB190" s="120" t="str">
        <f>INDEX(DISCOM!H:H,MATCH(B190,DISCOM!B:B,0))</f>
        <v>Yes</v>
      </c>
      <c r="BC190" s="153" t="s">
        <v>747</v>
      </c>
      <c r="BD190" s="181" t="str">
        <f t="shared" si="64"/>
        <v>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190" s="58" t="s">
        <v>730</v>
      </c>
      <c r="BG190">
        <f>Y190*100</f>
        <v>6400</v>
      </c>
    </row>
    <row r="191" spans="1:59" ht="123" customHeight="1" x14ac:dyDescent="0.25">
      <c r="A191" s="88" t="str">
        <f>INDEX(Aquifer!A:A,MATCH(B191,Aquifer!C:C,0))</f>
        <v>haryana</v>
      </c>
      <c r="B191" s="89" t="s">
        <v>217</v>
      </c>
      <c r="C191" s="87">
        <v>4.8497952450602</v>
      </c>
      <c r="D191" s="130">
        <f>INDEX(Aquifer!J:J,MATCH(B191,Aquifer!C:C,0))*100</f>
        <v>43.157441966949257</v>
      </c>
      <c r="E191" s="128">
        <v>190.1</v>
      </c>
      <c r="F191" s="128">
        <v>100</v>
      </c>
      <c r="G191" s="128">
        <v>83.507995079950788</v>
      </c>
      <c r="H191" s="46" t="str">
        <f t="shared" si="48"/>
        <v>Moderate</v>
      </c>
      <c r="I191" s="46" t="str">
        <f t="shared" si="49"/>
        <v>High</v>
      </c>
      <c r="J191" s="46" t="str">
        <f t="shared" si="50"/>
        <v>Very High</v>
      </c>
      <c r="K191" s="46" t="str">
        <f t="shared" si="51"/>
        <v>Very High</v>
      </c>
      <c r="L191" s="91" t="str">
        <f t="shared" si="52"/>
        <v>District has Moderate proportion of area under cultivation, supporting High cropping intensity. Irrigation coverage is Very High with Very High irrigation water requirements.</v>
      </c>
      <c r="M191" s="132">
        <v>67.789999999999992</v>
      </c>
      <c r="N191" s="132">
        <f>INDEX(Aquifer!H:H,MATCH(B191,Aquifer!C:C,0))</f>
        <v>200.45</v>
      </c>
      <c r="O191" s="77" t="str">
        <f>INDEX(Aquifer!F:F,MATCH(B191,Aquifer!C:C,0))</f>
        <v>SR</v>
      </c>
      <c r="P191" s="134">
        <f>INDEX(surface_water_body!F:F,MATCH(B191,surface_water_body!A:A,0))</f>
        <v>265</v>
      </c>
      <c r="Q191" s="42">
        <f>INDEX(surface_water_body!D:D,MATCH(B191,surface_water_body!A:A,0))</f>
        <v>3.4250599999999998</v>
      </c>
      <c r="R191" s="132">
        <f>INDEX(surface_water_body!E:E,MATCH(B191,surface_water_body!A:A,0))</f>
        <v>0.2665240767332881</v>
      </c>
      <c r="S191" s="43" t="str">
        <f t="shared" si="53"/>
        <v>High</v>
      </c>
      <c r="T191" s="43" t="str">
        <f t="shared" si="54"/>
        <v>Over-exploited</v>
      </c>
      <c r="U191" s="43">
        <f t="shared" si="69"/>
        <v>2</v>
      </c>
      <c r="V191" s="48" t="str">
        <f t="shared" si="55"/>
        <v>Groundwater contribution to irrigation is High with current groundwater development stage classified as Over-exploited. There are 265 surface water bodies, covering 0.3% of district area.</v>
      </c>
      <c r="W191" s="136">
        <v>100</v>
      </c>
      <c r="X191" s="134">
        <v>100</v>
      </c>
      <c r="Y191" s="143">
        <f>INDEX(Aquifer!E:E, MATCH(B191,Aquifer!C:C,0))*100</f>
        <v>0</v>
      </c>
      <c r="Z191" s="139">
        <f>(INDEX(Aquifer!G:G, MATCH(B191,Aquifer!C:C,0)))*(10^4/10^6)</f>
        <v>235.94049999999999</v>
      </c>
      <c r="AA191" s="141">
        <v>10</v>
      </c>
      <c r="AB191" s="56">
        <f>INDEX(Replacement!M:M, MATCH(B191,Replacement!B:B,0))</f>
        <v>27.4</v>
      </c>
      <c r="AC191" s="57">
        <f t="shared" si="70"/>
        <v>1</v>
      </c>
      <c r="AD191" s="57">
        <f>(X191/100)*0.278+(Y191/100)*0.0732</f>
        <v>0.27800000000000002</v>
      </c>
      <c r="AE191" s="44">
        <f t="shared" si="56"/>
        <v>1.6307980158037035E-2</v>
      </c>
      <c r="AF191" s="61" t="str">
        <f t="shared" si="57"/>
        <v>District has 100 pumps, with 100 % of pumps being electric. The electric tariff subsidy is Very High. These pumps abstract 235 MCM of groundwater.</v>
      </c>
      <c r="AG191" s="146">
        <f>INDEX(Replacement!N:N,MATCH(B191,Replacement!B:B,0))</f>
        <v>79.900000000000006</v>
      </c>
      <c r="AH191" s="147">
        <f>INDEX('Community SIP'!C:C,MATCH(B191,'Community SIP'!B:B,0))</f>
        <v>1.36</v>
      </c>
      <c r="AI191" s="147">
        <f>INDEX('Community SIP'!D:D,MATCH(B191,'Community SIP'!B:B,0))</f>
        <v>1.1499999999999999</v>
      </c>
      <c r="AJ191" s="67" t="str">
        <f t="shared" si="58"/>
        <v>High</v>
      </c>
      <c r="AK191" s="64">
        <f t="shared" si="59"/>
        <v>3</v>
      </c>
      <c r="AL191" s="64" t="str">
        <f t="shared" si="60"/>
        <v>Low</v>
      </c>
      <c r="AM191" s="70" t="str">
        <f t="shared" si="61"/>
        <v>Small and Marginal farmers hold 79 % of holdings. The average area per holding is 1.36 ha with Low fragmentation of land.</v>
      </c>
      <c r="AN191" s="150" t="str">
        <f>INDEX(DISCOM!E:E,MATCH(B191,DISCOM!B:B,0))</f>
        <v>Dakshin Haryana Bijli Vitran Nigam Limited (DHBVNL)</v>
      </c>
      <c r="AO191" s="150"/>
      <c r="AP191" s="150" t="str">
        <f>INDEX(DISCOM!F:F,MATCH(B191,DISCOM!B:B,0))</f>
        <v>A</v>
      </c>
      <c r="AQ191" s="74" t="str">
        <f>INDEX(DISCOM!H:H,MATCH(B191,DISCOM!B:B,0))</f>
        <v>Yes</v>
      </c>
      <c r="AR191" s="150" t="s">
        <v>726</v>
      </c>
      <c r="AS191" s="77">
        <f>(INDEX(Tariff!D:D,MATCH(A191,Tariff!A:A,0)))*100</f>
        <v>10</v>
      </c>
      <c r="AT191" s="85" t="str">
        <f>(INDEX(Tariff!E:E,MATCH(A191,Tariff!A:A,0)))</f>
        <v>Very High</v>
      </c>
      <c r="AU191" s="86" t="str">
        <f t="shared" si="62"/>
        <v>Dakshin Haryana Bijli Vitran Nigam Limited (DHBVNL) is the Distribution Company responsible for distributing electricity. The rating of DISCOM (capturing financial and operational metrics) is A. More than 70 % of feeder is segregated.</v>
      </c>
      <c r="AV191" s="119" t="str">
        <f>INDEX('Community SIP'!I:I,MATCH(B191,'Community SIP'!B:B,0))</f>
        <v/>
      </c>
      <c r="AW191" s="119" t="str">
        <f t="shared" si="65"/>
        <v/>
      </c>
      <c r="AX191" s="119" t="str">
        <f t="shared" si="66"/>
        <v/>
      </c>
      <c r="AY191" s="120"/>
      <c r="AZ191" s="120" t="str">
        <f t="shared" si="63"/>
        <v>Electric</v>
      </c>
      <c r="BA191" s="120" t="s">
        <v>728</v>
      </c>
      <c r="BB191" s="120" t="str">
        <f>INDEX(DISCOM!H:H,MATCH(B191,DISCOM!B:B,0))</f>
        <v>Yes</v>
      </c>
      <c r="BC191" s="153" t="s">
        <v>731</v>
      </c>
      <c r="BD191" s="181" t="str">
        <f t="shared" si="64"/>
        <v>High DISCOM rating alongside feeder segregation and higher proportion of electric pumps suggests both PM-KUSUM model C (IPS and FLS) may be preferred.</v>
      </c>
      <c r="BE191" s="58" t="s">
        <v>732</v>
      </c>
      <c r="BG191">
        <f>Y191*100</f>
        <v>0</v>
      </c>
    </row>
    <row r="192" spans="1:59" ht="123" customHeight="1" x14ac:dyDescent="0.25">
      <c r="A192" s="88" t="str">
        <f>INDEX(Aquifer!A:A,MATCH(B192,Aquifer!C:C,0))</f>
        <v>punjab</v>
      </c>
      <c r="B192" s="89" t="s">
        <v>218</v>
      </c>
      <c r="C192" s="87">
        <v>4.8698911217671004</v>
      </c>
      <c r="D192" s="130">
        <f>INDEX(Aquifer!J:J,MATCH(B192,Aquifer!C:C,0))*100</f>
        <v>86.486468085106381</v>
      </c>
      <c r="E192" s="128">
        <v>190.3</v>
      </c>
      <c r="F192" s="128">
        <v>100</v>
      </c>
      <c r="G192" s="128">
        <v>81.165680307407513</v>
      </c>
      <c r="H192" s="46" t="str">
        <f t="shared" si="48"/>
        <v>Very High</v>
      </c>
      <c r="I192" s="46" t="str">
        <f t="shared" si="49"/>
        <v>High</v>
      </c>
      <c r="J192" s="46" t="str">
        <f t="shared" si="50"/>
        <v>Very High</v>
      </c>
      <c r="K192" s="46" t="str">
        <f t="shared" si="51"/>
        <v>Very High</v>
      </c>
      <c r="L192" s="91" t="str">
        <f t="shared" si="52"/>
        <v>District has Very High proportion of area under cultivation, supporting High cropping intensity. Irrigation coverage is Very High with Very High irrigation water requirements.</v>
      </c>
      <c r="M192" s="132">
        <v>36.79</v>
      </c>
      <c r="N192" s="132">
        <f>INDEX(Aquifer!H:H,MATCH(B192,Aquifer!C:C,0))</f>
        <v>128.80000000000001</v>
      </c>
      <c r="O192" s="77" t="str">
        <f>INDEX(Aquifer!F:F,MATCH(B192,Aquifer!C:C,0))</f>
        <v>SR</v>
      </c>
      <c r="P192" s="134">
        <f>INDEX(surface_water_body!F:F,MATCH(B192,surface_water_body!A:A,0))</f>
        <v>184</v>
      </c>
      <c r="Q192" s="42">
        <f>INDEX(surface_water_body!D:D,MATCH(B192,surface_water_body!A:A,0))</f>
        <v>1.6259799999999998</v>
      </c>
      <c r="R192" s="132">
        <f>INDEX(surface_water_body!E:E,MATCH(B192,surface_water_body!A:A,0))</f>
        <v>0.10864887065359632</v>
      </c>
      <c r="S192" s="43" t="str">
        <f t="shared" si="53"/>
        <v>Moderate</v>
      </c>
      <c r="T192" s="43" t="str">
        <f t="shared" si="54"/>
        <v>Over-exploited</v>
      </c>
      <c r="U192" s="43">
        <f t="shared" si="69"/>
        <v>1</v>
      </c>
      <c r="V192" s="48" t="str">
        <f t="shared" si="55"/>
        <v>Groundwater contribution to irrigation is Moderate with current groundwater development stage classified as Over-exploited. There are 184 surface water bodies, covering 0.1% of district area.</v>
      </c>
      <c r="W192" s="136">
        <v>100</v>
      </c>
      <c r="X192" s="134">
        <v>100</v>
      </c>
      <c r="Y192" s="143">
        <f>INDEX(Aquifer!E:E, MATCH(B192,Aquifer!C:C,0))*100</f>
        <v>0</v>
      </c>
      <c r="Z192" s="139">
        <f>(INDEX(Aquifer!G:G, MATCH(B192,Aquifer!C:C,0)))*(10^4/10^6)</f>
        <v>1115.2113999999999</v>
      </c>
      <c r="AA192" s="141">
        <v>0</v>
      </c>
      <c r="AB192" s="56">
        <f>INDEX(Replacement!M:M, MATCH(B192,Replacement!B:B,0))</f>
        <v>6.8</v>
      </c>
      <c r="AC192" s="57">
        <f t="shared" si="70"/>
        <v>1</v>
      </c>
      <c r="AD192" s="57">
        <f>(X192/100)*0.278+(Y192/100)*0.0732</f>
        <v>0.27800000000000002</v>
      </c>
      <c r="AE192" s="44">
        <f t="shared" si="56"/>
        <v>1.9129923314340744E-2</v>
      </c>
      <c r="AF192" s="61" t="str">
        <f t="shared" si="57"/>
        <v>District has 100 pumps, with 100 % of pumps being electric. The electric tariff subsidy is Very High. These pumps abstract 1115 MCM of groundwater.</v>
      </c>
      <c r="AG192" s="146">
        <f>INDEX(Replacement!N:N,MATCH(B192,Replacement!B:B,0))</f>
        <v>0</v>
      </c>
      <c r="AH192" s="147">
        <f>INDEX('Community SIP'!C:C,MATCH(B192,'Community SIP'!B:B,0))</f>
        <v>3.9601111610150461</v>
      </c>
      <c r="AI192" s="147">
        <f>INDEX('Community SIP'!D:D,MATCH(B192,'Community SIP'!B:B,0))</f>
        <v>1.23</v>
      </c>
      <c r="AJ192" s="67" t="str">
        <f t="shared" si="58"/>
        <v>Low</v>
      </c>
      <c r="AK192" s="64">
        <f t="shared" si="59"/>
        <v>1</v>
      </c>
      <c r="AL192" s="64" t="str">
        <f t="shared" si="60"/>
        <v>Low</v>
      </c>
      <c r="AM192" s="70" t="str">
        <f t="shared" si="61"/>
        <v>Small and Marginal farmers hold 0 % of holdings. The average area per holding is 3.96011116101505 ha with Low fragmentation of land.</v>
      </c>
      <c r="AN192" s="150" t="str">
        <f>INDEX(DISCOM!E:E,MATCH(B192,DISCOM!B:B,0))</f>
        <v>Punjab State Power Corporation Limited (PSPCL)</v>
      </c>
      <c r="AO192" s="150"/>
      <c r="AP192" s="150" t="str">
        <f>INDEX(DISCOM!F:F,MATCH(B192,DISCOM!B:B,0))</f>
        <v>B</v>
      </c>
      <c r="AQ192" s="74" t="str">
        <f>INDEX(DISCOM!H:H,MATCH(B192,DISCOM!B:B,0))</f>
        <v>Yes</v>
      </c>
      <c r="AR192" s="150" t="s">
        <v>726</v>
      </c>
      <c r="AS192" s="77">
        <f>(INDEX(Tariff!D:D,MATCH(A192,Tariff!A:A,0)))*100</f>
        <v>0</v>
      </c>
      <c r="AT192" s="85" t="str">
        <f>(INDEX(Tariff!E:E,MATCH(A192,Tariff!A:A,0)))</f>
        <v>Very High</v>
      </c>
      <c r="AU192" s="86" t="str">
        <f t="shared" si="62"/>
        <v>Punjab State Power Corporation Limited (PSPCL) is the Distribution Company responsible for distributing electricity. The rating of DISCOM (capturing financial and operational metrics) is B. More than 70 % of feeder is segregated.</v>
      </c>
      <c r="AV192" s="119" t="str">
        <f>INDEX('Community SIP'!I:I,MATCH(B192,'Community SIP'!B:B,0))</f>
        <v/>
      </c>
      <c r="AW192" s="119" t="str">
        <f t="shared" si="65"/>
        <v/>
      </c>
      <c r="AX192" s="119" t="str">
        <f t="shared" si="66"/>
        <v/>
      </c>
      <c r="AY192" s="119"/>
      <c r="AZ192" s="119" t="str">
        <f t="shared" si="63"/>
        <v>Electric</v>
      </c>
      <c r="BA192" s="120" t="s">
        <v>728</v>
      </c>
      <c r="BB192" s="120" t="str">
        <f>INDEX(DISCOM!H:H,MATCH(B192,DISCOM!B:B,0))</f>
        <v>Yes</v>
      </c>
      <c r="BC192" s="153" t="s">
        <v>731</v>
      </c>
      <c r="BD192" s="181" t="str">
        <f t="shared" si="64"/>
        <v>High DISCOM rating alongside feeder segregation and higher proportion of electric pumps suggests both PM-KUSUM model C (IPS and FLS) may be preferred.</v>
      </c>
      <c r="BE192" s="58" t="s">
        <v>732</v>
      </c>
      <c r="BG192">
        <f>Y192*100</f>
        <v>0</v>
      </c>
    </row>
    <row r="193" spans="1:59" ht="123" customHeight="1" x14ac:dyDescent="0.25">
      <c r="A193" s="88" t="str">
        <f>INDEX(Aquifer!A:A,MATCH(B193,Aquifer!C:C,0))</f>
        <v>uttar pradesh</v>
      </c>
      <c r="B193" s="89" t="s">
        <v>479</v>
      </c>
      <c r="C193" s="87">
        <v>4.8638411015007996</v>
      </c>
      <c r="D193" s="130">
        <f>INDEX(Aquifer!J:J,MATCH(B193,Aquifer!C:C,0))*100</f>
        <v>78.671371600329223</v>
      </c>
      <c r="E193" s="128">
        <v>131.6</v>
      </c>
      <c r="F193" s="128">
        <v>93.8</v>
      </c>
      <c r="G193" s="128">
        <v>74.416537008224054</v>
      </c>
      <c r="H193" s="46" t="str">
        <f t="shared" si="48"/>
        <v>Very High</v>
      </c>
      <c r="I193" s="46" t="str">
        <f t="shared" si="49"/>
        <v>Low</v>
      </c>
      <c r="J193" s="46" t="str">
        <f t="shared" si="50"/>
        <v>Very High</v>
      </c>
      <c r="K193" s="46" t="str">
        <f t="shared" si="51"/>
        <v>Very High</v>
      </c>
      <c r="L193" s="91" t="str">
        <f t="shared" si="52"/>
        <v>District has Very High proportion of area under cultivation, supporting Low cropping intensity. Irrigation coverage is Very High with Very High irrigation water requirements.</v>
      </c>
      <c r="M193" s="132">
        <v>88.05</v>
      </c>
      <c r="N193" s="132">
        <f>INDEX(Aquifer!H:H,MATCH(B193,Aquifer!C:C,0))</f>
        <v>74.12</v>
      </c>
      <c r="O193" s="77" t="str">
        <f>INDEX(Aquifer!F:F,MATCH(B193,Aquifer!C:C,0))</f>
        <v>SR</v>
      </c>
      <c r="P193" s="134">
        <f>INDEX(surface_water_body!F:F,MATCH(B193,surface_water_body!A:A,0))</f>
        <v>2255</v>
      </c>
      <c r="Q193" s="42">
        <f>INDEX(surface_water_body!D:D,MATCH(B193,surface_water_body!A:A,0))</f>
        <v>4.1032099999999936</v>
      </c>
      <c r="R193" s="132">
        <f>INDEX(surface_water_body!E:E,MATCH(B193,surface_water_body!A:A,0))</f>
        <v>0.18541924799035417</v>
      </c>
      <c r="S193" s="43" t="str">
        <f t="shared" si="53"/>
        <v>Very High</v>
      </c>
      <c r="T193" s="43" t="str">
        <f t="shared" si="54"/>
        <v>Semi-critical</v>
      </c>
      <c r="U193" s="43">
        <f t="shared" si="69"/>
        <v>2</v>
      </c>
      <c r="V193" s="48" t="str">
        <f t="shared" si="55"/>
        <v>Groundwater contribution to irrigation is Very High with current groundwater development stage classified as Semi-critical. There are 2255 surface water bodies, covering 0.2% of district area.</v>
      </c>
      <c r="W193" s="136">
        <v>100</v>
      </c>
      <c r="X193" s="134">
        <v>5</v>
      </c>
      <c r="Y193" s="143">
        <f>INDEX(Aquifer!E:E, MATCH(B193,Aquifer!C:C,0))*100</f>
        <v>95</v>
      </c>
      <c r="Z193" s="139">
        <f>(INDEX(Aquifer!G:G, MATCH(B193,Aquifer!C:C,0)))*(10^4/10^6)</f>
        <v>326.18389999999999</v>
      </c>
      <c r="AA193" s="141">
        <v>0</v>
      </c>
      <c r="AB193" s="56">
        <f>INDEX(Replacement!M:M, MATCH(B193,Replacement!B:B,0))</f>
        <v>10.7</v>
      </c>
      <c r="AC193" s="57">
        <f t="shared" si="70"/>
        <v>4</v>
      </c>
      <c r="AD193" s="57">
        <f>(X193/100)*0.278+(Y193/100)*0.0732</f>
        <v>8.3440000000000014E-2</v>
      </c>
      <c r="AE193" s="44">
        <f t="shared" si="56"/>
        <v>2.6425481804016296E-3</v>
      </c>
      <c r="AF193" s="61" t="str">
        <f t="shared" si="57"/>
        <v>District has 100 pumps, with 5 % of pumps being electric. The electric tariff subsidy is Very High. These pumps abstract 326 MCM of groundwater.</v>
      </c>
      <c r="AG193" s="146">
        <f>INDEX(Replacement!N:N,MATCH(B193,Replacement!B:B,0))</f>
        <v>94.417417310000005</v>
      </c>
      <c r="AH193" s="147">
        <f>INDEX('Community SIP'!C:C,MATCH(B193,'Community SIP'!B:B,0))</f>
        <v>0.63</v>
      </c>
      <c r="AI193" s="147">
        <f>INDEX('Community SIP'!D:D,MATCH(B193,'Community SIP'!B:B,0))</f>
        <v>1.55</v>
      </c>
      <c r="AJ193" s="67" t="str">
        <f t="shared" si="58"/>
        <v>Very High</v>
      </c>
      <c r="AK193" s="64">
        <f t="shared" si="59"/>
        <v>4</v>
      </c>
      <c r="AL193" s="64" t="str">
        <f t="shared" si="60"/>
        <v>Moderate</v>
      </c>
      <c r="AM193" s="70" t="str">
        <f t="shared" si="61"/>
        <v>Small and Marginal farmers hold 94 % of holdings. The average area per holding is 0.63 ha with Moderate fragmentation of land.</v>
      </c>
      <c r="AN193" s="150" t="str">
        <f>INDEX(DISCOM!E:E,MATCH(B193,DISCOM!B:B,0))</f>
        <v>Dakshinanchal Vidyut Vitran Nigam Limited (DVVNL)</v>
      </c>
      <c r="AO193" s="150"/>
      <c r="AP193" s="150" t="str">
        <f>INDEX(DISCOM!F:F,MATCH(B193,DISCOM!B:B,0))</f>
        <v>C-</v>
      </c>
      <c r="AQ193" s="74" t="str">
        <f>INDEX(DISCOM!H:H,MATCH(B193,DISCOM!B:B,0))</f>
        <v>No</v>
      </c>
      <c r="AR193" s="150"/>
      <c r="AS193" s="77">
        <f>(INDEX(Tariff!D:D,MATCH(A193,Tariff!A:A,0)))*100</f>
        <v>0</v>
      </c>
      <c r="AT193" s="85" t="str">
        <f>(INDEX(Tariff!E:E,MATCH(A193,Tariff!A:A,0)))</f>
        <v>Very High</v>
      </c>
      <c r="AU193" s="86" t="str">
        <f t="shared" si="62"/>
        <v xml:space="preserve">Dakshinanchal Vidyut Vitran Nigam Limited (DVVNL) is the Distribution Company responsible for distributing electricity. The rating of DISCOM (capturing financial and operational metrics) is C-. </v>
      </c>
      <c r="AV193" s="119" t="str">
        <f>INDEX('Community SIP'!I:I,MATCH(B193,'Community SIP'!B:B,0))</f>
        <v>Community SIP</v>
      </c>
      <c r="AW193" s="119" t="str">
        <f t="shared" si="65"/>
        <v xml:space="preserve"> Small farm areas alongside higher fragmentation of holdings suggests community SIPs may be preferred</v>
      </c>
      <c r="AX193" s="119" t="str">
        <f t="shared" si="66"/>
        <v xml:space="preserve"> High groundwater development suggests that new SIPs should focus on surface water sources. </v>
      </c>
      <c r="AY193" s="120" t="s">
        <v>727</v>
      </c>
      <c r="AZ193" s="119" t="str">
        <f t="shared" si="63"/>
        <v>Diesel</v>
      </c>
      <c r="BA193" s="119"/>
      <c r="BB193" s="120" t="str">
        <f>INDEX(DISCOM!H:H,MATCH(B193,DISCOM!B:B,0))</f>
        <v>No</v>
      </c>
      <c r="BC193" s="153" t="s">
        <v>736</v>
      </c>
      <c r="BD193" s="181" t="str">
        <f t="shared" si="64"/>
        <v>Higher proportion of diesel pumps suggests that PM-KUSUM model B be preferred. High groundwater development suggests that new SIPs should focus on surface water sources.  Small farm areas alongside higher fragmentation of holdings suggests community SIPs may be preferred</v>
      </c>
      <c r="BE193" s="58" t="s">
        <v>737</v>
      </c>
      <c r="BG193">
        <f>Y193*100</f>
        <v>9500</v>
      </c>
    </row>
    <row r="194" spans="1:59" ht="123" customHeight="1" x14ac:dyDescent="0.25">
      <c r="A194" s="88" t="str">
        <f>INDEX(Aquifer!A:A,MATCH(B194,Aquifer!C:C,0))</f>
        <v>haryana</v>
      </c>
      <c r="B194" s="89" t="s">
        <v>180</v>
      </c>
      <c r="C194" s="87">
        <v>4.9000000000000004</v>
      </c>
      <c r="D194" s="130">
        <f>INDEX(Aquifer!J:J,MATCH(B194,Aquifer!C:C,0))*100</f>
        <v>87.706917546447187</v>
      </c>
      <c r="E194" s="128">
        <v>195.3</v>
      </c>
      <c r="F194" s="128">
        <v>99</v>
      </c>
      <c r="G194" s="128">
        <v>85.599067377236395</v>
      </c>
      <c r="H194" s="46" t="str">
        <f t="shared" si="48"/>
        <v>Very High</v>
      </c>
      <c r="I194" s="46" t="str">
        <f t="shared" si="49"/>
        <v>High</v>
      </c>
      <c r="J194" s="46" t="str">
        <f t="shared" si="50"/>
        <v>Very High</v>
      </c>
      <c r="K194" s="46" t="str">
        <f t="shared" si="51"/>
        <v>Very High</v>
      </c>
      <c r="L194" s="91" t="str">
        <f t="shared" si="52"/>
        <v>District has Very High proportion of area under cultivation, supporting High cropping intensity. Irrigation coverage is Very High with Very High irrigation water requirements.</v>
      </c>
      <c r="M194" s="132">
        <v>36.25</v>
      </c>
      <c r="N194" s="132">
        <f>INDEX(Aquifer!H:H,MATCH(B194,Aquifer!C:C,0))</f>
        <v>182.46</v>
      </c>
      <c r="O194" s="77" t="str">
        <f>INDEX(Aquifer!F:F,MATCH(B194,Aquifer!C:C,0))</f>
        <v>SR</v>
      </c>
      <c r="P194" s="134">
        <f>INDEX(surface_water_body!F:F,MATCH(B194,surface_water_body!A:A,0))</f>
        <v>270</v>
      </c>
      <c r="Q194" s="42">
        <f>INDEX(surface_water_body!D:D,MATCH(B194,surface_water_body!A:A,0))</f>
        <v>3.5680500000000008</v>
      </c>
      <c r="R194" s="132">
        <f>INDEX(surface_water_body!E:E,MATCH(B194,surface_water_body!A:A,0))</f>
        <v>0.1443581040292885</v>
      </c>
      <c r="S194" s="43" t="str">
        <f t="shared" si="53"/>
        <v>Moderate</v>
      </c>
      <c r="T194" s="43" t="str">
        <f t="shared" si="54"/>
        <v>Over-exploited</v>
      </c>
      <c r="U194" s="43">
        <f t="shared" si="69"/>
        <v>2</v>
      </c>
      <c r="V194" s="48" t="str">
        <f t="shared" si="55"/>
        <v>Groundwater contribution to irrigation is Moderate with current groundwater development stage classified as Over-exploited. There are 270 surface water bodies, covering 0.1% of district area.</v>
      </c>
      <c r="W194" s="136">
        <v>100</v>
      </c>
      <c r="X194" s="134">
        <v>100</v>
      </c>
      <c r="Y194" s="143">
        <f>INDEX(Aquifer!E:E, MATCH(B194,Aquifer!C:C,0))*100</f>
        <v>0</v>
      </c>
      <c r="Z194" s="139">
        <f>(INDEX(Aquifer!G:G, MATCH(B194,Aquifer!C:C,0)))*(10^4/10^6)</f>
        <v>1180.5026</v>
      </c>
      <c r="AA194" s="141">
        <v>10</v>
      </c>
      <c r="AB194" s="56">
        <f>INDEX(Replacement!M:M, MATCH(B194,Replacement!B:B,0))</f>
        <v>12.06</v>
      </c>
      <c r="AC194" s="57">
        <f t="shared" si="70"/>
        <v>1</v>
      </c>
      <c r="AD194" s="57">
        <f>(X194/100)*0.278+(Y194/100)*0.0732</f>
        <v>0.27800000000000002</v>
      </c>
      <c r="AE194" s="44">
        <f t="shared" si="56"/>
        <v>3.5913800998413341E-2</v>
      </c>
      <c r="AF194" s="61" t="str">
        <f t="shared" si="57"/>
        <v>District has 100 pumps, with 100 % of pumps being electric. The electric tariff subsidy is Very High. These pumps abstract 1180 MCM of groundwater.</v>
      </c>
      <c r="AG194" s="146">
        <f>INDEX(Replacement!N:N,MATCH(B194,Replacement!B:B,0))</f>
        <v>64.41</v>
      </c>
      <c r="AH194" s="147">
        <f>INDEX('Community SIP'!C:C,MATCH(B194,'Community SIP'!B:B,0))</f>
        <v>2.19</v>
      </c>
      <c r="AI194" s="147">
        <f>INDEX('Community SIP'!D:D,MATCH(B194,'Community SIP'!B:B,0))</f>
        <v>1</v>
      </c>
      <c r="AJ194" s="67" t="str">
        <f t="shared" si="58"/>
        <v>High</v>
      </c>
      <c r="AK194" s="64">
        <f t="shared" si="59"/>
        <v>2</v>
      </c>
      <c r="AL194" s="64" t="str">
        <f t="shared" si="60"/>
        <v>Low</v>
      </c>
      <c r="AM194" s="70" t="str">
        <f t="shared" si="61"/>
        <v>Small and Marginal farmers hold 64 % of holdings. The average area per holding is 2.19 ha with Low fragmentation of land.</v>
      </c>
      <c r="AN194" s="150" t="str">
        <f>INDEX(DISCOM!E:E,MATCH(B194,DISCOM!B:B,0))</f>
        <v>Dakshin Haryana Bijli Vitran Nigam Limited (DHBVNL)</v>
      </c>
      <c r="AO194" s="150"/>
      <c r="AP194" s="150" t="str">
        <f>INDEX(DISCOM!F:F,MATCH(B194,DISCOM!B:B,0))</f>
        <v>A</v>
      </c>
      <c r="AQ194" s="74" t="str">
        <f>INDEX(DISCOM!H:H,MATCH(B194,DISCOM!B:B,0))</f>
        <v>Yes</v>
      </c>
      <c r="AR194" s="150" t="s">
        <v>726</v>
      </c>
      <c r="AS194" s="77">
        <f>(INDEX(Tariff!D:D,MATCH(A194,Tariff!A:A,0)))*100</f>
        <v>10</v>
      </c>
      <c r="AT194" s="85" t="str">
        <f>(INDEX(Tariff!E:E,MATCH(A194,Tariff!A:A,0)))</f>
        <v>Very High</v>
      </c>
      <c r="AU194" s="86" t="str">
        <f t="shared" si="62"/>
        <v>Dakshin Haryana Bijli Vitran Nigam Limited (DHBVNL) is the Distribution Company responsible for distributing electricity. The rating of DISCOM (capturing financial and operational metrics) is A. More than 70 % of feeder is segregated.</v>
      </c>
      <c r="AV194" s="119" t="str">
        <f>INDEX('Community SIP'!I:I,MATCH(B194,'Community SIP'!B:B,0))</f>
        <v/>
      </c>
      <c r="AW194" s="119" t="str">
        <f t="shared" si="65"/>
        <v/>
      </c>
      <c r="AX194" s="119" t="str">
        <f t="shared" si="66"/>
        <v/>
      </c>
      <c r="AY194" s="120"/>
      <c r="AZ194" s="120" t="str">
        <f t="shared" si="63"/>
        <v>Electric</v>
      </c>
      <c r="BA194" s="120" t="s">
        <v>728</v>
      </c>
      <c r="BB194" s="120" t="str">
        <f>INDEX(DISCOM!H:H,MATCH(B194,DISCOM!B:B,0))</f>
        <v>Yes</v>
      </c>
      <c r="BC194" s="153" t="s">
        <v>731</v>
      </c>
      <c r="BD194" s="181" t="str">
        <f t="shared" si="64"/>
        <v>High DISCOM rating alongside feeder segregation and higher proportion of electric pumps suggests both PM-KUSUM model C (IPS and FLS) may be preferred.</v>
      </c>
      <c r="BE194" s="58" t="s">
        <v>732</v>
      </c>
      <c r="BG194">
        <f>Y194*100</f>
        <v>0</v>
      </c>
    </row>
    <row r="195" spans="1:59" ht="123" customHeight="1" x14ac:dyDescent="0.25">
      <c r="A195" s="88" t="str">
        <f>INDEX(Aquifer!A:A,MATCH(B195,Aquifer!C:C,0))</f>
        <v>punjab</v>
      </c>
      <c r="B195" s="89" t="s">
        <v>235</v>
      </c>
      <c r="C195" s="87">
        <v>4.75</v>
      </c>
      <c r="D195" s="130">
        <f>INDEX(Aquifer!J:J,MATCH(B195,Aquifer!C:C,0))*100</f>
        <v>88.855007057101531</v>
      </c>
      <c r="E195" s="128">
        <v>182.5</v>
      </c>
      <c r="F195" s="128">
        <v>100</v>
      </c>
      <c r="G195" s="128">
        <v>68.656162130617005</v>
      </c>
      <c r="H195" s="46" t="str">
        <f t="shared" ref="H195:H258" si="71">IF(D195&lt;25,"Low",IF(D195&lt;50,"Moderate",IF(D195&lt;75,"High","Very High")))</f>
        <v>Very High</v>
      </c>
      <c r="I195" s="46" t="str">
        <f t="shared" ref="I195:I258" si="72">IF(E195&lt;140,"Low",IF(E195&lt;180,"Moderate",IF(E195&lt;220,"High","Very High")))</f>
        <v>High</v>
      </c>
      <c r="J195" s="46" t="str">
        <f t="shared" ref="J195:J258" si="73">IF(F195&lt;25,"Low",IF(F195&lt;50,"Moderate",IF(F195&lt;75,"High","Very High")))</f>
        <v>Very High</v>
      </c>
      <c r="K195" s="46" t="str">
        <f t="shared" ref="K195:K258" si="74">IF(G195&lt;28.5,"Low",IF(G195&lt;48,"Moderate",IF(G195&lt;67.5,"High","Very High")))</f>
        <v>Very High</v>
      </c>
      <c r="L195" s="91" t="str">
        <f t="shared" ref="L195:L258" si="75">CONCATENATE("District has ", H195, " proportion of area under cultivation, supporting ", I195, " cropping intensity. Irrigation coverage is ", J195, " with ", K195, " irrigation water requirements.")</f>
        <v>District has Very High proportion of area under cultivation, supporting High cropping intensity. Irrigation coverage is Very High with Very High irrigation water requirements.</v>
      </c>
      <c r="M195" s="132">
        <v>97.59</v>
      </c>
      <c r="N195" s="132">
        <f>INDEX(Aquifer!H:H,MATCH(B195,Aquifer!C:C,0))</f>
        <v>215.61</v>
      </c>
      <c r="O195" s="77" t="str">
        <f>INDEX(Aquifer!F:F,MATCH(B195,Aquifer!C:C,0))</f>
        <v>SR</v>
      </c>
      <c r="P195" s="134">
        <f>INDEX(surface_water_body!F:F,MATCH(B195,surface_water_body!A:A,0))</f>
        <v>639</v>
      </c>
      <c r="Q195" s="42">
        <f>INDEX(surface_water_body!D:D,MATCH(B195,surface_water_body!A:A,0))</f>
        <v>7.6054899999999988</v>
      </c>
      <c r="R195" s="132">
        <f>INDEX(surface_water_body!E:E,MATCH(B195,surface_water_body!A:A,0))</f>
        <v>0.63227784677140098</v>
      </c>
      <c r="S195" s="43" t="str">
        <f t="shared" ref="S195:S258" si="76">IF(M195&lt;25,"Low",IF(M195&lt;50,"Moderate",IF(M195&lt;75,"High","Very High")))</f>
        <v>Very High</v>
      </c>
      <c r="T195" s="43" t="str">
        <f t="shared" ref="T195:T258" si="77">IF(N195&lt;50,"Low",IF(N195&lt;70,"Moderate",IF(N195&lt;100,"Semi-critical","Over-exploited")))</f>
        <v>Over-exploited</v>
      </c>
      <c r="U195" s="43">
        <f t="shared" si="69"/>
        <v>2</v>
      </c>
      <c r="V195" s="48" t="str">
        <f t="shared" ref="V195:V258" si="78">CONCATENATE("Groundwater contribution to irrigation is ", S195, " with current groundwater development stage classified as ", T195, ". There are ", P195, " surface water bodies, covering ", ROUND(R195,1), "% of district area.")</f>
        <v>Groundwater contribution to irrigation is Very High with current groundwater development stage classified as Over-exploited. There are 639 surface water bodies, covering 0.6% of district area.</v>
      </c>
      <c r="W195" s="136">
        <v>100</v>
      </c>
      <c r="X195" s="134">
        <v>83</v>
      </c>
      <c r="Y195" s="143">
        <f>INDEX(Aquifer!E:E, MATCH(B195,Aquifer!C:C,0))*100</f>
        <v>16</v>
      </c>
      <c r="Z195" s="139">
        <f>(INDEX(Aquifer!G:G, MATCH(B195,Aquifer!C:C,0)))*(10^4/10^6)</f>
        <v>1140.6189999999999</v>
      </c>
      <c r="AA195" s="141">
        <v>0</v>
      </c>
      <c r="AB195" s="56">
        <f>INDEX(Replacement!M:M, MATCH(B195,Replacement!B:B,0))</f>
        <v>23.5</v>
      </c>
      <c r="AC195" s="57">
        <f t="shared" si="70"/>
        <v>1</v>
      </c>
      <c r="AD195" s="57">
        <f>(X195/100)*0.278+(Y195/100)*0.0732</f>
        <v>0.242452</v>
      </c>
      <c r="AE195" s="44">
        <f t="shared" ref="AE195:AE258" si="79">(((9.8*AB195*Z195*10^6*1000)/(3.6*10^6*0.3))*AD195)/(10^9)</f>
        <v>5.8970736943126288E-2</v>
      </c>
      <c r="AF195" s="61" t="str">
        <f t="shared" ref="AF195:AF258" si="80">CONCATENATE("District has ", W195, " pumps, with ", X195, " % of pumps being electric. The electric tariff subsidy is ", AT195, ". These pumps abstract ", INT(Z195), " MCM of groundwater.")</f>
        <v>District has 100 pumps, with 83 % of pumps being electric. The electric tariff subsidy is Very High. These pumps abstract 1140 MCM of groundwater.</v>
      </c>
      <c r="AG195" s="146">
        <f>INDEX(Replacement!N:N,MATCH(B195,Replacement!B:B,0))</f>
        <v>0</v>
      </c>
      <c r="AH195" s="147">
        <f>INDEX('Community SIP'!C:C,MATCH(B195,'Community SIP'!B:B,0))</f>
        <v>3.3642338984409443</v>
      </c>
      <c r="AI195" s="147">
        <f>INDEX('Community SIP'!D:D,MATCH(B195,'Community SIP'!B:B,0))</f>
        <v>1.23</v>
      </c>
      <c r="AJ195" s="67" t="str">
        <f t="shared" ref="AJ195:AJ258" si="81">IF(AG195&lt;35,"Low",IF(AG195&lt;60,"Moderate",IF(AG195&lt;80,"High","Very High")))</f>
        <v>Low</v>
      </c>
      <c r="AK195" s="64">
        <f t="shared" ref="AK195:AK258" si="82">IF(AH195&lt;=1,4,IF(AH195&lt;2,3,IF(AH195&lt;3,2,1)))</f>
        <v>1</v>
      </c>
      <c r="AL195" s="64" t="str">
        <f t="shared" ref="AL195:AL258" si="83">IF(AI195&lt;=1.25,"Low",IF(AI195&lt;2,"Moderate",IF(AI195&lt;3,"High","Very High")))</f>
        <v>Low</v>
      </c>
      <c r="AM195" s="70" t="str">
        <f t="shared" ref="AM195:AM258" si="84">CONCATENATE("Small and Marginal farmers hold ", INT(AG195), " % of holdings. The average area per holding is ", AH195, " ha with ", AL195, " fragmentation of land.")</f>
        <v>Small and Marginal farmers hold 0 % of holdings. The average area per holding is 3.36423389844094 ha with Low fragmentation of land.</v>
      </c>
      <c r="AN195" s="150" t="str">
        <f>INDEX(DISCOM!E:E,MATCH(B195,DISCOM!B:B,0))</f>
        <v>Punjab State Power Corporation Limited (PSPCL)</v>
      </c>
      <c r="AO195" s="150"/>
      <c r="AP195" s="150" t="str">
        <f>INDEX(DISCOM!F:F,MATCH(B195,DISCOM!B:B,0))</f>
        <v>B</v>
      </c>
      <c r="AQ195" s="74" t="str">
        <f>INDEX(DISCOM!H:H,MATCH(B195,DISCOM!B:B,0))</f>
        <v>Yes</v>
      </c>
      <c r="AR195" s="150" t="s">
        <v>726</v>
      </c>
      <c r="AS195" s="77">
        <f>(INDEX(Tariff!D:D,MATCH(A195,Tariff!A:A,0)))*100</f>
        <v>0</v>
      </c>
      <c r="AT195" s="85" t="str">
        <f>(INDEX(Tariff!E:E,MATCH(A195,Tariff!A:A,0)))</f>
        <v>Very High</v>
      </c>
      <c r="AU195" s="86" t="str">
        <f t="shared" ref="AU195:AU258" si="85">CONCATENATE(AN195, " is the Distribution Company responsible for distributing electricity. The rating of DISCOM (capturing financial and operational metrics) is ", AP195, ". ", AR195)</f>
        <v>Punjab State Power Corporation Limited (PSPCL) is the Distribution Company responsible for distributing electricity. The rating of DISCOM (capturing financial and operational metrics) is B. More than 70 % of feeder is segregated.</v>
      </c>
      <c r="AV195" s="119" t="str">
        <f>INDEX('Community SIP'!I:I,MATCH(B195,'Community SIP'!B:B,0))</f>
        <v/>
      </c>
      <c r="AW195" s="119" t="str">
        <f t="shared" si="65"/>
        <v/>
      </c>
      <c r="AX195" s="119" t="str">
        <f t="shared" si="66"/>
        <v xml:space="preserve"> High groundwater development suggests that new SIPs should focus on surface water sources. </v>
      </c>
      <c r="AY195" s="120" t="s">
        <v>727</v>
      </c>
      <c r="AZ195" s="119" t="str">
        <f t="shared" ref="AZ195:AZ258" si="86">IF(X195&gt;67, "Electric", IF(X195&lt;33, "Diesel", "mix"))</f>
        <v>Electric</v>
      </c>
      <c r="BA195" s="120" t="s">
        <v>728</v>
      </c>
      <c r="BB195" s="120" t="str">
        <f>INDEX(DISCOM!H:H,MATCH(B195,DISCOM!B:B,0))</f>
        <v>Yes</v>
      </c>
      <c r="BC195" s="153" t="s">
        <v>729</v>
      </c>
      <c r="BD195" s="181" t="str">
        <f t="shared" ref="BD195:BD258" si="87">CONCATENATE(BC195,AX195,AW195)</f>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195" s="58" t="s">
        <v>730</v>
      </c>
      <c r="BG195">
        <f>Y195*100</f>
        <v>1600</v>
      </c>
    </row>
    <row r="196" spans="1:59" ht="123" customHeight="1" x14ac:dyDescent="0.25">
      <c r="A196" s="88" t="str">
        <f>INDEX(Aquifer!A:A,MATCH(B196,Aquifer!C:C,0))</f>
        <v>uttar pradesh</v>
      </c>
      <c r="B196" s="89" t="s">
        <v>510</v>
      </c>
      <c r="C196" s="87">
        <v>4.9468275379777999</v>
      </c>
      <c r="D196" s="130">
        <f>INDEX(Aquifer!J:J,MATCH(B196,Aquifer!C:C,0))*100</f>
        <v>70.494591662205124</v>
      </c>
      <c r="E196" s="128">
        <v>148.30000000000001</v>
      </c>
      <c r="F196" s="128">
        <v>74.8</v>
      </c>
      <c r="G196" s="128">
        <v>76.882850183867433</v>
      </c>
      <c r="H196" s="46" t="str">
        <f t="shared" si="71"/>
        <v>High</v>
      </c>
      <c r="I196" s="46" t="str">
        <f t="shared" si="72"/>
        <v>Moderate</v>
      </c>
      <c r="J196" s="46" t="str">
        <f t="shared" si="73"/>
        <v>High</v>
      </c>
      <c r="K196" s="46" t="str">
        <f t="shared" si="74"/>
        <v>Very High</v>
      </c>
      <c r="L196" s="91" t="str">
        <f t="shared" si="75"/>
        <v>District has High proportion of area under cultivation, supporting Moderate cropping intensity. Irrigation coverage is High with Very High irrigation water requirements.</v>
      </c>
      <c r="M196" s="132">
        <v>93.52000000000001</v>
      </c>
      <c r="N196" s="132">
        <f>INDEX(Aquifer!H:H,MATCH(B196,Aquifer!C:C,0))</f>
        <v>72.41</v>
      </c>
      <c r="O196" s="77" t="str">
        <f>INDEX(Aquifer!F:F,MATCH(B196,Aquifer!C:C,0))</f>
        <v>SR</v>
      </c>
      <c r="P196" s="134">
        <f>INDEX(surface_water_body!F:F,MATCH(B196,surface_water_body!A:A,0))</f>
        <v>5370</v>
      </c>
      <c r="Q196" s="42">
        <f>INDEX(surface_water_body!D:D,MATCH(B196,surface_water_body!A:A,0))</f>
        <v>4.7448500000000111</v>
      </c>
      <c r="R196" s="132">
        <f>INDEX(surface_water_body!E:E,MATCH(B196,surface_water_body!A:A,0))</f>
        <v>0.11260798284124347</v>
      </c>
      <c r="S196" s="43" t="str">
        <f t="shared" si="76"/>
        <v>Very High</v>
      </c>
      <c r="T196" s="43" t="str">
        <f t="shared" si="77"/>
        <v>Semi-critical</v>
      </c>
      <c r="U196" s="43">
        <f t="shared" si="69"/>
        <v>2</v>
      </c>
      <c r="V196" s="48" t="str">
        <f t="shared" si="78"/>
        <v>Groundwater contribution to irrigation is Very High with current groundwater development stage classified as Semi-critical. There are 5370 surface water bodies, covering 0.1% of district area.</v>
      </c>
      <c r="W196" s="136">
        <v>100</v>
      </c>
      <c r="X196" s="134">
        <v>18</v>
      </c>
      <c r="Y196" s="143">
        <f>INDEX(Aquifer!E:E, MATCH(B196,Aquifer!C:C,0))*100</f>
        <v>82</v>
      </c>
      <c r="Z196" s="139">
        <f>(INDEX(Aquifer!G:G, MATCH(B196,Aquifer!C:C,0)))*(10^4/10^6)</f>
        <v>528.27850000000001</v>
      </c>
      <c r="AA196" s="141">
        <v>0</v>
      </c>
      <c r="AB196" s="56">
        <f>INDEX(Replacement!M:M, MATCH(B196,Replacement!B:B,0))</f>
        <v>10</v>
      </c>
      <c r="AC196" s="57">
        <f t="shared" si="70"/>
        <v>4</v>
      </c>
      <c r="AD196" s="57">
        <f>(X196/100)*0.278+(Y196/100)*0.0732</f>
        <v>0.110064</v>
      </c>
      <c r="AE196" s="44">
        <f t="shared" si="79"/>
        <v>5.2760699932888882E-3</v>
      </c>
      <c r="AF196" s="61" t="str">
        <f t="shared" si="80"/>
        <v>District has 100 pumps, with 18 % of pumps being electric. The electric tariff subsidy is Very High. These pumps abstract 528 MCM of groundwater.</v>
      </c>
      <c r="AG196" s="146">
        <f>INDEX(Replacement!N:N,MATCH(B196,Replacement!B:B,0))</f>
        <v>92.426966960000001</v>
      </c>
      <c r="AH196" s="147">
        <f>INDEX('Community SIP'!C:C,MATCH(B196,'Community SIP'!B:B,0))</f>
        <v>0.73</v>
      </c>
      <c r="AI196" s="147">
        <f>INDEX('Community SIP'!D:D,MATCH(B196,'Community SIP'!B:B,0))</f>
        <v>1.93</v>
      </c>
      <c r="AJ196" s="67" t="str">
        <f t="shared" si="81"/>
        <v>Very High</v>
      </c>
      <c r="AK196" s="64">
        <f t="shared" si="82"/>
        <v>4</v>
      </c>
      <c r="AL196" s="64" t="str">
        <f t="shared" si="83"/>
        <v>Moderate</v>
      </c>
      <c r="AM196" s="70" t="str">
        <f t="shared" si="84"/>
        <v>Small and Marginal farmers hold 92 % of holdings. The average area per holding is 0.73 ha with Moderate fragmentation of land.</v>
      </c>
      <c r="AN196" s="150" t="str">
        <f>INDEX(DISCOM!E:E,MATCH(B196,DISCOM!B:B,0))</f>
        <v>Purvanchal Vidyut Vitran Nigam Limited (PuVVNL)</v>
      </c>
      <c r="AO196" s="150"/>
      <c r="AP196" s="150" t="str">
        <f>INDEX(DISCOM!F:F,MATCH(B196,DISCOM!B:B,0))</f>
        <v>C-</v>
      </c>
      <c r="AQ196" s="74" t="str">
        <f>INDEX(DISCOM!H:H,MATCH(B196,DISCOM!B:B,0))</f>
        <v>Yes</v>
      </c>
      <c r="AR196" s="150" t="s">
        <v>726</v>
      </c>
      <c r="AS196" s="77">
        <f>(INDEX(Tariff!D:D,MATCH(A196,Tariff!A:A,0)))*100</f>
        <v>0</v>
      </c>
      <c r="AT196" s="85" t="str">
        <f>(INDEX(Tariff!E:E,MATCH(A196,Tariff!A:A,0)))</f>
        <v>Very High</v>
      </c>
      <c r="AU196" s="86" t="str">
        <f t="shared" si="85"/>
        <v>Purvanchal Vidyut Vitran Nigam Limited (PuVVNL) is the Distribution Company responsible for distributing electricity. The rating of DISCOM (capturing financial and operational metrics) is C-. More than 70 % of feeder is segregated.</v>
      </c>
      <c r="AV196" s="119" t="str">
        <f>INDEX('Community SIP'!I:I,MATCH(B196,'Community SIP'!B:B,0))</f>
        <v>Community SIP</v>
      </c>
      <c r="AW196" s="119" t="str">
        <f t="shared" ref="AW196:AW259" si="88">IF(AV196="Community SIP", " Small farm areas alongside higher fragmentation of holdings suggests community SIPs may be preferred", "")</f>
        <v xml:space="preserve"> Small farm areas alongside higher fragmentation of holdings suggests community SIPs may be preferred</v>
      </c>
      <c r="AX196" s="119" t="str">
        <f t="shared" ref="AX196:AX259" si="89">IF(M196&gt;70," High groundwater development suggests that new SIPs should focus on surface water sources. ", "")</f>
        <v xml:space="preserve"> High groundwater development suggests that new SIPs should focus on surface water sources. </v>
      </c>
      <c r="AY196" s="120" t="s">
        <v>727</v>
      </c>
      <c r="AZ196" s="119" t="str">
        <f t="shared" si="86"/>
        <v>Diesel</v>
      </c>
      <c r="BA196" s="119"/>
      <c r="BB196" s="120" t="str">
        <f>INDEX(DISCOM!H:H,MATCH(B196,DISCOM!B:B,0))</f>
        <v>Yes</v>
      </c>
      <c r="BC196" s="153" t="s">
        <v>736</v>
      </c>
      <c r="BD196"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196" s="58" t="s">
        <v>737</v>
      </c>
      <c r="BG196">
        <f>Y196*100</f>
        <v>8200</v>
      </c>
    </row>
    <row r="197" spans="1:59" ht="123" customHeight="1" x14ac:dyDescent="0.25">
      <c r="A197" s="88" t="str">
        <f>INDEX(Aquifer!A:A,MATCH(B197,Aquifer!C:C,0))</f>
        <v>punjab</v>
      </c>
      <c r="B197" s="89" t="s">
        <v>211</v>
      </c>
      <c r="C197" s="87">
        <v>4.91</v>
      </c>
      <c r="D197" s="130">
        <f>INDEX(Aquifer!J:J,MATCH(B197,Aquifer!C:C,0))*100</f>
        <v>87.938098357000513</v>
      </c>
      <c r="E197" s="128">
        <v>189.7</v>
      </c>
      <c r="F197" s="128">
        <v>100</v>
      </c>
      <c r="G197" s="128">
        <v>84.868285123966942</v>
      </c>
      <c r="H197" s="46" t="str">
        <f t="shared" si="71"/>
        <v>Very High</v>
      </c>
      <c r="I197" s="46" t="str">
        <f t="shared" si="72"/>
        <v>High</v>
      </c>
      <c r="J197" s="46" t="str">
        <f t="shared" si="73"/>
        <v>Very High</v>
      </c>
      <c r="K197" s="46" t="str">
        <f t="shared" si="74"/>
        <v>Very High</v>
      </c>
      <c r="L197" s="91" t="str">
        <f t="shared" si="75"/>
        <v>District has Very High proportion of area under cultivation, supporting High cropping intensity. Irrigation coverage is Very High with Very High irrigation water requirements.</v>
      </c>
      <c r="M197" s="132">
        <v>48.44</v>
      </c>
      <c r="N197" s="132">
        <f>INDEX(Aquifer!H:H,MATCH(B197,Aquifer!C:C,0))</f>
        <v>76.209999999999994</v>
      </c>
      <c r="O197" s="77" t="str">
        <f>INDEX(Aquifer!F:F,MATCH(B197,Aquifer!C:C,0))</f>
        <v>SR</v>
      </c>
      <c r="P197" s="134">
        <f>INDEX(surface_water_body!F:F,MATCH(B197,surface_water_body!A:A,0))</f>
        <v>714</v>
      </c>
      <c r="Q197" s="42">
        <f>INDEX(surface_water_body!D:D,MATCH(B197,surface_water_body!A:A,0))</f>
        <v>5.135720000000001</v>
      </c>
      <c r="R197" s="132">
        <f>INDEX(surface_water_body!E:E,MATCH(B197,surface_water_body!A:A,0))</f>
        <v>0.18197610125774902</v>
      </c>
      <c r="S197" s="43" t="str">
        <f t="shared" si="76"/>
        <v>Moderate</v>
      </c>
      <c r="T197" s="43" t="str">
        <f t="shared" si="77"/>
        <v>Semi-critical</v>
      </c>
      <c r="U197" s="43">
        <f t="shared" si="69"/>
        <v>2</v>
      </c>
      <c r="V197" s="48" t="str">
        <f t="shared" si="78"/>
        <v>Groundwater contribution to irrigation is Moderate with current groundwater development stage classified as Semi-critical. There are 714 surface water bodies, covering 0.2% of district area.</v>
      </c>
      <c r="W197" s="136">
        <v>100</v>
      </c>
      <c r="X197" s="134">
        <v>97</v>
      </c>
      <c r="Y197" s="143">
        <f>INDEX(Aquifer!E:E, MATCH(B197,Aquifer!C:C,0))*100</f>
        <v>3</v>
      </c>
      <c r="Z197" s="139">
        <f>(INDEX(Aquifer!G:G, MATCH(B197,Aquifer!C:C,0)))*(10^4/10^6)</f>
        <v>732.08330000000001</v>
      </c>
      <c r="AA197" s="141">
        <v>0</v>
      </c>
      <c r="AB197" s="56">
        <f>INDEX(Replacement!M:M, MATCH(B197,Replacement!B:B,0))</f>
        <v>4.9392441837630923</v>
      </c>
      <c r="AC197" s="57">
        <f t="shared" si="70"/>
        <v>1</v>
      </c>
      <c r="AD197" s="57">
        <f>(X197/100)*0.278+(Y197/100)*0.0732</f>
        <v>0.27185599999999999</v>
      </c>
      <c r="AE197" s="44">
        <f t="shared" si="79"/>
        <v>8.9199463007328134E-3</v>
      </c>
      <c r="AF197" s="61" t="str">
        <f t="shared" si="80"/>
        <v>District has 100 pumps, with 97 % of pumps being electric. The electric tariff subsidy is Very High. These pumps abstract 732 MCM of groundwater.</v>
      </c>
      <c r="AG197" s="146">
        <f>INDEX(Replacement!N:N,MATCH(B197,Replacement!B:B,0))</f>
        <v>0</v>
      </c>
      <c r="AH197" s="147">
        <f>INDEX('Community SIP'!C:C,MATCH(B197,'Community SIP'!B:B,0))</f>
        <v>4.5366257733039737</v>
      </c>
      <c r="AI197" s="147">
        <f>INDEX('Community SIP'!D:D,MATCH(B197,'Community SIP'!B:B,0))</f>
        <v>1.23</v>
      </c>
      <c r="AJ197" s="67" t="str">
        <f t="shared" si="81"/>
        <v>Low</v>
      </c>
      <c r="AK197" s="64">
        <f t="shared" si="82"/>
        <v>1</v>
      </c>
      <c r="AL197" s="64" t="str">
        <f t="shared" si="83"/>
        <v>Low</v>
      </c>
      <c r="AM197" s="70" t="str">
        <f t="shared" si="84"/>
        <v>Small and Marginal farmers hold 0 % of holdings. The average area per holding is 4.53662577330397 ha with Low fragmentation of land.</v>
      </c>
      <c r="AN197" s="150" t="str">
        <f>INDEX(DISCOM!E:E,MATCH(B197,DISCOM!B:B,0))</f>
        <v>Punjab State Power Corporation Limited (PSPCL)</v>
      </c>
      <c r="AO197" s="150"/>
      <c r="AP197" s="150" t="str">
        <f>INDEX(DISCOM!F:F,MATCH(B197,DISCOM!B:B,0))</f>
        <v>B</v>
      </c>
      <c r="AQ197" s="74" t="str">
        <f>INDEX(DISCOM!H:H,MATCH(B197,DISCOM!B:B,0))</f>
        <v>Yes</v>
      </c>
      <c r="AR197" s="150" t="s">
        <v>726</v>
      </c>
      <c r="AS197" s="77">
        <f>(INDEX(Tariff!D:D,MATCH(A197,Tariff!A:A,0)))*100</f>
        <v>0</v>
      </c>
      <c r="AT197" s="85" t="str">
        <f>(INDEX(Tariff!E:E,MATCH(A197,Tariff!A:A,0)))</f>
        <v>Very High</v>
      </c>
      <c r="AU197" s="86" t="str">
        <f t="shared" si="85"/>
        <v>Punjab State Power Corporation Limited (PSPCL) is the Distribution Company responsible for distributing electricity. The rating of DISCOM (capturing financial and operational metrics) is B. More than 70 % of feeder is segregated.</v>
      </c>
      <c r="AV197" s="119" t="str">
        <f>INDEX('Community SIP'!I:I,MATCH(B197,'Community SIP'!B:B,0))</f>
        <v/>
      </c>
      <c r="AW197" s="119" t="str">
        <f t="shared" si="88"/>
        <v/>
      </c>
      <c r="AX197" s="119" t="str">
        <f t="shared" si="89"/>
        <v/>
      </c>
      <c r="AY197" s="119"/>
      <c r="AZ197" s="119" t="str">
        <f t="shared" si="86"/>
        <v>Electric</v>
      </c>
      <c r="BA197" s="120" t="s">
        <v>728</v>
      </c>
      <c r="BB197" s="120" t="str">
        <f>INDEX(DISCOM!H:H,MATCH(B197,DISCOM!B:B,0))</f>
        <v>Yes</v>
      </c>
      <c r="BC197" s="153" t="s">
        <v>731</v>
      </c>
      <c r="BD197" s="181" t="str">
        <f t="shared" si="87"/>
        <v>High DISCOM rating alongside feeder segregation and higher proportion of electric pumps suggests both PM-KUSUM model C (IPS and FLS) may be preferred.</v>
      </c>
      <c r="BE197" s="58" t="s">
        <v>732</v>
      </c>
      <c r="BG197">
        <f>Y197*100</f>
        <v>300</v>
      </c>
    </row>
    <row r="198" spans="1:59" ht="123" customHeight="1" x14ac:dyDescent="0.25">
      <c r="A198" s="88" t="str">
        <f>INDEX(Aquifer!A:A,MATCH(B198,Aquifer!C:C,0))</f>
        <v>uttar pradesh</v>
      </c>
      <c r="B198" s="89" t="s">
        <v>642</v>
      </c>
      <c r="C198" s="87">
        <v>4.9010703430967997</v>
      </c>
      <c r="D198" s="130">
        <f>INDEX(Aquifer!J:J,MATCH(B198,Aquifer!C:C,0))*100</f>
        <v>73.292561572269676</v>
      </c>
      <c r="E198" s="128">
        <v>173.2</v>
      </c>
      <c r="F198" s="128">
        <v>73.7</v>
      </c>
      <c r="G198" s="128">
        <v>68.099554190900761</v>
      </c>
      <c r="H198" s="46" t="str">
        <f t="shared" si="71"/>
        <v>High</v>
      </c>
      <c r="I198" s="46" t="str">
        <f t="shared" si="72"/>
        <v>Moderate</v>
      </c>
      <c r="J198" s="46" t="str">
        <f t="shared" si="73"/>
        <v>High</v>
      </c>
      <c r="K198" s="46" t="str">
        <f t="shared" si="74"/>
        <v>Very High</v>
      </c>
      <c r="L198" s="91" t="str">
        <f t="shared" si="75"/>
        <v>District has High proportion of area under cultivation, supporting Moderate cropping intensity. Irrigation coverage is High with Very High irrigation water requirements.</v>
      </c>
      <c r="M198" s="132">
        <v>86.67</v>
      </c>
      <c r="N198" s="132">
        <f>INDEX(Aquifer!H:H,MATCH(B198,Aquifer!C:C,0))</f>
        <v>104.69</v>
      </c>
      <c r="O198" s="77" t="str">
        <f>INDEX(Aquifer!F:F,MATCH(B198,Aquifer!C:C,0))</f>
        <v>SR</v>
      </c>
      <c r="P198" s="134">
        <f>INDEX(surface_water_body!F:F,MATCH(B198,surface_water_body!A:A,0))</f>
        <v>1692</v>
      </c>
      <c r="Q198" s="42">
        <f>INDEX(surface_water_body!D:D,MATCH(B198,surface_water_body!A:A,0))</f>
        <v>1.6306099999999817</v>
      </c>
      <c r="R198" s="132">
        <f>INDEX(surface_water_body!E:E,MATCH(B198,surface_water_body!A:A,0))</f>
        <v>5.6326601110231828E-2</v>
      </c>
      <c r="S198" s="43" t="str">
        <f t="shared" si="76"/>
        <v>Very High</v>
      </c>
      <c r="T198" s="43" t="str">
        <f t="shared" si="77"/>
        <v>Over-exploited</v>
      </c>
      <c r="U198" s="43">
        <f t="shared" si="69"/>
        <v>1</v>
      </c>
      <c r="V198" s="48" t="str">
        <f t="shared" si="78"/>
        <v>Groundwater contribution to irrigation is Very High with current groundwater development stage classified as Over-exploited. There are 1692 surface water bodies, covering 0.1% of district area.</v>
      </c>
      <c r="W198" s="136">
        <v>100</v>
      </c>
      <c r="X198" s="134">
        <v>67</v>
      </c>
      <c r="Y198" s="143">
        <f>INDEX(Aquifer!E:E, MATCH(B198,Aquifer!C:C,0))*100</f>
        <v>33</v>
      </c>
      <c r="Z198" s="139">
        <f>(INDEX(Aquifer!G:G, MATCH(B198,Aquifer!C:C,0)))*(10^4/10^6)</f>
        <v>297.82089999999999</v>
      </c>
      <c r="AA198" s="141">
        <v>0</v>
      </c>
      <c r="AB198" s="56">
        <f>INDEX(Replacement!M:M, MATCH(B198,Replacement!B:B,0))</f>
        <v>11.5</v>
      </c>
      <c r="AC198" s="57">
        <f t="shared" si="70"/>
        <v>2</v>
      </c>
      <c r="AD198" s="57">
        <f>(X198/100)*0.278+(Y198/100)*0.0732</f>
        <v>0.21041600000000005</v>
      </c>
      <c r="AE198" s="44">
        <f t="shared" si="79"/>
        <v>6.5393426269619278E-3</v>
      </c>
      <c r="AF198" s="61" t="str">
        <f t="shared" si="80"/>
        <v>District has 100 pumps, with 67 % of pumps being electric. The electric tariff subsidy is Very High. These pumps abstract 297 MCM of groundwater.</v>
      </c>
      <c r="AG198" s="146">
        <f>INDEX(Replacement!N:N,MATCH(B198,Replacement!B:B,0))</f>
        <v>89.414548159999995</v>
      </c>
      <c r="AH198" s="147">
        <f>INDEX('Community SIP'!C:C,MATCH(B198,'Community SIP'!B:B,0))</f>
        <v>0.9</v>
      </c>
      <c r="AI198" s="147">
        <f>INDEX('Community SIP'!D:D,MATCH(B198,'Community SIP'!B:B,0))</f>
        <v>1.77</v>
      </c>
      <c r="AJ198" s="67" t="str">
        <f t="shared" si="81"/>
        <v>Very High</v>
      </c>
      <c r="AK198" s="64">
        <f t="shared" si="82"/>
        <v>4</v>
      </c>
      <c r="AL198" s="64" t="str">
        <f t="shared" si="83"/>
        <v>Moderate</v>
      </c>
      <c r="AM198" s="70" t="str">
        <f t="shared" si="84"/>
        <v>Small and Marginal farmers hold 89 % of holdings. The average area per holding is 0.9 ha with Moderate fragmentation of land.</v>
      </c>
      <c r="AN198" s="150" t="str">
        <f>INDEX(DISCOM!E:E,MATCH(B198,DISCOM!B:B,0))</f>
        <v>Dakshinanchal Vidyut Vitran Nigam Limited (DVVNL)</v>
      </c>
      <c r="AO198" s="150"/>
      <c r="AP198" s="150" t="str">
        <f>INDEX(DISCOM!F:F,MATCH(B198,DISCOM!B:B,0))</f>
        <v>C-</v>
      </c>
      <c r="AQ198" s="74" t="str">
        <f>INDEX(DISCOM!H:H,MATCH(B198,DISCOM!B:B,0))</f>
        <v>No</v>
      </c>
      <c r="AR198" s="150"/>
      <c r="AS198" s="77">
        <f>(INDEX(Tariff!D:D,MATCH(A198,Tariff!A:A,0)))*100</f>
        <v>0</v>
      </c>
      <c r="AT198" s="85" t="str">
        <f>(INDEX(Tariff!E:E,MATCH(A198,Tariff!A:A,0)))</f>
        <v>Very High</v>
      </c>
      <c r="AU198" s="86" t="str">
        <f t="shared" si="85"/>
        <v xml:space="preserve">Dakshinanchal Vidyut Vitran Nigam Limited (DVVNL) is the Distribution Company responsible for distributing electricity. The rating of DISCOM (capturing financial and operational metrics) is C-. </v>
      </c>
      <c r="AV198" s="119" t="str">
        <f>INDEX('Community SIP'!I:I,MATCH(B198,'Community SIP'!B:B,0))</f>
        <v>Community SIP</v>
      </c>
      <c r="AW198" s="119" t="str">
        <f t="shared" si="88"/>
        <v xml:space="preserve"> Small farm areas alongside higher fragmentation of holdings suggests community SIPs may be preferred</v>
      </c>
      <c r="AX198" s="119" t="str">
        <f t="shared" si="89"/>
        <v xml:space="preserve"> High groundwater development suggests that new SIPs should focus on surface water sources. </v>
      </c>
      <c r="AY198" s="120" t="s">
        <v>727</v>
      </c>
      <c r="AZ198" s="119" t="str">
        <f t="shared" si="86"/>
        <v>mix</v>
      </c>
      <c r="BA198" s="119"/>
      <c r="BB198" s="120" t="str">
        <f>INDEX(DISCOM!H:H,MATCH(B198,DISCOM!B:B,0))</f>
        <v>No</v>
      </c>
      <c r="BC198" s="153" t="s">
        <v>733</v>
      </c>
      <c r="BD198" s="181" t="str">
        <f t="shared" si="87"/>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198" s="58" t="s">
        <v>734</v>
      </c>
      <c r="BG198">
        <f>Y198*100</f>
        <v>3300</v>
      </c>
    </row>
    <row r="199" spans="1:59" ht="123" customHeight="1" x14ac:dyDescent="0.25">
      <c r="A199" s="88" t="str">
        <f>INDEX(Aquifer!A:A,MATCH(B199,Aquifer!C:C,0))</f>
        <v>punjab</v>
      </c>
      <c r="B199" s="89" t="s">
        <v>220</v>
      </c>
      <c r="C199" s="87">
        <v>4.8600213559828997</v>
      </c>
      <c r="D199" s="130">
        <f>INDEX(Aquifer!J:J,MATCH(B199,Aquifer!C:C,0))*100</f>
        <v>91.503777355976524</v>
      </c>
      <c r="E199" s="128">
        <v>189.9</v>
      </c>
      <c r="F199" s="128">
        <v>100</v>
      </c>
      <c r="G199" s="128">
        <v>86.447216512263111</v>
      </c>
      <c r="H199" s="46" t="str">
        <f t="shared" si="71"/>
        <v>Very High</v>
      </c>
      <c r="I199" s="46" t="str">
        <f t="shared" si="72"/>
        <v>High</v>
      </c>
      <c r="J199" s="46" t="str">
        <f t="shared" si="73"/>
        <v>Very High</v>
      </c>
      <c r="K199" s="46" t="str">
        <f t="shared" si="74"/>
        <v>Very High</v>
      </c>
      <c r="L199" s="91" t="str">
        <f t="shared" si="75"/>
        <v>District has Very High proportion of area under cultivation, supporting High cropping intensity. Irrigation coverage is Very High with Very High irrigation water requirements.</v>
      </c>
      <c r="M199" s="132">
        <v>55.120000000000005</v>
      </c>
      <c r="N199" s="132">
        <f>INDEX(Aquifer!H:H,MATCH(B199,Aquifer!C:C,0))</f>
        <v>131.88999999999999</v>
      </c>
      <c r="O199" s="77" t="str">
        <f>INDEX(Aquifer!F:F,MATCH(B199,Aquifer!C:C,0))</f>
        <v>SR</v>
      </c>
      <c r="P199" s="134">
        <f>INDEX(surface_water_body!F:F,MATCH(B199,surface_water_body!A:A,0))</f>
        <v>493</v>
      </c>
      <c r="Q199" s="42">
        <f>INDEX(surface_water_body!D:D,MATCH(B199,surface_water_body!A:A,0))</f>
        <v>3.2275199999999979</v>
      </c>
      <c r="R199" s="132">
        <f>INDEX(surface_water_body!E:E,MATCH(B199,surface_water_body!A:A,0))</f>
        <v>0.12481395359811877</v>
      </c>
      <c r="S199" s="43" t="str">
        <f t="shared" si="76"/>
        <v>High</v>
      </c>
      <c r="T199" s="43" t="str">
        <f t="shared" si="77"/>
        <v>Over-exploited</v>
      </c>
      <c r="U199" s="43">
        <f t="shared" si="69"/>
        <v>2</v>
      </c>
      <c r="V199" s="48" t="str">
        <f t="shared" si="78"/>
        <v>Groundwater contribution to irrigation is High with current groundwater development stage classified as Over-exploited. There are 493 surface water bodies, covering 0.1% of district area.</v>
      </c>
      <c r="W199" s="136">
        <v>100</v>
      </c>
      <c r="X199" s="134">
        <v>99</v>
      </c>
      <c r="Y199" s="143">
        <f>INDEX(Aquifer!E:E, MATCH(B199,Aquifer!C:C,0))*100</f>
        <v>0</v>
      </c>
      <c r="Z199" s="139">
        <f>(INDEX(Aquifer!G:G, MATCH(B199,Aquifer!C:C,0)))*(10^4/10^6)</f>
        <v>763.56770000000006</v>
      </c>
      <c r="AA199" s="141">
        <v>0</v>
      </c>
      <c r="AB199" s="56">
        <f>INDEX(Replacement!M:M, MATCH(B199,Replacement!B:B,0))</f>
        <v>8.35</v>
      </c>
      <c r="AC199" s="57">
        <f t="shared" si="70"/>
        <v>1</v>
      </c>
      <c r="AD199" s="57">
        <f>(X199/100)*0.278+(Y199/100)*0.0732</f>
        <v>0.27522000000000002</v>
      </c>
      <c r="AE199" s="44">
        <f t="shared" si="79"/>
        <v>1.5922686156389834E-2</v>
      </c>
      <c r="AF199" s="61" t="str">
        <f t="shared" si="80"/>
        <v>District has 100 pumps, with 99 % of pumps being electric. The electric tariff subsidy is Very High. These pumps abstract 763 MCM of groundwater.</v>
      </c>
      <c r="AG199" s="146">
        <f>INDEX(Replacement!N:N,MATCH(B199,Replacement!B:B,0))</f>
        <v>0</v>
      </c>
      <c r="AH199" s="147">
        <f>INDEX('Community SIP'!C:C,MATCH(B199,'Community SIP'!B:B,0))</f>
        <v>4.6148277782197118</v>
      </c>
      <c r="AI199" s="147">
        <f>INDEX('Community SIP'!D:D,MATCH(B199,'Community SIP'!B:B,0))</f>
        <v>1.23</v>
      </c>
      <c r="AJ199" s="67" t="str">
        <f t="shared" si="81"/>
        <v>Low</v>
      </c>
      <c r="AK199" s="64">
        <f t="shared" si="82"/>
        <v>1</v>
      </c>
      <c r="AL199" s="64" t="str">
        <f t="shared" si="83"/>
        <v>Low</v>
      </c>
      <c r="AM199" s="70" t="str">
        <f t="shared" si="84"/>
        <v>Small and Marginal farmers hold 0 % of holdings. The average area per holding is 4.61482777821971 ha with Low fragmentation of land.</v>
      </c>
      <c r="AN199" s="150" t="str">
        <f>INDEX(DISCOM!E:E,MATCH(B199,DISCOM!B:B,0))</f>
        <v>Punjab State Power Corporation Limited (PSPCL)</v>
      </c>
      <c r="AO199" s="150"/>
      <c r="AP199" s="150" t="str">
        <f>INDEX(DISCOM!F:F,MATCH(B199,DISCOM!B:B,0))</f>
        <v>B</v>
      </c>
      <c r="AQ199" s="74" t="str">
        <f>INDEX(DISCOM!H:H,MATCH(B199,DISCOM!B:B,0))</f>
        <v>Yes</v>
      </c>
      <c r="AR199" s="150" t="s">
        <v>726</v>
      </c>
      <c r="AS199" s="77">
        <f>(INDEX(Tariff!D:D,MATCH(A199,Tariff!A:A,0)))*100</f>
        <v>0</v>
      </c>
      <c r="AT199" s="85" t="str">
        <f>(INDEX(Tariff!E:E,MATCH(A199,Tariff!A:A,0)))</f>
        <v>Very High</v>
      </c>
      <c r="AU199" s="86" t="str">
        <f t="shared" si="85"/>
        <v>Punjab State Power Corporation Limited (PSPCL) is the Distribution Company responsible for distributing electricity. The rating of DISCOM (capturing financial and operational metrics) is B. More than 70 % of feeder is segregated.</v>
      </c>
      <c r="AV199" s="119" t="str">
        <f>INDEX('Community SIP'!I:I,MATCH(B199,'Community SIP'!B:B,0))</f>
        <v/>
      </c>
      <c r="AW199" s="119" t="str">
        <f t="shared" si="88"/>
        <v/>
      </c>
      <c r="AX199" s="119" t="str">
        <f t="shared" si="89"/>
        <v/>
      </c>
      <c r="AY199" s="119"/>
      <c r="AZ199" s="119" t="str">
        <f t="shared" si="86"/>
        <v>Electric</v>
      </c>
      <c r="BA199" s="120" t="s">
        <v>728</v>
      </c>
      <c r="BB199" s="120" t="str">
        <f>INDEX(DISCOM!H:H,MATCH(B199,DISCOM!B:B,0))</f>
        <v>Yes</v>
      </c>
      <c r="BC199" s="153" t="s">
        <v>731</v>
      </c>
      <c r="BD199" s="181" t="str">
        <f t="shared" si="87"/>
        <v>High DISCOM rating alongside feeder segregation and higher proportion of electric pumps suggests both PM-KUSUM model C (IPS and FLS) may be preferred.</v>
      </c>
      <c r="BE199" s="58" t="s">
        <v>732</v>
      </c>
      <c r="BG199">
        <f>Y199*100</f>
        <v>0</v>
      </c>
    </row>
    <row r="200" spans="1:59" ht="123" customHeight="1" x14ac:dyDescent="0.25">
      <c r="A200" s="88" t="str">
        <f>INDEX(Aquifer!A:A,MATCH(B200,Aquifer!C:C,0))</f>
        <v>karnataka</v>
      </c>
      <c r="B200" s="89" t="s">
        <v>66</v>
      </c>
      <c r="C200" s="87">
        <v>5.38</v>
      </c>
      <c r="D200" s="130">
        <f>INDEX(Aquifer!J:J,MATCH(B200,Aquifer!C:C,0))*100</f>
        <v>84.427815294761814</v>
      </c>
      <c r="E200" s="128">
        <v>135.20000000000002</v>
      </c>
      <c r="F200" s="128">
        <v>16.399999999999999</v>
      </c>
      <c r="G200" s="128">
        <v>66.517712433433672</v>
      </c>
      <c r="H200" s="46" t="str">
        <f t="shared" si="71"/>
        <v>Very High</v>
      </c>
      <c r="I200" s="46" t="str">
        <f t="shared" si="72"/>
        <v>Low</v>
      </c>
      <c r="J200" s="46" t="str">
        <f t="shared" si="73"/>
        <v>Low</v>
      </c>
      <c r="K200" s="46" t="str">
        <f t="shared" si="74"/>
        <v>High</v>
      </c>
      <c r="L200" s="91" t="str">
        <f t="shared" si="75"/>
        <v>District has Very High proportion of area under cultivation, supporting Low cropping intensity. Irrigation coverage is Low with High irrigation water requirements.</v>
      </c>
      <c r="M200" s="132">
        <v>49.669999999999995</v>
      </c>
      <c r="N200" s="132">
        <f>INDEX(Aquifer!H:H,MATCH(B200,Aquifer!C:C,0))</f>
        <v>74.62</v>
      </c>
      <c r="O200" s="77" t="str">
        <f>INDEX(Aquifer!F:F,MATCH(B200,Aquifer!C:C,0))</f>
        <v>HR</v>
      </c>
      <c r="P200" s="134">
        <f>INDEX(surface_water_body!F:F,MATCH(B200,surface_water_body!A:A,0))</f>
        <v>92</v>
      </c>
      <c r="Q200" s="42">
        <f>INDEX(surface_water_body!D:D,MATCH(B200,surface_water_body!A:A,0))</f>
        <v>0.91935999999999973</v>
      </c>
      <c r="R200" s="132">
        <f>INDEX(surface_water_body!E:E,MATCH(B200,surface_water_body!A:A,0))</f>
        <v>1.9151091263417894E-2</v>
      </c>
      <c r="S200" s="43" t="str">
        <f t="shared" si="76"/>
        <v>Moderate</v>
      </c>
      <c r="T200" s="43" t="str">
        <f t="shared" si="77"/>
        <v>Semi-critical</v>
      </c>
      <c r="U200" s="43">
        <f t="shared" si="69"/>
        <v>1</v>
      </c>
      <c r="V200" s="48" t="str">
        <f t="shared" si="78"/>
        <v>Groundwater contribution to irrigation is Moderate with current groundwater development stage classified as Semi-critical. There are 92 surface water bodies, covering 0% of district area.</v>
      </c>
      <c r="W200" s="136">
        <v>100</v>
      </c>
      <c r="X200" s="134">
        <v>99</v>
      </c>
      <c r="Y200" s="143">
        <f>INDEX(Aquifer!E:E, MATCH(B200,Aquifer!C:C,0))*100</f>
        <v>0</v>
      </c>
      <c r="Z200" s="139">
        <f>(INDEX(Aquifer!G:G, MATCH(B200,Aquifer!C:C,0)))*(10^4/10^6)</f>
        <v>268.0532</v>
      </c>
      <c r="AA200" s="141">
        <v>0</v>
      </c>
      <c r="AB200" s="56">
        <f>INDEX(Replacement!M:M, MATCH(B200,Replacement!B:B,0))</f>
        <v>10.4</v>
      </c>
      <c r="AC200" s="57">
        <f t="shared" si="70"/>
        <v>1</v>
      </c>
      <c r="AD200" s="57">
        <f>(X200/100)*0.278+(Y200/100)*0.0732</f>
        <v>0.27522000000000002</v>
      </c>
      <c r="AE200" s="44">
        <f t="shared" si="79"/>
        <v>6.9620421163626685E-3</v>
      </c>
      <c r="AF200" s="61" t="str">
        <f t="shared" si="80"/>
        <v>District has 100 pumps, with 99 % of pumps being electric. The electric tariff subsidy is Very High. These pumps abstract 268 MCM of groundwater.</v>
      </c>
      <c r="AG200" s="146">
        <f>INDEX(Replacement!N:N,MATCH(B200,Replacement!B:B,0))</f>
        <v>64.06</v>
      </c>
      <c r="AH200" s="147">
        <f>INDEX('Community SIP'!C:C,MATCH(B200,'Community SIP'!B:B,0))</f>
        <v>2.16</v>
      </c>
      <c r="AI200" s="147">
        <f>INDEX('Community SIP'!D:D,MATCH(B200,'Community SIP'!B:B,0))</f>
        <v>1.95</v>
      </c>
      <c r="AJ200" s="67" t="str">
        <f t="shared" si="81"/>
        <v>High</v>
      </c>
      <c r="AK200" s="64">
        <f t="shared" si="82"/>
        <v>2</v>
      </c>
      <c r="AL200" s="64" t="str">
        <f t="shared" si="83"/>
        <v>Moderate</v>
      </c>
      <c r="AM200" s="70" t="str">
        <f t="shared" si="84"/>
        <v>Small and Marginal farmers hold 64 % of holdings. The average area per holding is 2.16 ha with Moderate fragmentation of land.</v>
      </c>
      <c r="AN200" s="150" t="str">
        <f>INDEX(DISCOM!E:E,MATCH(B200,DISCOM!B:B,0))</f>
        <v>Hubli Electricity Supply Company Limited (HESCOM)</v>
      </c>
      <c r="AO200" s="150"/>
      <c r="AP200" s="150" t="str">
        <f>INDEX(DISCOM!F:F,MATCH(B200,DISCOM!B:B,0))</f>
        <v>C</v>
      </c>
      <c r="AQ200" s="74" t="str">
        <f>INDEX(DISCOM!H:H,MATCH(B200,DISCOM!B:B,0))</f>
        <v>Yes</v>
      </c>
      <c r="AR200" s="150" t="s">
        <v>726</v>
      </c>
      <c r="AS200" s="77">
        <f>(INDEX(Tariff!D:D,MATCH(A200,Tariff!A:A,0)))*100</f>
        <v>0</v>
      </c>
      <c r="AT200" s="85" t="str">
        <f>(INDEX(Tariff!E:E,MATCH(A200,Tariff!A:A,0)))</f>
        <v>Very High</v>
      </c>
      <c r="AU200" s="86" t="str">
        <f t="shared" si="85"/>
        <v>Hubli Electricity Supply Company Limited (HESCOM) is the Distribution Company responsible for distributing electricity. The rating of DISCOM (capturing financial and operational metrics) is C. More than 70 % of feeder is segregated.</v>
      </c>
      <c r="AV200" s="119" t="str">
        <f>INDEX('Community SIP'!I:I,MATCH(B200,'Community SIP'!B:B,0))</f>
        <v/>
      </c>
      <c r="AW200" s="119" t="str">
        <f t="shared" si="88"/>
        <v/>
      </c>
      <c r="AX200" s="119" t="str">
        <f t="shared" si="89"/>
        <v/>
      </c>
      <c r="AY200" s="119"/>
      <c r="AZ200" s="119" t="str">
        <f t="shared" si="86"/>
        <v>Electric</v>
      </c>
      <c r="BA200" s="119"/>
      <c r="BB200" s="120" t="str">
        <f>INDEX(DISCOM!H:H,MATCH(B200,DISCOM!B:B,0))</f>
        <v>Yes</v>
      </c>
      <c r="BC200" s="153" t="s">
        <v>741</v>
      </c>
      <c r="BD200" s="181" t="str">
        <f t="shared" si="87"/>
        <v>Electric pump proportion is higher, with more than 80 % feeder segregation suggesting preferred PM-KUSUM  model is C.  However, low DISCOM rating may be a challenge suggesting investments are to be made to strengthen DISCOM.</v>
      </c>
      <c r="BE200" s="58" t="s">
        <v>742</v>
      </c>
      <c r="BG200">
        <f>Y200*100</f>
        <v>0</v>
      </c>
    </row>
    <row r="201" spans="1:59" ht="123" customHeight="1" x14ac:dyDescent="0.25">
      <c r="A201" s="88" t="str">
        <f>INDEX(Aquifer!A:A,MATCH(B201,Aquifer!C:C,0))</f>
        <v>odisha</v>
      </c>
      <c r="B201" s="89" t="s">
        <v>511</v>
      </c>
      <c r="C201" s="87">
        <v>4.95</v>
      </c>
      <c r="D201" s="130">
        <f>INDEX(Aquifer!J:J,MATCH(B201,Aquifer!C:C,0))*100</f>
        <v>19.390132088369938</v>
      </c>
      <c r="E201" s="128">
        <v>108.80000000000001</v>
      </c>
      <c r="F201" s="128">
        <v>58</v>
      </c>
      <c r="G201" s="128">
        <v>37.016027807280096</v>
      </c>
      <c r="H201" s="46" t="str">
        <f t="shared" si="71"/>
        <v>Low</v>
      </c>
      <c r="I201" s="46" t="str">
        <f t="shared" si="72"/>
        <v>Low</v>
      </c>
      <c r="J201" s="46" t="str">
        <f t="shared" si="73"/>
        <v>High</v>
      </c>
      <c r="K201" s="46" t="str">
        <f t="shared" si="74"/>
        <v>Moderate</v>
      </c>
      <c r="L201" s="91" t="str">
        <f t="shared" si="75"/>
        <v>District has Low proportion of area under cultivation, supporting Low cropping intensity. Irrigation coverage is High with Moderate irrigation water requirements.</v>
      </c>
      <c r="M201" s="132">
        <v>12.97</v>
      </c>
      <c r="N201" s="132">
        <f>INDEX(Aquifer!H:H,MATCH(B201,Aquifer!C:C,0))</f>
        <v>35.92</v>
      </c>
      <c r="O201" s="77" t="str">
        <f>INDEX(Aquifer!F:F,MATCH(B201,Aquifer!C:C,0))</f>
        <v>SR</v>
      </c>
      <c r="P201" s="134">
        <f>INDEX(surface_water_body!F:F,MATCH(B201,surface_water_body!A:A,0))</f>
        <v>309</v>
      </c>
      <c r="Q201" s="42">
        <f>INDEX(surface_water_body!D:D,MATCH(B201,surface_water_body!A:A,0))</f>
        <v>6.8175999999999997</v>
      </c>
      <c r="R201" s="132">
        <f>INDEX(surface_water_body!E:E,MATCH(B201,surface_water_body!A:A,0))</f>
        <v>0.16735240788958455</v>
      </c>
      <c r="S201" s="43" t="str">
        <f t="shared" si="76"/>
        <v>Low</v>
      </c>
      <c r="T201" s="43" t="str">
        <f t="shared" si="77"/>
        <v>Low</v>
      </c>
      <c r="U201" s="43">
        <f t="shared" si="69"/>
        <v>2</v>
      </c>
      <c r="V201" s="48" t="str">
        <f t="shared" si="78"/>
        <v>Groundwater contribution to irrigation is Low with current groundwater development stage classified as Low. There are 309 surface water bodies, covering 0.2% of district area.</v>
      </c>
      <c r="W201" s="136">
        <v>100</v>
      </c>
      <c r="X201" s="134">
        <v>50</v>
      </c>
      <c r="Y201" s="143">
        <f>INDEX(Aquifer!E:E, MATCH(B201,Aquifer!C:C,0))*100</f>
        <v>46</v>
      </c>
      <c r="Z201" s="139">
        <f>(INDEX(Aquifer!G:G, MATCH(B201,Aquifer!C:C,0)))*(10^4/10^6)</f>
        <v>174.58750000000001</v>
      </c>
      <c r="AA201" s="141">
        <v>150</v>
      </c>
      <c r="AB201" s="56">
        <f>INDEX(Replacement!M:M, MATCH(B201,Replacement!B:B,0))</f>
        <v>4.7</v>
      </c>
      <c r="AC201" s="57">
        <f t="shared" si="70"/>
        <v>2</v>
      </c>
      <c r="AD201" s="57">
        <f>(X201/100)*0.278+(Y201/100)*0.0732</f>
        <v>0.17267200000000002</v>
      </c>
      <c r="AE201" s="44">
        <f t="shared" si="79"/>
        <v>1.2856869733037038E-3</v>
      </c>
      <c r="AF201" s="61" t="str">
        <f t="shared" si="80"/>
        <v>District has 100 pumps, with 50 % of pumps being electric. The electric tariff subsidy is High. These pumps abstract 174 MCM of groundwater.</v>
      </c>
      <c r="AG201" s="146">
        <f>INDEX(Replacement!N:N,MATCH(B201,Replacement!B:B,0))</f>
        <v>90.97</v>
      </c>
      <c r="AH201" s="147">
        <f>INDEX('Community SIP'!C:C,MATCH(B201,'Community SIP'!B:B,0))</f>
        <v>1.02</v>
      </c>
      <c r="AI201" s="147">
        <f>INDEX('Community SIP'!D:D,MATCH(B201,'Community SIP'!B:B,0))</f>
        <v>2.66</v>
      </c>
      <c r="AJ201" s="67" t="str">
        <f t="shared" si="81"/>
        <v>Very High</v>
      </c>
      <c r="AK201" s="64">
        <f t="shared" si="82"/>
        <v>3</v>
      </c>
      <c r="AL201" s="64" t="str">
        <f t="shared" si="83"/>
        <v>High</v>
      </c>
      <c r="AM201" s="70" t="str">
        <f t="shared" si="84"/>
        <v>Small and Marginal farmers hold 90 % of holdings. The average area per holding is 1.02 ha with High fragmentation of land.</v>
      </c>
      <c r="AN201" s="150" t="str">
        <f>INDEX(DISCOM!E:E,MATCH(B201,DISCOM!B:B,0))</f>
        <v>TP Southern Odisha Distribution Limited (TPSODL)</v>
      </c>
      <c r="AO201" s="150"/>
      <c r="AP201" s="150" t="str">
        <f>INDEX(DISCOM!F:F,MATCH(B201,DISCOM!B:B,0))</f>
        <v>B</v>
      </c>
      <c r="AQ201" s="74" t="str">
        <f>INDEX(DISCOM!H:H,MATCH(B201,DISCOM!B:B,0))</f>
        <v>No data</v>
      </c>
      <c r="AR201" s="150"/>
      <c r="AS201" s="77">
        <f>(INDEX(Tariff!D:D,MATCH(A201,Tariff!A:A,0)))*100</f>
        <v>150</v>
      </c>
      <c r="AT201" s="85" t="str">
        <f>(INDEX(Tariff!E:E,MATCH(A201,Tariff!A:A,0)))</f>
        <v>High</v>
      </c>
      <c r="AU201" s="86" t="str">
        <f t="shared" si="85"/>
        <v xml:space="preserve">TP Southern Odisha Distribution Limited (TPSODL) is the Distribution Company responsible for distributing electricity. The rating of DISCOM (capturing financial and operational metrics) is B. </v>
      </c>
      <c r="AV201" s="119" t="str">
        <f>INDEX('Community SIP'!I:I,MATCH(B201,'Community SIP'!B:B,0))</f>
        <v>Community SIP</v>
      </c>
      <c r="AW201" s="119" t="str">
        <f t="shared" si="88"/>
        <v xml:space="preserve"> Small farm areas alongside higher fragmentation of holdings suggests community SIPs may be preferred</v>
      </c>
      <c r="AX201" s="119" t="str">
        <f t="shared" si="89"/>
        <v/>
      </c>
      <c r="AY201" s="119"/>
      <c r="AZ201" s="119" t="str">
        <f t="shared" si="86"/>
        <v>mix</v>
      </c>
      <c r="BA201" s="119" t="s">
        <v>728</v>
      </c>
      <c r="BB201" s="120" t="str">
        <f>INDEX(DISCOM!H:H,MATCH(B201,DISCOM!B:B,0))</f>
        <v>No data</v>
      </c>
      <c r="BC201" s="153" t="s">
        <v>744</v>
      </c>
      <c r="BD201" s="181" t="str">
        <f t="shared" si="87"/>
        <v>No data on DISCOM feeder segregation Small farm areas alongside higher fragmentation of holdings suggests community SIPs may be preferred</v>
      </c>
      <c r="BE201" s="58" t="s">
        <v>95</v>
      </c>
      <c r="BG201">
        <f>Y201*100</f>
        <v>4600</v>
      </c>
    </row>
    <row r="202" spans="1:59" ht="123" customHeight="1" x14ac:dyDescent="0.25">
      <c r="A202" s="88" t="str">
        <f>INDEX(Aquifer!A:A,MATCH(B202,Aquifer!C:C,0))</f>
        <v>jammu and kashmir</v>
      </c>
      <c r="B202" s="89" t="s">
        <v>657</v>
      </c>
      <c r="C202" s="87">
        <v>4.26</v>
      </c>
      <c r="D202" s="130">
        <f>INDEX(Aquifer!J:J,MATCH(B202,Aquifer!C:C,0))*100</f>
        <v>32.136678200692046</v>
      </c>
      <c r="E202" s="128">
        <v>140.1</v>
      </c>
      <c r="F202" s="128">
        <v>79.900000000000006</v>
      </c>
      <c r="G202" s="128">
        <v>44.358222873509625</v>
      </c>
      <c r="H202" s="46" t="str">
        <f t="shared" si="71"/>
        <v>Moderate</v>
      </c>
      <c r="I202" s="46" t="str">
        <f t="shared" si="72"/>
        <v>Moderate</v>
      </c>
      <c r="J202" s="46" t="str">
        <f t="shared" si="73"/>
        <v>Very High</v>
      </c>
      <c r="K202" s="46" t="str">
        <f t="shared" si="74"/>
        <v>Moderate</v>
      </c>
      <c r="L202" s="91" t="str">
        <f t="shared" si="75"/>
        <v>District has Moderate proportion of area under cultivation, supporting Moderate cropping intensity. Irrigation coverage is Very High with Moderate irrigation water requirements.</v>
      </c>
      <c r="M202" s="132">
        <v>0.37</v>
      </c>
      <c r="N202" s="132">
        <f>INDEX(Aquifer!H:H,MATCH(B202,Aquifer!C:C,0))</f>
        <v>51.67</v>
      </c>
      <c r="O202" s="77" t="str">
        <f>INDEX(Aquifer!F:F,MATCH(B202,Aquifer!C:C,0))</f>
        <v>HR</v>
      </c>
      <c r="P202" s="134">
        <f>INDEX(surface_water_body!F:F,MATCH(B202,surface_water_body!A:A,0))</f>
        <v>8</v>
      </c>
      <c r="Q202" s="42">
        <f>INDEX(surface_water_body!D:D,MATCH(B202,surface_water_body!A:A,0))</f>
        <v>70.00027</v>
      </c>
      <c r="R202" s="132">
        <f>INDEX(surface_water_body!E:E,MATCH(B202,surface_water_body!A:A,0))</f>
        <v>5.3875195985059312</v>
      </c>
      <c r="S202" s="43" t="str">
        <f t="shared" si="76"/>
        <v>Low</v>
      </c>
      <c r="T202" s="43" t="str">
        <f t="shared" si="77"/>
        <v>Moderate</v>
      </c>
      <c r="U202" s="43">
        <f t="shared" si="69"/>
        <v>4</v>
      </c>
      <c r="V202" s="48" t="str">
        <f t="shared" si="78"/>
        <v>Groundwater contribution to irrigation is Low with current groundwater development stage classified as Moderate. There are 8 surface water bodies, covering 5.4% of district area.</v>
      </c>
      <c r="W202" s="136">
        <v>100</v>
      </c>
      <c r="X202" s="134">
        <v>100</v>
      </c>
      <c r="Y202" s="143">
        <f>INDEX(Aquifer!E:E, MATCH(B202,Aquifer!C:C,0))*100</f>
        <v>0</v>
      </c>
      <c r="Z202" s="139">
        <f>(INDEX(Aquifer!G:G, MATCH(B202,Aquifer!C:C,0)))*(10^4/10^6)</f>
        <v>5.5705999999999998</v>
      </c>
      <c r="AA202" s="141">
        <v>235</v>
      </c>
      <c r="AB202" s="56">
        <f>INDEX(Replacement!M:M, MATCH(B202,Replacement!B:B,0))</f>
        <v>6.3867763147260472</v>
      </c>
      <c r="AC202" s="57">
        <f t="shared" si="70"/>
        <v>1</v>
      </c>
      <c r="AD202" s="57">
        <f>(X202/100)*0.278+(Y202/100)*0.0732</f>
        <v>0.27800000000000002</v>
      </c>
      <c r="AE202" s="44">
        <f t="shared" si="79"/>
        <v>8.9749243585724004E-5</v>
      </c>
      <c r="AF202" s="61" t="str">
        <f t="shared" si="80"/>
        <v>District has 100 pumps, with 100 % of pumps being electric. The electric tariff subsidy is Moderate. These pumps abstract 5 MCM of groundwater.</v>
      </c>
      <c r="AG202" s="146">
        <f>INDEX(Replacement!N:N,MATCH(B202,Replacement!B:B,0))</f>
        <v>99.35</v>
      </c>
      <c r="AH202" s="147">
        <f>INDEX('Community SIP'!C:C,MATCH(B202,'Community SIP'!B:B,0))</f>
        <v>0.3</v>
      </c>
      <c r="AI202" s="147">
        <f>INDEX('Community SIP'!D:D,MATCH(B202,'Community SIP'!B:B,0))</f>
        <v>4.6500000000000004</v>
      </c>
      <c r="AJ202" s="67" t="str">
        <f t="shared" si="81"/>
        <v>Very High</v>
      </c>
      <c r="AK202" s="64">
        <f t="shared" si="82"/>
        <v>4</v>
      </c>
      <c r="AL202" s="64" t="str">
        <f t="shared" si="83"/>
        <v>Very High</v>
      </c>
      <c r="AM202" s="70" t="str">
        <f t="shared" si="84"/>
        <v>Small and Marginal farmers hold 99 % of holdings. The average area per holding is 0.3 ha with Very High fragmentation of land.</v>
      </c>
      <c r="AN202" s="150" t="e">
        <f>INDEX(DISCOM!E:E,MATCH(B202,DISCOM!B:B,0))</f>
        <v>#N/A</v>
      </c>
      <c r="AO202" s="150"/>
      <c r="AP202" s="150" t="e">
        <f>INDEX(DISCOM!F:F,MATCH(B202,DISCOM!B:B,0))</f>
        <v>#N/A</v>
      </c>
      <c r="AQ202" s="74" t="str">
        <f>INDEX(DISCOM!H:H,MATCH(B202,DISCOM!B:B,0))</f>
        <v>No data</v>
      </c>
      <c r="AR202" s="150"/>
      <c r="AS202" s="77">
        <f>(INDEX(Tariff!D:D,MATCH(A202,Tariff!A:A,0)))*100</f>
        <v>235</v>
      </c>
      <c r="AT202" s="85" t="str">
        <f>(INDEX(Tariff!E:E,MATCH(A202,Tariff!A:A,0)))</f>
        <v>Moderate</v>
      </c>
      <c r="AU202" s="86" t="s">
        <v>735</v>
      </c>
      <c r="AV202" s="119" t="str">
        <f>INDEX('Community SIP'!I:I,MATCH(B202,'Community SIP'!B:B,0))</f>
        <v>Community SIP</v>
      </c>
      <c r="AW202" s="119" t="str">
        <f t="shared" si="88"/>
        <v xml:space="preserve"> Small farm areas alongside higher fragmentation of holdings suggests community SIPs may be preferred</v>
      </c>
      <c r="AX202" s="119" t="str">
        <f t="shared" si="89"/>
        <v/>
      </c>
      <c r="AY202" s="119"/>
      <c r="AZ202" s="119" t="str">
        <f t="shared" si="86"/>
        <v>Electric</v>
      </c>
      <c r="BA202" s="119"/>
      <c r="BB202" s="120" t="str">
        <f>INDEX(DISCOM!H:H,MATCH(B202,DISCOM!B:B,0))</f>
        <v>No data</v>
      </c>
      <c r="BC202" s="153" t="s">
        <v>744</v>
      </c>
      <c r="BD202" s="181" t="str">
        <f t="shared" si="87"/>
        <v>No data on DISCOM feeder segregation Small farm areas alongside higher fragmentation of holdings suggests community SIPs may be preferred</v>
      </c>
      <c r="BE202" s="58" t="s">
        <v>95</v>
      </c>
      <c r="BG202">
        <f>Y202*100</f>
        <v>0</v>
      </c>
    </row>
    <row r="203" spans="1:59" ht="123" customHeight="1" x14ac:dyDescent="0.25">
      <c r="A203" s="88" t="str">
        <f>INDEX(Aquifer!A:A,MATCH(B203,Aquifer!C:C,0))</f>
        <v>gujarat</v>
      </c>
      <c r="B203" s="89" t="s">
        <v>191</v>
      </c>
      <c r="C203" s="87">
        <v>5.5240188885550996</v>
      </c>
      <c r="D203" s="130">
        <f>INDEX(Aquifer!J:J,MATCH(B203,Aquifer!C:C,0))*100</f>
        <v>78.443068236367694</v>
      </c>
      <c r="E203" s="128">
        <v>146.70000000000002</v>
      </c>
      <c r="F203" s="128">
        <v>63.5</v>
      </c>
      <c r="G203" s="128">
        <v>79.928770341182485</v>
      </c>
      <c r="H203" s="46" t="str">
        <f t="shared" si="71"/>
        <v>Very High</v>
      </c>
      <c r="I203" s="46" t="str">
        <f t="shared" si="72"/>
        <v>Moderate</v>
      </c>
      <c r="J203" s="46" t="str">
        <f t="shared" si="73"/>
        <v>High</v>
      </c>
      <c r="K203" s="46" t="str">
        <f t="shared" si="74"/>
        <v>Very High</v>
      </c>
      <c r="L203" s="91" t="str">
        <f t="shared" si="75"/>
        <v>District has Very High proportion of area under cultivation, supporting Moderate cropping intensity. Irrigation coverage is High with Very High irrigation water requirements.</v>
      </c>
      <c r="M203" s="132">
        <v>99.63</v>
      </c>
      <c r="N203" s="132">
        <f>INDEX(Aquifer!H:H,MATCH(B203,Aquifer!C:C,0))</f>
        <v>92.3</v>
      </c>
      <c r="O203" s="77" t="str">
        <f>INDEX(Aquifer!F:F,MATCH(B203,Aquifer!C:C,0))</f>
        <v>SR</v>
      </c>
      <c r="P203" s="134">
        <f>INDEX(surface_water_body!F:F,MATCH(B203,surface_water_body!A:A,0))</f>
        <v>793</v>
      </c>
      <c r="Q203" s="42">
        <f>INDEX(surface_water_body!D:D,MATCH(B203,surface_water_body!A:A,0))</f>
        <v>18.767500000000009</v>
      </c>
      <c r="R203" s="132">
        <f>INDEX(surface_water_body!E:E,MATCH(B203,surface_water_body!A:A,0))</f>
        <v>1.0333496449798614</v>
      </c>
      <c r="S203" s="43" t="str">
        <f t="shared" si="76"/>
        <v>Very High</v>
      </c>
      <c r="T203" s="43" t="str">
        <f t="shared" si="77"/>
        <v>Semi-critical</v>
      </c>
      <c r="U203" s="43">
        <f t="shared" si="69"/>
        <v>4</v>
      </c>
      <c r="V203" s="48" t="str">
        <f t="shared" si="78"/>
        <v>Groundwater contribution to irrigation is Very High with current groundwater development stage classified as Semi-critical. There are 793 surface water bodies, covering 1% of district area.</v>
      </c>
      <c r="W203" s="136">
        <v>100</v>
      </c>
      <c r="X203" s="134">
        <v>91</v>
      </c>
      <c r="Y203" s="143">
        <f>INDEX(Aquifer!E:E, MATCH(B203,Aquifer!C:C,0))*100</f>
        <v>7.0000000000000009</v>
      </c>
      <c r="Z203" s="139">
        <f>(INDEX(Aquifer!G:G, MATCH(B203,Aquifer!C:C,0)))*(10^4/10^6)</f>
        <v>531.75339999999994</v>
      </c>
      <c r="AA203" s="141">
        <v>60</v>
      </c>
      <c r="AB203" s="56">
        <f>INDEX(Replacement!M:M, MATCH(B203,Replacement!B:B,0))</f>
        <v>78.099999999999994</v>
      </c>
      <c r="AC203" s="57">
        <f t="shared" si="70"/>
        <v>1</v>
      </c>
      <c r="AD203" s="57">
        <f>(X203/100)*0.278+(Y203/100)*0.0732</f>
        <v>0.25810400000000006</v>
      </c>
      <c r="AE203" s="44">
        <f t="shared" si="79"/>
        <v>9.7265397200679976E-2</v>
      </c>
      <c r="AF203" s="61" t="str">
        <f t="shared" si="80"/>
        <v>District has 100 pumps, with 91 % of pumps being electric. The electric tariff subsidy is Very High. These pumps abstract 531 MCM of groundwater.</v>
      </c>
      <c r="AG203" s="146">
        <f>INDEX(Replacement!N:N,MATCH(B203,Replacement!B:B,0))</f>
        <v>84.14</v>
      </c>
      <c r="AH203" s="147">
        <f>INDEX('Community SIP'!C:C,MATCH(B203,'Community SIP'!B:B,0))</f>
        <v>1.22</v>
      </c>
      <c r="AI203" s="147">
        <f>INDEX('Community SIP'!D:D,MATCH(B203,'Community SIP'!B:B,0))</f>
        <v>1.2</v>
      </c>
      <c r="AJ203" s="67" t="str">
        <f t="shared" si="81"/>
        <v>Very High</v>
      </c>
      <c r="AK203" s="64">
        <f t="shared" si="82"/>
        <v>3</v>
      </c>
      <c r="AL203" s="64" t="str">
        <f t="shared" si="83"/>
        <v>Low</v>
      </c>
      <c r="AM203" s="70" t="str">
        <f t="shared" si="84"/>
        <v>Small and Marginal farmers hold 84 % of holdings. The average area per holding is 1.22 ha with Low fragmentation of land.</v>
      </c>
      <c r="AN203" s="150" t="str">
        <f>INDEX(DISCOM!E:E,MATCH(B203,DISCOM!B:B,0))</f>
        <v>Torrent Power Surat (Torrent Power Surat)</v>
      </c>
      <c r="AO203" s="150"/>
      <c r="AP203" s="150" t="str">
        <f>INDEX(DISCOM!F:F,MATCH(B203,DISCOM!B:B,0))</f>
        <v>A+</v>
      </c>
      <c r="AQ203" s="74" t="str">
        <f>INDEX(DISCOM!H:H,MATCH(B203,DISCOM!B:B,0))</f>
        <v>Yes</v>
      </c>
      <c r="AR203" s="150" t="s">
        <v>726</v>
      </c>
      <c r="AS203" s="77">
        <f>(INDEX(Tariff!D:D,MATCH(A203,Tariff!A:A,0)))*100</f>
        <v>60</v>
      </c>
      <c r="AT203" s="85" t="str">
        <f>(INDEX(Tariff!E:E,MATCH(A203,Tariff!A:A,0)))</f>
        <v>Very High</v>
      </c>
      <c r="AU203" s="86" t="str">
        <f t="shared" si="85"/>
        <v>Torrent Power Surat (Torrent Power Surat) is the Distribution Company responsible for distributing electricity. The rating of DISCOM (capturing financial and operational metrics) is A+. More than 70 % of feeder is segregated.</v>
      </c>
      <c r="AV203" s="119" t="str">
        <f>INDEX('Community SIP'!I:I,MATCH(B203,'Community SIP'!B:B,0))</f>
        <v/>
      </c>
      <c r="AW203" s="119" t="str">
        <f t="shared" si="88"/>
        <v/>
      </c>
      <c r="AX203" s="119" t="str">
        <f t="shared" si="89"/>
        <v xml:space="preserve"> High groundwater development suggests that new SIPs should focus on surface water sources. </v>
      </c>
      <c r="AY203" s="120" t="s">
        <v>727</v>
      </c>
      <c r="AZ203" s="119" t="str">
        <f t="shared" si="86"/>
        <v>Electric</v>
      </c>
      <c r="BA203" s="119" t="s">
        <v>728</v>
      </c>
      <c r="BB203" s="120" t="str">
        <f>INDEX(DISCOM!H:H,MATCH(B203,DISCOM!B:B,0))</f>
        <v>Yes</v>
      </c>
      <c r="BC203" s="153" t="s">
        <v>729</v>
      </c>
      <c r="BD203" s="181" t="str">
        <f t="shared" si="87"/>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03" s="58" t="s">
        <v>730</v>
      </c>
      <c r="BG203">
        <f>Y203*100</f>
        <v>700.00000000000011</v>
      </c>
    </row>
    <row r="204" spans="1:59" ht="123" customHeight="1" x14ac:dyDescent="0.25">
      <c r="A204" s="88" t="str">
        <f>INDEX(Aquifer!A:A,MATCH(B204,Aquifer!C:C,0))</f>
        <v>rajasthan</v>
      </c>
      <c r="B204" s="89" t="s">
        <v>170</v>
      </c>
      <c r="C204" s="87">
        <v>5.0387606384341996</v>
      </c>
      <c r="D204" s="130">
        <f>INDEX(Aquifer!J:J,MATCH(B204,Aquifer!C:C,0))*100</f>
        <v>67.507340229948142</v>
      </c>
      <c r="E204" s="128">
        <v>166.3</v>
      </c>
      <c r="F204" s="128">
        <v>89.6</v>
      </c>
      <c r="G204" s="128">
        <v>80.428853804388609</v>
      </c>
      <c r="H204" s="46" t="str">
        <f t="shared" si="71"/>
        <v>High</v>
      </c>
      <c r="I204" s="46" t="str">
        <f t="shared" si="72"/>
        <v>Moderate</v>
      </c>
      <c r="J204" s="46" t="str">
        <f t="shared" si="73"/>
        <v>Very High</v>
      </c>
      <c r="K204" s="46" t="str">
        <f t="shared" si="74"/>
        <v>Very High</v>
      </c>
      <c r="L204" s="91" t="str">
        <f t="shared" si="75"/>
        <v>District has High proportion of area under cultivation, supporting Moderate cropping intensity. Irrigation coverage is Very High with Very High irrigation water requirements.</v>
      </c>
      <c r="M204" s="132">
        <v>2.67</v>
      </c>
      <c r="N204" s="132">
        <f>INDEX(Aquifer!H:H,MATCH(B204,Aquifer!C:C,0))</f>
        <v>39.53</v>
      </c>
      <c r="O204" s="77" t="str">
        <f>INDEX(Aquifer!F:F,MATCH(B204,Aquifer!C:C,0))</f>
        <v>SR</v>
      </c>
      <c r="P204" s="134">
        <f>INDEX(surface_water_body!F:F,MATCH(B204,surface_water_body!A:A,0))</f>
        <v>0</v>
      </c>
      <c r="Q204" s="42">
        <f>INDEX(surface_water_body!D:D,MATCH(B204,surface_water_body!A:A,0))</f>
        <v>0</v>
      </c>
      <c r="R204" s="132">
        <f>INDEX(surface_water_body!E:E,MATCH(B204,surface_water_body!A:A,0))</f>
        <v>0</v>
      </c>
      <c r="S204" s="43" t="str">
        <f t="shared" si="76"/>
        <v>Low</v>
      </c>
      <c r="T204" s="43" t="str">
        <f t="shared" si="77"/>
        <v>Low</v>
      </c>
      <c r="U204" s="43">
        <f t="shared" si="69"/>
        <v>1</v>
      </c>
      <c r="V204" s="48" t="str">
        <f t="shared" si="78"/>
        <v>Groundwater contribution to irrigation is Low with current groundwater development stage classified as Low. There are 0 surface water bodies, covering 0% of district area.</v>
      </c>
      <c r="W204" s="136">
        <v>100</v>
      </c>
      <c r="X204" s="134">
        <v>45</v>
      </c>
      <c r="Y204" s="143">
        <f>INDEX(Aquifer!E:E, MATCH(B204,Aquifer!C:C,0))*100</f>
        <v>55.000000000000007</v>
      </c>
      <c r="Z204" s="139">
        <f>(INDEX(Aquifer!G:G, MATCH(B204,Aquifer!C:C,0)))*(10^4/10^6)</f>
        <v>340.48970000000003</v>
      </c>
      <c r="AA204" s="141">
        <v>167</v>
      </c>
      <c r="AB204" s="56">
        <f>INDEX(Replacement!M:M, MATCH(B204,Replacement!B:B,0))</f>
        <v>13</v>
      </c>
      <c r="AC204" s="57">
        <f t="shared" si="70"/>
        <v>3</v>
      </c>
      <c r="AD204" s="57">
        <f>(X204/100)*0.278+(Y204/100)*0.0732</f>
        <v>0.16536000000000001</v>
      </c>
      <c r="AE204" s="44">
        <f t="shared" si="79"/>
        <v>6.6417131512044461E-3</v>
      </c>
      <c r="AF204" s="61" t="str">
        <f t="shared" si="80"/>
        <v>District has 100 pumps, with 45 % of pumps being electric. The electric tariff subsidy is Moderate. These pumps abstract 340 MCM of groundwater.</v>
      </c>
      <c r="AG204" s="146">
        <f>INDEX(Replacement!N:N,MATCH(B204,Replacement!B:B,0))</f>
        <v>11.011092604</v>
      </c>
      <c r="AH204" s="147">
        <f>INDEX('Community SIP'!C:C,MATCH(B204,'Community SIP'!B:B,0))</f>
        <v>7.42</v>
      </c>
      <c r="AI204" s="147">
        <f>INDEX('Community SIP'!D:D,MATCH(B204,'Community SIP'!B:B,0))</f>
        <v>1.77</v>
      </c>
      <c r="AJ204" s="67" t="str">
        <f t="shared" si="81"/>
        <v>Low</v>
      </c>
      <c r="AK204" s="64">
        <f t="shared" si="82"/>
        <v>1</v>
      </c>
      <c r="AL204" s="64" t="str">
        <f t="shared" si="83"/>
        <v>Moderate</v>
      </c>
      <c r="AM204" s="70" t="str">
        <f t="shared" si="84"/>
        <v>Small and Marginal farmers hold 11 % of holdings. The average area per holding is 7.42 ha with Moderate fragmentation of land.</v>
      </c>
      <c r="AN204" s="150" t="str">
        <f>INDEX(DISCOM!E:E,MATCH(B204,DISCOM!B:B,0))</f>
        <v>Jodhpur Vidyut Vitran Nigam Limited (JDVVNL)</v>
      </c>
      <c r="AO204" s="150" t="str">
        <f>RIGHT(AN204,7)</f>
        <v>JDVVNL)</v>
      </c>
      <c r="AP204" s="150" t="str">
        <f>INDEX(DISCOM!F:F,MATCH(B204,DISCOM!B:B,0))</f>
        <v>B-</v>
      </c>
      <c r="AQ204" s="74" t="str">
        <f>INDEX(DISCOM!H:H,MATCH(B204,DISCOM!B:B,0))</f>
        <v>No</v>
      </c>
      <c r="AR204" s="150"/>
      <c r="AS204" s="77">
        <f>(INDEX(Tariff!D:D,MATCH(A204,Tariff!A:A,0)))*100</f>
        <v>167</v>
      </c>
      <c r="AT204" s="85" t="str">
        <f>(INDEX(Tariff!E:E,MATCH(A204,Tariff!A:A,0)))</f>
        <v>Moderate</v>
      </c>
      <c r="AU204" s="86" t="str">
        <f t="shared" si="85"/>
        <v xml:space="preserve">Jodhpur Vidyut Vitran Nigam Limited (JDVVNL) is the Distribution Company responsible for distributing electricity. The rating of DISCOM (capturing financial and operational metrics) is B-. </v>
      </c>
      <c r="AV204" s="119" t="str">
        <f>INDEX('Community SIP'!I:I,MATCH(B204,'Community SIP'!B:B,0))</f>
        <v/>
      </c>
      <c r="AW204" s="119" t="str">
        <f t="shared" si="88"/>
        <v/>
      </c>
      <c r="AX204" s="119" t="str">
        <f t="shared" si="89"/>
        <v/>
      </c>
      <c r="AY204" s="119"/>
      <c r="AZ204" s="119" t="str">
        <f t="shared" si="86"/>
        <v>mix</v>
      </c>
      <c r="BA204" s="119"/>
      <c r="BB204" s="120" t="str">
        <f>INDEX(DISCOM!H:H,MATCH(B204,DISCOM!B:B,0))</f>
        <v>No</v>
      </c>
      <c r="BC204" s="153" t="s">
        <v>739</v>
      </c>
      <c r="BD204" s="181" t="str">
        <f t="shared" si="87"/>
        <v>Both electric and diesel pumps are present. With more than 80 % feeder segregation suggesting preferred PM-KUSUM  model is C.  However, low DISCOM rating may be a challenge suggesting investments are to be made to strengthen DISCOM. PM-KUSUM B for diesel pumps.</v>
      </c>
      <c r="BE204" s="58" t="s">
        <v>740</v>
      </c>
      <c r="BG204">
        <f>Y204*100</f>
        <v>5500.0000000000009</v>
      </c>
    </row>
    <row r="205" spans="1:59" ht="123" customHeight="1" x14ac:dyDescent="0.25">
      <c r="A205" s="88" t="str">
        <f>INDEX(Aquifer!A:A,MATCH(B205,Aquifer!C:C,0))</f>
        <v>odisha</v>
      </c>
      <c r="B205" s="89" t="s">
        <v>265</v>
      </c>
      <c r="C205" s="87">
        <v>4.9762089785533004</v>
      </c>
      <c r="D205" s="130">
        <f>INDEX(Aquifer!J:J,MATCH(B205,Aquifer!C:C,0))*100</f>
        <v>43.753696426459179</v>
      </c>
      <c r="E205" s="128">
        <v>120.9</v>
      </c>
      <c r="F205" s="128">
        <v>56.7</v>
      </c>
      <c r="G205" s="128">
        <v>34.414401457404473</v>
      </c>
      <c r="H205" s="46" t="str">
        <f t="shared" si="71"/>
        <v>Moderate</v>
      </c>
      <c r="I205" s="46" t="str">
        <f t="shared" si="72"/>
        <v>Low</v>
      </c>
      <c r="J205" s="46" t="str">
        <f t="shared" si="73"/>
        <v>High</v>
      </c>
      <c r="K205" s="46" t="str">
        <f t="shared" si="74"/>
        <v>Moderate</v>
      </c>
      <c r="L205" s="91" t="str">
        <f t="shared" si="75"/>
        <v>District has Moderate proportion of area under cultivation, supporting Low cropping intensity. Irrigation coverage is High with Moderate irrigation water requirements.</v>
      </c>
      <c r="M205" s="132">
        <v>7.6700000000000008</v>
      </c>
      <c r="N205" s="132">
        <f>INDEX(Aquifer!H:H,MATCH(B205,Aquifer!C:C,0))</f>
        <v>40.869999999999997</v>
      </c>
      <c r="O205" s="77" t="str">
        <f>INDEX(Aquifer!F:F,MATCH(B205,Aquifer!C:C,0))</f>
        <v>SR</v>
      </c>
      <c r="P205" s="134">
        <f>INDEX(surface_water_body!F:F,MATCH(B205,surface_water_body!A:A,0))</f>
        <v>2307</v>
      </c>
      <c r="Q205" s="42">
        <f>INDEX(surface_water_body!D:D,MATCH(B205,surface_water_body!A:A,0))</f>
        <v>1057.7644599999999</v>
      </c>
      <c r="R205" s="132">
        <f>INDEX(surface_water_body!E:E,MATCH(B205,surface_water_body!A:A,0))</f>
        <v>12.612885821003598</v>
      </c>
      <c r="S205" s="43" t="str">
        <f t="shared" si="76"/>
        <v>Low</v>
      </c>
      <c r="T205" s="43" t="str">
        <f t="shared" si="77"/>
        <v>Low</v>
      </c>
      <c r="U205" s="43">
        <f t="shared" si="69"/>
        <v>4</v>
      </c>
      <c r="V205" s="48" t="str">
        <f t="shared" si="78"/>
        <v>Groundwater contribution to irrigation is Low with current groundwater development stage classified as Low. There are 2307 surface water bodies, covering 12.6% of district area.</v>
      </c>
      <c r="W205" s="136">
        <v>100</v>
      </c>
      <c r="X205" s="134">
        <v>41</v>
      </c>
      <c r="Y205" s="143">
        <f>INDEX(Aquifer!E:E, MATCH(B205,Aquifer!C:C,0))*100</f>
        <v>57.999999999999993</v>
      </c>
      <c r="Z205" s="139">
        <f>(INDEX(Aquifer!G:G, MATCH(B205,Aquifer!C:C,0)))*(10^4/10^6)</f>
        <v>173.983</v>
      </c>
      <c r="AA205" s="141">
        <v>150</v>
      </c>
      <c r="AB205" s="56">
        <f>INDEX(Replacement!M:M, MATCH(B205,Replacement!B:B,0))</f>
        <v>3.7</v>
      </c>
      <c r="AC205" s="57">
        <f t="shared" si="70"/>
        <v>3</v>
      </c>
      <c r="AD205" s="57">
        <f>(X205/100)*0.278+(Y205/100)*0.0732</f>
        <v>0.15643599999999999</v>
      </c>
      <c r="AE205" s="44">
        <f t="shared" si="79"/>
        <v>9.1379244292674083E-4</v>
      </c>
      <c r="AF205" s="61" t="str">
        <f t="shared" si="80"/>
        <v>District has 100 pumps, with 41 % of pumps being electric. The electric tariff subsidy is High. These pumps abstract 173 MCM of groundwater.</v>
      </c>
      <c r="AG205" s="146">
        <f>INDEX(Replacement!N:N,MATCH(B205,Replacement!B:B,0))</f>
        <v>95.08</v>
      </c>
      <c r="AH205" s="147">
        <f>INDEX('Community SIP'!C:C,MATCH(B205,'Community SIP'!B:B,0))</f>
        <v>0.7</v>
      </c>
      <c r="AI205" s="147">
        <f>INDEX('Community SIP'!D:D,MATCH(B205,'Community SIP'!B:B,0))</f>
        <v>1.89</v>
      </c>
      <c r="AJ205" s="67" t="str">
        <f t="shared" si="81"/>
        <v>Very High</v>
      </c>
      <c r="AK205" s="64">
        <f t="shared" si="82"/>
        <v>4</v>
      </c>
      <c r="AL205" s="64" t="str">
        <f t="shared" si="83"/>
        <v>Moderate</v>
      </c>
      <c r="AM205" s="70" t="str">
        <f t="shared" si="84"/>
        <v>Small and Marginal farmers hold 95 % of holdings. The average area per holding is 0.7 ha with Moderate fragmentation of land.</v>
      </c>
      <c r="AN205" s="150" t="str">
        <f>INDEX(DISCOM!E:E,MATCH(B205,DISCOM!B:B,0))</f>
        <v>TP Southern Odisha Distribution Limited (TPSODL)</v>
      </c>
      <c r="AO205" s="150"/>
      <c r="AP205" s="150" t="str">
        <f>INDEX(DISCOM!F:F,MATCH(B205,DISCOM!B:B,0))</f>
        <v>B</v>
      </c>
      <c r="AQ205" s="74" t="str">
        <f>INDEX(DISCOM!H:H,MATCH(B205,DISCOM!B:B,0))</f>
        <v>No data</v>
      </c>
      <c r="AR205" s="150"/>
      <c r="AS205" s="77">
        <f>(INDEX(Tariff!D:D,MATCH(A205,Tariff!A:A,0)))*100</f>
        <v>150</v>
      </c>
      <c r="AT205" s="85" t="str">
        <f>(INDEX(Tariff!E:E,MATCH(A205,Tariff!A:A,0)))</f>
        <v>High</v>
      </c>
      <c r="AU205" s="86" t="str">
        <f t="shared" si="85"/>
        <v xml:space="preserve">TP Southern Odisha Distribution Limited (TPSODL) is the Distribution Company responsible for distributing electricity. The rating of DISCOM (capturing financial and operational metrics) is B. </v>
      </c>
      <c r="AV205" s="119" t="str">
        <f>INDEX('Community SIP'!I:I,MATCH(B205,'Community SIP'!B:B,0))</f>
        <v>Community SIP</v>
      </c>
      <c r="AW205" s="119" t="str">
        <f t="shared" si="88"/>
        <v xml:space="preserve"> Small farm areas alongside higher fragmentation of holdings suggests community SIPs may be preferred</v>
      </c>
      <c r="AX205" s="119" t="str">
        <f t="shared" si="89"/>
        <v/>
      </c>
      <c r="AY205" s="119"/>
      <c r="AZ205" s="119" t="str">
        <f t="shared" si="86"/>
        <v>mix</v>
      </c>
      <c r="BA205" s="119" t="s">
        <v>728</v>
      </c>
      <c r="BB205" s="120" t="str">
        <f>INDEX(DISCOM!H:H,MATCH(B205,DISCOM!B:B,0))</f>
        <v>No data</v>
      </c>
      <c r="BC205" s="153" t="s">
        <v>744</v>
      </c>
      <c r="BD205" s="181" t="str">
        <f t="shared" si="87"/>
        <v>No data on DISCOM feeder segregation Small farm areas alongside higher fragmentation of holdings suggests community SIPs may be preferred</v>
      </c>
      <c r="BE205" s="58" t="s">
        <v>95</v>
      </c>
      <c r="BG205">
        <f>Y205*100</f>
        <v>5799.9999999999991</v>
      </c>
    </row>
    <row r="206" spans="1:59" ht="123" customHeight="1" x14ac:dyDescent="0.25">
      <c r="A206" s="88" t="str">
        <f>INDEX(Aquifer!A:A,MATCH(B206,Aquifer!C:C,0))</f>
        <v>maharashtra</v>
      </c>
      <c r="B206" s="89" t="s">
        <v>120</v>
      </c>
      <c r="C206" s="87">
        <v>5.23</v>
      </c>
      <c r="D206" s="130">
        <f>INDEX(Aquifer!J:J,MATCH(B206,Aquifer!C:C,0))*100</f>
        <v>9.5467953875033533</v>
      </c>
      <c r="E206" s="128">
        <v>133.1</v>
      </c>
      <c r="F206" s="128">
        <v>30.8</v>
      </c>
      <c r="G206" s="128">
        <v>66.391206675224652</v>
      </c>
      <c r="H206" s="46" t="str">
        <f t="shared" si="71"/>
        <v>Low</v>
      </c>
      <c r="I206" s="46" t="str">
        <f t="shared" si="72"/>
        <v>Low</v>
      </c>
      <c r="J206" s="46" t="str">
        <f t="shared" si="73"/>
        <v>Moderate</v>
      </c>
      <c r="K206" s="46" t="str">
        <f t="shared" si="74"/>
        <v>High</v>
      </c>
      <c r="L206" s="91" t="str">
        <f t="shared" si="75"/>
        <v>District has Low proportion of area under cultivation, supporting Low cropping intensity. Irrigation coverage is Moderate with High irrigation water requirements.</v>
      </c>
      <c r="M206" s="132">
        <v>28.02</v>
      </c>
      <c r="N206" s="132">
        <f>INDEX(Aquifer!H:H,MATCH(B206,Aquifer!C:C,0))</f>
        <v>24.37</v>
      </c>
      <c r="O206" s="77" t="str">
        <f>INDEX(Aquifer!F:F,MATCH(B206,Aquifer!C:C,0))</f>
        <v>HR</v>
      </c>
      <c r="P206" s="134">
        <f>INDEX(surface_water_body!F:F,MATCH(B206,surface_water_body!A:A,0))</f>
        <v>3028</v>
      </c>
      <c r="Q206" s="42">
        <f>INDEX(surface_water_body!D:D,MATCH(B206,surface_water_body!A:A,0))</f>
        <v>30.36</v>
      </c>
      <c r="R206" s="132">
        <f>INDEX(surface_water_body!E:E,MATCH(B206,surface_water_body!A:A,0))</f>
        <v>0.20751632625835639</v>
      </c>
      <c r="S206" s="43" t="str">
        <f t="shared" si="76"/>
        <v>Moderate</v>
      </c>
      <c r="T206" s="43" t="str">
        <f t="shared" si="77"/>
        <v>Low</v>
      </c>
      <c r="U206" s="43">
        <f t="shared" si="69"/>
        <v>4</v>
      </c>
      <c r="V206" s="48" t="str">
        <f t="shared" si="78"/>
        <v>Groundwater contribution to irrigation is Moderate with current groundwater development stage classified as Low. There are 3028 surface water bodies, covering 0.2% of district area.</v>
      </c>
      <c r="W206" s="136">
        <v>100</v>
      </c>
      <c r="X206" s="134">
        <v>100</v>
      </c>
      <c r="Y206" s="143">
        <f>INDEX(Aquifer!E:E, MATCH(B206,Aquifer!C:C,0))*100</f>
        <v>0</v>
      </c>
      <c r="Z206" s="139">
        <f>(INDEX(Aquifer!G:G, MATCH(B206,Aquifer!C:C,0)))*(10^4/10^6)</f>
        <v>250.64279999999999</v>
      </c>
      <c r="AA206" s="141">
        <v>155</v>
      </c>
      <c r="AB206" s="56">
        <f>INDEX(Replacement!M:M, MATCH(B206,Replacement!B:B,0))</f>
        <v>6.16</v>
      </c>
      <c r="AC206" s="57">
        <f t="shared" si="70"/>
        <v>1</v>
      </c>
      <c r="AD206" s="57">
        <f>(X206/100)*0.278+(Y206/100)*0.0732</f>
        <v>0.27800000000000002</v>
      </c>
      <c r="AE206" s="44">
        <f t="shared" si="79"/>
        <v>3.8947811713066676E-3</v>
      </c>
      <c r="AF206" s="61" t="str">
        <f t="shared" si="80"/>
        <v>District has 100 pumps, with 100 % of pumps being electric. The electric tariff subsidy is Moderate. These pumps abstract 250 MCM of groundwater.</v>
      </c>
      <c r="AG206" s="146">
        <f>INDEX(Replacement!N:N,MATCH(B206,Replacement!B:B,0))</f>
        <v>73.02</v>
      </c>
      <c r="AH206" s="147">
        <f>INDEX('Community SIP'!C:C,MATCH(B206,'Community SIP'!B:B,0))</f>
        <v>1.58</v>
      </c>
      <c r="AI206" s="147">
        <f>INDEX('Community SIP'!D:D,MATCH(B206,'Community SIP'!B:B,0))</f>
        <v>1.63</v>
      </c>
      <c r="AJ206" s="67" t="str">
        <f t="shared" si="81"/>
        <v>High</v>
      </c>
      <c r="AK206" s="64">
        <f t="shared" si="82"/>
        <v>3</v>
      </c>
      <c r="AL206" s="64" t="str">
        <f t="shared" si="83"/>
        <v>Moderate</v>
      </c>
      <c r="AM206" s="70" t="str">
        <f t="shared" si="84"/>
        <v>Small and Marginal farmers hold 73 % of holdings. The average area per holding is 1.58 ha with Moderate fragmentation of land.</v>
      </c>
      <c r="AN206" s="150" t="str">
        <f>INDEX(DISCOM!E:E,MATCH(B206,DISCOM!B:B,0))</f>
        <v>Maharashtra State Electricity Distribution Company Limited (MSEDCL)</v>
      </c>
      <c r="AO206" s="150"/>
      <c r="AP206" s="150" t="str">
        <f>INDEX(DISCOM!F:F,MATCH(B206,DISCOM!B:B,0))</f>
        <v>C</v>
      </c>
      <c r="AQ206" s="74" t="str">
        <f>INDEX(DISCOM!H:H,MATCH(B206,DISCOM!B:B,0))</f>
        <v>Yes</v>
      </c>
      <c r="AR206" s="150" t="s">
        <v>726</v>
      </c>
      <c r="AS206" s="77">
        <f>(INDEX(Tariff!D:D,MATCH(A206,Tariff!A:A,0)))*100</f>
        <v>155</v>
      </c>
      <c r="AT206" s="85" t="str">
        <f>(INDEX(Tariff!E:E,MATCH(A206,Tariff!A:A,0)))</f>
        <v>Moderate</v>
      </c>
      <c r="AU206" s="86" t="str">
        <f t="shared" si="85"/>
        <v>Maharashtra State Electricity Distribution Company Limited (MSEDCL) is the Distribution Company responsible for distributing electricity. The rating of DISCOM (capturing financial and operational metrics) is C. More than 70 % of feeder is segregated.</v>
      </c>
      <c r="AV206" s="119" t="str">
        <f>INDEX('Community SIP'!I:I,MATCH(B206,'Community SIP'!B:B,0))</f>
        <v/>
      </c>
      <c r="AW206" s="119" t="str">
        <f t="shared" si="88"/>
        <v/>
      </c>
      <c r="AX206" s="119" t="str">
        <f t="shared" si="89"/>
        <v/>
      </c>
      <c r="AY206" s="119"/>
      <c r="AZ206" s="119" t="str">
        <f t="shared" si="86"/>
        <v>Electric</v>
      </c>
      <c r="BA206" s="119"/>
      <c r="BB206" s="120" t="str">
        <f>INDEX(DISCOM!H:H,MATCH(B206,DISCOM!B:B,0))</f>
        <v>Yes</v>
      </c>
      <c r="BC206" s="153" t="s">
        <v>741</v>
      </c>
      <c r="BD206" s="181" t="str">
        <f t="shared" si="87"/>
        <v>Electric pump proportion is higher, with more than 80 % feeder segregation suggesting preferred PM-KUSUM  model is C.  However, low DISCOM rating may be a challenge suggesting investments are to be made to strengthen DISCOM.</v>
      </c>
      <c r="BE206" s="58" t="s">
        <v>742</v>
      </c>
      <c r="BG206">
        <f>Y206*100</f>
        <v>0</v>
      </c>
    </row>
    <row r="207" spans="1:59" ht="123" customHeight="1" x14ac:dyDescent="0.25">
      <c r="A207" s="88" t="str">
        <f>INDEX(Aquifer!A:A,MATCH(B207,Aquifer!C:C,0))</f>
        <v>jharkhand</v>
      </c>
      <c r="B207" s="89" t="s">
        <v>342</v>
      </c>
      <c r="C207" s="87">
        <v>5.09</v>
      </c>
      <c r="D207" s="130">
        <f>INDEX(Aquifer!J:J,MATCH(B207,Aquifer!C:C,0))*100</f>
        <v>17.096444711841166</v>
      </c>
      <c r="E207" s="128">
        <v>145.5</v>
      </c>
      <c r="F207" s="128">
        <v>30.1</v>
      </c>
      <c r="G207" s="128">
        <v>46.552532833020635</v>
      </c>
      <c r="H207" s="46" t="str">
        <f t="shared" si="71"/>
        <v>Low</v>
      </c>
      <c r="I207" s="46" t="str">
        <f t="shared" si="72"/>
        <v>Moderate</v>
      </c>
      <c r="J207" s="46" t="str">
        <f t="shared" si="73"/>
        <v>Moderate</v>
      </c>
      <c r="K207" s="46" t="str">
        <f t="shared" si="74"/>
        <v>Moderate</v>
      </c>
      <c r="L207" s="91" t="str">
        <f t="shared" si="75"/>
        <v>District has Low proportion of area under cultivation, supporting Moderate cropping intensity. Irrigation coverage is Moderate with Moderate irrigation water requirements.</v>
      </c>
      <c r="M207" s="132">
        <v>41.05</v>
      </c>
      <c r="N207" s="132">
        <f>INDEX(Aquifer!H:H,MATCH(B207,Aquifer!C:C,0))</f>
        <v>35.75</v>
      </c>
      <c r="O207" s="77" t="str">
        <f>INDEX(Aquifer!F:F,MATCH(B207,Aquifer!C:C,0))</f>
        <v>HR</v>
      </c>
      <c r="P207" s="134">
        <f>INDEX(surface_water_body!F:F,MATCH(B207,surface_water_body!A:A,0))</f>
        <v>3681</v>
      </c>
      <c r="Q207" s="42">
        <f>INDEX(surface_water_body!D:D,MATCH(B207,surface_water_body!A:A,0))</f>
        <v>71.554590000002506</v>
      </c>
      <c r="R207" s="132">
        <f>INDEX(surface_water_body!E:E,MATCH(B207,surface_water_body!A:A,0))</f>
        <v>1.750995681992118</v>
      </c>
      <c r="S207" s="43" t="str">
        <f t="shared" si="76"/>
        <v>Moderate</v>
      </c>
      <c r="T207" s="43" t="str">
        <f t="shared" si="77"/>
        <v>Low</v>
      </c>
      <c r="U207" s="43">
        <f t="shared" si="69"/>
        <v>4</v>
      </c>
      <c r="V207" s="48" t="str">
        <f t="shared" si="78"/>
        <v>Groundwater contribution to irrigation is Moderate with current groundwater development stage classified as Low. There are 3681 surface water bodies, covering 1.8% of district area.</v>
      </c>
      <c r="W207" s="136">
        <v>100</v>
      </c>
      <c r="X207" s="134">
        <v>3</v>
      </c>
      <c r="Y207" s="143">
        <f>INDEX(Aquifer!E:E, MATCH(B207,Aquifer!C:C,0))*100</f>
        <v>97</v>
      </c>
      <c r="Z207" s="139">
        <f>(INDEX(Aquifer!G:G, MATCH(B207,Aquifer!C:C,0)))*(10^4/10^6)</f>
        <v>99.205200000000005</v>
      </c>
      <c r="AA207" s="141">
        <v>95</v>
      </c>
      <c r="AB207" s="56">
        <f>INDEX(Replacement!M:M, MATCH(B207,Replacement!B:B,0))</f>
        <v>7.3</v>
      </c>
      <c r="AC207" s="57">
        <f t="shared" si="70"/>
        <v>4</v>
      </c>
      <c r="AD207" s="57">
        <f>(X207/100)*0.278+(Y207/100)*0.0732</f>
        <v>7.9343999999999998E-2</v>
      </c>
      <c r="AE207" s="44">
        <f t="shared" si="79"/>
        <v>5.2140321925440004E-4</v>
      </c>
      <c r="AF207" s="61" t="str">
        <f t="shared" si="80"/>
        <v>District has 100 pumps, with 3 % of pumps being electric. The electric tariff subsidy is High. These pumps abstract 99 MCM of groundwater.</v>
      </c>
      <c r="AG207" s="146">
        <f>INDEX(Replacement!N:N,MATCH(B207,Replacement!B:B,0))</f>
        <v>90.85</v>
      </c>
      <c r="AH207" s="147">
        <f>INDEX('Community SIP'!C:C,MATCH(B207,'Community SIP'!B:B,0))</f>
        <v>0.86</v>
      </c>
      <c r="AI207" s="147">
        <f>INDEX('Community SIP'!D:D,MATCH(B207,'Community SIP'!B:B,0))</f>
        <v>4.09</v>
      </c>
      <c r="AJ207" s="67" t="str">
        <f t="shared" si="81"/>
        <v>Very High</v>
      </c>
      <c r="AK207" s="64">
        <f t="shared" si="82"/>
        <v>4</v>
      </c>
      <c r="AL207" s="64" t="str">
        <f t="shared" si="83"/>
        <v>Very High</v>
      </c>
      <c r="AM207" s="70" t="str">
        <f t="shared" si="84"/>
        <v>Small and Marginal farmers hold 90 % of holdings. The average area per holding is 0.86 ha with Very High fragmentation of land.</v>
      </c>
      <c r="AN207" s="150" t="str">
        <f>INDEX(DISCOM!E:E,MATCH(B207,DISCOM!B:B,0))</f>
        <v>Jharkhand Bijli Vitran Nigam Limited (JBVNL)</v>
      </c>
      <c r="AO207" s="150"/>
      <c r="AP207" s="150" t="str">
        <f>INDEX(DISCOM!F:F,MATCH(B207,DISCOM!B:B,0))</f>
        <v>C-</v>
      </c>
      <c r="AQ207" s="74" t="str">
        <f>INDEX(DISCOM!H:H,MATCH(B207,DISCOM!B:B,0))</f>
        <v>No</v>
      </c>
      <c r="AR207" s="150"/>
      <c r="AS207" s="77">
        <f>(INDEX(Tariff!D:D,MATCH(A207,Tariff!A:A,0)))*100</f>
        <v>95</v>
      </c>
      <c r="AT207" s="85" t="str">
        <f>(INDEX(Tariff!E:E,MATCH(A207,Tariff!A:A,0)))</f>
        <v>High</v>
      </c>
      <c r="AU207" s="86" t="str">
        <f t="shared" si="85"/>
        <v xml:space="preserve">Jharkhand Bijli Vitran Nigam Limited (JBVNL) is the Distribution Company responsible for distributing electricity. The rating of DISCOM (capturing financial and operational metrics) is C-. </v>
      </c>
      <c r="AV207" s="119" t="str">
        <f>INDEX('Community SIP'!I:I,MATCH(B207,'Community SIP'!B:B,0))</f>
        <v>Community SIP</v>
      </c>
      <c r="AW207" s="119" t="str">
        <f t="shared" si="88"/>
        <v xml:space="preserve"> Small farm areas alongside higher fragmentation of holdings suggests community SIPs may be preferred</v>
      </c>
      <c r="AX207" s="119" t="str">
        <f t="shared" si="89"/>
        <v/>
      </c>
      <c r="AY207" s="119"/>
      <c r="AZ207" s="119" t="str">
        <f t="shared" si="86"/>
        <v>Diesel</v>
      </c>
      <c r="BA207" s="119"/>
      <c r="BB207" s="120" t="str">
        <f>INDEX(DISCOM!H:H,MATCH(B207,DISCOM!B:B,0))</f>
        <v>No</v>
      </c>
      <c r="BC207" s="153" t="s">
        <v>736</v>
      </c>
      <c r="BD207" s="181" t="str">
        <f t="shared" si="87"/>
        <v>Higher proportion of diesel pumps suggests that PM-KUSUM model B be preferred. Small farm areas alongside higher fragmentation of holdings suggests community SIPs may be preferred</v>
      </c>
      <c r="BE207" s="58" t="s">
        <v>737</v>
      </c>
      <c r="BG207">
        <f>Y207*100</f>
        <v>9700</v>
      </c>
    </row>
    <row r="208" spans="1:59" ht="123" customHeight="1" x14ac:dyDescent="0.25">
      <c r="A208" s="88" t="str">
        <f>INDEX(Aquifer!A:A,MATCH(B208,Aquifer!C:C,0))</f>
        <v>uttarakhand</v>
      </c>
      <c r="B208" s="89" t="s">
        <v>566</v>
      </c>
      <c r="C208" s="87">
        <v>4.8154412877180999</v>
      </c>
      <c r="D208" s="130">
        <f>INDEX(Aquifer!J:J,MATCH(B208,Aquifer!C:C,0))*100</f>
        <v>6.0280544947724781</v>
      </c>
      <c r="E208" s="128">
        <v>144</v>
      </c>
      <c r="F208" s="128">
        <v>0</v>
      </c>
      <c r="G208" s="128">
        <v>44.693024530629025</v>
      </c>
      <c r="H208" s="46" t="str">
        <f t="shared" si="71"/>
        <v>Low</v>
      </c>
      <c r="I208" s="46" t="str">
        <f t="shared" si="72"/>
        <v>Moderate</v>
      </c>
      <c r="J208" s="46" t="str">
        <f t="shared" si="73"/>
        <v>Low</v>
      </c>
      <c r="K208" s="46" t="str">
        <f t="shared" si="74"/>
        <v>Moderate</v>
      </c>
      <c r="L208" s="91" t="str">
        <f t="shared" si="75"/>
        <v>District has Low proportion of area under cultivation, supporting Moderate cropping intensity. Irrigation coverage is Low with Moderate irrigation water requirements.</v>
      </c>
      <c r="M208" s="132">
        <v>17.05</v>
      </c>
      <c r="N208" s="132">
        <f>INDEX(Aquifer!H:H,MATCH(B208,Aquifer!C:C,0))</f>
        <v>0</v>
      </c>
      <c r="O208" s="77" t="str">
        <f>INDEX(Aquifer!F:F,MATCH(B208,Aquifer!C:C,0))</f>
        <v>HR</v>
      </c>
      <c r="P208" s="134">
        <f>INDEX(surface_water_body!F:F,MATCH(B208,surface_water_body!A:A,0))</f>
        <v>0</v>
      </c>
      <c r="Q208" s="42">
        <f>INDEX(surface_water_body!D:D,MATCH(B208,surface_water_body!A:A,0))</f>
        <v>0</v>
      </c>
      <c r="R208" s="132">
        <f>INDEX(surface_water_body!E:E,MATCH(B208,surface_water_body!A:A,0))</f>
        <v>0</v>
      </c>
      <c r="S208" s="43" t="str">
        <f t="shared" si="76"/>
        <v>Low</v>
      </c>
      <c r="T208" s="43" t="str">
        <f t="shared" si="77"/>
        <v>Low</v>
      </c>
      <c r="U208" s="43">
        <f t="shared" si="69"/>
        <v>1</v>
      </c>
      <c r="V208" s="48" t="str">
        <f t="shared" si="78"/>
        <v>Groundwater contribution to irrigation is Low with current groundwater development stage classified as Low. There are 0 surface water bodies, covering 0% of district area.</v>
      </c>
      <c r="W208" s="136">
        <v>100</v>
      </c>
      <c r="X208" s="134">
        <v>94</v>
      </c>
      <c r="Y208" s="143">
        <f>INDEX(Aquifer!E:E, MATCH(B208,Aquifer!C:C,0))*100</f>
        <v>6</v>
      </c>
      <c r="Z208" s="139">
        <f>(INDEX(Aquifer!G:G, MATCH(B208,Aquifer!C:C,0)))*(10^4/10^6)</f>
        <v>0</v>
      </c>
      <c r="AA208" s="141">
        <v>285</v>
      </c>
      <c r="AB208" s="56">
        <f>INDEX(Replacement!M:M, MATCH(B208,Replacement!B:B,0))</f>
        <v>12.970356530331026</v>
      </c>
      <c r="AC208" s="57">
        <f t="shared" si="70"/>
        <v>1</v>
      </c>
      <c r="AD208" s="57">
        <f>(X208/100)*0.278+(Y208/100)*0.0732</f>
        <v>0.265712</v>
      </c>
      <c r="AE208" s="44">
        <f t="shared" si="79"/>
        <v>0</v>
      </c>
      <c r="AF208" s="61" t="str">
        <f t="shared" si="80"/>
        <v>District has 100 pumps, with 94 % of pumps being electric. The electric tariff subsidy is Moderate. These pumps abstract 0 MCM of groundwater.</v>
      </c>
      <c r="AG208" s="146">
        <f>INDEX(Replacement!N:N,MATCH(B208,Replacement!B:B,0))</f>
        <v>95.274925989999986</v>
      </c>
      <c r="AH208" s="147">
        <f>INDEX('Community SIP'!C:C,MATCH(B208,'Community SIP'!B:B,0))</f>
        <v>0.81</v>
      </c>
      <c r="AI208" s="147">
        <f>INDEX('Community SIP'!D:D,MATCH(B208,'Community SIP'!B:B,0))</f>
        <v>2.16</v>
      </c>
      <c r="AJ208" s="67" t="str">
        <f t="shared" si="81"/>
        <v>Very High</v>
      </c>
      <c r="AK208" s="64">
        <f t="shared" si="82"/>
        <v>4</v>
      </c>
      <c r="AL208" s="64" t="str">
        <f t="shared" si="83"/>
        <v>High</v>
      </c>
      <c r="AM208" s="70" t="str">
        <f t="shared" si="84"/>
        <v>Small and Marginal farmers hold 95 % of holdings. The average area per holding is 0.81 ha with High fragmentation of land.</v>
      </c>
      <c r="AN208" s="150" t="str">
        <f>INDEX(DISCOM!E:E,MATCH(B208,DISCOM!B:B,0))</f>
        <v>Uttarakhand Power Corporation Limited (UPCL)</v>
      </c>
      <c r="AO208" s="150"/>
      <c r="AP208" s="150" t="str">
        <f>INDEX(DISCOM!F:F,MATCH(B208,DISCOM!B:B,0))</f>
        <v>B-</v>
      </c>
      <c r="AQ208" s="74" t="str">
        <f>INDEX(DISCOM!H:H,MATCH(B208,DISCOM!B:B,0))</f>
        <v>Yes</v>
      </c>
      <c r="AR208" s="150" t="s">
        <v>726</v>
      </c>
      <c r="AS208" s="77">
        <f>(INDEX(Tariff!D:D,MATCH(A208,Tariff!A:A,0)))*100</f>
        <v>285</v>
      </c>
      <c r="AT208" s="85" t="str">
        <f>(INDEX(Tariff!E:E,MATCH(A208,Tariff!A:A,0)))</f>
        <v>Moderate</v>
      </c>
      <c r="AU208" s="86" t="str">
        <f t="shared" si="85"/>
        <v>Uttarakhand Power Corporation Limited (UPCL) is the Distribution Company responsible for distributing electricity. The rating of DISCOM (capturing financial and operational metrics) is B-. More than 70 % of feeder is segregated.</v>
      </c>
      <c r="AV208" s="119" t="str">
        <f>INDEX('Community SIP'!I:I,MATCH(B208,'Community SIP'!B:B,0))</f>
        <v>Community SIP</v>
      </c>
      <c r="AW208" s="119" t="str">
        <f t="shared" si="88"/>
        <v xml:space="preserve"> Small farm areas alongside higher fragmentation of holdings suggests community SIPs may be preferred</v>
      </c>
      <c r="AX208" s="119" t="str">
        <f t="shared" si="89"/>
        <v/>
      </c>
      <c r="AY208" s="119"/>
      <c r="AZ208" s="119" t="str">
        <f t="shared" si="86"/>
        <v>Electric</v>
      </c>
      <c r="BA208" s="119"/>
      <c r="BB208" s="120" t="str">
        <f>INDEX(DISCOM!H:H,MATCH(B208,DISCOM!B:B,0))</f>
        <v>Yes</v>
      </c>
      <c r="BC208" s="153" t="s">
        <v>741</v>
      </c>
      <c r="BD208" s="181" t="str">
        <f t="shared" si="87"/>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208" s="58" t="s">
        <v>742</v>
      </c>
      <c r="BG208">
        <f>Y208*100</f>
        <v>600</v>
      </c>
    </row>
    <row r="209" spans="1:59" ht="123" customHeight="1" x14ac:dyDescent="0.25">
      <c r="A209" s="88" t="str">
        <f>INDEX(Aquifer!A:A,MATCH(B209,Aquifer!C:C,0))</f>
        <v>chhattisgarh</v>
      </c>
      <c r="B209" s="89" t="s">
        <v>295</v>
      </c>
      <c r="C209" s="87">
        <v>5.12</v>
      </c>
      <c r="D209" s="130">
        <f>INDEX(Aquifer!J:J,MATCH(B209,Aquifer!C:C,0))*100</f>
        <v>22.386736670230608</v>
      </c>
      <c r="E209" s="128">
        <v>115.19999999999999</v>
      </c>
      <c r="F209" s="128">
        <v>39.299999999999997</v>
      </c>
      <c r="G209" s="128">
        <v>45.281715253632875</v>
      </c>
      <c r="H209" s="46" t="str">
        <f t="shared" si="71"/>
        <v>Low</v>
      </c>
      <c r="I209" s="46" t="str">
        <f t="shared" si="72"/>
        <v>Low</v>
      </c>
      <c r="J209" s="46" t="str">
        <f t="shared" si="73"/>
        <v>Moderate</v>
      </c>
      <c r="K209" s="46" t="str">
        <f t="shared" si="74"/>
        <v>Moderate</v>
      </c>
      <c r="L209" s="91" t="str">
        <f t="shared" si="75"/>
        <v>District has Low proportion of area under cultivation, supporting Low cropping intensity. Irrigation coverage is Moderate with Moderate irrigation water requirements.</v>
      </c>
      <c r="M209" s="132">
        <v>11.459999999999999</v>
      </c>
      <c r="N209" s="132">
        <f>INDEX(Aquifer!H:H,MATCH(B209,Aquifer!C:C,0))</f>
        <v>63.94</v>
      </c>
      <c r="O209" s="77" t="str">
        <f>INDEX(Aquifer!F:F,MATCH(B209,Aquifer!C:C,0))</f>
        <v>HR</v>
      </c>
      <c r="P209" s="134">
        <f>INDEX(surface_water_body!F:F,MATCH(B209,surface_water_body!A:A,0))</f>
        <v>1683</v>
      </c>
      <c r="Q209" s="42">
        <f>INDEX(surface_water_body!D:D,MATCH(B209,surface_water_body!A:A,0))</f>
        <v>1205.9717900000012</v>
      </c>
      <c r="R209" s="132">
        <f>INDEX(surface_water_body!E:E,MATCH(B209,surface_water_body!A:A,0))</f>
        <v>28.363597537253504</v>
      </c>
      <c r="S209" s="43" t="str">
        <f t="shared" si="76"/>
        <v>Low</v>
      </c>
      <c r="T209" s="43" t="str">
        <f t="shared" si="77"/>
        <v>Moderate</v>
      </c>
      <c r="U209" s="43">
        <f t="shared" si="69"/>
        <v>4</v>
      </c>
      <c r="V209" s="48" t="str">
        <f t="shared" si="78"/>
        <v>Groundwater contribution to irrigation is Low with current groundwater development stage classified as Moderate. There are 1683 surface water bodies, covering 28.4% of district area.</v>
      </c>
      <c r="W209" s="136">
        <v>100</v>
      </c>
      <c r="X209" s="134">
        <v>96</v>
      </c>
      <c r="Y209" s="143">
        <f>INDEX(Aquifer!E:E, MATCH(B209,Aquifer!C:C,0))*100</f>
        <v>2</v>
      </c>
      <c r="Z209" s="139">
        <f>(INDEX(Aquifer!G:G, MATCH(B209,Aquifer!C:C,0)))*(10^4/10^6)</f>
        <v>215.42560000000003</v>
      </c>
      <c r="AA209" s="141">
        <v>0</v>
      </c>
      <c r="AB209" s="56">
        <f>INDEX(Replacement!M:M, MATCH(B209,Replacement!B:B,0))</f>
        <v>5.4768754556153239</v>
      </c>
      <c r="AC209" s="57">
        <f t="shared" si="70"/>
        <v>1</v>
      </c>
      <c r="AD209" s="57">
        <f>(X209/100)*0.278+(Y209/100)*0.0732</f>
        <v>0.26834400000000003</v>
      </c>
      <c r="AE209" s="44">
        <f t="shared" si="79"/>
        <v>2.8729256431916862E-3</v>
      </c>
      <c r="AF209" s="61" t="str">
        <f t="shared" si="80"/>
        <v>District has 100 pumps, with 96 % of pumps being electric. The electric tariff subsidy is Very High. These pumps abstract 215 MCM of groundwater.</v>
      </c>
      <c r="AG209" s="146">
        <f>INDEX(Replacement!N:N,MATCH(B209,Replacement!B:B,0))</f>
        <v>82.490000000000009</v>
      </c>
      <c r="AH209" s="147">
        <f>INDEX('Community SIP'!C:C,MATCH(B209,'Community SIP'!B:B,0))</f>
        <v>1.26</v>
      </c>
      <c r="AI209" s="147">
        <f>INDEX('Community SIP'!D:D,MATCH(B209,'Community SIP'!B:B,0))</f>
        <v>2.5499999999999998</v>
      </c>
      <c r="AJ209" s="67" t="str">
        <f t="shared" si="81"/>
        <v>Very High</v>
      </c>
      <c r="AK209" s="64">
        <f t="shared" si="82"/>
        <v>3</v>
      </c>
      <c r="AL209" s="64" t="str">
        <f t="shared" si="83"/>
        <v>High</v>
      </c>
      <c r="AM209" s="70" t="str">
        <f t="shared" si="84"/>
        <v>Small and Marginal farmers hold 82 % of holdings. The average area per holding is 1.26 ha with High fragmentation of land.</v>
      </c>
      <c r="AN209" s="150" t="str">
        <f>INDEX(DISCOM!E:E,MATCH(B209,DISCOM!B:B,0))</f>
        <v>Chhattisgarh State Power Distribution Company Limited (CSPDCL)</v>
      </c>
      <c r="AO209" s="150"/>
      <c r="AP209" s="150" t="str">
        <f>INDEX(DISCOM!F:F,MATCH(B209,DISCOM!B:B,0))</f>
        <v>B-</v>
      </c>
      <c r="AQ209" s="74" t="str">
        <f>INDEX(DISCOM!H:H,MATCH(B209,DISCOM!B:B,0))</f>
        <v>No</v>
      </c>
      <c r="AR209" s="150"/>
      <c r="AS209" s="77">
        <f>(INDEX(Tariff!D:D,MATCH(A209,Tariff!A:A,0)))*100</f>
        <v>0</v>
      </c>
      <c r="AT209" s="85" t="str">
        <f>(INDEX(Tariff!E:E,MATCH(A209,Tariff!A:A,0)))</f>
        <v>Very High</v>
      </c>
      <c r="AU209" s="86" t="str">
        <f t="shared" si="85"/>
        <v xml:space="preserve">Chhattisgarh State Power Distribution Company Limited (CSPDCL) is the Distribution Company responsible for distributing electricity. The rating of DISCOM (capturing financial and operational metrics) is B-. </v>
      </c>
      <c r="AV209" s="119" t="str">
        <f>INDEX('Community SIP'!I:I,MATCH(B209,'Community SIP'!B:B,0))</f>
        <v>Community SIP</v>
      </c>
      <c r="AW209" s="119" t="str">
        <f t="shared" si="88"/>
        <v xml:space="preserve"> Small farm areas alongside higher fragmentation of holdings suggests community SIPs may be preferred</v>
      </c>
      <c r="AX209" s="119" t="str">
        <f t="shared" si="89"/>
        <v/>
      </c>
      <c r="AY209" s="119"/>
      <c r="AZ209" s="120" t="str">
        <f t="shared" si="86"/>
        <v>Electric</v>
      </c>
      <c r="BA209" s="119"/>
      <c r="BB209" s="120" t="str">
        <f>INDEX(DISCOM!H:H,MATCH(B209,DISCOM!B:B,0))</f>
        <v>No</v>
      </c>
      <c r="BC209" s="153" t="s">
        <v>724</v>
      </c>
      <c r="BD209" s="181" t="str">
        <f t="shared" si="87"/>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09" s="58" t="s">
        <v>725</v>
      </c>
      <c r="BG209">
        <f>Y209*100</f>
        <v>200</v>
      </c>
    </row>
    <row r="210" spans="1:59" ht="123" customHeight="1" x14ac:dyDescent="0.25">
      <c r="A210" s="88" t="str">
        <f>INDEX(Aquifer!A:A,MATCH(B210,Aquifer!C:C,0))</f>
        <v>uttar pradesh</v>
      </c>
      <c r="B210" s="89" t="s">
        <v>674</v>
      </c>
      <c r="C210" s="87">
        <v>4.8099999999999996</v>
      </c>
      <c r="D210" s="130">
        <f>INDEX(Aquifer!J:J,MATCH(B210,Aquifer!C:C,0))*100</f>
        <v>41.056592942227041</v>
      </c>
      <c r="E210" s="128">
        <v>192.6</v>
      </c>
      <c r="F210" s="128">
        <v>100</v>
      </c>
      <c r="G210" s="128">
        <v>82.863903694173871</v>
      </c>
      <c r="H210" s="46" t="str">
        <f t="shared" si="71"/>
        <v>Moderate</v>
      </c>
      <c r="I210" s="46" t="str">
        <f t="shared" si="72"/>
        <v>High</v>
      </c>
      <c r="J210" s="46" t="str">
        <f t="shared" si="73"/>
        <v>Very High</v>
      </c>
      <c r="K210" s="46" t="str">
        <f t="shared" si="74"/>
        <v>Very High</v>
      </c>
      <c r="L210" s="91" t="str">
        <f t="shared" si="75"/>
        <v>District has Moderate proportion of area under cultivation, supporting High cropping intensity. Irrigation coverage is Very High with Very High irrigation water requirements.</v>
      </c>
      <c r="M210" s="132">
        <v>69.930000000000007</v>
      </c>
      <c r="N210" s="132">
        <f>INDEX(Aquifer!H:H,MATCH(B210,Aquifer!C:C,0))</f>
        <v>104.79</v>
      </c>
      <c r="O210" s="77" t="str">
        <f>INDEX(Aquifer!F:F,MATCH(B210,Aquifer!C:C,0))</f>
        <v>SR</v>
      </c>
      <c r="P210" s="134">
        <f>INDEX(surface_water_body!F:F,MATCH(B210,surface_water_body!A:A,0))</f>
        <v>290</v>
      </c>
      <c r="Q210" s="42">
        <f>INDEX(surface_water_body!D:D,MATCH(B210,surface_water_body!A:A,0))</f>
        <v>0</v>
      </c>
      <c r="R210" s="132">
        <f>INDEX(surface_water_body!E:E,MATCH(B210,surface_water_body!A:A,0))</f>
        <v>0</v>
      </c>
      <c r="S210" s="43" t="str">
        <f t="shared" si="76"/>
        <v>High</v>
      </c>
      <c r="T210" s="43" t="str">
        <f t="shared" si="77"/>
        <v>Over-exploited</v>
      </c>
      <c r="U210" s="43">
        <f t="shared" si="69"/>
        <v>1</v>
      </c>
      <c r="V210" s="48" t="str">
        <f t="shared" si="78"/>
        <v>Groundwater contribution to irrigation is High with current groundwater development stage classified as Over-exploited. There are 290 surface water bodies, covering 0% of district area.</v>
      </c>
      <c r="W210" s="136">
        <v>100</v>
      </c>
      <c r="X210" s="134">
        <v>77</v>
      </c>
      <c r="Y210" s="143">
        <f>INDEX(Aquifer!E:E, MATCH(B210,Aquifer!C:C,0))*100</f>
        <v>22</v>
      </c>
      <c r="Z210" s="139">
        <f>(INDEX(Aquifer!G:G, MATCH(B210,Aquifer!C:C,0)))*(10^4/10^6)</f>
        <v>753.04259999999999</v>
      </c>
      <c r="AA210" s="141">
        <v>0</v>
      </c>
      <c r="AB210" s="56">
        <f>INDEX(Replacement!M:M, MATCH(B210,Replacement!B:B,0))</f>
        <v>19.2</v>
      </c>
      <c r="AC210" s="57">
        <f t="shared" si="70"/>
        <v>1</v>
      </c>
      <c r="AD210" s="57">
        <f>(X210/100)*0.278+(Y210/100)*0.0732</f>
        <v>0.23016400000000004</v>
      </c>
      <c r="AE210" s="44">
        <f t="shared" si="79"/>
        <v>3.0196769963852805E-2</v>
      </c>
      <c r="AF210" s="61" t="str">
        <f t="shared" si="80"/>
        <v>District has 100 pumps, with 77 % of pumps being electric. The electric tariff subsidy is Very High. These pumps abstract 753 MCM of groundwater.</v>
      </c>
      <c r="AG210" s="146">
        <f>INDEX(Replacement!N:N,MATCH(B210,Replacement!B:B,0))</f>
        <v>91.822112590000003</v>
      </c>
      <c r="AH210" s="147">
        <f>INDEX('Community SIP'!C:C,MATCH(B210,'Community SIP'!B:B,0))</f>
        <v>0.83</v>
      </c>
      <c r="AI210" s="147">
        <f>INDEX('Community SIP'!D:D,MATCH(B210,'Community SIP'!B:B,0))</f>
        <v>1.97</v>
      </c>
      <c r="AJ210" s="67" t="str">
        <f t="shared" si="81"/>
        <v>Very High</v>
      </c>
      <c r="AK210" s="64">
        <f t="shared" si="82"/>
        <v>4</v>
      </c>
      <c r="AL210" s="64" t="str">
        <f t="shared" si="83"/>
        <v>Moderate</v>
      </c>
      <c r="AM210" s="70" t="str">
        <f t="shared" si="84"/>
        <v>Small and Marginal farmers hold 91 % of holdings. The average area per holding is 0.83 ha with Moderate fragmentation of land.</v>
      </c>
      <c r="AN210" s="150" t="str">
        <f>INDEX(DISCOM!E:E,MATCH(B210,DISCOM!B:B,0))</f>
        <v>Paschimanchal Vidyut Vitran Nigam Limited (PVVNL)</v>
      </c>
      <c r="AO210" s="150"/>
      <c r="AP210" s="150" t="str">
        <f>INDEX(DISCOM!F:F,MATCH(B210,DISCOM!B:B,0))</f>
        <v>B</v>
      </c>
      <c r="AQ210" s="74" t="str">
        <f>INDEX(DISCOM!H:H,MATCH(B210,DISCOM!B:B,0))</f>
        <v>Yes</v>
      </c>
      <c r="AR210" s="150" t="s">
        <v>726</v>
      </c>
      <c r="AS210" s="77">
        <f>(INDEX(Tariff!D:D,MATCH(A210,Tariff!A:A,0)))*100</f>
        <v>0</v>
      </c>
      <c r="AT210" s="85" t="str">
        <f>(INDEX(Tariff!E:E,MATCH(A210,Tariff!A:A,0)))</f>
        <v>Very High</v>
      </c>
      <c r="AU210" s="86" t="str">
        <f t="shared" si="85"/>
        <v>Paschimanchal Vidyut Vitran Nigam Limited (PVVNL) is the Distribution Company responsible for distributing electricity. The rating of DISCOM (capturing financial and operational metrics) is B. More than 70 % of feeder is segregated.</v>
      </c>
      <c r="AV210" s="119" t="str">
        <f>INDEX('Community SIP'!I:I,MATCH(B210,'Community SIP'!B:B,0))</f>
        <v>Community SIP</v>
      </c>
      <c r="AW210" s="119" t="str">
        <f t="shared" si="88"/>
        <v xml:space="preserve"> Small farm areas alongside higher fragmentation of holdings suggests community SIPs may be preferred</v>
      </c>
      <c r="AX210" s="119" t="str">
        <f t="shared" si="89"/>
        <v/>
      </c>
      <c r="AY210" s="119"/>
      <c r="AZ210" s="119" t="str">
        <f t="shared" si="86"/>
        <v>Electric</v>
      </c>
      <c r="BA210" s="120" t="s">
        <v>728</v>
      </c>
      <c r="BB210" s="120" t="str">
        <f>INDEX(DISCOM!H:H,MATCH(B210,DISCOM!B:B,0))</f>
        <v>Yes</v>
      </c>
      <c r="BC210" s="153" t="s">
        <v>731</v>
      </c>
      <c r="BD210" s="181" t="str">
        <f t="shared" si="87"/>
        <v>High DISCOM rating alongside feeder segregation and higher proportion of electric pumps suggests both PM-KUSUM model C (IPS and FLS) may be preferred. Small farm areas alongside higher fragmentation of holdings suggests community SIPs may be preferred</v>
      </c>
      <c r="BE210" s="58" t="s">
        <v>732</v>
      </c>
      <c r="BG210">
        <f>Y210*100</f>
        <v>2200</v>
      </c>
    </row>
    <row r="211" spans="1:59" ht="123" customHeight="1" x14ac:dyDescent="0.25">
      <c r="A211" s="88" t="str">
        <f>INDEX(Aquifer!A:A,MATCH(B211,Aquifer!C:C,0))</f>
        <v>bihar</v>
      </c>
      <c r="B211" s="89" t="s">
        <v>254</v>
      </c>
      <c r="C211" s="87">
        <v>4.9884977913183004</v>
      </c>
      <c r="D211" s="130">
        <f>INDEX(Aquifer!J:J,MATCH(B211,Aquifer!C:C,0))*100</f>
        <v>34.438629818499962</v>
      </c>
      <c r="E211" s="128">
        <v>114.8</v>
      </c>
      <c r="F211" s="128">
        <v>90.7</v>
      </c>
      <c r="G211" s="128">
        <v>61.31679434575338</v>
      </c>
      <c r="H211" s="46" t="str">
        <f t="shared" si="71"/>
        <v>Moderate</v>
      </c>
      <c r="I211" s="46" t="str">
        <f t="shared" si="72"/>
        <v>Low</v>
      </c>
      <c r="J211" s="46" t="str">
        <f t="shared" si="73"/>
        <v>Very High</v>
      </c>
      <c r="K211" s="46" t="str">
        <f t="shared" si="74"/>
        <v>High</v>
      </c>
      <c r="L211" s="91" t="str">
        <f t="shared" si="75"/>
        <v>District has Moderate proportion of area under cultivation, supporting Low cropping intensity. Irrigation coverage is Very High with High irrigation water requirements.</v>
      </c>
      <c r="M211" s="132">
        <v>45.92</v>
      </c>
      <c r="N211" s="132">
        <f>INDEX(Aquifer!H:H,MATCH(B211,Aquifer!C:C,0))</f>
        <v>48.08</v>
      </c>
      <c r="O211" s="77" t="str">
        <f>INDEX(Aquifer!F:F,MATCH(B211,Aquifer!C:C,0))</f>
        <v>SR</v>
      </c>
      <c r="P211" s="134">
        <f>INDEX(surface_water_body!F:F,MATCH(B211,surface_water_body!A:A,0))</f>
        <v>1265</v>
      </c>
      <c r="Q211" s="42">
        <f>INDEX(surface_water_body!D:D,MATCH(B211,surface_water_body!A:A,0))</f>
        <v>669.55644000000075</v>
      </c>
      <c r="R211" s="132">
        <f>INDEX(surface_water_body!E:E,MATCH(B211,surface_water_body!A:A,0))</f>
        <v>13.479973396142586</v>
      </c>
      <c r="S211" s="43" t="str">
        <f t="shared" si="76"/>
        <v>Moderate</v>
      </c>
      <c r="T211" s="43" t="str">
        <f t="shared" si="77"/>
        <v>Low</v>
      </c>
      <c r="U211" s="43">
        <f t="shared" si="69"/>
        <v>4</v>
      </c>
      <c r="V211" s="48" t="str">
        <f t="shared" si="78"/>
        <v>Groundwater contribution to irrigation is Moderate with current groundwater development stage classified as Low. There are 1265 surface water bodies, covering 13.5% of district area.</v>
      </c>
      <c r="W211" s="136">
        <v>100</v>
      </c>
      <c r="X211" s="134">
        <v>10</v>
      </c>
      <c r="Y211" s="143">
        <f>INDEX(Aquifer!E:E, MATCH(B211,Aquifer!C:C,0))*100</f>
        <v>90</v>
      </c>
      <c r="Z211" s="139">
        <f>(INDEX(Aquifer!G:G, MATCH(B211,Aquifer!C:C,0)))*(10^4/10^6)</f>
        <v>540.43269999999995</v>
      </c>
      <c r="AA211" s="141">
        <v>67.5</v>
      </c>
      <c r="AB211" s="56">
        <f>INDEX(Replacement!M:M, MATCH(B211,Replacement!B:B,0))</f>
        <v>6.2</v>
      </c>
      <c r="AC211" s="57">
        <f t="shared" si="70"/>
        <v>4</v>
      </c>
      <c r="AD211" s="57">
        <f>(X211/100)*0.278+(Y211/100)*0.0732</f>
        <v>9.3680000000000013E-2</v>
      </c>
      <c r="AE211" s="44">
        <f t="shared" si="79"/>
        <v>2.8482788879771858E-3</v>
      </c>
      <c r="AF211" s="61" t="str">
        <f t="shared" si="80"/>
        <v>District has 100 pumps, with 10 % of pumps being electric. The electric tariff subsidy is Very High. These pumps abstract 540 MCM of groundwater.</v>
      </c>
      <c r="AG211" s="146">
        <f>INDEX(Replacement!N:N,MATCH(B211,Replacement!B:B,0))</f>
        <v>96.72999999999999</v>
      </c>
      <c r="AH211" s="147">
        <f>INDEX('Community SIP'!C:C,MATCH(B211,'Community SIP'!B:B,0))</f>
        <v>0.5</v>
      </c>
      <c r="AI211" s="147">
        <f>INDEX('Community SIP'!D:D,MATCH(B211,'Community SIP'!B:B,0))</f>
        <v>2.57</v>
      </c>
      <c r="AJ211" s="67" t="str">
        <f t="shared" si="81"/>
        <v>Very High</v>
      </c>
      <c r="AK211" s="64">
        <f t="shared" si="82"/>
        <v>4</v>
      </c>
      <c r="AL211" s="64" t="str">
        <f t="shared" si="83"/>
        <v>High</v>
      </c>
      <c r="AM211" s="70" t="str">
        <f t="shared" si="84"/>
        <v>Small and Marginal farmers hold 96 % of holdings. The average area per holding is 0.5 ha with High fragmentation of land.</v>
      </c>
      <c r="AN211" s="150" t="str">
        <f>INDEX(DISCOM!E:E,MATCH(B211,DISCOM!B:B,0))</f>
        <v>South Bihar Power Distribution Company Limited (SBPDCL)</v>
      </c>
      <c r="AO211" s="150"/>
      <c r="AP211" s="150" t="str">
        <f>INDEX(DISCOM!F:F,MATCH(B211,DISCOM!B:B,0))</f>
        <v>C</v>
      </c>
      <c r="AQ211" s="74" t="str">
        <f>INDEX(DISCOM!H:H,MATCH(B211,DISCOM!B:B,0))</f>
        <v>Yes</v>
      </c>
      <c r="AR211" s="150" t="s">
        <v>726</v>
      </c>
      <c r="AS211" s="77">
        <f>(INDEX(Tariff!D:D,MATCH(A211,Tariff!A:A,0)))*100</f>
        <v>67.5</v>
      </c>
      <c r="AT211" s="85" t="str">
        <f>(INDEX(Tariff!E:E,MATCH(A211,Tariff!A:A,0)))</f>
        <v>Very High</v>
      </c>
      <c r="AU211" s="86" t="str">
        <f t="shared" si="85"/>
        <v>South Bihar Power Distribution Company Limited (SBPDCL) is the Distribution Company responsible for distributing electricity. The rating of DISCOM (capturing financial and operational metrics) is C. More than 70 % of feeder is segregated.</v>
      </c>
      <c r="AV211" s="119" t="str">
        <f>INDEX('Community SIP'!I:I,MATCH(B211,'Community SIP'!B:B,0))</f>
        <v>Community SIP</v>
      </c>
      <c r="AW211" s="119" t="str">
        <f t="shared" si="88"/>
        <v xml:space="preserve"> Small farm areas alongside higher fragmentation of holdings suggests community SIPs may be preferred</v>
      </c>
      <c r="AX211" s="119" t="str">
        <f t="shared" si="89"/>
        <v/>
      </c>
      <c r="AY211" s="119"/>
      <c r="AZ211" s="119" t="str">
        <f t="shared" si="86"/>
        <v>Diesel</v>
      </c>
      <c r="BA211" s="119"/>
      <c r="BB211" s="120" t="str">
        <f>INDEX(DISCOM!H:H,MATCH(B211,DISCOM!B:B,0))</f>
        <v>Yes</v>
      </c>
      <c r="BC211" s="153" t="s">
        <v>736</v>
      </c>
      <c r="BD211" s="181" t="str">
        <f t="shared" si="87"/>
        <v>Higher proportion of diesel pumps suggests that PM-KUSUM model B be preferred. Small farm areas alongside higher fragmentation of holdings suggests community SIPs may be preferred</v>
      </c>
      <c r="BE211" s="58" t="s">
        <v>737</v>
      </c>
      <c r="BG211">
        <f>Y211*100</f>
        <v>9000</v>
      </c>
    </row>
    <row r="212" spans="1:59" ht="123" customHeight="1" x14ac:dyDescent="0.25">
      <c r="A212" s="88" t="str">
        <f>INDEX(Aquifer!A:A,MATCH(B212,Aquifer!C:C,0))</f>
        <v>uttar pradesh</v>
      </c>
      <c r="B212" s="89" t="s">
        <v>643</v>
      </c>
      <c r="C212" s="87">
        <v>4.7976929121068004</v>
      </c>
      <c r="D212" s="130">
        <f>INDEX(Aquifer!J:J,MATCH(B212,Aquifer!C:C,0))*100</f>
        <v>53.767618554253275</v>
      </c>
      <c r="E212" s="128">
        <v>148.70000000000002</v>
      </c>
      <c r="F212" s="128">
        <v>100</v>
      </c>
      <c r="G212" s="128">
        <v>76.719217874235397</v>
      </c>
      <c r="H212" s="46" t="str">
        <f t="shared" si="71"/>
        <v>High</v>
      </c>
      <c r="I212" s="46" t="str">
        <f t="shared" si="72"/>
        <v>Moderate</v>
      </c>
      <c r="J212" s="46" t="str">
        <f t="shared" si="73"/>
        <v>Very High</v>
      </c>
      <c r="K212" s="46" t="str">
        <f t="shared" si="74"/>
        <v>Very High</v>
      </c>
      <c r="L212" s="91" t="str">
        <f t="shared" si="75"/>
        <v>District has High proportion of area under cultivation, supporting Moderate cropping intensity. Irrigation coverage is Very High with Very High irrigation water requirements.</v>
      </c>
      <c r="M212" s="132">
        <v>78.459999999999994</v>
      </c>
      <c r="N212" s="132">
        <f>INDEX(Aquifer!H:H,MATCH(B212,Aquifer!C:C,0))</f>
        <v>123.15</v>
      </c>
      <c r="O212" s="77" t="str">
        <f>INDEX(Aquifer!F:F,MATCH(B212,Aquifer!C:C,0))</f>
        <v>SR</v>
      </c>
      <c r="P212" s="134">
        <f>INDEX(surface_water_body!F:F,MATCH(B212,surface_water_body!A:A,0))</f>
        <v>908</v>
      </c>
      <c r="Q212" s="42">
        <f>INDEX(surface_water_body!D:D,MATCH(B212,surface_water_body!A:A,0))</f>
        <v>3.1727999999999987</v>
      </c>
      <c r="R212" s="132">
        <f>INDEX(surface_water_body!E:E,MATCH(B212,surface_water_body!A:A,0))</f>
        <v>0.35629077841172718</v>
      </c>
      <c r="S212" s="43" t="str">
        <f t="shared" si="76"/>
        <v>Very High</v>
      </c>
      <c r="T212" s="43" t="str">
        <f t="shared" si="77"/>
        <v>Over-exploited</v>
      </c>
      <c r="U212" s="43">
        <f t="shared" si="69"/>
        <v>2</v>
      </c>
      <c r="V212" s="48" t="str">
        <f t="shared" si="78"/>
        <v>Groundwater contribution to irrigation is Very High with current groundwater development stage classified as Over-exploited. There are 908 surface water bodies, covering 0.4% of district area.</v>
      </c>
      <c r="W212" s="136">
        <v>100</v>
      </c>
      <c r="X212" s="134">
        <v>8</v>
      </c>
      <c r="Y212" s="143">
        <f>INDEX(Aquifer!E:E, MATCH(B212,Aquifer!C:C,0))*100</f>
        <v>92</v>
      </c>
      <c r="Z212" s="139">
        <f>(INDEX(Aquifer!G:G, MATCH(B212,Aquifer!C:C,0)))*(10^4/10^6)</f>
        <v>759.49289999999996</v>
      </c>
      <c r="AA212" s="141">
        <v>0</v>
      </c>
      <c r="AB212" s="56">
        <f>INDEX(Replacement!M:M, MATCH(B212,Replacement!B:B,0))</f>
        <v>11.6</v>
      </c>
      <c r="AC212" s="57">
        <f t="shared" si="70"/>
        <v>4</v>
      </c>
      <c r="AD212" s="57">
        <f>(X212/100)*0.278+(Y212/100)*0.0732</f>
        <v>8.9583999999999997E-2</v>
      </c>
      <c r="AE212" s="44">
        <f t="shared" si="79"/>
        <v>7.1616728434122662E-3</v>
      </c>
      <c r="AF212" s="61" t="str">
        <f t="shared" si="80"/>
        <v>District has 100 pumps, with 8 % of pumps being electric. The electric tariff subsidy is Very High. These pumps abstract 759 MCM of groundwater.</v>
      </c>
      <c r="AG212" s="146">
        <f>INDEX(Replacement!N:N,MATCH(B212,Replacement!B:B,0))</f>
        <v>91.800093500000003</v>
      </c>
      <c r="AH212" s="147">
        <f>INDEX('Community SIP'!C:C,MATCH(B212,'Community SIP'!B:B,0))</f>
        <v>0.8</v>
      </c>
      <c r="AI212" s="147">
        <f>INDEX('Community SIP'!D:D,MATCH(B212,'Community SIP'!B:B,0))</f>
        <v>2.2400000000000002</v>
      </c>
      <c r="AJ212" s="67" t="str">
        <f t="shared" si="81"/>
        <v>Very High</v>
      </c>
      <c r="AK212" s="64">
        <f t="shared" si="82"/>
        <v>4</v>
      </c>
      <c r="AL212" s="64" t="str">
        <f t="shared" si="83"/>
        <v>High</v>
      </c>
      <c r="AM212" s="70" t="str">
        <f t="shared" si="84"/>
        <v>Small and Marginal farmers hold 91 % of holdings. The average area per holding is 0.8 ha with High fragmentation of land.</v>
      </c>
      <c r="AN212" s="150" t="str">
        <f>INDEX(DISCOM!E:E,MATCH(B212,DISCOM!B:B,0))</f>
        <v>Paschimanchal Vidyut Vitran Nigam Limited (PVVNL)</v>
      </c>
      <c r="AO212" s="150"/>
      <c r="AP212" s="150" t="str">
        <f>INDEX(DISCOM!F:F,MATCH(B212,DISCOM!B:B,0))</f>
        <v>B</v>
      </c>
      <c r="AQ212" s="74" t="str">
        <f>INDEX(DISCOM!H:H,MATCH(B212,DISCOM!B:B,0))</f>
        <v>Yes</v>
      </c>
      <c r="AR212" s="150" t="s">
        <v>726</v>
      </c>
      <c r="AS212" s="77">
        <f>(INDEX(Tariff!D:D,MATCH(A212,Tariff!A:A,0)))*100</f>
        <v>0</v>
      </c>
      <c r="AT212" s="85" t="str">
        <f>(INDEX(Tariff!E:E,MATCH(A212,Tariff!A:A,0)))</f>
        <v>Very High</v>
      </c>
      <c r="AU212" s="86" t="str">
        <f t="shared" si="85"/>
        <v>Paschimanchal Vidyut Vitran Nigam Limited (PVVNL) is the Distribution Company responsible for distributing electricity. The rating of DISCOM (capturing financial and operational metrics) is B. More than 70 % of feeder is segregated.</v>
      </c>
      <c r="AV212" s="119" t="str">
        <f>INDEX('Community SIP'!I:I,MATCH(B212,'Community SIP'!B:B,0))</f>
        <v>Community SIP</v>
      </c>
      <c r="AW212" s="119" t="str">
        <f t="shared" si="88"/>
        <v xml:space="preserve"> Small farm areas alongside higher fragmentation of holdings suggests community SIPs may be preferred</v>
      </c>
      <c r="AX212" s="119" t="str">
        <f t="shared" si="89"/>
        <v xml:space="preserve"> High groundwater development suggests that new SIPs should focus on surface water sources. </v>
      </c>
      <c r="AY212" s="120" t="s">
        <v>727</v>
      </c>
      <c r="AZ212" s="119" t="str">
        <f t="shared" si="86"/>
        <v>Diesel</v>
      </c>
      <c r="BA212" s="120" t="s">
        <v>728</v>
      </c>
      <c r="BB212" s="120" t="str">
        <f>INDEX(DISCOM!H:H,MATCH(B212,DISCOM!B:B,0))</f>
        <v>Yes</v>
      </c>
      <c r="BC212" s="153" t="s">
        <v>736</v>
      </c>
      <c r="BD212"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212" s="58" t="s">
        <v>737</v>
      </c>
      <c r="BG212">
        <f>Y212*100</f>
        <v>9200</v>
      </c>
    </row>
    <row r="213" spans="1:59" ht="123" customHeight="1" x14ac:dyDescent="0.25">
      <c r="A213" s="88" t="str">
        <f>INDEX(Aquifer!A:A,MATCH(B213,Aquifer!C:C,0))</f>
        <v>uttar pradesh</v>
      </c>
      <c r="B213" s="89" t="s">
        <v>547</v>
      </c>
      <c r="C213" s="87">
        <v>4.8656137376524002</v>
      </c>
      <c r="D213" s="130">
        <f>INDEX(Aquifer!J:J,MATCH(B213,Aquifer!C:C,0))*100</f>
        <v>78.175286752657442</v>
      </c>
      <c r="E213" s="128">
        <v>172.10000000000002</v>
      </c>
      <c r="F213" s="128">
        <v>88.3</v>
      </c>
      <c r="G213" s="128">
        <v>73.303589433353494</v>
      </c>
      <c r="H213" s="46" t="str">
        <f t="shared" si="71"/>
        <v>Very High</v>
      </c>
      <c r="I213" s="46" t="str">
        <f t="shared" si="72"/>
        <v>Moderate</v>
      </c>
      <c r="J213" s="46" t="str">
        <f t="shared" si="73"/>
        <v>Very High</v>
      </c>
      <c r="K213" s="46" t="str">
        <f t="shared" si="74"/>
        <v>Very High</v>
      </c>
      <c r="L213" s="91" t="str">
        <f t="shared" si="75"/>
        <v>District has Very High proportion of area under cultivation, supporting Moderate cropping intensity. Irrigation coverage is Very High with Very High irrigation water requirements.</v>
      </c>
      <c r="M213" s="132">
        <v>62.82</v>
      </c>
      <c r="N213" s="132">
        <f>INDEX(Aquifer!H:H,MATCH(B213,Aquifer!C:C,0))</f>
        <v>59.18</v>
      </c>
      <c r="O213" s="77" t="str">
        <f>INDEX(Aquifer!F:F,MATCH(B213,Aquifer!C:C,0))</f>
        <v>SR</v>
      </c>
      <c r="P213" s="134">
        <f>INDEX(surface_water_body!F:F,MATCH(B213,surface_water_body!A:A,0))</f>
        <v>3196</v>
      </c>
      <c r="Q213" s="42">
        <f>INDEX(surface_water_body!D:D,MATCH(B213,surface_water_body!A:A,0))</f>
        <v>4.3682699999999945</v>
      </c>
      <c r="R213" s="132">
        <f>INDEX(surface_water_body!E:E,MATCH(B213,surface_water_body!A:A,0))</f>
        <v>0.12872993868821206</v>
      </c>
      <c r="S213" s="43" t="str">
        <f t="shared" si="76"/>
        <v>High</v>
      </c>
      <c r="T213" s="43" t="str">
        <f t="shared" si="77"/>
        <v>Moderate</v>
      </c>
      <c r="U213" s="43">
        <f t="shared" si="69"/>
        <v>2</v>
      </c>
      <c r="V213" s="48" t="str">
        <f t="shared" si="78"/>
        <v>Groundwater contribution to irrigation is High with current groundwater development stage classified as Moderate. There are 3196 surface water bodies, covering 0.1% of district area.</v>
      </c>
      <c r="W213" s="136">
        <v>100</v>
      </c>
      <c r="X213" s="134">
        <v>33</v>
      </c>
      <c r="Y213" s="143">
        <f>INDEX(Aquifer!E:E, MATCH(B213,Aquifer!C:C,0))*100</f>
        <v>64</v>
      </c>
      <c r="Z213" s="139">
        <f>(INDEX(Aquifer!G:G, MATCH(B213,Aquifer!C:C,0)))*(10^4/10^6)</f>
        <v>494.4049</v>
      </c>
      <c r="AA213" s="141">
        <v>0</v>
      </c>
      <c r="AB213" s="56">
        <f>INDEX(Replacement!M:M, MATCH(B213,Replacement!B:B,0))</f>
        <v>6.3</v>
      </c>
      <c r="AC213" s="57">
        <f t="shared" si="70"/>
        <v>3</v>
      </c>
      <c r="AD213" s="57">
        <f>(X213/100)*0.278+(Y213/100)*0.0732</f>
        <v>0.13858800000000002</v>
      </c>
      <c r="AE213" s="44">
        <f t="shared" si="79"/>
        <v>3.9169791824086005E-3</v>
      </c>
      <c r="AF213" s="61" t="str">
        <f t="shared" si="80"/>
        <v>District has 100 pumps, with 33 % of pumps being electric. The electric tariff subsidy is Very High. These pumps abstract 494 MCM of groundwater.</v>
      </c>
      <c r="AG213" s="146">
        <f>INDEX(Replacement!N:N,MATCH(B213,Replacement!B:B,0))</f>
        <v>95.770609832000005</v>
      </c>
      <c r="AH213" s="147">
        <f>INDEX('Community SIP'!C:C,MATCH(B213,'Community SIP'!B:B,0))</f>
        <v>0.61</v>
      </c>
      <c r="AI213" s="147">
        <f>INDEX('Community SIP'!D:D,MATCH(B213,'Community SIP'!B:B,0))</f>
        <v>1.54</v>
      </c>
      <c r="AJ213" s="67" t="str">
        <f t="shared" si="81"/>
        <v>Very High</v>
      </c>
      <c r="AK213" s="64">
        <f t="shared" si="82"/>
        <v>4</v>
      </c>
      <c r="AL213" s="64" t="str">
        <f t="shared" si="83"/>
        <v>Moderate</v>
      </c>
      <c r="AM213" s="70" t="str">
        <f t="shared" si="84"/>
        <v>Small and Marginal farmers hold 95 % of holdings. The average area per holding is 0.61 ha with Moderate fragmentation of land.</v>
      </c>
      <c r="AN213" s="150" t="str">
        <f>INDEX(DISCOM!E:E,MATCH(B213,DISCOM!B:B,0))</f>
        <v>Purvanchal Vidyut Vitran Nigam Limited (PuVVNL)</v>
      </c>
      <c r="AO213" s="150"/>
      <c r="AP213" s="150" t="str">
        <f>INDEX(DISCOM!F:F,MATCH(B213,DISCOM!B:B,0))</f>
        <v>C-</v>
      </c>
      <c r="AQ213" s="74" t="str">
        <f>INDEX(DISCOM!H:H,MATCH(B213,DISCOM!B:B,0))</f>
        <v>Yes</v>
      </c>
      <c r="AR213" s="150" t="s">
        <v>726</v>
      </c>
      <c r="AS213" s="77">
        <f>(INDEX(Tariff!D:D,MATCH(A213,Tariff!A:A,0)))*100</f>
        <v>0</v>
      </c>
      <c r="AT213" s="85" t="str">
        <f>(INDEX(Tariff!E:E,MATCH(A213,Tariff!A:A,0)))</f>
        <v>Very High</v>
      </c>
      <c r="AU213" s="86" t="str">
        <f t="shared" si="85"/>
        <v>Purvanchal Vidyut Vitran Nigam Limited (PuVVNL) is the Distribution Company responsible for distributing electricity. The rating of DISCOM (capturing financial and operational metrics) is C-. More than 70 % of feeder is segregated.</v>
      </c>
      <c r="AV213" s="119" t="str">
        <f>INDEX('Community SIP'!I:I,MATCH(B213,'Community SIP'!B:B,0))</f>
        <v>Community SIP</v>
      </c>
      <c r="AW213" s="119" t="str">
        <f t="shared" si="88"/>
        <v xml:space="preserve"> Small farm areas alongside higher fragmentation of holdings suggests community SIPs may be preferred</v>
      </c>
      <c r="AX213" s="119" t="str">
        <f t="shared" si="89"/>
        <v/>
      </c>
      <c r="AY213" s="119"/>
      <c r="AZ213" s="119" t="str">
        <f t="shared" si="86"/>
        <v>mix</v>
      </c>
      <c r="BA213" s="119"/>
      <c r="BB213" s="120" t="str">
        <f>INDEX(DISCOM!H:H,MATCH(B213,DISCOM!B:B,0))</f>
        <v>Yes</v>
      </c>
      <c r="BC213" s="153" t="s">
        <v>739</v>
      </c>
      <c r="BD213" s="181" t="str">
        <f t="shared" si="87"/>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213" s="58" t="s">
        <v>740</v>
      </c>
      <c r="BG213">
        <f>Y213*100</f>
        <v>6400</v>
      </c>
    </row>
    <row r="214" spans="1:59" ht="123" customHeight="1" x14ac:dyDescent="0.25">
      <c r="A214" s="88" t="str">
        <f>INDEX(Aquifer!A:A,MATCH(B214,Aquifer!C:C,0))</f>
        <v>gujarat</v>
      </c>
      <c r="B214" s="89" t="s">
        <v>181</v>
      </c>
      <c r="C214" s="87">
        <v>5.5</v>
      </c>
      <c r="D214" s="130">
        <f>INDEX(Aquifer!J:J,MATCH(B214,Aquifer!C:C,0))*100</f>
        <v>66.455180548546551</v>
      </c>
      <c r="E214" s="128">
        <v>187.9</v>
      </c>
      <c r="F214" s="128">
        <v>58.2</v>
      </c>
      <c r="G214" s="128">
        <v>84.838297350773047</v>
      </c>
      <c r="H214" s="46" t="str">
        <f t="shared" si="71"/>
        <v>High</v>
      </c>
      <c r="I214" s="46" t="str">
        <f t="shared" si="72"/>
        <v>High</v>
      </c>
      <c r="J214" s="46" t="str">
        <f t="shared" si="73"/>
        <v>High</v>
      </c>
      <c r="K214" s="46" t="str">
        <f t="shared" si="74"/>
        <v>Very High</v>
      </c>
      <c r="L214" s="91" t="str">
        <f t="shared" si="75"/>
        <v>District has High proportion of area under cultivation, supporting High cropping intensity. Irrigation coverage is High with Very High irrigation water requirements.</v>
      </c>
      <c r="M214" s="132">
        <v>98.99</v>
      </c>
      <c r="N214" s="132">
        <f>INDEX(Aquifer!H:H,MATCH(B214,Aquifer!C:C,0))</f>
        <v>45.85</v>
      </c>
      <c r="O214" s="77" t="str">
        <f>INDEX(Aquifer!F:F,MATCH(B214,Aquifer!C:C,0))</f>
        <v>HR</v>
      </c>
      <c r="P214" s="134">
        <f>INDEX(surface_water_body!F:F,MATCH(B214,surface_water_body!A:A,0))</f>
        <v>546</v>
      </c>
      <c r="Q214" s="42">
        <f>INDEX(surface_water_body!D:D,MATCH(B214,surface_water_body!A:A,0))</f>
        <v>12.458010000000003</v>
      </c>
      <c r="R214" s="132">
        <f>INDEX(surface_water_body!E:E,MATCH(B214,surface_water_body!A:A,0))</f>
        <v>0.68158152922943016</v>
      </c>
      <c r="S214" s="43" t="str">
        <f t="shared" si="76"/>
        <v>Very High</v>
      </c>
      <c r="T214" s="43" t="str">
        <f t="shared" si="77"/>
        <v>Low</v>
      </c>
      <c r="U214" s="43">
        <f t="shared" si="69"/>
        <v>3</v>
      </c>
      <c r="V214" s="48" t="str">
        <f t="shared" si="78"/>
        <v>Groundwater contribution to irrigation is Very High with current groundwater development stage classified as Low. There are 546 surface water bodies, covering 0.7% of district area.</v>
      </c>
      <c r="W214" s="136">
        <v>100</v>
      </c>
      <c r="X214" s="134">
        <v>100</v>
      </c>
      <c r="Y214" s="143">
        <f>INDEX(Aquifer!E:E, MATCH(B214,Aquifer!C:C,0))*100</f>
        <v>0</v>
      </c>
      <c r="Z214" s="139">
        <f>(INDEX(Aquifer!G:G, MATCH(B214,Aquifer!C:C,0)))*(10^4/10^6)</f>
        <v>320.79050000000001</v>
      </c>
      <c r="AA214" s="141">
        <v>60</v>
      </c>
      <c r="AB214" s="56">
        <f>INDEX(Replacement!M:M, MATCH(B214,Replacement!B:B,0))</f>
        <v>9.7342533803719054</v>
      </c>
      <c r="AC214" s="57">
        <f t="shared" si="70"/>
        <v>1</v>
      </c>
      <c r="AD214" s="57">
        <f>(X214/100)*0.278+(Y214/100)*0.0732</f>
        <v>0.27800000000000002</v>
      </c>
      <c r="AE214" s="44">
        <f t="shared" si="79"/>
        <v>7.8771889175589995E-3</v>
      </c>
      <c r="AF214" s="61" t="str">
        <f t="shared" si="80"/>
        <v>District has 100 pumps, with 100 % of pumps being electric. The electric tariff subsidy is Very High. These pumps abstract 320 MCM of groundwater.</v>
      </c>
      <c r="AG214" s="146">
        <f>INDEX(Replacement!N:N,MATCH(B214,Replacement!B:B,0))</f>
        <v>78.45</v>
      </c>
      <c r="AH214" s="147">
        <f>INDEX('Community SIP'!C:C,MATCH(B214,'Community SIP'!B:B,0))</f>
        <v>1.57</v>
      </c>
      <c r="AI214" s="147">
        <f>INDEX('Community SIP'!D:D,MATCH(B214,'Community SIP'!B:B,0))</f>
        <v>1</v>
      </c>
      <c r="AJ214" s="67" t="str">
        <f t="shared" si="81"/>
        <v>High</v>
      </c>
      <c r="AK214" s="64">
        <f t="shared" si="82"/>
        <v>3</v>
      </c>
      <c r="AL214" s="64" t="str">
        <f t="shared" si="83"/>
        <v>Low</v>
      </c>
      <c r="AM214" s="70" t="str">
        <f t="shared" si="84"/>
        <v>Small and Marginal farmers hold 78 % of holdings. The average area per holding is 1.57 ha with Low fragmentation of land.</v>
      </c>
      <c r="AN214" s="150" t="str">
        <f>INDEX(DISCOM!E:E,MATCH(B214,DISCOM!B:B,0))</f>
        <v>Paschim Gujarat Vij Company Limited (PGVCL)</v>
      </c>
      <c r="AO214" s="150"/>
      <c r="AP214" s="150" t="str">
        <f>INDEX(DISCOM!F:F,MATCH(B214,DISCOM!B:B,0))</f>
        <v>A+</v>
      </c>
      <c r="AQ214" s="74" t="str">
        <f>INDEX(DISCOM!H:H,MATCH(B214,DISCOM!B:B,0))</f>
        <v>Yes</v>
      </c>
      <c r="AR214" s="150" t="s">
        <v>726</v>
      </c>
      <c r="AS214" s="77">
        <f>(INDEX(Tariff!D:D,MATCH(A214,Tariff!A:A,0)))*100</f>
        <v>60</v>
      </c>
      <c r="AT214" s="85" t="str">
        <f>(INDEX(Tariff!E:E,MATCH(A214,Tariff!A:A,0)))</f>
        <v>Very High</v>
      </c>
      <c r="AU214" s="86" t="str">
        <f t="shared" si="85"/>
        <v>Paschim Gujarat Vij Company Limited (PGVCL) is the Distribution Company responsible for distributing electricity. The rating of DISCOM (capturing financial and operational metrics) is A+. More than 70 % of feeder is segregated.</v>
      </c>
      <c r="AV214" s="119" t="str">
        <f>INDEX('Community SIP'!I:I,MATCH(B214,'Community SIP'!B:B,0))</f>
        <v/>
      </c>
      <c r="AW214" s="119" t="str">
        <f t="shared" si="88"/>
        <v/>
      </c>
      <c r="AX214" s="119" t="str">
        <f t="shared" si="89"/>
        <v xml:space="preserve"> High groundwater development suggests that new SIPs should focus on surface water sources. </v>
      </c>
      <c r="AY214" s="120" t="s">
        <v>727</v>
      </c>
      <c r="AZ214" s="119" t="str">
        <f t="shared" si="86"/>
        <v>Electric</v>
      </c>
      <c r="BA214" s="120" t="s">
        <v>728</v>
      </c>
      <c r="BB214" s="120" t="str">
        <f>INDEX(DISCOM!H:H,MATCH(B214,DISCOM!B:B,0))</f>
        <v>Yes</v>
      </c>
      <c r="BC214" s="153" t="s">
        <v>729</v>
      </c>
      <c r="BD214" s="181" t="str">
        <f t="shared" si="87"/>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14" s="58" t="s">
        <v>730</v>
      </c>
      <c r="BG214">
        <f>Y214*100</f>
        <v>0</v>
      </c>
    </row>
    <row r="215" spans="1:59" ht="123" customHeight="1" x14ac:dyDescent="0.25">
      <c r="A215" s="88" t="str">
        <f>INDEX(Aquifer!A:A,MATCH(B215,Aquifer!C:C,0))</f>
        <v>jharkhand</v>
      </c>
      <c r="B215" s="89" t="s">
        <v>494</v>
      </c>
      <c r="C215" s="87">
        <v>4.9657986969217998</v>
      </c>
      <c r="D215" s="130">
        <f>INDEX(Aquifer!J:J,MATCH(B215,Aquifer!C:C,0))*100</f>
        <v>8.5358683664201376</v>
      </c>
      <c r="E215" s="128">
        <v>259.8</v>
      </c>
      <c r="F215" s="128">
        <v>17.8</v>
      </c>
      <c r="G215" s="128">
        <v>42.119783575293305</v>
      </c>
      <c r="H215" s="46" t="str">
        <f t="shared" si="71"/>
        <v>Low</v>
      </c>
      <c r="I215" s="46" t="str">
        <f t="shared" si="72"/>
        <v>Very High</v>
      </c>
      <c r="J215" s="46" t="str">
        <f t="shared" si="73"/>
        <v>Low</v>
      </c>
      <c r="K215" s="46" t="str">
        <f t="shared" si="74"/>
        <v>Moderate</v>
      </c>
      <c r="L215" s="91" t="str">
        <f t="shared" si="75"/>
        <v>District has Low proportion of area under cultivation, supporting Very High cropping intensity. Irrigation coverage is Low with Moderate irrigation water requirements.</v>
      </c>
      <c r="M215" s="132">
        <v>56.57</v>
      </c>
      <c r="N215" s="132">
        <f>INDEX(Aquifer!H:H,MATCH(B215,Aquifer!C:C,0))</f>
        <v>37.75</v>
      </c>
      <c r="O215" s="77" t="str">
        <f>INDEX(Aquifer!F:F,MATCH(B215,Aquifer!C:C,0))</f>
        <v>HR</v>
      </c>
      <c r="P215" s="134">
        <f>INDEX(surface_water_body!F:F,MATCH(B215,surface_water_body!A:A,0))</f>
        <v>5127</v>
      </c>
      <c r="Q215" s="42">
        <f>INDEX(surface_water_body!D:D,MATCH(B215,surface_water_body!A:A,0))</f>
        <v>35.928409999999268</v>
      </c>
      <c r="R215" s="132">
        <f>INDEX(surface_water_body!E:E,MATCH(B215,surface_water_body!A:A,0))</f>
        <v>0.71947889429784029</v>
      </c>
      <c r="S215" s="43" t="str">
        <f t="shared" si="76"/>
        <v>High</v>
      </c>
      <c r="T215" s="43" t="str">
        <f t="shared" si="77"/>
        <v>Low</v>
      </c>
      <c r="U215" s="43">
        <f t="shared" si="69"/>
        <v>4</v>
      </c>
      <c r="V215" s="48" t="str">
        <f t="shared" si="78"/>
        <v>Groundwater contribution to irrigation is High with current groundwater development stage classified as Low. There are 5127 surface water bodies, covering 0.7% of district area.</v>
      </c>
      <c r="W215" s="136">
        <v>100</v>
      </c>
      <c r="X215" s="134">
        <v>4</v>
      </c>
      <c r="Y215" s="143">
        <f>INDEX(Aquifer!E:E, MATCH(B215,Aquifer!C:C,0))*100</f>
        <v>96</v>
      </c>
      <c r="Z215" s="139">
        <f>(INDEX(Aquifer!G:G, MATCH(B215,Aquifer!C:C,0)))*(10^4/10^6)</f>
        <v>145.46100000000001</v>
      </c>
      <c r="AA215" s="141">
        <v>95</v>
      </c>
      <c r="AB215" s="56">
        <f>INDEX(Replacement!M:M, MATCH(B215,Replacement!B:B,0))</f>
        <v>7.9</v>
      </c>
      <c r="AC215" s="57">
        <f t="shared" si="70"/>
        <v>4</v>
      </c>
      <c r="AD215" s="57">
        <f>(X215/100)*0.278+(Y215/100)*0.0732</f>
        <v>8.1392000000000006E-2</v>
      </c>
      <c r="AE215" s="44">
        <f t="shared" si="79"/>
        <v>8.487068367991113E-4</v>
      </c>
      <c r="AF215" s="61" t="str">
        <f t="shared" si="80"/>
        <v>District has 100 pumps, with 4 % of pumps being electric. The electric tariff subsidy is High. These pumps abstract 145 MCM of groundwater.</v>
      </c>
      <c r="AG215" s="146">
        <f>INDEX(Replacement!N:N,MATCH(B215,Replacement!B:B,0))</f>
        <v>94.32</v>
      </c>
      <c r="AH215" s="147">
        <f>INDEX('Community SIP'!C:C,MATCH(B215,'Community SIP'!B:B,0))</f>
        <v>0.57999999999999996</v>
      </c>
      <c r="AI215" s="147">
        <f>INDEX('Community SIP'!D:D,MATCH(B215,'Community SIP'!B:B,0))</f>
        <v>2</v>
      </c>
      <c r="AJ215" s="67" t="str">
        <f t="shared" si="81"/>
        <v>Very High</v>
      </c>
      <c r="AK215" s="64">
        <f t="shared" si="82"/>
        <v>4</v>
      </c>
      <c r="AL215" s="64" t="str">
        <f t="shared" si="83"/>
        <v>High</v>
      </c>
      <c r="AM215" s="70" t="str">
        <f t="shared" si="84"/>
        <v>Small and Marginal farmers hold 94 % of holdings. The average area per holding is 0.58 ha with High fragmentation of land.</v>
      </c>
      <c r="AN215" s="150" t="str">
        <f>INDEX(DISCOM!E:E,MATCH(B215,DISCOM!B:B,0))</f>
        <v>Jharkhand Bijli Vitran Nigam Limited (JBVNL)</v>
      </c>
      <c r="AO215" s="150"/>
      <c r="AP215" s="150" t="str">
        <f>INDEX(DISCOM!F:F,MATCH(B215,DISCOM!B:B,0))</f>
        <v>C-</v>
      </c>
      <c r="AQ215" s="74" t="str">
        <f>INDEX(DISCOM!H:H,MATCH(B215,DISCOM!B:B,0))</f>
        <v>No</v>
      </c>
      <c r="AR215" s="150"/>
      <c r="AS215" s="77">
        <f>(INDEX(Tariff!D:D,MATCH(A215,Tariff!A:A,0)))*100</f>
        <v>95</v>
      </c>
      <c r="AT215" s="85" t="str">
        <f>(INDEX(Tariff!E:E,MATCH(A215,Tariff!A:A,0)))</f>
        <v>High</v>
      </c>
      <c r="AU215" s="86" t="str">
        <f t="shared" si="85"/>
        <v xml:space="preserve">Jharkhand Bijli Vitran Nigam Limited (JBVNL) is the Distribution Company responsible for distributing electricity. The rating of DISCOM (capturing financial and operational metrics) is C-. </v>
      </c>
      <c r="AV215" s="119" t="str">
        <f>INDEX('Community SIP'!I:I,MATCH(B215,'Community SIP'!B:B,0))</f>
        <v>Community SIP</v>
      </c>
      <c r="AW215" s="119" t="str">
        <f t="shared" si="88"/>
        <v xml:space="preserve"> Small farm areas alongside higher fragmentation of holdings suggests community SIPs may be preferred</v>
      </c>
      <c r="AX215" s="119" t="str">
        <f t="shared" si="89"/>
        <v/>
      </c>
      <c r="AY215" s="119"/>
      <c r="AZ215" s="119" t="str">
        <f t="shared" si="86"/>
        <v>Diesel</v>
      </c>
      <c r="BA215" s="119"/>
      <c r="BB215" s="120" t="str">
        <f>INDEX(DISCOM!H:H,MATCH(B215,DISCOM!B:B,0))</f>
        <v>No</v>
      </c>
      <c r="BC215" s="153" t="s">
        <v>736</v>
      </c>
      <c r="BD215" s="181" t="str">
        <f t="shared" si="87"/>
        <v>Higher proportion of diesel pumps suggests that PM-KUSUM model B be preferred. Small farm areas alongside higher fragmentation of holdings suggests community SIPs may be preferred</v>
      </c>
      <c r="BE215" s="58" t="s">
        <v>737</v>
      </c>
      <c r="BG215">
        <f>Y215*100</f>
        <v>9600</v>
      </c>
    </row>
    <row r="216" spans="1:59" ht="123" customHeight="1" x14ac:dyDescent="0.25">
      <c r="A216" s="88" t="str">
        <f>INDEX(Aquifer!A:A,MATCH(B216,Aquifer!C:C,0))</f>
        <v>assam</v>
      </c>
      <c r="B216" s="89" t="s">
        <v>308</v>
      </c>
      <c r="C216" s="87">
        <v>4.3779362819144003</v>
      </c>
      <c r="D216" s="130">
        <f>INDEX(Aquifer!J:J,MATCH(B216,Aquifer!C:C,0))*100</f>
        <v>39.680372807017541</v>
      </c>
      <c r="E216" s="128">
        <v>175</v>
      </c>
      <c r="F216" s="128">
        <v>18.3</v>
      </c>
      <c r="G216" s="128">
        <v>37.756336247182368</v>
      </c>
      <c r="H216" s="46" t="str">
        <f t="shared" si="71"/>
        <v>Moderate</v>
      </c>
      <c r="I216" s="46" t="str">
        <f t="shared" si="72"/>
        <v>Moderate</v>
      </c>
      <c r="J216" s="46" t="str">
        <f t="shared" si="73"/>
        <v>Low</v>
      </c>
      <c r="K216" s="46" t="str">
        <f t="shared" si="74"/>
        <v>Moderate</v>
      </c>
      <c r="L216" s="91" t="str">
        <f t="shared" si="75"/>
        <v>District has Moderate proportion of area under cultivation, supporting Moderate cropping intensity. Irrigation coverage is Low with Moderate irrigation water requirements.</v>
      </c>
      <c r="M216" s="132">
        <v>42.89</v>
      </c>
      <c r="N216" s="132">
        <f>INDEX(Aquifer!H:H,MATCH(B216,Aquifer!C:C,0))</f>
        <v>21.18</v>
      </c>
      <c r="O216" s="77" t="str">
        <f>INDEX(Aquifer!F:F,MATCH(B216,Aquifer!C:C,0))</f>
        <v>SR</v>
      </c>
      <c r="P216" s="134">
        <f>INDEX(surface_water_body!F:F,MATCH(B216,surface_water_body!A:A,0))</f>
        <v>9007</v>
      </c>
      <c r="Q216" s="42">
        <f>INDEX(surface_water_body!D:D,MATCH(B216,surface_water_body!A:A,0))</f>
        <v>14.49733000000019</v>
      </c>
      <c r="R216" s="132">
        <f>INDEX(surface_water_body!E:E,MATCH(B216,surface_water_body!A:A,0))</f>
        <v>0.7607628003848258</v>
      </c>
      <c r="S216" s="43" t="str">
        <f t="shared" si="76"/>
        <v>Moderate</v>
      </c>
      <c r="T216" s="43" t="str">
        <f t="shared" si="77"/>
        <v>Low</v>
      </c>
      <c r="U216" s="43">
        <f t="shared" si="69"/>
        <v>3</v>
      </c>
      <c r="V216" s="48" t="str">
        <f t="shared" si="78"/>
        <v>Groundwater contribution to irrigation is Moderate with current groundwater development stage classified as Low. There are 9007 surface water bodies, covering 0.8% of district area.</v>
      </c>
      <c r="W216" s="136">
        <v>100</v>
      </c>
      <c r="X216" s="134">
        <v>0</v>
      </c>
      <c r="Y216" s="143">
        <f>INDEX(Aquifer!E:E, MATCH(B216,Aquifer!C:C,0))*100</f>
        <v>100</v>
      </c>
      <c r="Z216" s="139">
        <f>(INDEX(Aquifer!G:G, MATCH(B216,Aquifer!C:C,0)))*(10^4/10^6)</f>
        <v>124.24430000000001</v>
      </c>
      <c r="AA216" s="141">
        <v>465.00000000000006</v>
      </c>
      <c r="AB216" s="56">
        <f>INDEX(Replacement!M:M, MATCH(B216,Replacement!B:B,0))</f>
        <v>3.9</v>
      </c>
      <c r="AC216" s="57">
        <f t="shared" si="70"/>
        <v>4</v>
      </c>
      <c r="AD216" s="57">
        <f>(X216/100)*0.278+(Y216/100)*0.0732</f>
        <v>7.3200000000000001E-2</v>
      </c>
      <c r="AE216" s="44">
        <f t="shared" si="79"/>
        <v>3.218507176733334E-4</v>
      </c>
      <c r="AF216" s="61" t="str">
        <f t="shared" si="80"/>
        <v>District has 100 pumps, with 0 % of pumps being electric. The electric tariff subsidy is Low. These pumps abstract 124 MCM of groundwater.</v>
      </c>
      <c r="AG216" s="146">
        <f>INDEX(Replacement!N:N,MATCH(B216,Replacement!B:B,0))</f>
        <v>88.16</v>
      </c>
      <c r="AH216" s="147">
        <f>INDEX('Community SIP'!C:C,MATCH(B216,'Community SIP'!B:B,0))</f>
        <v>0.94</v>
      </c>
      <c r="AI216" s="147">
        <f>INDEX('Community SIP'!D:D,MATCH(B216,'Community SIP'!B:B,0))</f>
        <v>4.66</v>
      </c>
      <c r="AJ216" s="67" t="str">
        <f t="shared" si="81"/>
        <v>Very High</v>
      </c>
      <c r="AK216" s="64">
        <f t="shared" si="82"/>
        <v>4</v>
      </c>
      <c r="AL216" s="64" t="str">
        <f t="shared" si="83"/>
        <v>Very High</v>
      </c>
      <c r="AM216" s="70" t="str">
        <f t="shared" si="84"/>
        <v>Small and Marginal farmers hold 88 % of holdings. The average area per holding is 0.94 ha with Very High fragmentation of land.</v>
      </c>
      <c r="AN216" s="150" t="str">
        <f>INDEX(DISCOM!E:E,MATCH(B216,DISCOM!B:B,0))</f>
        <v>Assam Power Distribution Company Limited (APDCL)</v>
      </c>
      <c r="AO216" s="150"/>
      <c r="AP216" s="150" t="str">
        <f>INDEX(DISCOM!F:F,MATCH(B216,DISCOM!B:B,0))</f>
        <v>B-</v>
      </c>
      <c r="AQ216" s="74" t="str">
        <f>INDEX(DISCOM!H:H,MATCH(B216,DISCOM!B:B,0))</f>
        <v>No</v>
      </c>
      <c r="AR216" s="150"/>
      <c r="AS216" s="77">
        <f>(INDEX(Tariff!D:D,MATCH(A216,Tariff!A:A,0)))*100</f>
        <v>465.00000000000006</v>
      </c>
      <c r="AT216" s="85" t="str">
        <f>(INDEX(Tariff!E:E,MATCH(A216,Tariff!A:A,0)))</f>
        <v>Low</v>
      </c>
      <c r="AU216" s="86" t="str">
        <f t="shared" si="85"/>
        <v xml:space="preserve">Assam Power Distribution Company Limited (APDCL) is the Distribution Company responsible for distributing electricity. The rating of DISCOM (capturing financial and operational metrics) is B-. </v>
      </c>
      <c r="AV216" s="119" t="str">
        <f>INDEX('Community SIP'!I:I,MATCH(B216,'Community SIP'!B:B,0))</f>
        <v>Community SIP</v>
      </c>
      <c r="AW216" s="119" t="str">
        <f t="shared" si="88"/>
        <v xml:space="preserve"> Small farm areas alongside higher fragmentation of holdings suggests community SIPs may be preferred</v>
      </c>
      <c r="AX216" s="119" t="str">
        <f t="shared" si="89"/>
        <v/>
      </c>
      <c r="AY216" s="119"/>
      <c r="AZ216" s="119" t="str">
        <f t="shared" si="86"/>
        <v>Diesel</v>
      </c>
      <c r="BA216" s="119"/>
      <c r="BB216" s="120" t="str">
        <f>INDEX(DISCOM!H:H,MATCH(B216,DISCOM!B:B,0))</f>
        <v>No</v>
      </c>
      <c r="BC216" s="153" t="s">
        <v>736</v>
      </c>
      <c r="BD216" s="181" t="str">
        <f t="shared" si="87"/>
        <v>Higher proportion of diesel pumps suggests that PM-KUSUM model B be preferred. Small farm areas alongside higher fragmentation of holdings suggests community SIPs may be preferred</v>
      </c>
      <c r="BE216" s="58" t="s">
        <v>737</v>
      </c>
      <c r="BG216">
        <f>Y216*100</f>
        <v>10000</v>
      </c>
    </row>
    <row r="217" spans="1:59" ht="123" customHeight="1" x14ac:dyDescent="0.25">
      <c r="A217" s="88" t="str">
        <f>INDEX(Aquifer!A:A,MATCH(B217,Aquifer!C:C,0))</f>
        <v>jharkhand</v>
      </c>
      <c r="B217" s="89" t="s">
        <v>243</v>
      </c>
      <c r="C217" s="87">
        <v>4.7192148678530996</v>
      </c>
      <c r="D217" s="130">
        <f>INDEX(Aquifer!J:J,MATCH(B217,Aquifer!C:C,0))*100</f>
        <v>21.017762096600272</v>
      </c>
      <c r="E217" s="128">
        <v>132.9</v>
      </c>
      <c r="F217" s="128">
        <v>14.5</v>
      </c>
      <c r="G217" s="128">
        <v>44.392129508530246</v>
      </c>
      <c r="H217" s="46" t="str">
        <f t="shared" si="71"/>
        <v>Low</v>
      </c>
      <c r="I217" s="46" t="str">
        <f t="shared" si="72"/>
        <v>Low</v>
      </c>
      <c r="J217" s="46" t="str">
        <f t="shared" si="73"/>
        <v>Low</v>
      </c>
      <c r="K217" s="46" t="str">
        <f t="shared" si="74"/>
        <v>Moderate</v>
      </c>
      <c r="L217" s="91" t="str">
        <f t="shared" si="75"/>
        <v>District has Low proportion of area under cultivation, supporting Low cropping intensity. Irrigation coverage is Low with Moderate irrigation water requirements.</v>
      </c>
      <c r="M217" s="132">
        <v>48.22</v>
      </c>
      <c r="N217" s="132">
        <f>INDEX(Aquifer!H:H,MATCH(B217,Aquifer!C:C,0))</f>
        <v>21.28</v>
      </c>
      <c r="O217" s="77" t="str">
        <f>INDEX(Aquifer!F:F,MATCH(B217,Aquifer!C:C,0))</f>
        <v>HR</v>
      </c>
      <c r="P217" s="134">
        <f>INDEX(surface_water_body!F:F,MATCH(B217,surface_water_body!A:A,0))</f>
        <v>3902</v>
      </c>
      <c r="Q217" s="42">
        <f>INDEX(surface_water_body!D:D,MATCH(B217,surface_water_body!A:A,0))</f>
        <v>505.01606999999649</v>
      </c>
      <c r="R217" s="132">
        <f>INDEX(surface_water_body!E:E,MATCH(B217,surface_water_body!A:A,0))</f>
        <v>22.54294149594978</v>
      </c>
      <c r="S217" s="43" t="str">
        <f t="shared" si="76"/>
        <v>Moderate</v>
      </c>
      <c r="T217" s="43" t="str">
        <f t="shared" si="77"/>
        <v>Low</v>
      </c>
      <c r="U217" s="43">
        <f t="shared" si="69"/>
        <v>4</v>
      </c>
      <c r="V217" s="48" t="str">
        <f t="shared" si="78"/>
        <v>Groundwater contribution to irrigation is Moderate with current groundwater development stage classified as Low. There are 3902 surface water bodies, covering 22.5% of district area.</v>
      </c>
      <c r="W217" s="136">
        <v>100</v>
      </c>
      <c r="X217" s="134">
        <v>3</v>
      </c>
      <c r="Y217" s="143">
        <f>INDEX(Aquifer!E:E, MATCH(B217,Aquifer!C:C,0))*100</f>
        <v>92</v>
      </c>
      <c r="Z217" s="139">
        <f>(INDEX(Aquifer!G:G, MATCH(B217,Aquifer!C:C,0)))*(10^4/10^6)</f>
        <v>45.498400000000004</v>
      </c>
      <c r="AA217" s="141">
        <v>95</v>
      </c>
      <c r="AB217" s="56">
        <f>INDEX(Replacement!M:M, MATCH(B217,Replacement!B:B,0))</f>
        <v>7</v>
      </c>
      <c r="AC217" s="57">
        <f t="shared" si="70"/>
        <v>4</v>
      </c>
      <c r="AD217" s="57">
        <f>(X217/100)*0.278+(Y217/100)*0.0732</f>
        <v>7.5684000000000001E-2</v>
      </c>
      <c r="AE217" s="44">
        <f t="shared" si="79"/>
        <v>2.1872607604088898E-4</v>
      </c>
      <c r="AF217" s="61" t="str">
        <f t="shared" si="80"/>
        <v>District has 100 pumps, with 3 % of pumps being electric. The electric tariff subsidy is High. These pumps abstract 45 MCM of groundwater.</v>
      </c>
      <c r="AG217" s="146">
        <f>INDEX(Replacement!N:N,MATCH(B217,Replacement!B:B,0))</f>
        <v>82.48</v>
      </c>
      <c r="AH217" s="147">
        <f>INDEX('Community SIP'!C:C,MATCH(B217,'Community SIP'!B:B,0))</f>
        <v>1.22</v>
      </c>
      <c r="AI217" s="147">
        <f>INDEX('Community SIP'!D:D,MATCH(B217,'Community SIP'!B:B,0))</f>
        <v>2.06</v>
      </c>
      <c r="AJ217" s="67" t="str">
        <f t="shared" si="81"/>
        <v>Very High</v>
      </c>
      <c r="AK217" s="64">
        <f t="shared" si="82"/>
        <v>3</v>
      </c>
      <c r="AL217" s="64" t="str">
        <f t="shared" si="83"/>
        <v>High</v>
      </c>
      <c r="AM217" s="70" t="str">
        <f t="shared" si="84"/>
        <v>Small and Marginal farmers hold 82 % of holdings. The average area per holding is 1.22 ha with High fragmentation of land.</v>
      </c>
      <c r="AN217" s="150" t="str">
        <f>INDEX(DISCOM!E:E,MATCH(B217,DISCOM!B:B,0))</f>
        <v>Jharkhand Bijli Vitran Nigam Limited (JBVNL)</v>
      </c>
      <c r="AO217" s="150"/>
      <c r="AP217" s="150" t="str">
        <f>INDEX(DISCOM!F:F,MATCH(B217,DISCOM!B:B,0))</f>
        <v>C-</v>
      </c>
      <c r="AQ217" s="74" t="str">
        <f>INDEX(DISCOM!H:H,MATCH(B217,DISCOM!B:B,0))</f>
        <v>No</v>
      </c>
      <c r="AR217" s="150"/>
      <c r="AS217" s="77">
        <f>(INDEX(Tariff!D:D,MATCH(A217,Tariff!A:A,0)))*100</f>
        <v>95</v>
      </c>
      <c r="AT217" s="85" t="str">
        <f>(INDEX(Tariff!E:E,MATCH(A217,Tariff!A:A,0)))</f>
        <v>High</v>
      </c>
      <c r="AU217" s="86" t="str">
        <f t="shared" si="85"/>
        <v xml:space="preserve">Jharkhand Bijli Vitran Nigam Limited (JBVNL) is the Distribution Company responsible for distributing electricity. The rating of DISCOM (capturing financial and operational metrics) is C-. </v>
      </c>
      <c r="AV217" s="119" t="str">
        <f>INDEX('Community SIP'!I:I,MATCH(B217,'Community SIP'!B:B,0))</f>
        <v>Community SIP</v>
      </c>
      <c r="AW217" s="119" t="str">
        <f t="shared" si="88"/>
        <v xml:space="preserve"> Small farm areas alongside higher fragmentation of holdings suggests community SIPs may be preferred</v>
      </c>
      <c r="AX217" s="119" t="str">
        <f t="shared" si="89"/>
        <v/>
      </c>
      <c r="AY217" s="119"/>
      <c r="AZ217" s="119" t="str">
        <f t="shared" si="86"/>
        <v>Diesel</v>
      </c>
      <c r="BA217" s="119"/>
      <c r="BB217" s="120" t="str">
        <f>INDEX(DISCOM!H:H,MATCH(B217,DISCOM!B:B,0))</f>
        <v>No</v>
      </c>
      <c r="BC217" s="153" t="s">
        <v>736</v>
      </c>
      <c r="BD217" s="181" t="str">
        <f t="shared" si="87"/>
        <v>Higher proportion of diesel pumps suggests that PM-KUSUM model B be preferred. Small farm areas alongside higher fragmentation of holdings suggests community SIPs may be preferred</v>
      </c>
      <c r="BE217" s="58" t="s">
        <v>737</v>
      </c>
      <c r="BG217">
        <f>Y217*100</f>
        <v>9200</v>
      </c>
    </row>
    <row r="218" spans="1:59" ht="123" customHeight="1" x14ac:dyDescent="0.25">
      <c r="A218" s="88" t="str">
        <f>INDEX(Aquifer!A:A,MATCH(B218,Aquifer!C:C,0))</f>
        <v>assam</v>
      </c>
      <c r="B218" s="89" t="s">
        <v>266</v>
      </c>
      <c r="C218" s="87">
        <v>4.3280622464908998</v>
      </c>
      <c r="D218" s="130">
        <f>INDEX(Aquifer!J:J,MATCH(B218,Aquifer!C:C,0))*100</f>
        <v>40.925471159337526</v>
      </c>
      <c r="E218" s="128">
        <v>127.4</v>
      </c>
      <c r="F218" s="128">
        <v>0.3</v>
      </c>
      <c r="G218" s="128">
        <v>34.048640915593701</v>
      </c>
      <c r="H218" s="46" t="str">
        <f t="shared" si="71"/>
        <v>Moderate</v>
      </c>
      <c r="I218" s="46" t="str">
        <f t="shared" si="72"/>
        <v>Low</v>
      </c>
      <c r="J218" s="46" t="str">
        <f t="shared" si="73"/>
        <v>Low</v>
      </c>
      <c r="K218" s="46" t="str">
        <f t="shared" si="74"/>
        <v>Moderate</v>
      </c>
      <c r="L218" s="91" t="str">
        <f t="shared" si="75"/>
        <v>District has Moderate proportion of area under cultivation, supporting Low cropping intensity. Irrigation coverage is Low with Moderate irrigation water requirements.</v>
      </c>
      <c r="M218" s="132">
        <v>27.96</v>
      </c>
      <c r="N218" s="132">
        <f>INDEX(Aquifer!H:H,MATCH(B218,Aquifer!C:C,0))</f>
        <v>6.12</v>
      </c>
      <c r="O218" s="77" t="str">
        <f>INDEX(Aquifer!F:F,MATCH(B218,Aquifer!C:C,0))</f>
        <v>SR</v>
      </c>
      <c r="P218" s="134">
        <f>INDEX(surface_water_body!F:F,MATCH(B218,surface_water_body!A:A,0))</f>
        <v>9496</v>
      </c>
      <c r="Q218" s="42">
        <f>INDEX(surface_water_body!D:D,MATCH(B218,surface_water_body!A:A,0))</f>
        <v>9.7883799999993997</v>
      </c>
      <c r="R218" s="132">
        <f>INDEX(surface_water_body!E:E,MATCH(B218,surface_water_body!A:A,0))</f>
        <v>0.27466511908528818</v>
      </c>
      <c r="S218" s="43" t="str">
        <f t="shared" si="76"/>
        <v>Moderate</v>
      </c>
      <c r="T218" s="43" t="str">
        <f t="shared" si="77"/>
        <v>Low</v>
      </c>
      <c r="U218" s="43">
        <f t="shared" si="69"/>
        <v>3</v>
      </c>
      <c r="V218" s="48" t="str">
        <f t="shared" si="78"/>
        <v>Groundwater contribution to irrigation is Moderate with current groundwater development stage classified as Low. There are 9496 surface water bodies, covering 0.3% of district area.</v>
      </c>
      <c r="W218" s="136">
        <v>100</v>
      </c>
      <c r="X218" s="134">
        <v>8</v>
      </c>
      <c r="Y218" s="143">
        <f>INDEX(Aquifer!E:E, MATCH(B218,Aquifer!C:C,0))*100</f>
        <v>92</v>
      </c>
      <c r="Z218" s="139">
        <f>(INDEX(Aquifer!G:G, MATCH(B218,Aquifer!C:C,0)))*(10^4/10^6)</f>
        <v>59.364700000000006</v>
      </c>
      <c r="AA218" s="141">
        <v>465.00000000000006</v>
      </c>
      <c r="AB218" s="56">
        <f>INDEX(Replacement!M:M, MATCH(B218,Replacement!B:B,0))</f>
        <v>4.04</v>
      </c>
      <c r="AC218" s="57">
        <f t="shared" si="70"/>
        <v>4</v>
      </c>
      <c r="AD218" s="57">
        <f>(X218/100)*0.278+(Y218/100)*0.0732</f>
        <v>8.9583999999999997E-2</v>
      </c>
      <c r="AE218" s="44">
        <f t="shared" si="79"/>
        <v>1.9495860690722374E-4</v>
      </c>
      <c r="AF218" s="61" t="str">
        <f t="shared" si="80"/>
        <v>District has 100 pumps, with 8 % of pumps being electric. The electric tariff subsidy is Low. These pumps abstract 59 MCM of groundwater.</v>
      </c>
      <c r="AG218" s="146">
        <f>INDEX(Replacement!N:N,MATCH(B218,Replacement!B:B,0))</f>
        <v>83.41</v>
      </c>
      <c r="AH218" s="147">
        <f>INDEX('Community SIP'!C:C,MATCH(B218,'Community SIP'!B:B,0))</f>
        <v>1.01</v>
      </c>
      <c r="AI218" s="147">
        <f>INDEX('Community SIP'!D:D,MATCH(B218,'Community SIP'!B:B,0))</f>
        <v>2.82</v>
      </c>
      <c r="AJ218" s="67" t="str">
        <f t="shared" si="81"/>
        <v>Very High</v>
      </c>
      <c r="AK218" s="64">
        <f t="shared" si="82"/>
        <v>3</v>
      </c>
      <c r="AL218" s="64" t="str">
        <f t="shared" si="83"/>
        <v>High</v>
      </c>
      <c r="AM218" s="70" t="str">
        <f t="shared" si="84"/>
        <v>Small and Marginal farmers hold 83 % of holdings. The average area per holding is 1.01 ha with High fragmentation of land.</v>
      </c>
      <c r="AN218" s="150" t="str">
        <f>INDEX(DISCOM!E:E,MATCH(B218,DISCOM!B:B,0))</f>
        <v>Assam Power Distribution Company Limited (APDCL)</v>
      </c>
      <c r="AO218" s="150"/>
      <c r="AP218" s="150" t="str">
        <f>INDEX(DISCOM!F:F,MATCH(B218,DISCOM!B:B,0))</f>
        <v>B-</v>
      </c>
      <c r="AQ218" s="74" t="str">
        <f>INDEX(DISCOM!H:H,MATCH(B218,DISCOM!B:B,0))</f>
        <v>No</v>
      </c>
      <c r="AR218" s="150"/>
      <c r="AS218" s="77">
        <f>(INDEX(Tariff!D:D,MATCH(A218,Tariff!A:A,0)))*100</f>
        <v>465.00000000000006</v>
      </c>
      <c r="AT218" s="85" t="str">
        <f>(INDEX(Tariff!E:E,MATCH(A218,Tariff!A:A,0)))</f>
        <v>Low</v>
      </c>
      <c r="AU218" s="86" t="str">
        <f t="shared" si="85"/>
        <v xml:space="preserve">Assam Power Distribution Company Limited (APDCL) is the Distribution Company responsible for distributing electricity. The rating of DISCOM (capturing financial and operational metrics) is B-. </v>
      </c>
      <c r="AV218" s="119" t="str">
        <f>INDEX('Community SIP'!I:I,MATCH(B218,'Community SIP'!B:B,0))</f>
        <v>Community SIP</v>
      </c>
      <c r="AW218" s="119" t="str">
        <f t="shared" si="88"/>
        <v xml:space="preserve"> Small farm areas alongside higher fragmentation of holdings suggests community SIPs may be preferred</v>
      </c>
      <c r="AX218" s="119" t="str">
        <f t="shared" si="89"/>
        <v/>
      </c>
      <c r="AY218" s="119"/>
      <c r="AZ218" s="119" t="str">
        <f t="shared" si="86"/>
        <v>Diesel</v>
      </c>
      <c r="BA218" s="119"/>
      <c r="BB218" s="120" t="str">
        <f>INDEX(DISCOM!H:H,MATCH(B218,DISCOM!B:B,0))</f>
        <v>No</v>
      </c>
      <c r="BC218" s="153" t="s">
        <v>736</v>
      </c>
      <c r="BD218" s="181" t="str">
        <f t="shared" si="87"/>
        <v>Higher proportion of diesel pumps suggests that PM-KUSUM model B be preferred. Small farm areas alongside higher fragmentation of holdings suggests community SIPs may be preferred</v>
      </c>
      <c r="BE218" s="58" t="s">
        <v>737</v>
      </c>
      <c r="BG218">
        <f>Y218*100</f>
        <v>9200</v>
      </c>
    </row>
    <row r="219" spans="1:59" ht="123" customHeight="1" x14ac:dyDescent="0.25">
      <c r="A219" s="88" t="str">
        <f>INDEX(Aquifer!A:A,MATCH(B219,Aquifer!C:C,0))</f>
        <v>tripura</v>
      </c>
      <c r="B219" s="89" t="s">
        <v>512</v>
      </c>
      <c r="C219" s="87">
        <v>4.59</v>
      </c>
      <c r="D219" s="130">
        <f>INDEX(Aquifer!J:J,MATCH(B219,Aquifer!C:C,0))*100</f>
        <v>27.054415053286863</v>
      </c>
      <c r="E219" s="128">
        <v>185.3</v>
      </c>
      <c r="F219" s="128">
        <v>26.6</v>
      </c>
      <c r="G219" s="128">
        <v>36.797331109257719</v>
      </c>
      <c r="H219" s="46" t="str">
        <f t="shared" si="71"/>
        <v>Moderate</v>
      </c>
      <c r="I219" s="46" t="str">
        <f t="shared" si="72"/>
        <v>High</v>
      </c>
      <c r="J219" s="46" t="str">
        <f t="shared" si="73"/>
        <v>Moderate</v>
      </c>
      <c r="K219" s="46" t="str">
        <f t="shared" si="74"/>
        <v>Moderate</v>
      </c>
      <c r="L219" s="91" t="str">
        <f t="shared" si="75"/>
        <v>District has Moderate proportion of area under cultivation, supporting High cropping intensity. Irrigation coverage is Moderate with Moderate irrigation water requirements.</v>
      </c>
      <c r="M219" s="132">
        <v>16.8</v>
      </c>
      <c r="N219" s="132">
        <f>INDEX(Aquifer!H:H,MATCH(B219,Aquifer!C:C,0))</f>
        <v>5.92</v>
      </c>
      <c r="O219" s="77" t="str">
        <f>INDEX(Aquifer!F:F,MATCH(B219,Aquifer!C:C,0))</f>
        <v>HR</v>
      </c>
      <c r="P219" s="134">
        <f>INDEX(surface_water_body!F:F,MATCH(B219,surface_water_body!A:A,0))</f>
        <v>0</v>
      </c>
      <c r="Q219" s="42">
        <f>INDEX(surface_water_body!D:D,MATCH(B219,surface_water_body!A:A,0))</f>
        <v>0</v>
      </c>
      <c r="R219" s="132">
        <f>INDEX(surface_water_body!E:E,MATCH(B219,surface_water_body!A:A,0))</f>
        <v>0</v>
      </c>
      <c r="S219" s="43" t="str">
        <f t="shared" si="76"/>
        <v>Low</v>
      </c>
      <c r="T219" s="43" t="str">
        <f t="shared" si="77"/>
        <v>Low</v>
      </c>
      <c r="U219" s="43">
        <f t="shared" si="69"/>
        <v>1</v>
      </c>
      <c r="V219" s="48" t="str">
        <f t="shared" si="78"/>
        <v>Groundwater contribution to irrigation is Low with current groundwater development stage classified as Low. There are 0 surface water bodies, covering 0% of district area.</v>
      </c>
      <c r="W219" s="136">
        <v>100</v>
      </c>
      <c r="X219" s="134">
        <v>100</v>
      </c>
      <c r="Y219" s="143">
        <f>INDEX(Aquifer!E:E, MATCH(B219,Aquifer!C:C,0))*100</f>
        <v>0</v>
      </c>
      <c r="Z219" s="139">
        <f>(INDEX(Aquifer!G:G, MATCH(B219,Aquifer!C:C,0)))*(10^4/10^6)</f>
        <v>270.09199999999998</v>
      </c>
      <c r="AA219" s="141">
        <v>405</v>
      </c>
      <c r="AB219" s="56">
        <f>INDEX(Replacement!M:M, MATCH(B219,Replacement!B:B,0))</f>
        <v>3.6</v>
      </c>
      <c r="AC219" s="57">
        <f t="shared" si="70"/>
        <v>1</v>
      </c>
      <c r="AD219" s="57">
        <f>(X219/100)*0.278+(Y219/100)*0.0732</f>
        <v>0.27800000000000002</v>
      </c>
      <c r="AE219" s="44">
        <f t="shared" si="79"/>
        <v>2.4527954826666673E-3</v>
      </c>
      <c r="AF219" s="61" t="str">
        <f t="shared" si="80"/>
        <v>District has 100 pumps, with 100 % of pumps being electric. The electric tariff subsidy is Low. These pumps abstract 270 MCM of groundwater.</v>
      </c>
      <c r="AG219" s="146">
        <f>INDEX(Replacement!N:N,MATCH(B219,Replacement!B:B,0))</f>
        <v>93.825351208000001</v>
      </c>
      <c r="AH219" s="147">
        <f>INDEX('Community SIP'!C:C,MATCH(B219,'Community SIP'!B:B,0))</f>
        <v>0.6</v>
      </c>
      <c r="AI219" s="147">
        <f>INDEX('Community SIP'!D:D,MATCH(B219,'Community SIP'!B:B,0))</f>
        <v>1.35</v>
      </c>
      <c r="AJ219" s="67" t="str">
        <f t="shared" si="81"/>
        <v>Very High</v>
      </c>
      <c r="AK219" s="64">
        <f t="shared" si="82"/>
        <v>4</v>
      </c>
      <c r="AL219" s="64" t="str">
        <f t="shared" si="83"/>
        <v>Moderate</v>
      </c>
      <c r="AM219" s="70" t="str">
        <f t="shared" si="84"/>
        <v>Small and Marginal farmers hold 93 % of holdings. The average area per holding is 0.6 ha with Moderate fragmentation of land.</v>
      </c>
      <c r="AN219" s="150" t="str">
        <f>INDEX(DISCOM!E:E,MATCH(B219,DISCOM!B:B,0))</f>
        <v>Tripura State Electricity Corporation Limited (TSECL)</v>
      </c>
      <c r="AO219" s="150"/>
      <c r="AP219" s="150" t="str">
        <f>INDEX(DISCOM!F:F,MATCH(B219,DISCOM!B:B,0))</f>
        <v>C</v>
      </c>
      <c r="AQ219" s="74" t="str">
        <f>INDEX(DISCOM!H:H,MATCH(B219,DISCOM!B:B,0))</f>
        <v>No</v>
      </c>
      <c r="AR219" s="150"/>
      <c r="AS219" s="77">
        <f>(INDEX(Tariff!D:D,MATCH(A219,Tariff!A:A,0)))*100</f>
        <v>405</v>
      </c>
      <c r="AT219" s="85" t="str">
        <f>(INDEX(Tariff!E:E,MATCH(A219,Tariff!A:A,0)))</f>
        <v>Low</v>
      </c>
      <c r="AU219" s="86" t="str">
        <f t="shared" si="85"/>
        <v xml:space="preserve">Tripura State Electricity Corporation Limited (TSECL) is the Distribution Company responsible for distributing electricity. The rating of DISCOM (capturing financial and operational metrics) is C. </v>
      </c>
      <c r="AV219" s="119" t="str">
        <f>INDEX('Community SIP'!I:I,MATCH(B219,'Community SIP'!B:B,0))</f>
        <v>Community SIP</v>
      </c>
      <c r="AW219" s="119" t="str">
        <f t="shared" si="88"/>
        <v xml:space="preserve"> Small farm areas alongside higher fragmentation of holdings suggests community SIPs may be preferred</v>
      </c>
      <c r="AX219" s="119" t="str">
        <f t="shared" si="89"/>
        <v/>
      </c>
      <c r="AY219" s="119"/>
      <c r="AZ219" s="120" t="str">
        <f t="shared" si="86"/>
        <v>Electric</v>
      </c>
      <c r="BA219" s="119"/>
      <c r="BB219" s="120" t="str">
        <f>INDEX(DISCOM!H:H,MATCH(B219,DISCOM!B:B,0))</f>
        <v>No</v>
      </c>
      <c r="BC219" s="153" t="s">
        <v>724</v>
      </c>
      <c r="BD219" s="181" t="str">
        <f t="shared" si="87"/>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19" s="58" t="s">
        <v>725</v>
      </c>
      <c r="BG219">
        <f>Y219*100</f>
        <v>0</v>
      </c>
    </row>
    <row r="220" spans="1:59" ht="123" customHeight="1" x14ac:dyDescent="0.25">
      <c r="A220" s="88" t="str">
        <f>INDEX(Aquifer!A:A,MATCH(B220,Aquifer!C:C,0))</f>
        <v>uttar pradesh</v>
      </c>
      <c r="B220" s="89" t="s">
        <v>644</v>
      </c>
      <c r="C220" s="87">
        <v>4.7634273434379999</v>
      </c>
      <c r="D220" s="130">
        <f>INDEX(Aquifer!J:J,MATCH(B220,Aquifer!C:C,0))*100</f>
        <v>60.458111201432288</v>
      </c>
      <c r="E220" s="128">
        <v>157.29999999999998</v>
      </c>
      <c r="F220" s="128">
        <v>88.2</v>
      </c>
      <c r="G220" s="128">
        <v>70.018192231243475</v>
      </c>
      <c r="H220" s="46" t="str">
        <f t="shared" si="71"/>
        <v>High</v>
      </c>
      <c r="I220" s="46" t="str">
        <f t="shared" si="72"/>
        <v>Moderate</v>
      </c>
      <c r="J220" s="46" t="str">
        <f t="shared" si="73"/>
        <v>Very High</v>
      </c>
      <c r="K220" s="46" t="str">
        <f t="shared" si="74"/>
        <v>Very High</v>
      </c>
      <c r="L220" s="91" t="str">
        <f t="shared" si="75"/>
        <v>District has High proportion of area under cultivation, supporting Moderate cropping intensity. Irrigation coverage is Very High with Very High irrigation water requirements.</v>
      </c>
      <c r="M220" s="132">
        <v>83.23</v>
      </c>
      <c r="N220" s="132">
        <f>INDEX(Aquifer!H:H,MATCH(B220,Aquifer!C:C,0))</f>
        <v>60.11</v>
      </c>
      <c r="O220" s="77" t="str">
        <f>INDEX(Aquifer!F:F,MATCH(B220,Aquifer!C:C,0))</f>
        <v>SR</v>
      </c>
      <c r="P220" s="134">
        <f>INDEX(surface_water_body!F:F,MATCH(B220,surface_water_body!A:A,0))</f>
        <v>2932</v>
      </c>
      <c r="Q220" s="42">
        <f>INDEX(surface_water_body!D:D,MATCH(B220,surface_water_body!A:A,0))</f>
        <v>11.653980000000159</v>
      </c>
      <c r="R220" s="132">
        <f>INDEX(surface_water_body!E:E,MATCH(B220,surface_water_body!A:A,0))</f>
        <v>0.28924288465001802</v>
      </c>
      <c r="S220" s="43" t="str">
        <f t="shared" si="76"/>
        <v>Very High</v>
      </c>
      <c r="T220" s="43" t="str">
        <f t="shared" si="77"/>
        <v>Moderate</v>
      </c>
      <c r="U220" s="43">
        <f t="shared" si="69"/>
        <v>3</v>
      </c>
      <c r="V220" s="48" t="str">
        <f t="shared" si="78"/>
        <v>Groundwater contribution to irrigation is Very High with current groundwater development stage classified as Moderate. There are 2932 surface water bodies, covering 0.3% of district area.</v>
      </c>
      <c r="W220" s="136">
        <v>100</v>
      </c>
      <c r="X220" s="134">
        <v>41</v>
      </c>
      <c r="Y220" s="143">
        <f>INDEX(Aquifer!E:E, MATCH(B220,Aquifer!C:C,0))*100</f>
        <v>59</v>
      </c>
      <c r="Z220" s="139">
        <f>(INDEX(Aquifer!G:G, MATCH(B220,Aquifer!C:C,0)))*(10^4/10^6)</f>
        <v>461.91339999999997</v>
      </c>
      <c r="AA220" s="141">
        <v>0</v>
      </c>
      <c r="AB220" s="56">
        <f>INDEX(Replacement!M:M, MATCH(B220,Replacement!B:B,0))</f>
        <v>5.0199999999999996</v>
      </c>
      <c r="AC220" s="57">
        <f t="shared" si="70"/>
        <v>3</v>
      </c>
      <c r="AD220" s="57">
        <f>(X220/100)*0.278+(Y220/100)*0.0732</f>
        <v>0.157168</v>
      </c>
      <c r="AE220" s="44">
        <f t="shared" si="79"/>
        <v>3.3069735799426247E-3</v>
      </c>
      <c r="AF220" s="61" t="str">
        <f t="shared" si="80"/>
        <v>District has 100 pumps, with 41 % of pumps being electric. The electric tariff subsidy is Very High. These pumps abstract 461 MCM of groundwater.</v>
      </c>
      <c r="AG220" s="146">
        <f>INDEX(Replacement!N:N,MATCH(B220,Replacement!B:B,0))</f>
        <v>96.495839690000011</v>
      </c>
      <c r="AH220" s="147">
        <f>INDEX('Community SIP'!C:C,MATCH(B220,'Community SIP'!B:B,0))</f>
        <v>0.57999999999999996</v>
      </c>
      <c r="AI220" s="147">
        <f>INDEX('Community SIP'!D:D,MATCH(B220,'Community SIP'!B:B,0))</f>
        <v>1.48</v>
      </c>
      <c r="AJ220" s="67" t="str">
        <f t="shared" si="81"/>
        <v>Very High</v>
      </c>
      <c r="AK220" s="64">
        <f t="shared" si="82"/>
        <v>4</v>
      </c>
      <c r="AL220" s="64" t="str">
        <f t="shared" si="83"/>
        <v>Moderate</v>
      </c>
      <c r="AM220" s="70" t="str">
        <f t="shared" si="84"/>
        <v>Small and Marginal farmers hold 96 % of holdings. The average area per holding is 0.58 ha with Moderate fragmentation of land.</v>
      </c>
      <c r="AN220" s="150" t="str">
        <f>INDEX(DISCOM!E:E,MATCH(B220,DISCOM!B:B,0))</f>
        <v>Madhyanchal Vidyut Vitran Nigam Limited (MVVNL)</v>
      </c>
      <c r="AO220" s="150"/>
      <c r="AP220" s="150" t="str">
        <f>INDEX(DISCOM!F:F,MATCH(B220,DISCOM!B:B,0))</f>
        <v>C-</v>
      </c>
      <c r="AQ220" s="74" t="str">
        <f>INDEX(DISCOM!H:H,MATCH(B220,DISCOM!B:B,0))</f>
        <v>Yes</v>
      </c>
      <c r="AR220" s="150" t="s">
        <v>726</v>
      </c>
      <c r="AS220" s="77">
        <f>(INDEX(Tariff!D:D,MATCH(A220,Tariff!A:A,0)))*100</f>
        <v>0</v>
      </c>
      <c r="AT220" s="85" t="str">
        <f>(INDEX(Tariff!E:E,MATCH(A220,Tariff!A:A,0)))</f>
        <v>Very High</v>
      </c>
      <c r="AU220" s="86" t="str">
        <f t="shared" si="85"/>
        <v>Madhyanchal Vidyut Vitran Nigam Limited (MVVNL) is the Distribution Company responsible for distributing electricity. The rating of DISCOM (capturing financial and operational metrics) is C-. More than 70 % of feeder is segregated.</v>
      </c>
      <c r="AV220" s="119" t="str">
        <f>INDEX('Community SIP'!I:I,MATCH(B220,'Community SIP'!B:B,0))</f>
        <v>Community SIP</v>
      </c>
      <c r="AW220" s="119" t="str">
        <f t="shared" si="88"/>
        <v xml:space="preserve"> Small farm areas alongside higher fragmentation of holdings suggests community SIPs may be preferred</v>
      </c>
      <c r="AX220" s="119" t="str">
        <f t="shared" si="89"/>
        <v xml:space="preserve"> High groundwater development suggests that new SIPs should focus on surface water sources. </v>
      </c>
      <c r="AY220" s="120" t="s">
        <v>727</v>
      </c>
      <c r="AZ220" s="119" t="str">
        <f t="shared" si="86"/>
        <v>mix</v>
      </c>
      <c r="BA220" s="119"/>
      <c r="BB220" s="120" t="str">
        <f>INDEX(DISCOM!H:H,MATCH(B220,DISCOM!B:B,0))</f>
        <v>Yes</v>
      </c>
      <c r="BC220" s="153" t="s">
        <v>743</v>
      </c>
      <c r="BD220" s="181" t="str">
        <f t="shared" si="87"/>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220" s="58" t="s">
        <v>725</v>
      </c>
      <c r="BG220">
        <f>Y220*100</f>
        <v>5900</v>
      </c>
    </row>
    <row r="221" spans="1:59" ht="123" customHeight="1" x14ac:dyDescent="0.25">
      <c r="A221" s="88" t="str">
        <f>INDEX(Aquifer!A:A,MATCH(B221,Aquifer!C:C,0))</f>
        <v>maharashtra</v>
      </c>
      <c r="B221" s="89" t="s">
        <v>321</v>
      </c>
      <c r="C221" s="87">
        <v>5.24</v>
      </c>
      <c r="D221" s="130">
        <f>INDEX(Aquifer!J:J,MATCH(B221,Aquifer!C:C,0))*100</f>
        <v>29.51000183519912</v>
      </c>
      <c r="E221" s="128">
        <v>125.4</v>
      </c>
      <c r="F221" s="128">
        <v>48.3</v>
      </c>
      <c r="G221" s="128">
        <v>69.004515599343179</v>
      </c>
      <c r="H221" s="46" t="str">
        <f t="shared" si="71"/>
        <v>Moderate</v>
      </c>
      <c r="I221" s="46" t="str">
        <f t="shared" si="72"/>
        <v>Low</v>
      </c>
      <c r="J221" s="46" t="str">
        <f t="shared" si="73"/>
        <v>Moderate</v>
      </c>
      <c r="K221" s="46" t="str">
        <f t="shared" si="74"/>
        <v>Very High</v>
      </c>
      <c r="L221" s="91" t="str">
        <f t="shared" si="75"/>
        <v>District has Moderate proportion of area under cultivation, supporting Low cropping intensity. Irrigation coverage is Moderate with Very High irrigation water requirements.</v>
      </c>
      <c r="M221" s="132">
        <v>22.189999999999998</v>
      </c>
      <c r="N221" s="132">
        <f>INDEX(Aquifer!H:H,MATCH(B221,Aquifer!C:C,0))</f>
        <v>26.31</v>
      </c>
      <c r="O221" s="77" t="str">
        <f>INDEX(Aquifer!F:F,MATCH(B221,Aquifer!C:C,0))</f>
        <v>HR</v>
      </c>
      <c r="P221" s="134">
        <f>INDEX(surface_water_body!F:F,MATCH(B221,surface_water_body!A:A,0))</f>
        <v>4100</v>
      </c>
      <c r="Q221" s="42">
        <f>INDEX(surface_water_body!D:D,MATCH(B221,surface_water_body!A:A,0))</f>
        <v>45.08</v>
      </c>
      <c r="R221" s="132">
        <f>INDEX(surface_water_body!E:E,MATCH(B221,surface_water_body!A:A,0))</f>
        <v>0.96089827938539529</v>
      </c>
      <c r="S221" s="43" t="str">
        <f t="shared" si="76"/>
        <v>Low</v>
      </c>
      <c r="T221" s="43" t="str">
        <f t="shared" si="77"/>
        <v>Low</v>
      </c>
      <c r="U221" s="43">
        <f t="shared" si="69"/>
        <v>4</v>
      </c>
      <c r="V221" s="48" t="str">
        <f t="shared" si="78"/>
        <v>Groundwater contribution to irrigation is Low with current groundwater development stage classified as Low. There are 4100 surface water bodies, covering 1% of district area.</v>
      </c>
      <c r="W221" s="136">
        <v>100</v>
      </c>
      <c r="X221" s="134">
        <v>90</v>
      </c>
      <c r="Y221" s="143">
        <f>INDEX(Aquifer!E:E, MATCH(B221,Aquifer!C:C,0))*100</f>
        <v>10</v>
      </c>
      <c r="Z221" s="139">
        <f>(INDEX(Aquifer!G:G, MATCH(B221,Aquifer!C:C,0)))*(10^4/10^6)</f>
        <v>164.08770000000001</v>
      </c>
      <c r="AA221" s="141">
        <v>155</v>
      </c>
      <c r="AB221" s="56">
        <f>INDEX(Replacement!M:M, MATCH(B221,Replacement!B:B,0))</f>
        <v>7.59</v>
      </c>
      <c r="AC221" s="57">
        <f t="shared" si="70"/>
        <v>1</v>
      </c>
      <c r="AD221" s="57">
        <f>(X221/100)*0.278+(Y221/100)*0.0732</f>
        <v>0.25752000000000003</v>
      </c>
      <c r="AE221" s="44">
        <f t="shared" si="79"/>
        <v>2.9102552903116012E-3</v>
      </c>
      <c r="AF221" s="61" t="str">
        <f t="shared" si="80"/>
        <v>District has 100 pumps, with 90 % of pumps being electric. The electric tariff subsidy is Moderate. These pumps abstract 164 MCM of groundwater.</v>
      </c>
      <c r="AG221" s="146">
        <f>INDEX(Replacement!N:N,MATCH(B221,Replacement!B:B,0))</f>
        <v>92.37</v>
      </c>
      <c r="AH221" s="147">
        <f>INDEX('Community SIP'!C:C,MATCH(B221,'Community SIP'!B:B,0))</f>
        <v>0.82</v>
      </c>
      <c r="AI221" s="147">
        <f>INDEX('Community SIP'!D:D,MATCH(B221,'Community SIP'!B:B,0))</f>
        <v>1.71</v>
      </c>
      <c r="AJ221" s="67" t="str">
        <f t="shared" si="81"/>
        <v>Very High</v>
      </c>
      <c r="AK221" s="64">
        <f t="shared" si="82"/>
        <v>4</v>
      </c>
      <c r="AL221" s="64" t="str">
        <f t="shared" si="83"/>
        <v>Moderate</v>
      </c>
      <c r="AM221" s="70" t="str">
        <f t="shared" si="84"/>
        <v>Small and Marginal farmers hold 92 % of holdings. The average area per holding is 0.82 ha with Moderate fragmentation of land.</v>
      </c>
      <c r="AN221" s="150" t="str">
        <f>INDEX(DISCOM!E:E,MATCH(B221,DISCOM!B:B,0))</f>
        <v>Maharashtra State Electricity Distribution Company Limited (MSEDCL)</v>
      </c>
      <c r="AO221" s="150"/>
      <c r="AP221" s="150" t="str">
        <f>INDEX(DISCOM!F:F,MATCH(B221,DISCOM!B:B,0))</f>
        <v>C</v>
      </c>
      <c r="AQ221" s="74" t="str">
        <f>INDEX(DISCOM!H:H,MATCH(B221,DISCOM!B:B,0))</f>
        <v>Yes</v>
      </c>
      <c r="AR221" s="150" t="s">
        <v>726</v>
      </c>
      <c r="AS221" s="77">
        <f>(INDEX(Tariff!D:D,MATCH(A221,Tariff!A:A,0)))*100</f>
        <v>155</v>
      </c>
      <c r="AT221" s="85" t="str">
        <f>(INDEX(Tariff!E:E,MATCH(A221,Tariff!A:A,0)))</f>
        <v>Moderate</v>
      </c>
      <c r="AU221" s="86" t="str">
        <f t="shared" si="85"/>
        <v>Maharashtra State Electricity Distribution Company Limited (MSEDCL) is the Distribution Company responsible for distributing electricity. The rating of DISCOM (capturing financial and operational metrics) is C. More than 70 % of feeder is segregated.</v>
      </c>
      <c r="AV221" s="119" t="str">
        <f>INDEX('Community SIP'!I:I,MATCH(B221,'Community SIP'!B:B,0))</f>
        <v>Community SIP</v>
      </c>
      <c r="AW221" s="119" t="str">
        <f t="shared" si="88"/>
        <v xml:space="preserve"> Small farm areas alongside higher fragmentation of holdings suggests community SIPs may be preferred</v>
      </c>
      <c r="AX221" s="119" t="str">
        <f t="shared" si="89"/>
        <v/>
      </c>
      <c r="AY221" s="119"/>
      <c r="AZ221" s="119" t="str">
        <f t="shared" si="86"/>
        <v>Electric</v>
      </c>
      <c r="BA221" s="119"/>
      <c r="BB221" s="120" t="str">
        <f>INDEX(DISCOM!H:H,MATCH(B221,DISCOM!B:B,0))</f>
        <v>Yes</v>
      </c>
      <c r="BC221" s="153" t="s">
        <v>741</v>
      </c>
      <c r="BD221" s="181" t="str">
        <f t="shared" si="87"/>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221" s="58" t="s">
        <v>742</v>
      </c>
      <c r="BG221">
        <f>Y221*100</f>
        <v>1000</v>
      </c>
    </row>
    <row r="222" spans="1:59" ht="123" customHeight="1" x14ac:dyDescent="0.25">
      <c r="A222" s="88" t="str">
        <f>INDEX(Aquifer!A:A,MATCH(B222,Aquifer!C:C,0))</f>
        <v>bihar</v>
      </c>
      <c r="B222" s="89" t="s">
        <v>255</v>
      </c>
      <c r="C222" s="87">
        <v>4.6692336877573997</v>
      </c>
      <c r="D222" s="130">
        <f>INDEX(Aquifer!J:J,MATCH(B222,Aquifer!C:C,0))*100</f>
        <v>68.104370528134112</v>
      </c>
      <c r="E222" s="128">
        <v>117.10000000000001</v>
      </c>
      <c r="F222" s="128">
        <v>81.8</v>
      </c>
      <c r="G222" s="128">
        <v>67.896297713575066</v>
      </c>
      <c r="H222" s="46" t="str">
        <f t="shared" si="71"/>
        <v>High</v>
      </c>
      <c r="I222" s="46" t="str">
        <f t="shared" si="72"/>
        <v>Low</v>
      </c>
      <c r="J222" s="46" t="str">
        <f t="shared" si="73"/>
        <v>Very High</v>
      </c>
      <c r="K222" s="46" t="str">
        <f t="shared" si="74"/>
        <v>Very High</v>
      </c>
      <c r="L222" s="91" t="str">
        <f t="shared" si="75"/>
        <v>District has High proportion of area under cultivation, supporting Low cropping intensity. Irrigation coverage is Very High with Very High irrigation water requirements.</v>
      </c>
      <c r="M222" s="132">
        <v>68.03</v>
      </c>
      <c r="N222" s="132">
        <f>INDEX(Aquifer!H:H,MATCH(B222,Aquifer!C:C,0))</f>
        <v>49.22</v>
      </c>
      <c r="O222" s="77" t="str">
        <f>INDEX(Aquifer!F:F,MATCH(B222,Aquifer!C:C,0))</f>
        <v>SR</v>
      </c>
      <c r="P222" s="134">
        <f>INDEX(surface_water_body!F:F,MATCH(B222,surface_water_body!A:A,0))</f>
        <v>1678</v>
      </c>
      <c r="Q222" s="42">
        <f>INDEX(surface_water_body!D:D,MATCH(B222,surface_water_body!A:A,0))</f>
        <v>126.66556999999983</v>
      </c>
      <c r="R222" s="132">
        <f>INDEX(surface_water_body!E:E,MATCH(B222,surface_water_body!A:A,0))</f>
        <v>6.2006022912275096</v>
      </c>
      <c r="S222" s="43" t="str">
        <f t="shared" si="76"/>
        <v>High</v>
      </c>
      <c r="T222" s="43" t="str">
        <f t="shared" si="77"/>
        <v>Low</v>
      </c>
      <c r="U222" s="43">
        <f t="shared" si="69"/>
        <v>4</v>
      </c>
      <c r="V222" s="48" t="str">
        <f t="shared" si="78"/>
        <v>Groundwater contribution to irrigation is High with current groundwater development stage classified as Low. There are 1678 surface water bodies, covering 6.2% of district area.</v>
      </c>
      <c r="W222" s="136">
        <v>100</v>
      </c>
      <c r="X222" s="134">
        <v>44</v>
      </c>
      <c r="Y222" s="143">
        <f>INDEX(Aquifer!E:E, MATCH(B222,Aquifer!C:C,0))*100</f>
        <v>56.000000000000007</v>
      </c>
      <c r="Z222" s="139">
        <f>(INDEX(Aquifer!G:G, MATCH(B222,Aquifer!C:C,0)))*(10^4/10^6)</f>
        <v>451.93389999999999</v>
      </c>
      <c r="AA222" s="141">
        <v>67.5</v>
      </c>
      <c r="AB222" s="56">
        <f>INDEX(Replacement!M:M, MATCH(B222,Replacement!B:B,0))</f>
        <v>4.04</v>
      </c>
      <c r="AC222" s="57">
        <f t="shared" si="70"/>
        <v>3</v>
      </c>
      <c r="AD222" s="57">
        <f>(X222/100)*0.278+(Y222/100)*0.0732</f>
        <v>0.16331200000000001</v>
      </c>
      <c r="AE222" s="44">
        <f t="shared" si="79"/>
        <v>2.7056816866746912E-3</v>
      </c>
      <c r="AF222" s="61" t="str">
        <f t="shared" si="80"/>
        <v>District has 100 pumps, with 44 % of pumps being electric. The electric tariff subsidy is Very High. These pumps abstract 451 MCM of groundwater.</v>
      </c>
      <c r="AG222" s="146">
        <f>INDEX(Replacement!N:N,MATCH(B222,Replacement!B:B,0))</f>
        <v>98.63000000000001</v>
      </c>
      <c r="AH222" s="147">
        <f>INDEX('Community SIP'!C:C,MATCH(B222,'Community SIP'!B:B,0))</f>
        <v>0.19</v>
      </c>
      <c r="AI222" s="147">
        <f>INDEX('Community SIP'!D:D,MATCH(B222,'Community SIP'!B:B,0))</f>
        <v>4.5999999999999996</v>
      </c>
      <c r="AJ222" s="67" t="str">
        <f t="shared" si="81"/>
        <v>Very High</v>
      </c>
      <c r="AK222" s="64">
        <f t="shared" si="82"/>
        <v>4</v>
      </c>
      <c r="AL222" s="64" t="str">
        <f t="shared" si="83"/>
        <v>Very High</v>
      </c>
      <c r="AM222" s="70" t="str">
        <f t="shared" si="84"/>
        <v>Small and Marginal farmers hold 98 % of holdings. The average area per holding is 0.19 ha with Very High fragmentation of land.</v>
      </c>
      <c r="AN222" s="150" t="str">
        <f>INDEX(DISCOM!E:E,MATCH(B222,DISCOM!B:B,0))</f>
        <v>North Bihar Power Distribution Company Ltd (NBPDCL)</v>
      </c>
      <c r="AO222" s="150"/>
      <c r="AP222" s="150" t="str">
        <f>INDEX(DISCOM!F:F,MATCH(B222,DISCOM!B:B,0))</f>
        <v>C</v>
      </c>
      <c r="AQ222" s="74" t="str">
        <f>INDEX(DISCOM!H:H,MATCH(B222,DISCOM!B:B,0))</f>
        <v>Yes</v>
      </c>
      <c r="AR222" s="150" t="s">
        <v>726</v>
      </c>
      <c r="AS222" s="77">
        <f>(INDEX(Tariff!D:D,MATCH(A222,Tariff!A:A,0)))*100</f>
        <v>67.5</v>
      </c>
      <c r="AT222" s="85" t="str">
        <f>(INDEX(Tariff!E:E,MATCH(A222,Tariff!A:A,0)))</f>
        <v>Very High</v>
      </c>
      <c r="AU222" s="86" t="str">
        <f t="shared" si="85"/>
        <v>North Bihar Power Distribution Company Ltd (NBPDCL) is the Distribution Company responsible for distributing electricity. The rating of DISCOM (capturing financial and operational metrics) is C. More than 70 % of feeder is segregated.</v>
      </c>
      <c r="AV222" s="119" t="str">
        <f>INDEX('Community SIP'!I:I,MATCH(B222,'Community SIP'!B:B,0))</f>
        <v>Community SIP</v>
      </c>
      <c r="AW222" s="119" t="str">
        <f t="shared" si="88"/>
        <v xml:space="preserve"> Small farm areas alongside higher fragmentation of holdings suggests community SIPs may be preferred</v>
      </c>
      <c r="AX222" s="119" t="str">
        <f t="shared" si="89"/>
        <v/>
      </c>
      <c r="AY222" s="119"/>
      <c r="AZ222" s="119" t="str">
        <f t="shared" si="86"/>
        <v>mix</v>
      </c>
      <c r="BA222" s="119"/>
      <c r="BB222" s="120" t="str">
        <f>INDEX(DISCOM!H:H,MATCH(B222,DISCOM!B:B,0))</f>
        <v>Yes</v>
      </c>
      <c r="BC222" s="153" t="s">
        <v>739</v>
      </c>
      <c r="BD222" s="181" t="str">
        <f t="shared" si="87"/>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222" s="58" t="s">
        <v>740</v>
      </c>
      <c r="BG222">
        <f>Y222*100</f>
        <v>5600.0000000000009</v>
      </c>
    </row>
    <row r="223" spans="1:59" ht="123" customHeight="1" x14ac:dyDescent="0.25">
      <c r="A223" s="88" t="str">
        <f>INDEX(Aquifer!A:A,MATCH(B223,Aquifer!C:C,0))</f>
        <v>uttar pradesh</v>
      </c>
      <c r="B223" s="89" t="s">
        <v>378</v>
      </c>
      <c r="C223" s="87">
        <v>4.7051179361579996</v>
      </c>
      <c r="D223" s="130">
        <f>INDEX(Aquifer!J:J,MATCH(B223,Aquifer!C:C,0))*100</f>
        <v>71.071574532317868</v>
      </c>
      <c r="E223" s="128">
        <v>163.30000000000001</v>
      </c>
      <c r="F223" s="128">
        <v>69.599999999999994</v>
      </c>
      <c r="G223" s="128">
        <v>75.848836426471578</v>
      </c>
      <c r="H223" s="46" t="str">
        <f t="shared" si="71"/>
        <v>High</v>
      </c>
      <c r="I223" s="46" t="str">
        <f t="shared" si="72"/>
        <v>Moderate</v>
      </c>
      <c r="J223" s="46" t="str">
        <f t="shared" si="73"/>
        <v>High</v>
      </c>
      <c r="K223" s="46" t="str">
        <f t="shared" si="74"/>
        <v>Very High</v>
      </c>
      <c r="L223" s="91" t="str">
        <f t="shared" si="75"/>
        <v>District has High proportion of area under cultivation, supporting Moderate cropping intensity. Irrigation coverage is High with Very High irrigation water requirements.</v>
      </c>
      <c r="M223" s="132">
        <v>78.69</v>
      </c>
      <c r="N223" s="132">
        <f>INDEX(Aquifer!H:H,MATCH(B223,Aquifer!C:C,0))</f>
        <v>63.42</v>
      </c>
      <c r="O223" s="77" t="str">
        <f>INDEX(Aquifer!F:F,MATCH(B223,Aquifer!C:C,0))</f>
        <v>SR</v>
      </c>
      <c r="P223" s="134">
        <f>INDEX(surface_water_body!F:F,MATCH(B223,surface_water_body!A:A,0))</f>
        <v>5974</v>
      </c>
      <c r="Q223" s="42">
        <f>INDEX(surface_water_body!D:D,MATCH(B223,surface_water_body!A:A,0))</f>
        <v>21.721310000000081</v>
      </c>
      <c r="R223" s="132">
        <f>INDEX(surface_water_body!E:E,MATCH(B223,surface_water_body!A:A,0))</f>
        <v>0.70656425925876509</v>
      </c>
      <c r="S223" s="43" t="str">
        <f t="shared" si="76"/>
        <v>Very High</v>
      </c>
      <c r="T223" s="43" t="str">
        <f t="shared" si="77"/>
        <v>Moderate</v>
      </c>
      <c r="U223" s="43">
        <f t="shared" si="69"/>
        <v>4</v>
      </c>
      <c r="V223" s="48" t="str">
        <f t="shared" si="78"/>
        <v>Groundwater contribution to irrigation is Very High with current groundwater development stage classified as Moderate. There are 5974 surface water bodies, covering 0.7% of district area.</v>
      </c>
      <c r="W223" s="136">
        <v>100</v>
      </c>
      <c r="X223" s="134">
        <v>2</v>
      </c>
      <c r="Y223" s="143">
        <f>INDEX(Aquifer!E:E, MATCH(B223,Aquifer!C:C,0))*100</f>
        <v>94</v>
      </c>
      <c r="Z223" s="139">
        <f>(INDEX(Aquifer!G:G, MATCH(B223,Aquifer!C:C,0)))*(10^4/10^6)</f>
        <v>561.81550000000004</v>
      </c>
      <c r="AA223" s="141">
        <v>0</v>
      </c>
      <c r="AB223" s="56">
        <f>INDEX(Replacement!M:M, MATCH(B223,Replacement!B:B,0))</f>
        <v>4.7</v>
      </c>
      <c r="AC223" s="57">
        <f t="shared" si="70"/>
        <v>4</v>
      </c>
      <c r="AD223" s="57">
        <f>(X223/100)*0.278+(Y223/100)*0.0732</f>
        <v>7.436799999999999E-2</v>
      </c>
      <c r="AE223" s="44">
        <f t="shared" si="79"/>
        <v>1.7818863337872592E-3</v>
      </c>
      <c r="AF223" s="61" t="str">
        <f t="shared" si="80"/>
        <v>District has 100 pumps, with 2 % of pumps being electric. The electric tariff subsidy is Very High. These pumps abstract 561 MCM of groundwater.</v>
      </c>
      <c r="AG223" s="146">
        <f>INDEX(Replacement!N:N,MATCH(B223,Replacement!B:B,0))</f>
        <v>96.826308208</v>
      </c>
      <c r="AH223" s="147">
        <f>INDEX('Community SIP'!C:C,MATCH(B223,'Community SIP'!B:B,0))</f>
        <v>0.55000000000000004</v>
      </c>
      <c r="AI223" s="147">
        <f>INDEX('Community SIP'!D:D,MATCH(B223,'Community SIP'!B:B,0))</f>
        <v>1.63</v>
      </c>
      <c r="AJ223" s="67" t="str">
        <f t="shared" si="81"/>
        <v>Very High</v>
      </c>
      <c r="AK223" s="64">
        <f t="shared" si="82"/>
        <v>4</v>
      </c>
      <c r="AL223" s="64" t="str">
        <f t="shared" si="83"/>
        <v>Moderate</v>
      </c>
      <c r="AM223" s="70" t="str">
        <f t="shared" si="84"/>
        <v>Small and Marginal farmers hold 96 % of holdings. The average area per holding is 0.55 ha with Moderate fragmentation of land.</v>
      </c>
      <c r="AN223" s="150" t="str">
        <f>INDEX(DISCOM!E:E,MATCH(B223,DISCOM!B:B,0))</f>
        <v>Purvanchal Vidyut Vitran Nigam Limited (PuVVNL)</v>
      </c>
      <c r="AO223" s="150"/>
      <c r="AP223" s="150" t="str">
        <f>INDEX(DISCOM!F:F,MATCH(B223,DISCOM!B:B,0))</f>
        <v>C-</v>
      </c>
      <c r="AQ223" s="74" t="str">
        <f>INDEX(DISCOM!H:H,MATCH(B223,DISCOM!B:B,0))</f>
        <v>Yes</v>
      </c>
      <c r="AR223" s="150" t="s">
        <v>726</v>
      </c>
      <c r="AS223" s="77">
        <f>(INDEX(Tariff!D:D,MATCH(A223,Tariff!A:A,0)))*100</f>
        <v>0</v>
      </c>
      <c r="AT223" s="85" t="str">
        <f>(INDEX(Tariff!E:E,MATCH(A223,Tariff!A:A,0)))</f>
        <v>Very High</v>
      </c>
      <c r="AU223" s="86" t="str">
        <f t="shared" si="85"/>
        <v>Purvanchal Vidyut Vitran Nigam Limited (PuVVNL) is the Distribution Company responsible for distributing electricity. The rating of DISCOM (capturing financial and operational metrics) is C-. More than 70 % of feeder is segregated.</v>
      </c>
      <c r="AV223" s="119" t="str">
        <f>INDEX('Community SIP'!I:I,MATCH(B223,'Community SIP'!B:B,0))</f>
        <v>Community SIP</v>
      </c>
      <c r="AW223" s="119" t="str">
        <f t="shared" si="88"/>
        <v xml:space="preserve"> Small farm areas alongside higher fragmentation of holdings suggests community SIPs may be preferred</v>
      </c>
      <c r="AX223" s="119" t="str">
        <f t="shared" si="89"/>
        <v xml:space="preserve"> High groundwater development suggests that new SIPs should focus on surface water sources. </v>
      </c>
      <c r="AY223" s="120" t="s">
        <v>727</v>
      </c>
      <c r="AZ223" s="119" t="str">
        <f t="shared" si="86"/>
        <v>Diesel</v>
      </c>
      <c r="BA223" s="119"/>
      <c r="BB223" s="120" t="str">
        <f>INDEX(DISCOM!H:H,MATCH(B223,DISCOM!B:B,0))</f>
        <v>Yes</v>
      </c>
      <c r="BC223" s="153" t="s">
        <v>736</v>
      </c>
      <c r="BD223"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223" s="58" t="s">
        <v>737</v>
      </c>
      <c r="BG223">
        <f>Y223*100</f>
        <v>9400</v>
      </c>
    </row>
    <row r="224" spans="1:59" ht="123" customHeight="1" x14ac:dyDescent="0.25">
      <c r="A224" s="88" t="str">
        <f>INDEX(Aquifer!A:A,MATCH(B224,Aquifer!C:C,0))</f>
        <v>karnataka</v>
      </c>
      <c r="B224" s="89" t="s">
        <v>100</v>
      </c>
      <c r="C224" s="87">
        <v>5.3390404466393004</v>
      </c>
      <c r="D224" s="130">
        <f>INDEX(Aquifer!J:J,MATCH(B224,Aquifer!C:C,0))*100</f>
        <v>81.325357364822864</v>
      </c>
      <c r="E224" s="128">
        <v>122.9</v>
      </c>
      <c r="F224" s="128">
        <v>12.5</v>
      </c>
      <c r="G224" s="128">
        <v>48.773529982534455</v>
      </c>
      <c r="H224" s="46" t="str">
        <f t="shared" si="71"/>
        <v>Very High</v>
      </c>
      <c r="I224" s="46" t="str">
        <f t="shared" si="72"/>
        <v>Low</v>
      </c>
      <c r="J224" s="46" t="str">
        <f t="shared" si="73"/>
        <v>Low</v>
      </c>
      <c r="K224" s="46" t="str">
        <f t="shared" si="74"/>
        <v>High</v>
      </c>
      <c r="L224" s="91" t="str">
        <f t="shared" si="75"/>
        <v>District has Very High proportion of area under cultivation, supporting Low cropping intensity. Irrigation coverage is Low with High irrigation water requirements.</v>
      </c>
      <c r="M224" s="132">
        <v>43.01</v>
      </c>
      <c r="N224" s="132">
        <f>INDEX(Aquifer!H:H,MATCH(B224,Aquifer!C:C,0))</f>
        <v>41.06</v>
      </c>
      <c r="O224" s="77" t="str">
        <f>INDEX(Aquifer!F:F,MATCH(B224,Aquifer!C:C,0))</f>
        <v>HR</v>
      </c>
      <c r="P224" s="134">
        <f>INDEX(surface_water_body!F:F,MATCH(B224,surface_water_body!A:A,0))</f>
        <v>527</v>
      </c>
      <c r="Q224" s="42">
        <f>INDEX(surface_water_body!D:D,MATCH(B224,surface_water_body!A:A,0))</f>
        <v>5.39</v>
      </c>
      <c r="R224" s="132">
        <f>INDEX(surface_water_body!E:E,MATCH(B224,surface_water_body!A:A,0))</f>
        <v>4.7805461631397934E-2</v>
      </c>
      <c r="S224" s="43" t="str">
        <f t="shared" si="76"/>
        <v>Moderate</v>
      </c>
      <c r="T224" s="43" t="str">
        <f t="shared" si="77"/>
        <v>Low</v>
      </c>
      <c r="U224" s="43">
        <f t="shared" si="69"/>
        <v>2</v>
      </c>
      <c r="V224" s="48" t="str">
        <f t="shared" si="78"/>
        <v>Groundwater contribution to irrigation is Moderate with current groundwater development stage classified as Low. There are 527 surface water bodies, covering 0% of district area.</v>
      </c>
      <c r="W224" s="136">
        <v>100</v>
      </c>
      <c r="X224" s="134">
        <v>100</v>
      </c>
      <c r="Y224" s="143">
        <f>INDEX(Aquifer!E:E, MATCH(B224,Aquifer!C:C,0))*100</f>
        <v>0</v>
      </c>
      <c r="Z224" s="139">
        <f>(INDEX(Aquifer!G:G, MATCH(B224,Aquifer!C:C,0)))*(10^4/10^6)</f>
        <v>509.2097</v>
      </c>
      <c r="AA224" s="141">
        <v>0</v>
      </c>
      <c r="AB224" s="56">
        <f>INDEX(Replacement!M:M, MATCH(B224,Replacement!B:B,0))</f>
        <v>6.4</v>
      </c>
      <c r="AC224" s="57">
        <f t="shared" si="70"/>
        <v>1</v>
      </c>
      <c r="AD224" s="57">
        <f>(X224/100)*0.278+(Y224/100)*0.0732</f>
        <v>0.27800000000000002</v>
      </c>
      <c r="AE224" s="44">
        <f t="shared" si="79"/>
        <v>8.2209831506962986E-3</v>
      </c>
      <c r="AF224" s="61" t="str">
        <f t="shared" si="80"/>
        <v>District has 100 pumps, with 100 % of pumps being electric. The electric tariff subsidy is Very High. These pumps abstract 509 MCM of groundwater.</v>
      </c>
      <c r="AG224" s="146">
        <f>INDEX(Replacement!N:N,MATCH(B224,Replacement!B:B,0))</f>
        <v>61.75</v>
      </c>
      <c r="AH224" s="147">
        <f>INDEX('Community SIP'!C:C,MATCH(B224,'Community SIP'!B:B,0))</f>
        <v>2.13</v>
      </c>
      <c r="AI224" s="147">
        <f>INDEX('Community SIP'!D:D,MATCH(B224,'Community SIP'!B:B,0))</f>
        <v>1.83</v>
      </c>
      <c r="AJ224" s="67" t="str">
        <f t="shared" si="81"/>
        <v>High</v>
      </c>
      <c r="AK224" s="64">
        <f t="shared" si="82"/>
        <v>2</v>
      </c>
      <c r="AL224" s="64" t="str">
        <f t="shared" si="83"/>
        <v>Moderate</v>
      </c>
      <c r="AM224" s="70" t="str">
        <f t="shared" si="84"/>
        <v>Small and Marginal farmers hold 61 % of holdings. The average area per holding is 2.13 ha with Moderate fragmentation of land.</v>
      </c>
      <c r="AN224" s="150" t="str">
        <f>INDEX(DISCOM!E:E,MATCH(B224,DISCOM!B:B,0))</f>
        <v>Gulbarga Electricity Supply Company Limited (GESCOM)</v>
      </c>
      <c r="AO224" s="150"/>
      <c r="AP224" s="150" t="str">
        <f>INDEX(DISCOM!F:F,MATCH(B224,DISCOM!B:B,0))</f>
        <v>C</v>
      </c>
      <c r="AQ224" s="74" t="str">
        <f>INDEX(DISCOM!H:H,MATCH(B224,DISCOM!B:B,0))</f>
        <v>Yes</v>
      </c>
      <c r="AR224" s="150" t="s">
        <v>726</v>
      </c>
      <c r="AS224" s="77">
        <f>(INDEX(Tariff!D:D,MATCH(A224,Tariff!A:A,0)))*100</f>
        <v>0</v>
      </c>
      <c r="AT224" s="85" t="str">
        <f>(INDEX(Tariff!E:E,MATCH(A224,Tariff!A:A,0)))</f>
        <v>Very High</v>
      </c>
      <c r="AU224" s="86" t="str">
        <f t="shared" si="85"/>
        <v>Gulbarga Electricity Supply Company Limited (GESCOM) is the Distribution Company responsible for distributing electricity. The rating of DISCOM (capturing financial and operational metrics) is C. More than 70 % of feeder is segregated.</v>
      </c>
      <c r="AV224" s="119" t="str">
        <f>INDEX('Community SIP'!I:I,MATCH(B224,'Community SIP'!B:B,0))</f>
        <v/>
      </c>
      <c r="AW224" s="119" t="str">
        <f t="shared" si="88"/>
        <v/>
      </c>
      <c r="AX224" s="119" t="str">
        <f t="shared" si="89"/>
        <v/>
      </c>
      <c r="AY224" s="119"/>
      <c r="AZ224" s="119" t="str">
        <f t="shared" si="86"/>
        <v>Electric</v>
      </c>
      <c r="BA224" s="119"/>
      <c r="BB224" s="120" t="str">
        <f>INDEX(DISCOM!H:H,MATCH(B224,DISCOM!B:B,0))</f>
        <v>Yes</v>
      </c>
      <c r="BC224" s="153" t="s">
        <v>741</v>
      </c>
      <c r="BD224" s="181" t="str">
        <f t="shared" si="87"/>
        <v>Electric pump proportion is higher, with more than 80 % feeder segregation suggesting preferred PM-KUSUM  model is C.  However, low DISCOM rating may be a challenge suggesting investments are to be made to strengthen DISCOM.</v>
      </c>
      <c r="BE224" s="58" t="s">
        <v>742</v>
      </c>
      <c r="BG224">
        <f>Y224*100</f>
        <v>0</v>
      </c>
    </row>
    <row r="225" spans="1:59" ht="123" customHeight="1" x14ac:dyDescent="0.25">
      <c r="A225" s="88" t="str">
        <f>INDEX(Aquifer!A:A,MATCH(B225,Aquifer!C:C,0))</f>
        <v>jharkhand</v>
      </c>
      <c r="B225" s="89" t="s">
        <v>142</v>
      </c>
      <c r="C225" s="87">
        <v>5.1245887458987998</v>
      </c>
      <c r="D225" s="130">
        <f>INDEX(Aquifer!J:J,MATCH(B225,Aquifer!C:C,0))*100</f>
        <v>24.654044969475105</v>
      </c>
      <c r="E225" s="128">
        <v>174.2</v>
      </c>
      <c r="F225" s="128">
        <v>5.8</v>
      </c>
      <c r="G225" s="128">
        <v>35.925721640007353</v>
      </c>
      <c r="H225" s="46" t="str">
        <f t="shared" si="71"/>
        <v>Low</v>
      </c>
      <c r="I225" s="46" t="str">
        <f t="shared" si="72"/>
        <v>Moderate</v>
      </c>
      <c r="J225" s="46" t="str">
        <f t="shared" si="73"/>
        <v>Low</v>
      </c>
      <c r="K225" s="46" t="str">
        <f t="shared" si="74"/>
        <v>Moderate</v>
      </c>
      <c r="L225" s="91" t="str">
        <f t="shared" si="75"/>
        <v>District has Low proportion of area under cultivation, supporting Moderate cropping intensity. Irrigation coverage is Low with Moderate irrigation water requirements.</v>
      </c>
      <c r="M225" s="132">
        <v>75.55</v>
      </c>
      <c r="N225" s="132">
        <f>INDEX(Aquifer!H:H,MATCH(B225,Aquifer!C:C,0))</f>
        <v>17.84</v>
      </c>
      <c r="O225" s="77" t="str">
        <f>INDEX(Aquifer!F:F,MATCH(B225,Aquifer!C:C,0))</f>
        <v>HR</v>
      </c>
      <c r="P225" s="134">
        <f>INDEX(surface_water_body!F:F,MATCH(B225,surface_water_body!A:A,0))</f>
        <v>6465</v>
      </c>
      <c r="Q225" s="42">
        <f>INDEX(surface_water_body!D:D,MATCH(B225,surface_water_body!A:A,0))</f>
        <v>24.870780000000114</v>
      </c>
      <c r="R225" s="132">
        <f>INDEX(surface_water_body!E:E,MATCH(B225,surface_water_body!A:A,0))</f>
        <v>0.46318052682056582</v>
      </c>
      <c r="S225" s="43" t="str">
        <f t="shared" si="76"/>
        <v>Very High</v>
      </c>
      <c r="T225" s="43" t="str">
        <f t="shared" si="77"/>
        <v>Low</v>
      </c>
      <c r="U225" s="43">
        <f t="shared" si="69"/>
        <v>4</v>
      </c>
      <c r="V225" s="48" t="str">
        <f t="shared" si="78"/>
        <v>Groundwater contribution to irrigation is Very High with current groundwater development stage classified as Low. There are 6465 surface water bodies, covering 0.5% of district area.</v>
      </c>
      <c r="W225" s="136">
        <v>100</v>
      </c>
      <c r="X225" s="134">
        <v>37</v>
      </c>
      <c r="Y225" s="143">
        <f>INDEX(Aquifer!E:E, MATCH(B225,Aquifer!C:C,0))*100</f>
        <v>31</v>
      </c>
      <c r="Z225" s="139">
        <f>(INDEX(Aquifer!G:G, MATCH(B225,Aquifer!C:C,0)))*(10^4/10^6)</f>
        <v>56.030500000000004</v>
      </c>
      <c r="AA225" s="141">
        <v>95</v>
      </c>
      <c r="AB225" s="56">
        <f>INDEX(Replacement!M:M, MATCH(B225,Replacement!B:B,0))</f>
        <v>5.5</v>
      </c>
      <c r="AC225" s="57">
        <f t="shared" si="70"/>
        <v>3</v>
      </c>
      <c r="AD225" s="57">
        <f>(X225/100)*0.278+(Y225/100)*0.0732</f>
        <v>0.125552</v>
      </c>
      <c r="AE225" s="44">
        <f t="shared" si="79"/>
        <v>3.5108570186148154E-4</v>
      </c>
      <c r="AF225" s="61" t="str">
        <f t="shared" si="80"/>
        <v>District has 100 pumps, with 37 % of pumps being electric. The electric tariff subsidy is High. These pumps abstract 56 MCM of groundwater.</v>
      </c>
      <c r="AG225" s="146">
        <f>INDEX(Replacement!N:N,MATCH(B225,Replacement!B:B,0))</f>
        <v>77.87</v>
      </c>
      <c r="AH225" s="147">
        <f>INDEX('Community SIP'!C:C,MATCH(B225,'Community SIP'!B:B,0))</f>
        <v>1.56</v>
      </c>
      <c r="AI225" s="147">
        <f>INDEX('Community SIP'!D:D,MATCH(B225,'Community SIP'!B:B,0))</f>
        <v>1.38</v>
      </c>
      <c r="AJ225" s="67" t="str">
        <f t="shared" si="81"/>
        <v>High</v>
      </c>
      <c r="AK225" s="64">
        <f t="shared" si="82"/>
        <v>3</v>
      </c>
      <c r="AL225" s="64" t="str">
        <f t="shared" si="83"/>
        <v>Moderate</v>
      </c>
      <c r="AM225" s="70" t="str">
        <f t="shared" si="84"/>
        <v>Small and Marginal farmers hold 77 % of holdings. The average area per holding is 1.56 ha with Moderate fragmentation of land.</v>
      </c>
      <c r="AN225" s="150" t="str">
        <f>INDEX(DISCOM!E:E,MATCH(B225,DISCOM!B:B,0))</f>
        <v>Jharkhand Bijli Vitran Nigam Limited (JBVNL)</v>
      </c>
      <c r="AO225" s="150"/>
      <c r="AP225" s="150" t="str">
        <f>INDEX(DISCOM!F:F,MATCH(B225,DISCOM!B:B,0))</f>
        <v>C-</v>
      </c>
      <c r="AQ225" s="74" t="str">
        <f>INDEX(DISCOM!H:H,MATCH(B225,DISCOM!B:B,0))</f>
        <v>No</v>
      </c>
      <c r="AR225" s="150"/>
      <c r="AS225" s="77">
        <f>(INDEX(Tariff!D:D,MATCH(A225,Tariff!A:A,0)))*100</f>
        <v>95</v>
      </c>
      <c r="AT225" s="85" t="str">
        <f>(INDEX(Tariff!E:E,MATCH(A225,Tariff!A:A,0)))</f>
        <v>High</v>
      </c>
      <c r="AU225" s="86" t="str">
        <f t="shared" si="85"/>
        <v xml:space="preserve">Jharkhand Bijli Vitran Nigam Limited (JBVNL) is the Distribution Company responsible for distributing electricity. The rating of DISCOM (capturing financial and operational metrics) is C-. </v>
      </c>
      <c r="AV225" s="119" t="str">
        <f>INDEX('Community SIP'!I:I,MATCH(B225,'Community SIP'!B:B,0))</f>
        <v/>
      </c>
      <c r="AW225" s="119" t="str">
        <f t="shared" si="88"/>
        <v/>
      </c>
      <c r="AX225" s="119" t="str">
        <f t="shared" si="89"/>
        <v xml:space="preserve"> High groundwater development suggests that new SIPs should focus on surface water sources. </v>
      </c>
      <c r="AY225" s="120" t="s">
        <v>727</v>
      </c>
      <c r="AZ225" s="119" t="str">
        <f t="shared" si="86"/>
        <v>mix</v>
      </c>
      <c r="BA225" s="119"/>
      <c r="BB225" s="120" t="str">
        <f>INDEX(DISCOM!H:H,MATCH(B225,DISCOM!B:B,0))</f>
        <v>No</v>
      </c>
      <c r="BC225" s="153" t="s">
        <v>743</v>
      </c>
      <c r="BD225" s="181" t="str">
        <f t="shared" si="87"/>
        <v xml:space="preserve">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v>
      </c>
      <c r="BE225" s="58" t="s">
        <v>725</v>
      </c>
      <c r="BG225">
        <f>Y225*100</f>
        <v>3100</v>
      </c>
    </row>
    <row r="226" spans="1:59" ht="123" customHeight="1" x14ac:dyDescent="0.25">
      <c r="A226" s="88" t="str">
        <f>INDEX(Aquifer!A:A,MATCH(B226,Aquifer!C:C,0))</f>
        <v>madhya pradesh</v>
      </c>
      <c r="B226" s="89" t="s">
        <v>157</v>
      </c>
      <c r="C226" s="87">
        <v>5.2477311060191996</v>
      </c>
      <c r="D226" s="130">
        <f>INDEX(Aquifer!J:J,MATCH(B226,Aquifer!C:C,0))*100</f>
        <v>53.65317724798102</v>
      </c>
      <c r="E226" s="128">
        <v>188.1</v>
      </c>
      <c r="F226" s="128">
        <v>47.2</v>
      </c>
      <c r="G226" s="128">
        <v>69.80695491207193</v>
      </c>
      <c r="H226" s="46" t="str">
        <f t="shared" si="71"/>
        <v>High</v>
      </c>
      <c r="I226" s="46" t="str">
        <f t="shared" si="72"/>
        <v>High</v>
      </c>
      <c r="J226" s="46" t="str">
        <f t="shared" si="73"/>
        <v>Moderate</v>
      </c>
      <c r="K226" s="46" t="str">
        <f t="shared" si="74"/>
        <v>Very High</v>
      </c>
      <c r="L226" s="91" t="str">
        <f t="shared" si="75"/>
        <v>District has High proportion of area under cultivation, supporting High cropping intensity. Irrigation coverage is Moderate with Very High irrigation water requirements.</v>
      </c>
      <c r="M226" s="132">
        <v>61.360000000000007</v>
      </c>
      <c r="N226" s="132">
        <f>INDEX(Aquifer!H:H,MATCH(B226,Aquifer!C:C,0))</f>
        <v>64.959999999999994</v>
      </c>
      <c r="O226" s="77" t="str">
        <f>INDEX(Aquifer!F:F,MATCH(B226,Aquifer!C:C,0))</f>
        <v>HR</v>
      </c>
      <c r="P226" s="134">
        <f>INDEX(surface_water_body!F:F,MATCH(B226,surface_water_body!A:A,0))</f>
        <v>1212</v>
      </c>
      <c r="Q226" s="42">
        <f>INDEX(surface_water_body!D:D,MATCH(B226,surface_water_body!A:A,0))</f>
        <v>70.105089999999905</v>
      </c>
      <c r="R226" s="132">
        <f>INDEX(surface_water_body!E:E,MATCH(B226,surface_water_body!A:A,0))</f>
        <v>1.087311046265858</v>
      </c>
      <c r="S226" s="43" t="str">
        <f t="shared" si="76"/>
        <v>High</v>
      </c>
      <c r="T226" s="43" t="str">
        <f t="shared" si="77"/>
        <v>Moderate</v>
      </c>
      <c r="U226" s="43">
        <f t="shared" si="69"/>
        <v>4</v>
      </c>
      <c r="V226" s="48" t="str">
        <f t="shared" si="78"/>
        <v>Groundwater contribution to irrigation is High with current groundwater development stage classified as Moderate. There are 1212 surface water bodies, covering 1.1% of district area.</v>
      </c>
      <c r="W226" s="136">
        <v>100</v>
      </c>
      <c r="X226" s="134">
        <v>100</v>
      </c>
      <c r="Y226" s="143">
        <f>INDEX(Aquifer!E:E, MATCH(B226,Aquifer!C:C,0))*100</f>
        <v>0</v>
      </c>
      <c r="Z226" s="139">
        <f>(INDEX(Aquifer!G:G, MATCH(B226,Aquifer!C:C,0)))*(10^4/10^6)</f>
        <v>502.19889999999998</v>
      </c>
      <c r="AA226" s="141">
        <v>135</v>
      </c>
      <c r="AB226" s="56">
        <f>INDEX(Replacement!M:M, MATCH(B226,Replacement!B:B,0))</f>
        <v>12.1</v>
      </c>
      <c r="AC226" s="57">
        <f t="shared" si="70"/>
        <v>1</v>
      </c>
      <c r="AD226" s="57">
        <f>(X226/100)*0.278+(Y226/100)*0.0732</f>
        <v>0.27800000000000002</v>
      </c>
      <c r="AE226" s="44">
        <f t="shared" si="79"/>
        <v>1.5328803024292594E-2</v>
      </c>
      <c r="AF226" s="61" t="str">
        <f t="shared" si="80"/>
        <v>District has 100 pumps, with 100 % of pumps being electric. The electric tariff subsidy is High. These pumps abstract 502 MCM of groundwater.</v>
      </c>
      <c r="AG226" s="146">
        <f>INDEX(Replacement!N:N,MATCH(B226,Replacement!B:B,0))</f>
        <v>70.009999999999991</v>
      </c>
      <c r="AH226" s="147">
        <f>INDEX('Community SIP'!C:C,MATCH(B226,'Community SIP'!B:B,0))</f>
        <v>1.84</v>
      </c>
      <c r="AI226" s="147">
        <f>INDEX('Community SIP'!D:D,MATCH(B226,'Community SIP'!B:B,0))</f>
        <v>1.8</v>
      </c>
      <c r="AJ226" s="67" t="str">
        <f t="shared" si="81"/>
        <v>High</v>
      </c>
      <c r="AK226" s="64">
        <f t="shared" si="82"/>
        <v>3</v>
      </c>
      <c r="AL226" s="64" t="str">
        <f t="shared" si="83"/>
        <v>Moderate</v>
      </c>
      <c r="AM226" s="70" t="str">
        <f t="shared" si="84"/>
        <v>Small and Marginal farmers hold 70 % of holdings. The average area per holding is 1.84 ha with Moderate fragmentation of land.</v>
      </c>
      <c r="AN226" s="150" t="str">
        <f>INDEX(DISCOM!E:E,MATCH(B226,DISCOM!B:B,0))</f>
        <v>Madhya Pradesh Madhya Kshetra Vidyut Vidyut Vitaran Company Limited (MPMKVVCL)</v>
      </c>
      <c r="AO226" s="150"/>
      <c r="AP226" s="150" t="str">
        <f>INDEX(DISCOM!F:F,MATCH(B226,DISCOM!B:B,0))</f>
        <v>B</v>
      </c>
      <c r="AQ226" s="74" t="str">
        <f>INDEX(DISCOM!H:H,MATCH(B226,DISCOM!B:B,0))</f>
        <v>Yes</v>
      </c>
      <c r="AR226" s="150" t="s">
        <v>726</v>
      </c>
      <c r="AS226" s="77">
        <f>(INDEX(Tariff!D:D,MATCH(A226,Tariff!A:A,0)))*100</f>
        <v>135</v>
      </c>
      <c r="AT226" s="85" t="str">
        <f>(INDEX(Tariff!E:E,MATCH(A226,Tariff!A:A,0)))</f>
        <v>High</v>
      </c>
      <c r="AU226" s="86" t="str">
        <f t="shared" si="85"/>
        <v>Madhya Pradesh Madhya Kshetra Vidyut Vidyut Vitaran Company Limited (MPMKVVCL) is the Distribution Company responsible for distributing electricity. The rating of DISCOM (capturing financial and operational metrics) is B. More than 70 % of feeder is segregated.</v>
      </c>
      <c r="AV226" s="119" t="str">
        <f>INDEX('Community SIP'!I:I,MATCH(B226,'Community SIP'!B:B,0))</f>
        <v/>
      </c>
      <c r="AW226" s="119" t="str">
        <f t="shared" si="88"/>
        <v/>
      </c>
      <c r="AX226" s="119" t="str">
        <f t="shared" si="89"/>
        <v/>
      </c>
      <c r="AY226" s="119"/>
      <c r="AZ226" s="119" t="str">
        <f t="shared" si="86"/>
        <v>Electric</v>
      </c>
      <c r="BA226" s="120" t="s">
        <v>728</v>
      </c>
      <c r="BB226" s="120" t="str">
        <f>INDEX(DISCOM!H:H,MATCH(B226,DISCOM!B:B,0))</f>
        <v>Yes</v>
      </c>
      <c r="BC226" s="153" t="s">
        <v>731</v>
      </c>
      <c r="BD226" s="181" t="str">
        <f t="shared" si="87"/>
        <v>High DISCOM rating alongside feeder segregation and higher proportion of electric pumps suggests both PM-KUSUM model C (IPS and FLS) may be preferred.</v>
      </c>
      <c r="BE226" s="58" t="s">
        <v>732</v>
      </c>
      <c r="BG226">
        <f>Y226*100</f>
        <v>0</v>
      </c>
    </row>
    <row r="227" spans="1:59" ht="123" customHeight="1" x14ac:dyDescent="0.25">
      <c r="A227" s="88" t="str">
        <f>INDEX(Aquifer!A:A,MATCH(B227,Aquifer!C:C,0))</f>
        <v>andhra pradesh</v>
      </c>
      <c r="B227" s="89" t="s">
        <v>309</v>
      </c>
      <c r="C227" s="87">
        <v>5.1854454992559997</v>
      </c>
      <c r="D227" s="130">
        <f>INDEX(Aquifer!J:J,MATCH(B227,Aquifer!C:C,0))*100</f>
        <v>50.180798159017669</v>
      </c>
      <c r="E227" s="128">
        <v>126.1</v>
      </c>
      <c r="F227" s="128">
        <v>64.900000000000006</v>
      </c>
      <c r="G227" s="128">
        <v>65.789020013478137</v>
      </c>
      <c r="H227" s="46" t="str">
        <f t="shared" si="71"/>
        <v>High</v>
      </c>
      <c r="I227" s="46" t="str">
        <f t="shared" si="72"/>
        <v>Low</v>
      </c>
      <c r="J227" s="46" t="str">
        <f t="shared" si="73"/>
        <v>High</v>
      </c>
      <c r="K227" s="46" t="str">
        <f t="shared" si="74"/>
        <v>High</v>
      </c>
      <c r="L227" s="91" t="str">
        <f t="shared" si="75"/>
        <v>District has High proportion of area under cultivation, supporting Low cropping intensity. Irrigation coverage is High with High irrigation water requirements.</v>
      </c>
      <c r="M227" s="132">
        <v>19.600000000000001</v>
      </c>
      <c r="N227" s="132">
        <f>INDEX(Aquifer!H:H,MATCH(B227,Aquifer!C:C,0))</f>
        <v>19.34</v>
      </c>
      <c r="O227" s="77" t="str">
        <f>INDEX(Aquifer!F:F,MATCH(B227,Aquifer!C:C,0))</f>
        <v>HR</v>
      </c>
      <c r="P227" s="134">
        <f>INDEX(surface_water_body!F:F,MATCH(B227,surface_water_body!A:A,0))</f>
        <v>3466</v>
      </c>
      <c r="Q227" s="42">
        <f>INDEX(surface_water_body!D:D,MATCH(B227,surface_water_body!A:A,0))</f>
        <v>103.23490000000196</v>
      </c>
      <c r="R227" s="132">
        <f>INDEX(surface_water_body!E:E,MATCH(B227,surface_water_body!A:A,0))</f>
        <v>0.89319908014174787</v>
      </c>
      <c r="S227" s="43" t="str">
        <f t="shared" si="76"/>
        <v>Low</v>
      </c>
      <c r="T227" s="43" t="str">
        <f t="shared" si="77"/>
        <v>Low</v>
      </c>
      <c r="U227" s="43">
        <f t="shared" si="69"/>
        <v>4</v>
      </c>
      <c r="V227" s="48" t="str">
        <f t="shared" si="78"/>
        <v>Groundwater contribution to irrigation is Low with current groundwater development stage classified as Low. There are 3466 surface water bodies, covering 0.9% of district area.</v>
      </c>
      <c r="W227" s="136">
        <v>100</v>
      </c>
      <c r="X227" s="134">
        <v>91</v>
      </c>
      <c r="Y227" s="143">
        <f>INDEX(Aquifer!E:E, MATCH(B227,Aquifer!C:C,0))*100</f>
        <v>9</v>
      </c>
      <c r="Z227" s="139">
        <f>(INDEX(Aquifer!G:G, MATCH(B227,Aquifer!C:C,0)))*(10^4/10^6)</f>
        <v>106.52250000000001</v>
      </c>
      <c r="AA227" s="141">
        <v>0</v>
      </c>
      <c r="AB227" s="56">
        <f>INDEX(Replacement!M:M, MATCH(B227,Replacement!B:B,0))</f>
        <v>4.8</v>
      </c>
      <c r="AC227" s="57">
        <f t="shared" si="70"/>
        <v>1</v>
      </c>
      <c r="AD227" s="57">
        <f>(X227/100)*0.278+(Y227/100)*0.0732</f>
        <v>0.25956800000000002</v>
      </c>
      <c r="AE227" s="44">
        <f t="shared" si="79"/>
        <v>1.2043038059733335E-3</v>
      </c>
      <c r="AF227" s="61" t="str">
        <f t="shared" si="80"/>
        <v>District has 100 pumps, with 91 % of pumps being electric. The electric tariff subsidy is Very High. These pumps abstract 106 MCM of groundwater.</v>
      </c>
      <c r="AG227" s="146">
        <f>INDEX(Replacement!N:N,MATCH(B227,Replacement!B:B,0))</f>
        <v>92.51</v>
      </c>
      <c r="AH227" s="147">
        <f>INDEX('Community SIP'!C:C,MATCH(B227,'Community SIP'!B:B,0))</f>
        <v>0.81</v>
      </c>
      <c r="AI227" s="147">
        <f>INDEX('Community SIP'!D:D,MATCH(B227,'Community SIP'!B:B,0))</f>
        <v>1.42</v>
      </c>
      <c r="AJ227" s="67" t="str">
        <f t="shared" si="81"/>
        <v>Very High</v>
      </c>
      <c r="AK227" s="64">
        <f t="shared" si="82"/>
        <v>4</v>
      </c>
      <c r="AL227" s="64" t="str">
        <f t="shared" si="83"/>
        <v>Moderate</v>
      </c>
      <c r="AM227" s="70" t="str">
        <f t="shared" si="84"/>
        <v>Small and Marginal farmers hold 92 % of holdings. The average area per holding is 0.81 ha with Moderate fragmentation of land.</v>
      </c>
      <c r="AN227" s="150" t="str">
        <f>INDEX(DISCOM!E:E,MATCH(B227,DISCOM!B:B,0))</f>
        <v>Southern Power Distribution Company of Andhra Pradesh Limited (APSPDCL)</v>
      </c>
      <c r="AO227" s="150"/>
      <c r="AP227" s="150" t="str">
        <f>INDEX(DISCOM!F:F,MATCH(B227,DISCOM!B:B,0))</f>
        <v>B-</v>
      </c>
      <c r="AQ227" s="74" t="str">
        <f>INDEX(DISCOM!H:H,MATCH(B227,DISCOM!B:B,0))</f>
        <v>Yes</v>
      </c>
      <c r="AR227" s="150" t="s">
        <v>726</v>
      </c>
      <c r="AS227" s="77">
        <f>(INDEX(Tariff!D:D,MATCH(A227,Tariff!A:A,0)))*100</f>
        <v>0</v>
      </c>
      <c r="AT227" s="85" t="str">
        <f>(INDEX(Tariff!E:E,MATCH(A227,Tariff!A:A,0)))</f>
        <v>Very High</v>
      </c>
      <c r="AU227" s="86" t="str">
        <f t="shared" si="85"/>
        <v>Southern Power Distribution Company of Andhra Pradesh Limited (APSPDCL) is the Distribution Company responsible for distributing electricity. The rating of DISCOM (capturing financial and operational metrics) is B-. More than 70 % of feeder is segregated.</v>
      </c>
      <c r="AV227" s="119" t="str">
        <f>INDEX('Community SIP'!I:I,MATCH(B227,'Community SIP'!B:B,0))</f>
        <v>Community SIP</v>
      </c>
      <c r="AW227" s="119" t="str">
        <f t="shared" si="88"/>
        <v xml:space="preserve"> Small farm areas alongside higher fragmentation of holdings suggests community SIPs may be preferred</v>
      </c>
      <c r="AX227" s="119" t="str">
        <f t="shared" si="89"/>
        <v/>
      </c>
      <c r="AY227" s="119"/>
      <c r="AZ227" s="119" t="str">
        <f t="shared" si="86"/>
        <v>Electric</v>
      </c>
      <c r="BA227" s="119"/>
      <c r="BB227" s="120" t="str">
        <f>INDEX(DISCOM!H:H,MATCH(B227,DISCOM!B:B,0))</f>
        <v>Yes</v>
      </c>
      <c r="BC227" s="153" t="s">
        <v>741</v>
      </c>
      <c r="BD227" s="181" t="str">
        <f t="shared" si="87"/>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227" s="58" t="s">
        <v>742</v>
      </c>
      <c r="BG227">
        <f>Y227*100</f>
        <v>900</v>
      </c>
    </row>
    <row r="228" spans="1:59" ht="123" customHeight="1" x14ac:dyDescent="0.25">
      <c r="A228" s="88" t="str">
        <f>INDEX(Aquifer!A:A,MATCH(B228,Aquifer!C:C,0))</f>
        <v>punjab</v>
      </c>
      <c r="B228" s="89" t="s">
        <v>226</v>
      </c>
      <c r="C228" s="87">
        <v>4.6437930021743004</v>
      </c>
      <c r="D228" s="130">
        <f>INDEX(Aquifer!J:J,MATCH(B228,Aquifer!C:C,0))*100</f>
        <v>81.253768033077009</v>
      </c>
      <c r="E228" s="128">
        <v>197.10000000000002</v>
      </c>
      <c r="F228" s="128">
        <v>95.3</v>
      </c>
      <c r="G228" s="128">
        <v>54.843075881905094</v>
      </c>
      <c r="H228" s="46" t="str">
        <f t="shared" si="71"/>
        <v>Very High</v>
      </c>
      <c r="I228" s="46" t="str">
        <f t="shared" si="72"/>
        <v>High</v>
      </c>
      <c r="J228" s="46" t="str">
        <f t="shared" si="73"/>
        <v>Very High</v>
      </c>
      <c r="K228" s="46" t="str">
        <f t="shared" si="74"/>
        <v>High</v>
      </c>
      <c r="L228" s="91" t="str">
        <f t="shared" si="75"/>
        <v>District has Very High proportion of area under cultivation, supporting High cropping intensity. Irrigation coverage is Very High with High irrigation water requirements.</v>
      </c>
      <c r="M228" s="132">
        <v>90.64</v>
      </c>
      <c r="N228" s="132">
        <f>INDEX(Aquifer!H:H,MATCH(B228,Aquifer!C:C,0))</f>
        <v>141.99</v>
      </c>
      <c r="O228" s="77" t="str">
        <f>INDEX(Aquifer!F:F,MATCH(B228,Aquifer!C:C,0))</f>
        <v>SR</v>
      </c>
      <c r="P228" s="134">
        <f>INDEX(surface_water_body!F:F,MATCH(B228,surface_water_body!A:A,0))</f>
        <v>1484</v>
      </c>
      <c r="Q228" s="42">
        <f>INDEX(surface_water_body!D:D,MATCH(B228,surface_water_body!A:A,0))</f>
        <v>7.1600099999999927</v>
      </c>
      <c r="R228" s="132">
        <f>INDEX(surface_water_body!E:E,MATCH(B228,surface_water_body!A:A,0))</f>
        <v>0.26962734667949678</v>
      </c>
      <c r="S228" s="43" t="str">
        <f t="shared" si="76"/>
        <v>Very High</v>
      </c>
      <c r="T228" s="43" t="str">
        <f t="shared" si="77"/>
        <v>Over-exploited</v>
      </c>
      <c r="U228" s="43">
        <f t="shared" si="69"/>
        <v>2</v>
      </c>
      <c r="V228" s="48" t="str">
        <f t="shared" si="78"/>
        <v>Groundwater contribution to irrigation is Very High with current groundwater development stage classified as Over-exploited. There are 1484 surface water bodies, covering 0.3% of district area.</v>
      </c>
      <c r="W228" s="136">
        <v>100</v>
      </c>
      <c r="X228" s="134">
        <v>90</v>
      </c>
      <c r="Y228" s="143">
        <f>INDEX(Aquifer!E:E, MATCH(B228,Aquifer!C:C,0))*100</f>
        <v>10</v>
      </c>
      <c r="Z228" s="139">
        <f>(INDEX(Aquifer!G:G, MATCH(B228,Aquifer!C:C,0)))*(10^4/10^6)</f>
        <v>535.5249</v>
      </c>
      <c r="AA228" s="141">
        <v>0</v>
      </c>
      <c r="AB228" s="56">
        <f>INDEX(Replacement!M:M, MATCH(B228,Replacement!B:B,0))</f>
        <v>7.5</v>
      </c>
      <c r="AC228" s="57">
        <f t="shared" si="70"/>
        <v>1</v>
      </c>
      <c r="AD228" s="57">
        <f>(X228/100)*0.278+(Y228/100)*0.0732</f>
        <v>0.25752000000000003</v>
      </c>
      <c r="AE228" s="44">
        <f t="shared" si="79"/>
        <v>9.3854308891000021E-3</v>
      </c>
      <c r="AF228" s="61" t="str">
        <f t="shared" si="80"/>
        <v>District has 100 pumps, with 90 % of pumps being electric. The electric tariff subsidy is Very High. These pumps abstract 535 MCM of groundwater.</v>
      </c>
      <c r="AG228" s="146">
        <f>INDEX(Replacement!N:N,MATCH(B228,Replacement!B:B,0))</f>
        <v>0</v>
      </c>
      <c r="AH228" s="147">
        <f>INDEX('Community SIP'!C:C,MATCH(B228,'Community SIP'!B:B,0))</f>
        <v>2.5987812124310805</v>
      </c>
      <c r="AI228" s="147">
        <f>INDEX('Community SIP'!D:D,MATCH(B228,'Community SIP'!B:B,0))</f>
        <v>1.23</v>
      </c>
      <c r="AJ228" s="67" t="str">
        <f t="shared" si="81"/>
        <v>Low</v>
      </c>
      <c r="AK228" s="64">
        <f t="shared" si="82"/>
        <v>2</v>
      </c>
      <c r="AL228" s="64" t="str">
        <f t="shared" si="83"/>
        <v>Low</v>
      </c>
      <c r="AM228" s="70" t="str">
        <f t="shared" si="84"/>
        <v>Small and Marginal farmers hold 0 % of holdings. The average area per holding is 2.59878121243108 ha with Low fragmentation of land.</v>
      </c>
      <c r="AN228" s="150" t="str">
        <f>INDEX(DISCOM!E:E,MATCH(B228,DISCOM!B:B,0))</f>
        <v>Punjab State Power Corporation Limited (PSPCL)</v>
      </c>
      <c r="AO228" s="150"/>
      <c r="AP228" s="150" t="str">
        <f>INDEX(DISCOM!F:F,MATCH(B228,DISCOM!B:B,0))</f>
        <v>B</v>
      </c>
      <c r="AQ228" s="74" t="str">
        <f>INDEX(DISCOM!H:H,MATCH(B228,DISCOM!B:B,0))</f>
        <v>Yes</v>
      </c>
      <c r="AR228" s="150" t="s">
        <v>726</v>
      </c>
      <c r="AS228" s="77">
        <f>(INDEX(Tariff!D:D,MATCH(A228,Tariff!A:A,0)))*100</f>
        <v>0</v>
      </c>
      <c r="AT228" s="85" t="str">
        <f>(INDEX(Tariff!E:E,MATCH(A228,Tariff!A:A,0)))</f>
        <v>Very High</v>
      </c>
      <c r="AU228" s="86" t="str">
        <f t="shared" si="85"/>
        <v>Punjab State Power Corporation Limited (PSPCL) is the Distribution Company responsible for distributing electricity. The rating of DISCOM (capturing financial and operational metrics) is B. More than 70 % of feeder is segregated.</v>
      </c>
      <c r="AV228" s="119" t="str">
        <f>INDEX('Community SIP'!I:I,MATCH(B228,'Community SIP'!B:B,0))</f>
        <v/>
      </c>
      <c r="AW228" s="119" t="str">
        <f t="shared" si="88"/>
        <v/>
      </c>
      <c r="AX228" s="119" t="str">
        <f t="shared" si="89"/>
        <v xml:space="preserve"> High groundwater development suggests that new SIPs should focus on surface water sources. </v>
      </c>
      <c r="AY228" s="120" t="s">
        <v>727</v>
      </c>
      <c r="AZ228" s="119" t="str">
        <f t="shared" si="86"/>
        <v>Electric</v>
      </c>
      <c r="BA228" s="120" t="s">
        <v>728</v>
      </c>
      <c r="BB228" s="120" t="str">
        <f>INDEX(DISCOM!H:H,MATCH(B228,DISCOM!B:B,0))</f>
        <v>Yes</v>
      </c>
      <c r="BC228" s="153" t="s">
        <v>729</v>
      </c>
      <c r="BD228" s="181" t="str">
        <f t="shared" si="87"/>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28" s="58" t="s">
        <v>730</v>
      </c>
      <c r="BG228">
        <f>Y228*100</f>
        <v>1000</v>
      </c>
    </row>
    <row r="229" spans="1:59" ht="123" customHeight="1" x14ac:dyDescent="0.25">
      <c r="A229" s="88" t="str">
        <f>INDEX(Aquifer!A:A,MATCH(B229,Aquifer!C:C,0))</f>
        <v>haryana</v>
      </c>
      <c r="B229" s="89" t="s">
        <v>202</v>
      </c>
      <c r="C229" s="87">
        <v>4.8640347491664002</v>
      </c>
      <c r="D229" s="130">
        <f>INDEX(Aquifer!J:J,MATCH(B229,Aquifer!C:C,0))*100</f>
        <v>97.769436283281593</v>
      </c>
      <c r="E229" s="128">
        <v>179.5</v>
      </c>
      <c r="F229" s="128">
        <v>99.4</v>
      </c>
      <c r="G229" s="128">
        <v>74.647887323943678</v>
      </c>
      <c r="H229" s="46" t="str">
        <f t="shared" si="71"/>
        <v>Very High</v>
      </c>
      <c r="I229" s="46" t="str">
        <f t="shared" si="72"/>
        <v>Moderate</v>
      </c>
      <c r="J229" s="46" t="str">
        <f t="shared" si="73"/>
        <v>Very High</v>
      </c>
      <c r="K229" s="46" t="str">
        <f t="shared" si="74"/>
        <v>Very High</v>
      </c>
      <c r="L229" s="91" t="str">
        <f t="shared" si="75"/>
        <v>District has Very High proportion of area under cultivation, supporting Moderate cropping intensity. Irrigation coverage is Very High with Very High irrigation water requirements.</v>
      </c>
      <c r="M229" s="132">
        <v>77.39</v>
      </c>
      <c r="N229" s="132">
        <f>INDEX(Aquifer!H:H,MATCH(B229,Aquifer!C:C,0))</f>
        <v>214</v>
      </c>
      <c r="O229" s="77" t="str">
        <f>INDEX(Aquifer!F:F,MATCH(B229,Aquifer!C:C,0))</f>
        <v>SR</v>
      </c>
      <c r="P229" s="134">
        <f>INDEX(surface_water_body!F:F,MATCH(B229,surface_water_body!A:A,0))</f>
        <v>535</v>
      </c>
      <c r="Q229" s="42">
        <f>INDEX(surface_water_body!D:D,MATCH(B229,surface_water_body!A:A,0))</f>
        <v>1.6380900000000012</v>
      </c>
      <c r="R229" s="132">
        <f>INDEX(surface_water_body!E:E,MATCH(B229,surface_water_body!A:A,0))</f>
        <v>0.12450358813639406</v>
      </c>
      <c r="S229" s="43" t="str">
        <f t="shared" si="76"/>
        <v>Very High</v>
      </c>
      <c r="T229" s="43" t="str">
        <f t="shared" si="77"/>
        <v>Over-exploited</v>
      </c>
      <c r="U229" s="43">
        <f t="shared" si="69"/>
        <v>1</v>
      </c>
      <c r="V229" s="48" t="str">
        <f t="shared" si="78"/>
        <v>Groundwater contribution to irrigation is Very High with current groundwater development stage classified as Over-exploited. There are 535 surface water bodies, covering 0.1% of district area.</v>
      </c>
      <c r="W229" s="136">
        <v>100</v>
      </c>
      <c r="X229" s="134">
        <v>100</v>
      </c>
      <c r="Y229" s="143">
        <f>INDEX(Aquifer!E:E, MATCH(B229,Aquifer!C:C,0))*100</f>
        <v>0</v>
      </c>
      <c r="Z229" s="139">
        <f>(INDEX(Aquifer!G:G, MATCH(B229,Aquifer!C:C,0)))*(10^4/10^6)</f>
        <v>431.93489999999997</v>
      </c>
      <c r="AA229" s="141">
        <v>10</v>
      </c>
      <c r="AB229" s="56">
        <f>INDEX(Replacement!M:M, MATCH(B229,Replacement!B:B,0))</f>
        <v>30.3</v>
      </c>
      <c r="AC229" s="57">
        <f t="shared" si="70"/>
        <v>1</v>
      </c>
      <c r="AD229" s="57">
        <f>(X229/100)*0.278+(Y229/100)*0.0732</f>
        <v>0.27800000000000002</v>
      </c>
      <c r="AE229" s="44">
        <f t="shared" si="79"/>
        <v>3.3014752110433337E-2</v>
      </c>
      <c r="AF229" s="61" t="str">
        <f t="shared" si="80"/>
        <v>District has 100 pumps, with 100 % of pumps being electric. The electric tariff subsidy is Very High. These pumps abstract 431 MCM of groundwater.</v>
      </c>
      <c r="AG229" s="146">
        <f>INDEX(Replacement!N:N,MATCH(B229,Replacement!B:B,0))</f>
        <v>79.75</v>
      </c>
      <c r="AH229" s="147">
        <f>INDEX('Community SIP'!C:C,MATCH(B229,'Community SIP'!B:B,0))</f>
        <v>1.47</v>
      </c>
      <c r="AI229" s="147">
        <f>INDEX('Community SIP'!D:D,MATCH(B229,'Community SIP'!B:B,0))</f>
        <v>1</v>
      </c>
      <c r="AJ229" s="67" t="str">
        <f t="shared" si="81"/>
        <v>High</v>
      </c>
      <c r="AK229" s="64">
        <f t="shared" si="82"/>
        <v>3</v>
      </c>
      <c r="AL229" s="64" t="str">
        <f t="shared" si="83"/>
        <v>Low</v>
      </c>
      <c r="AM229" s="70" t="str">
        <f t="shared" si="84"/>
        <v>Small and Marginal farmers hold 79 % of holdings. The average area per holding is 1.47 ha with Low fragmentation of land.</v>
      </c>
      <c r="AN229" s="150" t="str">
        <f>INDEX(DISCOM!E:E,MATCH(B229,DISCOM!B:B,0))</f>
        <v>Dakshin Haryana Bijli Vitran Nigam Limited (DHBVNL)</v>
      </c>
      <c r="AO229" s="150"/>
      <c r="AP229" s="150" t="str">
        <f>INDEX(DISCOM!F:F,MATCH(B229,DISCOM!B:B,0))</f>
        <v>A</v>
      </c>
      <c r="AQ229" s="74" t="str">
        <f>INDEX(DISCOM!H:H,MATCH(B229,DISCOM!B:B,0))</f>
        <v>Yes</v>
      </c>
      <c r="AR229" s="150" t="s">
        <v>726</v>
      </c>
      <c r="AS229" s="77">
        <f>(INDEX(Tariff!D:D,MATCH(A229,Tariff!A:A,0)))*100</f>
        <v>10</v>
      </c>
      <c r="AT229" s="85" t="str">
        <f>(INDEX(Tariff!E:E,MATCH(A229,Tariff!A:A,0)))</f>
        <v>Very High</v>
      </c>
      <c r="AU229" s="86" t="str">
        <f t="shared" si="85"/>
        <v>Dakshin Haryana Bijli Vitran Nigam Limited (DHBVNL) is the Distribution Company responsible for distributing electricity. The rating of DISCOM (capturing financial and operational metrics) is A. More than 70 % of feeder is segregated.</v>
      </c>
      <c r="AV229" s="119" t="str">
        <f>INDEX('Community SIP'!I:I,MATCH(B229,'Community SIP'!B:B,0))</f>
        <v/>
      </c>
      <c r="AW229" s="119" t="str">
        <f t="shared" si="88"/>
        <v/>
      </c>
      <c r="AX229" s="119" t="str">
        <f t="shared" si="89"/>
        <v xml:space="preserve"> High groundwater development suggests that new SIPs should focus on surface water sources. </v>
      </c>
      <c r="AY229" s="120" t="s">
        <v>727</v>
      </c>
      <c r="AZ229" s="120" t="str">
        <f t="shared" si="86"/>
        <v>Electric</v>
      </c>
      <c r="BA229" s="120" t="s">
        <v>728</v>
      </c>
      <c r="BB229" s="120" t="str">
        <f>INDEX(DISCOM!H:H,MATCH(B229,DISCOM!B:B,0))</f>
        <v>Yes</v>
      </c>
      <c r="BC229" s="153" t="s">
        <v>729</v>
      </c>
      <c r="BD229" s="181" t="str">
        <f t="shared" si="87"/>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29" s="58" t="s">
        <v>730</v>
      </c>
      <c r="BG229">
        <f>Y229*100</f>
        <v>0</v>
      </c>
    </row>
    <row r="230" spans="1:59" ht="123" customHeight="1" x14ac:dyDescent="0.25">
      <c r="A230" s="88" t="str">
        <f>INDEX(Aquifer!A:A,MATCH(B230,Aquifer!C:C,0))</f>
        <v>madhya pradesh</v>
      </c>
      <c r="B230" s="89" t="s">
        <v>480</v>
      </c>
      <c r="C230" s="87">
        <v>5.1040649690987001</v>
      </c>
      <c r="D230" s="130">
        <f>INDEX(Aquifer!J:J,MATCH(B230,Aquifer!C:C,0))*100</f>
        <v>46.664797162443122</v>
      </c>
      <c r="E230" s="128">
        <v>133.69999999999999</v>
      </c>
      <c r="F230" s="128">
        <v>59.7</v>
      </c>
      <c r="G230" s="128">
        <v>67.743263913401591</v>
      </c>
      <c r="H230" s="46" t="str">
        <f t="shared" si="71"/>
        <v>Moderate</v>
      </c>
      <c r="I230" s="46" t="str">
        <f t="shared" si="72"/>
        <v>Low</v>
      </c>
      <c r="J230" s="46" t="str">
        <f t="shared" si="73"/>
        <v>High</v>
      </c>
      <c r="K230" s="46" t="str">
        <f t="shared" si="74"/>
        <v>Very High</v>
      </c>
      <c r="L230" s="91" t="str">
        <f t="shared" si="75"/>
        <v>District has Moderate proportion of area under cultivation, supporting Low cropping intensity. Irrigation coverage is High with Very High irrigation water requirements.</v>
      </c>
      <c r="M230" s="132">
        <v>34.65</v>
      </c>
      <c r="N230" s="132">
        <f>INDEX(Aquifer!H:H,MATCH(B230,Aquifer!C:C,0))</f>
        <v>31.42</v>
      </c>
      <c r="O230" s="77" t="str">
        <f>INDEX(Aquifer!F:F,MATCH(B230,Aquifer!C:C,0))</f>
        <v>SR</v>
      </c>
      <c r="P230" s="134">
        <f>INDEX(surface_water_body!F:F,MATCH(B230,surface_water_body!A:A,0))</f>
        <v>1496</v>
      </c>
      <c r="Q230" s="42">
        <f>INDEX(surface_water_body!D:D,MATCH(B230,surface_water_body!A:A,0))</f>
        <v>24.383749999999985</v>
      </c>
      <c r="R230" s="132">
        <f>INDEX(surface_water_body!E:E,MATCH(B230,surface_water_body!A:A,0))</f>
        <v>0.52247756227369846</v>
      </c>
      <c r="S230" s="43" t="str">
        <f t="shared" si="76"/>
        <v>Moderate</v>
      </c>
      <c r="T230" s="43" t="str">
        <f t="shared" si="77"/>
        <v>Low</v>
      </c>
      <c r="U230" s="43">
        <f t="shared" si="69"/>
        <v>4</v>
      </c>
      <c r="V230" s="48" t="str">
        <f t="shared" si="78"/>
        <v>Groundwater contribution to irrigation is Moderate with current groundwater development stage classified as Low. There are 1496 surface water bodies, covering 0.5% of district area.</v>
      </c>
      <c r="W230" s="136">
        <v>100</v>
      </c>
      <c r="X230" s="134">
        <v>100</v>
      </c>
      <c r="Y230" s="143">
        <f>INDEX(Aquifer!E:E, MATCH(B230,Aquifer!C:C,0))*100</f>
        <v>0</v>
      </c>
      <c r="Z230" s="139">
        <f>(INDEX(Aquifer!G:G, MATCH(B230,Aquifer!C:C,0)))*(10^4/10^6)</f>
        <v>238.0729</v>
      </c>
      <c r="AA230" s="141">
        <v>135</v>
      </c>
      <c r="AB230" s="56">
        <f>INDEX(Replacement!M:M, MATCH(B230,Replacement!B:B,0))</f>
        <v>13.6</v>
      </c>
      <c r="AC230" s="57">
        <f t="shared" si="70"/>
        <v>1</v>
      </c>
      <c r="AD230" s="57">
        <f>(X230/100)*0.278+(Y230/100)*0.0732</f>
        <v>0.27800000000000002</v>
      </c>
      <c r="AE230" s="44">
        <f t="shared" si="79"/>
        <v>8.1676287029037037E-3</v>
      </c>
      <c r="AF230" s="61" t="str">
        <f t="shared" si="80"/>
        <v>District has 100 pumps, with 100 % of pumps being electric. The electric tariff subsidy is High. These pumps abstract 238 MCM of groundwater.</v>
      </c>
      <c r="AG230" s="146">
        <f>INDEX(Replacement!N:N,MATCH(B230,Replacement!B:B,0))</f>
        <v>78.7</v>
      </c>
      <c r="AH230" s="147">
        <f>INDEX('Community SIP'!C:C,MATCH(B230,'Community SIP'!B:B,0))</f>
        <v>1.38</v>
      </c>
      <c r="AI230" s="147">
        <f>INDEX('Community SIP'!D:D,MATCH(B230,'Community SIP'!B:B,0))</f>
        <v>3.46</v>
      </c>
      <c r="AJ230" s="67" t="str">
        <f t="shared" si="81"/>
        <v>High</v>
      </c>
      <c r="AK230" s="64">
        <f t="shared" si="82"/>
        <v>3</v>
      </c>
      <c r="AL230" s="64" t="str">
        <f t="shared" si="83"/>
        <v>Very High</v>
      </c>
      <c r="AM230" s="70" t="str">
        <f t="shared" si="84"/>
        <v>Small and Marginal farmers hold 78 % of holdings. The average area per holding is 1.38 ha with Very High fragmentation of land.</v>
      </c>
      <c r="AN230" s="150" t="str">
        <f>INDEX(DISCOM!E:E,MATCH(B230,DISCOM!B:B,0))</f>
        <v>Madhya Pradesh Madhya Kshetra Vidyut Vidyut Vitaran Company Limited (MPMKVVCL)</v>
      </c>
      <c r="AO230" s="150"/>
      <c r="AP230" s="150" t="str">
        <f>INDEX(DISCOM!F:F,MATCH(B230,DISCOM!B:B,0))</f>
        <v>B</v>
      </c>
      <c r="AQ230" s="74" t="str">
        <f>INDEX(DISCOM!H:H,MATCH(B230,DISCOM!B:B,0))</f>
        <v>Yes</v>
      </c>
      <c r="AR230" s="150" t="s">
        <v>726</v>
      </c>
      <c r="AS230" s="77">
        <f>(INDEX(Tariff!D:D,MATCH(A230,Tariff!A:A,0)))*100</f>
        <v>135</v>
      </c>
      <c r="AT230" s="85" t="str">
        <f>(INDEX(Tariff!E:E,MATCH(A230,Tariff!A:A,0)))</f>
        <v>High</v>
      </c>
      <c r="AU230" s="86" t="str">
        <f t="shared" si="85"/>
        <v>Madhya Pradesh Madhya Kshetra Vidyut Vidyut Vitaran Company Limited (MPMKVVCL) is the Distribution Company responsible for distributing electricity. The rating of DISCOM (capturing financial and operational metrics) is B. More than 70 % of feeder is segregated.</v>
      </c>
      <c r="AV230" s="119" t="str">
        <f>INDEX('Community SIP'!I:I,MATCH(B230,'Community SIP'!B:B,0))</f>
        <v>Community SIP</v>
      </c>
      <c r="AW230" s="119" t="str">
        <f t="shared" si="88"/>
        <v xml:space="preserve"> Small farm areas alongside higher fragmentation of holdings suggests community SIPs may be preferred</v>
      </c>
      <c r="AX230" s="119" t="str">
        <f t="shared" si="89"/>
        <v/>
      </c>
      <c r="AY230" s="119"/>
      <c r="AZ230" s="119" t="str">
        <f t="shared" si="86"/>
        <v>Electric</v>
      </c>
      <c r="BA230" s="120" t="s">
        <v>728</v>
      </c>
      <c r="BB230" s="120" t="str">
        <f>INDEX(DISCOM!H:H,MATCH(B230,DISCOM!B:B,0))</f>
        <v>Yes</v>
      </c>
      <c r="BC230" s="153" t="s">
        <v>731</v>
      </c>
      <c r="BD230" s="181" t="str">
        <f t="shared" si="87"/>
        <v>High DISCOM rating alongside feeder segregation and higher proportion of electric pumps suggests both PM-KUSUM model C (IPS and FLS) may be preferred. Small farm areas alongside higher fragmentation of holdings suggests community SIPs may be preferred</v>
      </c>
      <c r="BE230" s="58" t="s">
        <v>732</v>
      </c>
      <c r="BG230">
        <f>Y230*100</f>
        <v>0</v>
      </c>
    </row>
    <row r="231" spans="1:59" ht="123" customHeight="1" x14ac:dyDescent="0.25">
      <c r="A231" s="88" t="str">
        <f>INDEX(Aquifer!A:A,MATCH(B231,Aquifer!C:C,0))</f>
        <v>assam</v>
      </c>
      <c r="B231" s="89" t="s">
        <v>241</v>
      </c>
      <c r="C231" s="87">
        <v>4.6344773955868002</v>
      </c>
      <c r="D231" s="130">
        <f>INDEX(Aquifer!J:J,MATCH(B231,Aquifer!C:C,0))*100</f>
        <v>34.88771665410701</v>
      </c>
      <c r="E231" s="128">
        <v>150.1</v>
      </c>
      <c r="F231" s="128">
        <v>0.2</v>
      </c>
      <c r="G231" s="128">
        <v>35.529896907216497</v>
      </c>
      <c r="H231" s="46" t="str">
        <f t="shared" si="71"/>
        <v>Moderate</v>
      </c>
      <c r="I231" s="46" t="str">
        <f t="shared" si="72"/>
        <v>Moderate</v>
      </c>
      <c r="J231" s="46" t="str">
        <f t="shared" si="73"/>
        <v>Low</v>
      </c>
      <c r="K231" s="46" t="str">
        <f t="shared" si="74"/>
        <v>Moderate</v>
      </c>
      <c r="L231" s="91" t="str">
        <f t="shared" si="75"/>
        <v>District has Moderate proportion of area under cultivation, supporting Moderate cropping intensity. Irrigation coverage is Low with Moderate irrigation water requirements.</v>
      </c>
      <c r="M231" s="132">
        <v>16.939999999999998</v>
      </c>
      <c r="N231" s="132">
        <f>INDEX(Aquifer!H:H,MATCH(B231,Aquifer!C:C,0))</f>
        <v>2.5499999999999998</v>
      </c>
      <c r="O231" s="77" t="str">
        <f>INDEX(Aquifer!F:F,MATCH(B231,Aquifer!C:C,0))</f>
        <v>SR</v>
      </c>
      <c r="P231" s="134">
        <f>INDEX(surface_water_body!F:F,MATCH(B231,surface_water_body!A:A,0))</f>
        <v>4850</v>
      </c>
      <c r="Q231" s="42">
        <f>INDEX(surface_water_body!D:D,MATCH(B231,surface_water_body!A:A,0))</f>
        <v>426.57325000000543</v>
      </c>
      <c r="R231" s="132">
        <f>INDEX(surface_water_body!E:E,MATCH(B231,surface_water_body!A:A,0))</f>
        <v>31.760423430276653</v>
      </c>
      <c r="S231" s="43" t="str">
        <f t="shared" si="76"/>
        <v>Low</v>
      </c>
      <c r="T231" s="43" t="str">
        <f t="shared" si="77"/>
        <v>Low</v>
      </c>
      <c r="U231" s="43">
        <f t="shared" si="69"/>
        <v>4</v>
      </c>
      <c r="V231" s="48" t="str">
        <f t="shared" si="78"/>
        <v>Groundwater contribution to irrigation is Low with current groundwater development stage classified as Low. There are 4850 surface water bodies, covering 31.8% of district area.</v>
      </c>
      <c r="W231" s="136">
        <v>100</v>
      </c>
      <c r="X231" s="134">
        <v>1</v>
      </c>
      <c r="Y231" s="143">
        <f>INDEX(Aquifer!E:E, MATCH(B231,Aquifer!C:C,0))*100</f>
        <v>99</v>
      </c>
      <c r="Z231" s="139">
        <f>(INDEX(Aquifer!G:G, MATCH(B231,Aquifer!C:C,0)))*(10^4/10^6)</f>
        <v>5.3227000000000002</v>
      </c>
      <c r="AA231" s="141">
        <v>465.00000000000006</v>
      </c>
      <c r="AB231" s="56">
        <f>INDEX(Replacement!M:M, MATCH(B231,Replacement!B:B,0))</f>
        <v>1.3</v>
      </c>
      <c r="AC231" s="57">
        <f t="shared" si="70"/>
        <v>4</v>
      </c>
      <c r="AD231" s="57">
        <f>(X231/100)*0.278+(Y231/100)*0.0732</f>
        <v>7.5248000000000009E-2</v>
      </c>
      <c r="AE231" s="44">
        <f t="shared" si="79"/>
        <v>4.7246824325037047E-6</v>
      </c>
      <c r="AF231" s="61" t="str">
        <f t="shared" si="80"/>
        <v>District has 100 pumps, with 1 % of pumps being electric. The electric tariff subsidy is Low. These pumps abstract 5 MCM of groundwater.</v>
      </c>
      <c r="AG231" s="146">
        <f>INDEX(Replacement!N:N,MATCH(B231,Replacement!B:B,0))</f>
        <v>89.759999999999991</v>
      </c>
      <c r="AH231" s="147">
        <f>INDEX('Community SIP'!C:C,MATCH(B231,'Community SIP'!B:B,0))</f>
        <v>1</v>
      </c>
      <c r="AI231" s="147">
        <f>INDEX('Community SIP'!D:D,MATCH(B231,'Community SIP'!B:B,0))</f>
        <v>2.02</v>
      </c>
      <c r="AJ231" s="67" t="str">
        <f t="shared" si="81"/>
        <v>Very High</v>
      </c>
      <c r="AK231" s="64">
        <f t="shared" si="82"/>
        <v>4</v>
      </c>
      <c r="AL231" s="64" t="str">
        <f t="shared" si="83"/>
        <v>High</v>
      </c>
      <c r="AM231" s="70" t="str">
        <f t="shared" si="84"/>
        <v>Small and Marginal farmers hold 89 % of holdings. The average area per holding is 1 ha with High fragmentation of land.</v>
      </c>
      <c r="AN231" s="150" t="str">
        <f>INDEX(DISCOM!E:E,MATCH(B231,DISCOM!B:B,0))</f>
        <v>Assam Power Distribution Company Limited (APDCL)</v>
      </c>
      <c r="AO231" s="150"/>
      <c r="AP231" s="150" t="str">
        <f>INDEX(DISCOM!F:F,MATCH(B231,DISCOM!B:B,0))</f>
        <v>B-</v>
      </c>
      <c r="AQ231" s="74" t="str">
        <f>INDEX(DISCOM!H:H,MATCH(B231,DISCOM!B:B,0))</f>
        <v>No</v>
      </c>
      <c r="AR231" s="150"/>
      <c r="AS231" s="77">
        <f>(INDEX(Tariff!D:D,MATCH(A231,Tariff!A:A,0)))*100</f>
        <v>465.00000000000006</v>
      </c>
      <c r="AT231" s="85" t="str">
        <f>(INDEX(Tariff!E:E,MATCH(A231,Tariff!A:A,0)))</f>
        <v>Low</v>
      </c>
      <c r="AU231" s="86" t="str">
        <f t="shared" si="85"/>
        <v xml:space="preserve">Assam Power Distribution Company Limited (APDCL) is the Distribution Company responsible for distributing electricity. The rating of DISCOM (capturing financial and operational metrics) is B-. </v>
      </c>
      <c r="AV231" s="119" t="str">
        <f>INDEX('Community SIP'!I:I,MATCH(B231,'Community SIP'!B:B,0))</f>
        <v>Community SIP</v>
      </c>
      <c r="AW231" s="119" t="str">
        <f t="shared" si="88"/>
        <v xml:space="preserve"> Small farm areas alongside higher fragmentation of holdings suggests community SIPs may be preferred</v>
      </c>
      <c r="AX231" s="119" t="str">
        <f t="shared" si="89"/>
        <v/>
      </c>
      <c r="AY231" s="119"/>
      <c r="AZ231" s="119" t="str">
        <f t="shared" si="86"/>
        <v>Diesel</v>
      </c>
      <c r="BA231" s="119"/>
      <c r="BB231" s="120" t="str">
        <f>INDEX(DISCOM!H:H,MATCH(B231,DISCOM!B:B,0))</f>
        <v>No</v>
      </c>
      <c r="BC231" s="153" t="s">
        <v>736</v>
      </c>
      <c r="BD231" s="181" t="str">
        <f t="shared" si="87"/>
        <v>Higher proportion of diesel pumps suggests that PM-KUSUM model B be preferred. Small farm areas alongside higher fragmentation of holdings suggests community SIPs may be preferred</v>
      </c>
      <c r="BE231" s="58" t="s">
        <v>737</v>
      </c>
      <c r="BG231">
        <f>Y231*100</f>
        <v>9900</v>
      </c>
    </row>
    <row r="232" spans="1:59" ht="123" customHeight="1" x14ac:dyDescent="0.25">
      <c r="A232" s="88" t="str">
        <f>INDEX(Aquifer!A:A,MATCH(B232,Aquifer!C:C,0))</f>
        <v>himachal pradesh</v>
      </c>
      <c r="B232" s="89" t="s">
        <v>548</v>
      </c>
      <c r="C232" s="87">
        <v>4.7475746535293997</v>
      </c>
      <c r="D232" s="130">
        <f>INDEX(Aquifer!J:J,MATCH(B232,Aquifer!C:C,0))*100</f>
        <v>29.159711133691392</v>
      </c>
      <c r="E232" s="128">
        <v>197.2</v>
      </c>
      <c r="F232" s="128">
        <v>4.5999999999999996</v>
      </c>
      <c r="G232" s="128">
        <v>42.729323777081468</v>
      </c>
      <c r="H232" s="46" t="str">
        <f t="shared" si="71"/>
        <v>Moderate</v>
      </c>
      <c r="I232" s="46" t="str">
        <f t="shared" si="72"/>
        <v>High</v>
      </c>
      <c r="J232" s="46" t="str">
        <f t="shared" si="73"/>
        <v>Low</v>
      </c>
      <c r="K232" s="46" t="str">
        <f t="shared" si="74"/>
        <v>Moderate</v>
      </c>
      <c r="L232" s="91" t="str">
        <f t="shared" si="75"/>
        <v>District has Moderate proportion of area under cultivation, supporting High cropping intensity. Irrigation coverage is Low with Moderate irrigation water requirements.</v>
      </c>
      <c r="M232" s="132">
        <v>14.89</v>
      </c>
      <c r="N232" s="132">
        <f>INDEX(Aquifer!H:H,MATCH(B232,Aquifer!C:C,0))</f>
        <v>75.5</v>
      </c>
      <c r="O232" s="77" t="str">
        <f>INDEX(Aquifer!F:F,MATCH(B232,Aquifer!C:C,0))</f>
        <v>SR</v>
      </c>
      <c r="P232" s="134">
        <f>INDEX(surface_water_body!F:F,MATCH(B232,surface_water_body!A:A,0))</f>
        <v>13209</v>
      </c>
      <c r="Q232" s="42">
        <f>INDEX(surface_water_body!D:D,MATCH(B232,surface_water_body!A:A,0))</f>
        <v>0.52458999999993949</v>
      </c>
      <c r="R232" s="132">
        <f>INDEX(surface_water_body!E:E,MATCH(B232,surface_water_body!A:A,0))</f>
        <v>4.5686276832964764E-2</v>
      </c>
      <c r="S232" s="43" t="str">
        <f t="shared" si="76"/>
        <v>Low</v>
      </c>
      <c r="T232" s="43" t="str">
        <f t="shared" si="77"/>
        <v>Semi-critical</v>
      </c>
      <c r="U232" s="43">
        <f t="shared" si="69"/>
        <v>1</v>
      </c>
      <c r="V232" s="48" t="str">
        <f t="shared" si="78"/>
        <v>Groundwater contribution to irrigation is Low with current groundwater development stage classified as Semi-critical. There are 13209 surface water bodies, covering 0% of district area.</v>
      </c>
      <c r="W232" s="136">
        <v>100</v>
      </c>
      <c r="X232" s="134">
        <v>99</v>
      </c>
      <c r="Y232" s="143">
        <f>INDEX(Aquifer!E:E, MATCH(B232,Aquifer!C:C,0))*100</f>
        <v>0</v>
      </c>
      <c r="Z232" s="139">
        <f>(INDEX(Aquifer!G:G, MATCH(B232,Aquifer!C:C,0)))*(10^4/10^6)</f>
        <v>0</v>
      </c>
      <c r="AA232" s="141">
        <v>30</v>
      </c>
      <c r="AB232" s="56">
        <f>INDEX(Replacement!M:M, MATCH(B232,Replacement!B:B,0))</f>
        <v>5.6</v>
      </c>
      <c r="AC232" s="57">
        <f t="shared" si="70"/>
        <v>1</v>
      </c>
      <c r="AD232" s="57">
        <f>(X232/100)*0.278+(Y232/100)*0.0732</f>
        <v>0.27522000000000002</v>
      </c>
      <c r="AE232" s="44">
        <f t="shared" si="79"/>
        <v>0</v>
      </c>
      <c r="AF232" s="61" t="str">
        <f t="shared" si="80"/>
        <v>District has 100 pumps, with 99 % of pumps being electric. The electric tariff subsidy is Very High. These pumps abstract 0 MCM of groundwater.</v>
      </c>
      <c r="AG232" s="146">
        <f>INDEX(Replacement!N:N,MATCH(B232,Replacement!B:B,0))</f>
        <v>88.31</v>
      </c>
      <c r="AH232" s="147">
        <f>INDEX('Community SIP'!C:C,MATCH(B232,'Community SIP'!B:B,0))</f>
        <v>1.05</v>
      </c>
      <c r="AI232" s="147">
        <f>INDEX('Community SIP'!D:D,MATCH(B232,'Community SIP'!B:B,0))</f>
        <v>6.41</v>
      </c>
      <c r="AJ232" s="67" t="str">
        <f t="shared" si="81"/>
        <v>Very High</v>
      </c>
      <c r="AK232" s="64">
        <f t="shared" si="82"/>
        <v>3</v>
      </c>
      <c r="AL232" s="64" t="str">
        <f t="shared" si="83"/>
        <v>Very High</v>
      </c>
      <c r="AM232" s="70" t="str">
        <f t="shared" si="84"/>
        <v>Small and Marginal farmers hold 88 % of holdings. The average area per holding is 1.05 ha with Very High fragmentation of land.</v>
      </c>
      <c r="AN232" s="150" t="str">
        <f>INDEX(DISCOM!E:E,MATCH(B232,DISCOM!B:B,0))</f>
        <v>Himachal Pradesh State Electricity Board Limited (HPSEBL)</v>
      </c>
      <c r="AO232" s="150"/>
      <c r="AP232" s="150" t="str">
        <f>INDEX(DISCOM!F:F,MATCH(B232,DISCOM!B:B,0))</f>
        <v>C</v>
      </c>
      <c r="AQ232" s="74" t="str">
        <f>INDEX(DISCOM!H:H,MATCH(B232,DISCOM!B:B,0))</f>
        <v>No</v>
      </c>
      <c r="AR232" s="150"/>
      <c r="AS232" s="77">
        <f>(INDEX(Tariff!D:D,MATCH(A232,Tariff!A:A,0)))*100</f>
        <v>30</v>
      </c>
      <c r="AT232" s="85" t="str">
        <f>(INDEX(Tariff!E:E,MATCH(A232,Tariff!A:A,0)))</f>
        <v>Very High</v>
      </c>
      <c r="AU232" s="86" t="str">
        <f t="shared" si="85"/>
        <v xml:space="preserve">Himachal Pradesh State Electricity Board Limited (HPSEBL) is the Distribution Company responsible for distributing electricity. The rating of DISCOM (capturing financial and operational metrics) is C. </v>
      </c>
      <c r="AV232" s="119" t="str">
        <f>INDEX('Community SIP'!I:I,MATCH(B232,'Community SIP'!B:B,0))</f>
        <v>Community SIP</v>
      </c>
      <c r="AW232" s="119" t="str">
        <f t="shared" si="88"/>
        <v xml:space="preserve"> Small farm areas alongside higher fragmentation of holdings suggests community SIPs may be preferred</v>
      </c>
      <c r="AX232" s="119" t="str">
        <f t="shared" si="89"/>
        <v/>
      </c>
      <c r="AY232" s="119"/>
      <c r="AZ232" s="120" t="str">
        <f t="shared" si="86"/>
        <v>Electric</v>
      </c>
      <c r="BA232" s="119"/>
      <c r="BB232" s="120" t="str">
        <f>INDEX(DISCOM!H:H,MATCH(B232,DISCOM!B:B,0))</f>
        <v>No</v>
      </c>
      <c r="BC232" s="153" t="s">
        <v>724</v>
      </c>
      <c r="BD232" s="181" t="str">
        <f t="shared" si="87"/>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32" s="58" t="s">
        <v>725</v>
      </c>
      <c r="BG232">
        <f>Y232*100</f>
        <v>0</v>
      </c>
    </row>
    <row r="233" spans="1:59" ht="123" customHeight="1" x14ac:dyDescent="0.25">
      <c r="A233" s="88" t="str">
        <f>INDEX(Aquifer!A:A,MATCH(B233,Aquifer!C:C,0))</f>
        <v>uttar pradesh</v>
      </c>
      <c r="B233" s="89" t="s">
        <v>310</v>
      </c>
      <c r="C233" s="87">
        <v>5.0484778093614997</v>
      </c>
      <c r="D233" s="130">
        <f>INDEX(Aquifer!J:J,MATCH(B233,Aquifer!C:C,0))*100</f>
        <v>29.159711133691392</v>
      </c>
      <c r="E233" s="128">
        <v>136.1</v>
      </c>
      <c r="F233" s="128">
        <v>0</v>
      </c>
      <c r="G233" s="128">
        <v>71.298433521788425</v>
      </c>
      <c r="H233" s="46" t="str">
        <f t="shared" si="71"/>
        <v>Moderate</v>
      </c>
      <c r="I233" s="46" t="str">
        <f t="shared" si="72"/>
        <v>Low</v>
      </c>
      <c r="J233" s="46" t="str">
        <f t="shared" si="73"/>
        <v>Low</v>
      </c>
      <c r="K233" s="46" t="str">
        <f t="shared" si="74"/>
        <v>Very High</v>
      </c>
      <c r="L233" s="91" t="str">
        <f t="shared" si="75"/>
        <v>District has Moderate proportion of area under cultivation, supporting Low cropping intensity. Irrigation coverage is Low with Very High irrigation water requirements.</v>
      </c>
      <c r="M233" s="132">
        <v>61.47</v>
      </c>
      <c r="N233" s="132">
        <f>INDEX(Aquifer!H:H,MATCH(B233,Aquifer!C:C,0))</f>
        <v>68.069999999999993</v>
      </c>
      <c r="O233" s="77" t="str">
        <f>INDEX(Aquifer!F:F,MATCH(B233,Aquifer!C:C,0))</f>
        <v>SR</v>
      </c>
      <c r="P233" s="134">
        <f>INDEX(surface_water_body!F:F,MATCH(B233,surface_water_body!A:A,0))</f>
        <v>1435</v>
      </c>
      <c r="Q233" s="42">
        <f>INDEX(surface_water_body!D:D,MATCH(B233,surface_water_body!A:A,0))</f>
        <v>5.2807900000000005</v>
      </c>
      <c r="R233" s="132">
        <f>INDEX(surface_water_body!E:E,MATCH(B233,surface_water_body!A:A,0))</f>
        <v>0.1224191381067912</v>
      </c>
      <c r="S233" s="43" t="str">
        <f t="shared" si="76"/>
        <v>High</v>
      </c>
      <c r="T233" s="43" t="str">
        <f t="shared" si="77"/>
        <v>Moderate</v>
      </c>
      <c r="U233" s="43">
        <f t="shared" ref="U233:U296" si="90">IF(Q233&lt;3,1,IF(Q233&lt;8,2,IF(Q233&lt;18,3,4)))</f>
        <v>2</v>
      </c>
      <c r="V233" s="48" t="str">
        <f t="shared" si="78"/>
        <v>Groundwater contribution to irrigation is High with current groundwater development stage classified as Moderate. There are 1435 surface water bodies, covering 0.1% of district area.</v>
      </c>
      <c r="W233" s="136">
        <v>100</v>
      </c>
      <c r="X233" s="134">
        <v>5</v>
      </c>
      <c r="Y233" s="143">
        <f>INDEX(Aquifer!E:E, MATCH(B233,Aquifer!C:C,0))*100</f>
        <v>95</v>
      </c>
      <c r="Z233" s="139">
        <f>(INDEX(Aquifer!G:G, MATCH(B233,Aquifer!C:C,0)))*(10^4/10^6)</f>
        <v>666.41949999999997</v>
      </c>
      <c r="AA233" s="141">
        <v>0</v>
      </c>
      <c r="AB233" s="56">
        <f>INDEX(Replacement!M:M, MATCH(B233,Replacement!B:B,0))</f>
        <v>8.9</v>
      </c>
      <c r="AC233" s="57">
        <f t="shared" ref="AC233:AC296" si="91">IF(X233&lt;25,4,IF(X233&lt;50,3,IF(X233&lt;75,2,1)))</f>
        <v>4</v>
      </c>
      <c r="AD233" s="57">
        <f>(X233/100)*0.278+(Y233/100)*0.0732</f>
        <v>8.3440000000000014E-2</v>
      </c>
      <c r="AE233" s="44">
        <f t="shared" si="79"/>
        <v>4.4907028494792604E-3</v>
      </c>
      <c r="AF233" s="61" t="str">
        <f t="shared" si="80"/>
        <v>District has 100 pumps, with 5 % of pumps being electric. The electric tariff subsidy is Very High. These pumps abstract 666 MCM of groundwater.</v>
      </c>
      <c r="AG233" s="146">
        <f>INDEX(Replacement!N:N,MATCH(B233,Replacement!B:B,0))</f>
        <v>72.412461539999995</v>
      </c>
      <c r="AH233" s="147">
        <f>INDEX('Community SIP'!C:C,MATCH(B233,'Community SIP'!B:B,0))</f>
        <v>1.69</v>
      </c>
      <c r="AI233" s="147">
        <f>INDEX('Community SIP'!D:D,MATCH(B233,'Community SIP'!B:B,0))</f>
        <v>2.6</v>
      </c>
      <c r="AJ233" s="67" t="str">
        <f t="shared" si="81"/>
        <v>High</v>
      </c>
      <c r="AK233" s="64">
        <f t="shared" si="82"/>
        <v>3</v>
      </c>
      <c r="AL233" s="64" t="str">
        <f t="shared" si="83"/>
        <v>High</v>
      </c>
      <c r="AM233" s="70" t="str">
        <f t="shared" si="84"/>
        <v>Small and Marginal farmers hold 72 % of holdings. The average area per holding is 1.69 ha with High fragmentation of land.</v>
      </c>
      <c r="AN233" s="150" t="str">
        <f>INDEX(DISCOM!E:E,MATCH(B233,DISCOM!B:B,0))</f>
        <v>Dakshinanchal Vidyut Vitran Nigam Limited (DVVNL)</v>
      </c>
      <c r="AO233" s="150"/>
      <c r="AP233" s="150" t="str">
        <f>INDEX(DISCOM!F:F,MATCH(B233,DISCOM!B:B,0))</f>
        <v>C-</v>
      </c>
      <c r="AQ233" s="74" t="str">
        <f>INDEX(DISCOM!H:H,MATCH(B233,DISCOM!B:B,0))</f>
        <v>No</v>
      </c>
      <c r="AR233" s="150"/>
      <c r="AS233" s="77">
        <f>(INDEX(Tariff!D:D,MATCH(A233,Tariff!A:A,0)))*100</f>
        <v>0</v>
      </c>
      <c r="AT233" s="85" t="str">
        <f>(INDEX(Tariff!E:E,MATCH(A233,Tariff!A:A,0)))</f>
        <v>Very High</v>
      </c>
      <c r="AU233" s="86" t="str">
        <f t="shared" si="85"/>
        <v xml:space="preserve">Dakshinanchal Vidyut Vitran Nigam Limited (DVVNL) is the Distribution Company responsible for distributing electricity. The rating of DISCOM (capturing financial and operational metrics) is C-. </v>
      </c>
      <c r="AV233" s="119" t="str">
        <f>INDEX('Community SIP'!I:I,MATCH(B233,'Community SIP'!B:B,0))</f>
        <v>Community SIP</v>
      </c>
      <c r="AW233" s="119" t="str">
        <f t="shared" si="88"/>
        <v xml:space="preserve"> Small farm areas alongside higher fragmentation of holdings suggests community SIPs may be preferred</v>
      </c>
      <c r="AX233" s="119" t="str">
        <f t="shared" si="89"/>
        <v/>
      </c>
      <c r="AY233" s="119"/>
      <c r="AZ233" s="119" t="str">
        <f t="shared" si="86"/>
        <v>Diesel</v>
      </c>
      <c r="BA233" s="119"/>
      <c r="BB233" s="120" t="str">
        <f>INDEX(DISCOM!H:H,MATCH(B233,DISCOM!B:B,0))</f>
        <v>No</v>
      </c>
      <c r="BC233" s="153" t="s">
        <v>736</v>
      </c>
      <c r="BD233" s="181" t="str">
        <f t="shared" si="87"/>
        <v>Higher proportion of diesel pumps suggests that PM-KUSUM model B be preferred. Small farm areas alongside higher fragmentation of holdings suggests community SIPs may be preferred</v>
      </c>
      <c r="BE233" s="58" t="s">
        <v>737</v>
      </c>
      <c r="BG233">
        <f>Y233*100</f>
        <v>9500</v>
      </c>
    </row>
    <row r="234" spans="1:59" ht="123" customHeight="1" x14ac:dyDescent="0.25">
      <c r="A234" s="88" t="str">
        <f>INDEX(Aquifer!A:A,MATCH(B234,Aquifer!C:C,0))</f>
        <v>rajasthan</v>
      </c>
      <c r="B234" s="89" t="s">
        <v>82</v>
      </c>
      <c r="C234" s="87">
        <v>4.9800000000000004</v>
      </c>
      <c r="D234" s="130">
        <f>INDEX(Aquifer!J:J,MATCH(B234,Aquifer!C:C,0))*100</f>
        <v>85.924087588226726</v>
      </c>
      <c r="E234" s="128">
        <v>153.69999999999999</v>
      </c>
      <c r="F234" s="128">
        <v>64.2</v>
      </c>
      <c r="G234" s="128">
        <v>79.123123693710809</v>
      </c>
      <c r="H234" s="46" t="str">
        <f t="shared" si="71"/>
        <v>Very High</v>
      </c>
      <c r="I234" s="46" t="str">
        <f t="shared" si="72"/>
        <v>Moderate</v>
      </c>
      <c r="J234" s="46" t="str">
        <f t="shared" si="73"/>
        <v>High</v>
      </c>
      <c r="K234" s="46" t="str">
        <f t="shared" si="74"/>
        <v>Very High</v>
      </c>
      <c r="L234" s="91" t="str">
        <f t="shared" si="75"/>
        <v>District has Very High proportion of area under cultivation, supporting Moderate cropping intensity. Irrigation coverage is High with Very High irrigation water requirements.</v>
      </c>
      <c r="M234" s="132">
        <v>6.98</v>
      </c>
      <c r="N234" s="132">
        <f>INDEX(Aquifer!H:H,MATCH(B234,Aquifer!C:C,0))</f>
        <v>61.08</v>
      </c>
      <c r="O234" s="77" t="str">
        <f>INDEX(Aquifer!F:F,MATCH(B234,Aquifer!C:C,0))</f>
        <v>HR</v>
      </c>
      <c r="P234" s="134">
        <f>INDEX(surface_water_body!F:F,MATCH(B234,surface_water_body!A:A,0))</f>
        <v>0</v>
      </c>
      <c r="Q234" s="42">
        <f>INDEX(surface_water_body!D:D,MATCH(B234,surface_water_body!A:A,0))</f>
        <v>0</v>
      </c>
      <c r="R234" s="132">
        <f>INDEX(surface_water_body!E:E,MATCH(B234,surface_water_body!A:A,0))</f>
        <v>0</v>
      </c>
      <c r="S234" s="43" t="str">
        <f t="shared" si="76"/>
        <v>Low</v>
      </c>
      <c r="T234" s="43" t="str">
        <f t="shared" si="77"/>
        <v>Moderate</v>
      </c>
      <c r="U234" s="43">
        <f t="shared" si="90"/>
        <v>1</v>
      </c>
      <c r="V234" s="48" t="str">
        <f t="shared" si="78"/>
        <v>Groundwater contribution to irrigation is Low with current groundwater development stage classified as Moderate. There are 0 surface water bodies, covering 0% of district area.</v>
      </c>
      <c r="W234" s="136">
        <v>100</v>
      </c>
      <c r="X234" s="134">
        <v>41</v>
      </c>
      <c r="Y234" s="143">
        <f>INDEX(Aquifer!E:E, MATCH(B234,Aquifer!C:C,0))*100</f>
        <v>59</v>
      </c>
      <c r="Z234" s="139">
        <f>(INDEX(Aquifer!G:G, MATCH(B234,Aquifer!C:C,0)))*(10^4/10^6)</f>
        <v>121.14120000000001</v>
      </c>
      <c r="AA234" s="141">
        <v>167</v>
      </c>
      <c r="AB234" s="56">
        <f>INDEX(Replacement!M:M, MATCH(B234,Replacement!B:B,0))</f>
        <v>18.12</v>
      </c>
      <c r="AC234" s="57">
        <f t="shared" si="91"/>
        <v>3</v>
      </c>
      <c r="AD234" s="57">
        <f>(X234/100)*0.278+(Y234/100)*0.0732</f>
        <v>0.157168</v>
      </c>
      <c r="AE234" s="44">
        <f t="shared" si="79"/>
        <v>3.1305202084381868E-3</v>
      </c>
      <c r="AF234" s="61" t="str">
        <f t="shared" si="80"/>
        <v>District has 100 pumps, with 41 % of pumps being electric. The electric tariff subsidy is Moderate. These pumps abstract 121 MCM of groundwater.</v>
      </c>
      <c r="AG234" s="146">
        <f>INDEX(Replacement!N:N,MATCH(B234,Replacement!B:B,0))</f>
        <v>29.034236180000001</v>
      </c>
      <c r="AH234" s="147">
        <f>INDEX('Community SIP'!C:C,MATCH(B234,'Community SIP'!B:B,0))</f>
        <v>4.45</v>
      </c>
      <c r="AI234" s="147">
        <f>INDEX('Community SIP'!D:D,MATCH(B234,'Community SIP'!B:B,0))</f>
        <v>2.06</v>
      </c>
      <c r="AJ234" s="67" t="str">
        <f t="shared" si="81"/>
        <v>Low</v>
      </c>
      <c r="AK234" s="64">
        <f t="shared" si="82"/>
        <v>1</v>
      </c>
      <c r="AL234" s="64" t="str">
        <f t="shared" si="83"/>
        <v>High</v>
      </c>
      <c r="AM234" s="70" t="str">
        <f t="shared" si="84"/>
        <v>Small and Marginal farmers hold 29 % of holdings. The average area per holding is 4.45 ha with High fragmentation of land.</v>
      </c>
      <c r="AN234" s="150" t="str">
        <f>INDEX(DISCOM!E:E,MATCH(B234,DISCOM!B:B,0))</f>
        <v>Jodhpur Vidyut Vitran Nigam Limited (JDVVNL)</v>
      </c>
      <c r="AO234" s="150" t="str">
        <f>RIGHT(AN234,7)</f>
        <v>JDVVNL)</v>
      </c>
      <c r="AP234" s="150" t="str">
        <f>INDEX(DISCOM!F:F,MATCH(B234,DISCOM!B:B,0))</f>
        <v>B-</v>
      </c>
      <c r="AQ234" s="74" t="str">
        <f>INDEX(DISCOM!H:H,MATCH(B234,DISCOM!B:B,0))</f>
        <v>No</v>
      </c>
      <c r="AR234" s="150"/>
      <c r="AS234" s="77">
        <f>(INDEX(Tariff!D:D,MATCH(A234,Tariff!A:A,0)))*100</f>
        <v>167</v>
      </c>
      <c r="AT234" s="85" t="str">
        <f>(INDEX(Tariff!E:E,MATCH(A234,Tariff!A:A,0)))</f>
        <v>Moderate</v>
      </c>
      <c r="AU234" s="86" t="str">
        <f t="shared" si="85"/>
        <v xml:space="preserve">Jodhpur Vidyut Vitran Nigam Limited (JDVVNL) is the Distribution Company responsible for distributing electricity. The rating of DISCOM (capturing financial and operational metrics) is B-. </v>
      </c>
      <c r="AV234" s="119" t="str">
        <f>INDEX('Community SIP'!I:I,MATCH(B234,'Community SIP'!B:B,0))</f>
        <v/>
      </c>
      <c r="AW234" s="119" t="str">
        <f t="shared" si="88"/>
        <v/>
      </c>
      <c r="AX234" s="119" t="str">
        <f t="shared" si="89"/>
        <v/>
      </c>
      <c r="AY234" s="119"/>
      <c r="AZ234" s="119" t="str">
        <f t="shared" si="86"/>
        <v>mix</v>
      </c>
      <c r="BA234" s="119"/>
      <c r="BB234" s="120" t="str">
        <f>INDEX(DISCOM!H:H,MATCH(B234,DISCOM!B:B,0))</f>
        <v>No</v>
      </c>
      <c r="BC234" s="153" t="s">
        <v>739</v>
      </c>
      <c r="BD234" s="181" t="str">
        <f t="shared" si="87"/>
        <v>Both electric and diesel pumps are present. With more than 80 % feeder segregation suggesting preferred PM-KUSUM  model is C.  However, low DISCOM rating may be a challenge suggesting investments are to be made to strengthen DISCOM. PM-KUSUM B for diesel pumps.</v>
      </c>
      <c r="BE234" s="58" t="s">
        <v>740</v>
      </c>
      <c r="BG234">
        <f>Y234*100</f>
        <v>5900</v>
      </c>
    </row>
    <row r="235" spans="1:59" ht="123" customHeight="1" x14ac:dyDescent="0.25">
      <c r="A235" s="88" t="str">
        <f>INDEX(Aquifer!A:A,MATCH(B235,Aquifer!C:C,0))</f>
        <v>west bengal</v>
      </c>
      <c r="B235" s="89" t="s">
        <v>311</v>
      </c>
      <c r="C235" s="87">
        <v>4.7435687502741004</v>
      </c>
      <c r="D235" s="130">
        <f>INDEX(Aquifer!J:J,MATCH(B235,Aquifer!C:C,0))*100</f>
        <v>57.666791658253771</v>
      </c>
      <c r="E235" s="128">
        <v>172.6</v>
      </c>
      <c r="F235" s="128">
        <v>32.200000000000003</v>
      </c>
      <c r="G235" s="128">
        <v>45.480323503304071</v>
      </c>
      <c r="H235" s="46" t="str">
        <f t="shared" si="71"/>
        <v>High</v>
      </c>
      <c r="I235" s="46" t="str">
        <f t="shared" si="72"/>
        <v>Moderate</v>
      </c>
      <c r="J235" s="46" t="str">
        <f t="shared" si="73"/>
        <v>Moderate</v>
      </c>
      <c r="K235" s="46" t="str">
        <f t="shared" si="74"/>
        <v>Moderate</v>
      </c>
      <c r="L235" s="91" t="str">
        <f t="shared" si="75"/>
        <v>District has High proportion of area under cultivation, supporting Moderate cropping intensity. Irrigation coverage is Moderate with Moderate irrigation water requirements.</v>
      </c>
      <c r="M235" s="132">
        <v>17.28</v>
      </c>
      <c r="N235" s="132">
        <f>INDEX(Aquifer!H:H,MATCH(B235,Aquifer!C:C,0))</f>
        <v>21.55</v>
      </c>
      <c r="O235" s="77" t="str">
        <f>INDEX(Aquifer!F:F,MATCH(B235,Aquifer!C:C,0))</f>
        <v>SR</v>
      </c>
      <c r="P235" s="134">
        <f>INDEX(surface_water_body!F:F,MATCH(B235,surface_water_body!A:A,0))</f>
        <v>37301</v>
      </c>
      <c r="Q235" s="42">
        <f>INDEX(surface_water_body!D:D,MATCH(B235,surface_water_body!A:A,0))</f>
        <v>108.07470000000461</v>
      </c>
      <c r="R235" s="132">
        <f>INDEX(surface_water_body!E:E,MATCH(B235,surface_water_body!A:A,0))</f>
        <v>7.5070071855972138</v>
      </c>
      <c r="S235" s="43" t="str">
        <f t="shared" si="76"/>
        <v>Low</v>
      </c>
      <c r="T235" s="43" t="str">
        <f t="shared" si="77"/>
        <v>Low</v>
      </c>
      <c r="U235" s="43">
        <f t="shared" si="90"/>
        <v>4</v>
      </c>
      <c r="V235" s="48" t="str">
        <f t="shared" si="78"/>
        <v>Groundwater contribution to irrigation is Low with current groundwater development stage classified as Low. There are 37301 surface water bodies, covering 7.5% of district area.</v>
      </c>
      <c r="W235" s="136">
        <v>100</v>
      </c>
      <c r="X235" s="134">
        <v>3</v>
      </c>
      <c r="Y235" s="143">
        <f>INDEX(Aquifer!E:E, MATCH(B235,Aquifer!C:C,0))*100</f>
        <v>97</v>
      </c>
      <c r="Z235" s="139">
        <f>(INDEX(Aquifer!G:G, MATCH(B235,Aquifer!C:C,0)))*(10^4/10^6)</f>
        <v>621.66920000000005</v>
      </c>
      <c r="AA235" s="141">
        <v>459.99999999999994</v>
      </c>
      <c r="AB235" s="56">
        <f>INDEX(Replacement!M:M, MATCH(B235,Replacement!B:B,0))</f>
        <v>3.73</v>
      </c>
      <c r="AC235" s="57">
        <f t="shared" si="91"/>
        <v>4</v>
      </c>
      <c r="AD235" s="57">
        <f>(X235/100)*0.278+(Y235/100)*0.0732</f>
        <v>7.9343999999999998E-2</v>
      </c>
      <c r="AE235" s="44">
        <f t="shared" si="79"/>
        <v>1.6694929681569069E-3</v>
      </c>
      <c r="AF235" s="61" t="str">
        <f t="shared" si="80"/>
        <v>District has 100 pumps, with 3 % of pumps being electric. The electric tariff subsidy is Low. These pumps abstract 621 MCM of groundwater.</v>
      </c>
      <c r="AG235" s="146">
        <f>INDEX(Replacement!N:N,MATCH(B235,Replacement!B:B,0))</f>
        <v>99.726590760999997</v>
      </c>
      <c r="AH235" s="147">
        <f>INDEX('Community SIP'!C:C,MATCH(B235,'Community SIP'!B:B,0))</f>
        <v>0.46</v>
      </c>
      <c r="AI235" s="147">
        <f>INDEX('Community SIP'!D:D,MATCH(B235,'Community SIP'!B:B,0))</f>
        <v>1.66</v>
      </c>
      <c r="AJ235" s="67" t="str">
        <f t="shared" si="81"/>
        <v>Very High</v>
      </c>
      <c r="AK235" s="64">
        <f t="shared" si="82"/>
        <v>4</v>
      </c>
      <c r="AL235" s="64" t="str">
        <f t="shared" si="83"/>
        <v>Moderate</v>
      </c>
      <c r="AM235" s="70" t="str">
        <f t="shared" si="84"/>
        <v>Small and Marginal farmers hold 99 % of holdings. The average area per holding is 0.46 ha with Moderate fragmentation of land.</v>
      </c>
      <c r="AN235" s="150" t="str">
        <f>INDEX(DISCOM!E:E,MATCH(B235,DISCOM!B:B,0))</f>
        <v>West Bengal State Electricity Distribution Company Limited (WBSEDCL)</v>
      </c>
      <c r="AO235" s="150"/>
      <c r="AP235" s="150" t="str">
        <f>INDEX(DISCOM!F:F,MATCH(B235,DISCOM!B:B,0))</f>
        <v>B-</v>
      </c>
      <c r="AQ235" s="74" t="str">
        <f>INDEX(DISCOM!H:H,MATCH(B235,DISCOM!B:B,0))</f>
        <v>No</v>
      </c>
      <c r="AR235" s="150"/>
      <c r="AS235" s="77">
        <f>(INDEX(Tariff!D:D,MATCH(A235,Tariff!A:A,0)))*100</f>
        <v>459.99999999999994</v>
      </c>
      <c r="AT235" s="85" t="str">
        <f>(INDEX(Tariff!E:E,MATCH(A235,Tariff!A:A,0)))</f>
        <v>Low</v>
      </c>
      <c r="AU235" s="86" t="str">
        <f t="shared" si="85"/>
        <v xml:space="preserve">West Bengal State Electricity Distribution Company Limited (WBSEDCL) is the Distribution Company responsible for distributing electricity. The rating of DISCOM (capturing financial and operational metrics) is B-. </v>
      </c>
      <c r="AV235" s="119" t="str">
        <f>INDEX('Community SIP'!I:I,MATCH(B235,'Community SIP'!B:B,0))</f>
        <v>Community SIP</v>
      </c>
      <c r="AW235" s="119" t="str">
        <f t="shared" si="88"/>
        <v xml:space="preserve"> Small farm areas alongside higher fragmentation of holdings suggests community SIPs may be preferred</v>
      </c>
      <c r="AX235" s="119" t="str">
        <f t="shared" si="89"/>
        <v/>
      </c>
      <c r="AY235" s="119"/>
      <c r="AZ235" s="119" t="str">
        <f t="shared" si="86"/>
        <v>Diesel</v>
      </c>
      <c r="BA235" s="119"/>
      <c r="BB235" s="120" t="str">
        <f>INDEX(DISCOM!H:H,MATCH(B235,DISCOM!B:B,0))</f>
        <v>No</v>
      </c>
      <c r="BC235" s="153" t="s">
        <v>736</v>
      </c>
      <c r="BD235" s="181" t="str">
        <f t="shared" si="87"/>
        <v>Higher proportion of diesel pumps suggests that PM-KUSUM model B be preferred. Small farm areas alongside higher fragmentation of holdings suggests community SIPs may be preferred</v>
      </c>
      <c r="BE235" s="58" t="s">
        <v>737</v>
      </c>
      <c r="BG235">
        <f>Y235*100</f>
        <v>9700</v>
      </c>
    </row>
    <row r="236" spans="1:59" ht="123" customHeight="1" x14ac:dyDescent="0.25">
      <c r="A236" s="88" t="str">
        <f>INDEX(Aquifer!A:A,MATCH(B236,Aquifer!C:C,0))</f>
        <v>uttar pradesh</v>
      </c>
      <c r="B236" s="89" t="s">
        <v>617</v>
      </c>
      <c r="C236" s="87">
        <v>4.8</v>
      </c>
      <c r="D236" s="130">
        <f>INDEX(Aquifer!J:J,MATCH(B236,Aquifer!C:C,0))*100</f>
        <v>75.996709720326223</v>
      </c>
      <c r="E236" s="128">
        <v>163.39999999999998</v>
      </c>
      <c r="F236" s="128">
        <v>100</v>
      </c>
      <c r="G236" s="128">
        <v>76.057058131806315</v>
      </c>
      <c r="H236" s="46" t="str">
        <f t="shared" si="71"/>
        <v>Very High</v>
      </c>
      <c r="I236" s="46" t="str">
        <f t="shared" si="72"/>
        <v>Moderate</v>
      </c>
      <c r="J236" s="46" t="str">
        <f t="shared" si="73"/>
        <v>Very High</v>
      </c>
      <c r="K236" s="46" t="str">
        <f t="shared" si="74"/>
        <v>Very High</v>
      </c>
      <c r="L236" s="91" t="str">
        <f t="shared" si="75"/>
        <v>District has Very High proportion of area under cultivation, supporting Moderate cropping intensity. Irrigation coverage is Very High with Very High irrigation water requirements.</v>
      </c>
      <c r="M236" s="132">
        <v>78.990000000000009</v>
      </c>
      <c r="N236" s="132">
        <f>INDEX(Aquifer!H:H,MATCH(B236,Aquifer!C:C,0))</f>
        <v>98</v>
      </c>
      <c r="O236" s="77" t="str">
        <f>INDEX(Aquifer!F:F,MATCH(B236,Aquifer!C:C,0))</f>
        <v>SR</v>
      </c>
      <c r="P236" s="134">
        <f>INDEX(surface_water_body!F:F,MATCH(B236,surface_water_body!A:A,0))</f>
        <v>763</v>
      </c>
      <c r="Q236" s="42">
        <f>INDEX(surface_water_body!D:D,MATCH(B236,surface_water_body!A:A,0))</f>
        <v>4.1500699999999959</v>
      </c>
      <c r="R236" s="132">
        <f>INDEX(surface_water_body!E:E,MATCH(B236,surface_water_body!A:A,0))</f>
        <v>0.36917989734330653</v>
      </c>
      <c r="S236" s="43" t="str">
        <f t="shared" si="76"/>
        <v>Very High</v>
      </c>
      <c r="T236" s="43" t="str">
        <f t="shared" si="77"/>
        <v>Semi-critical</v>
      </c>
      <c r="U236" s="43">
        <f t="shared" si="90"/>
        <v>2</v>
      </c>
      <c r="V236" s="48" t="str">
        <f t="shared" si="78"/>
        <v>Groundwater contribution to irrigation is Very High with current groundwater development stage classified as Semi-critical. There are 763 surface water bodies, covering 0.4% of district area.</v>
      </c>
      <c r="W236" s="136">
        <v>100</v>
      </c>
      <c r="X236" s="134">
        <v>60</v>
      </c>
      <c r="Y236" s="143">
        <f>INDEX(Aquifer!E:E, MATCH(B236,Aquifer!C:C,0))*100</f>
        <v>40</v>
      </c>
      <c r="Z236" s="139">
        <f>(INDEX(Aquifer!G:G, MATCH(B236,Aquifer!C:C,0)))*(10^4/10^6)</f>
        <v>985.44259999999997</v>
      </c>
      <c r="AA236" s="141">
        <v>0</v>
      </c>
      <c r="AB236" s="56">
        <f>INDEX(Replacement!M:M, MATCH(B236,Replacement!B:B,0))</f>
        <v>11.874275098424599</v>
      </c>
      <c r="AC236" s="57">
        <f t="shared" si="91"/>
        <v>2</v>
      </c>
      <c r="AD236" s="57">
        <f>(X236/100)*0.278+(Y236/100)*0.0732</f>
        <v>0.19608</v>
      </c>
      <c r="AE236" s="44">
        <f t="shared" si="79"/>
        <v>2.0819680346205925E-2</v>
      </c>
      <c r="AF236" s="61" t="str">
        <f t="shared" si="80"/>
        <v>District has 100 pumps, with 60 % of pumps being electric. The electric tariff subsidy is Very High. These pumps abstract 985 MCM of groundwater.</v>
      </c>
      <c r="AG236" s="146">
        <f>INDEX(Replacement!N:N,MATCH(B236,Replacement!B:B,0))</f>
        <v>91.539633440000003</v>
      </c>
      <c r="AH236" s="147">
        <f>INDEX('Community SIP'!C:C,MATCH(B236,'Community SIP'!B:B,0))</f>
        <v>0.82</v>
      </c>
      <c r="AI236" s="147">
        <f>INDEX('Community SIP'!D:D,MATCH(B236,'Community SIP'!B:B,0))</f>
        <v>1.89</v>
      </c>
      <c r="AJ236" s="67" t="str">
        <f t="shared" si="81"/>
        <v>Very High</v>
      </c>
      <c r="AK236" s="64">
        <f t="shared" si="82"/>
        <v>4</v>
      </c>
      <c r="AL236" s="64" t="str">
        <f t="shared" si="83"/>
        <v>Moderate</v>
      </c>
      <c r="AM236" s="70" t="str">
        <f t="shared" si="84"/>
        <v>Small and Marginal farmers hold 91 % of holdings. The average area per holding is 0.82 ha with Moderate fragmentation of land.</v>
      </c>
      <c r="AN236" s="150" t="str">
        <f>INDEX(DISCOM!E:E,MATCH(B236,DISCOM!B:B,0))</f>
        <v>Paschimanchal Vidyut Vitran Nigam Limited (PVVNL)</v>
      </c>
      <c r="AO236" s="150"/>
      <c r="AP236" s="150" t="str">
        <f>INDEX(DISCOM!F:F,MATCH(B236,DISCOM!B:B,0))</f>
        <v>B</v>
      </c>
      <c r="AQ236" s="74" t="str">
        <f>INDEX(DISCOM!H:H,MATCH(B236,DISCOM!B:B,0))</f>
        <v>Yes</v>
      </c>
      <c r="AR236" s="150" t="s">
        <v>726</v>
      </c>
      <c r="AS236" s="77">
        <f>(INDEX(Tariff!D:D,MATCH(A236,Tariff!A:A,0)))*100</f>
        <v>0</v>
      </c>
      <c r="AT236" s="85" t="str">
        <f>(INDEX(Tariff!E:E,MATCH(A236,Tariff!A:A,0)))</f>
        <v>Very High</v>
      </c>
      <c r="AU236" s="86" t="str">
        <f t="shared" si="85"/>
        <v>Paschimanchal Vidyut Vitran Nigam Limited (PVVNL) is the Distribution Company responsible for distributing electricity. The rating of DISCOM (capturing financial and operational metrics) is B. More than 70 % of feeder is segregated.</v>
      </c>
      <c r="AV236" s="119" t="str">
        <f>INDEX('Community SIP'!I:I,MATCH(B236,'Community SIP'!B:B,0))</f>
        <v>Community SIP</v>
      </c>
      <c r="AW236" s="119" t="str">
        <f t="shared" si="88"/>
        <v xml:space="preserve"> Small farm areas alongside higher fragmentation of holdings suggests community SIPs may be preferred</v>
      </c>
      <c r="AX236" s="119" t="str">
        <f t="shared" si="89"/>
        <v xml:space="preserve"> High groundwater development suggests that new SIPs should focus on surface water sources. </v>
      </c>
      <c r="AY236" s="120" t="s">
        <v>727</v>
      </c>
      <c r="AZ236" s="119" t="str">
        <f t="shared" si="86"/>
        <v>mix</v>
      </c>
      <c r="BA236" s="120" t="s">
        <v>728</v>
      </c>
      <c r="BB236" s="120" t="str">
        <f>INDEX(DISCOM!H:H,MATCH(B236,DISCOM!B:B,0))</f>
        <v>Yes</v>
      </c>
      <c r="BC236" s="153" t="s">
        <v>747</v>
      </c>
      <c r="BD236" s="181" t="str">
        <f t="shared" si="87"/>
        <v>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236" s="58" t="s">
        <v>730</v>
      </c>
      <c r="BG236">
        <f>Y236*100</f>
        <v>4000</v>
      </c>
    </row>
    <row r="237" spans="1:59" ht="123" customHeight="1" x14ac:dyDescent="0.25">
      <c r="A237" s="88" t="str">
        <f>INDEX(Aquifer!A:A,MATCH(B237,Aquifer!C:C,0))</f>
        <v>madhya pradesh</v>
      </c>
      <c r="B237" s="89" t="s">
        <v>59</v>
      </c>
      <c r="C237" s="87">
        <v>5.26</v>
      </c>
      <c r="D237" s="130">
        <f>INDEX(Aquifer!J:J,MATCH(B237,Aquifer!C:C,0))*100</f>
        <v>58.479213743159733</v>
      </c>
      <c r="E237" s="128">
        <v>197.3</v>
      </c>
      <c r="F237" s="128">
        <v>49.6</v>
      </c>
      <c r="G237" s="128">
        <v>73.458952544659368</v>
      </c>
      <c r="H237" s="46" t="str">
        <f t="shared" si="71"/>
        <v>High</v>
      </c>
      <c r="I237" s="46" t="str">
        <f t="shared" si="72"/>
        <v>High</v>
      </c>
      <c r="J237" s="46" t="str">
        <f t="shared" si="73"/>
        <v>Moderate</v>
      </c>
      <c r="K237" s="46" t="str">
        <f t="shared" si="74"/>
        <v>Very High</v>
      </c>
      <c r="L237" s="91" t="str">
        <f t="shared" si="75"/>
        <v>District has High proportion of area under cultivation, supporting High cropping intensity. Irrigation coverage is Moderate with Very High irrigation water requirements.</v>
      </c>
      <c r="M237" s="132">
        <v>54.15</v>
      </c>
      <c r="N237" s="132">
        <f>INDEX(Aquifer!H:H,MATCH(B237,Aquifer!C:C,0))</f>
        <v>35.65</v>
      </c>
      <c r="O237" s="77" t="str">
        <f>INDEX(Aquifer!F:F,MATCH(B237,Aquifer!C:C,0))</f>
        <v>HR</v>
      </c>
      <c r="P237" s="134">
        <f>INDEX(surface_water_body!F:F,MATCH(B237,surface_water_body!A:A,0))</f>
        <v>44</v>
      </c>
      <c r="Q237" s="42">
        <f>INDEX(surface_water_body!D:D,MATCH(B237,surface_water_body!A:A,0))</f>
        <v>0.3000799999999999</v>
      </c>
      <c r="R237" s="132">
        <f>INDEX(surface_water_body!E:E,MATCH(B237,surface_water_body!A:A,0))</f>
        <v>8.8307029926891489E-3</v>
      </c>
      <c r="S237" s="43" t="str">
        <f t="shared" si="76"/>
        <v>High</v>
      </c>
      <c r="T237" s="43" t="str">
        <f t="shared" si="77"/>
        <v>Low</v>
      </c>
      <c r="U237" s="43">
        <f t="shared" si="90"/>
        <v>1</v>
      </c>
      <c r="V237" s="48" t="str">
        <f t="shared" si="78"/>
        <v>Groundwater contribution to irrigation is High with current groundwater development stage classified as Low. There are 44 surface water bodies, covering 0% of district area.</v>
      </c>
      <c r="W237" s="136">
        <v>100</v>
      </c>
      <c r="X237" s="134">
        <v>36</v>
      </c>
      <c r="Y237" s="143">
        <f>INDEX(Aquifer!E:E, MATCH(B237,Aquifer!C:C,0))*100</f>
        <v>56.999999999999993</v>
      </c>
      <c r="Z237" s="139">
        <f>(INDEX(Aquifer!G:G, MATCH(B237,Aquifer!C:C,0)))*(10^4/10^6)</f>
        <v>156.65190000000001</v>
      </c>
      <c r="AA237" s="141">
        <v>135</v>
      </c>
      <c r="AB237" s="56">
        <f>INDEX(Replacement!M:M, MATCH(B237,Replacement!B:B,0))</f>
        <v>8.33</v>
      </c>
      <c r="AC237" s="57">
        <f t="shared" si="91"/>
        <v>3</v>
      </c>
      <c r="AD237" s="57">
        <f>(X237/100)*0.278+(Y237/100)*0.0732</f>
        <v>0.14180399999999999</v>
      </c>
      <c r="AE237" s="44">
        <f t="shared" si="79"/>
        <v>1.6790803141639803E-3</v>
      </c>
      <c r="AF237" s="61" t="str">
        <f t="shared" si="80"/>
        <v>District has 100 pumps, with 36 % of pumps being electric. The electric tariff subsidy is High. These pumps abstract 156 MCM of groundwater.</v>
      </c>
      <c r="AG237" s="146">
        <f>INDEX(Replacement!N:N,MATCH(B237,Replacement!B:B,0))</f>
        <v>48.37</v>
      </c>
      <c r="AH237" s="147">
        <f>INDEX('Community SIP'!C:C,MATCH(B237,'Community SIP'!B:B,0))</f>
        <v>3.05</v>
      </c>
      <c r="AI237" s="147">
        <f>INDEX('Community SIP'!D:D,MATCH(B237,'Community SIP'!B:B,0))</f>
        <v>2.13</v>
      </c>
      <c r="AJ237" s="67" t="str">
        <f t="shared" si="81"/>
        <v>Moderate</v>
      </c>
      <c r="AK237" s="64">
        <f t="shared" si="82"/>
        <v>1</v>
      </c>
      <c r="AL237" s="64" t="str">
        <f t="shared" si="83"/>
        <v>High</v>
      </c>
      <c r="AM237" s="70" t="str">
        <f t="shared" si="84"/>
        <v>Small and Marginal farmers hold 48 % of holdings. The average area per holding is 3.05 ha with High fragmentation of land.</v>
      </c>
      <c r="AN237" s="150" t="str">
        <f>INDEX(DISCOM!E:E,MATCH(B237,DISCOM!B:B,0))</f>
        <v>Madhya Pradesh Madhya Kshetra Vidyut Vidyut Vitaran Company Limited (MPMKVVCL)</v>
      </c>
      <c r="AO237" s="150"/>
      <c r="AP237" s="150" t="str">
        <f>INDEX(DISCOM!F:F,MATCH(B237,DISCOM!B:B,0))</f>
        <v>B</v>
      </c>
      <c r="AQ237" s="74" t="str">
        <f>INDEX(DISCOM!H:H,MATCH(B237,DISCOM!B:B,0))</f>
        <v>Yes</v>
      </c>
      <c r="AR237" s="150" t="s">
        <v>726</v>
      </c>
      <c r="AS237" s="77">
        <f>(INDEX(Tariff!D:D,MATCH(A237,Tariff!A:A,0)))*100</f>
        <v>135</v>
      </c>
      <c r="AT237" s="85" t="str">
        <f>(INDEX(Tariff!E:E,MATCH(A237,Tariff!A:A,0)))</f>
        <v>High</v>
      </c>
      <c r="AU237" s="86" t="str">
        <f t="shared" si="85"/>
        <v>Madhya Pradesh Madhya Kshetra Vidyut Vidyut Vitaran Company Limited (MPMKVVCL) is the Distribution Company responsible for distributing electricity. The rating of DISCOM (capturing financial and operational metrics) is B. More than 70 % of feeder is segregated.</v>
      </c>
      <c r="AV237" s="119" t="str">
        <f>INDEX('Community SIP'!I:I,MATCH(B237,'Community SIP'!B:B,0))</f>
        <v/>
      </c>
      <c r="AW237" s="119" t="str">
        <f t="shared" si="88"/>
        <v/>
      </c>
      <c r="AX237" s="119" t="str">
        <f t="shared" si="89"/>
        <v/>
      </c>
      <c r="AY237" s="119"/>
      <c r="AZ237" s="119" t="str">
        <f t="shared" si="86"/>
        <v>mix</v>
      </c>
      <c r="BA237" s="120" t="s">
        <v>728</v>
      </c>
      <c r="BB237" s="120" t="str">
        <f>INDEX(DISCOM!H:H,MATCH(B237,DISCOM!B:B,0))</f>
        <v>Yes</v>
      </c>
      <c r="BC237" s="153" t="s">
        <v>731</v>
      </c>
      <c r="BD237" s="181" t="str">
        <f t="shared" si="87"/>
        <v>High DISCOM rating alongside feeder segregation and higher proportion of electric pumps suggests both PM-KUSUM model C (IPS and FLS) may be preferred.</v>
      </c>
      <c r="BE237" s="58" t="s">
        <v>746</v>
      </c>
      <c r="BG237">
        <f>Y237*100</f>
        <v>5699.9999999999991</v>
      </c>
    </row>
    <row r="238" spans="1:59" ht="123" customHeight="1" x14ac:dyDescent="0.25">
      <c r="A238" s="88" t="str">
        <f>INDEX(Aquifer!A:A,MATCH(B238,Aquifer!C:C,0))</f>
        <v>uttar pradesh</v>
      </c>
      <c r="B238" s="89" t="s">
        <v>513</v>
      </c>
      <c r="C238" s="87">
        <v>4.8326476991579996</v>
      </c>
      <c r="D238" s="130">
        <f>INDEX(Aquifer!J:J,MATCH(B238,Aquifer!C:C,0))*100</f>
        <v>69.99729493250689</v>
      </c>
      <c r="E238" s="128">
        <v>160.30000000000001</v>
      </c>
      <c r="F238" s="128">
        <v>81.900000000000006</v>
      </c>
      <c r="G238" s="128">
        <v>76.459155663307229</v>
      </c>
      <c r="H238" s="46" t="str">
        <f t="shared" si="71"/>
        <v>High</v>
      </c>
      <c r="I238" s="46" t="str">
        <f t="shared" si="72"/>
        <v>Moderate</v>
      </c>
      <c r="J238" s="46" t="str">
        <f t="shared" si="73"/>
        <v>Very High</v>
      </c>
      <c r="K238" s="46" t="str">
        <f t="shared" si="74"/>
        <v>Very High</v>
      </c>
      <c r="L238" s="91" t="str">
        <f t="shared" si="75"/>
        <v>District has High proportion of area under cultivation, supporting Moderate cropping intensity. Irrigation coverage is Very High with Very High irrigation water requirements.</v>
      </c>
      <c r="M238" s="132">
        <v>67.73</v>
      </c>
      <c r="N238" s="132">
        <f>INDEX(Aquifer!H:H,MATCH(B238,Aquifer!C:C,0))</f>
        <v>61.99</v>
      </c>
      <c r="O238" s="77" t="str">
        <f>INDEX(Aquifer!F:F,MATCH(B238,Aquifer!C:C,0))</f>
        <v>SR</v>
      </c>
      <c r="P238" s="134">
        <f>INDEX(surface_water_body!F:F,MATCH(B238,surface_water_body!A:A,0))</f>
        <v>4357</v>
      </c>
      <c r="Q238" s="42">
        <f>INDEX(surface_water_body!D:D,MATCH(B238,surface_water_body!A:A,0))</f>
        <v>22.569009999999999</v>
      </c>
      <c r="R238" s="132">
        <f>INDEX(surface_water_body!E:E,MATCH(B238,surface_water_body!A:A,0))</f>
        <v>0.37157185474037013</v>
      </c>
      <c r="S238" s="43" t="str">
        <f t="shared" si="76"/>
        <v>High</v>
      </c>
      <c r="T238" s="43" t="str">
        <f t="shared" si="77"/>
        <v>Moderate</v>
      </c>
      <c r="U238" s="43">
        <f t="shared" si="90"/>
        <v>4</v>
      </c>
      <c r="V238" s="48" t="str">
        <f t="shared" si="78"/>
        <v>Groundwater contribution to irrigation is High with current groundwater development stage classified as Moderate. There are 4357 surface water bodies, covering 0.4% of district area.</v>
      </c>
      <c r="W238" s="136">
        <v>100</v>
      </c>
      <c r="X238" s="134">
        <v>41</v>
      </c>
      <c r="Y238" s="143">
        <f>INDEX(Aquifer!E:E, MATCH(B238,Aquifer!C:C,0))*100</f>
        <v>59</v>
      </c>
      <c r="Z238" s="139">
        <f>(INDEX(Aquifer!G:G, MATCH(B238,Aquifer!C:C,0)))*(10^4/10^6)</f>
        <v>277.42500000000001</v>
      </c>
      <c r="AA238" s="141">
        <v>0</v>
      </c>
      <c r="AB238" s="56">
        <f>INDEX(Replacement!M:M, MATCH(B238,Replacement!B:B,0))</f>
        <v>5.6</v>
      </c>
      <c r="AC238" s="57">
        <f t="shared" si="91"/>
        <v>3</v>
      </c>
      <c r="AD238" s="57">
        <f>(X238/100)*0.278+(Y238/100)*0.0732</f>
        <v>0.157168</v>
      </c>
      <c r="AE238" s="44">
        <f t="shared" si="79"/>
        <v>2.2156444464000004E-3</v>
      </c>
      <c r="AF238" s="61" t="str">
        <f t="shared" si="80"/>
        <v>District has 100 pumps, with 41 % of pumps being electric. The electric tariff subsidy is Very High. These pumps abstract 277 MCM of groundwater.</v>
      </c>
      <c r="AG238" s="146">
        <f>INDEX(Replacement!N:N,MATCH(B238,Replacement!B:B,0))</f>
        <v>94.882914139999997</v>
      </c>
      <c r="AH238" s="147">
        <f>INDEX('Community SIP'!C:C,MATCH(B238,'Community SIP'!B:B,0))</f>
        <v>0.67</v>
      </c>
      <c r="AI238" s="147">
        <f>INDEX('Community SIP'!D:D,MATCH(B238,'Community SIP'!B:B,0))</f>
        <v>1.65</v>
      </c>
      <c r="AJ238" s="67" t="str">
        <f t="shared" si="81"/>
        <v>Very High</v>
      </c>
      <c r="AK238" s="64">
        <f t="shared" si="82"/>
        <v>4</v>
      </c>
      <c r="AL238" s="64" t="str">
        <f t="shared" si="83"/>
        <v>Moderate</v>
      </c>
      <c r="AM238" s="70" t="str">
        <f t="shared" si="84"/>
        <v>Small and Marginal farmers hold 94 % of holdings. The average area per holding is 0.67 ha with Moderate fragmentation of land.</v>
      </c>
      <c r="AN238" s="150" t="str">
        <f>INDEX(DISCOM!E:E,MATCH(B238,DISCOM!B:B,0))</f>
        <v>Madhyanchal Vidyut Vitran Nigam Limited (MVVNL)</v>
      </c>
      <c r="AO238" s="150"/>
      <c r="AP238" s="150" t="str">
        <f>INDEX(DISCOM!F:F,MATCH(B238,DISCOM!B:B,0))</f>
        <v>C-</v>
      </c>
      <c r="AQ238" s="74" t="str">
        <f>INDEX(DISCOM!H:H,MATCH(B238,DISCOM!B:B,0))</f>
        <v>Yes</v>
      </c>
      <c r="AR238" s="150" t="s">
        <v>726</v>
      </c>
      <c r="AS238" s="77">
        <f>(INDEX(Tariff!D:D,MATCH(A238,Tariff!A:A,0)))*100</f>
        <v>0</v>
      </c>
      <c r="AT238" s="85" t="str">
        <f>(INDEX(Tariff!E:E,MATCH(A238,Tariff!A:A,0)))</f>
        <v>Very High</v>
      </c>
      <c r="AU238" s="86" t="str">
        <f t="shared" si="85"/>
        <v>Madhyanchal Vidyut Vitran Nigam Limited (MVVNL) is the Distribution Company responsible for distributing electricity. The rating of DISCOM (capturing financial and operational metrics) is C-. More than 70 % of feeder is segregated.</v>
      </c>
      <c r="AV238" s="119" t="str">
        <f>INDEX('Community SIP'!I:I,MATCH(B238,'Community SIP'!B:B,0))</f>
        <v>Community SIP</v>
      </c>
      <c r="AW238" s="119" t="str">
        <f t="shared" si="88"/>
        <v xml:space="preserve"> Small farm areas alongside higher fragmentation of holdings suggests community SIPs may be preferred</v>
      </c>
      <c r="AX238" s="119" t="str">
        <f t="shared" si="89"/>
        <v/>
      </c>
      <c r="AY238" s="119"/>
      <c r="AZ238" s="119" t="str">
        <f t="shared" si="86"/>
        <v>mix</v>
      </c>
      <c r="BA238" s="119"/>
      <c r="BB238" s="120" t="str">
        <f>INDEX(DISCOM!H:H,MATCH(B238,DISCOM!B:B,0))</f>
        <v>Yes</v>
      </c>
      <c r="BC238" s="153" t="s">
        <v>743</v>
      </c>
      <c r="BD238" s="181" t="str">
        <f t="shared" si="87"/>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38" s="58" t="s">
        <v>725</v>
      </c>
      <c r="BG238">
        <f>Y238*100</f>
        <v>5900</v>
      </c>
    </row>
    <row r="239" spans="1:59" ht="123" customHeight="1" x14ac:dyDescent="0.25">
      <c r="A239" s="88" t="str">
        <f>INDEX(Aquifer!A:A,MATCH(B239,Aquifer!C:C,0))</f>
        <v>uttarakhand</v>
      </c>
      <c r="B239" s="89" t="s">
        <v>549</v>
      </c>
      <c r="C239" s="87">
        <v>4.7623325070830003</v>
      </c>
      <c r="D239" s="130">
        <f>INDEX(Aquifer!J:J,MATCH(B239,Aquifer!C:C,0))*100</f>
        <v>46.502448921040227</v>
      </c>
      <c r="E239" s="128">
        <v>140.69999999999999</v>
      </c>
      <c r="F239" s="128">
        <v>95.5</v>
      </c>
      <c r="G239" s="128">
        <v>64.806858213362119</v>
      </c>
      <c r="H239" s="46" t="str">
        <f t="shared" si="71"/>
        <v>Moderate</v>
      </c>
      <c r="I239" s="46" t="str">
        <f t="shared" si="72"/>
        <v>Moderate</v>
      </c>
      <c r="J239" s="46" t="str">
        <f t="shared" si="73"/>
        <v>Very High</v>
      </c>
      <c r="K239" s="46" t="str">
        <f t="shared" si="74"/>
        <v>High</v>
      </c>
      <c r="L239" s="91" t="str">
        <f t="shared" si="75"/>
        <v>District has Moderate proportion of area under cultivation, supporting Moderate cropping intensity. Irrigation coverage is Very High with High irrigation water requirements.</v>
      </c>
      <c r="M239" s="132">
        <v>81.150000000000006</v>
      </c>
      <c r="N239" s="132">
        <f>INDEX(Aquifer!H:H,MATCH(B239,Aquifer!C:C,0))</f>
        <v>65.400000000000006</v>
      </c>
      <c r="O239" s="77" t="str">
        <f>INDEX(Aquifer!F:F,MATCH(B239,Aquifer!C:C,0))</f>
        <v>HR</v>
      </c>
      <c r="P239" s="134">
        <f>INDEX(surface_water_body!F:F,MATCH(B239,surface_water_body!A:A,0))</f>
        <v>1065</v>
      </c>
      <c r="Q239" s="42">
        <f>INDEX(surface_water_body!D:D,MATCH(B239,surface_water_body!A:A,0))</f>
        <v>6.0176699999999927</v>
      </c>
      <c r="R239" s="132">
        <f>INDEX(surface_water_body!E:E,MATCH(B239,surface_water_body!A:A,0))</f>
        <v>0.24775737888460145</v>
      </c>
      <c r="S239" s="43" t="str">
        <f t="shared" si="76"/>
        <v>Very High</v>
      </c>
      <c r="T239" s="43" t="str">
        <f t="shared" si="77"/>
        <v>Moderate</v>
      </c>
      <c r="U239" s="43">
        <f t="shared" si="90"/>
        <v>2</v>
      </c>
      <c r="V239" s="48" t="str">
        <f t="shared" si="78"/>
        <v>Groundwater contribution to irrigation is Very High with current groundwater development stage classified as Moderate. There are 1065 surface water bodies, covering 0.2% of district area.</v>
      </c>
      <c r="W239" s="136">
        <v>100</v>
      </c>
      <c r="X239" s="134">
        <v>0</v>
      </c>
      <c r="Y239" s="143">
        <f>INDEX(Aquifer!E:E, MATCH(B239,Aquifer!C:C,0))*100</f>
        <v>0</v>
      </c>
      <c r="Z239" s="139">
        <f>(INDEX(Aquifer!G:G, MATCH(B239,Aquifer!C:C,0)))*(10^4/10^6)</f>
        <v>174.81259999999997</v>
      </c>
      <c r="AA239" s="141">
        <v>285</v>
      </c>
      <c r="AB239" s="56">
        <f>INDEX(Replacement!M:M, MATCH(B239,Replacement!B:B,0))</f>
        <v>6.4</v>
      </c>
      <c r="AC239" s="57">
        <f t="shared" si="91"/>
        <v>4</v>
      </c>
      <c r="AD239" s="57">
        <f>(X239/100)*0.278+(Y239/100)*0.0732</f>
        <v>0</v>
      </c>
      <c r="AE239" s="44">
        <f t="shared" si="79"/>
        <v>0</v>
      </c>
      <c r="AF239" s="61" t="str">
        <f t="shared" si="80"/>
        <v>District has 100 pumps, with 0 % of pumps being electric. The electric tariff subsidy is Moderate. These pumps abstract 174 MCM of groundwater.</v>
      </c>
      <c r="AG239" s="146">
        <f>INDEX(Replacement!N:N,MATCH(B239,Replacement!B:B,0))</f>
        <v>89.317485130000009</v>
      </c>
      <c r="AH239" s="147">
        <f>INDEX('Community SIP'!C:C,MATCH(B239,'Community SIP'!B:B,0))</f>
        <v>0.86</v>
      </c>
      <c r="AI239" s="147">
        <f>INDEX('Community SIP'!D:D,MATCH(B239,'Community SIP'!B:B,0))</f>
        <v>1.03</v>
      </c>
      <c r="AJ239" s="67" t="str">
        <f t="shared" si="81"/>
        <v>Very High</v>
      </c>
      <c r="AK239" s="64">
        <f t="shared" si="82"/>
        <v>4</v>
      </c>
      <c r="AL239" s="64" t="str">
        <f t="shared" si="83"/>
        <v>Low</v>
      </c>
      <c r="AM239" s="70" t="str">
        <f t="shared" si="84"/>
        <v>Small and Marginal farmers hold 89 % of holdings. The average area per holding is 0.86 ha with Low fragmentation of land.</v>
      </c>
      <c r="AN239" s="150" t="str">
        <f>INDEX(DISCOM!E:E,MATCH(B239,DISCOM!B:B,0))</f>
        <v>Uttarakhand Power Corporation Limited (UPCL)</v>
      </c>
      <c r="AO239" s="150"/>
      <c r="AP239" s="150" t="str">
        <f>INDEX(DISCOM!F:F,MATCH(B239,DISCOM!B:B,0))</f>
        <v>B-</v>
      </c>
      <c r="AQ239" s="74" t="str">
        <f>INDEX(DISCOM!H:H,MATCH(B239,DISCOM!B:B,0))</f>
        <v>Yes</v>
      </c>
      <c r="AR239" s="150" t="s">
        <v>726</v>
      </c>
      <c r="AS239" s="77">
        <f>(INDEX(Tariff!D:D,MATCH(A239,Tariff!A:A,0)))*100</f>
        <v>285</v>
      </c>
      <c r="AT239" s="85" t="str">
        <f>(INDEX(Tariff!E:E,MATCH(A239,Tariff!A:A,0)))</f>
        <v>Moderate</v>
      </c>
      <c r="AU239" s="86" t="str">
        <f t="shared" si="85"/>
        <v>Uttarakhand Power Corporation Limited (UPCL) is the Distribution Company responsible for distributing electricity. The rating of DISCOM (capturing financial and operational metrics) is B-. More than 70 % of feeder is segregated.</v>
      </c>
      <c r="AV239" s="119" t="str">
        <f>INDEX('Community SIP'!I:I,MATCH(B239,'Community SIP'!B:B,0))</f>
        <v>Community SIP</v>
      </c>
      <c r="AW239" s="119" t="str">
        <f t="shared" si="88"/>
        <v xml:space="preserve"> Small farm areas alongside higher fragmentation of holdings suggests community SIPs may be preferred</v>
      </c>
      <c r="AX239" s="119" t="str">
        <f t="shared" si="89"/>
        <v xml:space="preserve"> High groundwater development suggests that new SIPs should focus on surface water sources. </v>
      </c>
      <c r="AY239" s="120" t="s">
        <v>727</v>
      </c>
      <c r="AZ239" s="119" t="str">
        <f t="shared" si="86"/>
        <v>Diesel</v>
      </c>
      <c r="BA239" s="119"/>
      <c r="BB239" s="120" t="str">
        <f>INDEX(DISCOM!H:H,MATCH(B239,DISCOM!B:B,0))</f>
        <v>Yes</v>
      </c>
      <c r="BC239" s="153" t="s">
        <v>736</v>
      </c>
      <c r="BD239"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239" s="58" t="s">
        <v>737</v>
      </c>
      <c r="BG239">
        <f>Y239*100</f>
        <v>0</v>
      </c>
    </row>
    <row r="240" spans="1:59" ht="123" customHeight="1" x14ac:dyDescent="0.25">
      <c r="A240" s="88" t="str">
        <f>INDEX(Aquifer!A:A,MATCH(B240,Aquifer!C:C,0))</f>
        <v>karnataka</v>
      </c>
      <c r="B240" s="89" t="s">
        <v>343</v>
      </c>
      <c r="C240" s="87">
        <v>5.3026355456965</v>
      </c>
      <c r="D240" s="130">
        <f>INDEX(Aquifer!J:J,MATCH(B240,Aquifer!C:C,0))*100</f>
        <v>62.88873260267853</v>
      </c>
      <c r="E240" s="128">
        <v>121.9</v>
      </c>
      <c r="F240" s="128">
        <v>15.3</v>
      </c>
      <c r="G240" s="128">
        <v>47.072903449071404</v>
      </c>
      <c r="H240" s="46" t="str">
        <f t="shared" si="71"/>
        <v>High</v>
      </c>
      <c r="I240" s="46" t="str">
        <f t="shared" si="72"/>
        <v>Low</v>
      </c>
      <c r="J240" s="46" t="str">
        <f t="shared" si="73"/>
        <v>Low</v>
      </c>
      <c r="K240" s="46" t="str">
        <f t="shared" si="74"/>
        <v>Moderate</v>
      </c>
      <c r="L240" s="91" t="str">
        <f t="shared" si="75"/>
        <v>District has High proportion of area under cultivation, supporting Low cropping intensity. Irrigation coverage is Low with Moderate irrigation water requirements.</v>
      </c>
      <c r="M240" s="132">
        <v>49.76</v>
      </c>
      <c r="N240" s="132">
        <f>INDEX(Aquifer!H:H,MATCH(B240,Aquifer!C:C,0))</f>
        <v>71.349999999999994</v>
      </c>
      <c r="O240" s="77" t="str">
        <f>INDEX(Aquifer!F:F,MATCH(B240,Aquifer!C:C,0))</f>
        <v>HR</v>
      </c>
      <c r="P240" s="134">
        <f>INDEX(surface_water_body!F:F,MATCH(B240,surface_water_body!A:A,0))</f>
        <v>5491</v>
      </c>
      <c r="Q240" s="42">
        <f>INDEX(surface_water_body!D:D,MATCH(B240,surface_water_body!A:A,0))</f>
        <v>545.48306000000139</v>
      </c>
      <c r="R240" s="132">
        <f>INDEX(surface_water_body!E:E,MATCH(B240,surface_water_body!A:A,0))</f>
        <v>7.7645296012443454</v>
      </c>
      <c r="S240" s="43" t="str">
        <f t="shared" si="76"/>
        <v>Moderate</v>
      </c>
      <c r="T240" s="43" t="str">
        <f t="shared" si="77"/>
        <v>Semi-critical</v>
      </c>
      <c r="U240" s="43">
        <f t="shared" si="90"/>
        <v>4</v>
      </c>
      <c r="V240" s="48" t="str">
        <f t="shared" si="78"/>
        <v>Groundwater contribution to irrigation is Moderate with current groundwater development stage classified as Semi-critical. There are 5491 surface water bodies, covering 7.8% of district area.</v>
      </c>
      <c r="W240" s="136">
        <v>100</v>
      </c>
      <c r="X240" s="134">
        <v>97</v>
      </c>
      <c r="Y240" s="143">
        <f>INDEX(Aquifer!E:E, MATCH(B240,Aquifer!C:C,0))*100</f>
        <v>3</v>
      </c>
      <c r="Z240" s="139">
        <f>(INDEX(Aquifer!G:G, MATCH(B240,Aquifer!C:C,0)))*(10^4/10^6)</f>
        <v>361.19330000000002</v>
      </c>
      <c r="AA240" s="141">
        <v>0</v>
      </c>
      <c r="AB240" s="56">
        <f>INDEX(Replacement!M:M, MATCH(B240,Replacement!B:B,0))</f>
        <v>9.8000000000000007</v>
      </c>
      <c r="AC240" s="57">
        <f t="shared" si="91"/>
        <v>1</v>
      </c>
      <c r="AD240" s="57">
        <f>(X240/100)*0.278+(Y240/100)*0.0732</f>
        <v>0.27185599999999999</v>
      </c>
      <c r="AE240" s="44">
        <f t="shared" si="79"/>
        <v>8.7318648296772165E-3</v>
      </c>
      <c r="AF240" s="61" t="str">
        <f t="shared" si="80"/>
        <v>District has 100 pumps, with 97 % of pumps being electric. The electric tariff subsidy is Very High. These pumps abstract 361 MCM of groundwater.</v>
      </c>
      <c r="AG240" s="146">
        <f>INDEX(Replacement!N:N,MATCH(B240,Replacement!B:B,0))</f>
        <v>92.11999999999999</v>
      </c>
      <c r="AH240" s="147">
        <f>INDEX('Community SIP'!C:C,MATCH(B240,'Community SIP'!B:B,0))</f>
        <v>0.84</v>
      </c>
      <c r="AI240" s="147">
        <f>INDEX('Community SIP'!D:D,MATCH(B240,'Community SIP'!B:B,0))</f>
        <v>1.24</v>
      </c>
      <c r="AJ240" s="67" t="str">
        <f t="shared" si="81"/>
        <v>Very High</v>
      </c>
      <c r="AK240" s="64">
        <f t="shared" si="82"/>
        <v>4</v>
      </c>
      <c r="AL240" s="64" t="str">
        <f t="shared" si="83"/>
        <v>Low</v>
      </c>
      <c r="AM240" s="70" t="str">
        <f t="shared" si="84"/>
        <v>Small and Marginal farmers hold 92 % of holdings. The average area per holding is 0.84 ha with Low fragmentation of land.</v>
      </c>
      <c r="AN240" s="150" t="str">
        <f>INDEX(DISCOM!E:E,MATCH(B240,DISCOM!B:B,0))</f>
        <v>Chamundeshwari Electricity Supply Corporation Limited (CHESCOM)</v>
      </c>
      <c r="AO240" s="150"/>
      <c r="AP240" s="150" t="str">
        <f>INDEX(DISCOM!F:F,MATCH(B240,DISCOM!B:B,0))</f>
        <v>B</v>
      </c>
      <c r="AQ240" s="74" t="str">
        <f>INDEX(DISCOM!H:H,MATCH(B240,DISCOM!B:B,0))</f>
        <v>Yes</v>
      </c>
      <c r="AR240" s="150" t="s">
        <v>726</v>
      </c>
      <c r="AS240" s="77">
        <f>(INDEX(Tariff!D:D,MATCH(A240,Tariff!A:A,0)))*100</f>
        <v>0</v>
      </c>
      <c r="AT240" s="85" t="str">
        <f>(INDEX(Tariff!E:E,MATCH(A240,Tariff!A:A,0)))</f>
        <v>Very High</v>
      </c>
      <c r="AU240" s="86" t="str">
        <f t="shared" si="85"/>
        <v>Chamundeshwari Electricity Supply Corporation Limited (CHESCOM) is the Distribution Company responsible for distributing electricity. The rating of DISCOM (capturing financial and operational metrics) is B. More than 70 % of feeder is segregated.</v>
      </c>
      <c r="AV240" s="119" t="str">
        <f>INDEX('Community SIP'!I:I,MATCH(B240,'Community SIP'!B:B,0))</f>
        <v>Community SIP</v>
      </c>
      <c r="AW240" s="119" t="str">
        <f t="shared" si="88"/>
        <v xml:space="preserve"> Small farm areas alongside higher fragmentation of holdings suggests community SIPs may be preferred</v>
      </c>
      <c r="AX240" s="119" t="str">
        <f t="shared" si="89"/>
        <v/>
      </c>
      <c r="AY240" s="119"/>
      <c r="AZ240" s="119" t="str">
        <f t="shared" si="86"/>
        <v>Electric</v>
      </c>
      <c r="BA240" s="120" t="s">
        <v>728</v>
      </c>
      <c r="BB240" s="120" t="str">
        <f>INDEX(DISCOM!H:H,MATCH(B240,DISCOM!B:B,0))</f>
        <v>Yes</v>
      </c>
      <c r="BC240" s="153" t="s">
        <v>731</v>
      </c>
      <c r="BD240" s="181" t="str">
        <f t="shared" si="87"/>
        <v>High DISCOM rating alongside feeder segregation and higher proportion of electric pumps suggests both PM-KUSUM model C (IPS and FLS) may be preferred. Small farm areas alongside higher fragmentation of holdings suggests community SIPs may be preferred</v>
      </c>
      <c r="BE240" s="58" t="s">
        <v>732</v>
      </c>
      <c r="BG240">
        <f>Y240*100</f>
        <v>300</v>
      </c>
    </row>
    <row r="241" spans="1:59" ht="123" customHeight="1" x14ac:dyDescent="0.25">
      <c r="A241" s="88" t="str">
        <f>INDEX(Aquifer!A:A,MATCH(B241,Aquifer!C:C,0))</f>
        <v>uttar pradesh</v>
      </c>
      <c r="B241" s="89" t="s">
        <v>567</v>
      </c>
      <c r="C241" s="87">
        <v>4.87</v>
      </c>
      <c r="D241" s="130">
        <f>INDEX(Aquifer!J:J,MATCH(B241,Aquifer!C:C,0))*100</f>
        <v>82.913602175904074</v>
      </c>
      <c r="E241" s="128">
        <v>171.1</v>
      </c>
      <c r="F241" s="128">
        <v>87.5</v>
      </c>
      <c r="G241" s="128">
        <v>67.728394361403417</v>
      </c>
      <c r="H241" s="46" t="str">
        <f t="shared" si="71"/>
        <v>Very High</v>
      </c>
      <c r="I241" s="46" t="str">
        <f t="shared" si="72"/>
        <v>Moderate</v>
      </c>
      <c r="J241" s="46" t="str">
        <f t="shared" si="73"/>
        <v>Very High</v>
      </c>
      <c r="K241" s="46" t="str">
        <f t="shared" si="74"/>
        <v>Very High</v>
      </c>
      <c r="L241" s="91" t="str">
        <f t="shared" si="75"/>
        <v>District has Very High proportion of area under cultivation, supporting Moderate cropping intensity. Irrigation coverage is Very High with Very High irrigation water requirements.</v>
      </c>
      <c r="M241" s="132">
        <v>78.3</v>
      </c>
      <c r="N241" s="132">
        <f>INDEX(Aquifer!H:H,MATCH(B241,Aquifer!C:C,0))</f>
        <v>93.83</v>
      </c>
      <c r="O241" s="77" t="str">
        <f>INDEX(Aquifer!F:F,MATCH(B241,Aquifer!C:C,0))</f>
        <v>SR</v>
      </c>
      <c r="P241" s="134">
        <f>INDEX(surface_water_body!F:F,MATCH(B241,surface_water_body!A:A,0))</f>
        <v>1711</v>
      </c>
      <c r="Q241" s="42">
        <f>INDEX(surface_water_body!D:D,MATCH(B241,surface_water_body!A:A,0))</f>
        <v>7.1338999999999828</v>
      </c>
      <c r="R241" s="132">
        <f>INDEX(surface_water_body!E:E,MATCH(B241,surface_water_body!A:A,0))</f>
        <v>0.43222737506808784</v>
      </c>
      <c r="S241" s="43" t="str">
        <f t="shared" si="76"/>
        <v>Very High</v>
      </c>
      <c r="T241" s="43" t="str">
        <f t="shared" si="77"/>
        <v>Semi-critical</v>
      </c>
      <c r="U241" s="43">
        <f t="shared" si="90"/>
        <v>2</v>
      </c>
      <c r="V241" s="48" t="str">
        <f t="shared" si="78"/>
        <v>Groundwater contribution to irrigation is Very High with current groundwater development stage classified as Semi-critical. There are 1711 surface water bodies, covering 0.4% of district area.</v>
      </c>
      <c r="W241" s="136">
        <v>100</v>
      </c>
      <c r="X241" s="134">
        <v>1</v>
      </c>
      <c r="Y241" s="143">
        <f>INDEX(Aquifer!E:E, MATCH(B241,Aquifer!C:C,0))*100</f>
        <v>99</v>
      </c>
      <c r="Z241" s="139">
        <f>(INDEX(Aquifer!G:G, MATCH(B241,Aquifer!C:C,0)))*(10^4/10^6)</f>
        <v>450.35339999999997</v>
      </c>
      <c r="AA241" s="141">
        <v>0</v>
      </c>
      <c r="AB241" s="56">
        <f>INDEX(Replacement!M:M, MATCH(B241,Replacement!B:B,0))</f>
        <v>11.6</v>
      </c>
      <c r="AC241" s="57">
        <f t="shared" si="91"/>
        <v>4</v>
      </c>
      <c r="AD241" s="57">
        <f>(X241/100)*0.278+(Y241/100)*0.0732</f>
        <v>7.5248000000000009E-2</v>
      </c>
      <c r="AE241" s="44">
        <f t="shared" si="79"/>
        <v>3.5670460552583113E-3</v>
      </c>
      <c r="AF241" s="61" t="str">
        <f t="shared" si="80"/>
        <v>District has 100 pumps, with 1 % of pumps being electric. The electric tariff subsidy is Very High. These pumps abstract 450 MCM of groundwater.</v>
      </c>
      <c r="AG241" s="146">
        <f>INDEX(Replacement!N:N,MATCH(B241,Replacement!B:B,0))</f>
        <v>88.905711800000006</v>
      </c>
      <c r="AH241" s="147">
        <f>INDEX('Community SIP'!C:C,MATCH(B241,'Community SIP'!B:B,0))</f>
        <v>0.9</v>
      </c>
      <c r="AI241" s="147">
        <f>INDEX('Community SIP'!D:D,MATCH(B241,'Community SIP'!B:B,0))</f>
        <v>1.9</v>
      </c>
      <c r="AJ241" s="67" t="str">
        <f t="shared" si="81"/>
        <v>Very High</v>
      </c>
      <c r="AK241" s="64">
        <f t="shared" si="82"/>
        <v>4</v>
      </c>
      <c r="AL241" s="64" t="str">
        <f t="shared" si="83"/>
        <v>Moderate</v>
      </c>
      <c r="AM241" s="70" t="str">
        <f t="shared" si="84"/>
        <v>Small and Marginal farmers hold 88 % of holdings. The average area per holding is 0.9 ha with Moderate fragmentation of land.</v>
      </c>
      <c r="AN241" s="150" t="str">
        <f>INDEX(DISCOM!E:E,MATCH(B241,DISCOM!B:B,0))</f>
        <v>Dakshinanchal Vidyut Vitran Nigam Limited (DVVNL)</v>
      </c>
      <c r="AO241" s="150"/>
      <c r="AP241" s="150" t="str">
        <f>INDEX(DISCOM!F:F,MATCH(B241,DISCOM!B:B,0))</f>
        <v>C-</v>
      </c>
      <c r="AQ241" s="74" t="str">
        <f>INDEX(DISCOM!H:H,MATCH(B241,DISCOM!B:B,0))</f>
        <v>No</v>
      </c>
      <c r="AR241" s="150"/>
      <c r="AS241" s="77">
        <f>(INDEX(Tariff!D:D,MATCH(A241,Tariff!A:A,0)))*100</f>
        <v>0</v>
      </c>
      <c r="AT241" s="85" t="str">
        <f>(INDEX(Tariff!E:E,MATCH(A241,Tariff!A:A,0)))</f>
        <v>Very High</v>
      </c>
      <c r="AU241" s="86" t="str">
        <f t="shared" si="85"/>
        <v xml:space="preserve">Dakshinanchal Vidyut Vitran Nigam Limited (DVVNL) is the Distribution Company responsible for distributing electricity. The rating of DISCOM (capturing financial and operational metrics) is C-. </v>
      </c>
      <c r="AV241" s="119" t="str">
        <f>INDEX('Community SIP'!I:I,MATCH(B241,'Community SIP'!B:B,0))</f>
        <v>Community SIP</v>
      </c>
      <c r="AW241" s="119" t="str">
        <f t="shared" si="88"/>
        <v xml:space="preserve"> Small farm areas alongside higher fragmentation of holdings suggests community SIPs may be preferred</v>
      </c>
      <c r="AX241" s="119" t="str">
        <f t="shared" si="89"/>
        <v xml:space="preserve"> High groundwater development suggests that new SIPs should focus on surface water sources. </v>
      </c>
      <c r="AY241" s="120" t="s">
        <v>727</v>
      </c>
      <c r="AZ241" s="119" t="str">
        <f t="shared" si="86"/>
        <v>Diesel</v>
      </c>
      <c r="BA241" s="119"/>
      <c r="BB241" s="120" t="str">
        <f>INDEX(DISCOM!H:H,MATCH(B241,DISCOM!B:B,0))</f>
        <v>No</v>
      </c>
      <c r="BC241" s="153" t="s">
        <v>736</v>
      </c>
      <c r="BD241"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241" s="58" t="s">
        <v>737</v>
      </c>
      <c r="BG241">
        <f>Y241*100</f>
        <v>9900</v>
      </c>
    </row>
    <row r="242" spans="1:59" ht="123" customHeight="1" x14ac:dyDescent="0.25">
      <c r="A242" s="88" t="str">
        <f>INDEX(Aquifer!A:A,MATCH(B242,Aquifer!C:C,0))</f>
        <v>karnataka</v>
      </c>
      <c r="B242" s="89" t="s">
        <v>143</v>
      </c>
      <c r="C242" s="87">
        <v>5.39</v>
      </c>
      <c r="D242" s="130">
        <f>INDEX(Aquifer!J:J,MATCH(B242,Aquifer!C:C,0))*100</f>
        <v>77.599576218783241</v>
      </c>
      <c r="E242" s="128">
        <v>115.8</v>
      </c>
      <c r="F242" s="128">
        <v>28</v>
      </c>
      <c r="G242" s="128">
        <v>62.221801904041364</v>
      </c>
      <c r="H242" s="46" t="str">
        <f t="shared" si="71"/>
        <v>Very High</v>
      </c>
      <c r="I242" s="46" t="str">
        <f t="shared" si="72"/>
        <v>Low</v>
      </c>
      <c r="J242" s="46" t="str">
        <f t="shared" si="73"/>
        <v>Moderate</v>
      </c>
      <c r="K242" s="46" t="str">
        <f t="shared" si="74"/>
        <v>High</v>
      </c>
      <c r="L242" s="91" t="str">
        <f t="shared" si="75"/>
        <v>District has Very High proportion of area under cultivation, supporting Low cropping intensity. Irrigation coverage is Moderate with High irrigation water requirements.</v>
      </c>
      <c r="M242" s="132">
        <v>57.16</v>
      </c>
      <c r="N242" s="132">
        <f>INDEX(Aquifer!H:H,MATCH(B242,Aquifer!C:C,0))</f>
        <v>60.99</v>
      </c>
      <c r="O242" s="77" t="str">
        <f>INDEX(Aquifer!F:F,MATCH(B242,Aquifer!C:C,0))</f>
        <v>HR</v>
      </c>
      <c r="P242" s="134">
        <f>INDEX(surface_water_body!F:F,MATCH(B242,surface_water_body!A:A,0))</f>
        <v>1449</v>
      </c>
      <c r="Q242" s="42">
        <f>INDEX(surface_water_body!D:D,MATCH(B242,surface_water_body!A:A,0))</f>
        <v>19.51842999999997</v>
      </c>
      <c r="R242" s="132">
        <f>INDEX(surface_water_body!E:E,MATCH(B242,surface_water_body!A:A,0))</f>
        <v>0.39199990925767819</v>
      </c>
      <c r="S242" s="43" t="str">
        <f t="shared" si="76"/>
        <v>High</v>
      </c>
      <c r="T242" s="43" t="str">
        <f t="shared" si="77"/>
        <v>Moderate</v>
      </c>
      <c r="U242" s="43">
        <f t="shared" si="90"/>
        <v>4</v>
      </c>
      <c r="V242" s="48" t="str">
        <f t="shared" si="78"/>
        <v>Groundwater contribution to irrigation is High with current groundwater development stage classified as Moderate. There are 1449 surface water bodies, covering 0.4% of district area.</v>
      </c>
      <c r="W242" s="136">
        <v>100</v>
      </c>
      <c r="X242" s="134">
        <v>100</v>
      </c>
      <c r="Y242" s="143">
        <f>INDEX(Aquifer!E:E, MATCH(B242,Aquifer!C:C,0))*100</f>
        <v>0</v>
      </c>
      <c r="Z242" s="139">
        <f>(INDEX(Aquifer!G:G, MATCH(B242,Aquifer!C:C,0)))*(10^4/10^6)</f>
        <v>89.711700000000008</v>
      </c>
      <c r="AA242" s="141">
        <v>0</v>
      </c>
      <c r="AB242" s="56">
        <f>INDEX(Replacement!M:M, MATCH(B242,Replacement!B:B,0))</f>
        <v>10.7</v>
      </c>
      <c r="AC242" s="57">
        <f t="shared" si="91"/>
        <v>1</v>
      </c>
      <c r="AD242" s="57">
        <f>(X242/100)*0.278+(Y242/100)*0.0732</f>
        <v>0.27800000000000002</v>
      </c>
      <c r="AE242" s="44">
        <f t="shared" si="79"/>
        <v>2.4214749478111111E-3</v>
      </c>
      <c r="AF242" s="61" t="str">
        <f t="shared" si="80"/>
        <v>District has 100 pumps, with 100 % of pumps being electric. The electric tariff subsidy is Very High. These pumps abstract 89 MCM of groundwater.</v>
      </c>
      <c r="AG242" s="146">
        <f>INDEX(Replacement!N:N,MATCH(B242,Replacement!B:B,0))</f>
        <v>76.039999999999992</v>
      </c>
      <c r="AH242" s="147">
        <f>INDEX('Community SIP'!C:C,MATCH(B242,'Community SIP'!B:B,0))</f>
        <v>1.59</v>
      </c>
      <c r="AI242" s="147">
        <f>INDEX('Community SIP'!D:D,MATCH(B242,'Community SIP'!B:B,0))</f>
        <v>1.46</v>
      </c>
      <c r="AJ242" s="67" t="str">
        <f t="shared" si="81"/>
        <v>High</v>
      </c>
      <c r="AK242" s="64">
        <f t="shared" si="82"/>
        <v>3</v>
      </c>
      <c r="AL242" s="64" t="str">
        <f t="shared" si="83"/>
        <v>Moderate</v>
      </c>
      <c r="AM242" s="70" t="str">
        <f t="shared" si="84"/>
        <v>Small and Marginal farmers hold 76 % of holdings. The average area per holding is 1.59 ha with Moderate fragmentation of land.</v>
      </c>
      <c r="AN242" s="150" t="str">
        <f>INDEX(DISCOM!E:E,MATCH(B242,DISCOM!B:B,0))</f>
        <v>Hubli Electricity Supply Company Limited (HESCOM)</v>
      </c>
      <c r="AO242" s="150"/>
      <c r="AP242" s="150" t="str">
        <f>INDEX(DISCOM!F:F,MATCH(B242,DISCOM!B:B,0))</f>
        <v>C</v>
      </c>
      <c r="AQ242" s="74" t="str">
        <f>INDEX(DISCOM!H:H,MATCH(B242,DISCOM!B:B,0))</f>
        <v>Yes</v>
      </c>
      <c r="AR242" s="150" t="s">
        <v>726</v>
      </c>
      <c r="AS242" s="77">
        <f>(INDEX(Tariff!D:D,MATCH(A242,Tariff!A:A,0)))*100</f>
        <v>0</v>
      </c>
      <c r="AT242" s="85" t="str">
        <f>(INDEX(Tariff!E:E,MATCH(A242,Tariff!A:A,0)))</f>
        <v>Very High</v>
      </c>
      <c r="AU242" s="86" t="str">
        <f t="shared" si="85"/>
        <v>Hubli Electricity Supply Company Limited (HESCOM) is the Distribution Company responsible for distributing electricity. The rating of DISCOM (capturing financial and operational metrics) is C. More than 70 % of feeder is segregated.</v>
      </c>
      <c r="AV242" s="119" t="str">
        <f>INDEX('Community SIP'!I:I,MATCH(B242,'Community SIP'!B:B,0))</f>
        <v/>
      </c>
      <c r="AW242" s="119" t="str">
        <f t="shared" si="88"/>
        <v/>
      </c>
      <c r="AX242" s="119" t="str">
        <f t="shared" si="89"/>
        <v/>
      </c>
      <c r="AY242" s="119"/>
      <c r="AZ242" s="119" t="str">
        <f t="shared" si="86"/>
        <v>Electric</v>
      </c>
      <c r="BA242" s="119"/>
      <c r="BB242" s="120" t="str">
        <f>INDEX(DISCOM!H:H,MATCH(B242,DISCOM!B:B,0))</f>
        <v>Yes</v>
      </c>
      <c r="BC242" s="153" t="s">
        <v>741</v>
      </c>
      <c r="BD242" s="181" t="str">
        <f t="shared" si="87"/>
        <v>Electric pump proportion is higher, with more than 80 % feeder segregation suggesting preferred PM-KUSUM  model is C.  However, low DISCOM rating may be a challenge suggesting investments are to be made to strengthen DISCOM.</v>
      </c>
      <c r="BE242" s="58" t="s">
        <v>742</v>
      </c>
      <c r="BG242">
        <f>Y242*100</f>
        <v>0</v>
      </c>
    </row>
    <row r="243" spans="1:59" ht="123" customHeight="1" x14ac:dyDescent="0.25">
      <c r="A243" s="88" t="str">
        <f>INDEX(Aquifer!A:A,MATCH(B243,Aquifer!C:C,0))</f>
        <v>jharkhand</v>
      </c>
      <c r="B243" s="89" t="s">
        <v>247</v>
      </c>
      <c r="C243" s="87">
        <v>5.0459105011643004</v>
      </c>
      <c r="D243" s="130">
        <f>INDEX(Aquifer!J:J,MATCH(B243,Aquifer!C:C,0))*100</f>
        <v>9.3050322849889291</v>
      </c>
      <c r="E243" s="128">
        <v>120.19999999999999</v>
      </c>
      <c r="F243" s="128">
        <v>24.6</v>
      </c>
      <c r="G243" s="128">
        <v>47.08964697620398</v>
      </c>
      <c r="H243" s="46" t="str">
        <f t="shared" si="71"/>
        <v>Low</v>
      </c>
      <c r="I243" s="46" t="str">
        <f t="shared" si="72"/>
        <v>Low</v>
      </c>
      <c r="J243" s="46" t="str">
        <f t="shared" si="73"/>
        <v>Low</v>
      </c>
      <c r="K243" s="46" t="str">
        <f t="shared" si="74"/>
        <v>Moderate</v>
      </c>
      <c r="L243" s="91" t="str">
        <f t="shared" si="75"/>
        <v>District has Low proportion of area under cultivation, supporting Low cropping intensity. Irrigation coverage is Low with Moderate irrigation water requirements.</v>
      </c>
      <c r="M243" s="132">
        <v>71.260000000000005</v>
      </c>
      <c r="N243" s="132">
        <f>INDEX(Aquifer!H:H,MATCH(B243,Aquifer!C:C,0))</f>
        <v>36.81</v>
      </c>
      <c r="O243" s="77" t="str">
        <f>INDEX(Aquifer!F:F,MATCH(B243,Aquifer!C:C,0))</f>
        <v>HR</v>
      </c>
      <c r="P243" s="134">
        <f>INDEX(surface_water_body!F:F,MATCH(B243,surface_water_body!A:A,0))</f>
        <v>4725</v>
      </c>
      <c r="Q243" s="42">
        <f>INDEX(surface_water_body!D:D,MATCH(B243,surface_water_body!A:A,0))</f>
        <v>1457.796579999992</v>
      </c>
      <c r="R243" s="132">
        <f>INDEX(surface_water_body!E:E,MATCH(B243,surface_water_body!A:A,0))</f>
        <v>30.267352485127695</v>
      </c>
      <c r="S243" s="43" t="str">
        <f t="shared" si="76"/>
        <v>High</v>
      </c>
      <c r="T243" s="43" t="str">
        <f t="shared" si="77"/>
        <v>Low</v>
      </c>
      <c r="U243" s="43">
        <f t="shared" si="90"/>
        <v>4</v>
      </c>
      <c r="V243" s="48" t="str">
        <f t="shared" si="78"/>
        <v>Groundwater contribution to irrigation is High with current groundwater development stage classified as Low. There are 4725 surface water bodies, covering 30.3% of district area.</v>
      </c>
      <c r="W243" s="136">
        <v>100</v>
      </c>
      <c r="X243" s="134">
        <v>3</v>
      </c>
      <c r="Y243" s="143">
        <f>INDEX(Aquifer!E:E, MATCH(B243,Aquifer!C:C,0))*100</f>
        <v>93</v>
      </c>
      <c r="Z243" s="139">
        <f>(INDEX(Aquifer!G:G, MATCH(B243,Aquifer!C:C,0)))*(10^4/10^6)</f>
        <v>116.45200000000001</v>
      </c>
      <c r="AA243" s="141">
        <v>95</v>
      </c>
      <c r="AB243" s="56">
        <f>INDEX(Replacement!M:M, MATCH(B243,Replacement!B:B,0))</f>
        <v>8.58</v>
      </c>
      <c r="AC243" s="57">
        <f t="shared" si="91"/>
        <v>4</v>
      </c>
      <c r="AD243" s="57">
        <f>(X243/100)*0.278+(Y243/100)*0.0732</f>
        <v>7.6416000000000012E-2</v>
      </c>
      <c r="AE243" s="44">
        <f t="shared" si="79"/>
        <v>6.9282070884693354E-4</v>
      </c>
      <c r="AF243" s="61" t="str">
        <f t="shared" si="80"/>
        <v>District has 100 pumps, with 3 % of pumps being electric. The electric tariff subsidy is High. These pumps abstract 116 MCM of groundwater.</v>
      </c>
      <c r="AG243" s="146">
        <f>INDEX(Replacement!N:N,MATCH(B243,Replacement!B:B,0))</f>
        <v>91.78</v>
      </c>
      <c r="AH243" s="147">
        <f>INDEX('Community SIP'!C:C,MATCH(B243,'Community SIP'!B:B,0))</f>
        <v>0.76</v>
      </c>
      <c r="AI243" s="147">
        <f>INDEX('Community SIP'!D:D,MATCH(B243,'Community SIP'!B:B,0))</f>
        <v>1</v>
      </c>
      <c r="AJ243" s="67" t="str">
        <f t="shared" si="81"/>
        <v>Very High</v>
      </c>
      <c r="AK243" s="64">
        <f t="shared" si="82"/>
        <v>4</v>
      </c>
      <c r="AL243" s="64" t="str">
        <f t="shared" si="83"/>
        <v>Low</v>
      </c>
      <c r="AM243" s="70" t="str">
        <f t="shared" si="84"/>
        <v>Small and Marginal farmers hold 91 % of holdings. The average area per holding is 0.76 ha with Low fragmentation of land.</v>
      </c>
      <c r="AN243" s="150" t="str">
        <f>INDEX(DISCOM!E:E,MATCH(B243,DISCOM!B:B,0))</f>
        <v>Jharkhand Bijli Vitran Nigam Limited (JBVNL)</v>
      </c>
      <c r="AO243" s="150"/>
      <c r="AP243" s="150" t="str">
        <f>INDEX(DISCOM!F:F,MATCH(B243,DISCOM!B:B,0))</f>
        <v>C-</v>
      </c>
      <c r="AQ243" s="74" t="str">
        <f>INDEX(DISCOM!H:H,MATCH(B243,DISCOM!B:B,0))</f>
        <v>No</v>
      </c>
      <c r="AR243" s="150"/>
      <c r="AS243" s="77">
        <f>(INDEX(Tariff!D:D,MATCH(A243,Tariff!A:A,0)))*100</f>
        <v>95</v>
      </c>
      <c r="AT243" s="85" t="str">
        <f>(INDEX(Tariff!E:E,MATCH(A243,Tariff!A:A,0)))</f>
        <v>High</v>
      </c>
      <c r="AU243" s="86" t="str">
        <f t="shared" si="85"/>
        <v xml:space="preserve">Jharkhand Bijli Vitran Nigam Limited (JBVNL) is the Distribution Company responsible for distributing electricity. The rating of DISCOM (capturing financial and operational metrics) is C-. </v>
      </c>
      <c r="AV243" s="119" t="str">
        <f>INDEX('Community SIP'!I:I,MATCH(B243,'Community SIP'!B:B,0))</f>
        <v>Community SIP</v>
      </c>
      <c r="AW243" s="119" t="str">
        <f t="shared" si="88"/>
        <v xml:space="preserve"> Small farm areas alongside higher fragmentation of holdings suggests community SIPs may be preferred</v>
      </c>
      <c r="AX243" s="119" t="str">
        <f t="shared" si="89"/>
        <v xml:space="preserve"> High groundwater development suggests that new SIPs should focus on surface water sources. </v>
      </c>
      <c r="AY243" s="120" t="s">
        <v>727</v>
      </c>
      <c r="AZ243" s="119" t="str">
        <f t="shared" si="86"/>
        <v>Diesel</v>
      </c>
      <c r="BA243" s="119"/>
      <c r="BB243" s="120" t="str">
        <f>INDEX(DISCOM!H:H,MATCH(B243,DISCOM!B:B,0))</f>
        <v>No</v>
      </c>
      <c r="BC243" s="153" t="s">
        <v>736</v>
      </c>
      <c r="BD243"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243" s="58" t="s">
        <v>737</v>
      </c>
      <c r="BG243">
        <f>Y243*100</f>
        <v>9300</v>
      </c>
    </row>
    <row r="244" spans="1:59" ht="123" customHeight="1" x14ac:dyDescent="0.25">
      <c r="A244" s="88" t="str">
        <f>INDEX(Aquifer!A:A,MATCH(B244,Aquifer!C:C,0))</f>
        <v>maharashtra</v>
      </c>
      <c r="B244" s="89" t="s">
        <v>89</v>
      </c>
      <c r="C244" s="87">
        <v>5.3</v>
      </c>
      <c r="D244" s="130">
        <f>INDEX(Aquifer!J:J,MATCH(B244,Aquifer!C:C,0))*100</f>
        <v>78.845741257240931</v>
      </c>
      <c r="E244" s="128">
        <v>131.5</v>
      </c>
      <c r="F244" s="128">
        <v>40.700000000000003</v>
      </c>
      <c r="G244" s="128">
        <v>64.784346198156683</v>
      </c>
      <c r="H244" s="46" t="str">
        <f t="shared" si="71"/>
        <v>Very High</v>
      </c>
      <c r="I244" s="46" t="str">
        <f t="shared" si="72"/>
        <v>Low</v>
      </c>
      <c r="J244" s="46" t="str">
        <f t="shared" si="73"/>
        <v>Moderate</v>
      </c>
      <c r="K244" s="46" t="str">
        <f t="shared" si="74"/>
        <v>High</v>
      </c>
      <c r="L244" s="91" t="str">
        <f t="shared" si="75"/>
        <v>District has Very High proportion of area under cultivation, supporting Low cropping intensity. Irrigation coverage is Moderate with High irrigation water requirements.</v>
      </c>
      <c r="M244" s="132">
        <v>91.22</v>
      </c>
      <c r="N244" s="132">
        <f>INDEX(Aquifer!H:H,MATCH(B244,Aquifer!C:C,0))</f>
        <v>36.409999999999997</v>
      </c>
      <c r="O244" s="77" t="str">
        <f>INDEX(Aquifer!F:F,MATCH(B244,Aquifer!C:C,0))</f>
        <v>HR</v>
      </c>
      <c r="P244" s="134">
        <f>INDEX(surface_water_body!F:F,MATCH(B244,surface_water_body!A:A,0))</f>
        <v>1657</v>
      </c>
      <c r="Q244" s="42">
        <f>INDEX(surface_water_body!D:D,MATCH(B244,surface_water_body!A:A,0))</f>
        <v>74.900000000000006</v>
      </c>
      <c r="R244" s="132">
        <f>INDEX(surface_water_body!E:E,MATCH(B244,surface_water_body!A:A,0))</f>
        <v>1.5577410810741268</v>
      </c>
      <c r="S244" s="43" t="str">
        <f t="shared" si="76"/>
        <v>Very High</v>
      </c>
      <c r="T244" s="43" t="str">
        <f t="shared" si="77"/>
        <v>Low</v>
      </c>
      <c r="U244" s="43">
        <f t="shared" si="90"/>
        <v>4</v>
      </c>
      <c r="V244" s="48" t="str">
        <f t="shared" si="78"/>
        <v>Groundwater contribution to irrigation is Very High with current groundwater development stage classified as Low. There are 1657 surface water bodies, covering 1.6% of district area.</v>
      </c>
      <c r="W244" s="136">
        <v>100</v>
      </c>
      <c r="X244" s="134">
        <v>74</v>
      </c>
      <c r="Y244" s="143">
        <f>INDEX(Aquifer!E:E, MATCH(B244,Aquifer!C:C,0))*100</f>
        <v>26</v>
      </c>
      <c r="Z244" s="139">
        <f>(INDEX(Aquifer!G:G, MATCH(B244,Aquifer!C:C,0)))*(10^4/10^6)</f>
        <v>384.48769999999996</v>
      </c>
      <c r="AA244" s="141">
        <v>155</v>
      </c>
      <c r="AB244" s="56">
        <f>INDEX(Replacement!M:M, MATCH(B244,Replacement!B:B,0))</f>
        <v>10.64</v>
      </c>
      <c r="AC244" s="57">
        <f t="shared" si="91"/>
        <v>2</v>
      </c>
      <c r="AD244" s="57">
        <f>(X244/100)*0.278+(Y244/100)*0.0732</f>
        <v>0.22475200000000001</v>
      </c>
      <c r="AE244" s="44">
        <f t="shared" si="79"/>
        <v>8.3431483189623217E-3</v>
      </c>
      <c r="AF244" s="61" t="str">
        <f t="shared" si="80"/>
        <v>District has 100 pumps, with 74 % of pumps being electric. The electric tariff subsidy is Moderate. These pumps abstract 384 MCM of groundwater.</v>
      </c>
      <c r="AG244" s="146">
        <f>INDEX(Replacement!N:N,MATCH(B244,Replacement!B:B,0))</f>
        <v>76.430000000000007</v>
      </c>
      <c r="AH244" s="147">
        <f>INDEX('Community SIP'!C:C,MATCH(B244,'Community SIP'!B:B,0))</f>
        <v>1.53</v>
      </c>
      <c r="AI244" s="147">
        <f>INDEX('Community SIP'!D:D,MATCH(B244,'Community SIP'!B:B,0))</f>
        <v>1.51</v>
      </c>
      <c r="AJ244" s="67" t="str">
        <f t="shared" si="81"/>
        <v>High</v>
      </c>
      <c r="AK244" s="64">
        <f t="shared" si="82"/>
        <v>3</v>
      </c>
      <c r="AL244" s="64" t="str">
        <f t="shared" si="83"/>
        <v>Moderate</v>
      </c>
      <c r="AM244" s="70" t="str">
        <f t="shared" si="84"/>
        <v>Small and Marginal farmers hold 76 % of holdings. The average area per holding is 1.53 ha with Moderate fragmentation of land.</v>
      </c>
      <c r="AN244" s="150" t="str">
        <f>INDEX(DISCOM!E:E,MATCH(B244,DISCOM!B:B,0))</f>
        <v>Maharashtra State Electricity Distribution Company Limited (MSEDCL)</v>
      </c>
      <c r="AO244" s="150"/>
      <c r="AP244" s="150" t="str">
        <f>INDEX(DISCOM!F:F,MATCH(B244,DISCOM!B:B,0))</f>
        <v>C</v>
      </c>
      <c r="AQ244" s="74" t="str">
        <f>INDEX(DISCOM!H:H,MATCH(B244,DISCOM!B:B,0))</f>
        <v>Yes</v>
      </c>
      <c r="AR244" s="150" t="s">
        <v>726</v>
      </c>
      <c r="AS244" s="77">
        <f>(INDEX(Tariff!D:D,MATCH(A244,Tariff!A:A,0)))*100</f>
        <v>155</v>
      </c>
      <c r="AT244" s="85" t="str">
        <f>(INDEX(Tariff!E:E,MATCH(A244,Tariff!A:A,0)))</f>
        <v>Moderate</v>
      </c>
      <c r="AU244" s="86" t="str">
        <f t="shared" si="85"/>
        <v>Maharashtra State Electricity Distribution Company Limited (MSEDCL) is the Distribution Company responsible for distributing electricity. The rating of DISCOM (capturing financial and operational metrics) is C. More than 70 % of feeder is segregated.</v>
      </c>
      <c r="AV244" s="119" t="str">
        <f>INDEX('Community SIP'!I:I,MATCH(B244,'Community SIP'!B:B,0))</f>
        <v/>
      </c>
      <c r="AW244" s="119" t="str">
        <f t="shared" si="88"/>
        <v/>
      </c>
      <c r="AX244" s="119" t="str">
        <f t="shared" si="89"/>
        <v xml:space="preserve"> High groundwater development suggests that new SIPs should focus on surface water sources. </v>
      </c>
      <c r="AY244" s="120" t="s">
        <v>727</v>
      </c>
      <c r="AZ244" s="119" t="str">
        <f t="shared" si="86"/>
        <v>Electric</v>
      </c>
      <c r="BA244" s="119"/>
      <c r="BB244" s="120" t="str">
        <f>INDEX(DISCOM!H:H,MATCH(B244,DISCOM!B:B,0))</f>
        <v>Yes</v>
      </c>
      <c r="BC244" s="153" t="s">
        <v>733</v>
      </c>
      <c r="BD244" s="181" t="str">
        <f t="shared" si="87"/>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244" s="58" t="s">
        <v>734</v>
      </c>
      <c r="BG244">
        <f>Y244*100</f>
        <v>2600</v>
      </c>
    </row>
    <row r="245" spans="1:59" ht="123" customHeight="1" x14ac:dyDescent="0.25">
      <c r="A245" s="88" t="str">
        <f>INDEX(Aquifer!A:A,MATCH(B245,Aquifer!C:C,0))</f>
        <v>haryana</v>
      </c>
      <c r="B245" s="89" t="s">
        <v>121</v>
      </c>
      <c r="C245" s="87">
        <v>4.8706982830454999</v>
      </c>
      <c r="D245" s="130">
        <f>INDEX(Aquifer!J:J,MATCH(B245,Aquifer!C:C,0))*100</f>
        <v>82.893734479654128</v>
      </c>
      <c r="E245" s="128">
        <v>193</v>
      </c>
      <c r="F245" s="128">
        <v>90.4</v>
      </c>
      <c r="G245" s="128">
        <v>81.851742132488667</v>
      </c>
      <c r="H245" s="46" t="str">
        <f t="shared" si="71"/>
        <v>Very High</v>
      </c>
      <c r="I245" s="46" t="str">
        <f t="shared" si="72"/>
        <v>High</v>
      </c>
      <c r="J245" s="46" t="str">
        <f t="shared" si="73"/>
        <v>Very High</v>
      </c>
      <c r="K245" s="46" t="str">
        <f t="shared" si="74"/>
        <v>Very High</v>
      </c>
      <c r="L245" s="91" t="str">
        <f t="shared" si="75"/>
        <v>District has Very High proportion of area under cultivation, supporting High cropping intensity. Irrigation coverage is Very High with Very High irrigation water requirements.</v>
      </c>
      <c r="M245" s="132">
        <v>30.53</v>
      </c>
      <c r="N245" s="132">
        <f>INDEX(Aquifer!H:H,MATCH(B245,Aquifer!C:C,0))</f>
        <v>88.17</v>
      </c>
      <c r="O245" s="77" t="str">
        <f>INDEX(Aquifer!F:F,MATCH(B245,Aquifer!C:C,0))</f>
        <v>SR</v>
      </c>
      <c r="P245" s="134">
        <f>INDEX(surface_water_body!F:F,MATCH(B245,surface_water_body!A:A,0))</f>
        <v>1086</v>
      </c>
      <c r="Q245" s="42">
        <f>INDEX(surface_water_body!D:D,MATCH(B245,surface_water_body!A:A,0))</f>
        <v>0</v>
      </c>
      <c r="R245" s="132">
        <f>INDEX(surface_water_body!E:E,MATCH(B245,surface_water_body!A:A,0))</f>
        <v>0</v>
      </c>
      <c r="S245" s="43" t="str">
        <f t="shared" si="76"/>
        <v>Moderate</v>
      </c>
      <c r="T245" s="43" t="str">
        <f t="shared" si="77"/>
        <v>Semi-critical</v>
      </c>
      <c r="U245" s="43">
        <f t="shared" si="90"/>
        <v>1</v>
      </c>
      <c r="V245" s="48" t="str">
        <f t="shared" si="78"/>
        <v>Groundwater contribution to irrigation is Moderate with current groundwater development stage classified as Semi-critical. There are 1086 surface water bodies, covering 0% of district area.</v>
      </c>
      <c r="W245" s="136">
        <v>100</v>
      </c>
      <c r="X245" s="134">
        <v>62</v>
      </c>
      <c r="Y245" s="143">
        <f>INDEX(Aquifer!E:E, MATCH(B245,Aquifer!C:C,0))*100</f>
        <v>38</v>
      </c>
      <c r="Z245" s="139">
        <f>(INDEX(Aquifer!G:G, MATCH(B245,Aquifer!C:C,0)))*(10^4/10^6)</f>
        <v>488.33249999999998</v>
      </c>
      <c r="AA245" s="141">
        <v>10</v>
      </c>
      <c r="AB245" s="56">
        <f>INDEX(Replacement!M:M, MATCH(B245,Replacement!B:B,0))</f>
        <v>9.07</v>
      </c>
      <c r="AC245" s="57">
        <f t="shared" si="91"/>
        <v>2</v>
      </c>
      <c r="AD245" s="57">
        <f>(X245/100)*0.278+(Y245/100)*0.0732</f>
        <v>0.20017600000000002</v>
      </c>
      <c r="AE245" s="44">
        <f t="shared" si="79"/>
        <v>8.0452073716451127E-3</v>
      </c>
      <c r="AF245" s="61" t="str">
        <f t="shared" si="80"/>
        <v>District has 100 pumps, with 62 % of pumps being electric. The electric tariff subsidy is Very High. These pumps abstract 488 MCM of groundwater.</v>
      </c>
      <c r="AG245" s="146">
        <f>INDEX(Replacement!N:N,MATCH(B245,Replacement!B:B,0))</f>
        <v>60.480000000000004</v>
      </c>
      <c r="AH245" s="147">
        <f>INDEX('Community SIP'!C:C,MATCH(B245,'Community SIP'!B:B,0))</f>
        <v>2.58</v>
      </c>
      <c r="AI245" s="147">
        <f>INDEX('Community SIP'!D:D,MATCH(B245,'Community SIP'!B:B,0))</f>
        <v>1</v>
      </c>
      <c r="AJ245" s="67" t="str">
        <f t="shared" si="81"/>
        <v>High</v>
      </c>
      <c r="AK245" s="64">
        <f t="shared" si="82"/>
        <v>2</v>
      </c>
      <c r="AL245" s="64" t="str">
        <f t="shared" si="83"/>
        <v>Low</v>
      </c>
      <c r="AM245" s="70" t="str">
        <f t="shared" si="84"/>
        <v>Small and Marginal farmers hold 60 % of holdings. The average area per holding is 2.58 ha with Low fragmentation of land.</v>
      </c>
      <c r="AN245" s="150" t="str">
        <f>INDEX(DISCOM!E:E,MATCH(B245,DISCOM!B:B,0))</f>
        <v>Dakshin Haryana Bijli Vitran Nigam Limited (DHBVNL)</v>
      </c>
      <c r="AO245" s="150"/>
      <c r="AP245" s="150" t="str">
        <f>INDEX(DISCOM!F:F,MATCH(B245,DISCOM!B:B,0))</f>
        <v>A</v>
      </c>
      <c r="AQ245" s="74" t="str">
        <f>INDEX(DISCOM!H:H,MATCH(B245,DISCOM!B:B,0))</f>
        <v>Yes</v>
      </c>
      <c r="AR245" s="150" t="s">
        <v>726</v>
      </c>
      <c r="AS245" s="77">
        <f>(INDEX(Tariff!D:D,MATCH(A245,Tariff!A:A,0)))*100</f>
        <v>10</v>
      </c>
      <c r="AT245" s="85" t="str">
        <f>(INDEX(Tariff!E:E,MATCH(A245,Tariff!A:A,0)))</f>
        <v>Very High</v>
      </c>
      <c r="AU245" s="86" t="str">
        <f t="shared" si="85"/>
        <v>Dakshin Haryana Bijli Vitran Nigam Limited (DHBVNL) is the Distribution Company responsible for distributing electricity. The rating of DISCOM (capturing financial and operational metrics) is A. More than 70 % of feeder is segregated.</v>
      </c>
      <c r="AV245" s="119" t="str">
        <f>INDEX('Community SIP'!I:I,MATCH(B245,'Community SIP'!B:B,0))</f>
        <v/>
      </c>
      <c r="AW245" s="119" t="str">
        <f t="shared" si="88"/>
        <v/>
      </c>
      <c r="AX245" s="119" t="str">
        <f t="shared" si="89"/>
        <v/>
      </c>
      <c r="AY245" s="120"/>
      <c r="AZ245" s="120" t="str">
        <f t="shared" si="86"/>
        <v>mix</v>
      </c>
      <c r="BA245" s="120" t="s">
        <v>728</v>
      </c>
      <c r="BB245" s="120" t="str">
        <f>INDEX(DISCOM!H:H,MATCH(B245,DISCOM!B:B,0))</f>
        <v>Yes</v>
      </c>
      <c r="BC245" s="153" t="s">
        <v>731</v>
      </c>
      <c r="BD245" s="181" t="str">
        <f t="shared" si="87"/>
        <v>High DISCOM rating alongside feeder segregation and higher proportion of electric pumps suggests both PM-KUSUM model C (IPS and FLS) may be preferred.</v>
      </c>
      <c r="BE245" s="58" t="s">
        <v>746</v>
      </c>
      <c r="BG245">
        <f>Y245*100</f>
        <v>3800</v>
      </c>
    </row>
    <row r="246" spans="1:59" ht="123" customHeight="1" x14ac:dyDescent="0.25">
      <c r="A246" s="88" t="str">
        <f>INDEX(Aquifer!A:A,MATCH(B246,Aquifer!C:C,0))</f>
        <v>madhya pradesh</v>
      </c>
      <c r="B246" s="89" t="s">
        <v>101</v>
      </c>
      <c r="C246" s="87">
        <v>5.2489784493110996</v>
      </c>
      <c r="D246" s="130">
        <f>INDEX(Aquifer!J:J,MATCH(B246,Aquifer!C:C,0))*100</f>
        <v>49.163213392174839</v>
      </c>
      <c r="E246" s="128">
        <v>215.60000000000002</v>
      </c>
      <c r="F246" s="128">
        <v>72.5</v>
      </c>
      <c r="G246" s="128">
        <v>76.350044804980428</v>
      </c>
      <c r="H246" s="46" t="str">
        <f t="shared" si="71"/>
        <v>Moderate</v>
      </c>
      <c r="I246" s="46" t="str">
        <f t="shared" si="72"/>
        <v>High</v>
      </c>
      <c r="J246" s="46" t="str">
        <f t="shared" si="73"/>
        <v>High</v>
      </c>
      <c r="K246" s="46" t="str">
        <f t="shared" si="74"/>
        <v>Very High</v>
      </c>
      <c r="L246" s="91" t="str">
        <f t="shared" si="75"/>
        <v>District has Moderate proportion of area under cultivation, supporting High cropping intensity. Irrigation coverage is High with Very High irrigation water requirements.</v>
      </c>
      <c r="M246" s="132">
        <v>46.42</v>
      </c>
      <c r="N246" s="132">
        <f>INDEX(Aquifer!H:H,MATCH(B246,Aquifer!C:C,0))</f>
        <v>25.86</v>
      </c>
      <c r="O246" s="77" t="str">
        <f>INDEX(Aquifer!F:F,MATCH(B246,Aquifer!C:C,0))</f>
        <v>SR</v>
      </c>
      <c r="P246" s="134">
        <f>INDEX(surface_water_body!F:F,MATCH(B246,surface_water_body!A:A,0))</f>
        <v>1008</v>
      </c>
      <c r="Q246" s="42">
        <f>INDEX(surface_water_body!D:D,MATCH(B246,surface_water_body!A:A,0))</f>
        <v>12.763840000000007</v>
      </c>
      <c r="R246" s="132">
        <f>INDEX(surface_water_body!E:E,MATCH(B246,surface_water_body!A:A,0))</f>
        <v>0.18639575085215324</v>
      </c>
      <c r="S246" s="43" t="str">
        <f t="shared" si="76"/>
        <v>Moderate</v>
      </c>
      <c r="T246" s="43" t="str">
        <f t="shared" si="77"/>
        <v>Low</v>
      </c>
      <c r="U246" s="43">
        <f t="shared" si="90"/>
        <v>3</v>
      </c>
      <c r="V246" s="48" t="str">
        <f t="shared" si="78"/>
        <v>Groundwater contribution to irrigation is Moderate with current groundwater development stage classified as Low. There are 1008 surface water bodies, covering 0.2% of district area.</v>
      </c>
      <c r="W246" s="136">
        <v>100</v>
      </c>
      <c r="X246" s="134">
        <v>97</v>
      </c>
      <c r="Y246" s="143">
        <f>INDEX(Aquifer!E:E, MATCH(B246,Aquifer!C:C,0))*100</f>
        <v>3</v>
      </c>
      <c r="Z246" s="139">
        <f>(INDEX(Aquifer!G:G, MATCH(B246,Aquifer!C:C,0)))*(10^4/10^6)</f>
        <v>423.35230000000001</v>
      </c>
      <c r="AA246" s="141">
        <v>135</v>
      </c>
      <c r="AB246" s="56">
        <f>INDEX(Replacement!M:M, MATCH(B246,Replacement!B:B,0))</f>
        <v>8.07</v>
      </c>
      <c r="AC246" s="57">
        <f t="shared" si="91"/>
        <v>1</v>
      </c>
      <c r="AD246" s="57">
        <f>(X246/100)*0.278+(Y246/100)*0.0732</f>
        <v>0.27185599999999999</v>
      </c>
      <c r="AE246" s="44">
        <f t="shared" si="79"/>
        <v>8.4278481304091834E-3</v>
      </c>
      <c r="AF246" s="61" t="str">
        <f t="shared" si="80"/>
        <v>District has 100 pumps, with 97 % of pumps being electric. The electric tariff subsidy is High. These pumps abstract 423 MCM of groundwater.</v>
      </c>
      <c r="AG246" s="146">
        <f>INDEX(Replacement!N:N,MATCH(B246,Replacement!B:B,0))</f>
        <v>69.19</v>
      </c>
      <c r="AH246" s="147">
        <f>INDEX('Community SIP'!C:C,MATCH(B246,'Community SIP'!B:B,0))</f>
        <v>1.88</v>
      </c>
      <c r="AI246" s="147">
        <f>INDEX('Community SIP'!D:D,MATCH(B246,'Community SIP'!B:B,0))</f>
        <v>1.77</v>
      </c>
      <c r="AJ246" s="67" t="str">
        <f t="shared" si="81"/>
        <v>High</v>
      </c>
      <c r="AK246" s="64">
        <f t="shared" si="82"/>
        <v>3</v>
      </c>
      <c r="AL246" s="64" t="str">
        <f t="shared" si="83"/>
        <v>Moderate</v>
      </c>
      <c r="AM246" s="70" t="str">
        <f t="shared" si="84"/>
        <v>Small and Marginal farmers hold 69 % of holdings. The average area per holding is 1.88 ha with Moderate fragmentation of land.</v>
      </c>
      <c r="AN246" s="150" t="str">
        <f>INDEX(DISCOM!E:E,MATCH(B246,DISCOM!B:B,0))</f>
        <v>Madhya Pradesh Madhya Kshetra Vidyut Vidyut Vitaran Company Limited (MPMKVVCL)</v>
      </c>
      <c r="AO246" s="150"/>
      <c r="AP246" s="150" t="str">
        <f>INDEX(DISCOM!F:F,MATCH(B246,DISCOM!B:B,0))</f>
        <v>B</v>
      </c>
      <c r="AQ246" s="74" t="str">
        <f>INDEX(DISCOM!H:H,MATCH(B246,DISCOM!B:B,0))</f>
        <v>Yes</v>
      </c>
      <c r="AR246" s="150" t="s">
        <v>726</v>
      </c>
      <c r="AS246" s="77">
        <f>(INDEX(Tariff!D:D,MATCH(A246,Tariff!A:A,0)))*100</f>
        <v>135</v>
      </c>
      <c r="AT246" s="85" t="str">
        <f>(INDEX(Tariff!E:E,MATCH(A246,Tariff!A:A,0)))</f>
        <v>High</v>
      </c>
      <c r="AU246" s="86" t="str">
        <f t="shared" si="85"/>
        <v>Madhya Pradesh Madhya Kshetra Vidyut Vidyut Vitaran Company Limited (MPMKVVCL) is the Distribution Company responsible for distributing electricity. The rating of DISCOM (capturing financial and operational metrics) is B. More than 70 % of feeder is segregated.</v>
      </c>
      <c r="AV246" s="119" t="str">
        <f>INDEX('Community SIP'!I:I,MATCH(B246,'Community SIP'!B:B,0))</f>
        <v/>
      </c>
      <c r="AW246" s="119" t="str">
        <f t="shared" si="88"/>
        <v/>
      </c>
      <c r="AX246" s="119" t="str">
        <f t="shared" si="89"/>
        <v/>
      </c>
      <c r="AY246" s="119"/>
      <c r="AZ246" s="119" t="str">
        <f t="shared" si="86"/>
        <v>Electric</v>
      </c>
      <c r="BA246" s="120" t="s">
        <v>728</v>
      </c>
      <c r="BB246" s="120" t="str">
        <f>INDEX(DISCOM!H:H,MATCH(B246,DISCOM!B:B,0))</f>
        <v>Yes</v>
      </c>
      <c r="BC246" s="153" t="s">
        <v>731</v>
      </c>
      <c r="BD246" s="181" t="str">
        <f t="shared" si="87"/>
        <v>High DISCOM rating alongside feeder segregation and higher proportion of electric pumps suggests both PM-KUSUM model C (IPS and FLS) may be preferred.</v>
      </c>
      <c r="BE246" s="58" t="s">
        <v>732</v>
      </c>
      <c r="BG246">
        <f>Y246*100</f>
        <v>300</v>
      </c>
    </row>
    <row r="247" spans="1:59" ht="123" customHeight="1" x14ac:dyDescent="0.25">
      <c r="A247" s="88" t="str">
        <f>INDEX(Aquifer!A:A,MATCH(B247,Aquifer!C:C,0))</f>
        <v>punjab</v>
      </c>
      <c r="B247" s="89" t="s">
        <v>231</v>
      </c>
      <c r="C247" s="87">
        <v>4.6815118137156997</v>
      </c>
      <c r="D247" s="130">
        <f>INDEX(Aquifer!J:J,MATCH(B247,Aquifer!C:C,0))*100</f>
        <v>59.800098447535419</v>
      </c>
      <c r="E247" s="128">
        <v>165.39999999999998</v>
      </c>
      <c r="F247" s="128">
        <v>93.7</v>
      </c>
      <c r="G247" s="128">
        <v>56.701622580476872</v>
      </c>
      <c r="H247" s="46" t="str">
        <f t="shared" si="71"/>
        <v>High</v>
      </c>
      <c r="I247" s="46" t="str">
        <f t="shared" si="72"/>
        <v>Moderate</v>
      </c>
      <c r="J247" s="46" t="str">
        <f t="shared" si="73"/>
        <v>Very High</v>
      </c>
      <c r="K247" s="46" t="str">
        <f t="shared" si="74"/>
        <v>High</v>
      </c>
      <c r="L247" s="91" t="str">
        <f t="shared" si="75"/>
        <v>District has High proportion of area under cultivation, supporting Moderate cropping intensity. Irrigation coverage is Very High with High irrigation water requirements.</v>
      </c>
      <c r="M247" s="132">
        <v>95.49</v>
      </c>
      <c r="N247" s="132">
        <f>INDEX(Aquifer!H:H,MATCH(B247,Aquifer!C:C,0))</f>
        <v>117.58</v>
      </c>
      <c r="O247" s="77" t="str">
        <f>INDEX(Aquifer!F:F,MATCH(B247,Aquifer!C:C,0))</f>
        <v>SR</v>
      </c>
      <c r="P247" s="134">
        <f>INDEX(surface_water_body!F:F,MATCH(B247,surface_water_body!A:A,0))</f>
        <v>1265</v>
      </c>
      <c r="Q247" s="42">
        <f>INDEX(surface_water_body!D:D,MATCH(B247,surface_water_body!A:A,0))</f>
        <v>6.3108100000000027</v>
      </c>
      <c r="R247" s="132">
        <f>INDEX(surface_water_body!E:E,MATCH(B247,surface_water_body!A:A,0))</f>
        <v>0.18283343976295419</v>
      </c>
      <c r="S247" s="43" t="str">
        <f t="shared" si="76"/>
        <v>Very High</v>
      </c>
      <c r="T247" s="43" t="str">
        <f t="shared" si="77"/>
        <v>Over-exploited</v>
      </c>
      <c r="U247" s="43">
        <f t="shared" si="90"/>
        <v>2</v>
      </c>
      <c r="V247" s="48" t="str">
        <f t="shared" si="78"/>
        <v>Groundwater contribution to irrigation is Very High with current groundwater development stage classified as Over-exploited. There are 1265 surface water bodies, covering 0.2% of district area.</v>
      </c>
      <c r="W247" s="136">
        <v>100</v>
      </c>
      <c r="X247" s="134">
        <v>99</v>
      </c>
      <c r="Y247" s="143">
        <f>INDEX(Aquifer!E:E, MATCH(B247,Aquifer!C:C,0))*100</f>
        <v>1</v>
      </c>
      <c r="Z247" s="139">
        <f>(INDEX(Aquifer!G:G, MATCH(B247,Aquifer!C:C,0)))*(10^4/10^6)</f>
        <v>1747.0030999999999</v>
      </c>
      <c r="AA247" s="141">
        <v>0</v>
      </c>
      <c r="AB247" s="56">
        <f>INDEX(Replacement!M:M, MATCH(B247,Replacement!B:B,0))</f>
        <v>13.6</v>
      </c>
      <c r="AC247" s="57">
        <f t="shared" si="91"/>
        <v>1</v>
      </c>
      <c r="AD247" s="57">
        <f>(X247/100)*0.278+(Y247/100)*0.0732</f>
        <v>0.27595200000000003</v>
      </c>
      <c r="AE247" s="44">
        <f t="shared" si="79"/>
        <v>5.9493353561903647E-2</v>
      </c>
      <c r="AF247" s="61" t="str">
        <f t="shared" si="80"/>
        <v>District has 100 pumps, with 99 % of pumps being electric. The electric tariff subsidy is Very High. These pumps abstract 1747 MCM of groundwater.</v>
      </c>
      <c r="AG247" s="146">
        <f>INDEX(Replacement!N:N,MATCH(B247,Replacement!B:B,0))</f>
        <v>0</v>
      </c>
      <c r="AH247" s="147">
        <f>INDEX('Community SIP'!C:C,MATCH(B247,'Community SIP'!B:B,0))</f>
        <v>2.7909973150939718</v>
      </c>
      <c r="AI247" s="147">
        <f>INDEX('Community SIP'!D:D,MATCH(B247,'Community SIP'!B:B,0))</f>
        <v>1.23</v>
      </c>
      <c r="AJ247" s="67" t="str">
        <f t="shared" si="81"/>
        <v>Low</v>
      </c>
      <c r="AK247" s="64">
        <f t="shared" si="82"/>
        <v>2</v>
      </c>
      <c r="AL247" s="64" t="str">
        <f t="shared" si="83"/>
        <v>Low</v>
      </c>
      <c r="AM247" s="70" t="str">
        <f t="shared" si="84"/>
        <v>Small and Marginal farmers hold 0 % of holdings. The average area per holding is 2.79099731509397 ha with Low fragmentation of land.</v>
      </c>
      <c r="AN247" s="150" t="str">
        <f>INDEX(DISCOM!E:E,MATCH(B247,DISCOM!B:B,0))</f>
        <v>Punjab State Power Corporation Limited (PSPCL)</v>
      </c>
      <c r="AO247" s="150"/>
      <c r="AP247" s="150" t="str">
        <f>INDEX(DISCOM!F:F,MATCH(B247,DISCOM!B:B,0))</f>
        <v>B</v>
      </c>
      <c r="AQ247" s="74" t="str">
        <f>INDEX(DISCOM!H:H,MATCH(B247,DISCOM!B:B,0))</f>
        <v>Yes</v>
      </c>
      <c r="AR247" s="150" t="s">
        <v>726</v>
      </c>
      <c r="AS247" s="77">
        <f>(INDEX(Tariff!D:D,MATCH(A247,Tariff!A:A,0)))*100</f>
        <v>0</v>
      </c>
      <c r="AT247" s="85" t="str">
        <f>(INDEX(Tariff!E:E,MATCH(A247,Tariff!A:A,0)))</f>
        <v>Very High</v>
      </c>
      <c r="AU247" s="86" t="str">
        <f t="shared" si="85"/>
        <v>Punjab State Power Corporation Limited (PSPCL) is the Distribution Company responsible for distributing electricity. The rating of DISCOM (capturing financial and operational metrics) is B. More than 70 % of feeder is segregated.</v>
      </c>
      <c r="AV247" s="119" t="str">
        <f>INDEX('Community SIP'!I:I,MATCH(B247,'Community SIP'!B:B,0))</f>
        <v/>
      </c>
      <c r="AW247" s="119" t="str">
        <f t="shared" si="88"/>
        <v/>
      </c>
      <c r="AX247" s="119" t="str">
        <f t="shared" si="89"/>
        <v xml:space="preserve"> High groundwater development suggests that new SIPs should focus on surface water sources. </v>
      </c>
      <c r="AY247" s="120" t="s">
        <v>727</v>
      </c>
      <c r="AZ247" s="119" t="str">
        <f t="shared" si="86"/>
        <v>Electric</v>
      </c>
      <c r="BA247" s="120" t="s">
        <v>728</v>
      </c>
      <c r="BB247" s="120" t="str">
        <f>INDEX(DISCOM!H:H,MATCH(B247,DISCOM!B:B,0))</f>
        <v>Yes</v>
      </c>
      <c r="BC247" s="153" t="s">
        <v>729</v>
      </c>
      <c r="BD247" s="181" t="str">
        <f t="shared" si="87"/>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47" s="58" t="s">
        <v>730</v>
      </c>
      <c r="BG247">
        <f>Y247*100</f>
        <v>100</v>
      </c>
    </row>
    <row r="248" spans="1:59" ht="123" customHeight="1" x14ac:dyDescent="0.25">
      <c r="A248" s="88" t="str">
        <f>INDEX(Aquifer!A:A,MATCH(B248,Aquifer!C:C,0))</f>
        <v>west bengal</v>
      </c>
      <c r="B248" s="89" t="s">
        <v>568</v>
      </c>
      <c r="C248" s="87">
        <v>4.7701464628843997</v>
      </c>
      <c r="D248" s="130">
        <f>INDEX(Aquifer!J:J,MATCH(B248,Aquifer!C:C,0))*100</f>
        <v>67.297425800707771</v>
      </c>
      <c r="E248" s="128">
        <v>225.8</v>
      </c>
      <c r="F248" s="128">
        <v>24.7</v>
      </c>
      <c r="G248" s="128">
        <v>43.414877159862613</v>
      </c>
      <c r="H248" s="46" t="str">
        <f t="shared" si="71"/>
        <v>High</v>
      </c>
      <c r="I248" s="46" t="str">
        <f t="shared" si="72"/>
        <v>Very High</v>
      </c>
      <c r="J248" s="46" t="str">
        <f t="shared" si="73"/>
        <v>Low</v>
      </c>
      <c r="K248" s="46" t="str">
        <f t="shared" si="74"/>
        <v>Moderate</v>
      </c>
      <c r="L248" s="91" t="str">
        <f t="shared" si="75"/>
        <v>District has High proportion of area under cultivation, supporting Very High cropping intensity. Irrigation coverage is Low with Moderate irrigation water requirements.</v>
      </c>
      <c r="M248" s="132">
        <v>61.150000000000006</v>
      </c>
      <c r="N248" s="132">
        <f>INDEX(Aquifer!H:H,MATCH(B248,Aquifer!C:C,0))</f>
        <v>53.74</v>
      </c>
      <c r="O248" s="77" t="str">
        <f>INDEX(Aquifer!F:F,MATCH(B248,Aquifer!C:C,0))</f>
        <v>HR</v>
      </c>
      <c r="P248" s="134">
        <f>INDEX(surface_water_body!F:F,MATCH(B248,surface_water_body!A:A,0))</f>
        <v>26894</v>
      </c>
      <c r="Q248" s="42">
        <f>INDEX(surface_water_body!D:D,MATCH(B248,surface_water_body!A:A,0))</f>
        <v>93.787199999997668</v>
      </c>
      <c r="R248" s="132">
        <f>INDEX(surface_water_body!E:E,MATCH(B248,surface_water_body!A:A,0))</f>
        <v>2.9768223452580123</v>
      </c>
      <c r="S248" s="43" t="str">
        <f t="shared" si="76"/>
        <v>High</v>
      </c>
      <c r="T248" s="43" t="str">
        <f t="shared" si="77"/>
        <v>Moderate</v>
      </c>
      <c r="U248" s="43">
        <f t="shared" si="90"/>
        <v>4</v>
      </c>
      <c r="V248" s="48" t="str">
        <f t="shared" si="78"/>
        <v>Groundwater contribution to irrigation is High with current groundwater development stage classified as Moderate. There are 26894 surface water bodies, covering 3% of district area.</v>
      </c>
      <c r="W248" s="136">
        <v>100</v>
      </c>
      <c r="X248" s="134">
        <v>85</v>
      </c>
      <c r="Y248" s="143">
        <f>INDEX(Aquifer!E:E, MATCH(B248,Aquifer!C:C,0))*100</f>
        <v>15</v>
      </c>
      <c r="Z248" s="139">
        <f>(INDEX(Aquifer!G:G, MATCH(B248,Aquifer!C:C,0)))*(10^4/10^6)</f>
        <v>59.127200000000002</v>
      </c>
      <c r="AA248" s="141">
        <v>459.99999999999994</v>
      </c>
      <c r="AB248" s="56">
        <f>INDEX(Replacement!M:M, MATCH(B248,Replacement!B:B,0))</f>
        <v>11.32</v>
      </c>
      <c r="AC248" s="57">
        <f t="shared" si="91"/>
        <v>1</v>
      </c>
      <c r="AD248" s="57">
        <f>(X248/100)*0.278+(Y248/100)*0.0732</f>
        <v>0.24728</v>
      </c>
      <c r="AE248" s="44">
        <f t="shared" si="79"/>
        <v>1.5018447902212743E-3</v>
      </c>
      <c r="AF248" s="61" t="str">
        <f t="shared" si="80"/>
        <v>District has 100 pumps, with 85 % of pumps being electric. The electric tariff subsidy is Low. These pumps abstract 59 MCM of groundwater.</v>
      </c>
      <c r="AG248" s="146">
        <f>INDEX(Replacement!N:N,MATCH(B248,Replacement!B:B,0))</f>
        <v>98.15058879</v>
      </c>
      <c r="AH248" s="147">
        <f>INDEX('Community SIP'!C:C,MATCH(B248,'Community SIP'!B:B,0))</f>
        <v>0.61</v>
      </c>
      <c r="AI248" s="147">
        <f>INDEX('Community SIP'!D:D,MATCH(B248,'Community SIP'!B:B,0))</f>
        <v>4.38</v>
      </c>
      <c r="AJ248" s="67" t="str">
        <f t="shared" si="81"/>
        <v>Very High</v>
      </c>
      <c r="AK248" s="64">
        <f t="shared" si="82"/>
        <v>4</v>
      </c>
      <c r="AL248" s="64" t="str">
        <f t="shared" si="83"/>
        <v>Very High</v>
      </c>
      <c r="AM248" s="70" t="str">
        <f t="shared" si="84"/>
        <v>Small and Marginal farmers hold 98 % of holdings. The average area per holding is 0.61 ha with Very High fragmentation of land.</v>
      </c>
      <c r="AN248" s="150" t="e">
        <f>INDEX(DISCOM!E:E,MATCH(B248,DISCOM!B:B,0))</f>
        <v>#N/A</v>
      </c>
      <c r="AO248" s="150"/>
      <c r="AP248" s="150" t="e">
        <f>INDEX(DISCOM!F:F,MATCH(B248,DISCOM!B:B,0))</f>
        <v>#N/A</v>
      </c>
      <c r="AQ248" s="74" t="str">
        <f>INDEX(DISCOM!H:H,MATCH(B248,DISCOM!B:B,0))</f>
        <v>No data</v>
      </c>
      <c r="AR248" s="150"/>
      <c r="AS248" s="77">
        <f>(INDEX(Tariff!D:D,MATCH(A248,Tariff!A:A,0)))*100</f>
        <v>459.99999999999994</v>
      </c>
      <c r="AT248" s="85" t="str">
        <f>(INDEX(Tariff!E:E,MATCH(A248,Tariff!A:A,0)))</f>
        <v>Low</v>
      </c>
      <c r="AU248" s="86" t="s">
        <v>735</v>
      </c>
      <c r="AV248" s="119" t="str">
        <f>INDEX('Community SIP'!I:I,MATCH(B248,'Community SIP'!B:B,0))</f>
        <v>Community SIP</v>
      </c>
      <c r="AW248" s="119" t="str">
        <f t="shared" si="88"/>
        <v xml:space="preserve"> Small farm areas alongside higher fragmentation of holdings suggests community SIPs may be preferred</v>
      </c>
      <c r="AX248" s="119" t="str">
        <f t="shared" si="89"/>
        <v/>
      </c>
      <c r="AY248" s="119"/>
      <c r="AZ248" s="119" t="str">
        <f t="shared" si="86"/>
        <v>Electric</v>
      </c>
      <c r="BA248" s="119"/>
      <c r="BB248" s="120" t="str">
        <f>INDEX(DISCOM!H:H,MATCH(B248,DISCOM!B:B,0))</f>
        <v>No data</v>
      </c>
      <c r="BC248" s="153" t="s">
        <v>744</v>
      </c>
      <c r="BD248" s="181" t="str">
        <f t="shared" si="87"/>
        <v>No data on DISCOM feeder segregation Small farm areas alongside higher fragmentation of holdings suggests community SIPs may be preferred</v>
      </c>
      <c r="BE248" s="58" t="s">
        <v>95</v>
      </c>
      <c r="BG248">
        <f>Y248*100</f>
        <v>1500</v>
      </c>
    </row>
    <row r="249" spans="1:59" ht="123" customHeight="1" x14ac:dyDescent="0.25">
      <c r="A249" s="88" t="str">
        <f>INDEX(Aquifer!A:A,MATCH(B249,Aquifer!C:C,0))</f>
        <v>telangana</v>
      </c>
      <c r="B249" s="89" t="s">
        <v>666</v>
      </c>
      <c r="C249" s="87">
        <v>5.3483303326135001</v>
      </c>
      <c r="D249" s="130">
        <f>INDEX(Aquifer!J:J,MATCH(B249,Aquifer!C:C,0))*100</f>
        <v>0</v>
      </c>
      <c r="E249" s="128">
        <v>0</v>
      </c>
      <c r="F249" s="128">
        <v>0</v>
      </c>
      <c r="H249" s="46" t="str">
        <f t="shared" si="71"/>
        <v>Low</v>
      </c>
      <c r="I249" s="46" t="str">
        <f t="shared" si="72"/>
        <v>Low</v>
      </c>
      <c r="J249" s="46" t="str">
        <f t="shared" si="73"/>
        <v>Low</v>
      </c>
      <c r="K249" s="46" t="str">
        <f t="shared" si="74"/>
        <v>Low</v>
      </c>
      <c r="L249" s="91" t="str">
        <f t="shared" si="75"/>
        <v>District has Low proportion of area under cultivation, supporting Low cropping intensity. Irrigation coverage is Low with Low irrigation water requirements.</v>
      </c>
      <c r="M249" s="132">
        <v>93.42</v>
      </c>
      <c r="N249" s="132">
        <f>INDEX(Aquifer!H:H,MATCH(B249,Aquifer!C:C,0))</f>
        <v>93.62</v>
      </c>
      <c r="O249" s="77" t="str">
        <f>INDEX(Aquifer!F:F,MATCH(B249,Aquifer!C:C,0))</f>
        <v>HR</v>
      </c>
      <c r="P249" s="134">
        <f>INDEX(surface_water_body!F:F,MATCH(B249,surface_water_body!A:A,0))</f>
        <v>94</v>
      </c>
      <c r="Q249" s="42">
        <f>INDEX(surface_water_body!D:D,MATCH(B249,surface_water_body!A:A,0))</f>
        <v>0.37419999999999992</v>
      </c>
      <c r="R249" s="132">
        <f>INDEX(surface_water_body!E:E,MATCH(B249,surface_water_body!A:A,0))</f>
        <v>0.20612496209690065</v>
      </c>
      <c r="S249" s="43" t="str">
        <f t="shared" si="76"/>
        <v>Very High</v>
      </c>
      <c r="T249" s="43" t="str">
        <f t="shared" si="77"/>
        <v>Semi-critical</v>
      </c>
      <c r="U249" s="43">
        <f t="shared" si="90"/>
        <v>1</v>
      </c>
      <c r="V249" s="48" t="str">
        <f t="shared" si="78"/>
        <v>Groundwater contribution to irrigation is Very High with current groundwater development stage classified as Semi-critical. There are 94 surface water bodies, covering 0.2% of district area.</v>
      </c>
      <c r="W249" s="136">
        <v>100</v>
      </c>
      <c r="X249" s="134">
        <v>0</v>
      </c>
      <c r="Y249" s="143">
        <f>INDEX(Aquifer!E:E, MATCH(B249,Aquifer!C:C,0))*100</f>
        <v>0</v>
      </c>
      <c r="Z249" s="139">
        <f>(INDEX(Aquifer!G:G, MATCH(B249,Aquifer!C:C,0)))*(10^4/10^6)</f>
        <v>349.65120000000002</v>
      </c>
      <c r="AA249" s="141">
        <v>0</v>
      </c>
      <c r="AB249" s="56">
        <f>INDEX(Replacement!M:M, MATCH(B249,Replacement!B:B,0))</f>
        <v>8.8000000000000007</v>
      </c>
      <c r="AC249" s="57">
        <f t="shared" si="91"/>
        <v>4</v>
      </c>
      <c r="AD249" s="57">
        <f>(X249/100)*0.278+(Y249/100)*0.0732</f>
        <v>0</v>
      </c>
      <c r="AE249" s="44">
        <f t="shared" si="79"/>
        <v>0</v>
      </c>
      <c r="AF249" s="61" t="str">
        <f t="shared" si="80"/>
        <v>District has 100 pumps, with 0 % of pumps being electric. The electric tariff subsidy is Very High. These pumps abstract 349 MCM of groundwater.</v>
      </c>
      <c r="AG249" s="146">
        <f>INDEX(Replacement!N:N,MATCH(B249,Replacement!B:B,0))</f>
        <v>0</v>
      </c>
      <c r="AH249" s="147">
        <f>INDEX('Community SIP'!C:C,MATCH(B249,'Community SIP'!B:B,0))</f>
        <v>0</v>
      </c>
      <c r="AI249" s="147">
        <f>INDEX('Community SIP'!D:D,MATCH(B249,'Community SIP'!B:B,0))</f>
        <v>0</v>
      </c>
      <c r="AJ249" s="67" t="str">
        <f t="shared" si="81"/>
        <v>Low</v>
      </c>
      <c r="AK249" s="64">
        <f t="shared" si="82"/>
        <v>4</v>
      </c>
      <c r="AL249" s="64" t="str">
        <f t="shared" si="83"/>
        <v>Low</v>
      </c>
      <c r="AM249" s="70" t="str">
        <f t="shared" si="84"/>
        <v>Small and Marginal farmers hold 0 % of holdings. The average area per holding is 0 ha with Low fragmentation of land.</v>
      </c>
      <c r="AN249" s="150" t="str">
        <f>INDEX(DISCOM!E:E,MATCH(B249,DISCOM!B:B,0))</f>
        <v>Southern Power Distribution Company of Telangana Limited (TSSPDCL)</v>
      </c>
      <c r="AO249" s="150"/>
      <c r="AP249" s="150" t="str">
        <f>INDEX(DISCOM!F:F,MATCH(B249,DISCOM!B:B,0))</f>
        <v>C</v>
      </c>
      <c r="AQ249" s="74" t="str">
        <f>INDEX(DISCOM!H:H,MATCH(B249,DISCOM!B:B,0))</f>
        <v>No</v>
      </c>
      <c r="AR249" s="150"/>
      <c r="AS249" s="77">
        <f>(INDEX(Tariff!D:D,MATCH(A249,Tariff!A:A,0)))*100</f>
        <v>0</v>
      </c>
      <c r="AT249" s="85" t="str">
        <f>(INDEX(Tariff!E:E,MATCH(A249,Tariff!A:A,0)))</f>
        <v>Very High</v>
      </c>
      <c r="AU249" s="86" t="str">
        <f t="shared" si="85"/>
        <v xml:space="preserve">Southern Power Distribution Company of Telangana Limited (TSSPDCL) is the Distribution Company responsible for distributing electricity. The rating of DISCOM (capturing financial and operational metrics) is C. </v>
      </c>
      <c r="AV249" s="119" t="str">
        <f>INDEX('Community SIP'!I:I,MATCH(B249,'Community SIP'!B:B,0))</f>
        <v>Community SIP</v>
      </c>
      <c r="AW249" s="119" t="str">
        <f t="shared" si="88"/>
        <v xml:space="preserve"> Small farm areas alongside higher fragmentation of holdings suggests community SIPs may be preferred</v>
      </c>
      <c r="AX249" s="119" t="str">
        <f t="shared" si="89"/>
        <v xml:space="preserve"> High groundwater development suggests that new SIPs should focus on surface water sources. </v>
      </c>
      <c r="AY249" s="120" t="s">
        <v>727</v>
      </c>
      <c r="AZ249" s="119" t="str">
        <f t="shared" si="86"/>
        <v>Diesel</v>
      </c>
      <c r="BA249" s="119"/>
      <c r="BB249" s="120" t="str">
        <f>INDEX(DISCOM!H:H,MATCH(B249,DISCOM!B:B,0))</f>
        <v>No</v>
      </c>
      <c r="BC249" s="153" t="s">
        <v>736</v>
      </c>
      <c r="BD249" s="181" t="str">
        <f t="shared" si="87"/>
        <v>Higher proportion of diesel pumps suggests that PM-KUSUM model B be preferred. High groundwater development suggests that new SIPs should focus on surface water sources.  Small farm areas alongside higher fragmentation of holdings suggests community SIPs may be preferred</v>
      </c>
      <c r="BE249" s="58" t="s">
        <v>737</v>
      </c>
      <c r="BG249">
        <f>Y249*100</f>
        <v>0</v>
      </c>
    </row>
    <row r="250" spans="1:59" ht="123" customHeight="1" x14ac:dyDescent="0.25">
      <c r="A250" s="88" t="str">
        <f>INDEX(Aquifer!A:A,MATCH(B250,Aquifer!C:C,0))</f>
        <v>kerala</v>
      </c>
      <c r="B250" s="89" t="s">
        <v>514</v>
      </c>
      <c r="C250" s="87">
        <v>4.8348958686002996</v>
      </c>
      <c r="D250" s="130">
        <f>INDEX(Aquifer!J:J,MATCH(B250,Aquifer!C:C,0))*100</f>
        <v>46.901184430061789</v>
      </c>
      <c r="E250" s="128">
        <v>129.5</v>
      </c>
      <c r="F250" s="128">
        <v>17.8</v>
      </c>
      <c r="G250" s="128">
        <v>47.507387284338961</v>
      </c>
      <c r="H250" s="46" t="str">
        <f t="shared" si="71"/>
        <v>Moderate</v>
      </c>
      <c r="I250" s="46" t="str">
        <f t="shared" si="72"/>
        <v>Low</v>
      </c>
      <c r="J250" s="46" t="str">
        <f t="shared" si="73"/>
        <v>Low</v>
      </c>
      <c r="K250" s="46" t="str">
        <f t="shared" si="74"/>
        <v>Moderate</v>
      </c>
      <c r="L250" s="91" t="str">
        <f t="shared" si="75"/>
        <v>District has Moderate proportion of area under cultivation, supporting Low cropping intensity. Irrigation coverage is Low with Moderate irrigation water requirements.</v>
      </c>
      <c r="M250" s="132">
        <v>40.39</v>
      </c>
      <c r="N250" s="132">
        <f>INDEX(Aquifer!H:H,MATCH(B250,Aquifer!C:C,0))</f>
        <v>54.21</v>
      </c>
      <c r="O250" s="77" t="str">
        <f>INDEX(Aquifer!F:F,MATCH(B250,Aquifer!C:C,0))</f>
        <v>HR</v>
      </c>
      <c r="P250" s="134">
        <f>INDEX(surface_water_body!F:F,MATCH(B250,surface_water_body!A:A,0))</f>
        <v>3792</v>
      </c>
      <c r="Q250" s="42">
        <f>INDEX(surface_water_body!D:D,MATCH(B250,surface_water_body!A:A,0))</f>
        <v>94.479210000002169</v>
      </c>
      <c r="R250" s="132">
        <f>INDEX(surface_water_body!E:E,MATCH(B250,surface_water_body!A:A,0))</f>
        <v>1.8392061144799319</v>
      </c>
      <c r="S250" s="43" t="str">
        <f t="shared" si="76"/>
        <v>Moderate</v>
      </c>
      <c r="T250" s="43" t="str">
        <f t="shared" si="77"/>
        <v>Moderate</v>
      </c>
      <c r="U250" s="43">
        <f t="shared" si="90"/>
        <v>4</v>
      </c>
      <c r="V250" s="48" t="str">
        <f t="shared" si="78"/>
        <v>Groundwater contribution to irrigation is Moderate with current groundwater development stage classified as Moderate. There are 3792 surface water bodies, covering 1.8% of district area.</v>
      </c>
      <c r="W250" s="136">
        <v>100</v>
      </c>
      <c r="X250" s="134">
        <v>99</v>
      </c>
      <c r="Y250" s="143">
        <f>INDEX(Aquifer!E:E, MATCH(B250,Aquifer!C:C,0))*100</f>
        <v>1</v>
      </c>
      <c r="Z250" s="139">
        <f>(INDEX(Aquifer!G:G, MATCH(B250,Aquifer!C:C,0)))*(10^4/10^6)</f>
        <v>102.2139</v>
      </c>
      <c r="AA250" s="141">
        <v>195</v>
      </c>
      <c r="AB250" s="56">
        <f>INDEX(Replacement!M:M, MATCH(B250,Replacement!B:B,0))</f>
        <v>5.24</v>
      </c>
      <c r="AC250" s="57">
        <f t="shared" si="91"/>
        <v>1</v>
      </c>
      <c r="AD250" s="57">
        <f>(X250/100)*0.278+(Y250/100)*0.0732</f>
        <v>0.27595200000000003</v>
      </c>
      <c r="AE250" s="44">
        <f t="shared" si="79"/>
        <v>1.3411492542403202E-3</v>
      </c>
      <c r="AF250" s="61" t="str">
        <f t="shared" si="80"/>
        <v>District has 100 pumps, with 99 % of pumps being electric. The electric tariff subsidy is Moderate. These pumps abstract 102 MCM of groundwater.</v>
      </c>
      <c r="AG250" s="146">
        <f>INDEX(Replacement!N:N,MATCH(B250,Replacement!B:B,0))</f>
        <v>97.44</v>
      </c>
      <c r="AH250" s="147">
        <f>INDEX('Community SIP'!C:C,MATCH(B250,'Community SIP'!B:B,0))</f>
        <v>0.4</v>
      </c>
      <c r="AI250" s="147">
        <f>INDEX('Community SIP'!D:D,MATCH(B250,'Community SIP'!B:B,0))</f>
        <v>1.1299999999999999</v>
      </c>
      <c r="AJ250" s="67" t="str">
        <f t="shared" si="81"/>
        <v>Very High</v>
      </c>
      <c r="AK250" s="64">
        <f t="shared" si="82"/>
        <v>4</v>
      </c>
      <c r="AL250" s="64" t="str">
        <f t="shared" si="83"/>
        <v>Low</v>
      </c>
      <c r="AM250" s="70" t="str">
        <f t="shared" si="84"/>
        <v>Small and Marginal farmers hold 97 % of holdings. The average area per holding is 0.4 ha with Low fragmentation of land.</v>
      </c>
      <c r="AN250" s="150" t="str">
        <f>INDEX(DISCOM!E:E,MATCH(B250,DISCOM!B:B,0))</f>
        <v xml:space="preserve">Kerala State Electricity Board Limited (KSEBL) </v>
      </c>
      <c r="AO250" s="150"/>
      <c r="AP250" s="150" t="str">
        <f>INDEX(DISCOM!F:F,MATCH(B250,DISCOM!B:B,0))</f>
        <v>B-</v>
      </c>
      <c r="AQ250" s="74" t="str">
        <f>INDEX(DISCOM!H:H,MATCH(B250,DISCOM!B:B,0))</f>
        <v>No</v>
      </c>
      <c r="AR250" s="150"/>
      <c r="AS250" s="77">
        <f>(INDEX(Tariff!D:D,MATCH(A250,Tariff!A:A,0)))*100</f>
        <v>195</v>
      </c>
      <c r="AT250" s="85" t="str">
        <f>(INDEX(Tariff!E:E,MATCH(A250,Tariff!A:A,0)))</f>
        <v>Moderate</v>
      </c>
      <c r="AU250" s="86" t="str">
        <f t="shared" si="85"/>
        <v xml:space="preserve">Kerala State Electricity Board Limited (KSEBL)  is the Distribution Company responsible for distributing electricity. The rating of DISCOM (capturing financial and operational metrics) is B-. </v>
      </c>
      <c r="AV250" s="119" t="str">
        <f>INDEX('Community SIP'!I:I,MATCH(B250,'Community SIP'!B:B,0))</f>
        <v>Community SIP</v>
      </c>
      <c r="AW250" s="119" t="str">
        <f t="shared" si="88"/>
        <v xml:space="preserve"> Small farm areas alongside higher fragmentation of holdings suggests community SIPs may be preferred</v>
      </c>
      <c r="AX250" s="119" t="str">
        <f t="shared" si="89"/>
        <v/>
      </c>
      <c r="AY250" s="119"/>
      <c r="AZ250" s="120" t="str">
        <f t="shared" si="86"/>
        <v>Electric</v>
      </c>
      <c r="BA250" s="119"/>
      <c r="BB250" s="120" t="str">
        <f>INDEX(DISCOM!H:H,MATCH(B250,DISCOM!B:B,0))</f>
        <v>No</v>
      </c>
      <c r="BC250" s="153" t="s">
        <v>724</v>
      </c>
      <c r="BD250" s="181" t="str">
        <f t="shared" si="87"/>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50" s="58" t="s">
        <v>725</v>
      </c>
      <c r="BG250">
        <f>Y250*100</f>
        <v>100</v>
      </c>
    </row>
    <row r="251" spans="1:59" ht="123" customHeight="1" x14ac:dyDescent="0.25">
      <c r="A251" s="88" t="str">
        <f>INDEX(Aquifer!A:A,MATCH(B251,Aquifer!C:C,0))</f>
        <v>manipur</v>
      </c>
      <c r="B251" s="89" t="s">
        <v>242</v>
      </c>
      <c r="C251" s="87">
        <v>4.6328704672637997</v>
      </c>
      <c r="D251" s="130">
        <f>INDEX(Aquifer!J:J,MATCH(B251,Aquifer!C:C,0))*100</f>
        <v>100</v>
      </c>
      <c r="E251" s="128">
        <v>131.80000000000001</v>
      </c>
      <c r="F251" s="128">
        <v>8.5</v>
      </c>
      <c r="G251" s="128">
        <v>39.045393431077535</v>
      </c>
      <c r="H251" s="46" t="str">
        <f t="shared" si="71"/>
        <v>Very High</v>
      </c>
      <c r="I251" s="46" t="str">
        <f t="shared" si="72"/>
        <v>Low</v>
      </c>
      <c r="J251" s="46" t="str">
        <f t="shared" si="73"/>
        <v>Low</v>
      </c>
      <c r="K251" s="46" t="str">
        <f t="shared" si="74"/>
        <v>Moderate</v>
      </c>
      <c r="L251" s="91" t="str">
        <f t="shared" si="75"/>
        <v>District has Very High proportion of area under cultivation, supporting Low cropping intensity. Irrigation coverage is Low with Moderate irrigation water requirements.</v>
      </c>
      <c r="M251" s="132">
        <v>0.06</v>
      </c>
      <c r="N251" s="132">
        <f>INDEX(Aquifer!H:H,MATCH(B251,Aquifer!C:C,0))</f>
        <v>8.07</v>
      </c>
      <c r="O251" s="77" t="str">
        <f>INDEX(Aquifer!F:F,MATCH(B251,Aquifer!C:C,0))</f>
        <v>HR</v>
      </c>
      <c r="P251" s="134">
        <f>INDEX(surface_water_body!F:F,MATCH(B251,surface_water_body!A:A,0))</f>
        <v>247</v>
      </c>
      <c r="Q251" s="42">
        <f>INDEX(surface_water_body!D:D,MATCH(B251,surface_water_body!A:A,0))</f>
        <v>0.78731000000000062</v>
      </c>
      <c r="R251" s="132">
        <f>INDEX(surface_water_body!E:E,MATCH(B251,surface_water_body!A:A,0))</f>
        <v>0.13018036102821956</v>
      </c>
      <c r="S251" s="43" t="str">
        <f t="shared" si="76"/>
        <v>Low</v>
      </c>
      <c r="T251" s="43" t="str">
        <f t="shared" si="77"/>
        <v>Low</v>
      </c>
      <c r="U251" s="43">
        <f t="shared" si="90"/>
        <v>1</v>
      </c>
      <c r="V251" s="48" t="str">
        <f t="shared" si="78"/>
        <v>Groundwater contribution to irrigation is Low with current groundwater development stage classified as Low. There are 247 surface water bodies, covering 0.1% of district area.</v>
      </c>
      <c r="W251" s="136">
        <v>100</v>
      </c>
      <c r="X251" s="134">
        <v>0</v>
      </c>
      <c r="Y251" s="143">
        <f>INDEX(Aquifer!E:E, MATCH(B251,Aquifer!C:C,0))*100</f>
        <v>0</v>
      </c>
      <c r="Z251" s="139">
        <f>(INDEX(Aquifer!G:G, MATCH(B251,Aquifer!C:C,0)))*(10^4/10^6)</f>
        <v>4.6111000000000004</v>
      </c>
      <c r="AA251" s="141">
        <v>515</v>
      </c>
      <c r="AB251" s="56">
        <f>INDEX(Replacement!M:M, MATCH(B251,Replacement!B:B,0))</f>
        <v>3.3</v>
      </c>
      <c r="AC251" s="57">
        <f t="shared" si="91"/>
        <v>4</v>
      </c>
      <c r="AD251" s="57">
        <f>(X251/100)*0.278+(Y251/100)*0.0732</f>
        <v>0</v>
      </c>
      <c r="AE251" s="44">
        <f t="shared" si="79"/>
        <v>0</v>
      </c>
      <c r="AF251" s="61" t="str">
        <f t="shared" si="80"/>
        <v>District has 100 pumps, with 0 % of pumps being electric. The electric tariff subsidy is Low. These pumps abstract 4 MCM of groundwater.</v>
      </c>
      <c r="AG251" s="146">
        <f>INDEX(Replacement!N:N,MATCH(B251,Replacement!B:B,0))</f>
        <v>90.12</v>
      </c>
      <c r="AH251" s="147">
        <f>INDEX('Community SIP'!C:C,MATCH(B251,'Community SIP'!B:B,0))</f>
        <v>1</v>
      </c>
      <c r="AI251" s="147">
        <f>INDEX('Community SIP'!D:D,MATCH(B251,'Community SIP'!B:B,0))</f>
        <v>1.03</v>
      </c>
      <c r="AJ251" s="67" t="str">
        <f t="shared" si="81"/>
        <v>Very High</v>
      </c>
      <c r="AK251" s="64">
        <f t="shared" si="82"/>
        <v>4</v>
      </c>
      <c r="AL251" s="64" t="str">
        <f t="shared" si="83"/>
        <v>Low</v>
      </c>
      <c r="AM251" s="70" t="str">
        <f t="shared" si="84"/>
        <v>Small and Marginal farmers hold 90 % of holdings. The average area per holding is 1 ha with Low fragmentation of land.</v>
      </c>
      <c r="AN251" s="150" t="str">
        <f>INDEX(DISCOM!E:E,MATCH(B251,DISCOM!B:B,0))</f>
        <v>Manipur State Power Distribution Company Limited (MSPDCL)</v>
      </c>
      <c r="AO251" s="150"/>
      <c r="AP251" s="150" t="str">
        <f>INDEX(DISCOM!F:F,MATCH(B251,DISCOM!B:B,0))</f>
        <v>C</v>
      </c>
      <c r="AQ251" s="74" t="str">
        <f>INDEX(DISCOM!H:H,MATCH(B251,DISCOM!B:B,0))</f>
        <v>Yes</v>
      </c>
      <c r="AR251" s="150" t="s">
        <v>726</v>
      </c>
      <c r="AS251" s="77">
        <f>(INDEX(Tariff!D:D,MATCH(A251,Tariff!A:A,0)))*100</f>
        <v>515</v>
      </c>
      <c r="AT251" s="85" t="str">
        <f>(INDEX(Tariff!E:E,MATCH(A251,Tariff!A:A,0)))</f>
        <v>Low</v>
      </c>
      <c r="AU251" s="86" t="str">
        <f t="shared" si="85"/>
        <v>Manipur State Power Distribution Company Limited (MSPDCL) is the Distribution Company responsible for distributing electricity. The rating of DISCOM (capturing financial and operational metrics) is C. More than 70 % of feeder is segregated.</v>
      </c>
      <c r="AV251" s="119" t="str">
        <f>INDEX('Community SIP'!I:I,MATCH(B251,'Community SIP'!B:B,0))</f>
        <v>Community SIP</v>
      </c>
      <c r="AW251" s="119" t="str">
        <f t="shared" si="88"/>
        <v xml:space="preserve"> Small farm areas alongside higher fragmentation of holdings suggests community SIPs may be preferred</v>
      </c>
      <c r="AX251" s="119" t="str">
        <f t="shared" si="89"/>
        <v/>
      </c>
      <c r="AY251" s="119"/>
      <c r="AZ251" s="119" t="str">
        <f t="shared" si="86"/>
        <v>Diesel</v>
      </c>
      <c r="BA251" s="119"/>
      <c r="BB251" s="120" t="str">
        <f>INDEX(DISCOM!H:H,MATCH(B251,DISCOM!B:B,0))</f>
        <v>Yes</v>
      </c>
      <c r="BC251" s="153" t="s">
        <v>736</v>
      </c>
      <c r="BD251" s="181" t="str">
        <f t="shared" si="87"/>
        <v>Higher proportion of diesel pumps suggests that PM-KUSUM model B be preferred. Small farm areas alongside higher fragmentation of holdings suggests community SIPs may be preferred</v>
      </c>
      <c r="BE251" s="58" t="s">
        <v>737</v>
      </c>
      <c r="BG251">
        <f>Y251*100</f>
        <v>0</v>
      </c>
    </row>
    <row r="252" spans="1:59" ht="123" customHeight="1" x14ac:dyDescent="0.25">
      <c r="A252" s="88" t="str">
        <f>INDEX(Aquifer!A:A,MATCH(B252,Aquifer!C:C,0))</f>
        <v>manipur</v>
      </c>
      <c r="B252" s="89" t="s">
        <v>244</v>
      </c>
      <c r="C252" s="87">
        <v>4.5486601483394002</v>
      </c>
      <c r="D252" s="130">
        <f>INDEX(Aquifer!J:J,MATCH(B252,Aquifer!C:C,0))*100</f>
        <v>100</v>
      </c>
      <c r="E252" s="128">
        <v>153.4</v>
      </c>
      <c r="F252" s="128">
        <v>14.4</v>
      </c>
      <c r="G252" s="128">
        <v>34.831792248672045</v>
      </c>
      <c r="H252" s="46" t="str">
        <f t="shared" si="71"/>
        <v>Very High</v>
      </c>
      <c r="I252" s="46" t="str">
        <f t="shared" si="72"/>
        <v>Moderate</v>
      </c>
      <c r="J252" s="46" t="str">
        <f t="shared" si="73"/>
        <v>Low</v>
      </c>
      <c r="K252" s="46" t="str">
        <f t="shared" si="74"/>
        <v>Moderate</v>
      </c>
      <c r="L252" s="91" t="str">
        <f t="shared" si="75"/>
        <v>District has Very High proportion of area under cultivation, supporting Moderate cropping intensity. Irrigation coverage is Low with Moderate irrigation water requirements.</v>
      </c>
      <c r="M252" s="132">
        <v>0.04</v>
      </c>
      <c r="N252" s="132">
        <f>INDEX(Aquifer!H:H,MATCH(B252,Aquifer!C:C,0))</f>
        <v>11.05</v>
      </c>
      <c r="O252" s="77" t="str">
        <f>INDEX(Aquifer!F:F,MATCH(B252,Aquifer!C:C,0))</f>
        <v>HR</v>
      </c>
      <c r="P252" s="134">
        <f>INDEX(surface_water_body!F:F,MATCH(B252,surface_water_body!A:A,0))</f>
        <v>345</v>
      </c>
      <c r="Q252" s="42">
        <f>INDEX(surface_water_body!D:D,MATCH(B252,surface_water_body!A:A,0))</f>
        <v>0.94597000000000064</v>
      </c>
      <c r="R252" s="132">
        <f>INDEX(surface_water_body!E:E,MATCH(B252,surface_water_body!A:A,0))</f>
        <v>0.19170441670803637</v>
      </c>
      <c r="S252" s="43" t="str">
        <f t="shared" si="76"/>
        <v>Low</v>
      </c>
      <c r="T252" s="43" t="str">
        <f t="shared" si="77"/>
        <v>Low</v>
      </c>
      <c r="U252" s="43">
        <f t="shared" si="90"/>
        <v>1</v>
      </c>
      <c r="V252" s="48" t="str">
        <f t="shared" si="78"/>
        <v>Groundwater contribution to irrigation is Low with current groundwater development stage classified as Low. There are 345 surface water bodies, covering 0.2% of district area.</v>
      </c>
      <c r="W252" s="136">
        <v>100</v>
      </c>
      <c r="X252" s="134">
        <v>0</v>
      </c>
      <c r="Y252" s="143">
        <f>INDEX(Aquifer!E:E, MATCH(B252,Aquifer!C:C,0))*100</f>
        <v>0</v>
      </c>
      <c r="Z252" s="139">
        <f>(INDEX(Aquifer!G:G, MATCH(B252,Aquifer!C:C,0)))*(10^4/10^6)</f>
        <v>10.853199999999999</v>
      </c>
      <c r="AA252" s="141">
        <v>515</v>
      </c>
      <c r="AB252" s="56">
        <f>INDEX(Replacement!M:M, MATCH(B252,Replacement!B:B,0))</f>
        <v>2.8521371475720141</v>
      </c>
      <c r="AC252" s="57">
        <f t="shared" si="91"/>
        <v>4</v>
      </c>
      <c r="AD252" s="57">
        <f>(X252/100)*0.278+(Y252/100)*0.0732</f>
        <v>0</v>
      </c>
      <c r="AE252" s="44">
        <f t="shared" si="79"/>
        <v>0</v>
      </c>
      <c r="AF252" s="61" t="str">
        <f t="shared" si="80"/>
        <v>District has 100 pumps, with 0 % of pumps being electric. The electric tariff subsidy is Low. These pumps abstract 10 MCM of groundwater.</v>
      </c>
      <c r="AG252" s="146">
        <f>INDEX(Replacement!N:N,MATCH(B252,Replacement!B:B,0))</f>
        <v>86.509999999999991</v>
      </c>
      <c r="AH252" s="147">
        <f>INDEX('Community SIP'!C:C,MATCH(B252,'Community SIP'!B:B,0))</f>
        <v>0.9</v>
      </c>
      <c r="AI252" s="147">
        <f>INDEX('Community SIP'!D:D,MATCH(B252,'Community SIP'!B:B,0))</f>
        <v>1.1200000000000001</v>
      </c>
      <c r="AJ252" s="67" t="str">
        <f t="shared" si="81"/>
        <v>Very High</v>
      </c>
      <c r="AK252" s="64">
        <f t="shared" si="82"/>
        <v>4</v>
      </c>
      <c r="AL252" s="64" t="str">
        <f t="shared" si="83"/>
        <v>Low</v>
      </c>
      <c r="AM252" s="70" t="str">
        <f t="shared" si="84"/>
        <v>Small and Marginal farmers hold 86 % of holdings. The average area per holding is 0.9 ha with Low fragmentation of land.</v>
      </c>
      <c r="AN252" s="150" t="str">
        <f>INDEX(DISCOM!E:E,MATCH(B252,DISCOM!B:B,0))</f>
        <v>Manipur State Power Distribution Company Limited (MSPDCL)</v>
      </c>
      <c r="AO252" s="150"/>
      <c r="AP252" s="150" t="str">
        <f>INDEX(DISCOM!F:F,MATCH(B252,DISCOM!B:B,0))</f>
        <v>C</v>
      </c>
      <c r="AQ252" s="74" t="str">
        <f>INDEX(DISCOM!H:H,MATCH(B252,DISCOM!B:B,0))</f>
        <v>Yes</v>
      </c>
      <c r="AR252" s="150" t="s">
        <v>726</v>
      </c>
      <c r="AS252" s="77">
        <f>(INDEX(Tariff!D:D,MATCH(A252,Tariff!A:A,0)))*100</f>
        <v>515</v>
      </c>
      <c r="AT252" s="85" t="str">
        <f>(INDEX(Tariff!E:E,MATCH(A252,Tariff!A:A,0)))</f>
        <v>Low</v>
      </c>
      <c r="AU252" s="86" t="str">
        <f t="shared" si="85"/>
        <v>Manipur State Power Distribution Company Limited (MSPDCL) is the Distribution Company responsible for distributing electricity. The rating of DISCOM (capturing financial and operational metrics) is C. More than 70 % of feeder is segregated.</v>
      </c>
      <c r="AV252" s="119" t="str">
        <f>INDEX('Community SIP'!I:I,MATCH(B252,'Community SIP'!B:B,0))</f>
        <v>Community SIP</v>
      </c>
      <c r="AW252" s="119" t="str">
        <f t="shared" si="88"/>
        <v xml:space="preserve"> Small farm areas alongside higher fragmentation of holdings suggests community SIPs may be preferred</v>
      </c>
      <c r="AX252" s="119" t="str">
        <f t="shared" si="89"/>
        <v/>
      </c>
      <c r="AY252" s="119"/>
      <c r="AZ252" s="119" t="str">
        <f t="shared" si="86"/>
        <v>Diesel</v>
      </c>
      <c r="BA252" s="119"/>
      <c r="BB252" s="120" t="str">
        <f>INDEX(DISCOM!H:H,MATCH(B252,DISCOM!B:B,0))</f>
        <v>Yes</v>
      </c>
      <c r="BC252" s="153" t="s">
        <v>736</v>
      </c>
      <c r="BD252" s="181" t="str">
        <f t="shared" si="87"/>
        <v>Higher proportion of diesel pumps suggests that PM-KUSUM model B be preferred. Small farm areas alongside higher fragmentation of holdings suggests community SIPs may be preferred</v>
      </c>
      <c r="BE252" s="58" t="s">
        <v>737</v>
      </c>
      <c r="BG252">
        <f>Y252*100</f>
        <v>0</v>
      </c>
    </row>
    <row r="253" spans="1:59" ht="123" customHeight="1" x14ac:dyDescent="0.25">
      <c r="A253" s="88" t="str">
        <f>INDEX(Aquifer!A:A,MATCH(B253,Aquifer!C:C,0))</f>
        <v>madhya pradesh</v>
      </c>
      <c r="B253" s="89" t="s">
        <v>656</v>
      </c>
      <c r="C253" s="87">
        <v>5.2705315258208998</v>
      </c>
      <c r="D253" s="130">
        <f>INDEX(Aquifer!J:J,MATCH(B253,Aquifer!C:C,0))*100</f>
        <v>65.563290759259402</v>
      </c>
      <c r="E253" s="128">
        <v>196.8</v>
      </c>
      <c r="F253" s="128">
        <v>45.7</v>
      </c>
      <c r="G253" s="128">
        <v>70.314314393119332</v>
      </c>
      <c r="H253" s="46" t="str">
        <f t="shared" si="71"/>
        <v>High</v>
      </c>
      <c r="I253" s="46" t="str">
        <f t="shared" si="72"/>
        <v>High</v>
      </c>
      <c r="J253" s="46" t="str">
        <f t="shared" si="73"/>
        <v>Moderate</v>
      </c>
      <c r="K253" s="46" t="str">
        <f t="shared" si="74"/>
        <v>Very High</v>
      </c>
      <c r="L253" s="91" t="str">
        <f t="shared" si="75"/>
        <v>District has High proportion of area under cultivation, supporting High cropping intensity. Irrigation coverage is Moderate with Very High irrigation water requirements.</v>
      </c>
      <c r="M253" s="132">
        <v>85.53</v>
      </c>
      <c r="N253" s="132">
        <f>INDEX(Aquifer!H:H,MATCH(B253,Aquifer!C:C,0))</f>
        <v>119.38</v>
      </c>
      <c r="O253" s="77" t="str">
        <f>INDEX(Aquifer!F:F,MATCH(B253,Aquifer!C:C,0))</f>
        <v>HR</v>
      </c>
      <c r="P253" s="134">
        <f>INDEX(surface_water_body!F:F,MATCH(B253,surface_water_body!A:A,0))</f>
        <v>636</v>
      </c>
      <c r="Q253" s="42">
        <f>INDEX(surface_water_body!D:D,MATCH(B253,surface_water_body!A:A,0))</f>
        <v>14.39924999999999</v>
      </c>
      <c r="R253" s="132">
        <f>INDEX(surface_water_body!E:E,MATCH(B253,surface_water_body!A:A,0))</f>
        <v>0.35674257990395963</v>
      </c>
      <c r="S253" s="43" t="str">
        <f t="shared" si="76"/>
        <v>Very High</v>
      </c>
      <c r="T253" s="43" t="str">
        <f t="shared" si="77"/>
        <v>Over-exploited</v>
      </c>
      <c r="U253" s="43">
        <f t="shared" si="90"/>
        <v>3</v>
      </c>
      <c r="V253" s="48" t="str">
        <f t="shared" si="78"/>
        <v>Groundwater contribution to irrigation is Very High with current groundwater development stage classified as Over-exploited. There are 636 surface water bodies, covering 0.4% of district area.</v>
      </c>
      <c r="W253" s="136">
        <v>100</v>
      </c>
      <c r="X253" s="134">
        <v>98</v>
      </c>
      <c r="Y253" s="143">
        <f>INDEX(Aquifer!E:E, MATCH(B253,Aquifer!C:C,0))*100</f>
        <v>2</v>
      </c>
      <c r="Z253" s="139">
        <f>(INDEX(Aquifer!G:G, MATCH(B253,Aquifer!C:C,0)))*(10^4/10^6)</f>
        <v>637.92930000000001</v>
      </c>
      <c r="AA253" s="141">
        <v>135</v>
      </c>
      <c r="AB253" s="56">
        <f>INDEX(Replacement!M:M, MATCH(B253,Replacement!B:B,0))</f>
        <v>16.8</v>
      </c>
      <c r="AC253" s="57">
        <f t="shared" si="91"/>
        <v>1</v>
      </c>
      <c r="AD253" s="57">
        <f>(X253/100)*0.278+(Y253/100)*0.0732</f>
        <v>0.27390400000000004</v>
      </c>
      <c r="AE253" s="44">
        <f t="shared" si="79"/>
        <v>2.6636829216270939E-2</v>
      </c>
      <c r="AF253" s="61" t="str">
        <f t="shared" si="80"/>
        <v>District has 100 pumps, with 98 % of pumps being electric. The electric tariff subsidy is High. These pumps abstract 637 MCM of groundwater.</v>
      </c>
      <c r="AG253" s="146">
        <f>INDEX(Replacement!N:N,MATCH(B253,Replacement!B:B,0))</f>
        <v>71.89</v>
      </c>
      <c r="AH253" s="147">
        <f>INDEX('Community SIP'!C:C,MATCH(B253,'Community SIP'!B:B,0))</f>
        <v>1.56</v>
      </c>
      <c r="AI253" s="147">
        <f>INDEX('Community SIP'!D:D,MATCH(B253,'Community SIP'!B:B,0))</f>
        <v>2.97</v>
      </c>
      <c r="AJ253" s="67" t="str">
        <f t="shared" si="81"/>
        <v>High</v>
      </c>
      <c r="AK253" s="64">
        <f t="shared" si="82"/>
        <v>3</v>
      </c>
      <c r="AL253" s="64" t="str">
        <f t="shared" si="83"/>
        <v>High</v>
      </c>
      <c r="AM253" s="70" t="str">
        <f t="shared" si="84"/>
        <v>Small and Marginal farmers hold 71 % of holdings. The average area per holding is 1.56 ha with High fragmentation of land.</v>
      </c>
      <c r="AN253" s="150" t="str">
        <f>INDEX(DISCOM!E:E,MATCH(B253,DISCOM!B:B,0))</f>
        <v>Madhya Pradesh Paschim Kshetra Vidyut Company Limited (MPPaKVVCL)</v>
      </c>
      <c r="AO253" s="150"/>
      <c r="AP253" s="150" t="str">
        <f>INDEX(DISCOM!F:F,MATCH(B253,DISCOM!B:B,0))</f>
        <v>A</v>
      </c>
      <c r="AQ253" s="74" t="str">
        <f>INDEX(DISCOM!H:H,MATCH(B253,DISCOM!B:B,0))</f>
        <v>Yes</v>
      </c>
      <c r="AR253" s="150" t="s">
        <v>726</v>
      </c>
      <c r="AS253" s="77">
        <f>(INDEX(Tariff!D:D,MATCH(A253,Tariff!A:A,0)))*100</f>
        <v>135</v>
      </c>
      <c r="AT253" s="85" t="str">
        <f>(INDEX(Tariff!E:E,MATCH(A253,Tariff!A:A,0)))</f>
        <v>High</v>
      </c>
      <c r="AU253" s="86" t="str">
        <f t="shared" si="85"/>
        <v>Madhya Pradesh Paschim Kshetra Vidyut Company Limited (MPPaKVVCL) is the Distribution Company responsible for distributing electricity. The rating of DISCOM (capturing financial and operational metrics) is A. More than 70 % of feeder is segregated.</v>
      </c>
      <c r="AV253" s="119" t="str">
        <f>INDEX('Community SIP'!I:I,MATCH(B253,'Community SIP'!B:B,0))</f>
        <v>Community SIP</v>
      </c>
      <c r="AW253" s="119" t="str">
        <f t="shared" si="88"/>
        <v xml:space="preserve"> Small farm areas alongside higher fragmentation of holdings suggests community SIPs may be preferred</v>
      </c>
      <c r="AX253" s="119" t="str">
        <f t="shared" si="89"/>
        <v xml:space="preserve"> High groundwater development suggests that new SIPs should focus on surface water sources. </v>
      </c>
      <c r="AY253" s="120" t="s">
        <v>727</v>
      </c>
      <c r="AZ253" s="119" t="str">
        <f t="shared" si="86"/>
        <v>Electric</v>
      </c>
      <c r="BA253" s="120" t="s">
        <v>728</v>
      </c>
      <c r="BB253" s="120" t="str">
        <f>INDEX(DISCOM!H:H,MATCH(B253,DISCOM!B:B,0))</f>
        <v>Yes</v>
      </c>
      <c r="BC253" s="153" t="s">
        <v>729</v>
      </c>
      <c r="BD253" s="181" t="str">
        <f t="shared" si="87"/>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253" s="58" t="s">
        <v>730</v>
      </c>
      <c r="BG253">
        <f>Y253*100</f>
        <v>200</v>
      </c>
    </row>
    <row r="254" spans="1:59" ht="123" customHeight="1" x14ac:dyDescent="0.25">
      <c r="A254" s="88" t="str">
        <f>INDEX(Aquifer!A:A,MATCH(B254,Aquifer!C:C,0))</f>
        <v>madhya pradesh</v>
      </c>
      <c r="B254" s="89" t="s">
        <v>515</v>
      </c>
      <c r="C254" s="87">
        <v>5.2439265407514997</v>
      </c>
      <c r="D254" s="130">
        <f>INDEX(Aquifer!J:J,MATCH(B254,Aquifer!C:C,0))*100</f>
        <v>53.753196205149713</v>
      </c>
      <c r="E254" s="128">
        <v>172.8</v>
      </c>
      <c r="F254" s="128">
        <v>61</v>
      </c>
      <c r="G254" s="128">
        <v>74.069267374099795</v>
      </c>
      <c r="H254" s="46" t="str">
        <f t="shared" si="71"/>
        <v>High</v>
      </c>
      <c r="I254" s="46" t="str">
        <f t="shared" si="72"/>
        <v>Moderate</v>
      </c>
      <c r="J254" s="46" t="str">
        <f t="shared" si="73"/>
        <v>High</v>
      </c>
      <c r="K254" s="46" t="str">
        <f t="shared" si="74"/>
        <v>Very High</v>
      </c>
      <c r="L254" s="91" t="str">
        <f t="shared" si="75"/>
        <v>District has High proportion of area under cultivation, supporting Moderate cropping intensity. Irrigation coverage is High with Very High irrigation water requirements.</v>
      </c>
      <c r="M254" s="132">
        <v>66.539999999999992</v>
      </c>
      <c r="N254" s="132">
        <f>INDEX(Aquifer!H:H,MATCH(B254,Aquifer!C:C,0))</f>
        <v>51.31</v>
      </c>
      <c r="O254" s="77" t="str">
        <f>INDEX(Aquifer!F:F,MATCH(B254,Aquifer!C:C,0))</f>
        <v>HR</v>
      </c>
      <c r="P254" s="134">
        <f>INDEX(surface_water_body!F:F,MATCH(B254,surface_water_body!A:A,0))</f>
        <v>313</v>
      </c>
      <c r="Q254" s="42">
        <f>INDEX(surface_water_body!D:D,MATCH(B254,surface_water_body!A:A,0))</f>
        <v>3.8324500000000001</v>
      </c>
      <c r="R254" s="132">
        <f>INDEX(surface_water_body!E:E,MATCH(B254,surface_water_body!A:A,0))</f>
        <v>9.4381163785000596E-2</v>
      </c>
      <c r="S254" s="43" t="str">
        <f t="shared" si="76"/>
        <v>High</v>
      </c>
      <c r="T254" s="43" t="str">
        <f t="shared" si="77"/>
        <v>Moderate</v>
      </c>
      <c r="U254" s="43">
        <f t="shared" si="90"/>
        <v>2</v>
      </c>
      <c r="V254" s="48" t="str">
        <f t="shared" si="78"/>
        <v>Groundwater contribution to irrigation is High with current groundwater development stage classified as Moderate. There are 313 surface water bodies, covering 0.1% of district area.</v>
      </c>
      <c r="W254" s="136">
        <v>100</v>
      </c>
      <c r="X254" s="134">
        <v>97</v>
      </c>
      <c r="Y254" s="143">
        <f>INDEX(Aquifer!E:E, MATCH(B254,Aquifer!C:C,0))*100</f>
        <v>3</v>
      </c>
      <c r="Z254" s="139">
        <f>(INDEX(Aquifer!G:G, MATCH(B254,Aquifer!C:C,0)))*(10^4/10^6)</f>
        <v>314.49169999999998</v>
      </c>
      <c r="AA254" s="141">
        <v>135</v>
      </c>
      <c r="AB254" s="56">
        <f>INDEX(Replacement!M:M, MATCH(B254,Replacement!B:B,0))</f>
        <v>11.5</v>
      </c>
      <c r="AC254" s="57">
        <f t="shared" si="91"/>
        <v>1</v>
      </c>
      <c r="AD254" s="57">
        <f>(X254/100)*0.278+(Y254/100)*0.0732</f>
        <v>0.27185599999999999</v>
      </c>
      <c r="AE254" s="44">
        <f t="shared" si="79"/>
        <v>8.9217134681287384E-3</v>
      </c>
      <c r="AF254" s="61" t="str">
        <f t="shared" si="80"/>
        <v>District has 100 pumps, with 97 % of pumps being electric. The electric tariff subsidy is High. These pumps abstract 314 MCM of groundwater.</v>
      </c>
      <c r="AG254" s="146">
        <f>INDEX(Replacement!N:N,MATCH(B254,Replacement!B:B,0))</f>
        <v>80.289999999999992</v>
      </c>
      <c r="AH254" s="147">
        <f>INDEX('Community SIP'!C:C,MATCH(B254,'Community SIP'!B:B,0))</f>
        <v>1.33</v>
      </c>
      <c r="AI254" s="147">
        <f>INDEX('Community SIP'!D:D,MATCH(B254,'Community SIP'!B:B,0))</f>
        <v>2.5099999999999998</v>
      </c>
      <c r="AJ254" s="67" t="str">
        <f t="shared" si="81"/>
        <v>Very High</v>
      </c>
      <c r="AK254" s="64">
        <f t="shared" si="82"/>
        <v>3</v>
      </c>
      <c r="AL254" s="64" t="str">
        <f t="shared" si="83"/>
        <v>High</v>
      </c>
      <c r="AM254" s="70" t="str">
        <f t="shared" si="84"/>
        <v>Small and Marginal farmers hold 80 % of holdings. The average area per holding is 1.33 ha with High fragmentation of land.</v>
      </c>
      <c r="AN254" s="150" t="str">
        <f>INDEX(DISCOM!E:E,MATCH(B254,DISCOM!B:B,0))</f>
        <v>Madhya Pradesh Poorv Kshetra Vidyut Vitaran Company Limited (MPPoKVVCL)</v>
      </c>
      <c r="AO254" s="150"/>
      <c r="AP254" s="150" t="str">
        <f>INDEX(DISCOM!F:F,MATCH(B254,DISCOM!B:B,0))</f>
        <v>B-</v>
      </c>
      <c r="AQ254" s="74" t="str">
        <f>INDEX(DISCOM!H:H,MATCH(B254,DISCOM!B:B,0))</f>
        <v>Yes</v>
      </c>
      <c r="AR254" s="150" t="s">
        <v>726</v>
      </c>
      <c r="AS254" s="77">
        <f>(INDEX(Tariff!D:D,MATCH(A254,Tariff!A:A,0)))*100</f>
        <v>135</v>
      </c>
      <c r="AT254" s="85" t="str">
        <f>(INDEX(Tariff!E:E,MATCH(A254,Tariff!A:A,0)))</f>
        <v>High</v>
      </c>
      <c r="AU254" s="86" t="str">
        <f t="shared" si="85"/>
        <v>Madhya Pradesh Poorv Kshetra Vidyut Vitaran Company Limited (MPPoKVVCL) is the Distribution Company responsible for distributing electricity. The rating of DISCOM (capturing financial and operational metrics) is B-. More than 70 % of feeder is segregated.</v>
      </c>
      <c r="AV254" s="119" t="str">
        <f>INDEX('Community SIP'!I:I,MATCH(B254,'Community SIP'!B:B,0))</f>
        <v>Community SIP</v>
      </c>
      <c r="AW254" s="119" t="str">
        <f t="shared" si="88"/>
        <v xml:space="preserve"> Small farm areas alongside higher fragmentation of holdings suggests community SIPs may be preferred</v>
      </c>
      <c r="AX254" s="119" t="str">
        <f t="shared" si="89"/>
        <v/>
      </c>
      <c r="AY254" s="119"/>
      <c r="AZ254" s="119" t="str">
        <f t="shared" si="86"/>
        <v>Electric</v>
      </c>
      <c r="BA254" s="119"/>
      <c r="BB254" s="120" t="str">
        <f>INDEX(DISCOM!H:H,MATCH(B254,DISCOM!B:B,0))</f>
        <v>Yes</v>
      </c>
      <c r="BC254" s="153" t="s">
        <v>741</v>
      </c>
      <c r="BD254" s="181" t="str">
        <f t="shared" si="87"/>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254" s="58" t="s">
        <v>742</v>
      </c>
      <c r="BG254">
        <f>Y254*100</f>
        <v>300</v>
      </c>
    </row>
    <row r="255" spans="1:59" ht="123" customHeight="1" x14ac:dyDescent="0.25">
      <c r="A255" s="88" t="str">
        <f>INDEX(Aquifer!A:A,MATCH(B255,Aquifer!C:C,0))</f>
        <v>odisha</v>
      </c>
      <c r="B255" s="89" t="s">
        <v>446</v>
      </c>
      <c r="C255" s="87">
        <v>4.3316373492822002</v>
      </c>
      <c r="D255" s="130">
        <f>INDEX(Aquifer!J:J,MATCH(B255,Aquifer!C:C,0))*100</f>
        <v>51.561402388402833</v>
      </c>
      <c r="E255" s="128">
        <v>161.80000000000001</v>
      </c>
      <c r="F255" s="128">
        <v>41.1</v>
      </c>
      <c r="G255" s="128">
        <v>36.759371221281739</v>
      </c>
      <c r="H255" s="46" t="str">
        <f t="shared" si="71"/>
        <v>High</v>
      </c>
      <c r="I255" s="46" t="str">
        <f t="shared" si="72"/>
        <v>Moderate</v>
      </c>
      <c r="J255" s="46" t="str">
        <f t="shared" si="73"/>
        <v>Moderate</v>
      </c>
      <c r="K255" s="46" t="str">
        <f t="shared" si="74"/>
        <v>Moderate</v>
      </c>
      <c r="L255" s="91" t="str">
        <f t="shared" si="75"/>
        <v>District has High proportion of area under cultivation, supporting Moderate cropping intensity. Irrigation coverage is Moderate with Moderate irrigation water requirements.</v>
      </c>
      <c r="M255" s="132">
        <v>6.3</v>
      </c>
      <c r="N255" s="132">
        <f>INDEX(Aquifer!H:H,MATCH(B255,Aquifer!C:C,0))</f>
        <v>57.48</v>
      </c>
      <c r="O255" s="77" t="str">
        <f>INDEX(Aquifer!F:F,MATCH(B255,Aquifer!C:C,0))</f>
        <v>HR</v>
      </c>
      <c r="P255" s="134">
        <f>INDEX(surface_water_body!F:F,MATCH(B255,surface_water_body!A:A,0))</f>
        <v>3693</v>
      </c>
      <c r="Q255" s="42">
        <f>INDEX(surface_water_body!D:D,MATCH(B255,surface_water_body!A:A,0))</f>
        <v>6.63294999999993</v>
      </c>
      <c r="R255" s="132">
        <f>INDEX(surface_water_body!E:E,MATCH(B255,surface_water_body!A:A,0))</f>
        <v>0.39720306349705559</v>
      </c>
      <c r="S255" s="43" t="str">
        <f t="shared" si="76"/>
        <v>Low</v>
      </c>
      <c r="T255" s="43" t="str">
        <f t="shared" si="77"/>
        <v>Moderate</v>
      </c>
      <c r="U255" s="43">
        <f t="shared" si="90"/>
        <v>2</v>
      </c>
      <c r="V255" s="48" t="str">
        <f t="shared" si="78"/>
        <v>Groundwater contribution to irrigation is Low with current groundwater development stage classified as Moderate. There are 3693 surface water bodies, covering 0.4% of district area.</v>
      </c>
      <c r="W255" s="136">
        <v>100</v>
      </c>
      <c r="X255" s="134">
        <v>87</v>
      </c>
      <c r="Y255" s="143">
        <f>INDEX(Aquifer!E:E, MATCH(B255,Aquifer!C:C,0))*100</f>
        <v>13</v>
      </c>
      <c r="Z255" s="139">
        <f>(INDEX(Aquifer!G:G, MATCH(B255,Aquifer!C:C,0)))*(10^4/10^6)</f>
        <v>71.702200000000005</v>
      </c>
      <c r="AA255" s="141">
        <v>150</v>
      </c>
      <c r="AB255" s="56">
        <f>INDEX(Replacement!M:M, MATCH(B255,Replacement!B:B,0))</f>
        <v>2.5</v>
      </c>
      <c r="AC255" s="57">
        <f t="shared" si="91"/>
        <v>1</v>
      </c>
      <c r="AD255" s="57">
        <f>(X255/100)*0.278+(Y255/100)*0.0732</f>
        <v>0.25137600000000004</v>
      </c>
      <c r="AE255" s="44">
        <f t="shared" si="79"/>
        <v>4.0888259219111126E-4</v>
      </c>
      <c r="AF255" s="61" t="str">
        <f t="shared" si="80"/>
        <v>District has 100 pumps, with 87 % of pumps being electric. The electric tariff subsidy is High. These pumps abstract 71 MCM of groundwater.</v>
      </c>
      <c r="AG255" s="146">
        <f>INDEX(Replacement!N:N,MATCH(B255,Replacement!B:B,0))</f>
        <v>97.32</v>
      </c>
      <c r="AH255" s="147">
        <f>INDEX('Community SIP'!C:C,MATCH(B255,'Community SIP'!B:B,0))</f>
        <v>0.65</v>
      </c>
      <c r="AI255" s="147">
        <f>INDEX('Community SIP'!D:D,MATCH(B255,'Community SIP'!B:B,0))</f>
        <v>2.2400000000000002</v>
      </c>
      <c r="AJ255" s="67" t="str">
        <f t="shared" si="81"/>
        <v>Very High</v>
      </c>
      <c r="AK255" s="64">
        <f t="shared" si="82"/>
        <v>4</v>
      </c>
      <c r="AL255" s="64" t="str">
        <f t="shared" si="83"/>
        <v>High</v>
      </c>
      <c r="AM255" s="70" t="str">
        <f t="shared" si="84"/>
        <v>Small and Marginal farmers hold 97 % of holdings. The average area per holding is 0.65 ha with High fragmentation of land.</v>
      </c>
      <c r="AN255" s="150" t="str">
        <f>INDEX(DISCOM!E:E,MATCH(B255,DISCOM!B:B,0))</f>
        <v>TP Central Odisha Distribution Limited (TPCODL)</v>
      </c>
      <c r="AO255" s="150"/>
      <c r="AP255" s="150" t="str">
        <f>INDEX(DISCOM!F:F,MATCH(B255,DISCOM!B:B,0))</f>
        <v>A+</v>
      </c>
      <c r="AQ255" s="74" t="str">
        <f>INDEX(DISCOM!H:H,MATCH(B255,DISCOM!B:B,0))</f>
        <v>No data</v>
      </c>
      <c r="AR255" s="150"/>
      <c r="AS255" s="77">
        <f>(INDEX(Tariff!D:D,MATCH(A255,Tariff!A:A,0)))*100</f>
        <v>150</v>
      </c>
      <c r="AT255" s="85" t="str">
        <f>(INDEX(Tariff!E:E,MATCH(A255,Tariff!A:A,0)))</f>
        <v>High</v>
      </c>
      <c r="AU255" s="86" t="str">
        <f t="shared" si="85"/>
        <v xml:space="preserve">TP Central Odisha Distribution Limited (TPCODL) is the Distribution Company responsible for distributing electricity. The rating of DISCOM (capturing financial and operational metrics) is A+. </v>
      </c>
      <c r="AV255" s="119" t="str">
        <f>INDEX('Community SIP'!I:I,MATCH(B255,'Community SIP'!B:B,0))</f>
        <v>Community SIP</v>
      </c>
      <c r="AW255" s="119" t="str">
        <f t="shared" si="88"/>
        <v xml:space="preserve"> Small farm areas alongside higher fragmentation of holdings suggests community SIPs may be preferred</v>
      </c>
      <c r="AX255" s="119" t="str">
        <f t="shared" si="89"/>
        <v/>
      </c>
      <c r="AY255" s="119"/>
      <c r="AZ255" s="119" t="str">
        <f t="shared" si="86"/>
        <v>Electric</v>
      </c>
      <c r="BA255" s="119" t="s">
        <v>728</v>
      </c>
      <c r="BB255" s="120" t="str">
        <f>INDEX(DISCOM!H:H,MATCH(B255,DISCOM!B:B,0))</f>
        <v>No data</v>
      </c>
      <c r="BC255" s="153" t="s">
        <v>744</v>
      </c>
      <c r="BD255" s="181" t="str">
        <f t="shared" si="87"/>
        <v>No data on DISCOM feeder segregation Small farm areas alongside higher fragmentation of holdings suggests community SIPs may be preferred</v>
      </c>
      <c r="BE255" s="58" t="s">
        <v>95</v>
      </c>
      <c r="BG255">
        <f>Y255*100</f>
        <v>1300</v>
      </c>
    </row>
    <row r="256" spans="1:59" ht="123" customHeight="1" x14ac:dyDescent="0.25">
      <c r="A256" s="88" t="str">
        <f>INDEX(Aquifer!A:A,MATCH(B256,Aquifer!C:C,0))</f>
        <v>meghalaya</v>
      </c>
      <c r="B256" s="89" t="s">
        <v>131</v>
      </c>
      <c r="C256" s="87">
        <v>4.2300000000000004</v>
      </c>
      <c r="D256" s="130">
        <f>INDEX(Aquifer!J:J,MATCH(B256,Aquifer!C:C,0))*100</f>
        <v>3.192985275506719</v>
      </c>
      <c r="E256" s="128">
        <v>101.8</v>
      </c>
      <c r="F256" s="128">
        <v>63.3</v>
      </c>
      <c r="G256" s="128">
        <v>32.201023731968355</v>
      </c>
      <c r="H256" s="46" t="str">
        <f t="shared" si="71"/>
        <v>Low</v>
      </c>
      <c r="I256" s="46" t="str">
        <f t="shared" si="72"/>
        <v>Low</v>
      </c>
      <c r="J256" s="46" t="str">
        <f t="shared" si="73"/>
        <v>High</v>
      </c>
      <c r="K256" s="46" t="str">
        <f t="shared" si="74"/>
        <v>Moderate</v>
      </c>
      <c r="L256" s="91" t="str">
        <f t="shared" si="75"/>
        <v>District has Low proportion of area under cultivation, supporting Low cropping intensity. Irrigation coverage is High with Moderate irrigation water requirements.</v>
      </c>
      <c r="M256" s="132">
        <v>0</v>
      </c>
      <c r="N256" s="132">
        <f>INDEX(Aquifer!H:H,MATCH(B256,Aquifer!C:C,0))</f>
        <v>1.22</v>
      </c>
      <c r="O256" s="77" t="str">
        <f>INDEX(Aquifer!F:F,MATCH(B256,Aquifer!C:C,0))</f>
        <v>HR</v>
      </c>
      <c r="P256" s="134">
        <f>INDEX(surface_water_body!F:F,MATCH(B256,surface_water_body!A:A,0))</f>
        <v>648</v>
      </c>
      <c r="Q256" s="42">
        <f>INDEX(surface_water_body!D:D,MATCH(B256,surface_water_body!A:A,0))</f>
        <v>10.35</v>
      </c>
      <c r="R256" s="132">
        <f>INDEX(surface_water_body!E:E,MATCH(B256,surface_water_body!A:A,0))</f>
        <v>0.27112661180944458</v>
      </c>
      <c r="S256" s="43" t="str">
        <f t="shared" si="76"/>
        <v>Low</v>
      </c>
      <c r="T256" s="43" t="str">
        <f t="shared" si="77"/>
        <v>Low</v>
      </c>
      <c r="U256" s="43">
        <f t="shared" si="90"/>
        <v>3</v>
      </c>
      <c r="V256" s="48" t="str">
        <f t="shared" si="78"/>
        <v>Groundwater contribution to irrigation is Low with current groundwater development stage classified as Low. There are 648 surface water bodies, covering 0.3% of district area.</v>
      </c>
      <c r="W256" s="136">
        <v>100</v>
      </c>
      <c r="X256" s="134">
        <v>0</v>
      </c>
      <c r="Y256" s="143">
        <f>INDEX(Aquifer!E:E, MATCH(B256,Aquifer!C:C,0))*100</f>
        <v>0</v>
      </c>
      <c r="Z256" s="139">
        <f>(INDEX(Aquifer!G:G, MATCH(B256,Aquifer!C:C,0)))*(10^4/10^6)</f>
        <v>3.3201999999999998</v>
      </c>
      <c r="AA256" s="141">
        <v>300</v>
      </c>
      <c r="AB256" s="56">
        <f>INDEX(Replacement!M:M, MATCH(B256,Replacement!B:B,0))</f>
        <v>1</v>
      </c>
      <c r="AC256" s="57">
        <f t="shared" si="91"/>
        <v>4</v>
      </c>
      <c r="AD256" s="57">
        <f>(X256/100)*0.278+(Y256/100)*0.0732</f>
        <v>0</v>
      </c>
      <c r="AE256" s="44">
        <f t="shared" si="79"/>
        <v>0</v>
      </c>
      <c r="AF256" s="61" t="str">
        <f t="shared" si="80"/>
        <v>District has 100 pumps, with 0 % of pumps being electric. The electric tariff subsidy is Low. These pumps abstract 3 MCM of groundwater.</v>
      </c>
      <c r="AG256" s="146">
        <f>INDEX(Replacement!N:N,MATCH(B256,Replacement!B:B,0))</f>
        <v>0</v>
      </c>
      <c r="AH256" s="147">
        <f>INDEX('Community SIP'!C:C,MATCH(B256,'Community SIP'!B:B,0))</f>
        <v>1.24</v>
      </c>
      <c r="AI256" s="147">
        <f>INDEX('Community SIP'!D:D,MATCH(B256,'Community SIP'!B:B,0))</f>
        <v>1.02</v>
      </c>
      <c r="AJ256" s="67" t="str">
        <f t="shared" si="81"/>
        <v>Low</v>
      </c>
      <c r="AK256" s="64">
        <f t="shared" si="82"/>
        <v>3</v>
      </c>
      <c r="AL256" s="64" t="str">
        <f t="shared" si="83"/>
        <v>Low</v>
      </c>
      <c r="AM256" s="70" t="str">
        <f t="shared" si="84"/>
        <v>Small and Marginal farmers hold 0 % of holdings. The average area per holding is 1.24 ha with Low fragmentation of land.</v>
      </c>
      <c r="AN256" s="150" t="str">
        <f>INDEX(DISCOM!E:E,MATCH(B256,DISCOM!B:B,0))</f>
        <v>Meghalaya Power Distribution Corporation Limited (MePDCL)</v>
      </c>
      <c r="AO256" s="150"/>
      <c r="AP256" s="150" t="str">
        <f>INDEX(DISCOM!F:F,MATCH(B256,DISCOM!B:B,0))</f>
        <v>C-</v>
      </c>
      <c r="AQ256" s="74" t="str">
        <f>INDEX(DISCOM!H:H,MATCH(B256,DISCOM!B:B,0))</f>
        <v>Yes</v>
      </c>
      <c r="AR256" s="150" t="s">
        <v>726</v>
      </c>
      <c r="AS256" s="77">
        <f>(INDEX(Tariff!D:D,MATCH(A256,Tariff!A:A,0)))*100</f>
        <v>300</v>
      </c>
      <c r="AT256" s="85" t="str">
        <f>(INDEX(Tariff!E:E,MATCH(A256,Tariff!A:A,0)))</f>
        <v>Low</v>
      </c>
      <c r="AU256" s="86" t="str">
        <f t="shared" si="85"/>
        <v>Meghalaya Power Distribution Corporation Limited (MePDCL) is the Distribution Company responsible for distributing electricity. The rating of DISCOM (capturing financial and operational metrics) is C-. More than 70 % of feeder is segregated.</v>
      </c>
      <c r="AV256" s="119" t="str">
        <f>INDEX('Community SIP'!I:I,MATCH(B256,'Community SIP'!B:B,0))</f>
        <v/>
      </c>
      <c r="AW256" s="119" t="str">
        <f t="shared" si="88"/>
        <v/>
      </c>
      <c r="AX256" s="119" t="str">
        <f t="shared" si="89"/>
        <v/>
      </c>
      <c r="AY256" s="119"/>
      <c r="AZ256" s="119" t="str">
        <f t="shared" si="86"/>
        <v>Diesel</v>
      </c>
      <c r="BA256" s="119"/>
      <c r="BB256" s="120" t="str">
        <f>INDEX(DISCOM!H:H,MATCH(B256,DISCOM!B:B,0))</f>
        <v>Yes</v>
      </c>
      <c r="BC256" s="153" t="s">
        <v>736</v>
      </c>
      <c r="BD256" s="181" t="str">
        <f t="shared" si="87"/>
        <v>Higher proportion of diesel pumps suggests that PM-KUSUM model B be preferred.</v>
      </c>
      <c r="BE256" s="58" t="s">
        <v>737</v>
      </c>
      <c r="BG256">
        <f>Y256*100</f>
        <v>0</v>
      </c>
    </row>
    <row r="257" spans="1:59" ht="123" customHeight="1" x14ac:dyDescent="0.25">
      <c r="A257" s="88" t="str">
        <f>INDEX(Aquifer!A:A,MATCH(B257,Aquifer!C:C,0))</f>
        <v>rajasthan</v>
      </c>
      <c r="B257" s="89" t="s">
        <v>569</v>
      </c>
      <c r="C257" s="87">
        <v>5.2358975449427998</v>
      </c>
      <c r="D257" s="130">
        <f>INDEX(Aquifer!J:J,MATCH(B257,Aquifer!C:C,0))*100</f>
        <v>57.097372998960552</v>
      </c>
      <c r="E257" s="128">
        <v>153.9</v>
      </c>
      <c r="F257" s="128">
        <v>35.200000000000003</v>
      </c>
      <c r="G257" s="128">
        <v>70.571143711721973</v>
      </c>
      <c r="H257" s="46" t="str">
        <f t="shared" si="71"/>
        <v>High</v>
      </c>
      <c r="I257" s="46" t="str">
        <f t="shared" si="72"/>
        <v>Moderate</v>
      </c>
      <c r="J257" s="46" t="str">
        <f t="shared" si="73"/>
        <v>Moderate</v>
      </c>
      <c r="K257" s="46" t="str">
        <f t="shared" si="74"/>
        <v>Very High</v>
      </c>
      <c r="L257" s="91" t="str">
        <f t="shared" si="75"/>
        <v>District has High proportion of area under cultivation, supporting Moderate cropping intensity. Irrigation coverage is Moderate with Very High irrigation water requirements.</v>
      </c>
      <c r="M257" s="132">
        <v>99.13</v>
      </c>
      <c r="N257" s="132">
        <f>INDEX(Aquifer!H:H,MATCH(B257,Aquifer!C:C,0))</f>
        <v>225.93</v>
      </c>
      <c r="O257" s="77" t="str">
        <f>INDEX(Aquifer!F:F,MATCH(B257,Aquifer!C:C,0))</f>
        <v>SR</v>
      </c>
      <c r="P257" s="134">
        <f>INDEX(surface_water_body!F:F,MATCH(B257,surface_water_body!A:A,0))</f>
        <v>82</v>
      </c>
      <c r="Q257" s="42">
        <f>INDEX(surface_water_body!D:D,MATCH(B257,surface_water_body!A:A,0))</f>
        <v>11.19078</v>
      </c>
      <c r="R257" s="132">
        <f>INDEX(surface_water_body!E:E,MATCH(B257,surface_water_body!A:A,0))</f>
        <v>9.6555750379589467E-2</v>
      </c>
      <c r="S257" s="43" t="str">
        <f t="shared" si="76"/>
        <v>Very High</v>
      </c>
      <c r="T257" s="43" t="str">
        <f t="shared" si="77"/>
        <v>Over-exploited</v>
      </c>
      <c r="U257" s="43">
        <f t="shared" si="90"/>
        <v>3</v>
      </c>
      <c r="V257" s="48" t="str">
        <f t="shared" si="78"/>
        <v>Groundwater contribution to irrigation is Very High with current groundwater development stage classified as Over-exploited. There are 82 surface water bodies, covering 0.1% of district area.</v>
      </c>
      <c r="W257" s="136">
        <v>100</v>
      </c>
      <c r="X257" s="134">
        <v>92</v>
      </c>
      <c r="Y257" s="143">
        <f>INDEX(Aquifer!E:E, MATCH(B257,Aquifer!C:C,0))*100</f>
        <v>8</v>
      </c>
      <c r="Z257" s="139">
        <f>(INDEX(Aquifer!G:G, MATCH(B257,Aquifer!C:C,0)))*(10^4/10^6)</f>
        <v>170.66749999999999</v>
      </c>
      <c r="AA257" s="141">
        <v>167</v>
      </c>
      <c r="AB257" s="56">
        <f>INDEX(Replacement!M:M, MATCH(B257,Replacement!B:B,0))</f>
        <v>34.26</v>
      </c>
      <c r="AC257" s="57">
        <f t="shared" si="91"/>
        <v>1</v>
      </c>
      <c r="AD257" s="57">
        <f>(X257/100)*0.278+(Y257/100)*0.0732</f>
        <v>0.26161600000000007</v>
      </c>
      <c r="AE257" s="44">
        <f t="shared" si="79"/>
        <v>1.3880490296863559E-2</v>
      </c>
      <c r="AF257" s="61" t="str">
        <f t="shared" si="80"/>
        <v>District has 100 pumps, with 92 % of pumps being electric. The electric tariff subsidy is Moderate. These pumps abstract 170 MCM of groundwater.</v>
      </c>
      <c r="AG257" s="146">
        <f>INDEX(Replacement!N:N,MATCH(B257,Replacement!B:B,0))</f>
        <v>72.053500040000003</v>
      </c>
      <c r="AH257" s="147">
        <f>INDEX('Community SIP'!C:C,MATCH(B257,'Community SIP'!B:B,0))</f>
        <v>1.89</v>
      </c>
      <c r="AI257" s="147">
        <f>INDEX('Community SIP'!D:D,MATCH(B257,'Community SIP'!B:B,0))</f>
        <v>3.57</v>
      </c>
      <c r="AJ257" s="67" t="str">
        <f t="shared" si="81"/>
        <v>High</v>
      </c>
      <c r="AK257" s="64">
        <f t="shared" si="82"/>
        <v>3</v>
      </c>
      <c r="AL257" s="64" t="str">
        <f t="shared" si="83"/>
        <v>Very High</v>
      </c>
      <c r="AM257" s="70" t="str">
        <f t="shared" si="84"/>
        <v>Small and Marginal farmers hold 72 % of holdings. The average area per holding is 1.89 ha with Very High fragmentation of land.</v>
      </c>
      <c r="AN257" s="150" t="str">
        <f>INDEX(DISCOM!E:E,MATCH(B257,DISCOM!B:B,0))</f>
        <v>Jaipur Vidyut Vitran Nigam Limited (JVVNL)</v>
      </c>
      <c r="AO257" s="150" t="str">
        <f t="shared" ref="AO257:AO258" si="92">RIGHT(AN257,7)</f>
        <v>(JVVNL)</v>
      </c>
      <c r="AP257" s="150" t="str">
        <f>INDEX(DISCOM!F:F,MATCH(B257,DISCOM!B:B,0))</f>
        <v>B</v>
      </c>
      <c r="AQ257" s="74" t="str">
        <f>INDEX(DISCOM!H:H,MATCH(B257,DISCOM!B:B,0))</f>
        <v>No</v>
      </c>
      <c r="AR257" s="150"/>
      <c r="AS257" s="77">
        <f>(INDEX(Tariff!D:D,MATCH(A257,Tariff!A:A,0)))*100</f>
        <v>167</v>
      </c>
      <c r="AT257" s="85" t="str">
        <f>(INDEX(Tariff!E:E,MATCH(A257,Tariff!A:A,0)))</f>
        <v>Moderate</v>
      </c>
      <c r="AU257" s="86" t="str">
        <f t="shared" si="85"/>
        <v xml:space="preserve">Jaipur Vidyut Vitran Nigam Limited (JVVNL) is the Distribution Company responsible for distributing electricity. The rating of DISCOM (capturing financial and operational metrics) is B. </v>
      </c>
      <c r="AV257" s="119" t="str">
        <f>INDEX('Community SIP'!I:I,MATCH(B257,'Community SIP'!B:B,0))</f>
        <v>Community SIP</v>
      </c>
      <c r="AW257" s="119" t="str">
        <f t="shared" si="88"/>
        <v xml:space="preserve"> Small farm areas alongside higher fragmentation of holdings suggests community SIPs may be preferred</v>
      </c>
      <c r="AX257" s="119" t="str">
        <f t="shared" si="89"/>
        <v xml:space="preserve"> High groundwater development suggests that new SIPs should focus on surface water sources. </v>
      </c>
      <c r="AY257" s="120" t="s">
        <v>727</v>
      </c>
      <c r="AZ257" s="119" t="str">
        <f t="shared" si="86"/>
        <v>Electric</v>
      </c>
      <c r="BA257" s="120" t="s">
        <v>728</v>
      </c>
      <c r="BB257" s="120" t="str">
        <f>INDEX(DISCOM!H:H,MATCH(B257,DISCOM!B:B,0))</f>
        <v>No</v>
      </c>
      <c r="BC257" s="153" t="s">
        <v>729</v>
      </c>
      <c r="BD257" s="181" t="str">
        <f t="shared" si="87"/>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257" s="58" t="s">
        <v>730</v>
      </c>
      <c r="BG257">
        <f>Y257*100</f>
        <v>800</v>
      </c>
    </row>
    <row r="258" spans="1:59" ht="123" customHeight="1" x14ac:dyDescent="0.25">
      <c r="A258" s="88" t="str">
        <f>INDEX(Aquifer!A:A,MATCH(B258,Aquifer!C:C,0))</f>
        <v>rajasthan</v>
      </c>
      <c r="B258" s="89" t="s">
        <v>102</v>
      </c>
      <c r="C258" s="87">
        <v>5.5754891088980996</v>
      </c>
      <c r="D258" s="130">
        <f>INDEX(Aquifer!J:J,MATCH(B258,Aquifer!C:C,0))*100</f>
        <v>20.809625734476455</v>
      </c>
      <c r="E258" s="128">
        <v>132.20000000000002</v>
      </c>
      <c r="F258" s="128">
        <v>43.1</v>
      </c>
      <c r="G258" s="128">
        <v>82.860685664423983</v>
      </c>
      <c r="H258" s="46" t="str">
        <f t="shared" si="71"/>
        <v>Low</v>
      </c>
      <c r="I258" s="46" t="str">
        <f t="shared" si="72"/>
        <v>Low</v>
      </c>
      <c r="J258" s="46" t="str">
        <f t="shared" si="73"/>
        <v>Moderate</v>
      </c>
      <c r="K258" s="46" t="str">
        <f t="shared" si="74"/>
        <v>Very High</v>
      </c>
      <c r="L258" s="91" t="str">
        <f t="shared" si="75"/>
        <v>District has Low proportion of area under cultivation, supporting Low cropping intensity. Irrigation coverage is Moderate with Very High irrigation water requirements.</v>
      </c>
      <c r="M258" s="132">
        <v>20.990000000000002</v>
      </c>
      <c r="N258" s="132">
        <f>INDEX(Aquifer!H:H,MATCH(B258,Aquifer!C:C,0))</f>
        <v>362.01</v>
      </c>
      <c r="O258" s="77" t="str">
        <f>INDEX(Aquifer!F:F,MATCH(B258,Aquifer!C:C,0))</f>
        <v>SR</v>
      </c>
      <c r="P258" s="134">
        <f>INDEX(surface_water_body!F:F,MATCH(B258,surface_water_body!A:A,0))</f>
        <v>489</v>
      </c>
      <c r="Q258" s="42">
        <f>INDEX(surface_water_body!D:D,MATCH(B258,surface_water_body!A:A,0))</f>
        <v>5.2516099999999986</v>
      </c>
      <c r="R258" s="132">
        <f>INDEX(surface_water_body!E:E,MATCH(B258,surface_water_body!A:A,0))</f>
        <v>1.2789237263025584E-2</v>
      </c>
      <c r="S258" s="43" t="str">
        <f t="shared" si="76"/>
        <v>Low</v>
      </c>
      <c r="T258" s="43" t="str">
        <f t="shared" si="77"/>
        <v>Over-exploited</v>
      </c>
      <c r="U258" s="43">
        <f t="shared" si="90"/>
        <v>2</v>
      </c>
      <c r="V258" s="48" t="str">
        <f t="shared" si="78"/>
        <v>Groundwater contribution to irrigation is Low with current groundwater development stage classified as Over-exploited. There are 489 surface water bodies, covering 0% of district area.</v>
      </c>
      <c r="W258" s="136">
        <v>100</v>
      </c>
      <c r="X258" s="134">
        <v>27</v>
      </c>
      <c r="Y258" s="143">
        <f>INDEX(Aquifer!E:E, MATCH(B258,Aquifer!C:C,0))*100</f>
        <v>59</v>
      </c>
      <c r="Z258" s="139">
        <f>(INDEX(Aquifer!G:G, MATCH(B258,Aquifer!C:C,0)))*(10^4/10^6)</f>
        <v>123.6266</v>
      </c>
      <c r="AA258" s="141">
        <v>167</v>
      </c>
      <c r="AB258" s="56">
        <f>INDEX(Replacement!M:M, MATCH(B258,Replacement!B:B,0))</f>
        <v>34.020000000000003</v>
      </c>
      <c r="AC258" s="57">
        <f t="shared" si="91"/>
        <v>3</v>
      </c>
      <c r="AD258" s="57">
        <f>(X258/100)*0.278+(Y258/100)*0.0732</f>
        <v>0.11824800000000002</v>
      </c>
      <c r="AE258" s="44">
        <f t="shared" si="79"/>
        <v>4.5127612633521618E-3</v>
      </c>
      <c r="AF258" s="61" t="str">
        <f t="shared" si="80"/>
        <v>District has 100 pumps, with 27 % of pumps being electric. The electric tariff subsidy is Moderate. These pumps abstract 123 MCM of groundwater.</v>
      </c>
      <c r="AG258" s="146">
        <f>INDEX(Replacement!N:N,MATCH(B258,Replacement!B:B,0))</f>
        <v>10.117591162</v>
      </c>
      <c r="AH258" s="147">
        <f>INDEX('Community SIP'!C:C,MATCH(B258,'Community SIP'!B:B,0))</f>
        <v>7.81</v>
      </c>
      <c r="AI258" s="147">
        <f>INDEX('Community SIP'!D:D,MATCH(B258,'Community SIP'!B:B,0))</f>
        <v>1.85</v>
      </c>
      <c r="AJ258" s="67" t="str">
        <f t="shared" si="81"/>
        <v>Low</v>
      </c>
      <c r="AK258" s="64">
        <f t="shared" si="82"/>
        <v>1</v>
      </c>
      <c r="AL258" s="64" t="str">
        <f t="shared" si="83"/>
        <v>Moderate</v>
      </c>
      <c r="AM258" s="70" t="str">
        <f t="shared" si="84"/>
        <v>Small and Marginal farmers hold 10 % of holdings. The average area per holding is 7.81 ha with Moderate fragmentation of land.</v>
      </c>
      <c r="AN258" s="150" t="str">
        <f>INDEX(DISCOM!E:E,MATCH(B258,DISCOM!B:B,0))</f>
        <v>Jodhpur Vidyut Vitran Nigam Limited (JDVVNL)</v>
      </c>
      <c r="AO258" s="150" t="str">
        <f t="shared" si="92"/>
        <v>JDVVNL)</v>
      </c>
      <c r="AP258" s="150" t="str">
        <f>INDEX(DISCOM!F:F,MATCH(B258,DISCOM!B:B,0))</f>
        <v>B-</v>
      </c>
      <c r="AQ258" s="74" t="str">
        <f>INDEX(DISCOM!H:H,MATCH(B258,DISCOM!B:B,0))</f>
        <v>No</v>
      </c>
      <c r="AR258" s="150"/>
      <c r="AS258" s="77">
        <f>(INDEX(Tariff!D:D,MATCH(A258,Tariff!A:A,0)))*100</f>
        <v>167</v>
      </c>
      <c r="AT258" s="85" t="str">
        <f>(INDEX(Tariff!E:E,MATCH(A258,Tariff!A:A,0)))</f>
        <v>Moderate</v>
      </c>
      <c r="AU258" s="86" t="str">
        <f t="shared" si="85"/>
        <v xml:space="preserve">Jodhpur Vidyut Vitran Nigam Limited (JDVVNL) is the Distribution Company responsible for distributing electricity. The rating of DISCOM (capturing financial and operational metrics) is B-. </v>
      </c>
      <c r="AV258" s="119" t="str">
        <f>INDEX('Community SIP'!I:I,MATCH(B258,'Community SIP'!B:B,0))</f>
        <v/>
      </c>
      <c r="AW258" s="119" t="str">
        <f t="shared" si="88"/>
        <v/>
      </c>
      <c r="AX258" s="119" t="str">
        <f t="shared" si="89"/>
        <v/>
      </c>
      <c r="AY258" s="119"/>
      <c r="AZ258" s="119" t="str">
        <f t="shared" si="86"/>
        <v>Diesel</v>
      </c>
      <c r="BA258" s="119"/>
      <c r="BB258" s="120" t="str">
        <f>INDEX(DISCOM!H:H,MATCH(B258,DISCOM!B:B,0))</f>
        <v>No</v>
      </c>
      <c r="BC258" s="153" t="s">
        <v>736</v>
      </c>
      <c r="BD258" s="181" t="str">
        <f t="shared" si="87"/>
        <v>Higher proportion of diesel pumps suggests that PM-KUSUM model B be preferred.</v>
      </c>
      <c r="BE258" s="58" t="s">
        <v>737</v>
      </c>
      <c r="BG258">
        <f>Y258*100</f>
        <v>5900</v>
      </c>
    </row>
    <row r="259" spans="1:59" ht="123" customHeight="1" x14ac:dyDescent="0.25">
      <c r="A259" s="88" t="str">
        <f>INDEX(Aquifer!A:A,MATCH(B259,Aquifer!C:C,0))</f>
        <v>odisha</v>
      </c>
      <c r="B259" s="89" t="s">
        <v>312</v>
      </c>
      <c r="C259" s="87">
        <v>4.95</v>
      </c>
      <c r="D259" s="130">
        <f>INDEX(Aquifer!J:J,MATCH(B259,Aquifer!C:C,0))*100</f>
        <v>38.854674938207971</v>
      </c>
      <c r="E259" s="128">
        <v>116.39999999999999</v>
      </c>
      <c r="F259" s="128">
        <v>18.100000000000001</v>
      </c>
      <c r="G259" s="128">
        <v>34.002270147559592</v>
      </c>
      <c r="H259" s="46" t="str">
        <f t="shared" ref="H259:H322" si="93">IF(D259&lt;25,"Low",IF(D259&lt;50,"Moderate",IF(D259&lt;75,"High","Very High")))</f>
        <v>Moderate</v>
      </c>
      <c r="I259" s="46" t="str">
        <f t="shared" ref="I259:I322" si="94">IF(E259&lt;140,"Low",IF(E259&lt;180,"Moderate",IF(E259&lt;220,"High","Very High")))</f>
        <v>Low</v>
      </c>
      <c r="J259" s="46" t="str">
        <f t="shared" ref="J259:J322" si="95">IF(F259&lt;25,"Low",IF(F259&lt;50,"Moderate",IF(F259&lt;75,"High","Very High")))</f>
        <v>Low</v>
      </c>
      <c r="K259" s="46" t="str">
        <f t="shared" ref="K259:K322" si="96">IF(G259&lt;28.5,"Low",IF(G259&lt;48,"Moderate",IF(G259&lt;67.5,"High","Very High")))</f>
        <v>Moderate</v>
      </c>
      <c r="L259" s="91" t="str">
        <f t="shared" ref="L259:L322" si="97">CONCATENATE("District has ", H259, " proportion of area under cultivation, supporting ", I259, " cropping intensity. Irrigation coverage is ", J259, " with ", K259, " irrigation water requirements.")</f>
        <v>District has Moderate proportion of area under cultivation, supporting Low cropping intensity. Irrigation coverage is Low with Moderate irrigation water requirements.</v>
      </c>
      <c r="M259" s="132">
        <v>25.66</v>
      </c>
      <c r="N259" s="132">
        <f>INDEX(Aquifer!H:H,MATCH(B259,Aquifer!C:C,0))</f>
        <v>65.94</v>
      </c>
      <c r="O259" s="77" t="str">
        <f>INDEX(Aquifer!F:F,MATCH(B259,Aquifer!C:C,0))</f>
        <v>HR</v>
      </c>
      <c r="P259" s="134">
        <f>INDEX(surface_water_body!F:F,MATCH(B259,surface_water_body!A:A,0))</f>
        <v>733</v>
      </c>
      <c r="Q259" s="42">
        <f>INDEX(surface_water_body!D:D,MATCH(B259,surface_water_body!A:A,0))</f>
        <v>2.3644699999999976</v>
      </c>
      <c r="R259" s="132">
        <f>INDEX(surface_water_body!E:E,MATCH(B259,surface_water_body!A:A,0))</f>
        <v>8.1478551380881156E-2</v>
      </c>
      <c r="S259" s="43" t="str">
        <f t="shared" ref="S259:S322" si="98">IF(M259&lt;25,"Low",IF(M259&lt;50,"Moderate",IF(M259&lt;75,"High","Very High")))</f>
        <v>Moderate</v>
      </c>
      <c r="T259" s="43" t="str">
        <f t="shared" ref="T259:T322" si="99">IF(N259&lt;50,"Low",IF(N259&lt;70,"Moderate",IF(N259&lt;100,"Semi-critical","Over-exploited")))</f>
        <v>Moderate</v>
      </c>
      <c r="U259" s="43">
        <f t="shared" si="90"/>
        <v>1</v>
      </c>
      <c r="V259" s="48" t="str">
        <f t="shared" ref="V259:V322" si="100">CONCATENATE("Groundwater contribution to irrigation is ", S259, " with current groundwater development stage classified as ", T259, ". There are ", P259, " surface water bodies, covering ", ROUND(R259,1), "% of district area.")</f>
        <v>Groundwater contribution to irrigation is Moderate with current groundwater development stage classified as Moderate. There are 733 surface water bodies, covering 0.1% of district area.</v>
      </c>
      <c r="W259" s="136">
        <v>100</v>
      </c>
      <c r="X259" s="134">
        <v>27</v>
      </c>
      <c r="Y259" s="143">
        <f>INDEX(Aquifer!E:E, MATCH(B259,Aquifer!C:C,0))*100</f>
        <v>70</v>
      </c>
      <c r="Z259" s="139">
        <f>(INDEX(Aquifer!G:G, MATCH(B259,Aquifer!C:C,0)))*(10^4/10^6)</f>
        <v>386.52809999999999</v>
      </c>
      <c r="AA259" s="141">
        <v>150</v>
      </c>
      <c r="AB259" s="56">
        <f>INDEX(Replacement!M:M, MATCH(B259,Replacement!B:B,0))</f>
        <v>4.3</v>
      </c>
      <c r="AC259" s="57">
        <f t="shared" si="91"/>
        <v>3</v>
      </c>
      <c r="AD259" s="57">
        <f>(X259/100)*0.278+(Y259/100)*0.0732</f>
        <v>0.12630000000000002</v>
      </c>
      <c r="AE259" s="44">
        <f t="shared" ref="AE259:AE322" si="101">(((9.8*AB259*Z259*10^6*1000)/(3.6*10^6*0.3))*AD259)/(10^9)</f>
        <v>1.9048255084483335E-3</v>
      </c>
      <c r="AF259" s="61" t="str">
        <f t="shared" ref="AF259:AF322" si="102">CONCATENATE("District has ", W259, " pumps, with ", X259, " % of pumps being electric. The electric tariff subsidy is ", AT259, ". These pumps abstract ", INT(Z259), " MCM of groundwater.")</f>
        <v>District has 100 pumps, with 27 % of pumps being electric. The electric tariff subsidy is High. These pumps abstract 386 MCM of groundwater.</v>
      </c>
      <c r="AG259" s="146">
        <f>INDEX(Replacement!N:N,MATCH(B259,Replacement!B:B,0))</f>
        <v>95.75</v>
      </c>
      <c r="AH259" s="147">
        <f>INDEX('Community SIP'!C:C,MATCH(B259,'Community SIP'!B:B,0))</f>
        <v>0.79</v>
      </c>
      <c r="AI259" s="147">
        <f>INDEX('Community SIP'!D:D,MATCH(B259,'Community SIP'!B:B,0))</f>
        <v>1.87</v>
      </c>
      <c r="AJ259" s="67" t="str">
        <f t="shared" ref="AJ259:AJ322" si="103">IF(AG259&lt;35,"Low",IF(AG259&lt;60,"Moderate",IF(AG259&lt;80,"High","Very High")))</f>
        <v>Very High</v>
      </c>
      <c r="AK259" s="64">
        <f t="shared" ref="AK259:AK322" si="104">IF(AH259&lt;=1,4,IF(AH259&lt;2,3,IF(AH259&lt;3,2,1)))</f>
        <v>4</v>
      </c>
      <c r="AL259" s="64" t="str">
        <f t="shared" ref="AL259:AL322" si="105">IF(AI259&lt;=1.25,"Low",IF(AI259&lt;2,"Moderate",IF(AI259&lt;3,"High","Very High")))</f>
        <v>Moderate</v>
      </c>
      <c r="AM259" s="70" t="str">
        <f t="shared" ref="AM259:AM322" si="106">CONCATENATE("Small and Marginal farmers hold ", INT(AG259), " % of holdings. The average area per holding is ", AH259, " ha with ", AL259, " fragmentation of land.")</f>
        <v>Small and Marginal farmers hold 95 % of holdings. The average area per holding is 0.79 ha with Moderate fragmentation of land.</v>
      </c>
      <c r="AN259" s="150" t="str">
        <f>INDEX(DISCOM!E:E,MATCH(B259,DISCOM!B:B,0))</f>
        <v>TP Northern Odisha Distribution Limited (TPNODL)</v>
      </c>
      <c r="AO259" s="150"/>
      <c r="AP259" s="150" t="str">
        <f>INDEX(DISCOM!F:F,MATCH(B259,DISCOM!B:B,0))</f>
        <v>A+</v>
      </c>
      <c r="AQ259" s="74" t="str">
        <f>INDEX(DISCOM!H:H,MATCH(B259,DISCOM!B:B,0))</f>
        <v>No data</v>
      </c>
      <c r="AR259" s="150"/>
      <c r="AS259" s="77">
        <f>(INDEX(Tariff!D:D,MATCH(A259,Tariff!A:A,0)))*100</f>
        <v>150</v>
      </c>
      <c r="AT259" s="85" t="str">
        <f>(INDEX(Tariff!E:E,MATCH(A259,Tariff!A:A,0)))</f>
        <v>High</v>
      </c>
      <c r="AU259" s="86" t="str">
        <f t="shared" ref="AU259:AU322" si="107">CONCATENATE(AN259, " is the Distribution Company responsible for distributing electricity. The rating of DISCOM (capturing financial and operational metrics) is ", AP259, ". ", AR259)</f>
        <v xml:space="preserve">TP Northern Odisha Distribution Limited (TPNODL) is the Distribution Company responsible for distributing electricity. The rating of DISCOM (capturing financial and operational metrics) is A+. </v>
      </c>
      <c r="AV259" s="119" t="str">
        <f>INDEX('Community SIP'!I:I,MATCH(B259,'Community SIP'!B:B,0))</f>
        <v>Community SIP</v>
      </c>
      <c r="AW259" s="119" t="str">
        <f t="shared" si="88"/>
        <v xml:space="preserve"> Small farm areas alongside higher fragmentation of holdings suggests community SIPs may be preferred</v>
      </c>
      <c r="AX259" s="119" t="str">
        <f t="shared" si="89"/>
        <v/>
      </c>
      <c r="AY259" s="119"/>
      <c r="AZ259" s="119" t="str">
        <f t="shared" ref="AZ259:AZ322" si="108">IF(X259&gt;67, "Electric", IF(X259&lt;33, "Diesel", "mix"))</f>
        <v>Diesel</v>
      </c>
      <c r="BA259" s="119" t="s">
        <v>728</v>
      </c>
      <c r="BB259" s="120" t="str">
        <f>INDEX(DISCOM!H:H,MATCH(B259,DISCOM!B:B,0))</f>
        <v>No data</v>
      </c>
      <c r="BC259" s="153" t="s">
        <v>736</v>
      </c>
      <c r="BD259" s="181" t="str">
        <f t="shared" ref="BD259:BD322" si="109">CONCATENATE(BC259,AX259,AW259)</f>
        <v>Higher proportion of diesel pumps suggests that PM-KUSUM model B be preferred. Small farm areas alongside higher fragmentation of holdings suggests community SIPs may be preferred</v>
      </c>
      <c r="BE259" s="58" t="s">
        <v>737</v>
      </c>
      <c r="BG259">
        <f>Y259*100</f>
        <v>7000</v>
      </c>
    </row>
    <row r="260" spans="1:59" ht="123" customHeight="1" x14ac:dyDescent="0.25">
      <c r="A260" s="88" t="str">
        <f>INDEX(Aquifer!A:A,MATCH(B260,Aquifer!C:C,0))</f>
        <v>punjab</v>
      </c>
      <c r="B260" s="89" t="s">
        <v>234</v>
      </c>
      <c r="C260" s="87">
        <v>4.7090720843243998</v>
      </c>
      <c r="D260" s="130">
        <f>INDEX(Aquifer!J:J,MATCH(B260,Aquifer!C:C,0))*100</f>
        <v>90.803608990924928</v>
      </c>
      <c r="E260" s="128">
        <v>166.4</v>
      </c>
      <c r="F260" s="128">
        <v>100</v>
      </c>
      <c r="G260" s="128">
        <v>65.724076447317103</v>
      </c>
      <c r="H260" s="46" t="str">
        <f t="shared" si="93"/>
        <v>Very High</v>
      </c>
      <c r="I260" s="46" t="str">
        <f t="shared" si="94"/>
        <v>Moderate</v>
      </c>
      <c r="J260" s="46" t="str">
        <f t="shared" si="95"/>
        <v>Very High</v>
      </c>
      <c r="K260" s="46" t="str">
        <f t="shared" si="96"/>
        <v>High</v>
      </c>
      <c r="L260" s="91" t="str">
        <f t="shared" si="97"/>
        <v>District has Very High proportion of area under cultivation, supporting Moderate cropping intensity. Irrigation coverage is Very High with High irrigation water requirements.</v>
      </c>
      <c r="M260" s="132">
        <v>98.87</v>
      </c>
      <c r="N260" s="132">
        <f>INDEX(Aquifer!H:H,MATCH(B260,Aquifer!C:C,0))</f>
        <v>263.60000000000002</v>
      </c>
      <c r="O260" s="77" t="str">
        <f>INDEX(Aquifer!F:F,MATCH(B260,Aquifer!C:C,0))</f>
        <v>SR</v>
      </c>
      <c r="P260" s="134">
        <f>INDEX(surface_water_body!F:F,MATCH(B260,surface_water_body!A:A,0))</f>
        <v>1315</v>
      </c>
      <c r="Q260" s="42">
        <f>INDEX(surface_water_body!D:D,MATCH(B260,surface_water_body!A:A,0))</f>
        <v>6.5026999999999804</v>
      </c>
      <c r="R260" s="132">
        <f>INDEX(surface_water_body!E:E,MATCH(B260,surface_water_body!A:A,0))</f>
        <v>0.24279897159732838</v>
      </c>
      <c r="S260" s="43" t="str">
        <f t="shared" si="98"/>
        <v>Very High</v>
      </c>
      <c r="T260" s="43" t="str">
        <f t="shared" si="99"/>
        <v>Over-exploited</v>
      </c>
      <c r="U260" s="43">
        <f t="shared" si="90"/>
        <v>2</v>
      </c>
      <c r="V260" s="48" t="str">
        <f t="shared" si="100"/>
        <v>Groundwater contribution to irrigation is Very High with current groundwater development stage classified as Over-exploited. There are 1315 surface water bodies, covering 0.2% of district area.</v>
      </c>
      <c r="W260" s="136">
        <v>100</v>
      </c>
      <c r="X260" s="134">
        <v>95</v>
      </c>
      <c r="Y260" s="143">
        <f>INDEX(Aquifer!E:E, MATCH(B260,Aquifer!C:C,0))*100</f>
        <v>5</v>
      </c>
      <c r="Z260" s="139">
        <f>(INDEX(Aquifer!G:G, MATCH(B260,Aquifer!C:C,0)))*(10^4/10^6)</f>
        <v>2180.2150000000001</v>
      </c>
      <c r="AA260" s="141">
        <v>0</v>
      </c>
      <c r="AB260" s="56">
        <f>INDEX(Replacement!M:M, MATCH(B260,Replacement!B:B,0))</f>
        <v>24.28</v>
      </c>
      <c r="AC260" s="57">
        <f t="shared" si="91"/>
        <v>1</v>
      </c>
      <c r="AD260" s="57">
        <f>(X260/100)*0.278+(Y260/100)*0.0732</f>
        <v>0.26776</v>
      </c>
      <c r="AE260" s="44">
        <f t="shared" si="101"/>
        <v>0.12861630399497187</v>
      </c>
      <c r="AF260" s="61" t="str">
        <f t="shared" si="102"/>
        <v>District has 100 pumps, with 95 % of pumps being electric. The electric tariff subsidy is Very High. These pumps abstract 2180 MCM of groundwater.</v>
      </c>
      <c r="AG260" s="146">
        <f>INDEX(Replacement!N:N,MATCH(B260,Replacement!B:B,0))</f>
        <v>0</v>
      </c>
      <c r="AH260" s="147">
        <f>INDEX('Community SIP'!C:C,MATCH(B260,'Community SIP'!B:B,0))</f>
        <v>4.0737550355704126</v>
      </c>
      <c r="AI260" s="147">
        <f>INDEX('Community SIP'!D:D,MATCH(B260,'Community SIP'!B:B,0))</f>
        <v>1.23</v>
      </c>
      <c r="AJ260" s="67" t="str">
        <f t="shared" si="103"/>
        <v>Low</v>
      </c>
      <c r="AK260" s="64">
        <f t="shared" si="104"/>
        <v>1</v>
      </c>
      <c r="AL260" s="64" t="str">
        <f t="shared" si="105"/>
        <v>Low</v>
      </c>
      <c r="AM260" s="70" t="str">
        <f t="shared" si="106"/>
        <v>Small and Marginal farmers hold 0 % of holdings. The average area per holding is 4.07375503557041 ha with Low fragmentation of land.</v>
      </c>
      <c r="AN260" s="150" t="str">
        <f>INDEX(DISCOM!E:E,MATCH(B260,DISCOM!B:B,0))</f>
        <v>Punjab State Power Corporation Limited (PSPCL)</v>
      </c>
      <c r="AO260" s="150"/>
      <c r="AP260" s="150" t="str">
        <f>INDEX(DISCOM!F:F,MATCH(B260,DISCOM!B:B,0))</f>
        <v>B</v>
      </c>
      <c r="AQ260" s="74" t="str">
        <f>INDEX(DISCOM!H:H,MATCH(B260,DISCOM!B:B,0))</f>
        <v>Yes</v>
      </c>
      <c r="AR260" s="150" t="s">
        <v>726</v>
      </c>
      <c r="AS260" s="77">
        <f>(INDEX(Tariff!D:D,MATCH(A260,Tariff!A:A,0)))*100</f>
        <v>0</v>
      </c>
      <c r="AT260" s="85" t="str">
        <f>(INDEX(Tariff!E:E,MATCH(A260,Tariff!A:A,0)))</f>
        <v>Very High</v>
      </c>
      <c r="AU260" s="86" t="str">
        <f t="shared" si="107"/>
        <v>Punjab State Power Corporation Limited (PSPCL) is the Distribution Company responsible for distributing electricity. The rating of DISCOM (capturing financial and operational metrics) is B. More than 70 % of feeder is segregated.</v>
      </c>
      <c r="AV260" s="119" t="str">
        <f>INDEX('Community SIP'!I:I,MATCH(B260,'Community SIP'!B:B,0))</f>
        <v/>
      </c>
      <c r="AW260" s="119" t="str">
        <f t="shared" ref="AW260:AW323" si="110">IF(AV260="Community SIP", " Small farm areas alongside higher fragmentation of holdings suggests community SIPs may be preferred", "")</f>
        <v/>
      </c>
      <c r="AX260" s="119" t="str">
        <f t="shared" ref="AX260:AX323" si="111">IF(M260&gt;70," High groundwater development suggests that new SIPs should focus on surface water sources. ", "")</f>
        <v xml:space="preserve"> High groundwater development suggests that new SIPs should focus on surface water sources. </v>
      </c>
      <c r="AY260" s="120" t="s">
        <v>727</v>
      </c>
      <c r="AZ260" s="119" t="str">
        <f t="shared" si="108"/>
        <v>Electric</v>
      </c>
      <c r="BA260" s="120" t="s">
        <v>728</v>
      </c>
      <c r="BB260" s="120" t="str">
        <f>INDEX(DISCOM!H:H,MATCH(B260,DISCOM!B:B,0))</f>
        <v>Yes</v>
      </c>
      <c r="BC260" s="153" t="s">
        <v>729</v>
      </c>
      <c r="BD260"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60" s="58" t="s">
        <v>730</v>
      </c>
      <c r="BG260">
        <f>Y260*100</f>
        <v>500</v>
      </c>
    </row>
    <row r="261" spans="1:59" ht="123" customHeight="1" x14ac:dyDescent="0.25">
      <c r="A261" s="88" t="str">
        <f>INDEX(Aquifer!A:A,MATCH(B261,Aquifer!C:C,0))</f>
        <v>uttar pradesh</v>
      </c>
      <c r="B261" s="89" t="s">
        <v>331</v>
      </c>
      <c r="C261" s="87">
        <v>4.9853401169292999</v>
      </c>
      <c r="D261" s="130">
        <f>INDEX(Aquifer!J:J,MATCH(B261,Aquifer!C:C,0))*100</f>
        <v>75.427454811919887</v>
      </c>
      <c r="E261" s="128">
        <v>139.39999999999998</v>
      </c>
      <c r="F261" s="128">
        <v>56.1</v>
      </c>
      <c r="G261" s="128">
        <v>76.115334959116339</v>
      </c>
      <c r="H261" s="46" t="str">
        <f t="shared" si="93"/>
        <v>Very High</v>
      </c>
      <c r="I261" s="46" t="str">
        <f t="shared" si="94"/>
        <v>Low</v>
      </c>
      <c r="J261" s="46" t="str">
        <f t="shared" si="95"/>
        <v>High</v>
      </c>
      <c r="K261" s="46" t="str">
        <f t="shared" si="96"/>
        <v>Very High</v>
      </c>
      <c r="L261" s="91" t="str">
        <f t="shared" si="97"/>
        <v>District has Very High proportion of area under cultivation, supporting Low cropping intensity. Irrigation coverage is High with Very High irrigation water requirements.</v>
      </c>
      <c r="M261" s="132">
        <v>37.76</v>
      </c>
      <c r="N261" s="132">
        <f>INDEX(Aquifer!H:H,MATCH(B261,Aquifer!C:C,0))</f>
        <v>55.17</v>
      </c>
      <c r="O261" s="77" t="str">
        <f>INDEX(Aquifer!F:F,MATCH(B261,Aquifer!C:C,0))</f>
        <v>SR</v>
      </c>
      <c r="P261" s="134">
        <f>INDEX(surface_water_body!F:F,MATCH(B261,surface_water_body!A:A,0))</f>
        <v>1665</v>
      </c>
      <c r="Q261" s="42">
        <f>INDEX(surface_water_body!D:D,MATCH(B261,surface_water_body!A:A,0))</f>
        <v>7.1851500000000179</v>
      </c>
      <c r="R261" s="132">
        <f>INDEX(surface_water_body!E:E,MATCH(B261,surface_water_body!A:A,0))</f>
        <v>0.15531985838032147</v>
      </c>
      <c r="S261" s="43" t="str">
        <f t="shared" si="98"/>
        <v>Moderate</v>
      </c>
      <c r="T261" s="43" t="str">
        <f t="shared" si="99"/>
        <v>Moderate</v>
      </c>
      <c r="U261" s="43">
        <f t="shared" si="90"/>
        <v>2</v>
      </c>
      <c r="V261" s="48" t="str">
        <f t="shared" si="100"/>
        <v>Groundwater contribution to irrigation is Moderate with current groundwater development stage classified as Moderate. There are 1665 surface water bodies, covering 0.2% of district area.</v>
      </c>
      <c r="W261" s="136">
        <v>100</v>
      </c>
      <c r="X261" s="134">
        <v>37</v>
      </c>
      <c r="Y261" s="143">
        <f>INDEX(Aquifer!E:E, MATCH(B261,Aquifer!C:C,0))*100</f>
        <v>63</v>
      </c>
      <c r="Z261" s="139">
        <f>(INDEX(Aquifer!G:G, MATCH(B261,Aquifer!C:C,0)))*(10^4/10^6)</f>
        <v>981.41859999999997</v>
      </c>
      <c r="AA261" s="141">
        <v>0</v>
      </c>
      <c r="AB261" s="56">
        <f>INDEX(Replacement!M:M, MATCH(B261,Replacement!B:B,0))</f>
        <v>9</v>
      </c>
      <c r="AC261" s="57">
        <f t="shared" si="91"/>
        <v>3</v>
      </c>
      <c r="AD261" s="57">
        <f>(X261/100)*0.278+(Y261/100)*0.0732</f>
        <v>0.148976</v>
      </c>
      <c r="AE261" s="44">
        <f t="shared" si="101"/>
        <v>1.1940305083877334E-2</v>
      </c>
      <c r="AF261" s="61" t="str">
        <f t="shared" si="102"/>
        <v>District has 100 pumps, with 37 % of pumps being electric. The electric tariff subsidy is Very High. These pumps abstract 981 MCM of groundwater.</v>
      </c>
      <c r="AG261" s="146">
        <f>INDEX(Replacement!N:N,MATCH(B261,Replacement!B:B,0))</f>
        <v>78.68783612</v>
      </c>
      <c r="AH261" s="147">
        <f>INDEX('Community SIP'!C:C,MATCH(B261,'Community SIP'!B:B,0))</f>
        <v>1.4</v>
      </c>
      <c r="AI261" s="147">
        <f>INDEX('Community SIP'!D:D,MATCH(B261,'Community SIP'!B:B,0))</f>
        <v>2.12</v>
      </c>
      <c r="AJ261" s="67" t="str">
        <f t="shared" si="103"/>
        <v>High</v>
      </c>
      <c r="AK261" s="64">
        <f t="shared" si="104"/>
        <v>3</v>
      </c>
      <c r="AL261" s="64" t="str">
        <f t="shared" si="105"/>
        <v>High</v>
      </c>
      <c r="AM261" s="70" t="str">
        <f t="shared" si="106"/>
        <v>Small and Marginal farmers hold 78 % of holdings. The average area per holding is 1.4 ha with High fragmentation of land.</v>
      </c>
      <c r="AN261" s="150" t="str">
        <f>INDEX(DISCOM!E:E,MATCH(B261,DISCOM!B:B,0))</f>
        <v>Dakshinanchal Vidyut Vitran Nigam Limited (DVVNL)</v>
      </c>
      <c r="AO261" s="150"/>
      <c r="AP261" s="150" t="str">
        <f>INDEX(DISCOM!F:F,MATCH(B261,DISCOM!B:B,0))</f>
        <v>C-</v>
      </c>
      <c r="AQ261" s="74" t="str">
        <f>INDEX(DISCOM!H:H,MATCH(B261,DISCOM!B:B,0))</f>
        <v>No</v>
      </c>
      <c r="AR261" s="150"/>
      <c r="AS261" s="77">
        <f>(INDEX(Tariff!D:D,MATCH(A261,Tariff!A:A,0)))*100</f>
        <v>0</v>
      </c>
      <c r="AT261" s="85" t="str">
        <f>(INDEX(Tariff!E:E,MATCH(A261,Tariff!A:A,0)))</f>
        <v>Very High</v>
      </c>
      <c r="AU261" s="86" t="str">
        <f t="shared" si="107"/>
        <v xml:space="preserve">Dakshinanchal Vidyut Vitran Nigam Limited (DVVNL) is the Distribution Company responsible for distributing electricity. The rating of DISCOM (capturing financial and operational metrics) is C-. </v>
      </c>
      <c r="AV261" s="119" t="str">
        <f>INDEX('Community SIP'!I:I,MATCH(B261,'Community SIP'!B:B,0))</f>
        <v>Community SIP</v>
      </c>
      <c r="AW261" s="119" t="str">
        <f t="shared" si="110"/>
        <v xml:space="preserve"> Small farm areas alongside higher fragmentation of holdings suggests community SIPs may be preferred</v>
      </c>
      <c r="AX261" s="119" t="str">
        <f t="shared" si="111"/>
        <v/>
      </c>
      <c r="AY261" s="119"/>
      <c r="AZ261" s="119" t="str">
        <f t="shared" si="108"/>
        <v>mix</v>
      </c>
      <c r="BA261" s="119"/>
      <c r="BB261" s="120" t="str">
        <f>INDEX(DISCOM!H:H,MATCH(B261,DISCOM!B:B,0))</f>
        <v>No</v>
      </c>
      <c r="BC261" s="153" t="s">
        <v>739</v>
      </c>
      <c r="BD261" s="181" t="str">
        <f t="shared" si="109"/>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261" s="58" t="s">
        <v>740</v>
      </c>
      <c r="BG261">
        <f>Y261*100</f>
        <v>6300</v>
      </c>
    </row>
    <row r="262" spans="1:59" ht="123" customHeight="1" x14ac:dyDescent="0.25">
      <c r="A262" s="88" t="str">
        <f>INDEX(Aquifer!A:A,MATCH(B262,Aquifer!C:C,0))</f>
        <v>maharashtra</v>
      </c>
      <c r="B262" s="89" t="s">
        <v>163</v>
      </c>
      <c r="C262" s="87">
        <v>5.3233419722767996</v>
      </c>
      <c r="D262" s="130">
        <f>INDEX(Aquifer!J:J,MATCH(B262,Aquifer!C:C,0))*100</f>
        <v>69.215568347796193</v>
      </c>
      <c r="E262" s="128">
        <v>156.9</v>
      </c>
      <c r="F262" s="128">
        <v>22.3</v>
      </c>
      <c r="G262" s="128">
        <v>74.16894828839699</v>
      </c>
      <c r="H262" s="46" t="str">
        <f t="shared" si="93"/>
        <v>High</v>
      </c>
      <c r="I262" s="46" t="str">
        <f t="shared" si="94"/>
        <v>Moderate</v>
      </c>
      <c r="J262" s="46" t="str">
        <f t="shared" si="95"/>
        <v>Low</v>
      </c>
      <c r="K262" s="46" t="str">
        <f t="shared" si="96"/>
        <v>Very High</v>
      </c>
      <c r="L262" s="91" t="str">
        <f t="shared" si="97"/>
        <v>District has High proportion of area under cultivation, supporting Moderate cropping intensity. Irrigation coverage is Low with Very High irrigation water requirements.</v>
      </c>
      <c r="M262" s="132">
        <v>85.3</v>
      </c>
      <c r="N262" s="132">
        <f>INDEX(Aquifer!H:H,MATCH(B262,Aquifer!C:C,0))</f>
        <v>78.760000000000005</v>
      </c>
      <c r="O262" s="77" t="str">
        <f>INDEX(Aquifer!F:F,MATCH(B262,Aquifer!C:C,0))</f>
        <v>HR</v>
      </c>
      <c r="P262" s="134">
        <f>INDEX(surface_water_body!F:F,MATCH(B262,surface_water_body!A:A,0))</f>
        <v>3071</v>
      </c>
      <c r="Q262" s="42">
        <f>INDEX(surface_water_body!D:D,MATCH(B262,surface_water_body!A:A,0))</f>
        <v>54.827000000000083</v>
      </c>
      <c r="R262" s="132">
        <f>INDEX(surface_water_body!E:E,MATCH(B262,surface_water_body!A:A,0))</f>
        <v>0.45072539632531794</v>
      </c>
      <c r="S262" s="43" t="str">
        <f t="shared" si="98"/>
        <v>Very High</v>
      </c>
      <c r="T262" s="43" t="str">
        <f t="shared" si="99"/>
        <v>Semi-critical</v>
      </c>
      <c r="U262" s="43">
        <f t="shared" si="90"/>
        <v>4</v>
      </c>
      <c r="V262" s="48" t="str">
        <f t="shared" si="100"/>
        <v>Groundwater contribution to irrigation is Very High with current groundwater development stage classified as Semi-critical. There are 3071 surface water bodies, covering 0.5% of district area.</v>
      </c>
      <c r="W262" s="136">
        <v>100</v>
      </c>
      <c r="X262" s="134">
        <v>99</v>
      </c>
      <c r="Y262" s="143">
        <f>INDEX(Aquifer!E:E, MATCH(B262,Aquifer!C:C,0))*100</f>
        <v>1</v>
      </c>
      <c r="Z262" s="139">
        <f>(INDEX(Aquifer!G:G, MATCH(B262,Aquifer!C:C,0)))*(10^4/10^6)</f>
        <v>1063.1179999999999</v>
      </c>
      <c r="AA262" s="141">
        <v>155</v>
      </c>
      <c r="AB262" s="56">
        <f>INDEX(Replacement!M:M, MATCH(B262,Replacement!B:B,0))</f>
        <v>12.43</v>
      </c>
      <c r="AC262" s="57">
        <f t="shared" si="91"/>
        <v>1</v>
      </c>
      <c r="AD262" s="57">
        <f>(X262/100)*0.278+(Y262/100)*0.0732</f>
        <v>0.27595200000000003</v>
      </c>
      <c r="AE262" s="44">
        <f t="shared" si="101"/>
        <v>3.3089367539686582E-2</v>
      </c>
      <c r="AF262" s="61" t="str">
        <f t="shared" si="102"/>
        <v>District has 100 pumps, with 99 % of pumps being electric. The electric tariff subsidy is Moderate. These pumps abstract 1063 MCM of groundwater.</v>
      </c>
      <c r="AG262" s="146">
        <f>INDEX(Replacement!N:N,MATCH(B262,Replacement!B:B,0))</f>
        <v>76.72999999999999</v>
      </c>
      <c r="AH262" s="147">
        <f>INDEX('Community SIP'!C:C,MATCH(B262,'Community SIP'!B:B,0))</f>
        <v>1.45</v>
      </c>
      <c r="AI262" s="147">
        <f>INDEX('Community SIP'!D:D,MATCH(B262,'Community SIP'!B:B,0))</f>
        <v>1.28</v>
      </c>
      <c r="AJ262" s="67" t="str">
        <f t="shared" si="103"/>
        <v>High</v>
      </c>
      <c r="AK262" s="64">
        <f t="shared" si="104"/>
        <v>3</v>
      </c>
      <c r="AL262" s="64" t="str">
        <f t="shared" si="105"/>
        <v>Moderate</v>
      </c>
      <c r="AM262" s="70" t="str">
        <f t="shared" si="106"/>
        <v>Small and Marginal farmers hold 76 % of holdings. The average area per holding is 1.45 ha with Moderate fragmentation of land.</v>
      </c>
      <c r="AN262" s="150" t="str">
        <f>INDEX(DISCOM!E:E,MATCH(B262,DISCOM!B:B,0))</f>
        <v>Maharashtra State Electricity Distribution Company Limited (MSEDCL)</v>
      </c>
      <c r="AO262" s="150"/>
      <c r="AP262" s="150" t="str">
        <f>INDEX(DISCOM!F:F,MATCH(B262,DISCOM!B:B,0))</f>
        <v>C</v>
      </c>
      <c r="AQ262" s="74" t="str">
        <f>INDEX(DISCOM!H:H,MATCH(B262,DISCOM!B:B,0))</f>
        <v>Yes</v>
      </c>
      <c r="AR262" s="150" t="s">
        <v>726</v>
      </c>
      <c r="AS262" s="77">
        <f>(INDEX(Tariff!D:D,MATCH(A262,Tariff!A:A,0)))*100</f>
        <v>155</v>
      </c>
      <c r="AT262" s="85" t="str">
        <f>(INDEX(Tariff!E:E,MATCH(A262,Tariff!A:A,0)))</f>
        <v>Moderate</v>
      </c>
      <c r="AU262" s="86" t="str">
        <f t="shared" si="107"/>
        <v>Maharashtra State Electricity Distribution Company Limited (MSEDCL) is the Distribution Company responsible for distributing electricity. The rating of DISCOM (capturing financial and operational metrics) is C. More than 70 % of feeder is segregated.</v>
      </c>
      <c r="AV262" s="119" t="str">
        <f>INDEX('Community SIP'!I:I,MATCH(B262,'Community SIP'!B:B,0))</f>
        <v/>
      </c>
      <c r="AW262" s="119" t="str">
        <f t="shared" si="110"/>
        <v/>
      </c>
      <c r="AX262" s="119" t="str">
        <f t="shared" si="111"/>
        <v xml:space="preserve"> High groundwater development suggests that new SIPs should focus on surface water sources. </v>
      </c>
      <c r="AY262" s="120" t="s">
        <v>727</v>
      </c>
      <c r="AZ262" s="119" t="str">
        <f t="shared" si="108"/>
        <v>Electric</v>
      </c>
      <c r="BA262" s="119"/>
      <c r="BB262" s="120" t="str">
        <f>INDEX(DISCOM!H:H,MATCH(B262,DISCOM!B:B,0))</f>
        <v>Yes</v>
      </c>
      <c r="BC262" s="153" t="s">
        <v>733</v>
      </c>
      <c r="BD262" s="181" t="str">
        <f t="shared" si="109"/>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262" s="58" t="s">
        <v>734</v>
      </c>
      <c r="BG262">
        <f>Y262*100</f>
        <v>100</v>
      </c>
    </row>
    <row r="263" spans="1:59" ht="123" customHeight="1" x14ac:dyDescent="0.25">
      <c r="A263" s="88" t="str">
        <f>INDEX(Aquifer!A:A,MATCH(B263,Aquifer!C:C,0))</f>
        <v>maharashtra</v>
      </c>
      <c r="B263" s="89" t="s">
        <v>19</v>
      </c>
      <c r="C263" s="87">
        <v>5.3276403189695998</v>
      </c>
      <c r="D263" s="130">
        <f>INDEX(Aquifer!J:J,MATCH(B263,Aquifer!C:C,0))*100</f>
        <v>79.083613771680035</v>
      </c>
      <c r="E263" s="128">
        <v>130.1</v>
      </c>
      <c r="F263" s="128">
        <v>18</v>
      </c>
      <c r="G263" s="128">
        <v>70.201504609633901</v>
      </c>
      <c r="H263" s="46" t="str">
        <f t="shared" si="93"/>
        <v>Very High</v>
      </c>
      <c r="I263" s="46" t="str">
        <f t="shared" si="94"/>
        <v>Low</v>
      </c>
      <c r="J263" s="46" t="str">
        <f t="shared" si="95"/>
        <v>Low</v>
      </c>
      <c r="K263" s="46" t="str">
        <f t="shared" si="96"/>
        <v>Very High</v>
      </c>
      <c r="L263" s="91" t="str">
        <f t="shared" si="97"/>
        <v>District has Very High proportion of area under cultivation, supporting Low cropping intensity. Irrigation coverage is Low with Very High irrigation water requirements.</v>
      </c>
      <c r="M263" s="132">
        <v>95.320000000000007</v>
      </c>
      <c r="N263" s="132">
        <f>INDEX(Aquifer!H:H,MATCH(B263,Aquifer!C:C,0))</f>
        <v>54.85</v>
      </c>
      <c r="O263" s="77" t="str">
        <f>INDEX(Aquifer!F:F,MATCH(B263,Aquifer!C:C,0))</f>
        <v>HR</v>
      </c>
      <c r="P263" s="134">
        <f>INDEX(surface_water_body!F:F,MATCH(B263,surface_water_body!A:A,0))</f>
        <v>5319</v>
      </c>
      <c r="Q263" s="42">
        <f>INDEX(surface_water_body!D:D,MATCH(B263,surface_water_body!A:A,0))</f>
        <v>224.6</v>
      </c>
      <c r="R263" s="132">
        <f>INDEX(surface_water_body!E:E,MATCH(B263,surface_water_body!A:A,0))</f>
        <v>2.795569939589599</v>
      </c>
      <c r="S263" s="43" t="str">
        <f t="shared" si="98"/>
        <v>Very High</v>
      </c>
      <c r="T263" s="43" t="str">
        <f t="shared" si="99"/>
        <v>Moderate</v>
      </c>
      <c r="U263" s="43">
        <f t="shared" si="90"/>
        <v>4</v>
      </c>
      <c r="V263" s="48" t="str">
        <f t="shared" si="100"/>
        <v>Groundwater contribution to irrigation is Very High with current groundwater development stage classified as Moderate. There are 5319 surface water bodies, covering 2.8% of district area.</v>
      </c>
      <c r="W263" s="136">
        <v>100</v>
      </c>
      <c r="X263" s="134">
        <v>18</v>
      </c>
      <c r="Y263" s="143">
        <f>INDEX(Aquifer!E:E, MATCH(B263,Aquifer!C:C,0))*100</f>
        <v>82</v>
      </c>
      <c r="Z263" s="139">
        <f>(INDEX(Aquifer!G:G, MATCH(B263,Aquifer!C:C,0)))*(10^4/10^6)</f>
        <v>438.6377</v>
      </c>
      <c r="AA263" s="141">
        <v>155</v>
      </c>
      <c r="AB263" s="56">
        <f>INDEX(Replacement!M:M, MATCH(B263,Replacement!B:B,0))</f>
        <v>8.1999999999999993</v>
      </c>
      <c r="AC263" s="57">
        <f t="shared" si="91"/>
        <v>4</v>
      </c>
      <c r="AD263" s="57">
        <f>(X263/100)*0.278+(Y263/100)*0.0732</f>
        <v>0.110064</v>
      </c>
      <c r="AE263" s="44">
        <f t="shared" si="101"/>
        <v>3.5922571705153776E-3</v>
      </c>
      <c r="AF263" s="61" t="str">
        <f t="shared" si="102"/>
        <v>District has 100 pumps, with 18 % of pumps being electric. The electric tariff subsidy is Moderate. These pumps abstract 438 MCM of groundwater.</v>
      </c>
      <c r="AG263" s="146">
        <f>INDEX(Replacement!N:N,MATCH(B263,Replacement!B:B,0))</f>
        <v>79.38</v>
      </c>
      <c r="AH263" s="147">
        <f>INDEX('Community SIP'!C:C,MATCH(B263,'Community SIP'!B:B,0))</f>
        <v>1.29</v>
      </c>
      <c r="AI263" s="147">
        <f>INDEX('Community SIP'!D:D,MATCH(B263,'Community SIP'!B:B,0))</f>
        <v>1.37</v>
      </c>
      <c r="AJ263" s="67" t="str">
        <f t="shared" si="103"/>
        <v>High</v>
      </c>
      <c r="AK263" s="64">
        <f t="shared" si="104"/>
        <v>3</v>
      </c>
      <c r="AL263" s="64" t="str">
        <f t="shared" si="105"/>
        <v>Moderate</v>
      </c>
      <c r="AM263" s="70" t="str">
        <f t="shared" si="106"/>
        <v>Small and Marginal farmers hold 79 % of holdings. The average area per holding is 1.29 ha with Moderate fragmentation of land.</v>
      </c>
      <c r="AN263" s="150" t="str">
        <f>INDEX(DISCOM!E:E,MATCH(B263,DISCOM!B:B,0))</f>
        <v>Maharashtra State Electricity Distribution Company Limited (MSEDCL)</v>
      </c>
      <c r="AO263" s="150"/>
      <c r="AP263" s="150" t="str">
        <f>INDEX(DISCOM!F:F,MATCH(B263,DISCOM!B:B,0))</f>
        <v>C</v>
      </c>
      <c r="AQ263" s="74" t="str">
        <f>INDEX(DISCOM!H:H,MATCH(B263,DISCOM!B:B,0))</f>
        <v>Yes</v>
      </c>
      <c r="AR263" s="150" t="s">
        <v>726</v>
      </c>
      <c r="AS263" s="77">
        <f>(INDEX(Tariff!D:D,MATCH(A263,Tariff!A:A,0)))*100</f>
        <v>155</v>
      </c>
      <c r="AT263" s="85" t="str">
        <f>(INDEX(Tariff!E:E,MATCH(A263,Tariff!A:A,0)))</f>
        <v>Moderate</v>
      </c>
      <c r="AU263" s="86" t="str">
        <f t="shared" si="107"/>
        <v>Maharashtra State Electricity Distribution Company Limited (MSEDCL) is the Distribution Company responsible for distributing electricity. The rating of DISCOM (capturing financial and operational metrics) is C. More than 70 % of feeder is segregated.</v>
      </c>
      <c r="AV263" s="119" t="str">
        <f>INDEX('Community SIP'!I:I,MATCH(B263,'Community SIP'!B:B,0))</f>
        <v/>
      </c>
      <c r="AW263" s="119" t="str">
        <f t="shared" si="110"/>
        <v/>
      </c>
      <c r="AX263" s="119" t="str">
        <f t="shared" si="111"/>
        <v xml:space="preserve"> High groundwater development suggests that new SIPs should focus on surface water sources. </v>
      </c>
      <c r="AY263" s="120" t="s">
        <v>727</v>
      </c>
      <c r="AZ263" s="119" t="str">
        <f t="shared" si="108"/>
        <v>Diesel</v>
      </c>
      <c r="BA263" s="119"/>
      <c r="BB263" s="120" t="str">
        <f>INDEX(DISCOM!H:H,MATCH(B263,DISCOM!B:B,0))</f>
        <v>Yes</v>
      </c>
      <c r="BC263" s="153" t="s">
        <v>736</v>
      </c>
      <c r="BD263" s="181" t="str">
        <f t="shared" si="109"/>
        <v xml:space="preserve">Higher proportion of diesel pumps suggests that PM-KUSUM model B be preferred. High groundwater development suggests that new SIPs should focus on surface water sources. </v>
      </c>
      <c r="BE263" s="58" t="s">
        <v>737</v>
      </c>
      <c r="BG263">
        <f>Y263*100</f>
        <v>8200</v>
      </c>
    </row>
    <row r="264" spans="1:59" ht="123" customHeight="1" x14ac:dyDescent="0.25">
      <c r="A264" s="88" t="str">
        <f>INDEX(Aquifer!A:A,MATCH(B264,Aquifer!C:C,0))</f>
        <v>rajasthan</v>
      </c>
      <c r="B264" s="89" t="s">
        <v>192</v>
      </c>
      <c r="C264" s="87">
        <v>5.5720775398395999</v>
      </c>
      <c r="D264" s="130">
        <f>INDEX(Aquifer!J:J,MATCH(B264,Aquifer!C:C,0))*100</f>
        <v>62.646707255555732</v>
      </c>
      <c r="E264" s="128">
        <v>139.69999999999999</v>
      </c>
      <c r="F264" s="128">
        <v>45.7</v>
      </c>
      <c r="G264" s="128">
        <v>71.350116905007894</v>
      </c>
      <c r="H264" s="46" t="str">
        <f t="shared" si="93"/>
        <v>High</v>
      </c>
      <c r="I264" s="46" t="str">
        <f t="shared" si="94"/>
        <v>Low</v>
      </c>
      <c r="J264" s="46" t="str">
        <f t="shared" si="95"/>
        <v>Moderate</v>
      </c>
      <c r="K264" s="46" t="str">
        <f t="shared" si="96"/>
        <v>Very High</v>
      </c>
      <c r="L264" s="91" t="str">
        <f t="shared" si="97"/>
        <v>District has High proportion of area under cultivation, supporting Low cropping intensity. Irrigation coverage is Moderate with Very High irrigation water requirements.</v>
      </c>
      <c r="M264" s="132">
        <v>97.76</v>
      </c>
      <c r="N264" s="132">
        <f>INDEX(Aquifer!H:H,MATCH(B264,Aquifer!C:C,0))</f>
        <v>181.46</v>
      </c>
      <c r="O264" s="77" t="str">
        <f>INDEX(Aquifer!F:F,MATCH(B264,Aquifer!C:C,0))</f>
        <v>SR</v>
      </c>
      <c r="P264" s="134">
        <f>INDEX(surface_water_body!F:F,MATCH(B264,surface_water_body!A:A,0))</f>
        <v>1065</v>
      </c>
      <c r="Q264" s="42">
        <f>INDEX(surface_water_body!D:D,MATCH(B264,surface_water_body!A:A,0))</f>
        <v>24.358210000000032</v>
      </c>
      <c r="R264" s="132">
        <f>INDEX(surface_water_body!E:E,MATCH(B264,surface_water_body!A:A,0))</f>
        <v>0.21550438614996717</v>
      </c>
      <c r="S264" s="43" t="str">
        <f t="shared" si="98"/>
        <v>Very High</v>
      </c>
      <c r="T264" s="43" t="str">
        <f t="shared" si="99"/>
        <v>Over-exploited</v>
      </c>
      <c r="U264" s="43">
        <f t="shared" si="90"/>
        <v>4</v>
      </c>
      <c r="V264" s="48" t="str">
        <f t="shared" si="100"/>
        <v>Groundwater contribution to irrigation is Very High with current groundwater development stage classified as Over-exploited. There are 1065 surface water bodies, covering 0.2% of district area.</v>
      </c>
      <c r="W264" s="136">
        <v>100</v>
      </c>
      <c r="X264" s="134">
        <v>95</v>
      </c>
      <c r="Y264" s="143">
        <f>INDEX(Aquifer!E:E, MATCH(B264,Aquifer!C:C,0))*100</f>
        <v>5</v>
      </c>
      <c r="Z264" s="139">
        <f>(INDEX(Aquifer!G:G, MATCH(B264,Aquifer!C:C,0)))*(10^4/10^6)</f>
        <v>1475.9463000000001</v>
      </c>
      <c r="AA264" s="141">
        <v>167</v>
      </c>
      <c r="AB264" s="56">
        <f>INDEX(Replacement!M:M, MATCH(B264,Replacement!B:B,0))</f>
        <v>29.31</v>
      </c>
      <c r="AC264" s="57">
        <f t="shared" si="91"/>
        <v>1</v>
      </c>
      <c r="AD264" s="57">
        <f>(X264/100)*0.278+(Y264/100)*0.0732</f>
        <v>0.26776</v>
      </c>
      <c r="AE264" s="44">
        <f t="shared" si="101"/>
        <v>0.10510766655778013</v>
      </c>
      <c r="AF264" s="61" t="str">
        <f t="shared" si="102"/>
        <v>District has 100 pumps, with 95 % of pumps being electric. The electric tariff subsidy is Moderate. These pumps abstract 1475 MCM of groundwater.</v>
      </c>
      <c r="AG264" s="146">
        <f>INDEX(Replacement!N:N,MATCH(B264,Replacement!B:B,0))</f>
        <v>32.249171519999997</v>
      </c>
      <c r="AH264" s="147">
        <f>INDEX('Community SIP'!C:C,MATCH(B264,'Community SIP'!B:B,0))</f>
        <v>4.47</v>
      </c>
      <c r="AI264" s="147">
        <f>INDEX('Community SIP'!D:D,MATCH(B264,'Community SIP'!B:B,0))</f>
        <v>2.85</v>
      </c>
      <c r="AJ264" s="67" t="str">
        <f t="shared" si="103"/>
        <v>Low</v>
      </c>
      <c r="AK264" s="64">
        <f t="shared" si="104"/>
        <v>1</v>
      </c>
      <c r="AL264" s="64" t="str">
        <f t="shared" si="105"/>
        <v>High</v>
      </c>
      <c r="AM264" s="70" t="str">
        <f t="shared" si="106"/>
        <v>Small and Marginal farmers hold 32 % of holdings. The average area per holding is 4.47 ha with High fragmentation of land.</v>
      </c>
      <c r="AN264" s="150" t="str">
        <f>INDEX(DISCOM!E:E,MATCH(B264,DISCOM!B:B,0))</f>
        <v>Jodhpur Vidyut Vitran Nigam Limited (JDVVNL)</v>
      </c>
      <c r="AO264" s="150" t="str">
        <f>RIGHT(AN264,7)</f>
        <v>JDVVNL)</v>
      </c>
      <c r="AP264" s="150" t="str">
        <f>INDEX(DISCOM!F:F,MATCH(B264,DISCOM!B:B,0))</f>
        <v>B-</v>
      </c>
      <c r="AQ264" s="74" t="str">
        <f>INDEX(DISCOM!H:H,MATCH(B264,DISCOM!B:B,0))</f>
        <v>No</v>
      </c>
      <c r="AR264" s="150"/>
      <c r="AS264" s="77">
        <f>(INDEX(Tariff!D:D,MATCH(A264,Tariff!A:A,0)))*100</f>
        <v>167</v>
      </c>
      <c r="AT264" s="85" t="str">
        <f>(INDEX(Tariff!E:E,MATCH(A264,Tariff!A:A,0)))</f>
        <v>Moderate</v>
      </c>
      <c r="AU264" s="86" t="str">
        <f t="shared" si="107"/>
        <v xml:space="preserve">Jodhpur Vidyut Vitran Nigam Limited (JDVVNL) is the Distribution Company responsible for distributing electricity. The rating of DISCOM (capturing financial and operational metrics) is B-. </v>
      </c>
      <c r="AV264" s="119" t="str">
        <f>INDEX('Community SIP'!I:I,MATCH(B264,'Community SIP'!B:B,0))</f>
        <v/>
      </c>
      <c r="AW264" s="119" t="str">
        <f t="shared" si="110"/>
        <v/>
      </c>
      <c r="AX264" s="119" t="str">
        <f t="shared" si="111"/>
        <v xml:space="preserve"> High groundwater development suggests that new SIPs should focus on surface water sources. </v>
      </c>
      <c r="AY264" s="120" t="s">
        <v>727</v>
      </c>
      <c r="AZ264" s="120" t="str">
        <f t="shared" si="108"/>
        <v>Electric</v>
      </c>
      <c r="BA264" s="119"/>
      <c r="BB264" s="120" t="str">
        <f>INDEX(DISCOM!H:H,MATCH(B264,DISCOM!B:B,0))</f>
        <v>No</v>
      </c>
      <c r="BC264" s="153" t="s">
        <v>724</v>
      </c>
      <c r="BD264" s="181" t="str">
        <f t="shared" si="109"/>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v>
      </c>
      <c r="BE264" s="58" t="s">
        <v>725</v>
      </c>
      <c r="BG264">
        <f>Y264*100</f>
        <v>500</v>
      </c>
    </row>
    <row r="265" spans="1:59" ht="123" customHeight="1" x14ac:dyDescent="0.25">
      <c r="A265" s="88" t="str">
        <f>INDEX(Aquifer!A:A,MATCH(B265,Aquifer!C:C,0))</f>
        <v>west bengal</v>
      </c>
      <c r="B265" s="89" t="s">
        <v>344</v>
      </c>
      <c r="C265" s="87">
        <v>4.2688013986177999</v>
      </c>
      <c r="D265" s="130">
        <f>INDEX(Aquifer!J:J,MATCH(B265,Aquifer!C:C,0))*100</f>
        <v>59.957054238905684</v>
      </c>
      <c r="E265" s="128">
        <v>146</v>
      </c>
      <c r="F265" s="128">
        <v>8.9</v>
      </c>
      <c r="G265" s="128">
        <v>26.946960288371248</v>
      </c>
      <c r="H265" s="46" t="str">
        <f t="shared" si="93"/>
        <v>High</v>
      </c>
      <c r="I265" s="46" t="str">
        <f t="shared" si="94"/>
        <v>Moderate</v>
      </c>
      <c r="J265" s="46" t="str">
        <f t="shared" si="95"/>
        <v>Low</v>
      </c>
      <c r="K265" s="46" t="str">
        <f t="shared" si="96"/>
        <v>Low</v>
      </c>
      <c r="L265" s="91" t="str">
        <f t="shared" si="97"/>
        <v>District has High proportion of area under cultivation, supporting Moderate cropping intensity. Irrigation coverage is Low with Low irrigation water requirements.</v>
      </c>
      <c r="M265" s="132">
        <v>62.470000000000006</v>
      </c>
      <c r="N265" s="132">
        <f>INDEX(Aquifer!H:H,MATCH(B265,Aquifer!C:C,0))</f>
        <v>12.26</v>
      </c>
      <c r="O265" s="77" t="str">
        <f>INDEX(Aquifer!F:F,MATCH(B265,Aquifer!C:C,0))</f>
        <v>SR</v>
      </c>
      <c r="P265" s="134">
        <f>INDEX(surface_water_body!F:F,MATCH(B265,surface_water_body!A:A,0))</f>
        <v>1377</v>
      </c>
      <c r="Q265" s="42">
        <f>INDEX(surface_water_body!D:D,MATCH(B265,surface_water_body!A:A,0))</f>
        <v>6.0017999999999851</v>
      </c>
      <c r="R265" s="132">
        <f>INDEX(surface_water_body!E:E,MATCH(B265,surface_water_body!A:A,0))</f>
        <v>0.17766977008642726</v>
      </c>
      <c r="S265" s="43" t="str">
        <f t="shared" si="98"/>
        <v>High</v>
      </c>
      <c r="T265" s="43" t="str">
        <f t="shared" si="99"/>
        <v>Low</v>
      </c>
      <c r="U265" s="43">
        <f t="shared" si="90"/>
        <v>2</v>
      </c>
      <c r="V265" s="48" t="str">
        <f t="shared" si="100"/>
        <v>Groundwater contribution to irrigation is High with current groundwater development stage classified as Low. There are 1377 surface water bodies, covering 0.2% of district area.</v>
      </c>
      <c r="W265" s="136">
        <v>100</v>
      </c>
      <c r="X265" s="134">
        <v>44</v>
      </c>
      <c r="Y265" s="143">
        <f>INDEX(Aquifer!E:E, MATCH(B265,Aquifer!C:C,0))*100</f>
        <v>56.000000000000007</v>
      </c>
      <c r="Z265" s="139">
        <f>(INDEX(Aquifer!G:G, MATCH(B265,Aquifer!C:C,0)))*(10^4/10^6)</f>
        <v>42.414700000000003</v>
      </c>
      <c r="AA265" s="141">
        <v>459.99999999999994</v>
      </c>
      <c r="AB265" s="56">
        <f>INDEX(Replacement!M:M, MATCH(B265,Replacement!B:B,0))</f>
        <v>4.0199999999999996</v>
      </c>
      <c r="AC265" s="57">
        <f t="shared" si="91"/>
        <v>3</v>
      </c>
      <c r="AD265" s="57">
        <f>(X265/100)*0.278+(Y265/100)*0.0732</f>
        <v>0.16331200000000001</v>
      </c>
      <c r="AE265" s="44">
        <f t="shared" si="101"/>
        <v>2.526753467094578E-4</v>
      </c>
      <c r="AF265" s="61" t="str">
        <f t="shared" si="102"/>
        <v>District has 100 pumps, with 44 % of pumps being electric. The electric tariff subsidy is Low. These pumps abstract 42 MCM of groundwater.</v>
      </c>
      <c r="AG265" s="146">
        <f>INDEX(Replacement!N:N,MATCH(B265,Replacement!B:B,0))</f>
        <v>96.307839240000007</v>
      </c>
      <c r="AH265" s="147">
        <f>INDEX('Community SIP'!C:C,MATCH(B265,'Community SIP'!B:B,0))</f>
        <v>0.82</v>
      </c>
      <c r="AI265" s="147">
        <f>INDEX('Community SIP'!D:D,MATCH(B265,'Community SIP'!B:B,0))</f>
        <v>4.0999999999999996</v>
      </c>
      <c r="AJ265" s="67" t="str">
        <f t="shared" si="103"/>
        <v>Very High</v>
      </c>
      <c r="AK265" s="64">
        <f t="shared" si="104"/>
        <v>4</v>
      </c>
      <c r="AL265" s="64" t="str">
        <f t="shared" si="105"/>
        <v>Very High</v>
      </c>
      <c r="AM265" s="70" t="str">
        <f t="shared" si="106"/>
        <v>Small and Marginal farmers hold 96 % of holdings. The average area per holding is 0.82 ha with Very High fragmentation of land.</v>
      </c>
      <c r="AN265" s="150" t="str">
        <f>INDEX(DISCOM!E:E,MATCH(B265,DISCOM!B:B,0))</f>
        <v>West Bengal State Electricity Distribution Company Limited (WBSEDCL)</v>
      </c>
      <c r="AO265" s="150"/>
      <c r="AP265" s="150" t="str">
        <f>INDEX(DISCOM!F:F,MATCH(B265,DISCOM!B:B,0))</f>
        <v>B-</v>
      </c>
      <c r="AQ265" s="74" t="str">
        <f>INDEX(DISCOM!H:H,MATCH(B265,DISCOM!B:B,0))</f>
        <v>No</v>
      </c>
      <c r="AR265" s="150"/>
      <c r="AS265" s="77">
        <f>(INDEX(Tariff!D:D,MATCH(A265,Tariff!A:A,0)))*100</f>
        <v>459.99999999999994</v>
      </c>
      <c r="AT265" s="85" t="str">
        <f>(INDEX(Tariff!E:E,MATCH(A265,Tariff!A:A,0)))</f>
        <v>Low</v>
      </c>
      <c r="AU265" s="86" t="str">
        <f t="shared" si="107"/>
        <v xml:space="preserve">West Bengal State Electricity Distribution Company Limited (WBSEDCL) is the Distribution Company responsible for distributing electricity. The rating of DISCOM (capturing financial and operational metrics) is B-. </v>
      </c>
      <c r="AV265" s="119" t="str">
        <f>INDEX('Community SIP'!I:I,MATCH(B265,'Community SIP'!B:B,0))</f>
        <v>Community SIP</v>
      </c>
      <c r="AW265" s="119" t="str">
        <f t="shared" si="110"/>
        <v xml:space="preserve"> Small farm areas alongside higher fragmentation of holdings suggests community SIPs may be preferred</v>
      </c>
      <c r="AX265" s="119" t="str">
        <f t="shared" si="111"/>
        <v/>
      </c>
      <c r="AY265" s="119"/>
      <c r="AZ265" s="119" t="str">
        <f t="shared" si="108"/>
        <v>mix</v>
      </c>
      <c r="BA265" s="119"/>
      <c r="BB265" s="120" t="str">
        <f>INDEX(DISCOM!H:H,MATCH(B265,DISCOM!B:B,0))</f>
        <v>No</v>
      </c>
      <c r="BC265" s="153" t="s">
        <v>743</v>
      </c>
      <c r="BD265" s="181" t="str">
        <f t="shared" si="109"/>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65" s="58" t="s">
        <v>725</v>
      </c>
      <c r="BG265">
        <f>Y265*100</f>
        <v>5600.0000000000009</v>
      </c>
    </row>
    <row r="266" spans="1:59" ht="123" customHeight="1" x14ac:dyDescent="0.25">
      <c r="A266" s="88" t="str">
        <f>INDEX(Aquifer!A:A,MATCH(B266,Aquifer!C:C,0))</f>
        <v>jammu and kashmir</v>
      </c>
      <c r="B266" s="89" t="s">
        <v>447</v>
      </c>
      <c r="C266" s="87">
        <v>4.6591183893736003</v>
      </c>
      <c r="D266" s="130">
        <f>INDEX(Aquifer!J:J,MATCH(B266,Aquifer!C:C,0))*100</f>
        <v>43.775313892264073</v>
      </c>
      <c r="E266" s="128">
        <v>190.2</v>
      </c>
      <c r="F266" s="128">
        <v>62.5</v>
      </c>
      <c r="G266" s="128">
        <v>66.560730018879795</v>
      </c>
      <c r="H266" s="46" t="str">
        <f t="shared" si="93"/>
        <v>Moderate</v>
      </c>
      <c r="I266" s="46" t="str">
        <f t="shared" si="94"/>
        <v>High</v>
      </c>
      <c r="J266" s="46" t="str">
        <f t="shared" si="95"/>
        <v>High</v>
      </c>
      <c r="K266" s="46" t="str">
        <f t="shared" si="96"/>
        <v>High</v>
      </c>
      <c r="L266" s="91" t="str">
        <f t="shared" si="97"/>
        <v>District has Moderate proportion of area under cultivation, supporting High cropping intensity. Irrigation coverage is High with High irrigation water requirements.</v>
      </c>
      <c r="M266" s="132">
        <v>21.07</v>
      </c>
      <c r="N266" s="132">
        <f>INDEX(Aquifer!H:H,MATCH(B266,Aquifer!C:C,0))</f>
        <v>34.619999999999997</v>
      </c>
      <c r="O266" s="77" t="str">
        <f>INDEX(Aquifer!F:F,MATCH(B266,Aquifer!C:C,0))</f>
        <v>SR</v>
      </c>
      <c r="P266" s="134">
        <f>INDEX(surface_water_body!F:F,MATCH(B266,surface_water_body!A:A,0))</f>
        <v>928</v>
      </c>
      <c r="Q266" s="42">
        <f>INDEX(surface_water_body!D:D,MATCH(B266,surface_water_body!A:A,0))</f>
        <v>1.1384499999999997</v>
      </c>
      <c r="R266" s="132">
        <f>INDEX(surface_water_body!E:E,MATCH(B266,surface_water_body!A:A,0))</f>
        <v>5.1319335510767755E-2</v>
      </c>
      <c r="S266" s="43" t="str">
        <f t="shared" si="98"/>
        <v>Low</v>
      </c>
      <c r="T266" s="43" t="str">
        <f t="shared" si="99"/>
        <v>Low</v>
      </c>
      <c r="U266" s="43">
        <f t="shared" si="90"/>
        <v>1</v>
      </c>
      <c r="V266" s="48" t="str">
        <f t="shared" si="100"/>
        <v>Groundwater contribution to irrigation is Low with current groundwater development stage classified as Low. There are 928 surface water bodies, covering 0.1% of district area.</v>
      </c>
      <c r="W266" s="136">
        <v>100</v>
      </c>
      <c r="X266" s="134">
        <v>0</v>
      </c>
      <c r="Y266" s="143">
        <f>INDEX(Aquifer!E:E, MATCH(B266,Aquifer!C:C,0))*100</f>
        <v>0</v>
      </c>
      <c r="Z266" s="139">
        <f>(INDEX(Aquifer!G:G, MATCH(B266,Aquifer!C:C,0)))*(10^4/10^6)</f>
        <v>324.40720000000005</v>
      </c>
      <c r="AA266" s="141">
        <v>235</v>
      </c>
      <c r="AB266" s="56">
        <f>INDEX(Replacement!M:M, MATCH(B266,Replacement!B:B,0))</f>
        <v>6.9</v>
      </c>
      <c r="AC266" s="57">
        <f t="shared" si="91"/>
        <v>4</v>
      </c>
      <c r="AD266" s="57">
        <f>(X266/100)*0.278+(Y266/100)*0.0732</f>
        <v>0</v>
      </c>
      <c r="AE266" s="44">
        <f t="shared" si="101"/>
        <v>0</v>
      </c>
      <c r="AF266" s="61" t="str">
        <f t="shared" si="102"/>
        <v>District has 100 pumps, with 0 % of pumps being electric. The electric tariff subsidy is Moderate. These pumps abstract 324 MCM of groundwater.</v>
      </c>
      <c r="AG266" s="146">
        <f>INDEX(Replacement!N:N,MATCH(B266,Replacement!B:B,0))</f>
        <v>93.449999999999989</v>
      </c>
      <c r="AH266" s="147">
        <f>INDEX('Community SIP'!C:C,MATCH(B266,'Community SIP'!B:B,0))</f>
        <v>0.68</v>
      </c>
      <c r="AI266" s="147">
        <f>INDEX('Community SIP'!D:D,MATCH(B266,'Community SIP'!B:B,0))</f>
        <v>3.59</v>
      </c>
      <c r="AJ266" s="67" t="str">
        <f t="shared" si="103"/>
        <v>Very High</v>
      </c>
      <c r="AK266" s="64">
        <f t="shared" si="104"/>
        <v>4</v>
      </c>
      <c r="AL266" s="64" t="str">
        <f t="shared" si="105"/>
        <v>Very High</v>
      </c>
      <c r="AM266" s="70" t="str">
        <f t="shared" si="106"/>
        <v>Small and Marginal farmers hold 93 % of holdings. The average area per holding is 0.68 ha with Very High fragmentation of land.</v>
      </c>
      <c r="AN266" s="150" t="e">
        <f>INDEX(DISCOM!E:E,MATCH(B266,DISCOM!B:B,0))</f>
        <v>#N/A</v>
      </c>
      <c r="AO266" s="150"/>
      <c r="AP266" s="150" t="e">
        <f>INDEX(DISCOM!F:F,MATCH(B266,DISCOM!B:B,0))</f>
        <v>#N/A</v>
      </c>
      <c r="AQ266" s="74" t="str">
        <f>INDEX(DISCOM!H:H,MATCH(B266,DISCOM!B:B,0))</f>
        <v>No data</v>
      </c>
      <c r="AR266" s="150"/>
      <c r="AS266" s="77">
        <f>(INDEX(Tariff!D:D,MATCH(A266,Tariff!A:A,0)))*100</f>
        <v>235</v>
      </c>
      <c r="AT266" s="85" t="str">
        <f>(INDEX(Tariff!E:E,MATCH(A266,Tariff!A:A,0)))</f>
        <v>Moderate</v>
      </c>
      <c r="AU266" s="86" t="s">
        <v>735</v>
      </c>
      <c r="AV266" s="119" t="str">
        <f>INDEX('Community SIP'!I:I,MATCH(B266,'Community SIP'!B:B,0))</f>
        <v>Community SIP</v>
      </c>
      <c r="AW266" s="119" t="str">
        <f t="shared" si="110"/>
        <v xml:space="preserve"> Small farm areas alongside higher fragmentation of holdings suggests community SIPs may be preferred</v>
      </c>
      <c r="AX266" s="119" t="str">
        <f t="shared" si="111"/>
        <v/>
      </c>
      <c r="AY266" s="119"/>
      <c r="AZ266" s="119" t="str">
        <f t="shared" si="108"/>
        <v>Diesel</v>
      </c>
      <c r="BA266" s="119"/>
      <c r="BB266" s="120" t="str">
        <f>INDEX(DISCOM!H:H,MATCH(B266,DISCOM!B:B,0))</f>
        <v>No data</v>
      </c>
      <c r="BC266" s="153" t="s">
        <v>736</v>
      </c>
      <c r="BD266" s="181" t="str">
        <f t="shared" si="109"/>
        <v>Higher proportion of diesel pumps suggests that PM-KUSUM model B be preferred. Small farm areas alongside higher fragmentation of holdings suggests community SIPs may be preferred</v>
      </c>
      <c r="BE266" s="58" t="s">
        <v>737</v>
      </c>
      <c r="BG266">
        <f>Y266*100</f>
        <v>0</v>
      </c>
    </row>
    <row r="267" spans="1:59" ht="123" customHeight="1" x14ac:dyDescent="0.25">
      <c r="A267" s="88" t="str">
        <f>INDEX(Aquifer!A:A,MATCH(B267,Aquifer!C:C,0))</f>
        <v>gujarat</v>
      </c>
      <c r="B267" s="89" t="s">
        <v>171</v>
      </c>
      <c r="C267" s="87">
        <v>5.5596143495007997</v>
      </c>
      <c r="D267" s="130">
        <f>INDEX(Aquifer!J:J,MATCH(B267,Aquifer!C:C,0))*100</f>
        <v>60.231014547528225</v>
      </c>
      <c r="E267" s="128">
        <v>102.2</v>
      </c>
      <c r="F267" s="128">
        <v>64</v>
      </c>
      <c r="G267" s="128">
        <v>77.300106482732318</v>
      </c>
      <c r="H267" s="46" t="str">
        <f t="shared" si="93"/>
        <v>High</v>
      </c>
      <c r="I267" s="46" t="str">
        <f t="shared" si="94"/>
        <v>Low</v>
      </c>
      <c r="J267" s="46" t="str">
        <f t="shared" si="95"/>
        <v>High</v>
      </c>
      <c r="K267" s="46" t="str">
        <f t="shared" si="96"/>
        <v>Very High</v>
      </c>
      <c r="L267" s="91" t="str">
        <f t="shared" si="97"/>
        <v>District has High proportion of area under cultivation, supporting Low cropping intensity. Irrigation coverage is High with Very High irrigation water requirements.</v>
      </c>
      <c r="M267" s="132">
        <v>92.9</v>
      </c>
      <c r="N267" s="132">
        <f>INDEX(Aquifer!H:H,MATCH(B267,Aquifer!C:C,0))</f>
        <v>36.42</v>
      </c>
      <c r="O267" s="77" t="str">
        <f>INDEX(Aquifer!F:F,MATCH(B267,Aquifer!C:C,0))</f>
        <v>HR</v>
      </c>
      <c r="P267" s="134">
        <f>INDEX(surface_water_body!F:F,MATCH(B267,surface_water_body!A:A,0))</f>
        <v>1782</v>
      </c>
      <c r="Q267" s="42">
        <f>INDEX(surface_water_body!D:D,MATCH(B267,surface_water_body!A:A,0))</f>
        <v>35.677999999999919</v>
      </c>
      <c r="R267" s="132">
        <f>INDEX(surface_water_body!E:E,MATCH(B267,surface_water_body!A:A,0))</f>
        <v>0.49438563388859447</v>
      </c>
      <c r="S267" s="43" t="str">
        <f t="shared" si="98"/>
        <v>Very High</v>
      </c>
      <c r="T267" s="43" t="str">
        <f t="shared" si="99"/>
        <v>Low</v>
      </c>
      <c r="U267" s="43">
        <f t="shared" si="90"/>
        <v>4</v>
      </c>
      <c r="V267" s="48" t="str">
        <f t="shared" si="100"/>
        <v>Groundwater contribution to irrigation is Very High with current groundwater development stage classified as Low. There are 1782 surface water bodies, covering 0.5% of district area.</v>
      </c>
      <c r="W267" s="136">
        <v>100</v>
      </c>
      <c r="X267" s="134">
        <v>100</v>
      </c>
      <c r="Y267" s="143">
        <f>INDEX(Aquifer!E:E, MATCH(B267,Aquifer!C:C,0))*100</f>
        <v>0</v>
      </c>
      <c r="Z267" s="139">
        <f>(INDEX(Aquifer!G:G, MATCH(B267,Aquifer!C:C,0)))*(10^4/10^6)</f>
        <v>512.45269999999994</v>
      </c>
      <c r="AA267" s="141">
        <v>60</v>
      </c>
      <c r="AB267" s="56">
        <f>INDEX(Replacement!M:M, MATCH(B267,Replacement!B:B,0))</f>
        <v>9.4</v>
      </c>
      <c r="AC267" s="57">
        <f t="shared" si="91"/>
        <v>1</v>
      </c>
      <c r="AD267" s="57">
        <f>(X267/100)*0.278+(Y267/100)*0.0732</f>
        <v>0.27800000000000002</v>
      </c>
      <c r="AE267" s="44">
        <f t="shared" si="101"/>
        <v>1.2151468219696296E-2</v>
      </c>
      <c r="AF267" s="61" t="str">
        <f t="shared" si="102"/>
        <v>District has 100 pumps, with 100 % of pumps being electric. The electric tariff subsidy is Very High. These pumps abstract 512 MCM of groundwater.</v>
      </c>
      <c r="AG267" s="146">
        <f>INDEX(Replacement!N:N,MATCH(B267,Replacement!B:B,0))</f>
        <v>59.03</v>
      </c>
      <c r="AH267" s="147">
        <f>INDEX('Community SIP'!C:C,MATCH(B267,'Community SIP'!B:B,0))</f>
        <v>2.23</v>
      </c>
      <c r="AI267" s="147">
        <f>INDEX('Community SIP'!D:D,MATCH(B267,'Community SIP'!B:B,0))</f>
        <v>1.83</v>
      </c>
      <c r="AJ267" s="67" t="str">
        <f t="shared" si="103"/>
        <v>Moderate</v>
      </c>
      <c r="AK267" s="64">
        <f t="shared" si="104"/>
        <v>2</v>
      </c>
      <c r="AL267" s="64" t="str">
        <f t="shared" si="105"/>
        <v>Moderate</v>
      </c>
      <c r="AM267" s="70" t="str">
        <f t="shared" si="106"/>
        <v>Small and Marginal farmers hold 59 % of holdings. The average area per holding is 2.23 ha with Moderate fragmentation of land.</v>
      </c>
      <c r="AN267" s="150" t="str">
        <f>INDEX(DISCOM!E:E,MATCH(B267,DISCOM!B:B,0))</f>
        <v>Paschim Gujarat Vij Company Limited (PGVCL)</v>
      </c>
      <c r="AO267" s="150"/>
      <c r="AP267" s="150" t="str">
        <f>INDEX(DISCOM!F:F,MATCH(B267,DISCOM!B:B,0))</f>
        <v>A+</v>
      </c>
      <c r="AQ267" s="74" t="str">
        <f>INDEX(DISCOM!H:H,MATCH(B267,DISCOM!B:B,0))</f>
        <v>Yes</v>
      </c>
      <c r="AR267" s="150" t="s">
        <v>726</v>
      </c>
      <c r="AS267" s="77">
        <f>(INDEX(Tariff!D:D,MATCH(A267,Tariff!A:A,0)))*100</f>
        <v>60</v>
      </c>
      <c r="AT267" s="85" t="str">
        <f>(INDEX(Tariff!E:E,MATCH(A267,Tariff!A:A,0)))</f>
        <v>Very High</v>
      </c>
      <c r="AU267" s="86" t="str">
        <f t="shared" si="107"/>
        <v>Paschim Gujarat Vij Company Limited (PGVCL) is the Distribution Company responsible for distributing electricity. The rating of DISCOM (capturing financial and operational metrics) is A+. More than 70 % of feeder is segregated.</v>
      </c>
      <c r="AV267" s="119" t="str">
        <f>INDEX('Community SIP'!I:I,MATCH(B267,'Community SIP'!B:B,0))</f>
        <v/>
      </c>
      <c r="AW267" s="119" t="str">
        <f t="shared" si="110"/>
        <v/>
      </c>
      <c r="AX267" s="119" t="str">
        <f t="shared" si="111"/>
        <v xml:space="preserve"> High groundwater development suggests that new SIPs should focus on surface water sources. </v>
      </c>
      <c r="AY267" s="120" t="s">
        <v>727</v>
      </c>
      <c r="AZ267" s="119" t="str">
        <f t="shared" si="108"/>
        <v>Electric</v>
      </c>
      <c r="BA267" s="120" t="s">
        <v>728</v>
      </c>
      <c r="BB267" s="120" t="str">
        <f>INDEX(DISCOM!H:H,MATCH(B267,DISCOM!B:B,0))</f>
        <v>Yes</v>
      </c>
      <c r="BC267" s="153" t="s">
        <v>729</v>
      </c>
      <c r="BD267"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67" s="58" t="s">
        <v>730</v>
      </c>
      <c r="BG267">
        <f>Y267*100</f>
        <v>0</v>
      </c>
    </row>
    <row r="268" spans="1:59" ht="123" customHeight="1" x14ac:dyDescent="0.25">
      <c r="A268" s="88" t="str">
        <f>INDEX(Aquifer!A:A,MATCH(B268,Aquifer!C:C,0))</f>
        <v>jharkhand</v>
      </c>
      <c r="B268" s="89" t="s">
        <v>23</v>
      </c>
      <c r="C268" s="87">
        <v>4.8899999999999997</v>
      </c>
      <c r="D268" s="130">
        <f>INDEX(Aquifer!J:J,MATCH(B268,Aquifer!C:C,0))*100</f>
        <v>34.55983265450682</v>
      </c>
      <c r="E268" s="128">
        <v>125.29999999999998</v>
      </c>
      <c r="F268" s="128">
        <v>5.2</v>
      </c>
      <c r="G268" s="128">
        <v>40.542680097180146</v>
      </c>
      <c r="H268" s="46" t="str">
        <f t="shared" si="93"/>
        <v>Moderate</v>
      </c>
      <c r="I268" s="46" t="str">
        <f t="shared" si="94"/>
        <v>Low</v>
      </c>
      <c r="J268" s="46" t="str">
        <f t="shared" si="95"/>
        <v>Low</v>
      </c>
      <c r="K268" s="46" t="str">
        <f t="shared" si="96"/>
        <v>Moderate</v>
      </c>
      <c r="L268" s="91" t="str">
        <f t="shared" si="97"/>
        <v>District has Moderate proportion of area under cultivation, supporting Low cropping intensity. Irrigation coverage is Low with Moderate irrigation water requirements.</v>
      </c>
      <c r="M268" s="132">
        <v>31.290000000000003</v>
      </c>
      <c r="N268" s="132">
        <f>INDEX(Aquifer!H:H,MATCH(B268,Aquifer!C:C,0))</f>
        <v>44.8</v>
      </c>
      <c r="O268" s="77" t="str">
        <f>INDEX(Aquifer!F:F,MATCH(B268,Aquifer!C:C,0))</f>
        <v>HR</v>
      </c>
      <c r="P268" s="134">
        <f>INDEX(surface_water_body!F:F,MATCH(B268,surface_water_body!A:A,0))</f>
        <v>4860</v>
      </c>
      <c r="Q268" s="42">
        <f>INDEX(surface_water_body!D:D,MATCH(B268,surface_water_body!A:A,0))</f>
        <v>38.870949999998182</v>
      </c>
      <c r="R268" s="132">
        <f>INDEX(surface_water_body!E:E,MATCH(B268,surface_water_body!A:A,0))</f>
        <v>2.1555035970016294</v>
      </c>
      <c r="S268" s="43" t="str">
        <f t="shared" si="98"/>
        <v>Moderate</v>
      </c>
      <c r="T268" s="43" t="str">
        <f t="shared" si="99"/>
        <v>Low</v>
      </c>
      <c r="U268" s="43">
        <f t="shared" si="90"/>
        <v>4</v>
      </c>
      <c r="V268" s="48" t="str">
        <f t="shared" si="100"/>
        <v>Groundwater contribution to irrigation is Moderate with current groundwater development stage classified as Low. There are 4860 surface water bodies, covering 2.2% of district area.</v>
      </c>
      <c r="W268" s="136">
        <v>100</v>
      </c>
      <c r="X268" s="134">
        <v>6</v>
      </c>
      <c r="Y268" s="143">
        <f>INDEX(Aquifer!E:E, MATCH(B268,Aquifer!C:C,0))*100</f>
        <v>94</v>
      </c>
      <c r="Z268" s="139">
        <f>(INDEX(Aquifer!G:G, MATCH(B268,Aquifer!C:C,0)))*(10^4/10^6)</f>
        <v>37.7333</v>
      </c>
      <c r="AA268" s="141">
        <v>95</v>
      </c>
      <c r="AB268" s="56">
        <f>INDEX(Replacement!M:M, MATCH(B268,Replacement!B:B,0))</f>
        <v>5.3</v>
      </c>
      <c r="AC268" s="57">
        <f t="shared" si="91"/>
        <v>4</v>
      </c>
      <c r="AD268" s="57">
        <f>(X268/100)*0.278+(Y268/100)*0.0732</f>
        <v>8.5487999999999995E-2</v>
      </c>
      <c r="AE268" s="44">
        <f t="shared" si="101"/>
        <v>1.5513440885164446E-4</v>
      </c>
      <c r="AF268" s="61" t="str">
        <f t="shared" si="102"/>
        <v>District has 100 pumps, with 6 % of pumps being electric. The electric tariff subsidy is High. These pumps abstract 37 MCM of groundwater.</v>
      </c>
      <c r="AG268" s="146">
        <f>INDEX(Replacement!N:N,MATCH(B268,Replacement!B:B,0))</f>
        <v>74.86</v>
      </c>
      <c r="AH268" s="147">
        <f>INDEX('Community SIP'!C:C,MATCH(B268,'Community SIP'!B:B,0))</f>
        <v>1.58</v>
      </c>
      <c r="AI268" s="147">
        <f>INDEX('Community SIP'!D:D,MATCH(B268,'Community SIP'!B:B,0))</f>
        <v>1.25</v>
      </c>
      <c r="AJ268" s="67" t="str">
        <f t="shared" si="103"/>
        <v>High</v>
      </c>
      <c r="AK268" s="64">
        <f t="shared" si="104"/>
        <v>3</v>
      </c>
      <c r="AL268" s="64" t="str">
        <f t="shared" si="105"/>
        <v>Low</v>
      </c>
      <c r="AM268" s="70" t="str">
        <f t="shared" si="106"/>
        <v>Small and Marginal farmers hold 74 % of holdings. The average area per holding is 1.58 ha with Low fragmentation of land.</v>
      </c>
      <c r="AN268" s="150" t="str">
        <f>INDEX(DISCOM!E:E,MATCH(B268,DISCOM!B:B,0))</f>
        <v>Jharkhand Bijli Vitran Nigam Limited (JBVNL)</v>
      </c>
      <c r="AO268" s="150"/>
      <c r="AP268" s="150" t="str">
        <f>INDEX(DISCOM!F:F,MATCH(B268,DISCOM!B:B,0))</f>
        <v>C-</v>
      </c>
      <c r="AQ268" s="74" t="str">
        <f>INDEX(DISCOM!H:H,MATCH(B268,DISCOM!B:B,0))</f>
        <v>No</v>
      </c>
      <c r="AR268" s="150"/>
      <c r="AS268" s="77">
        <f>(INDEX(Tariff!D:D,MATCH(A268,Tariff!A:A,0)))*100</f>
        <v>95</v>
      </c>
      <c r="AT268" s="85" t="str">
        <f>(INDEX(Tariff!E:E,MATCH(A268,Tariff!A:A,0)))</f>
        <v>High</v>
      </c>
      <c r="AU268" s="86" t="str">
        <f t="shared" si="107"/>
        <v xml:space="preserve">Jharkhand Bijli Vitran Nigam Limited (JBVNL) is the Distribution Company responsible for distributing electricity. The rating of DISCOM (capturing financial and operational metrics) is C-. </v>
      </c>
      <c r="AV268" s="119" t="str">
        <f>INDEX('Community SIP'!I:I,MATCH(B268,'Community SIP'!B:B,0))</f>
        <v/>
      </c>
      <c r="AW268" s="119" t="str">
        <f t="shared" si="110"/>
        <v/>
      </c>
      <c r="AX268" s="119" t="str">
        <f t="shared" si="111"/>
        <v/>
      </c>
      <c r="AY268" s="119"/>
      <c r="AZ268" s="119" t="str">
        <f t="shared" si="108"/>
        <v>Diesel</v>
      </c>
      <c r="BA268" s="119"/>
      <c r="BB268" s="120" t="str">
        <f>INDEX(DISCOM!H:H,MATCH(B268,DISCOM!B:B,0))</f>
        <v>No</v>
      </c>
      <c r="BC268" s="153" t="s">
        <v>736</v>
      </c>
      <c r="BD268" s="181" t="str">
        <f t="shared" si="109"/>
        <v>Higher proportion of diesel pumps suggests that PM-KUSUM model B be preferred.</v>
      </c>
      <c r="BE268" s="58" t="s">
        <v>737</v>
      </c>
      <c r="BG268">
        <f>Y268*100</f>
        <v>9400</v>
      </c>
    </row>
    <row r="269" spans="1:59" ht="123" customHeight="1" x14ac:dyDescent="0.25">
      <c r="A269" s="88" t="str">
        <f>INDEX(Aquifer!A:A,MATCH(B269,Aquifer!C:C,0))</f>
        <v>bihar</v>
      </c>
      <c r="B269" s="89" t="s">
        <v>279</v>
      </c>
      <c r="C269" s="87">
        <v>4.87</v>
      </c>
      <c r="D269" s="130">
        <f>INDEX(Aquifer!J:J,MATCH(B269,Aquifer!C:C,0))*100</f>
        <v>21.10557537284344</v>
      </c>
      <c r="E269" s="128">
        <v>167</v>
      </c>
      <c r="F269" s="128">
        <v>46.1</v>
      </c>
      <c r="G269" s="128">
        <v>53.85100691465199</v>
      </c>
      <c r="H269" s="46" t="str">
        <f t="shared" si="93"/>
        <v>Low</v>
      </c>
      <c r="I269" s="46" t="str">
        <f t="shared" si="94"/>
        <v>Moderate</v>
      </c>
      <c r="J269" s="46" t="str">
        <f t="shared" si="95"/>
        <v>Moderate</v>
      </c>
      <c r="K269" s="46" t="str">
        <f t="shared" si="96"/>
        <v>High</v>
      </c>
      <c r="L269" s="91" t="str">
        <f t="shared" si="97"/>
        <v>District has Low proportion of area under cultivation, supporting Moderate cropping intensity. Irrigation coverage is Moderate with High irrigation water requirements.</v>
      </c>
      <c r="M269" s="132">
        <v>27.02</v>
      </c>
      <c r="N269" s="132">
        <f>INDEX(Aquifer!H:H,MATCH(B269,Aquifer!C:C,0))</f>
        <v>32.65</v>
      </c>
      <c r="O269" s="77" t="str">
        <f>INDEX(Aquifer!F:F,MATCH(B269,Aquifer!C:C,0))</f>
        <v>HR</v>
      </c>
      <c r="P269" s="134">
        <f>INDEX(surface_water_body!F:F,MATCH(B269,surface_water_body!A:A,0))</f>
        <v>1046</v>
      </c>
      <c r="Q269" s="42">
        <f>INDEX(surface_water_body!D:D,MATCH(B269,surface_water_body!A:A,0))</f>
        <v>260.65478000000087</v>
      </c>
      <c r="R269" s="132">
        <f>INDEX(surface_water_body!E:E,MATCH(B269,surface_water_body!A:A,0))</f>
        <v>8.4600510166344218</v>
      </c>
      <c r="S269" s="43" t="str">
        <f t="shared" si="98"/>
        <v>Moderate</v>
      </c>
      <c r="T269" s="43" t="str">
        <f t="shared" si="99"/>
        <v>Low</v>
      </c>
      <c r="U269" s="43">
        <f t="shared" si="90"/>
        <v>4</v>
      </c>
      <c r="V269" s="48" t="str">
        <f t="shared" si="100"/>
        <v>Groundwater contribution to irrigation is Moderate with current groundwater development stage classified as Low. There are 1046 surface water bodies, covering 8.5% of district area.</v>
      </c>
      <c r="W269" s="136">
        <v>100</v>
      </c>
      <c r="X269" s="134">
        <v>25</v>
      </c>
      <c r="Y269" s="143">
        <f>INDEX(Aquifer!E:E, MATCH(B269,Aquifer!C:C,0))*100</f>
        <v>69</v>
      </c>
      <c r="Z269" s="139">
        <f>(INDEX(Aquifer!G:G, MATCH(B269,Aquifer!C:C,0)))*(10^4/10^6)</f>
        <v>139.71719999999999</v>
      </c>
      <c r="AA269" s="141">
        <v>67.5</v>
      </c>
      <c r="AB269" s="56">
        <f>INDEX(Replacement!M:M, MATCH(B269,Replacement!B:B,0))</f>
        <v>7.1</v>
      </c>
      <c r="AC269" s="57">
        <f t="shared" si="91"/>
        <v>3</v>
      </c>
      <c r="AD269" s="57">
        <f>(X269/100)*0.278+(Y269/100)*0.0732</f>
        <v>0.120008</v>
      </c>
      <c r="AE269" s="44">
        <f t="shared" si="101"/>
        <v>1.0802412086131554E-3</v>
      </c>
      <c r="AF269" s="61" t="str">
        <f t="shared" si="102"/>
        <v>District has 100 pumps, with 25 % of pumps being electric. The electric tariff subsidy is Very High. These pumps abstract 139 MCM of groundwater.</v>
      </c>
      <c r="AG269" s="146">
        <f>INDEX(Replacement!N:N,MATCH(B269,Replacement!B:B,0))</f>
        <v>97.240000000000009</v>
      </c>
      <c r="AH269" s="147">
        <f>INDEX('Community SIP'!C:C,MATCH(B269,'Community SIP'!B:B,0))</f>
        <v>0.56999999999999995</v>
      </c>
      <c r="AI269" s="147">
        <f>INDEX('Community SIP'!D:D,MATCH(B269,'Community SIP'!B:B,0))</f>
        <v>2.54</v>
      </c>
      <c r="AJ269" s="67" t="str">
        <f t="shared" si="103"/>
        <v>Very High</v>
      </c>
      <c r="AK269" s="64">
        <f t="shared" si="104"/>
        <v>4</v>
      </c>
      <c r="AL269" s="64" t="str">
        <f t="shared" si="105"/>
        <v>High</v>
      </c>
      <c r="AM269" s="70" t="str">
        <f t="shared" si="106"/>
        <v>Small and Marginal farmers hold 97 % of holdings. The average area per holding is 0.57 ha with High fragmentation of land.</v>
      </c>
      <c r="AN269" s="150" t="str">
        <f>INDEX(DISCOM!E:E,MATCH(B269,DISCOM!B:B,0))</f>
        <v>South Bihar Power Distribution Company Limited (SBPDCL)</v>
      </c>
      <c r="AO269" s="150"/>
      <c r="AP269" s="150" t="str">
        <f>INDEX(DISCOM!F:F,MATCH(B269,DISCOM!B:B,0))</f>
        <v>C</v>
      </c>
      <c r="AQ269" s="74" t="str">
        <f>INDEX(DISCOM!H:H,MATCH(B269,DISCOM!B:B,0))</f>
        <v>Yes</v>
      </c>
      <c r="AR269" s="150" t="s">
        <v>726</v>
      </c>
      <c r="AS269" s="77">
        <f>(INDEX(Tariff!D:D,MATCH(A269,Tariff!A:A,0)))*100</f>
        <v>67.5</v>
      </c>
      <c r="AT269" s="85" t="str">
        <f>(INDEX(Tariff!E:E,MATCH(A269,Tariff!A:A,0)))</f>
        <v>Very High</v>
      </c>
      <c r="AU269" s="86" t="str">
        <f t="shared" si="107"/>
        <v>South Bihar Power Distribution Company Limited (SBPDCL) is the Distribution Company responsible for distributing electricity. The rating of DISCOM (capturing financial and operational metrics) is C. More than 70 % of feeder is segregated.</v>
      </c>
      <c r="AV269" s="119" t="str">
        <f>INDEX('Community SIP'!I:I,MATCH(B269,'Community SIP'!B:B,0))</f>
        <v>Community SIP</v>
      </c>
      <c r="AW269" s="119" t="str">
        <f t="shared" si="110"/>
        <v xml:space="preserve"> Small farm areas alongside higher fragmentation of holdings suggests community SIPs may be preferred</v>
      </c>
      <c r="AX269" s="119" t="str">
        <f t="shared" si="111"/>
        <v/>
      </c>
      <c r="AY269" s="119"/>
      <c r="AZ269" s="119" t="str">
        <f t="shared" si="108"/>
        <v>Diesel</v>
      </c>
      <c r="BA269" s="119"/>
      <c r="BB269" s="120" t="str">
        <f>INDEX(DISCOM!H:H,MATCH(B269,DISCOM!B:B,0))</f>
        <v>Yes</v>
      </c>
      <c r="BC269" s="153" t="s">
        <v>736</v>
      </c>
      <c r="BD269" s="181" t="str">
        <f t="shared" si="109"/>
        <v>Higher proportion of diesel pumps suggests that PM-KUSUM model B be preferred. Small farm areas alongside higher fragmentation of holdings suggests community SIPs may be preferred</v>
      </c>
      <c r="BE269" s="58" t="s">
        <v>737</v>
      </c>
      <c r="BG269">
        <f>Y269*100</f>
        <v>6900</v>
      </c>
    </row>
    <row r="270" spans="1:59" ht="123" customHeight="1" x14ac:dyDescent="0.25">
      <c r="A270" s="88" t="str">
        <f>INDEX(Aquifer!A:A,MATCH(B270,Aquifer!C:C,0))</f>
        <v>chhattisgarh</v>
      </c>
      <c r="B270" s="89" t="s">
        <v>406</v>
      </c>
      <c r="C270" s="87">
        <v>5.21</v>
      </c>
      <c r="D270" s="130">
        <f>INDEX(Aquifer!J:J,MATCH(B270,Aquifer!C:C,0))*100</f>
        <v>58.422025907037344</v>
      </c>
      <c r="E270" s="128">
        <v>106.3</v>
      </c>
      <c r="F270" s="128">
        <v>81.099999999999994</v>
      </c>
      <c r="G270" s="128">
        <v>43.848097898377226</v>
      </c>
      <c r="H270" s="46" t="str">
        <f t="shared" si="93"/>
        <v>High</v>
      </c>
      <c r="I270" s="46" t="str">
        <f t="shared" si="94"/>
        <v>Low</v>
      </c>
      <c r="J270" s="46" t="str">
        <f t="shared" si="95"/>
        <v>Very High</v>
      </c>
      <c r="K270" s="46" t="str">
        <f t="shared" si="96"/>
        <v>Moderate</v>
      </c>
      <c r="L270" s="91" t="str">
        <f t="shared" si="97"/>
        <v>District has High proportion of area under cultivation, supporting Low cropping intensity. Irrigation coverage is Very High with Moderate irrigation water requirements.</v>
      </c>
      <c r="M270" s="132">
        <v>11.559999999999999</v>
      </c>
      <c r="N270" s="132">
        <f>INDEX(Aquifer!H:H,MATCH(B270,Aquifer!C:C,0))</f>
        <v>30.32</v>
      </c>
      <c r="O270" s="77" t="str">
        <f>INDEX(Aquifer!F:F,MATCH(B270,Aquifer!C:C,0))</f>
        <v>HR</v>
      </c>
      <c r="P270" s="134">
        <f>INDEX(surface_water_body!F:F,MATCH(B270,surface_water_body!A:A,0))</f>
        <v>1594</v>
      </c>
      <c r="Q270" s="42">
        <f>INDEX(surface_water_body!D:D,MATCH(B270,surface_water_body!A:A,0))</f>
        <v>30.470500000000079</v>
      </c>
      <c r="R270" s="132">
        <f>INDEX(surface_water_body!E:E,MATCH(B270,surface_water_body!A:A,0))</f>
        <v>0.78323058831209236</v>
      </c>
      <c r="S270" s="43" t="str">
        <f t="shared" si="98"/>
        <v>Low</v>
      </c>
      <c r="T270" s="43" t="str">
        <f t="shared" si="99"/>
        <v>Low</v>
      </c>
      <c r="U270" s="43">
        <f t="shared" si="90"/>
        <v>4</v>
      </c>
      <c r="V270" s="48" t="str">
        <f t="shared" si="100"/>
        <v>Groundwater contribution to irrigation is Low with current groundwater development stage classified as Low. There are 1594 surface water bodies, covering 0.8% of district area.</v>
      </c>
      <c r="W270" s="136">
        <v>100</v>
      </c>
      <c r="X270" s="134">
        <v>98</v>
      </c>
      <c r="Y270" s="143">
        <f>INDEX(Aquifer!E:E, MATCH(B270,Aquifer!C:C,0))*100</f>
        <v>1</v>
      </c>
      <c r="Z270" s="139">
        <f>(INDEX(Aquifer!G:G, MATCH(B270,Aquifer!C:C,0)))*(10^4/10^6)</f>
        <v>104.39530000000001</v>
      </c>
      <c r="AA270" s="141">
        <v>0</v>
      </c>
      <c r="AB270" s="56">
        <f>INDEX(Replacement!M:M, MATCH(B270,Replacement!B:B,0))</f>
        <v>6.8</v>
      </c>
      <c r="AC270" s="57">
        <f t="shared" si="91"/>
        <v>1</v>
      </c>
      <c r="AD270" s="57">
        <f>(X270/100)*0.278+(Y270/100)*0.0732</f>
        <v>0.27317200000000003</v>
      </c>
      <c r="AE270" s="44">
        <f t="shared" si="101"/>
        <v>1.7596583791631708E-3</v>
      </c>
      <c r="AF270" s="61" t="str">
        <f t="shared" si="102"/>
        <v>District has 100 pumps, with 98 % of pumps being electric. The electric tariff subsidy is Very High. These pumps abstract 104 MCM of groundwater.</v>
      </c>
      <c r="AG270" s="146">
        <f>INDEX(Replacement!N:N,MATCH(B270,Replacement!B:B,0))</f>
        <v>91.899999999999991</v>
      </c>
      <c r="AH270" s="147">
        <f>INDEX('Community SIP'!C:C,MATCH(B270,'Community SIP'!B:B,0))</f>
        <v>0.82</v>
      </c>
      <c r="AI270" s="147">
        <f>INDEX('Community SIP'!D:D,MATCH(B270,'Community SIP'!B:B,0))</f>
        <v>2.4900000000000002</v>
      </c>
      <c r="AJ270" s="67" t="str">
        <f t="shared" si="103"/>
        <v>Very High</v>
      </c>
      <c r="AK270" s="64">
        <f t="shared" si="104"/>
        <v>4</v>
      </c>
      <c r="AL270" s="64" t="str">
        <f t="shared" si="105"/>
        <v>High</v>
      </c>
      <c r="AM270" s="70" t="str">
        <f t="shared" si="106"/>
        <v>Small and Marginal farmers hold 91 % of holdings. The average area per holding is 0.82 ha with High fragmentation of land.</v>
      </c>
      <c r="AN270" s="150" t="str">
        <f>INDEX(DISCOM!E:E,MATCH(B270,DISCOM!B:B,0))</f>
        <v>Chhattisgarh State Power Distribution Company Limited (CSPDCL)</v>
      </c>
      <c r="AO270" s="150"/>
      <c r="AP270" s="150" t="str">
        <f>INDEX(DISCOM!F:F,MATCH(B270,DISCOM!B:B,0))</f>
        <v>B-</v>
      </c>
      <c r="AQ270" s="74" t="str">
        <f>INDEX(DISCOM!H:H,MATCH(B270,DISCOM!B:B,0))</f>
        <v>No</v>
      </c>
      <c r="AR270" s="150"/>
      <c r="AS270" s="77">
        <f>(INDEX(Tariff!D:D,MATCH(A270,Tariff!A:A,0)))*100</f>
        <v>0</v>
      </c>
      <c r="AT270" s="85" t="str">
        <f>(INDEX(Tariff!E:E,MATCH(A270,Tariff!A:A,0)))</f>
        <v>Very High</v>
      </c>
      <c r="AU270" s="86" t="str">
        <f t="shared" si="107"/>
        <v xml:space="preserve">Chhattisgarh State Power Distribution Company Limited (CSPDCL) is the Distribution Company responsible for distributing electricity. The rating of DISCOM (capturing financial and operational metrics) is B-. </v>
      </c>
      <c r="AV270" s="119" t="str">
        <f>INDEX('Community SIP'!I:I,MATCH(B270,'Community SIP'!B:B,0))</f>
        <v>Community SIP</v>
      </c>
      <c r="AW270" s="119" t="str">
        <f t="shared" si="110"/>
        <v xml:space="preserve"> Small farm areas alongside higher fragmentation of holdings suggests community SIPs may be preferred</v>
      </c>
      <c r="AX270" s="119" t="str">
        <f t="shared" si="111"/>
        <v/>
      </c>
      <c r="AY270" s="119"/>
      <c r="AZ270" s="120" t="str">
        <f t="shared" si="108"/>
        <v>Electric</v>
      </c>
      <c r="BA270" s="119"/>
      <c r="BB270" s="120" t="str">
        <f>INDEX(DISCOM!H:H,MATCH(B270,DISCOM!B:B,0))</f>
        <v>No</v>
      </c>
      <c r="BC270" s="153" t="s">
        <v>724</v>
      </c>
      <c r="BD270"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70" s="58" t="s">
        <v>725</v>
      </c>
      <c r="BG270">
        <f>Y270*100</f>
        <v>100</v>
      </c>
    </row>
    <row r="271" spans="1:59" ht="123" customHeight="1" x14ac:dyDescent="0.25">
      <c r="A271" s="88" t="str">
        <f>INDEX(Aquifer!A:A,MATCH(B271,Aquifer!C:C,0))</f>
        <v>chhattisgarh</v>
      </c>
      <c r="B271" s="89" t="s">
        <v>379</v>
      </c>
      <c r="C271" s="87">
        <v>5.14</v>
      </c>
      <c r="D271" s="130">
        <f>INDEX(Aquifer!J:J,MATCH(B271,Aquifer!C:C,0))*100</f>
        <v>37.513182529837813</v>
      </c>
      <c r="E271" s="128">
        <v>104.80000000000001</v>
      </c>
      <c r="F271" s="128">
        <v>3.9</v>
      </c>
      <c r="G271" s="128">
        <v>38.793974929235745</v>
      </c>
      <c r="H271" s="46" t="str">
        <f t="shared" si="93"/>
        <v>Moderate</v>
      </c>
      <c r="I271" s="46" t="str">
        <f t="shared" si="94"/>
        <v>Low</v>
      </c>
      <c r="J271" s="46" t="str">
        <f t="shared" si="95"/>
        <v>Low</v>
      </c>
      <c r="K271" s="46" t="str">
        <f t="shared" si="96"/>
        <v>Moderate</v>
      </c>
      <c r="L271" s="91" t="str">
        <f t="shared" si="97"/>
        <v>District has Moderate proportion of area under cultivation, supporting Low cropping intensity. Irrigation coverage is Low with Moderate irrigation water requirements.</v>
      </c>
      <c r="M271" s="132">
        <v>37.86</v>
      </c>
      <c r="N271" s="132">
        <f>INDEX(Aquifer!H:H,MATCH(B271,Aquifer!C:C,0))</f>
        <v>43.08</v>
      </c>
      <c r="O271" s="77" t="str">
        <f>INDEX(Aquifer!F:F,MATCH(B271,Aquifer!C:C,0))</f>
        <v>HR</v>
      </c>
      <c r="P271" s="134">
        <f>INDEX(surface_water_body!F:F,MATCH(B271,surface_water_body!A:A,0))</f>
        <v>1552</v>
      </c>
      <c r="Q271" s="42">
        <f>INDEX(surface_water_body!D:D,MATCH(B271,surface_water_body!A:A,0))</f>
        <v>8.8979999999999837</v>
      </c>
      <c r="R271" s="132">
        <f>INDEX(surface_water_body!E:E,MATCH(B271,surface_water_body!A:A,0))</f>
        <v>0.15252384393546042</v>
      </c>
      <c r="S271" s="43" t="str">
        <f t="shared" si="98"/>
        <v>Moderate</v>
      </c>
      <c r="T271" s="43" t="str">
        <f t="shared" si="99"/>
        <v>Low</v>
      </c>
      <c r="U271" s="43">
        <f t="shared" si="90"/>
        <v>3</v>
      </c>
      <c r="V271" s="48" t="str">
        <f t="shared" si="100"/>
        <v>Groundwater contribution to irrigation is Moderate with current groundwater development stage classified as Low. There are 1552 surface water bodies, covering 0.2% of district area.</v>
      </c>
      <c r="W271" s="136">
        <v>100</v>
      </c>
      <c r="X271" s="134">
        <v>97</v>
      </c>
      <c r="Y271" s="143">
        <f>INDEX(Aquifer!E:E, MATCH(B271,Aquifer!C:C,0))*100</f>
        <v>3</v>
      </c>
      <c r="Z271" s="139">
        <f>(INDEX(Aquifer!G:G, MATCH(B271,Aquifer!C:C,0)))*(10^4/10^6)</f>
        <v>130.84370000000001</v>
      </c>
      <c r="AA271" s="141">
        <v>0</v>
      </c>
      <c r="AB271" s="56">
        <f>INDEX(Replacement!M:M, MATCH(B271,Replacement!B:B,0))</f>
        <v>6.5</v>
      </c>
      <c r="AC271" s="57">
        <f t="shared" si="91"/>
        <v>1</v>
      </c>
      <c r="AD271" s="57">
        <f>(X271/100)*0.278+(Y271/100)*0.0732</f>
        <v>0.27185599999999999</v>
      </c>
      <c r="AE271" s="44">
        <f t="shared" si="101"/>
        <v>2.0980093338783703E-3</v>
      </c>
      <c r="AF271" s="61" t="str">
        <f t="shared" si="102"/>
        <v>District has 100 pumps, with 97 % of pumps being electric. The electric tariff subsidy is Very High. These pumps abstract 130 MCM of groundwater.</v>
      </c>
      <c r="AG271" s="146">
        <f>INDEX(Replacement!N:N,MATCH(B271,Replacement!B:B,0))</f>
        <v>65.179999999999993</v>
      </c>
      <c r="AH271" s="147">
        <f>INDEX('Community SIP'!C:C,MATCH(B271,'Community SIP'!B:B,0))</f>
        <v>2.0499999999999998</v>
      </c>
      <c r="AI271" s="147">
        <f>INDEX('Community SIP'!D:D,MATCH(B271,'Community SIP'!B:B,0))</f>
        <v>4.03</v>
      </c>
      <c r="AJ271" s="67" t="str">
        <f t="shared" si="103"/>
        <v>High</v>
      </c>
      <c r="AK271" s="64">
        <f t="shared" si="104"/>
        <v>2</v>
      </c>
      <c r="AL271" s="64" t="str">
        <f t="shared" si="105"/>
        <v>Very High</v>
      </c>
      <c r="AM271" s="70" t="str">
        <f t="shared" si="106"/>
        <v>Small and Marginal farmers hold 65 % of holdings. The average area per holding is 2.05 ha with Very High fragmentation of land.</v>
      </c>
      <c r="AN271" s="150" t="str">
        <f>INDEX(DISCOM!E:E,MATCH(B271,DISCOM!B:B,0))</f>
        <v>Chhattisgarh State Power Distribution Company Limited (CSPDCL)</v>
      </c>
      <c r="AO271" s="150"/>
      <c r="AP271" s="150" t="str">
        <f>INDEX(DISCOM!F:F,MATCH(B271,DISCOM!B:B,0))</f>
        <v>B-</v>
      </c>
      <c r="AQ271" s="74" t="str">
        <f>INDEX(DISCOM!H:H,MATCH(B271,DISCOM!B:B,0))</f>
        <v>No</v>
      </c>
      <c r="AR271" s="150"/>
      <c r="AS271" s="77">
        <f>(INDEX(Tariff!D:D,MATCH(A271,Tariff!A:A,0)))*100</f>
        <v>0</v>
      </c>
      <c r="AT271" s="85" t="str">
        <f>(INDEX(Tariff!E:E,MATCH(A271,Tariff!A:A,0)))</f>
        <v>Very High</v>
      </c>
      <c r="AU271" s="86" t="str">
        <f t="shared" si="107"/>
        <v xml:space="preserve">Chhattisgarh State Power Distribution Company Limited (CSPDCL) is the Distribution Company responsible for distributing electricity. The rating of DISCOM (capturing financial and operational metrics) is B-. </v>
      </c>
      <c r="AV271" s="119" t="str">
        <f>INDEX('Community SIP'!I:I,MATCH(B271,'Community SIP'!B:B,0))</f>
        <v>Community SIP</v>
      </c>
      <c r="AW271" s="119" t="str">
        <f t="shared" si="110"/>
        <v xml:space="preserve"> Small farm areas alongside higher fragmentation of holdings suggests community SIPs may be preferred</v>
      </c>
      <c r="AX271" s="119" t="str">
        <f t="shared" si="111"/>
        <v/>
      </c>
      <c r="AY271" s="119"/>
      <c r="AZ271" s="120" t="str">
        <f t="shared" si="108"/>
        <v>Electric</v>
      </c>
      <c r="BA271" s="119"/>
      <c r="BB271" s="120" t="str">
        <f>INDEX(DISCOM!H:H,MATCH(B271,DISCOM!B:B,0))</f>
        <v>No</v>
      </c>
      <c r="BC271" s="153" t="s">
        <v>724</v>
      </c>
      <c r="BD271"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71" s="58" t="s">
        <v>725</v>
      </c>
      <c r="BG271">
        <f>Y271*100</f>
        <v>300</v>
      </c>
    </row>
    <row r="272" spans="1:59" ht="123" customHeight="1" x14ac:dyDescent="0.25">
      <c r="A272" s="88" t="str">
        <f>INDEX(Aquifer!A:A,MATCH(B272,Aquifer!C:C,0))</f>
        <v>uttar pradesh</v>
      </c>
      <c r="B272" s="89" t="s">
        <v>618</v>
      </c>
      <c r="C272" s="87">
        <v>4.8827983454529997</v>
      </c>
      <c r="D272" s="130">
        <f>INDEX(Aquifer!J:J,MATCH(B272,Aquifer!C:C,0))*100</f>
        <v>68.74382369350009</v>
      </c>
      <c r="E272" s="128">
        <v>180.8</v>
      </c>
      <c r="F272" s="128">
        <v>82.3</v>
      </c>
      <c r="G272" s="128">
        <v>72.415052977712818</v>
      </c>
      <c r="H272" s="46" t="str">
        <f t="shared" si="93"/>
        <v>High</v>
      </c>
      <c r="I272" s="46" t="str">
        <f t="shared" si="94"/>
        <v>High</v>
      </c>
      <c r="J272" s="46" t="str">
        <f t="shared" si="95"/>
        <v>Very High</v>
      </c>
      <c r="K272" s="46" t="str">
        <f t="shared" si="96"/>
        <v>Very High</v>
      </c>
      <c r="L272" s="91" t="str">
        <f t="shared" si="97"/>
        <v>District has High proportion of area under cultivation, supporting High cropping intensity. Irrigation coverage is Very High with Very High irrigation water requirements.</v>
      </c>
      <c r="M272" s="132">
        <v>70.25</v>
      </c>
      <c r="N272" s="132">
        <f>INDEX(Aquifer!H:H,MATCH(B272,Aquifer!C:C,0))</f>
        <v>71.31</v>
      </c>
      <c r="O272" s="77" t="str">
        <f>INDEX(Aquifer!F:F,MATCH(B272,Aquifer!C:C,0))</f>
        <v>SR</v>
      </c>
      <c r="P272" s="134">
        <f>INDEX(surface_water_body!F:F,MATCH(B272,surface_water_body!A:A,0))</f>
        <v>5268</v>
      </c>
      <c r="Q272" s="42">
        <f>INDEX(surface_water_body!D:D,MATCH(B272,surface_water_body!A:A,0))</f>
        <v>24.236510000000035</v>
      </c>
      <c r="R272" s="132">
        <f>INDEX(surface_water_body!E:E,MATCH(B272,surface_water_body!A:A,0))</f>
        <v>0.59807361441632478</v>
      </c>
      <c r="S272" s="43" t="str">
        <f t="shared" si="98"/>
        <v>High</v>
      </c>
      <c r="T272" s="43" t="str">
        <f t="shared" si="99"/>
        <v>Semi-critical</v>
      </c>
      <c r="U272" s="43">
        <f t="shared" si="90"/>
        <v>4</v>
      </c>
      <c r="V272" s="48" t="str">
        <f t="shared" si="100"/>
        <v>Groundwater contribution to irrigation is High with current groundwater development stage classified as Semi-critical. There are 5268 surface water bodies, covering 0.6% of district area.</v>
      </c>
      <c r="W272" s="136">
        <v>100</v>
      </c>
      <c r="X272" s="134">
        <v>31</v>
      </c>
      <c r="Y272" s="143">
        <f>INDEX(Aquifer!E:E, MATCH(B272,Aquifer!C:C,0))*100</f>
        <v>68</v>
      </c>
      <c r="Z272" s="139">
        <f>(INDEX(Aquifer!G:G, MATCH(B272,Aquifer!C:C,0)))*(10^4/10^6)</f>
        <v>612.32500000000005</v>
      </c>
      <c r="AA272" s="141">
        <v>0</v>
      </c>
      <c r="AB272" s="56">
        <f>INDEX(Replacement!M:M, MATCH(B272,Replacement!B:B,0))</f>
        <v>5.5</v>
      </c>
      <c r="AC272" s="57">
        <f t="shared" si="91"/>
        <v>3</v>
      </c>
      <c r="AD272" s="57">
        <f>(X272/100)*0.278+(Y272/100)*0.0732</f>
        <v>0.13595600000000002</v>
      </c>
      <c r="AE272" s="44">
        <f t="shared" si="101"/>
        <v>4.1547546203981487E-3</v>
      </c>
      <c r="AF272" s="61" t="str">
        <f t="shared" si="102"/>
        <v>District has 100 pumps, with 31 % of pumps being electric. The electric tariff subsidy is Very High. These pumps abstract 612 MCM of groundwater.</v>
      </c>
      <c r="AG272" s="146">
        <f>INDEX(Replacement!N:N,MATCH(B272,Replacement!B:B,0))</f>
        <v>97.300224643999996</v>
      </c>
      <c r="AH272" s="147">
        <f>INDEX('Community SIP'!C:C,MATCH(B272,'Community SIP'!B:B,0))</f>
        <v>0.5</v>
      </c>
      <c r="AI272" s="147">
        <f>INDEX('Community SIP'!D:D,MATCH(B272,'Community SIP'!B:B,0))</f>
        <v>1.66</v>
      </c>
      <c r="AJ272" s="67" t="str">
        <f t="shared" si="103"/>
        <v>Very High</v>
      </c>
      <c r="AK272" s="64">
        <f t="shared" si="104"/>
        <v>4</v>
      </c>
      <c r="AL272" s="64" t="str">
        <f t="shared" si="105"/>
        <v>Moderate</v>
      </c>
      <c r="AM272" s="70" t="str">
        <f t="shared" si="106"/>
        <v>Small and Marginal farmers hold 97 % of holdings. The average area per holding is 0.5 ha with Moderate fragmentation of land.</v>
      </c>
      <c r="AN272" s="150" t="str">
        <f>INDEX(DISCOM!E:E,MATCH(B272,DISCOM!B:B,0))</f>
        <v>Purvanchal Vidyut Vitran Nigam Limited (PuVVNL)</v>
      </c>
      <c r="AO272" s="150"/>
      <c r="AP272" s="150" t="str">
        <f>INDEX(DISCOM!F:F,MATCH(B272,DISCOM!B:B,0))</f>
        <v>C-</v>
      </c>
      <c r="AQ272" s="74" t="str">
        <f>INDEX(DISCOM!H:H,MATCH(B272,DISCOM!B:B,0))</f>
        <v>Yes</v>
      </c>
      <c r="AR272" s="150" t="s">
        <v>726</v>
      </c>
      <c r="AS272" s="77">
        <f>(INDEX(Tariff!D:D,MATCH(A272,Tariff!A:A,0)))*100</f>
        <v>0</v>
      </c>
      <c r="AT272" s="85" t="str">
        <f>(INDEX(Tariff!E:E,MATCH(A272,Tariff!A:A,0)))</f>
        <v>Very High</v>
      </c>
      <c r="AU272" s="86" t="str">
        <f t="shared" si="107"/>
        <v>Purvanchal Vidyut Vitran Nigam Limited (PuVVNL) is the Distribution Company responsible for distributing electricity. The rating of DISCOM (capturing financial and operational metrics) is C-. More than 70 % of feeder is segregated.</v>
      </c>
      <c r="AV272" s="119" t="str">
        <f>INDEX('Community SIP'!I:I,MATCH(B272,'Community SIP'!B:B,0))</f>
        <v>Community SIP</v>
      </c>
      <c r="AW272" s="119" t="str">
        <f t="shared" si="110"/>
        <v xml:space="preserve"> Small farm areas alongside higher fragmentation of holdings suggests community SIPs may be preferred</v>
      </c>
      <c r="AX272" s="119" t="str">
        <f t="shared" si="111"/>
        <v xml:space="preserve"> High groundwater development suggests that new SIPs should focus on surface water sources. </v>
      </c>
      <c r="AY272" s="120" t="s">
        <v>727</v>
      </c>
      <c r="AZ272" s="119" t="str">
        <f t="shared" si="108"/>
        <v>Diesel</v>
      </c>
      <c r="BA272" s="119"/>
      <c r="BB272" s="120" t="str">
        <f>INDEX(DISCOM!H:H,MATCH(B272,DISCOM!B:B,0))</f>
        <v>Yes</v>
      </c>
      <c r="BC272" s="153" t="s">
        <v>736</v>
      </c>
      <c r="BD272" s="181" t="str">
        <f t="shared" si="109"/>
        <v>Higher proportion of diesel pumps suggests that PM-KUSUM model B be preferred. High groundwater development suggests that new SIPs should focus on surface water sources.  Small farm areas alongside higher fragmentation of holdings suggests community SIPs may be preferred</v>
      </c>
      <c r="BE272" s="58" t="s">
        <v>737</v>
      </c>
      <c r="BG272">
        <f>Y272*100</f>
        <v>6800</v>
      </c>
    </row>
    <row r="273" spans="1:59" ht="123" customHeight="1" x14ac:dyDescent="0.25">
      <c r="A273" s="88" t="str">
        <f>INDEX(Aquifer!A:A,MATCH(B273,Aquifer!C:C,0))</f>
        <v>bihar</v>
      </c>
      <c r="B273" s="89" t="s">
        <v>499</v>
      </c>
      <c r="C273" s="87">
        <v>4.9114205851093002</v>
      </c>
      <c r="D273" s="130">
        <f>INDEX(Aquifer!J:J,MATCH(B273,Aquifer!C:C,0))*100</f>
        <v>38.533436832087446</v>
      </c>
      <c r="E273" s="128">
        <v>183.1</v>
      </c>
      <c r="F273" s="128">
        <v>78.3</v>
      </c>
      <c r="G273" s="128">
        <v>63.043740500373957</v>
      </c>
      <c r="H273" s="46" t="str">
        <f t="shared" si="93"/>
        <v>Moderate</v>
      </c>
      <c r="I273" s="46" t="str">
        <f t="shared" si="94"/>
        <v>High</v>
      </c>
      <c r="J273" s="46" t="str">
        <f t="shared" si="95"/>
        <v>Very High</v>
      </c>
      <c r="K273" s="46" t="str">
        <f t="shared" si="96"/>
        <v>High</v>
      </c>
      <c r="L273" s="91" t="str">
        <f t="shared" si="97"/>
        <v>District has Moderate proportion of area under cultivation, supporting High cropping intensity. Irrigation coverage is Very High with High irrigation water requirements.</v>
      </c>
      <c r="M273" s="132">
        <v>61.3</v>
      </c>
      <c r="N273" s="132">
        <f>INDEX(Aquifer!H:H,MATCH(B273,Aquifer!C:C,0))</f>
        <v>82.21</v>
      </c>
      <c r="O273" s="77" t="str">
        <f>INDEX(Aquifer!F:F,MATCH(B273,Aquifer!C:C,0))</f>
        <v>SR</v>
      </c>
      <c r="P273" s="134">
        <f>INDEX(surface_water_body!F:F,MATCH(B273,surface_water_body!A:A,0))</f>
        <v>98</v>
      </c>
      <c r="Q273" s="42">
        <f>INDEX(surface_water_body!D:D,MATCH(B273,surface_water_body!A:A,0))</f>
        <v>1.5791999999999975</v>
      </c>
      <c r="R273" s="132">
        <f>INDEX(surface_water_body!E:E,MATCH(B273,surface_water_body!A:A,0))</f>
        <v>0.16815687809710345</v>
      </c>
      <c r="S273" s="43" t="str">
        <f t="shared" si="98"/>
        <v>High</v>
      </c>
      <c r="T273" s="43" t="str">
        <f t="shared" si="99"/>
        <v>Semi-critical</v>
      </c>
      <c r="U273" s="43">
        <f t="shared" si="90"/>
        <v>1</v>
      </c>
      <c r="V273" s="48" t="str">
        <f t="shared" si="100"/>
        <v>Groundwater contribution to irrigation is High with current groundwater development stage classified as Semi-critical. There are 98 surface water bodies, covering 0.2% of district area.</v>
      </c>
      <c r="W273" s="136">
        <v>100</v>
      </c>
      <c r="X273" s="134">
        <v>2</v>
      </c>
      <c r="Y273" s="143">
        <f>INDEX(Aquifer!E:E, MATCH(B273,Aquifer!C:C,0))*100</f>
        <v>97</v>
      </c>
      <c r="Z273" s="139">
        <f>(INDEX(Aquifer!G:G, MATCH(B273,Aquifer!C:C,0)))*(10^4/10^6)</f>
        <v>235.08450000000002</v>
      </c>
      <c r="AA273" s="141">
        <v>67.5</v>
      </c>
      <c r="AB273" s="56">
        <f>INDEX(Replacement!M:M, MATCH(B273,Replacement!B:B,0))</f>
        <v>4.8</v>
      </c>
      <c r="AC273" s="57">
        <f t="shared" si="91"/>
        <v>4</v>
      </c>
      <c r="AD273" s="57">
        <f>(X273/100)*0.278+(Y273/100)*0.0732</f>
        <v>7.6563999999999993E-2</v>
      </c>
      <c r="AE273" s="44">
        <f t="shared" si="101"/>
        <v>7.8395686510400009E-4</v>
      </c>
      <c r="AF273" s="61" t="str">
        <f t="shared" si="102"/>
        <v>District has 100 pumps, with 2 % of pumps being electric. The electric tariff subsidy is Very High. These pumps abstract 235 MCM of groundwater.</v>
      </c>
      <c r="AG273" s="146">
        <f>INDEX(Replacement!N:N,MATCH(B273,Replacement!B:B,0))</f>
        <v>97.55</v>
      </c>
      <c r="AH273" s="147">
        <f>INDEX('Community SIP'!C:C,MATCH(B273,'Community SIP'!B:B,0))</f>
        <v>0.28999999999999998</v>
      </c>
      <c r="AI273" s="147">
        <f>INDEX('Community SIP'!D:D,MATCH(B273,'Community SIP'!B:B,0))</f>
        <v>2.08</v>
      </c>
      <c r="AJ273" s="67" t="str">
        <f t="shared" si="103"/>
        <v>Very High</v>
      </c>
      <c r="AK273" s="64">
        <f t="shared" si="104"/>
        <v>4</v>
      </c>
      <c r="AL273" s="64" t="str">
        <f t="shared" si="105"/>
        <v>High</v>
      </c>
      <c r="AM273" s="70" t="str">
        <f t="shared" si="106"/>
        <v>Small and Marginal farmers hold 97 % of holdings. The average area per holding is 0.29 ha with High fragmentation of land.</v>
      </c>
      <c r="AN273" s="150" t="str">
        <f>INDEX(DISCOM!E:E,MATCH(B273,DISCOM!B:B,0))</f>
        <v>South Bihar Power Distribution Company Limited (SBPDCL)</v>
      </c>
      <c r="AO273" s="150"/>
      <c r="AP273" s="150" t="str">
        <f>INDEX(DISCOM!F:F,MATCH(B273,DISCOM!B:B,0))</f>
        <v>C</v>
      </c>
      <c r="AQ273" s="74" t="str">
        <f>INDEX(DISCOM!H:H,MATCH(B273,DISCOM!B:B,0))</f>
        <v>Yes</v>
      </c>
      <c r="AR273" s="150" t="s">
        <v>726</v>
      </c>
      <c r="AS273" s="77">
        <f>(INDEX(Tariff!D:D,MATCH(A273,Tariff!A:A,0)))*100</f>
        <v>67.5</v>
      </c>
      <c r="AT273" s="85" t="str">
        <f>(INDEX(Tariff!E:E,MATCH(A273,Tariff!A:A,0)))</f>
        <v>Very High</v>
      </c>
      <c r="AU273" s="86" t="str">
        <f t="shared" si="107"/>
        <v>South Bihar Power Distribution Company Limited (SBPDCL) is the Distribution Company responsible for distributing electricity. The rating of DISCOM (capturing financial and operational metrics) is C. More than 70 % of feeder is segregated.</v>
      </c>
      <c r="AV273" s="119" t="str">
        <f>INDEX('Community SIP'!I:I,MATCH(B273,'Community SIP'!B:B,0))</f>
        <v>Community SIP</v>
      </c>
      <c r="AW273" s="119" t="str">
        <f t="shared" si="110"/>
        <v xml:space="preserve"> Small farm areas alongside higher fragmentation of holdings suggests community SIPs may be preferred</v>
      </c>
      <c r="AX273" s="119" t="str">
        <f t="shared" si="111"/>
        <v/>
      </c>
      <c r="AY273" s="119"/>
      <c r="AZ273" s="119" t="str">
        <f t="shared" si="108"/>
        <v>Diesel</v>
      </c>
      <c r="BA273" s="119"/>
      <c r="BB273" s="120" t="str">
        <f>INDEX(DISCOM!H:H,MATCH(B273,DISCOM!B:B,0))</f>
        <v>Yes</v>
      </c>
      <c r="BC273" s="153" t="s">
        <v>736</v>
      </c>
      <c r="BD273" s="181" t="str">
        <f t="shared" si="109"/>
        <v>Higher proportion of diesel pumps suggests that PM-KUSUM model B be preferred. Small farm areas alongside higher fragmentation of holdings suggests community SIPs may be preferred</v>
      </c>
      <c r="BE273" s="58" t="s">
        <v>737</v>
      </c>
      <c r="BG273">
        <f>Y273*100</f>
        <v>9700</v>
      </c>
    </row>
    <row r="274" spans="1:59" ht="123" customHeight="1" x14ac:dyDescent="0.25">
      <c r="A274" s="88" t="str">
        <f>INDEX(Aquifer!A:A,MATCH(B274,Aquifer!C:C,0))</f>
        <v>madhya pradesh</v>
      </c>
      <c r="B274" s="89" t="s">
        <v>256</v>
      </c>
      <c r="C274" s="87">
        <v>5.3654667452930997</v>
      </c>
      <c r="D274" s="130">
        <f>INDEX(Aquifer!J:J,MATCH(B274,Aquifer!C:C,0))*100</f>
        <v>60.769065403658672</v>
      </c>
      <c r="E274" s="128">
        <v>138.9</v>
      </c>
      <c r="F274" s="128">
        <v>30.6</v>
      </c>
      <c r="G274" s="128">
        <v>76.490756175178063</v>
      </c>
      <c r="H274" s="46" t="str">
        <f t="shared" si="93"/>
        <v>High</v>
      </c>
      <c r="I274" s="46" t="str">
        <f t="shared" si="94"/>
        <v>Low</v>
      </c>
      <c r="J274" s="46" t="str">
        <f t="shared" si="95"/>
        <v>Moderate</v>
      </c>
      <c r="K274" s="46" t="str">
        <f t="shared" si="96"/>
        <v>Very High</v>
      </c>
      <c r="L274" s="91" t="str">
        <f t="shared" si="97"/>
        <v>District has High proportion of area under cultivation, supporting Low cropping intensity. Irrigation coverage is Moderate with Very High irrigation water requirements.</v>
      </c>
      <c r="M274" s="132">
        <v>46.45</v>
      </c>
      <c r="N274" s="132">
        <f>INDEX(Aquifer!H:H,MATCH(B274,Aquifer!C:C,0))</f>
        <v>44.79</v>
      </c>
      <c r="O274" s="77" t="str">
        <f>INDEX(Aquifer!F:F,MATCH(B274,Aquifer!C:C,0))</f>
        <v>HR</v>
      </c>
      <c r="P274" s="134">
        <f>INDEX(surface_water_body!F:F,MATCH(B274,surface_water_body!A:A,0))</f>
        <v>1020</v>
      </c>
      <c r="Q274" s="42">
        <f>INDEX(surface_water_body!D:D,MATCH(B274,surface_water_body!A:A,0))</f>
        <v>23.341640000000016</v>
      </c>
      <c r="R274" s="132">
        <f>INDEX(surface_water_body!E:E,MATCH(B274,surface_water_body!A:A,0))</f>
        <v>0.65515138473721801</v>
      </c>
      <c r="S274" s="43" t="str">
        <f t="shared" si="98"/>
        <v>Moderate</v>
      </c>
      <c r="T274" s="43" t="str">
        <f t="shared" si="99"/>
        <v>Low</v>
      </c>
      <c r="U274" s="43">
        <f t="shared" si="90"/>
        <v>4</v>
      </c>
      <c r="V274" s="48" t="str">
        <f t="shared" si="100"/>
        <v>Groundwater contribution to irrigation is Moderate with current groundwater development stage classified as Low. There are 1020 surface water bodies, covering 0.7% of district area.</v>
      </c>
      <c r="W274" s="136">
        <v>100</v>
      </c>
      <c r="X274" s="134">
        <v>97</v>
      </c>
      <c r="Y274" s="143">
        <f>INDEX(Aquifer!E:E, MATCH(B274,Aquifer!C:C,0))*100</f>
        <v>3</v>
      </c>
      <c r="Z274" s="139">
        <f>(INDEX(Aquifer!G:G, MATCH(B274,Aquifer!C:C,0)))*(10^4/10^6)</f>
        <v>108.76280000000001</v>
      </c>
      <c r="AA274" s="141">
        <v>135</v>
      </c>
      <c r="AB274" s="56">
        <f>INDEX(Replacement!M:M, MATCH(B274,Replacement!B:B,0))</f>
        <v>7.8</v>
      </c>
      <c r="AC274" s="57">
        <f t="shared" si="91"/>
        <v>1</v>
      </c>
      <c r="AD274" s="57">
        <f>(X274/100)*0.278+(Y274/100)*0.0732</f>
        <v>0.27185599999999999</v>
      </c>
      <c r="AE274" s="44">
        <f t="shared" si="101"/>
        <v>2.0927445761201777E-3</v>
      </c>
      <c r="AF274" s="61" t="str">
        <f t="shared" si="102"/>
        <v>District has 100 pumps, with 97 % of pumps being electric. The electric tariff subsidy is High. These pumps abstract 108 MCM of groundwater.</v>
      </c>
      <c r="AG274" s="146">
        <f>INDEX(Replacement!N:N,MATCH(B274,Replacement!B:B,0))</f>
        <v>83.1</v>
      </c>
      <c r="AH274" s="147">
        <f>INDEX('Community SIP'!C:C,MATCH(B274,'Community SIP'!B:B,0))</f>
        <v>1.27</v>
      </c>
      <c r="AI274" s="147">
        <f>INDEX('Community SIP'!D:D,MATCH(B274,'Community SIP'!B:B,0))</f>
        <v>3.16</v>
      </c>
      <c r="AJ274" s="67" t="str">
        <f t="shared" si="103"/>
        <v>Very High</v>
      </c>
      <c r="AK274" s="64">
        <f t="shared" si="104"/>
        <v>3</v>
      </c>
      <c r="AL274" s="64" t="str">
        <f t="shared" si="105"/>
        <v>Very High</v>
      </c>
      <c r="AM274" s="70" t="str">
        <f t="shared" si="106"/>
        <v>Small and Marginal farmers hold 83 % of holdings. The average area per holding is 1.27 ha with Very High fragmentation of land.</v>
      </c>
      <c r="AN274" s="150" t="str">
        <f>INDEX(DISCOM!E:E,MATCH(B274,DISCOM!B:B,0))</f>
        <v>Madhya Pradesh Paschim Kshetra Vidyut Company Limited (MPPaKVVCL)</v>
      </c>
      <c r="AO274" s="150"/>
      <c r="AP274" s="150" t="str">
        <f>INDEX(DISCOM!F:F,MATCH(B274,DISCOM!B:B,0))</f>
        <v>A</v>
      </c>
      <c r="AQ274" s="74" t="str">
        <f>INDEX(DISCOM!H:H,MATCH(B274,DISCOM!B:B,0))</f>
        <v>Yes</v>
      </c>
      <c r="AR274" s="150" t="s">
        <v>726</v>
      </c>
      <c r="AS274" s="77">
        <f>(INDEX(Tariff!D:D,MATCH(A274,Tariff!A:A,0)))*100</f>
        <v>135</v>
      </c>
      <c r="AT274" s="85" t="str">
        <f>(INDEX(Tariff!E:E,MATCH(A274,Tariff!A:A,0)))</f>
        <v>High</v>
      </c>
      <c r="AU274" s="86" t="str">
        <f t="shared" si="107"/>
        <v>Madhya Pradesh Paschim Kshetra Vidyut Company Limited (MPPaKVVCL) is the Distribution Company responsible for distributing electricity. The rating of DISCOM (capturing financial and operational metrics) is A. More than 70 % of feeder is segregated.</v>
      </c>
      <c r="AV274" s="119" t="str">
        <f>INDEX('Community SIP'!I:I,MATCH(B274,'Community SIP'!B:B,0))</f>
        <v>Community SIP</v>
      </c>
      <c r="AW274" s="119" t="str">
        <f t="shared" si="110"/>
        <v xml:space="preserve"> Small farm areas alongside higher fragmentation of holdings suggests community SIPs may be preferred</v>
      </c>
      <c r="AX274" s="119" t="str">
        <f t="shared" si="111"/>
        <v/>
      </c>
      <c r="AY274" s="119"/>
      <c r="AZ274" s="119" t="str">
        <f t="shared" si="108"/>
        <v>Electric</v>
      </c>
      <c r="BA274" s="120" t="s">
        <v>728</v>
      </c>
      <c r="BB274" s="120" t="str">
        <f>INDEX(DISCOM!H:H,MATCH(B274,DISCOM!B:B,0))</f>
        <v>Yes</v>
      </c>
      <c r="BC274" s="153" t="s">
        <v>731</v>
      </c>
      <c r="BD274" s="181" t="str">
        <f t="shared" si="109"/>
        <v>High DISCOM rating alongside feeder segregation and higher proportion of electric pumps suggests both PM-KUSUM model C (IPS and FLS) may be preferred. Small farm areas alongside higher fragmentation of holdings suggests community SIPs may be preferred</v>
      </c>
      <c r="BE274" s="58" t="s">
        <v>732</v>
      </c>
      <c r="BG274">
        <f>Y274*100</f>
        <v>300</v>
      </c>
    </row>
    <row r="275" spans="1:59" ht="123" customHeight="1" x14ac:dyDescent="0.25">
      <c r="A275" s="88" t="str">
        <f>INDEX(Aquifer!A:A,MATCH(B275,Aquifer!C:C,0))</f>
        <v>haryana</v>
      </c>
      <c r="B275" s="89" t="s">
        <v>123</v>
      </c>
      <c r="C275" s="87">
        <v>4.84</v>
      </c>
      <c r="D275" s="130">
        <f>INDEX(Aquifer!J:J,MATCH(B275,Aquifer!C:C,0))*100</f>
        <v>69.856922392822568</v>
      </c>
      <c r="E275" s="128">
        <v>176.2</v>
      </c>
      <c r="F275" s="128">
        <v>91.7</v>
      </c>
      <c r="G275" s="128">
        <v>80.60956113660977</v>
      </c>
      <c r="H275" s="46" t="str">
        <f t="shared" si="93"/>
        <v>High</v>
      </c>
      <c r="I275" s="46" t="str">
        <f t="shared" si="94"/>
        <v>Moderate</v>
      </c>
      <c r="J275" s="46" t="str">
        <f t="shared" si="95"/>
        <v>Very High</v>
      </c>
      <c r="K275" s="46" t="str">
        <f t="shared" si="96"/>
        <v>Very High</v>
      </c>
      <c r="L275" s="91" t="str">
        <f t="shared" si="97"/>
        <v>District has High proportion of area under cultivation, supporting Moderate cropping intensity. Irrigation coverage is Very High with Very High irrigation water requirements.</v>
      </c>
      <c r="M275" s="132">
        <v>53.16</v>
      </c>
      <c r="N275" s="132">
        <f>INDEX(Aquifer!H:H,MATCH(B275,Aquifer!C:C,0))</f>
        <v>54.14</v>
      </c>
      <c r="O275" s="77" t="str">
        <f>INDEX(Aquifer!F:F,MATCH(B275,Aquifer!C:C,0))</f>
        <v>SR</v>
      </c>
      <c r="P275" s="134">
        <f>INDEX(surface_water_body!F:F,MATCH(B275,surface_water_body!A:A,0))</f>
        <v>994</v>
      </c>
      <c r="Q275" s="42">
        <f>INDEX(surface_water_body!D:D,MATCH(B275,surface_water_body!A:A,0))</f>
        <v>1.5919799999999968</v>
      </c>
      <c r="R275" s="132">
        <f>INDEX(surface_water_body!E:E,MATCH(B275,surface_water_body!A:A,0))</f>
        <v>7.3530541009787023E-2</v>
      </c>
      <c r="S275" s="43" t="str">
        <f t="shared" si="98"/>
        <v>High</v>
      </c>
      <c r="T275" s="43" t="str">
        <f t="shared" si="99"/>
        <v>Moderate</v>
      </c>
      <c r="U275" s="43">
        <f t="shared" si="90"/>
        <v>1</v>
      </c>
      <c r="V275" s="48" t="str">
        <f t="shared" si="100"/>
        <v>Groundwater contribution to irrigation is High with current groundwater development stage classified as Moderate. There are 994 surface water bodies, covering 0.1% of district area.</v>
      </c>
      <c r="W275" s="136">
        <v>100</v>
      </c>
      <c r="X275" s="134">
        <v>99</v>
      </c>
      <c r="Y275" s="143">
        <f>INDEX(Aquifer!E:E, MATCH(B275,Aquifer!C:C,0))*100</f>
        <v>1</v>
      </c>
      <c r="Z275" s="139">
        <f>(INDEX(Aquifer!G:G, MATCH(B275,Aquifer!C:C,0)))*(10^4/10^6)</f>
        <v>180.78310000000002</v>
      </c>
      <c r="AA275" s="141">
        <v>10</v>
      </c>
      <c r="AB275" s="56">
        <f>INDEX(Replacement!M:M, MATCH(B275,Replacement!B:B,0))</f>
        <v>3.2</v>
      </c>
      <c r="AC275" s="57">
        <f t="shared" si="91"/>
        <v>1</v>
      </c>
      <c r="AD275" s="57">
        <f>(X275/100)*0.278+(Y275/100)*0.0732</f>
        <v>0.27595200000000003</v>
      </c>
      <c r="AE275" s="44">
        <f t="shared" si="101"/>
        <v>1.4485839659548448E-3</v>
      </c>
      <c r="AF275" s="61" t="str">
        <f t="shared" si="102"/>
        <v>District has 100 pumps, with 99 % of pumps being electric. The electric tariff subsidy is Very High. These pumps abstract 180 MCM of groundwater.</v>
      </c>
      <c r="AG275" s="146">
        <f>INDEX(Replacement!N:N,MATCH(B275,Replacement!B:B,0))</f>
        <v>75.37</v>
      </c>
      <c r="AH275" s="147">
        <f>INDEX('Community SIP'!C:C,MATCH(B275,'Community SIP'!B:B,0))</f>
        <v>1.71</v>
      </c>
      <c r="AI275" s="147">
        <f>INDEX('Community SIP'!D:D,MATCH(B275,'Community SIP'!B:B,0))</f>
        <v>1</v>
      </c>
      <c r="AJ275" s="67" t="str">
        <f t="shared" si="103"/>
        <v>High</v>
      </c>
      <c r="AK275" s="64">
        <f t="shared" si="104"/>
        <v>3</v>
      </c>
      <c r="AL275" s="64" t="str">
        <f t="shared" si="105"/>
        <v>Low</v>
      </c>
      <c r="AM275" s="70" t="str">
        <f t="shared" si="106"/>
        <v>Small and Marginal farmers hold 75 % of holdings. The average area per holding is 1.71 ha with Low fragmentation of land.</v>
      </c>
      <c r="AN275" s="150" t="str">
        <f>INDEX(DISCOM!E:E,MATCH(B275,DISCOM!B:B,0))</f>
        <v>Uttar Haryana Bijli Vitran Nigam Limited (UHBVNL)</v>
      </c>
      <c r="AO275" s="150"/>
      <c r="AP275" s="150" t="str">
        <f>INDEX(DISCOM!F:F,MATCH(B275,DISCOM!B:B,0))</f>
        <v>A+</v>
      </c>
      <c r="AQ275" s="74" t="str">
        <f>INDEX(DISCOM!H:H,MATCH(B275,DISCOM!B:B,0))</f>
        <v>Yes</v>
      </c>
      <c r="AR275" s="150" t="s">
        <v>726</v>
      </c>
      <c r="AS275" s="77">
        <f>(INDEX(Tariff!D:D,MATCH(A275,Tariff!A:A,0)))*100</f>
        <v>10</v>
      </c>
      <c r="AT275" s="85" t="str">
        <f>(INDEX(Tariff!E:E,MATCH(A275,Tariff!A:A,0)))</f>
        <v>Very High</v>
      </c>
      <c r="AU275" s="86" t="str">
        <f t="shared" si="107"/>
        <v>Uttar Haryana Bijli Vitran Nigam Limited (UHBVNL) is the Distribution Company responsible for distributing electricity. The rating of DISCOM (capturing financial and operational metrics) is A+. More than 70 % of feeder is segregated.</v>
      </c>
      <c r="AV275" s="119" t="str">
        <f>INDEX('Community SIP'!I:I,MATCH(B275,'Community SIP'!B:B,0))</f>
        <v/>
      </c>
      <c r="AW275" s="119" t="str">
        <f t="shared" si="110"/>
        <v/>
      </c>
      <c r="AX275" s="119" t="str">
        <f t="shared" si="111"/>
        <v/>
      </c>
      <c r="AY275" s="120"/>
      <c r="AZ275" s="120" t="str">
        <f t="shared" si="108"/>
        <v>Electric</v>
      </c>
      <c r="BA275" s="120" t="s">
        <v>728</v>
      </c>
      <c r="BB275" s="120" t="str">
        <f>INDEX(DISCOM!H:H,MATCH(B275,DISCOM!B:B,0))</f>
        <v>Yes</v>
      </c>
      <c r="BC275" s="153" t="s">
        <v>731</v>
      </c>
      <c r="BD275" s="181" t="str">
        <f t="shared" si="109"/>
        <v>High DISCOM rating alongside feeder segregation and higher proportion of electric pumps suggests both PM-KUSUM model C (IPS and FLS) may be preferred.</v>
      </c>
      <c r="BE275" s="58" t="s">
        <v>732</v>
      </c>
      <c r="BG275">
        <f>Y275*100</f>
        <v>100</v>
      </c>
    </row>
    <row r="276" spans="1:59" ht="123" customHeight="1" x14ac:dyDescent="0.25">
      <c r="A276" s="88" t="str">
        <f>INDEX(Aquifer!A:A,MATCH(B276,Aquifer!C:C,0))</f>
        <v>rajasthan</v>
      </c>
      <c r="B276" s="89" t="s">
        <v>636</v>
      </c>
      <c r="C276" s="87">
        <v>5.3111430191003999</v>
      </c>
      <c r="D276" s="130">
        <f>INDEX(Aquifer!J:J,MATCH(B276,Aquifer!C:C,0))*100</f>
        <v>54.171312882077075</v>
      </c>
      <c r="E276" s="128">
        <v>192.70000000000002</v>
      </c>
      <c r="F276" s="128">
        <v>50.6</v>
      </c>
      <c r="G276" s="128">
        <v>69.774204939656414</v>
      </c>
      <c r="H276" s="46" t="str">
        <f t="shared" si="93"/>
        <v>High</v>
      </c>
      <c r="I276" s="46" t="str">
        <f t="shared" si="94"/>
        <v>High</v>
      </c>
      <c r="J276" s="46" t="str">
        <f t="shared" si="95"/>
        <v>High</v>
      </c>
      <c r="K276" s="46" t="str">
        <f t="shared" si="96"/>
        <v>Very High</v>
      </c>
      <c r="L276" s="91" t="str">
        <f t="shared" si="97"/>
        <v>District has High proportion of area under cultivation, supporting High cropping intensity. Irrigation coverage is High with Very High irrigation water requirements.</v>
      </c>
      <c r="M276" s="132">
        <v>86.53</v>
      </c>
      <c r="N276" s="132">
        <f>INDEX(Aquifer!H:H,MATCH(B276,Aquifer!C:C,0))</f>
        <v>116.59</v>
      </c>
      <c r="O276" s="77" t="str">
        <f>INDEX(Aquifer!F:F,MATCH(B276,Aquifer!C:C,0))</f>
        <v>SR</v>
      </c>
      <c r="P276" s="134">
        <f>INDEX(surface_water_body!F:F,MATCH(B276,surface_water_body!A:A,0))</f>
        <v>140</v>
      </c>
      <c r="Q276" s="42">
        <f>INDEX(surface_water_body!D:D,MATCH(B276,surface_water_body!A:A,0))</f>
        <v>371.4270400000002</v>
      </c>
      <c r="R276" s="132">
        <f>INDEX(surface_water_body!E:E,MATCH(B276,surface_water_body!A:A,0))</f>
        <v>5.7747070007013406</v>
      </c>
      <c r="S276" s="43" t="str">
        <f t="shared" si="98"/>
        <v>Very High</v>
      </c>
      <c r="T276" s="43" t="str">
        <f t="shared" si="99"/>
        <v>Over-exploited</v>
      </c>
      <c r="U276" s="43">
        <f t="shared" si="90"/>
        <v>4</v>
      </c>
      <c r="V276" s="48" t="str">
        <f t="shared" si="100"/>
        <v>Groundwater contribution to irrigation is Very High with current groundwater development stage classified as Over-exploited. There are 140 surface water bodies, covering 5.8% of district area.</v>
      </c>
      <c r="W276" s="136">
        <v>100</v>
      </c>
      <c r="X276" s="134">
        <v>100</v>
      </c>
      <c r="Y276" s="143">
        <f>INDEX(Aquifer!E:E, MATCH(B276,Aquifer!C:C,0))*100</f>
        <v>0</v>
      </c>
      <c r="Z276" s="139">
        <f>(INDEX(Aquifer!G:G, MATCH(B276,Aquifer!C:C,0)))*(10^4/10^6)</f>
        <v>343.65260000000001</v>
      </c>
      <c r="AA276" s="141">
        <v>167</v>
      </c>
      <c r="AB276" s="56">
        <f>INDEX(Replacement!M:M, MATCH(B276,Replacement!B:B,0))</f>
        <v>5.4</v>
      </c>
      <c r="AC276" s="57">
        <f t="shared" si="91"/>
        <v>1</v>
      </c>
      <c r="AD276" s="57">
        <f>(X276/100)*0.278+(Y276/100)*0.0732</f>
        <v>0.27800000000000002</v>
      </c>
      <c r="AE276" s="44">
        <f t="shared" si="101"/>
        <v>4.6812357172000005E-3</v>
      </c>
      <c r="AF276" s="61" t="str">
        <f t="shared" si="102"/>
        <v>District has 100 pumps, with 100 % of pumps being electric. The electric tariff subsidy is Moderate. These pumps abstract 343 MCM of groundwater.</v>
      </c>
      <c r="AG276" s="146">
        <f>INDEX(Replacement!N:N,MATCH(B276,Replacement!B:B,0))</f>
        <v>74.643827680000001</v>
      </c>
      <c r="AH276" s="147">
        <f>INDEX('Community SIP'!C:C,MATCH(B276,'Community SIP'!B:B,0))</f>
        <v>1.71</v>
      </c>
      <c r="AI276" s="147">
        <f>INDEX('Community SIP'!D:D,MATCH(B276,'Community SIP'!B:B,0))</f>
        <v>2.76</v>
      </c>
      <c r="AJ276" s="67" t="str">
        <f t="shared" si="103"/>
        <v>High</v>
      </c>
      <c r="AK276" s="64">
        <f t="shared" si="104"/>
        <v>3</v>
      </c>
      <c r="AL276" s="64" t="str">
        <f t="shared" si="105"/>
        <v>High</v>
      </c>
      <c r="AM276" s="70" t="str">
        <f t="shared" si="106"/>
        <v>Small and Marginal farmers hold 74 % of holdings. The average area per holding is 1.71 ha with High fragmentation of land.</v>
      </c>
      <c r="AN276" s="150" t="str">
        <f>INDEX(DISCOM!E:E,MATCH(B276,DISCOM!B:B,0))</f>
        <v>Jaipur Vidyut Vitran Nigam Limited (JVVNL)</v>
      </c>
      <c r="AO276" s="150" t="str">
        <f>RIGHT(AN276,7)</f>
        <v>(JVVNL)</v>
      </c>
      <c r="AP276" s="150" t="str">
        <f>INDEX(DISCOM!F:F,MATCH(B276,DISCOM!B:B,0))</f>
        <v>B</v>
      </c>
      <c r="AQ276" s="74" t="str">
        <f>INDEX(DISCOM!H:H,MATCH(B276,DISCOM!B:B,0))</f>
        <v>No</v>
      </c>
      <c r="AR276" s="150"/>
      <c r="AS276" s="77">
        <f>(INDEX(Tariff!D:D,MATCH(A276,Tariff!A:A,0)))*100</f>
        <v>167</v>
      </c>
      <c r="AT276" s="85" t="str">
        <f>(INDEX(Tariff!E:E,MATCH(A276,Tariff!A:A,0)))</f>
        <v>Moderate</v>
      </c>
      <c r="AU276" s="86" t="str">
        <f t="shared" si="107"/>
        <v xml:space="preserve">Jaipur Vidyut Vitran Nigam Limited (JVVNL) is the Distribution Company responsible for distributing electricity. The rating of DISCOM (capturing financial and operational metrics) is B. </v>
      </c>
      <c r="AV276" s="119" t="str">
        <f>INDEX('Community SIP'!I:I,MATCH(B276,'Community SIP'!B:B,0))</f>
        <v>Community SIP</v>
      </c>
      <c r="AW276" s="119" t="str">
        <f t="shared" si="110"/>
        <v xml:space="preserve"> Small farm areas alongside higher fragmentation of holdings suggests community SIPs may be preferred</v>
      </c>
      <c r="AX276" s="119" t="str">
        <f t="shared" si="111"/>
        <v xml:space="preserve"> High groundwater development suggests that new SIPs should focus on surface water sources. </v>
      </c>
      <c r="AY276" s="120" t="s">
        <v>727</v>
      </c>
      <c r="AZ276" s="119" t="str">
        <f t="shared" si="108"/>
        <v>Electric</v>
      </c>
      <c r="BA276" s="120" t="s">
        <v>728</v>
      </c>
      <c r="BB276" s="120" t="str">
        <f>INDEX(DISCOM!H:H,MATCH(B276,DISCOM!B:B,0))</f>
        <v>No</v>
      </c>
      <c r="BC276" s="153" t="s">
        <v>729</v>
      </c>
      <c r="BD276" s="181" t="str">
        <f t="shared" si="109"/>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276" s="58" t="s">
        <v>730</v>
      </c>
      <c r="BG276">
        <f>Y276*100</f>
        <v>0</v>
      </c>
    </row>
    <row r="277" spans="1:59" ht="123" customHeight="1" x14ac:dyDescent="0.25">
      <c r="A277" s="88" t="str">
        <f>INDEX(Aquifer!A:A,MATCH(B277,Aquifer!C:C,0))</f>
        <v>uttar pradesh</v>
      </c>
      <c r="B277" s="89" t="s">
        <v>380</v>
      </c>
      <c r="C277" s="87">
        <v>5.1070673766155004</v>
      </c>
      <c r="D277" s="130">
        <f>INDEX(Aquifer!J:J,MATCH(B277,Aquifer!C:C,0))*100</f>
        <v>63.193484492157815</v>
      </c>
      <c r="E277" s="128">
        <v>156.4</v>
      </c>
      <c r="F277" s="128">
        <v>48.1</v>
      </c>
      <c r="G277" s="128">
        <v>71.310414673943626</v>
      </c>
      <c r="H277" s="46" t="str">
        <f t="shared" si="93"/>
        <v>High</v>
      </c>
      <c r="I277" s="46" t="str">
        <f t="shared" si="94"/>
        <v>Moderate</v>
      </c>
      <c r="J277" s="46" t="str">
        <f t="shared" si="95"/>
        <v>Moderate</v>
      </c>
      <c r="K277" s="46" t="str">
        <f t="shared" si="96"/>
        <v>Very High</v>
      </c>
      <c r="L277" s="91" t="str">
        <f t="shared" si="97"/>
        <v>District has High proportion of area under cultivation, supporting Moderate cropping intensity. Irrigation coverage is Moderate with Very High irrigation water requirements.</v>
      </c>
      <c r="M277" s="132">
        <v>51.4</v>
      </c>
      <c r="N277" s="132">
        <f>INDEX(Aquifer!H:H,MATCH(B277,Aquifer!C:C,0))</f>
        <v>67.540000000000006</v>
      </c>
      <c r="O277" s="77" t="str">
        <f>INDEX(Aquifer!F:F,MATCH(B277,Aquifer!C:C,0))</f>
        <v>SR</v>
      </c>
      <c r="P277" s="134">
        <f>INDEX(surface_water_body!F:F,MATCH(B277,surface_water_body!A:A,0))</f>
        <v>1476</v>
      </c>
      <c r="Q277" s="42">
        <f>INDEX(surface_water_body!D:D,MATCH(B277,surface_water_body!A:A,0))</f>
        <v>12.956460000000048</v>
      </c>
      <c r="R277" s="132">
        <f>INDEX(surface_water_body!E:E,MATCH(B277,surface_water_body!A:A,0))</f>
        <v>0.25184844254543803</v>
      </c>
      <c r="S277" s="43" t="str">
        <f t="shared" si="98"/>
        <v>High</v>
      </c>
      <c r="T277" s="43" t="str">
        <f t="shared" si="99"/>
        <v>Moderate</v>
      </c>
      <c r="U277" s="43">
        <f t="shared" si="90"/>
        <v>3</v>
      </c>
      <c r="V277" s="48" t="str">
        <f t="shared" si="100"/>
        <v>Groundwater contribution to irrigation is High with current groundwater development stage classified as Moderate. There are 1476 surface water bodies, covering 0.3% of district area.</v>
      </c>
      <c r="W277" s="136">
        <v>100</v>
      </c>
      <c r="X277" s="134">
        <v>18</v>
      </c>
      <c r="Y277" s="143">
        <f>INDEX(Aquifer!E:E, MATCH(B277,Aquifer!C:C,0))*100</f>
        <v>81</v>
      </c>
      <c r="Z277" s="139">
        <f>(INDEX(Aquifer!G:G, MATCH(B277,Aquifer!C:C,0)))*(10^4/10^6)</f>
        <v>519.58680000000004</v>
      </c>
      <c r="AA277" s="141">
        <v>0</v>
      </c>
      <c r="AB277" s="56">
        <f>INDEX(Replacement!M:M, MATCH(B277,Replacement!B:B,0))</f>
        <v>8.4</v>
      </c>
      <c r="AC277" s="57">
        <f t="shared" si="91"/>
        <v>4</v>
      </c>
      <c r="AD277" s="57">
        <f>(X277/100)*0.278+(Y277/100)*0.0732</f>
        <v>0.10933200000000001</v>
      </c>
      <c r="AE277" s="44">
        <f t="shared" si="101"/>
        <v>4.3299911462304011E-3</v>
      </c>
      <c r="AF277" s="61" t="str">
        <f t="shared" si="102"/>
        <v>District has 100 pumps, with 18 % of pumps being electric. The electric tariff subsidy is Very High. These pumps abstract 519 MCM of groundwater.</v>
      </c>
      <c r="AG277" s="146">
        <f>INDEX(Replacement!N:N,MATCH(B277,Replacement!B:B,0))</f>
        <v>77.732010610000003</v>
      </c>
      <c r="AH277" s="147">
        <f>INDEX('Community SIP'!C:C,MATCH(B277,'Community SIP'!B:B,0))</f>
        <v>1.44</v>
      </c>
      <c r="AI277" s="147">
        <f>INDEX('Community SIP'!D:D,MATCH(B277,'Community SIP'!B:B,0))</f>
        <v>2.35</v>
      </c>
      <c r="AJ277" s="67" t="str">
        <f t="shared" si="103"/>
        <v>High</v>
      </c>
      <c r="AK277" s="64">
        <f t="shared" si="104"/>
        <v>3</v>
      </c>
      <c r="AL277" s="64" t="str">
        <f t="shared" si="105"/>
        <v>High</v>
      </c>
      <c r="AM277" s="70" t="str">
        <f t="shared" si="106"/>
        <v>Small and Marginal farmers hold 77 % of holdings. The average area per holding is 1.44 ha with High fragmentation of land.</v>
      </c>
      <c r="AN277" s="150" t="str">
        <f>INDEX(DISCOM!E:E,MATCH(B277,DISCOM!B:B,0))</f>
        <v>Dakshinanchal Vidyut Vitran Nigam Limited (DVVNL)</v>
      </c>
      <c r="AO277" s="150"/>
      <c r="AP277" s="150" t="str">
        <f>INDEX(DISCOM!F:F,MATCH(B277,DISCOM!B:B,0))</f>
        <v>C-</v>
      </c>
      <c r="AQ277" s="74" t="str">
        <f>INDEX(DISCOM!H:H,MATCH(B277,DISCOM!B:B,0))</f>
        <v>No</v>
      </c>
      <c r="AR277" s="150"/>
      <c r="AS277" s="77">
        <f>(INDEX(Tariff!D:D,MATCH(A277,Tariff!A:A,0)))*100</f>
        <v>0</v>
      </c>
      <c r="AT277" s="85" t="str">
        <f>(INDEX(Tariff!E:E,MATCH(A277,Tariff!A:A,0)))</f>
        <v>Very High</v>
      </c>
      <c r="AU277" s="86" t="str">
        <f t="shared" si="107"/>
        <v xml:space="preserve">Dakshinanchal Vidyut Vitran Nigam Limited (DVVNL) is the Distribution Company responsible for distributing electricity. The rating of DISCOM (capturing financial and operational metrics) is C-. </v>
      </c>
      <c r="AV277" s="119" t="str">
        <f>INDEX('Community SIP'!I:I,MATCH(B277,'Community SIP'!B:B,0))</f>
        <v>Community SIP</v>
      </c>
      <c r="AW277" s="119" t="str">
        <f t="shared" si="110"/>
        <v xml:space="preserve"> Small farm areas alongside higher fragmentation of holdings suggests community SIPs may be preferred</v>
      </c>
      <c r="AX277" s="119" t="str">
        <f t="shared" si="111"/>
        <v/>
      </c>
      <c r="AY277" s="119"/>
      <c r="AZ277" s="119" t="str">
        <f t="shared" si="108"/>
        <v>Diesel</v>
      </c>
      <c r="BA277" s="119"/>
      <c r="BB277" s="120" t="str">
        <f>INDEX(DISCOM!H:H,MATCH(B277,DISCOM!B:B,0))</f>
        <v>No</v>
      </c>
      <c r="BC277" s="153" t="s">
        <v>736</v>
      </c>
      <c r="BD277" s="181" t="str">
        <f t="shared" si="109"/>
        <v>Higher proportion of diesel pumps suggests that PM-KUSUM model B be preferred. Small farm areas alongside higher fragmentation of holdings suggests community SIPs may be preferred</v>
      </c>
      <c r="BE277" s="58" t="s">
        <v>737</v>
      </c>
      <c r="BG277">
        <f>Y277*100</f>
        <v>8100</v>
      </c>
    </row>
    <row r="278" spans="1:59" ht="123" customHeight="1" x14ac:dyDescent="0.25">
      <c r="A278" s="88" t="str">
        <f>INDEX(Aquifer!A:A,MATCH(B278,Aquifer!C:C,0))</f>
        <v>odisha</v>
      </c>
      <c r="B278" s="89" t="s">
        <v>296</v>
      </c>
      <c r="C278" s="87">
        <v>5.12</v>
      </c>
      <c r="D278" s="130">
        <f>INDEX(Aquifer!J:J,MATCH(B278,Aquifer!C:C,0))*100</f>
        <v>30.759811136360959</v>
      </c>
      <c r="E278" s="128">
        <v>100.89999999999999</v>
      </c>
      <c r="F278" s="128">
        <v>2.8</v>
      </c>
      <c r="G278" s="128">
        <v>37.53003913670382</v>
      </c>
      <c r="H278" s="46" t="str">
        <f t="shared" si="93"/>
        <v>Moderate</v>
      </c>
      <c r="I278" s="46" t="str">
        <f t="shared" si="94"/>
        <v>Low</v>
      </c>
      <c r="J278" s="46" t="str">
        <f t="shared" si="95"/>
        <v>Low</v>
      </c>
      <c r="K278" s="46" t="str">
        <f t="shared" si="96"/>
        <v>Moderate</v>
      </c>
      <c r="L278" s="91" t="str">
        <f t="shared" si="97"/>
        <v>District has Moderate proportion of area under cultivation, supporting Low cropping intensity. Irrigation coverage is Low with Moderate irrigation water requirements.</v>
      </c>
      <c r="M278" s="132">
        <v>18.190000000000001</v>
      </c>
      <c r="N278" s="132">
        <f>INDEX(Aquifer!H:H,MATCH(B278,Aquifer!C:C,0))</f>
        <v>51.44</v>
      </c>
      <c r="O278" s="77" t="str">
        <f>INDEX(Aquifer!F:F,MATCH(B278,Aquifer!C:C,0))</f>
        <v>SR</v>
      </c>
      <c r="P278" s="134">
        <f>INDEX(surface_water_body!F:F,MATCH(B278,surface_water_body!A:A,0))</f>
        <v>1231</v>
      </c>
      <c r="Q278" s="42">
        <f>INDEX(surface_water_body!D:D,MATCH(B278,surface_water_body!A:A,0))</f>
        <v>12.87341999999998</v>
      </c>
      <c r="R278" s="132">
        <f>INDEX(surface_water_body!E:E,MATCH(B278,surface_water_body!A:A,0))</f>
        <v>0.60614146497959132</v>
      </c>
      <c r="S278" s="43" t="str">
        <f t="shared" si="98"/>
        <v>Low</v>
      </c>
      <c r="T278" s="43" t="str">
        <f t="shared" si="99"/>
        <v>Moderate</v>
      </c>
      <c r="U278" s="43">
        <f t="shared" si="90"/>
        <v>3</v>
      </c>
      <c r="V278" s="48" t="str">
        <f t="shared" si="100"/>
        <v>Groundwater contribution to irrigation is Low with current groundwater development stage classified as Moderate. There are 1231 surface water bodies, covering 0.6% of district area.</v>
      </c>
      <c r="W278" s="136">
        <v>100</v>
      </c>
      <c r="X278" s="134">
        <v>37</v>
      </c>
      <c r="Y278" s="143">
        <f>INDEX(Aquifer!E:E, MATCH(B278,Aquifer!C:C,0))*100</f>
        <v>43</v>
      </c>
      <c r="Z278" s="139">
        <f>(INDEX(Aquifer!G:G, MATCH(B278,Aquifer!C:C,0)))*(10^4/10^6)</f>
        <v>257.09120000000001</v>
      </c>
      <c r="AA278" s="141">
        <v>150</v>
      </c>
      <c r="AB278" s="56">
        <f>INDEX(Replacement!M:M, MATCH(B278,Replacement!B:B,0))</f>
        <v>4.71</v>
      </c>
      <c r="AC278" s="57">
        <f t="shared" si="91"/>
        <v>3</v>
      </c>
      <c r="AD278" s="57">
        <f>(X278/100)*0.278+(Y278/100)*0.0732</f>
        <v>0.13433600000000001</v>
      </c>
      <c r="AE278" s="44">
        <f t="shared" si="101"/>
        <v>1.4760560571585423E-3</v>
      </c>
      <c r="AF278" s="61" t="str">
        <f t="shared" si="102"/>
        <v>District has 100 pumps, with 37 % of pumps being electric. The electric tariff subsidy is High. These pumps abstract 257 MCM of groundwater.</v>
      </c>
      <c r="AG278" s="146">
        <f>INDEX(Replacement!N:N,MATCH(B278,Replacement!B:B,0))</f>
        <v>92.460000000000008</v>
      </c>
      <c r="AH278" s="147">
        <f>INDEX('Community SIP'!C:C,MATCH(B278,'Community SIP'!B:B,0))</f>
        <v>0.98</v>
      </c>
      <c r="AI278" s="147">
        <f>INDEX('Community SIP'!D:D,MATCH(B278,'Community SIP'!B:B,0))</f>
        <v>4.49</v>
      </c>
      <c r="AJ278" s="67" t="str">
        <f t="shared" si="103"/>
        <v>Very High</v>
      </c>
      <c r="AK278" s="64">
        <f t="shared" si="104"/>
        <v>4</v>
      </c>
      <c r="AL278" s="64" t="str">
        <f t="shared" si="105"/>
        <v>Very High</v>
      </c>
      <c r="AM278" s="70" t="str">
        <f t="shared" si="106"/>
        <v>Small and Marginal farmers hold 92 % of holdings. The average area per holding is 0.98 ha with Very High fragmentation of land.</v>
      </c>
      <c r="AN278" s="150" t="str">
        <f>INDEX(DISCOM!E:E,MATCH(B278,DISCOM!B:B,0))</f>
        <v>TP Central Odisha Distribution Limited (TPCODL)</v>
      </c>
      <c r="AO278" s="150"/>
      <c r="AP278" s="150" t="str">
        <f>INDEX(DISCOM!F:F,MATCH(B278,DISCOM!B:B,0))</f>
        <v>A+</v>
      </c>
      <c r="AQ278" s="74" t="str">
        <f>INDEX(DISCOM!H:H,MATCH(B278,DISCOM!B:B,0))</f>
        <v>No data</v>
      </c>
      <c r="AR278" s="150"/>
      <c r="AS278" s="77">
        <f>(INDEX(Tariff!D:D,MATCH(A278,Tariff!A:A,0)))*100</f>
        <v>150</v>
      </c>
      <c r="AT278" s="85" t="str">
        <f>(INDEX(Tariff!E:E,MATCH(A278,Tariff!A:A,0)))</f>
        <v>High</v>
      </c>
      <c r="AU278" s="86" t="str">
        <f t="shared" si="107"/>
        <v xml:space="preserve">TP Central Odisha Distribution Limited (TPCODL) is the Distribution Company responsible for distributing electricity. The rating of DISCOM (capturing financial and operational metrics) is A+. </v>
      </c>
      <c r="AV278" s="119" t="str">
        <f>INDEX('Community SIP'!I:I,MATCH(B278,'Community SIP'!B:B,0))</f>
        <v>Community SIP</v>
      </c>
      <c r="AW278" s="119" t="str">
        <f t="shared" si="110"/>
        <v xml:space="preserve"> Small farm areas alongside higher fragmentation of holdings suggests community SIPs may be preferred</v>
      </c>
      <c r="AX278" s="119" t="str">
        <f t="shared" si="111"/>
        <v/>
      </c>
      <c r="AY278" s="119"/>
      <c r="AZ278" s="119" t="str">
        <f t="shared" si="108"/>
        <v>mix</v>
      </c>
      <c r="BA278" s="119" t="s">
        <v>728</v>
      </c>
      <c r="BB278" s="120" t="str">
        <f>INDEX(DISCOM!H:H,MATCH(B278,DISCOM!B:B,0))</f>
        <v>No data</v>
      </c>
      <c r="BC278" s="153" t="s">
        <v>744</v>
      </c>
      <c r="BD278" s="181" t="str">
        <f t="shared" si="109"/>
        <v>No data on DISCOM feeder segregation Small farm areas alongside higher fragmentation of holdings suggests community SIPs may be preferred</v>
      </c>
      <c r="BE278" s="58" t="s">
        <v>95</v>
      </c>
      <c r="BG278">
        <f>Y278*100</f>
        <v>4300</v>
      </c>
    </row>
    <row r="279" spans="1:59" ht="123" customHeight="1" x14ac:dyDescent="0.25">
      <c r="A279" s="88" t="str">
        <f>INDEX(Aquifer!A:A,MATCH(B279,Aquifer!C:C,0))</f>
        <v>rajasthan</v>
      </c>
      <c r="B279" s="89" t="s">
        <v>193</v>
      </c>
      <c r="C279" s="87">
        <v>5.0883049667788001</v>
      </c>
      <c r="D279" s="130">
        <f>INDEX(Aquifer!J:J,MATCH(B279,Aquifer!C:C,0))*100</f>
        <v>65.141428416867271</v>
      </c>
      <c r="E279" s="128">
        <v>160.5</v>
      </c>
      <c r="F279" s="128">
        <v>39.9</v>
      </c>
      <c r="G279" s="128">
        <v>68.182602196285856</v>
      </c>
      <c r="H279" s="46" t="str">
        <f t="shared" si="93"/>
        <v>High</v>
      </c>
      <c r="I279" s="46" t="str">
        <f t="shared" si="94"/>
        <v>Moderate</v>
      </c>
      <c r="J279" s="46" t="str">
        <f t="shared" si="95"/>
        <v>Moderate</v>
      </c>
      <c r="K279" s="46" t="str">
        <f t="shared" si="96"/>
        <v>Very High</v>
      </c>
      <c r="L279" s="91" t="str">
        <f t="shared" si="97"/>
        <v>District has High proportion of area under cultivation, supporting Moderate cropping intensity. Irrigation coverage is Moderate with Very High irrigation water requirements.</v>
      </c>
      <c r="M279" s="132">
        <v>99.339999999999989</v>
      </c>
      <c r="N279" s="132">
        <f>INDEX(Aquifer!H:H,MATCH(B279,Aquifer!C:C,0))</f>
        <v>216.66</v>
      </c>
      <c r="O279" s="77" t="str">
        <f>INDEX(Aquifer!F:F,MATCH(B279,Aquifer!C:C,0))</f>
        <v>SR</v>
      </c>
      <c r="P279" s="134">
        <f>INDEX(surface_water_body!F:F,MATCH(B279,surface_water_body!A:A,0))</f>
        <v>0</v>
      </c>
      <c r="Q279" s="42">
        <f>INDEX(surface_water_body!D:D,MATCH(B279,surface_water_body!A:A,0))</f>
        <v>0</v>
      </c>
      <c r="R279" s="132">
        <f>INDEX(surface_water_body!E:E,MATCH(B279,surface_water_body!A:A,0))</f>
        <v>0</v>
      </c>
      <c r="S279" s="43" t="str">
        <f t="shared" si="98"/>
        <v>Very High</v>
      </c>
      <c r="T279" s="43" t="str">
        <f t="shared" si="99"/>
        <v>Over-exploited</v>
      </c>
      <c r="U279" s="43">
        <f t="shared" si="90"/>
        <v>1</v>
      </c>
      <c r="V279" s="48" t="str">
        <f t="shared" si="100"/>
        <v>Groundwater contribution to irrigation is Very High with current groundwater development stage classified as Over-exploited. There are 0 surface water bodies, covering 0% of district area.</v>
      </c>
      <c r="W279" s="136">
        <v>100</v>
      </c>
      <c r="X279" s="134">
        <v>93</v>
      </c>
      <c r="Y279" s="143">
        <f>INDEX(Aquifer!E:E, MATCH(B279,Aquifer!C:C,0))*100</f>
        <v>7.0000000000000009</v>
      </c>
      <c r="Z279" s="139">
        <f>(INDEX(Aquifer!G:G, MATCH(B279,Aquifer!C:C,0)))*(10^4/10^6)</f>
        <v>794.47230000000002</v>
      </c>
      <c r="AA279" s="141">
        <v>167</v>
      </c>
      <c r="AB279" s="56">
        <f>INDEX(Replacement!M:M, MATCH(B279,Replacement!B:B,0))</f>
        <v>64.34</v>
      </c>
      <c r="AC279" s="57">
        <f t="shared" si="91"/>
        <v>1</v>
      </c>
      <c r="AD279" s="57">
        <f>(X279/100)*0.278+(Y279/100)*0.0732</f>
        <v>0.26366400000000006</v>
      </c>
      <c r="AE279" s="44">
        <f t="shared" si="101"/>
        <v>0.12229620284408695</v>
      </c>
      <c r="AF279" s="61" t="str">
        <f t="shared" si="102"/>
        <v>District has 100 pumps, with 93 % of pumps being electric. The electric tariff subsidy is Moderate. These pumps abstract 794 MCM of groundwater.</v>
      </c>
      <c r="AG279" s="146">
        <f>INDEX(Replacement!N:N,MATCH(B279,Replacement!B:B,0))</f>
        <v>71.945486420000009</v>
      </c>
      <c r="AH279" s="147">
        <f>INDEX('Community SIP'!C:C,MATCH(B279,'Community SIP'!B:B,0))</f>
        <v>1.66</v>
      </c>
      <c r="AI279" s="147">
        <f>INDEX('Community SIP'!D:D,MATCH(B279,'Community SIP'!B:B,0))</f>
        <v>1.94</v>
      </c>
      <c r="AJ279" s="67" t="str">
        <f t="shared" si="103"/>
        <v>High</v>
      </c>
      <c r="AK279" s="64">
        <f t="shared" si="104"/>
        <v>3</v>
      </c>
      <c r="AL279" s="64" t="str">
        <f t="shared" si="105"/>
        <v>Moderate</v>
      </c>
      <c r="AM279" s="70" t="str">
        <f t="shared" si="106"/>
        <v>Small and Marginal farmers hold 71 % of holdings. The average area per holding is 1.66 ha with Moderate fragmentation of land.</v>
      </c>
      <c r="AN279" s="150" t="str">
        <f>INDEX(DISCOM!E:E,MATCH(B279,DISCOM!B:B,0))</f>
        <v>Ajmer Vidyut Vitran Nigam Limited (AVVNL)</v>
      </c>
      <c r="AO279" s="150" t="str">
        <f>RIGHT(AN279,7)</f>
        <v>(AVVNL)</v>
      </c>
      <c r="AP279" s="150" t="str">
        <f>INDEX(DISCOM!F:F,MATCH(B279,DISCOM!B:B,0))</f>
        <v>B</v>
      </c>
      <c r="AQ279" s="74" t="str">
        <f>INDEX(DISCOM!H:H,MATCH(B279,DISCOM!B:B,0))</f>
        <v>No</v>
      </c>
      <c r="AR279" s="150"/>
      <c r="AS279" s="77">
        <f>(INDEX(Tariff!D:D,MATCH(A279,Tariff!A:A,0)))*100</f>
        <v>167</v>
      </c>
      <c r="AT279" s="85" t="str">
        <f>(INDEX(Tariff!E:E,MATCH(A279,Tariff!A:A,0)))</f>
        <v>Moderate</v>
      </c>
      <c r="AU279" s="86" t="str">
        <f t="shared" si="107"/>
        <v xml:space="preserve">Ajmer Vidyut Vitran Nigam Limited (AVVNL) is the Distribution Company responsible for distributing electricity. The rating of DISCOM (capturing financial and operational metrics) is B. </v>
      </c>
      <c r="AV279" s="119" t="str">
        <f>INDEX('Community SIP'!I:I,MATCH(B279,'Community SIP'!B:B,0))</f>
        <v/>
      </c>
      <c r="AW279" s="119" t="str">
        <f t="shared" si="110"/>
        <v/>
      </c>
      <c r="AX279" s="119" t="str">
        <f t="shared" si="111"/>
        <v xml:space="preserve"> High groundwater development suggests that new SIPs should focus on surface water sources. </v>
      </c>
      <c r="AY279" s="120" t="s">
        <v>727</v>
      </c>
      <c r="AZ279" s="119" t="str">
        <f t="shared" si="108"/>
        <v>Electric</v>
      </c>
      <c r="BA279" s="120" t="s">
        <v>728</v>
      </c>
      <c r="BB279" s="120" t="str">
        <f>INDEX(DISCOM!H:H,MATCH(B279,DISCOM!B:B,0))</f>
        <v>No</v>
      </c>
      <c r="BC279" s="153" t="s">
        <v>729</v>
      </c>
      <c r="BD279"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79" s="58" t="s">
        <v>730</v>
      </c>
      <c r="BG279">
        <f>Y279*100</f>
        <v>700.00000000000011</v>
      </c>
    </row>
    <row r="280" spans="1:59" ht="123" customHeight="1" x14ac:dyDescent="0.25">
      <c r="A280" s="88" t="str">
        <f>INDEX(Aquifer!A:A,MATCH(B280,Aquifer!C:C,0))</f>
        <v>haryana</v>
      </c>
      <c r="B280" s="89" t="s">
        <v>182</v>
      </c>
      <c r="C280" s="87">
        <v>4.8275287411830003</v>
      </c>
      <c r="D280" s="130">
        <f>INDEX(Aquifer!J:J,MATCH(B280,Aquifer!C:C,0))*100</f>
        <v>92.579514323339396</v>
      </c>
      <c r="E280" s="128">
        <v>190.9</v>
      </c>
      <c r="F280" s="128">
        <v>99.1</v>
      </c>
      <c r="G280" s="128">
        <v>81.222126228780922</v>
      </c>
      <c r="H280" s="46" t="str">
        <f t="shared" si="93"/>
        <v>Very High</v>
      </c>
      <c r="I280" s="46" t="str">
        <f t="shared" si="94"/>
        <v>High</v>
      </c>
      <c r="J280" s="46" t="str">
        <f t="shared" si="95"/>
        <v>Very High</v>
      </c>
      <c r="K280" s="46" t="str">
        <f t="shared" si="96"/>
        <v>Very High</v>
      </c>
      <c r="L280" s="91" t="str">
        <f t="shared" si="97"/>
        <v>District has Very High proportion of area under cultivation, supporting High cropping intensity. Irrigation coverage is Very High with Very High irrigation water requirements.</v>
      </c>
      <c r="M280" s="132">
        <v>43.46</v>
      </c>
      <c r="N280" s="132">
        <f>INDEX(Aquifer!H:H,MATCH(B280,Aquifer!C:C,0))</f>
        <v>105.27</v>
      </c>
      <c r="O280" s="77" t="str">
        <f>INDEX(Aquifer!F:F,MATCH(B280,Aquifer!C:C,0))</f>
        <v>SR</v>
      </c>
      <c r="P280" s="134">
        <f>INDEX(surface_water_body!F:F,MATCH(B280,surface_water_body!A:A,0))</f>
        <v>1026</v>
      </c>
      <c r="Q280" s="42">
        <f>INDEX(surface_water_body!D:D,MATCH(B280,surface_water_body!A:A,0))</f>
        <v>4.2801999999999998</v>
      </c>
      <c r="R280" s="132">
        <f>INDEX(surface_water_body!E:E,MATCH(B280,surface_water_body!A:A,0))</f>
        <v>0.15260546030485161</v>
      </c>
      <c r="S280" s="43" t="str">
        <f t="shared" si="98"/>
        <v>Moderate</v>
      </c>
      <c r="T280" s="43" t="str">
        <f t="shared" si="99"/>
        <v>Over-exploited</v>
      </c>
      <c r="U280" s="43">
        <f t="shared" si="90"/>
        <v>2</v>
      </c>
      <c r="V280" s="48" t="str">
        <f t="shared" si="100"/>
        <v>Groundwater contribution to irrigation is Moderate with current groundwater development stage classified as Over-exploited. There are 1026 surface water bodies, covering 0.2% of district area.</v>
      </c>
      <c r="W280" s="136">
        <v>100</v>
      </c>
      <c r="X280" s="134">
        <v>92</v>
      </c>
      <c r="Y280" s="143">
        <f>INDEX(Aquifer!E:E, MATCH(B280,Aquifer!C:C,0))*100</f>
        <v>6</v>
      </c>
      <c r="Z280" s="139">
        <f>(INDEX(Aquifer!G:G, MATCH(B280,Aquifer!C:C,0)))*(10^4/10^6)</f>
        <v>826.5367</v>
      </c>
      <c r="AA280" s="141">
        <v>10</v>
      </c>
      <c r="AB280" s="56">
        <f>INDEX(Replacement!M:M, MATCH(B280,Replacement!B:B,0))</f>
        <v>13.2</v>
      </c>
      <c r="AC280" s="57">
        <f t="shared" si="91"/>
        <v>1</v>
      </c>
      <c r="AD280" s="57">
        <f>(X280/100)*0.278+(Y280/100)*0.0732</f>
        <v>0.26015200000000005</v>
      </c>
      <c r="AE280" s="44">
        <f t="shared" si="101"/>
        <v>2.5755237697057256E-2</v>
      </c>
      <c r="AF280" s="61" t="str">
        <f t="shared" si="102"/>
        <v>District has 100 pumps, with 92 % of pumps being electric. The electric tariff subsidy is Very High. These pumps abstract 826 MCM of groundwater.</v>
      </c>
      <c r="AG280" s="146">
        <f>INDEX(Replacement!N:N,MATCH(B280,Replacement!B:B,0))</f>
        <v>65.97999999999999</v>
      </c>
      <c r="AH280" s="147">
        <f>INDEX('Community SIP'!C:C,MATCH(B280,'Community SIP'!B:B,0))</f>
        <v>2.31</v>
      </c>
      <c r="AI280" s="147">
        <f>INDEX('Community SIP'!D:D,MATCH(B280,'Community SIP'!B:B,0))</f>
        <v>1</v>
      </c>
      <c r="AJ280" s="67" t="str">
        <f t="shared" si="103"/>
        <v>High</v>
      </c>
      <c r="AK280" s="64">
        <f t="shared" si="104"/>
        <v>2</v>
      </c>
      <c r="AL280" s="64" t="str">
        <f t="shared" si="105"/>
        <v>Low</v>
      </c>
      <c r="AM280" s="70" t="str">
        <f t="shared" si="106"/>
        <v>Small and Marginal farmers hold 65 % of holdings. The average area per holding is 2.31 ha with Low fragmentation of land.</v>
      </c>
      <c r="AN280" s="150" t="str">
        <f>INDEX(DISCOM!E:E,MATCH(B280,DISCOM!B:B,0))</f>
        <v>Uttar Haryana Bijli Vitran Nigam Limited (UHBVNL)</v>
      </c>
      <c r="AO280" s="150"/>
      <c r="AP280" s="150" t="str">
        <f>INDEX(DISCOM!F:F,MATCH(B280,DISCOM!B:B,0))</f>
        <v>A+</v>
      </c>
      <c r="AQ280" s="74" t="str">
        <f>INDEX(DISCOM!H:H,MATCH(B280,DISCOM!B:B,0))</f>
        <v>Yes</v>
      </c>
      <c r="AR280" s="150" t="s">
        <v>726</v>
      </c>
      <c r="AS280" s="77">
        <f>(INDEX(Tariff!D:D,MATCH(A280,Tariff!A:A,0)))*100</f>
        <v>10</v>
      </c>
      <c r="AT280" s="85" t="str">
        <f>(INDEX(Tariff!E:E,MATCH(A280,Tariff!A:A,0)))</f>
        <v>Very High</v>
      </c>
      <c r="AU280" s="86" t="str">
        <f t="shared" si="107"/>
        <v>Uttar Haryana Bijli Vitran Nigam Limited (UHBVNL) is the Distribution Company responsible for distributing electricity. The rating of DISCOM (capturing financial and operational metrics) is A+. More than 70 % of feeder is segregated.</v>
      </c>
      <c r="AV280" s="119" t="str">
        <f>INDEX('Community SIP'!I:I,MATCH(B280,'Community SIP'!B:B,0))</f>
        <v/>
      </c>
      <c r="AW280" s="119" t="str">
        <f t="shared" si="110"/>
        <v/>
      </c>
      <c r="AX280" s="119" t="str">
        <f t="shared" si="111"/>
        <v/>
      </c>
      <c r="AY280" s="120"/>
      <c r="AZ280" s="120" t="str">
        <f t="shared" si="108"/>
        <v>Electric</v>
      </c>
      <c r="BA280" s="120" t="s">
        <v>728</v>
      </c>
      <c r="BB280" s="120" t="str">
        <f>INDEX(DISCOM!H:H,MATCH(B280,DISCOM!B:B,0))</f>
        <v>Yes</v>
      </c>
      <c r="BC280" s="153" t="s">
        <v>731</v>
      </c>
      <c r="BD280" s="181" t="str">
        <f t="shared" si="109"/>
        <v>High DISCOM rating alongside feeder segregation and higher proportion of electric pumps suggests both PM-KUSUM model C (IPS and FLS) may be preferred.</v>
      </c>
      <c r="BE280" s="58" t="s">
        <v>732</v>
      </c>
      <c r="BG280">
        <f>Y280*100</f>
        <v>600</v>
      </c>
    </row>
    <row r="281" spans="1:59" ht="123" customHeight="1" x14ac:dyDescent="0.25">
      <c r="A281" s="88" t="str">
        <f>INDEX(Aquifer!A:A,MATCH(B281,Aquifer!C:C,0))</f>
        <v>rajasthan</v>
      </c>
      <c r="B281" s="89" t="s">
        <v>194</v>
      </c>
      <c r="C281" s="87">
        <v>5.5552357176163998</v>
      </c>
      <c r="D281" s="130">
        <f>INDEX(Aquifer!J:J,MATCH(B281,Aquifer!C:C,0))*100</f>
        <v>61.896512372557233</v>
      </c>
      <c r="E281" s="128">
        <v>126.89999999999999</v>
      </c>
      <c r="F281" s="128">
        <v>47.8</v>
      </c>
      <c r="G281" s="128">
        <v>75.586023883237502</v>
      </c>
      <c r="H281" s="46" t="str">
        <f t="shared" si="93"/>
        <v>High</v>
      </c>
      <c r="I281" s="46" t="str">
        <f t="shared" si="94"/>
        <v>Low</v>
      </c>
      <c r="J281" s="46" t="str">
        <f t="shared" si="95"/>
        <v>Moderate</v>
      </c>
      <c r="K281" s="46" t="str">
        <f t="shared" si="96"/>
        <v>Very High</v>
      </c>
      <c r="L281" s="91" t="str">
        <f t="shared" si="97"/>
        <v>District has High proportion of area under cultivation, supporting Low cropping intensity. Irrigation coverage is Moderate with Very High irrigation water requirements.</v>
      </c>
      <c r="M281" s="132">
        <v>96.28</v>
      </c>
      <c r="N281" s="132">
        <f>INDEX(Aquifer!H:H,MATCH(B281,Aquifer!C:C,0))</f>
        <v>256.74</v>
      </c>
      <c r="O281" s="77" t="str">
        <f>INDEX(Aquifer!F:F,MATCH(B281,Aquifer!C:C,0))</f>
        <v>HR</v>
      </c>
      <c r="P281" s="134">
        <f>INDEX(surface_water_body!F:F,MATCH(B281,surface_water_body!A:A,0))</f>
        <v>468</v>
      </c>
      <c r="Q281" s="42">
        <f>INDEX(surface_water_body!D:D,MATCH(B281,surface_water_body!A:A,0))</f>
        <v>7.381650000000004</v>
      </c>
      <c r="R281" s="132">
        <f>INDEX(surface_water_body!E:E,MATCH(B281,surface_water_body!A:A,0))</f>
        <v>3.0831820241328002E-2</v>
      </c>
      <c r="S281" s="43" t="str">
        <f t="shared" si="98"/>
        <v>Very High</v>
      </c>
      <c r="T281" s="43" t="str">
        <f t="shared" si="99"/>
        <v>Over-exploited</v>
      </c>
      <c r="U281" s="43">
        <f t="shared" si="90"/>
        <v>2</v>
      </c>
      <c r="V281" s="48" t="str">
        <f t="shared" si="100"/>
        <v>Groundwater contribution to irrigation is Very High with current groundwater development stage classified as Over-exploited. There are 468 surface water bodies, covering 0% of district area.</v>
      </c>
      <c r="W281" s="136">
        <v>100</v>
      </c>
      <c r="X281" s="134">
        <v>78</v>
      </c>
      <c r="Y281" s="143">
        <f>INDEX(Aquifer!E:E, MATCH(B281,Aquifer!C:C,0))*100</f>
        <v>22</v>
      </c>
      <c r="Z281" s="139">
        <f>(INDEX(Aquifer!G:G, MATCH(B281,Aquifer!C:C,0)))*(10^4/10^6)</f>
        <v>586.40650000000005</v>
      </c>
      <c r="AA281" s="141">
        <v>167</v>
      </c>
      <c r="AB281" s="56">
        <f>INDEX(Replacement!M:M, MATCH(B281,Replacement!B:B,0))</f>
        <v>22.62</v>
      </c>
      <c r="AC281" s="57">
        <f t="shared" si="91"/>
        <v>1</v>
      </c>
      <c r="AD281" s="57">
        <f>(X281/100)*0.278+(Y281/100)*0.0732</f>
        <v>0.23294400000000004</v>
      </c>
      <c r="AE281" s="44">
        <f t="shared" si="101"/>
        <v>2.8037883383012541E-2</v>
      </c>
      <c r="AF281" s="61" t="str">
        <f t="shared" si="102"/>
        <v>District has 100 pumps, with 78 % of pumps being electric. The electric tariff subsidy is Moderate. These pumps abstract 586 MCM of groundwater.</v>
      </c>
      <c r="AG281" s="146">
        <f>INDEX(Replacement!N:N,MATCH(B281,Replacement!B:B,0))</f>
        <v>26.612127050000002</v>
      </c>
      <c r="AH281" s="147">
        <f>INDEX('Community SIP'!C:C,MATCH(B281,'Community SIP'!B:B,0))</f>
        <v>5.7</v>
      </c>
      <c r="AI281" s="147">
        <f>INDEX('Community SIP'!D:D,MATCH(B281,'Community SIP'!B:B,0))</f>
        <v>1.86</v>
      </c>
      <c r="AJ281" s="67" t="str">
        <f t="shared" si="103"/>
        <v>Low</v>
      </c>
      <c r="AK281" s="64">
        <f t="shared" si="104"/>
        <v>1</v>
      </c>
      <c r="AL281" s="64" t="str">
        <f t="shared" si="105"/>
        <v>Moderate</v>
      </c>
      <c r="AM281" s="70" t="str">
        <f t="shared" si="106"/>
        <v>Small and Marginal farmers hold 26 % of holdings. The average area per holding is 5.7 ha with Moderate fragmentation of land.</v>
      </c>
      <c r="AN281" s="150" t="str">
        <f>INDEX(DISCOM!E:E,MATCH(B281,DISCOM!B:B,0))</f>
        <v>Jodhpur Vidyut Vitran Nigam Limited (JDVVNL)</v>
      </c>
      <c r="AO281" s="150" t="str">
        <f>RIGHT(AN281,7)</f>
        <v>JDVVNL)</v>
      </c>
      <c r="AP281" s="150" t="str">
        <f>INDEX(DISCOM!F:F,MATCH(B281,DISCOM!B:B,0))</f>
        <v>B-</v>
      </c>
      <c r="AQ281" s="74" t="str">
        <f>INDEX(DISCOM!H:H,MATCH(B281,DISCOM!B:B,0))</f>
        <v>No</v>
      </c>
      <c r="AR281" s="150"/>
      <c r="AS281" s="77">
        <f>(INDEX(Tariff!D:D,MATCH(A281,Tariff!A:A,0)))*100</f>
        <v>167</v>
      </c>
      <c r="AT281" s="85" t="str">
        <f>(INDEX(Tariff!E:E,MATCH(A281,Tariff!A:A,0)))</f>
        <v>Moderate</v>
      </c>
      <c r="AU281" s="86" t="str">
        <f t="shared" si="107"/>
        <v xml:space="preserve">Jodhpur Vidyut Vitran Nigam Limited (JDVVNL) is the Distribution Company responsible for distributing electricity. The rating of DISCOM (capturing financial and operational metrics) is B-. </v>
      </c>
      <c r="AV281" s="119" t="str">
        <f>INDEX('Community SIP'!I:I,MATCH(B281,'Community SIP'!B:B,0))</f>
        <v/>
      </c>
      <c r="AW281" s="119" t="str">
        <f t="shared" si="110"/>
        <v/>
      </c>
      <c r="AX281" s="119" t="str">
        <f t="shared" si="111"/>
        <v xml:space="preserve"> High groundwater development suggests that new SIPs should focus on surface water sources. </v>
      </c>
      <c r="AY281" s="120" t="s">
        <v>727</v>
      </c>
      <c r="AZ281" s="120" t="str">
        <f t="shared" si="108"/>
        <v>Electric</v>
      </c>
      <c r="BA281" s="119"/>
      <c r="BB281" s="120" t="str">
        <f>INDEX(DISCOM!H:H,MATCH(B281,DISCOM!B:B,0))</f>
        <v>No</v>
      </c>
      <c r="BC281" s="153" t="s">
        <v>724</v>
      </c>
      <c r="BD281" s="181" t="str">
        <f t="shared" si="109"/>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v>
      </c>
      <c r="BE281" s="58" t="s">
        <v>725</v>
      </c>
      <c r="BG281">
        <f>Y281*100</f>
        <v>2200</v>
      </c>
    </row>
    <row r="282" spans="1:59" ht="123" customHeight="1" x14ac:dyDescent="0.25">
      <c r="A282" s="88" t="str">
        <f>INDEX(Aquifer!A:A,MATCH(B282,Aquifer!C:C,0))</f>
        <v>assam</v>
      </c>
      <c r="B282" s="89" t="s">
        <v>20</v>
      </c>
      <c r="C282" s="87">
        <v>4.2753310284720003</v>
      </c>
      <c r="D282" s="130">
        <f>INDEX(Aquifer!J:J,MATCH(B282,Aquifer!C:C,0))*100</f>
        <v>60.280344733105842</v>
      </c>
      <c r="E282" s="128">
        <v>111.60000000000001</v>
      </c>
      <c r="F282" s="128">
        <v>0.5</v>
      </c>
      <c r="G282" s="128">
        <v>29.366144668158089</v>
      </c>
      <c r="H282" s="46" t="str">
        <f t="shared" si="93"/>
        <v>High</v>
      </c>
      <c r="I282" s="46" t="str">
        <f t="shared" si="94"/>
        <v>Low</v>
      </c>
      <c r="J282" s="46" t="str">
        <f t="shared" si="95"/>
        <v>Low</v>
      </c>
      <c r="K282" s="46" t="str">
        <f t="shared" si="96"/>
        <v>Moderate</v>
      </c>
      <c r="L282" s="91" t="str">
        <f t="shared" si="97"/>
        <v>District has High proportion of area under cultivation, supporting Low cropping intensity. Irrigation coverage is Low with Moderate irrigation water requirements.</v>
      </c>
      <c r="M282" s="132">
        <v>43.5</v>
      </c>
      <c r="N282" s="132">
        <f>INDEX(Aquifer!H:H,MATCH(B282,Aquifer!C:C,0))</f>
        <v>12.61</v>
      </c>
      <c r="O282" s="77" t="str">
        <f>INDEX(Aquifer!F:F,MATCH(B282,Aquifer!C:C,0))</f>
        <v>SR</v>
      </c>
      <c r="P282" s="134">
        <f>INDEX(surface_water_body!F:F,MATCH(B282,surface_water_body!A:A,0))</f>
        <v>3138</v>
      </c>
      <c r="Q282" s="42">
        <f>INDEX(surface_water_body!D:D,MATCH(B282,surface_water_body!A:A,0))</f>
        <v>6.7135999999998592</v>
      </c>
      <c r="R282" s="132">
        <f>INDEX(surface_water_body!E:E,MATCH(B282,surface_water_body!A:A,0))</f>
        <v>0.23373172861745881</v>
      </c>
      <c r="S282" s="43" t="str">
        <f t="shared" si="98"/>
        <v>Moderate</v>
      </c>
      <c r="T282" s="43" t="str">
        <f t="shared" si="99"/>
        <v>Low</v>
      </c>
      <c r="U282" s="43">
        <f t="shared" si="90"/>
        <v>2</v>
      </c>
      <c r="V282" s="48" t="str">
        <f t="shared" si="100"/>
        <v>Groundwater contribution to irrigation is Moderate with current groundwater development stage classified as Low. There are 3138 surface water bodies, covering 0.2% of district area.</v>
      </c>
      <c r="W282" s="136">
        <v>100</v>
      </c>
      <c r="X282" s="134">
        <v>0</v>
      </c>
      <c r="Y282" s="143">
        <f>INDEX(Aquifer!E:E, MATCH(B282,Aquifer!C:C,0))*100</f>
        <v>100</v>
      </c>
      <c r="Z282" s="139">
        <f>(INDEX(Aquifer!G:G, MATCH(B282,Aquifer!C:C,0)))*(10^4/10^6)</f>
        <v>71.210099999999997</v>
      </c>
      <c r="AA282" s="141">
        <v>465.00000000000006</v>
      </c>
      <c r="AB282" s="56">
        <f>INDEX(Replacement!M:M, MATCH(B282,Replacement!B:B,0))</f>
        <v>1.9</v>
      </c>
      <c r="AC282" s="57">
        <f t="shared" si="91"/>
        <v>4</v>
      </c>
      <c r="AD282" s="57">
        <f>(X282/100)*0.278+(Y282/100)*0.0732</f>
        <v>7.3200000000000001E-2</v>
      </c>
      <c r="AE282" s="44">
        <f t="shared" si="101"/>
        <v>8.9868728646666672E-5</v>
      </c>
      <c r="AF282" s="61" t="str">
        <f t="shared" si="102"/>
        <v>District has 100 pumps, with 0 % of pumps being electric. The electric tariff subsidy is Low. These pumps abstract 71 MCM of groundwater.</v>
      </c>
      <c r="AG282" s="146">
        <f>INDEX(Replacement!N:N,MATCH(B282,Replacement!B:B,0))</f>
        <v>82.52</v>
      </c>
      <c r="AH282" s="147">
        <f>INDEX('Community SIP'!C:C,MATCH(B282,'Community SIP'!B:B,0))</f>
        <v>1.1200000000000001</v>
      </c>
      <c r="AI282" s="147">
        <f>INDEX('Community SIP'!D:D,MATCH(B282,'Community SIP'!B:B,0))</f>
        <v>1.83</v>
      </c>
      <c r="AJ282" s="67" t="str">
        <f t="shared" si="103"/>
        <v>Very High</v>
      </c>
      <c r="AK282" s="64">
        <f t="shared" si="104"/>
        <v>3</v>
      </c>
      <c r="AL282" s="64" t="str">
        <f t="shared" si="105"/>
        <v>Moderate</v>
      </c>
      <c r="AM282" s="70" t="str">
        <f t="shared" si="106"/>
        <v>Small and Marginal farmers hold 82 % of holdings. The average area per holding is 1.12 ha with Moderate fragmentation of land.</v>
      </c>
      <c r="AN282" s="150" t="str">
        <f>INDEX(DISCOM!E:E,MATCH(B282,DISCOM!B:B,0))</f>
        <v>Assam Power Distribution Company Limited (APDCL)</v>
      </c>
      <c r="AO282" s="150"/>
      <c r="AP282" s="150" t="str">
        <f>INDEX(DISCOM!F:F,MATCH(B282,DISCOM!B:B,0))</f>
        <v>B-</v>
      </c>
      <c r="AQ282" s="74" t="str">
        <f>INDEX(DISCOM!H:H,MATCH(B282,DISCOM!B:B,0))</f>
        <v>No</v>
      </c>
      <c r="AR282" s="150"/>
      <c r="AS282" s="77">
        <f>(INDEX(Tariff!D:D,MATCH(A282,Tariff!A:A,0)))*100</f>
        <v>465.00000000000006</v>
      </c>
      <c r="AT282" s="85" t="str">
        <f>(INDEX(Tariff!E:E,MATCH(A282,Tariff!A:A,0)))</f>
        <v>Low</v>
      </c>
      <c r="AU282" s="86" t="str">
        <f t="shared" si="107"/>
        <v xml:space="preserve">Assam Power Distribution Company Limited (APDCL) is the Distribution Company responsible for distributing electricity. The rating of DISCOM (capturing financial and operational metrics) is B-. </v>
      </c>
      <c r="AV282" s="119" t="str">
        <f>INDEX('Community SIP'!I:I,MATCH(B282,'Community SIP'!B:B,0))</f>
        <v/>
      </c>
      <c r="AW282" s="119" t="str">
        <f t="shared" si="110"/>
        <v/>
      </c>
      <c r="AX282" s="119" t="str">
        <f t="shared" si="111"/>
        <v/>
      </c>
      <c r="AY282" s="119"/>
      <c r="AZ282" s="119" t="str">
        <f t="shared" si="108"/>
        <v>Diesel</v>
      </c>
      <c r="BA282" s="119"/>
      <c r="BB282" s="120" t="str">
        <f>INDEX(DISCOM!H:H,MATCH(B282,DISCOM!B:B,0))</f>
        <v>No</v>
      </c>
      <c r="BC282" s="153" t="s">
        <v>736</v>
      </c>
      <c r="BD282" s="181" t="str">
        <f t="shared" si="109"/>
        <v>Higher proportion of diesel pumps suggests that PM-KUSUM model B be preferred.</v>
      </c>
      <c r="BE282" s="58" t="s">
        <v>737</v>
      </c>
      <c r="BG282">
        <f>Y282*100</f>
        <v>10000</v>
      </c>
    </row>
    <row r="283" spans="1:59" ht="123" customHeight="1" x14ac:dyDescent="0.25">
      <c r="A283" s="88" t="str">
        <f>INDEX(Aquifer!A:A,MATCH(B283,Aquifer!C:C,0))</f>
        <v>gujarat</v>
      </c>
      <c r="B283" s="89" t="s">
        <v>187</v>
      </c>
      <c r="C283" s="87">
        <v>5.5148912337793998</v>
      </c>
      <c r="D283" s="130">
        <f>INDEX(Aquifer!J:J,MATCH(B283,Aquifer!C:C,0))*100</f>
        <v>63.818916263328362</v>
      </c>
      <c r="E283" s="128">
        <v>144.9</v>
      </c>
      <c r="F283" s="128">
        <v>58.4</v>
      </c>
      <c r="G283" s="128">
        <v>83.360277328711192</v>
      </c>
      <c r="H283" s="46" t="str">
        <f t="shared" si="93"/>
        <v>High</v>
      </c>
      <c r="I283" s="46" t="str">
        <f t="shared" si="94"/>
        <v>Moderate</v>
      </c>
      <c r="J283" s="46" t="str">
        <f t="shared" si="95"/>
        <v>High</v>
      </c>
      <c r="K283" s="46" t="str">
        <f t="shared" si="96"/>
        <v>Very High</v>
      </c>
      <c r="L283" s="91" t="str">
        <f t="shared" si="97"/>
        <v>District has High proportion of area under cultivation, supporting Moderate cropping intensity. Irrigation coverage is High with Very High irrigation water requirements.</v>
      </c>
      <c r="M283" s="132">
        <v>99.02</v>
      </c>
      <c r="N283" s="132">
        <f>INDEX(Aquifer!H:H,MATCH(B283,Aquifer!C:C,0))</f>
        <v>42.26</v>
      </c>
      <c r="O283" s="77" t="str">
        <f>INDEX(Aquifer!F:F,MATCH(B283,Aquifer!C:C,0))</f>
        <v>HR</v>
      </c>
      <c r="P283" s="134">
        <f>INDEX(surface_water_body!F:F,MATCH(B283,surface_water_body!A:A,0))</f>
        <v>970</v>
      </c>
      <c r="Q283" s="42">
        <f>INDEX(surface_water_body!D:D,MATCH(B283,surface_water_body!A:A,0))</f>
        <v>24.653199999999988</v>
      </c>
      <c r="R283" s="132">
        <f>INDEX(surface_water_body!E:E,MATCH(B283,surface_water_body!A:A,0))</f>
        <v>0.32650786793142922</v>
      </c>
      <c r="S283" s="43" t="str">
        <f t="shared" si="98"/>
        <v>Very High</v>
      </c>
      <c r="T283" s="43" t="str">
        <f t="shared" si="99"/>
        <v>Low</v>
      </c>
      <c r="U283" s="43">
        <f t="shared" si="90"/>
        <v>4</v>
      </c>
      <c r="V283" s="48" t="str">
        <f t="shared" si="100"/>
        <v>Groundwater contribution to irrigation is Very High with current groundwater development stage classified as Low. There are 970 surface water bodies, covering 0.3% of district area.</v>
      </c>
      <c r="W283" s="136">
        <v>100</v>
      </c>
      <c r="X283" s="134">
        <v>100</v>
      </c>
      <c r="Y283" s="143">
        <f>INDEX(Aquifer!E:E, MATCH(B283,Aquifer!C:C,0))*100</f>
        <v>0</v>
      </c>
      <c r="Z283" s="139">
        <f>(INDEX(Aquifer!G:G, MATCH(B283,Aquifer!C:C,0)))*(10^4/10^6)</f>
        <v>650.89059999999995</v>
      </c>
      <c r="AA283" s="141">
        <v>60</v>
      </c>
      <c r="AB283" s="56">
        <f>INDEX(Replacement!M:M, MATCH(B283,Replacement!B:B,0))</f>
        <v>13.5</v>
      </c>
      <c r="AC283" s="57">
        <f t="shared" si="91"/>
        <v>1</v>
      </c>
      <c r="AD283" s="57">
        <f>(X283/100)*0.278+(Y283/100)*0.0732</f>
        <v>0.27800000000000002</v>
      </c>
      <c r="AE283" s="44">
        <f t="shared" si="101"/>
        <v>2.2166079383000001E-2</v>
      </c>
      <c r="AF283" s="61" t="str">
        <f t="shared" si="102"/>
        <v>District has 100 pumps, with 100 % of pumps being electric. The electric tariff subsidy is Very High. These pumps abstract 650 MCM of groundwater.</v>
      </c>
      <c r="AG283" s="146">
        <f>INDEX(Replacement!N:N,MATCH(B283,Replacement!B:B,0))</f>
        <v>68.06</v>
      </c>
      <c r="AH283" s="147">
        <f>INDEX('Community SIP'!C:C,MATCH(B283,'Community SIP'!B:B,0))</f>
        <v>2.13</v>
      </c>
      <c r="AI283" s="147">
        <f>INDEX('Community SIP'!D:D,MATCH(B283,'Community SIP'!B:B,0))</f>
        <v>1.75</v>
      </c>
      <c r="AJ283" s="67" t="str">
        <f t="shared" si="103"/>
        <v>High</v>
      </c>
      <c r="AK283" s="64">
        <f t="shared" si="104"/>
        <v>2</v>
      </c>
      <c r="AL283" s="64" t="str">
        <f t="shared" si="105"/>
        <v>Moderate</v>
      </c>
      <c r="AM283" s="70" t="str">
        <f t="shared" si="106"/>
        <v>Small and Marginal farmers hold 68 % of holdings. The average area per holding is 2.13 ha with Moderate fragmentation of land.</v>
      </c>
      <c r="AN283" s="150" t="str">
        <f>INDEX(DISCOM!E:E,MATCH(B283,DISCOM!B:B,0))</f>
        <v>Paschim Gujarat Vij Company Limited (PGVCL)</v>
      </c>
      <c r="AO283" s="150"/>
      <c r="AP283" s="150" t="str">
        <f>INDEX(DISCOM!F:F,MATCH(B283,DISCOM!B:B,0))</f>
        <v>A+</v>
      </c>
      <c r="AQ283" s="74" t="str">
        <f>INDEX(DISCOM!H:H,MATCH(B283,DISCOM!B:B,0))</f>
        <v>Yes</v>
      </c>
      <c r="AR283" s="150" t="s">
        <v>726</v>
      </c>
      <c r="AS283" s="77">
        <f>(INDEX(Tariff!D:D,MATCH(A283,Tariff!A:A,0)))*100</f>
        <v>60</v>
      </c>
      <c r="AT283" s="85" t="str">
        <f>(INDEX(Tariff!E:E,MATCH(A283,Tariff!A:A,0)))</f>
        <v>Very High</v>
      </c>
      <c r="AU283" s="86" t="str">
        <f t="shared" si="107"/>
        <v>Paschim Gujarat Vij Company Limited (PGVCL) is the Distribution Company responsible for distributing electricity. The rating of DISCOM (capturing financial and operational metrics) is A+. More than 70 % of feeder is segregated.</v>
      </c>
      <c r="AV283" s="119" t="str">
        <f>INDEX('Community SIP'!I:I,MATCH(B283,'Community SIP'!B:B,0))</f>
        <v/>
      </c>
      <c r="AW283" s="119" t="str">
        <f t="shared" si="110"/>
        <v/>
      </c>
      <c r="AX283" s="119" t="str">
        <f t="shared" si="111"/>
        <v xml:space="preserve"> High groundwater development suggests that new SIPs should focus on surface water sources. </v>
      </c>
      <c r="AY283" s="120" t="s">
        <v>727</v>
      </c>
      <c r="AZ283" s="119" t="str">
        <f t="shared" si="108"/>
        <v>Electric</v>
      </c>
      <c r="BA283" s="120" t="s">
        <v>728</v>
      </c>
      <c r="BB283" s="120" t="str">
        <f>INDEX(DISCOM!H:H,MATCH(B283,DISCOM!B:B,0))</f>
        <v>Yes</v>
      </c>
      <c r="BC283" s="153" t="s">
        <v>729</v>
      </c>
      <c r="BD283"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83" s="58" t="s">
        <v>730</v>
      </c>
      <c r="BG283">
        <f>Y283*100</f>
        <v>0</v>
      </c>
    </row>
    <row r="284" spans="1:59" ht="123" customHeight="1" x14ac:dyDescent="0.25">
      <c r="A284" s="88" t="str">
        <f>INDEX(Aquifer!A:A,MATCH(B284,Aquifer!C:C,0))</f>
        <v>chhattisgarh</v>
      </c>
      <c r="B284" s="89" t="s">
        <v>448</v>
      </c>
      <c r="C284" s="87">
        <v>5.08</v>
      </c>
      <c r="D284" s="130">
        <f>INDEX(Aquifer!J:J,MATCH(B284,Aquifer!C:C,0))*100</f>
        <v>41.854937542865493</v>
      </c>
      <c r="E284" s="128">
        <v>148.80000000000001</v>
      </c>
      <c r="F284" s="128">
        <v>52.2</v>
      </c>
      <c r="G284" s="128">
        <v>58.644554239628</v>
      </c>
      <c r="H284" s="46" t="str">
        <f t="shared" si="93"/>
        <v>Moderate</v>
      </c>
      <c r="I284" s="46" t="str">
        <f t="shared" si="94"/>
        <v>Moderate</v>
      </c>
      <c r="J284" s="46" t="str">
        <f t="shared" si="95"/>
        <v>High</v>
      </c>
      <c r="K284" s="46" t="str">
        <f t="shared" si="96"/>
        <v>High</v>
      </c>
      <c r="L284" s="91" t="str">
        <f t="shared" si="97"/>
        <v>District has Moderate proportion of area under cultivation, supporting Moderate cropping intensity. Irrigation coverage is High with High irrigation water requirements.</v>
      </c>
      <c r="M284" s="132">
        <v>23.200000000000003</v>
      </c>
      <c r="N284" s="132">
        <f>INDEX(Aquifer!H:H,MATCH(B284,Aquifer!C:C,0))</f>
        <v>65.42</v>
      </c>
      <c r="O284" s="77" t="str">
        <f>INDEX(Aquifer!F:F,MATCH(B284,Aquifer!C:C,0))</f>
        <v>HR</v>
      </c>
      <c r="P284" s="134">
        <f>INDEX(surface_water_body!F:F,MATCH(B284,surface_water_body!A:A,0))</f>
        <v>1536</v>
      </c>
      <c r="Q284" s="42">
        <f>INDEX(surface_water_body!D:D,MATCH(B284,surface_water_body!A:A,0))</f>
        <v>36.412830000000184</v>
      </c>
      <c r="R284" s="132">
        <f>INDEX(surface_water_body!E:E,MATCH(B284,surface_water_body!A:A,0))</f>
        <v>0.85551413343870253</v>
      </c>
      <c r="S284" s="43" t="str">
        <f t="shared" si="98"/>
        <v>Low</v>
      </c>
      <c r="T284" s="43" t="str">
        <f t="shared" si="99"/>
        <v>Moderate</v>
      </c>
      <c r="U284" s="43">
        <f t="shared" si="90"/>
        <v>4</v>
      </c>
      <c r="V284" s="48" t="str">
        <f t="shared" si="100"/>
        <v>Groundwater contribution to irrigation is Low with current groundwater development stage classified as Moderate. There are 1536 surface water bodies, covering 0.9% of district area.</v>
      </c>
      <c r="W284" s="136">
        <v>100</v>
      </c>
      <c r="X284" s="134">
        <v>94</v>
      </c>
      <c r="Y284" s="143">
        <f>INDEX(Aquifer!E:E, MATCH(B284,Aquifer!C:C,0))*100</f>
        <v>5</v>
      </c>
      <c r="Z284" s="139">
        <f>(INDEX(Aquifer!G:G, MATCH(B284,Aquifer!C:C,0)))*(10^4/10^6)</f>
        <v>305.16720000000004</v>
      </c>
      <c r="AA284" s="141">
        <v>0</v>
      </c>
      <c r="AB284" s="56">
        <f>INDEX(Replacement!M:M, MATCH(B284,Replacement!B:B,0))</f>
        <v>9.9</v>
      </c>
      <c r="AC284" s="57">
        <f t="shared" si="91"/>
        <v>1</v>
      </c>
      <c r="AD284" s="57">
        <f>(X284/100)*0.278+(Y284/100)*0.0732</f>
        <v>0.26497999999999999</v>
      </c>
      <c r="AE284" s="44">
        <f t="shared" si="101"/>
        <v>7.2642112182640019E-3</v>
      </c>
      <c r="AF284" s="61" t="str">
        <f t="shared" si="102"/>
        <v>District has 100 pumps, with 94 % of pumps being electric. The electric tariff subsidy is Very High. These pumps abstract 305 MCM of groundwater.</v>
      </c>
      <c r="AG284" s="146">
        <f>INDEX(Replacement!N:N,MATCH(B284,Replacement!B:B,0))</f>
        <v>84.98</v>
      </c>
      <c r="AH284" s="147">
        <f>INDEX('Community SIP'!C:C,MATCH(B284,'Community SIP'!B:B,0))</f>
        <v>1.1499999999999999</v>
      </c>
      <c r="AI284" s="147">
        <f>INDEX('Community SIP'!D:D,MATCH(B284,'Community SIP'!B:B,0))</f>
        <v>2.5299999999999998</v>
      </c>
      <c r="AJ284" s="67" t="str">
        <f t="shared" si="103"/>
        <v>Very High</v>
      </c>
      <c r="AK284" s="64">
        <f t="shared" si="104"/>
        <v>3</v>
      </c>
      <c r="AL284" s="64" t="str">
        <f t="shared" si="105"/>
        <v>High</v>
      </c>
      <c r="AM284" s="70" t="str">
        <f t="shared" si="106"/>
        <v>Small and Marginal farmers hold 84 % of holdings. The average area per holding is 1.15 ha with High fragmentation of land.</v>
      </c>
      <c r="AN284" s="150" t="str">
        <f>INDEX(DISCOM!E:E,MATCH(B284,DISCOM!B:B,0))</f>
        <v>Chhattisgarh State Power Distribution Company Limited (CSPDCL)</v>
      </c>
      <c r="AO284" s="150"/>
      <c r="AP284" s="150" t="str">
        <f>INDEX(DISCOM!F:F,MATCH(B284,DISCOM!B:B,0))</f>
        <v>B-</v>
      </c>
      <c r="AQ284" s="74" t="str">
        <f>INDEX(DISCOM!H:H,MATCH(B284,DISCOM!B:B,0))</f>
        <v>No</v>
      </c>
      <c r="AR284" s="150"/>
      <c r="AS284" s="77">
        <f>(INDEX(Tariff!D:D,MATCH(A284,Tariff!A:A,0)))*100</f>
        <v>0</v>
      </c>
      <c r="AT284" s="85" t="str">
        <f>(INDEX(Tariff!E:E,MATCH(A284,Tariff!A:A,0)))</f>
        <v>Very High</v>
      </c>
      <c r="AU284" s="86" t="str">
        <f t="shared" si="107"/>
        <v xml:space="preserve">Chhattisgarh State Power Distribution Company Limited (CSPDCL) is the Distribution Company responsible for distributing electricity. The rating of DISCOM (capturing financial and operational metrics) is B-. </v>
      </c>
      <c r="AV284" s="119" t="str">
        <f>INDEX('Community SIP'!I:I,MATCH(B284,'Community SIP'!B:B,0))</f>
        <v>Community SIP</v>
      </c>
      <c r="AW284" s="119" t="str">
        <f t="shared" si="110"/>
        <v xml:space="preserve"> Small farm areas alongside higher fragmentation of holdings suggests community SIPs may be preferred</v>
      </c>
      <c r="AX284" s="119" t="str">
        <f t="shared" si="111"/>
        <v/>
      </c>
      <c r="AY284" s="119"/>
      <c r="AZ284" s="120" t="str">
        <f t="shared" si="108"/>
        <v>Electric</v>
      </c>
      <c r="BA284" s="119"/>
      <c r="BB284" s="120" t="str">
        <f>INDEX(DISCOM!H:H,MATCH(B284,DISCOM!B:B,0))</f>
        <v>No</v>
      </c>
      <c r="BC284" s="153" t="s">
        <v>724</v>
      </c>
      <c r="BD284"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84" s="58" t="s">
        <v>725</v>
      </c>
      <c r="BG284">
        <f>Y284*100</f>
        <v>500</v>
      </c>
    </row>
    <row r="285" spans="1:59" ht="123" customHeight="1" x14ac:dyDescent="0.25">
      <c r="A285" s="88" t="str">
        <f>INDEX(Aquifer!A:A,MATCH(B285,Aquifer!C:C,0))</f>
        <v>gujarat</v>
      </c>
      <c r="B285" s="89" t="s">
        <v>207</v>
      </c>
      <c r="C285" s="87">
        <v>5.5335807929295999</v>
      </c>
      <c r="D285" s="130">
        <f>INDEX(Aquifer!J:J,MATCH(B285,Aquifer!C:C,0))*100</f>
        <v>15.070784832533121</v>
      </c>
      <c r="E285" s="128">
        <v>110.00000000000001</v>
      </c>
      <c r="F285" s="128">
        <v>36.6</v>
      </c>
      <c r="G285" s="128">
        <v>72.350276397453555</v>
      </c>
      <c r="H285" s="46" t="str">
        <f t="shared" si="93"/>
        <v>Low</v>
      </c>
      <c r="I285" s="46" t="str">
        <f t="shared" si="94"/>
        <v>Low</v>
      </c>
      <c r="J285" s="46" t="str">
        <f t="shared" si="95"/>
        <v>Moderate</v>
      </c>
      <c r="K285" s="46" t="str">
        <f t="shared" si="96"/>
        <v>Very High</v>
      </c>
      <c r="L285" s="91" t="str">
        <f t="shared" si="97"/>
        <v>District has Low proportion of area under cultivation, supporting Low cropping intensity. Irrigation coverage is Moderate with Very High irrigation water requirements.</v>
      </c>
      <c r="M285" s="132">
        <v>85.21</v>
      </c>
      <c r="N285" s="132">
        <f>INDEX(Aquifer!H:H,MATCH(B285,Aquifer!C:C,0))</f>
        <v>54.05</v>
      </c>
      <c r="O285" s="77" t="str">
        <f>INDEX(Aquifer!F:F,MATCH(B285,Aquifer!C:C,0))</f>
        <v>HR</v>
      </c>
      <c r="P285" s="134">
        <f>INDEX(surface_water_body!F:F,MATCH(B285,surface_water_body!A:A,0))</f>
        <v>2501</v>
      </c>
      <c r="Q285" s="42">
        <f>INDEX(surface_water_body!D:D,MATCH(B285,surface_water_body!A:A,0))</f>
        <v>68.295899999999975</v>
      </c>
      <c r="R285" s="132">
        <f>INDEX(surface_water_body!E:E,MATCH(B285,surface_water_body!A:A,0))</f>
        <v>0.15017405496936639</v>
      </c>
      <c r="S285" s="43" t="str">
        <f t="shared" si="98"/>
        <v>Very High</v>
      </c>
      <c r="T285" s="43" t="str">
        <f t="shared" si="99"/>
        <v>Moderate</v>
      </c>
      <c r="U285" s="43">
        <f t="shared" si="90"/>
        <v>4</v>
      </c>
      <c r="V285" s="48" t="str">
        <f t="shared" si="100"/>
        <v>Groundwater contribution to irrigation is Very High with current groundwater development stage classified as Moderate. There are 2501 surface water bodies, covering 0.2% of district area.</v>
      </c>
      <c r="W285" s="136">
        <v>100</v>
      </c>
      <c r="X285" s="134">
        <v>99</v>
      </c>
      <c r="Y285" s="143">
        <f>INDEX(Aquifer!E:E, MATCH(B285,Aquifer!C:C,0))*100</f>
        <v>1</v>
      </c>
      <c r="Z285" s="139">
        <f>(INDEX(Aquifer!G:G, MATCH(B285,Aquifer!C:C,0)))*(10^4/10^6)</f>
        <v>497.27510000000001</v>
      </c>
      <c r="AA285" s="141">
        <v>60</v>
      </c>
      <c r="AB285" s="56">
        <f>INDEX(Replacement!M:M, MATCH(B285,Replacement!B:B,0))</f>
        <v>16.2</v>
      </c>
      <c r="AC285" s="57">
        <f t="shared" si="91"/>
        <v>1</v>
      </c>
      <c r="AD285" s="57">
        <f>(X285/100)*0.278+(Y285/100)*0.0732</f>
        <v>0.27595200000000003</v>
      </c>
      <c r="AE285" s="44">
        <f t="shared" si="101"/>
        <v>2.0171936584094399E-2</v>
      </c>
      <c r="AF285" s="61" t="str">
        <f t="shared" si="102"/>
        <v>District has 100 pumps, with 99 % of pumps being electric. The electric tariff subsidy is Very High. These pumps abstract 497 MCM of groundwater.</v>
      </c>
      <c r="AG285" s="146">
        <f>INDEX(Replacement!N:N,MATCH(B285,Replacement!B:B,0))</f>
        <v>42.85</v>
      </c>
      <c r="AH285" s="147">
        <f>INDEX('Community SIP'!C:C,MATCH(B285,'Community SIP'!B:B,0))</f>
        <v>3.03</v>
      </c>
      <c r="AI285" s="147">
        <f>INDEX('Community SIP'!D:D,MATCH(B285,'Community SIP'!B:B,0))</f>
        <v>1.69</v>
      </c>
      <c r="AJ285" s="67" t="str">
        <f t="shared" si="103"/>
        <v>Moderate</v>
      </c>
      <c r="AK285" s="64">
        <f t="shared" si="104"/>
        <v>1</v>
      </c>
      <c r="AL285" s="64" t="str">
        <f t="shared" si="105"/>
        <v>Moderate</v>
      </c>
      <c r="AM285" s="70" t="str">
        <f t="shared" si="106"/>
        <v>Small and Marginal farmers hold 42 % of holdings. The average area per holding is 3.03 ha with Moderate fragmentation of land.</v>
      </c>
      <c r="AN285" s="150" t="str">
        <f>INDEX(DISCOM!E:E,MATCH(B285,DISCOM!B:B,0))</f>
        <v>Uttar Gujarat Vij Company Limited (UGVCL)</v>
      </c>
      <c r="AO285" s="150"/>
      <c r="AP285" s="150" t="str">
        <f>INDEX(DISCOM!F:F,MATCH(B285,DISCOM!B:B,0))</f>
        <v>A+</v>
      </c>
      <c r="AQ285" s="74" t="str">
        <f>INDEX(DISCOM!H:H,MATCH(B285,DISCOM!B:B,0))</f>
        <v>Yes</v>
      </c>
      <c r="AR285" s="150" t="s">
        <v>726</v>
      </c>
      <c r="AS285" s="77">
        <f>(INDEX(Tariff!D:D,MATCH(A285,Tariff!A:A,0)))*100</f>
        <v>60</v>
      </c>
      <c r="AT285" s="85" t="str">
        <f>(INDEX(Tariff!E:E,MATCH(A285,Tariff!A:A,0)))</f>
        <v>Very High</v>
      </c>
      <c r="AU285" s="86" t="str">
        <f t="shared" si="107"/>
        <v>Uttar Gujarat Vij Company Limited (UGVCL) is the Distribution Company responsible for distributing electricity. The rating of DISCOM (capturing financial and operational metrics) is A+. More than 70 % of feeder is segregated.</v>
      </c>
      <c r="AV285" s="119" t="str">
        <f>INDEX('Community SIP'!I:I,MATCH(B285,'Community SIP'!B:B,0))</f>
        <v/>
      </c>
      <c r="AW285" s="119" t="str">
        <f t="shared" si="110"/>
        <v/>
      </c>
      <c r="AX285" s="119" t="str">
        <f t="shared" si="111"/>
        <v xml:space="preserve"> High groundwater development suggests that new SIPs should focus on surface water sources. </v>
      </c>
      <c r="AY285" s="120" t="s">
        <v>727</v>
      </c>
      <c r="AZ285" s="119" t="str">
        <f t="shared" si="108"/>
        <v>Electric</v>
      </c>
      <c r="BA285" s="120" t="s">
        <v>728</v>
      </c>
      <c r="BB285" s="120" t="str">
        <f>INDEX(DISCOM!H:H,MATCH(B285,DISCOM!B:B,0))</f>
        <v>Yes</v>
      </c>
      <c r="BC285" s="153" t="s">
        <v>729</v>
      </c>
      <c r="BD285"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85" s="58" t="s">
        <v>730</v>
      </c>
      <c r="BG285">
        <f>Y285*100</f>
        <v>100</v>
      </c>
    </row>
    <row r="286" spans="1:59" ht="123" customHeight="1" x14ac:dyDescent="0.25">
      <c r="A286" s="88" t="str">
        <f>INDEX(Aquifer!A:A,MATCH(B286,Aquifer!C:C,0))</f>
        <v>bihar</v>
      </c>
      <c r="B286" s="89" t="s">
        <v>345</v>
      </c>
      <c r="C286" s="87">
        <v>4.95</v>
      </c>
      <c r="D286" s="130">
        <f>INDEX(Aquifer!J:J,MATCH(B286,Aquifer!C:C,0))*100</f>
        <v>49.119133763764907</v>
      </c>
      <c r="E286" s="128">
        <v>145.4</v>
      </c>
      <c r="F286" s="128">
        <v>91.9</v>
      </c>
      <c r="G286" s="128">
        <v>58.753103320262646</v>
      </c>
      <c r="H286" s="46" t="str">
        <f t="shared" si="93"/>
        <v>Moderate</v>
      </c>
      <c r="I286" s="46" t="str">
        <f t="shared" si="94"/>
        <v>Moderate</v>
      </c>
      <c r="J286" s="46" t="str">
        <f t="shared" si="95"/>
        <v>Very High</v>
      </c>
      <c r="K286" s="46" t="str">
        <f t="shared" si="96"/>
        <v>High</v>
      </c>
      <c r="L286" s="91" t="str">
        <f t="shared" si="97"/>
        <v>District has Moderate proportion of area under cultivation, supporting Moderate cropping intensity. Irrigation coverage is Very High with High irrigation water requirements.</v>
      </c>
      <c r="M286" s="132">
        <v>41.660000000000004</v>
      </c>
      <c r="N286" s="132">
        <f>INDEX(Aquifer!H:H,MATCH(B286,Aquifer!C:C,0))</f>
        <v>37.799999999999997</v>
      </c>
      <c r="O286" s="77" t="str">
        <f>INDEX(Aquifer!F:F,MATCH(B286,Aquifer!C:C,0))</f>
        <v>SR</v>
      </c>
      <c r="P286" s="134">
        <f>INDEX(surface_water_body!F:F,MATCH(B286,surface_water_body!A:A,0))</f>
        <v>1329</v>
      </c>
      <c r="Q286" s="42">
        <f>INDEX(surface_water_body!D:D,MATCH(B286,surface_water_body!A:A,0))</f>
        <v>46.489520000000084</v>
      </c>
      <c r="R286" s="132">
        <f>INDEX(surface_water_body!E:E,MATCH(B286,surface_water_body!A:A,0))</f>
        <v>1.3844913189055221</v>
      </c>
      <c r="S286" s="43" t="str">
        <f t="shared" si="98"/>
        <v>Moderate</v>
      </c>
      <c r="T286" s="43" t="str">
        <f t="shared" si="99"/>
        <v>Low</v>
      </c>
      <c r="U286" s="43">
        <f t="shared" si="90"/>
        <v>4</v>
      </c>
      <c r="V286" s="48" t="str">
        <f t="shared" si="100"/>
        <v>Groundwater contribution to irrigation is Moderate with current groundwater development stage classified as Low. There are 1329 surface water bodies, covering 1.4% of district area.</v>
      </c>
      <c r="W286" s="136">
        <v>100</v>
      </c>
      <c r="X286" s="134">
        <v>0</v>
      </c>
      <c r="Y286" s="143">
        <f>INDEX(Aquifer!E:E, MATCH(B286,Aquifer!C:C,0))*100</f>
        <v>98</v>
      </c>
      <c r="Z286" s="139">
        <f>(INDEX(Aquifer!G:G, MATCH(B286,Aquifer!C:C,0)))*(10^4/10^6)</f>
        <v>272.5265</v>
      </c>
      <c r="AA286" s="141">
        <v>67.5</v>
      </c>
      <c r="AB286" s="56">
        <f>INDEX(Replacement!M:M, MATCH(B286,Replacement!B:B,0))</f>
        <v>8.9</v>
      </c>
      <c r="AC286" s="57">
        <f t="shared" si="91"/>
        <v>4</v>
      </c>
      <c r="AD286" s="57">
        <f>(X286/100)*0.278+(Y286/100)*0.0732</f>
        <v>7.1735999999999994E-2</v>
      </c>
      <c r="AE286" s="44">
        <f t="shared" si="101"/>
        <v>1.5788403692304446E-3</v>
      </c>
      <c r="AF286" s="61" t="str">
        <f t="shared" si="102"/>
        <v>District has 100 pumps, with 0 % of pumps being electric. The electric tariff subsidy is Very High. These pumps abstract 272 MCM of groundwater.</v>
      </c>
      <c r="AG286" s="146">
        <f>INDEX(Replacement!N:N,MATCH(B286,Replacement!B:B,0))</f>
        <v>93.4</v>
      </c>
      <c r="AH286" s="147">
        <f>INDEX('Community SIP'!C:C,MATCH(B286,'Community SIP'!B:B,0))</f>
        <v>0.43</v>
      </c>
      <c r="AI286" s="147">
        <f>INDEX('Community SIP'!D:D,MATCH(B286,'Community SIP'!B:B,0))</f>
        <v>1.24</v>
      </c>
      <c r="AJ286" s="67" t="str">
        <f t="shared" si="103"/>
        <v>Very High</v>
      </c>
      <c r="AK286" s="64">
        <f t="shared" si="104"/>
        <v>4</v>
      </c>
      <c r="AL286" s="64" t="str">
        <f t="shared" si="105"/>
        <v>Low</v>
      </c>
      <c r="AM286" s="70" t="str">
        <f t="shared" si="106"/>
        <v>Small and Marginal farmers hold 93 % of holdings. The average area per holding is 0.43 ha with Low fragmentation of land.</v>
      </c>
      <c r="AN286" s="150" t="str">
        <f>INDEX(DISCOM!E:E,MATCH(B286,DISCOM!B:B,0))</f>
        <v>South Bihar Power Distribution Company Limited (SBPDCL)</v>
      </c>
      <c r="AO286" s="150"/>
      <c r="AP286" s="150" t="str">
        <f>INDEX(DISCOM!F:F,MATCH(B286,DISCOM!B:B,0))</f>
        <v>C</v>
      </c>
      <c r="AQ286" s="74" t="str">
        <f>INDEX(DISCOM!H:H,MATCH(B286,DISCOM!B:B,0))</f>
        <v>Yes</v>
      </c>
      <c r="AR286" s="150" t="s">
        <v>726</v>
      </c>
      <c r="AS286" s="77">
        <f>(INDEX(Tariff!D:D,MATCH(A286,Tariff!A:A,0)))*100</f>
        <v>67.5</v>
      </c>
      <c r="AT286" s="85" t="str">
        <f>(INDEX(Tariff!E:E,MATCH(A286,Tariff!A:A,0)))</f>
        <v>Very High</v>
      </c>
      <c r="AU286" s="86" t="str">
        <f t="shared" si="107"/>
        <v>South Bihar Power Distribution Company Limited (SBPDCL) is the Distribution Company responsible for distributing electricity. The rating of DISCOM (capturing financial and operational metrics) is C. More than 70 % of feeder is segregated.</v>
      </c>
      <c r="AV286" s="119" t="str">
        <f>INDEX('Community SIP'!I:I,MATCH(B286,'Community SIP'!B:B,0))</f>
        <v>Community SIP</v>
      </c>
      <c r="AW286" s="119" t="str">
        <f t="shared" si="110"/>
        <v xml:space="preserve"> Small farm areas alongside higher fragmentation of holdings suggests community SIPs may be preferred</v>
      </c>
      <c r="AX286" s="119" t="str">
        <f t="shared" si="111"/>
        <v/>
      </c>
      <c r="AY286" s="119"/>
      <c r="AZ286" s="119" t="str">
        <f t="shared" si="108"/>
        <v>Diesel</v>
      </c>
      <c r="BA286" s="119"/>
      <c r="BB286" s="120" t="str">
        <f>INDEX(DISCOM!H:H,MATCH(B286,DISCOM!B:B,0))</f>
        <v>Yes</v>
      </c>
      <c r="BC286" s="153" t="s">
        <v>736</v>
      </c>
      <c r="BD286" s="181" t="str">
        <f t="shared" si="109"/>
        <v>Higher proportion of diesel pumps suggests that PM-KUSUM model B be preferred. Small farm areas alongside higher fragmentation of holdings suggests community SIPs may be preferred</v>
      </c>
      <c r="BE286" s="58" t="s">
        <v>737</v>
      </c>
      <c r="BG286">
        <f>Y286*100</f>
        <v>9800</v>
      </c>
    </row>
    <row r="287" spans="1:59" ht="123" customHeight="1" x14ac:dyDescent="0.25">
      <c r="A287" s="88" t="str">
        <f>INDEX(Aquifer!A:A,MATCH(B287,Aquifer!C:C,0))</f>
        <v>haryana</v>
      </c>
      <c r="B287" s="89" t="s">
        <v>203</v>
      </c>
      <c r="C287" s="87">
        <v>4.8145863740205002</v>
      </c>
      <c r="D287" s="130">
        <f>INDEX(Aquifer!J:J,MATCH(B287,Aquifer!C:C,0))*100</f>
        <v>84.689752455660496</v>
      </c>
      <c r="E287" s="128">
        <v>188.9</v>
      </c>
      <c r="F287" s="128">
        <v>100</v>
      </c>
      <c r="G287" s="128">
        <v>80.037939588501388</v>
      </c>
      <c r="H287" s="46" t="str">
        <f t="shared" si="93"/>
        <v>Very High</v>
      </c>
      <c r="I287" s="46" t="str">
        <f t="shared" si="94"/>
        <v>High</v>
      </c>
      <c r="J287" s="46" t="str">
        <f t="shared" si="95"/>
        <v>Very High</v>
      </c>
      <c r="K287" s="46" t="str">
        <f t="shared" si="96"/>
        <v>Very High</v>
      </c>
      <c r="L287" s="91" t="str">
        <f t="shared" si="97"/>
        <v>District has Very High proportion of area under cultivation, supporting High cropping intensity. Irrigation coverage is Very High with Very High irrigation water requirements.</v>
      </c>
      <c r="M287" s="132">
        <v>61.47</v>
      </c>
      <c r="N287" s="132">
        <f>INDEX(Aquifer!H:H,MATCH(B287,Aquifer!C:C,0))</f>
        <v>193.81</v>
      </c>
      <c r="O287" s="77" t="str">
        <f>INDEX(Aquifer!F:F,MATCH(B287,Aquifer!C:C,0))</f>
        <v>SR</v>
      </c>
      <c r="P287" s="134">
        <f>INDEX(surface_water_body!F:F,MATCH(B287,surface_water_body!A:A,0))</f>
        <v>738</v>
      </c>
      <c r="Q287" s="42">
        <f>INDEX(surface_water_body!D:D,MATCH(B287,surface_water_body!A:A,0))</f>
        <v>0.96711999999999998</v>
      </c>
      <c r="R287" s="132">
        <f>INDEX(surface_water_body!E:E,MATCH(B287,surface_water_body!A:A,0))</f>
        <v>4.0997963628248868E-2</v>
      </c>
      <c r="S287" s="43" t="str">
        <f t="shared" si="98"/>
        <v>High</v>
      </c>
      <c r="T287" s="43" t="str">
        <f t="shared" si="99"/>
        <v>Over-exploited</v>
      </c>
      <c r="U287" s="43">
        <f t="shared" si="90"/>
        <v>1</v>
      </c>
      <c r="V287" s="48" t="str">
        <f t="shared" si="100"/>
        <v>Groundwater contribution to irrigation is High with current groundwater development stage classified as Over-exploited. There are 738 surface water bodies, covering 0% of district area.</v>
      </c>
      <c r="W287" s="136">
        <v>100</v>
      </c>
      <c r="X287" s="134">
        <v>94</v>
      </c>
      <c r="Y287" s="143">
        <f>INDEX(Aquifer!E:E, MATCH(B287,Aquifer!C:C,0))*100</f>
        <v>2</v>
      </c>
      <c r="Z287" s="139">
        <f>(INDEX(Aquifer!G:G, MATCH(B287,Aquifer!C:C,0)))*(10^4/10^6)</f>
        <v>828.74490000000003</v>
      </c>
      <c r="AA287" s="141">
        <v>10</v>
      </c>
      <c r="AB287" s="56">
        <f>INDEX(Replacement!M:M, MATCH(B287,Replacement!B:B,0))</f>
        <v>24.6</v>
      </c>
      <c r="AC287" s="57">
        <f t="shared" si="91"/>
        <v>1</v>
      </c>
      <c r="AD287" s="57">
        <f>(X287/100)*0.278+(Y287/100)*0.0732</f>
        <v>0.26278400000000002</v>
      </c>
      <c r="AE287" s="44">
        <f t="shared" si="101"/>
        <v>4.8613536411268268E-2</v>
      </c>
      <c r="AF287" s="61" t="str">
        <f t="shared" si="102"/>
        <v>District has 100 pumps, with 94 % of pumps being electric. The electric tariff subsidy is Very High. These pumps abstract 828 MCM of groundwater.</v>
      </c>
      <c r="AG287" s="146">
        <f>INDEX(Replacement!N:N,MATCH(B287,Replacement!B:B,0))</f>
        <v>67.08</v>
      </c>
      <c r="AH287" s="147">
        <f>INDEX('Community SIP'!C:C,MATCH(B287,'Community SIP'!B:B,0))</f>
        <v>2.21</v>
      </c>
      <c r="AI287" s="147">
        <f>INDEX('Community SIP'!D:D,MATCH(B287,'Community SIP'!B:B,0))</f>
        <v>1.87</v>
      </c>
      <c r="AJ287" s="67" t="str">
        <f t="shared" si="103"/>
        <v>High</v>
      </c>
      <c r="AK287" s="64">
        <f t="shared" si="104"/>
        <v>2</v>
      </c>
      <c r="AL287" s="64" t="str">
        <f t="shared" si="105"/>
        <v>Moderate</v>
      </c>
      <c r="AM287" s="70" t="str">
        <f t="shared" si="106"/>
        <v>Small and Marginal farmers hold 67 % of holdings. The average area per holding is 2.21 ha with Moderate fragmentation of land.</v>
      </c>
      <c r="AN287" s="150" t="str">
        <f>INDEX(DISCOM!E:E,MATCH(B287,DISCOM!B:B,0))</f>
        <v>Uttar Haryana Bijli Vitran Nigam Limited (UHBVNL)</v>
      </c>
      <c r="AO287" s="150"/>
      <c r="AP287" s="150" t="str">
        <f>INDEX(DISCOM!F:F,MATCH(B287,DISCOM!B:B,0))</f>
        <v>A+</v>
      </c>
      <c r="AQ287" s="74" t="str">
        <f>INDEX(DISCOM!H:H,MATCH(B287,DISCOM!B:B,0))</f>
        <v>Yes</v>
      </c>
      <c r="AR287" s="150" t="s">
        <v>726</v>
      </c>
      <c r="AS287" s="77">
        <f>(INDEX(Tariff!D:D,MATCH(A287,Tariff!A:A,0)))*100</f>
        <v>10</v>
      </c>
      <c r="AT287" s="85" t="str">
        <f>(INDEX(Tariff!E:E,MATCH(A287,Tariff!A:A,0)))</f>
        <v>Very High</v>
      </c>
      <c r="AU287" s="86" t="str">
        <f t="shared" si="107"/>
        <v>Uttar Haryana Bijli Vitran Nigam Limited (UHBVNL) is the Distribution Company responsible for distributing electricity. The rating of DISCOM (capturing financial and operational metrics) is A+. More than 70 % of feeder is segregated.</v>
      </c>
      <c r="AV287" s="119" t="str">
        <f>INDEX('Community SIP'!I:I,MATCH(B287,'Community SIP'!B:B,0))</f>
        <v/>
      </c>
      <c r="AW287" s="119" t="str">
        <f t="shared" si="110"/>
        <v/>
      </c>
      <c r="AX287" s="119" t="str">
        <f t="shared" si="111"/>
        <v/>
      </c>
      <c r="AY287" s="120"/>
      <c r="AZ287" s="120" t="str">
        <f t="shared" si="108"/>
        <v>Electric</v>
      </c>
      <c r="BA287" s="120" t="s">
        <v>728</v>
      </c>
      <c r="BB287" s="120" t="str">
        <f>INDEX(DISCOM!H:H,MATCH(B287,DISCOM!B:B,0))</f>
        <v>Yes</v>
      </c>
      <c r="BC287" s="153" t="s">
        <v>731</v>
      </c>
      <c r="BD287" s="181" t="str">
        <f t="shared" si="109"/>
        <v>High DISCOM rating alongside feeder segregation and higher proportion of electric pumps suggests both PM-KUSUM model C (IPS and FLS) may be preferred.</v>
      </c>
      <c r="BE287" s="58" t="s">
        <v>732</v>
      </c>
      <c r="BG287">
        <f>Y287*100</f>
        <v>200</v>
      </c>
    </row>
    <row r="288" spans="1:59" ht="123" customHeight="1" x14ac:dyDescent="0.25">
      <c r="A288" s="88" t="str">
        <f>INDEX(Aquifer!A:A,MATCH(B288,Aquifer!C:C,0))</f>
        <v>odisha</v>
      </c>
      <c r="B288" s="89" t="s">
        <v>31</v>
      </c>
      <c r="C288" s="87">
        <v>5.1067959853372997</v>
      </c>
      <c r="D288" s="130">
        <f>INDEX(Aquifer!J:J,MATCH(B288,Aquifer!C:C,0))*100</f>
        <v>43.416541023226458</v>
      </c>
      <c r="E288" s="128">
        <v>121.50000000000001</v>
      </c>
      <c r="F288" s="128">
        <v>39</v>
      </c>
      <c r="G288" s="128">
        <v>44.403592181722132</v>
      </c>
      <c r="H288" s="46" t="str">
        <f t="shared" si="93"/>
        <v>Moderate</v>
      </c>
      <c r="I288" s="46" t="str">
        <f t="shared" si="94"/>
        <v>Low</v>
      </c>
      <c r="J288" s="46" t="str">
        <f t="shared" si="95"/>
        <v>Moderate</v>
      </c>
      <c r="K288" s="46" t="str">
        <f t="shared" si="96"/>
        <v>Moderate</v>
      </c>
      <c r="L288" s="91" t="str">
        <f t="shared" si="97"/>
        <v>District has Moderate proportion of area under cultivation, supporting Low cropping intensity. Irrigation coverage is Moderate with Moderate irrigation water requirements.</v>
      </c>
      <c r="M288" s="132">
        <v>6.29</v>
      </c>
      <c r="N288" s="132">
        <f>INDEX(Aquifer!H:H,MATCH(B288,Aquifer!C:C,0))</f>
        <v>41.81</v>
      </c>
      <c r="O288" s="77" t="str">
        <f>INDEX(Aquifer!F:F,MATCH(B288,Aquifer!C:C,0))</f>
        <v>SR</v>
      </c>
      <c r="P288" s="134">
        <f>INDEX(surface_water_body!F:F,MATCH(B288,surface_water_body!A:A,0))</f>
        <v>2308</v>
      </c>
      <c r="Q288" s="42">
        <f>INDEX(surface_water_body!D:D,MATCH(B288,surface_water_body!A:A,0))</f>
        <v>9998.1143999999731</v>
      </c>
      <c r="R288" s="132">
        <f>INDEX(surface_water_body!E:E,MATCH(B288,surface_water_body!A:A,0))</f>
        <v>125.88599902021728</v>
      </c>
      <c r="S288" s="43" t="str">
        <f t="shared" si="98"/>
        <v>Low</v>
      </c>
      <c r="T288" s="43" t="str">
        <f t="shared" si="99"/>
        <v>Low</v>
      </c>
      <c r="U288" s="43">
        <f t="shared" si="90"/>
        <v>4</v>
      </c>
      <c r="V288" s="48" t="str">
        <f t="shared" si="100"/>
        <v>Groundwater contribution to irrigation is Low with current groundwater development stage classified as Low. There are 2308 surface water bodies, covering 125.9% of district area.</v>
      </c>
      <c r="W288" s="136">
        <v>100</v>
      </c>
      <c r="X288" s="134">
        <v>18</v>
      </c>
      <c r="Y288" s="143">
        <f>INDEX(Aquifer!E:E, MATCH(B288,Aquifer!C:C,0))*100</f>
        <v>81</v>
      </c>
      <c r="Z288" s="139">
        <f>(INDEX(Aquifer!G:G, MATCH(B288,Aquifer!C:C,0)))*(10^4/10^6)</f>
        <v>351.37739999999997</v>
      </c>
      <c r="AA288" s="141">
        <v>150</v>
      </c>
      <c r="AB288" s="56">
        <f>INDEX(Replacement!M:M, MATCH(B288,Replacement!B:B,0))</f>
        <v>4.18</v>
      </c>
      <c r="AC288" s="57">
        <f t="shared" si="91"/>
        <v>4</v>
      </c>
      <c r="AD288" s="57">
        <f>(X288/100)*0.278+(Y288/100)*0.0732</f>
        <v>0.10933200000000001</v>
      </c>
      <c r="AE288" s="44">
        <f t="shared" si="101"/>
        <v>1.45713476406344E-3</v>
      </c>
      <c r="AF288" s="61" t="str">
        <f t="shared" si="102"/>
        <v>District has 100 pumps, with 18 % of pumps being electric. The electric tariff subsidy is High. These pumps abstract 351 MCM of groundwater.</v>
      </c>
      <c r="AG288" s="146">
        <f>INDEX(Replacement!N:N,MATCH(B288,Replacement!B:B,0))</f>
        <v>86.86</v>
      </c>
      <c r="AH288" s="147">
        <f>INDEX('Community SIP'!C:C,MATCH(B288,'Community SIP'!B:B,0))</f>
        <v>1.28</v>
      </c>
      <c r="AI288" s="147">
        <f>INDEX('Community SIP'!D:D,MATCH(B288,'Community SIP'!B:B,0))</f>
        <v>1.65</v>
      </c>
      <c r="AJ288" s="67" t="str">
        <f t="shared" si="103"/>
        <v>Very High</v>
      </c>
      <c r="AK288" s="64">
        <f t="shared" si="104"/>
        <v>3</v>
      </c>
      <c r="AL288" s="64" t="str">
        <f t="shared" si="105"/>
        <v>Moderate</v>
      </c>
      <c r="AM288" s="70" t="str">
        <f t="shared" si="106"/>
        <v>Small and Marginal farmers hold 86 % of holdings. The average area per holding is 1.28 ha with Moderate fragmentation of land.</v>
      </c>
      <c r="AN288" s="150" t="str">
        <f>INDEX(DISCOM!E:E,MATCH(B288,DISCOM!B:B,0))</f>
        <v>TP Western Odisha Distribution Limited (TPWODL)</v>
      </c>
      <c r="AO288" s="150"/>
      <c r="AP288" s="150" t="str">
        <f>INDEX(DISCOM!F:F,MATCH(B288,DISCOM!B:B,0))</f>
        <v>A+</v>
      </c>
      <c r="AQ288" s="74" t="str">
        <f>INDEX(DISCOM!H:H,MATCH(B288,DISCOM!B:B,0))</f>
        <v>No data</v>
      </c>
      <c r="AR288" s="150"/>
      <c r="AS288" s="77">
        <f>(INDEX(Tariff!D:D,MATCH(A288,Tariff!A:A,0)))*100</f>
        <v>150</v>
      </c>
      <c r="AT288" s="85" t="str">
        <f>(INDEX(Tariff!E:E,MATCH(A288,Tariff!A:A,0)))</f>
        <v>High</v>
      </c>
      <c r="AU288" s="86" t="str">
        <f t="shared" si="107"/>
        <v xml:space="preserve">TP Western Odisha Distribution Limited (TPWODL) is the Distribution Company responsible for distributing electricity. The rating of DISCOM (capturing financial and operational metrics) is A+. </v>
      </c>
      <c r="AV288" s="119" t="str">
        <f>INDEX('Community SIP'!I:I,MATCH(B288,'Community SIP'!B:B,0))</f>
        <v/>
      </c>
      <c r="AW288" s="119" t="str">
        <f t="shared" si="110"/>
        <v/>
      </c>
      <c r="AX288" s="119" t="str">
        <f t="shared" si="111"/>
        <v/>
      </c>
      <c r="AY288" s="119"/>
      <c r="AZ288" s="119" t="str">
        <f t="shared" si="108"/>
        <v>Diesel</v>
      </c>
      <c r="BA288" s="119" t="s">
        <v>728</v>
      </c>
      <c r="BB288" s="120" t="str">
        <f>INDEX(DISCOM!H:H,MATCH(B288,DISCOM!B:B,0))</f>
        <v>No data</v>
      </c>
      <c r="BC288" s="153" t="s">
        <v>736</v>
      </c>
      <c r="BD288" s="181" t="str">
        <f t="shared" si="109"/>
        <v>Higher proportion of diesel pumps suggests that PM-KUSUM model B be preferred.</v>
      </c>
      <c r="BE288" s="58" t="s">
        <v>737</v>
      </c>
      <c r="BG288">
        <f>Y288*100</f>
        <v>8100</v>
      </c>
    </row>
    <row r="289" spans="1:59" ht="123" customHeight="1" x14ac:dyDescent="0.25">
      <c r="A289" s="88" t="str">
        <f>INDEX(Aquifer!A:A,MATCH(B289,Aquifer!C:C,0))</f>
        <v>assam</v>
      </c>
      <c r="B289" s="89" t="s">
        <v>313</v>
      </c>
      <c r="C289" s="87">
        <v>4.4168864332815003</v>
      </c>
      <c r="D289" s="130">
        <f>INDEX(Aquifer!J:J,MATCH(B289,Aquifer!C:C,0))*100</f>
        <v>31.878312686216088</v>
      </c>
      <c r="E289" s="128">
        <v>169.2</v>
      </c>
      <c r="F289" s="128">
        <v>9.1999999999999993</v>
      </c>
      <c r="G289" s="128">
        <v>37.661624786533295</v>
      </c>
      <c r="H289" s="46" t="str">
        <f t="shared" si="93"/>
        <v>Moderate</v>
      </c>
      <c r="I289" s="46" t="str">
        <f t="shared" si="94"/>
        <v>Moderate</v>
      </c>
      <c r="J289" s="46" t="str">
        <f t="shared" si="95"/>
        <v>Low</v>
      </c>
      <c r="K289" s="46" t="str">
        <f t="shared" si="96"/>
        <v>Moderate</v>
      </c>
      <c r="L289" s="91" t="str">
        <f t="shared" si="97"/>
        <v>District has Moderate proportion of area under cultivation, supporting Moderate cropping intensity. Irrigation coverage is Low with Moderate irrigation water requirements.</v>
      </c>
      <c r="M289" s="132">
        <v>41.05</v>
      </c>
      <c r="N289" s="132">
        <f>INDEX(Aquifer!H:H,MATCH(B289,Aquifer!C:C,0))</f>
        <v>31.25</v>
      </c>
      <c r="O289" s="77" t="str">
        <f>INDEX(Aquifer!F:F,MATCH(B289,Aquifer!C:C,0))</f>
        <v>SR</v>
      </c>
      <c r="P289" s="134">
        <f>INDEX(surface_water_body!F:F,MATCH(B289,surface_water_body!A:A,0))</f>
        <v>7571</v>
      </c>
      <c r="Q289" s="42">
        <f>INDEX(surface_water_body!D:D,MATCH(B289,surface_water_body!A:A,0))</f>
        <v>9.8709599999994584</v>
      </c>
      <c r="R289" s="132">
        <f>INDEX(surface_water_body!E:E,MATCH(B289,surface_water_body!A:A,0))</f>
        <v>0.29747167105339128</v>
      </c>
      <c r="S289" s="43" t="str">
        <f t="shared" si="98"/>
        <v>Moderate</v>
      </c>
      <c r="T289" s="43" t="str">
        <f t="shared" si="99"/>
        <v>Low</v>
      </c>
      <c r="U289" s="43">
        <f t="shared" si="90"/>
        <v>3</v>
      </c>
      <c r="V289" s="48" t="str">
        <f t="shared" si="100"/>
        <v>Groundwater contribution to irrigation is Moderate with current groundwater development stage classified as Low. There are 7571 surface water bodies, covering 0.3% of district area.</v>
      </c>
      <c r="W289" s="136">
        <v>100</v>
      </c>
      <c r="X289" s="134">
        <v>3</v>
      </c>
      <c r="Y289" s="143">
        <f>INDEX(Aquifer!E:E, MATCH(B289,Aquifer!C:C,0))*100</f>
        <v>97</v>
      </c>
      <c r="Z289" s="139">
        <f>(INDEX(Aquifer!G:G, MATCH(B289,Aquifer!C:C,0)))*(10^4/10^6)</f>
        <v>239.68959999999998</v>
      </c>
      <c r="AA289" s="141">
        <v>465.00000000000006</v>
      </c>
      <c r="AB289" s="56">
        <f>INDEX(Replacement!M:M, MATCH(B289,Replacement!B:B,0))</f>
        <v>3.3</v>
      </c>
      <c r="AC289" s="57">
        <f t="shared" si="91"/>
        <v>4</v>
      </c>
      <c r="AD289" s="57">
        <f>(X289/100)*0.278+(Y289/100)*0.0732</f>
        <v>7.9343999999999998E-2</v>
      </c>
      <c r="AE289" s="44">
        <f t="shared" si="101"/>
        <v>5.6948139691520008E-4</v>
      </c>
      <c r="AF289" s="61" t="str">
        <f t="shared" si="102"/>
        <v>District has 100 pumps, with 3 % of pumps being electric. The electric tariff subsidy is Low. These pumps abstract 239 MCM of groundwater.</v>
      </c>
      <c r="AG289" s="146">
        <f>INDEX(Replacement!N:N,MATCH(B289,Replacement!B:B,0))</f>
        <v>87.640000000000015</v>
      </c>
      <c r="AH289" s="147">
        <f>INDEX('Community SIP'!C:C,MATCH(B289,'Community SIP'!B:B,0))</f>
        <v>1.08</v>
      </c>
      <c r="AI289" s="147">
        <f>INDEX('Community SIP'!D:D,MATCH(B289,'Community SIP'!B:B,0))</f>
        <v>3.12</v>
      </c>
      <c r="AJ289" s="67" t="str">
        <f t="shared" si="103"/>
        <v>Very High</v>
      </c>
      <c r="AK289" s="64">
        <f t="shared" si="104"/>
        <v>3</v>
      </c>
      <c r="AL289" s="64" t="str">
        <f t="shared" si="105"/>
        <v>Very High</v>
      </c>
      <c r="AM289" s="70" t="str">
        <f t="shared" si="106"/>
        <v>Small and Marginal farmers hold 87 % of holdings. The average area per holding is 1.08 ha with Very High fragmentation of land.</v>
      </c>
      <c r="AN289" s="150" t="str">
        <f>INDEX(DISCOM!E:E,MATCH(B289,DISCOM!B:B,0))</f>
        <v>Assam Power Distribution Company Limited (APDCL)</v>
      </c>
      <c r="AO289" s="150"/>
      <c r="AP289" s="150" t="str">
        <f>INDEX(DISCOM!F:F,MATCH(B289,DISCOM!B:B,0))</f>
        <v>B-</v>
      </c>
      <c r="AQ289" s="74" t="str">
        <f>INDEX(DISCOM!H:H,MATCH(B289,DISCOM!B:B,0))</f>
        <v>No</v>
      </c>
      <c r="AR289" s="150"/>
      <c r="AS289" s="77">
        <f>(INDEX(Tariff!D:D,MATCH(A289,Tariff!A:A,0)))*100</f>
        <v>465.00000000000006</v>
      </c>
      <c r="AT289" s="85" t="str">
        <f>(INDEX(Tariff!E:E,MATCH(A289,Tariff!A:A,0)))</f>
        <v>Low</v>
      </c>
      <c r="AU289" s="86" t="str">
        <f t="shared" si="107"/>
        <v xml:space="preserve">Assam Power Distribution Company Limited (APDCL) is the Distribution Company responsible for distributing electricity. The rating of DISCOM (capturing financial and operational metrics) is B-. </v>
      </c>
      <c r="AV289" s="119" t="str">
        <f>INDEX('Community SIP'!I:I,MATCH(B289,'Community SIP'!B:B,0))</f>
        <v>Community SIP</v>
      </c>
      <c r="AW289" s="119" t="str">
        <f t="shared" si="110"/>
        <v xml:space="preserve"> Small farm areas alongside higher fragmentation of holdings suggests community SIPs may be preferred</v>
      </c>
      <c r="AX289" s="119" t="str">
        <f t="shared" si="111"/>
        <v/>
      </c>
      <c r="AY289" s="119"/>
      <c r="AZ289" s="119" t="str">
        <f t="shared" si="108"/>
        <v>Diesel</v>
      </c>
      <c r="BA289" s="119"/>
      <c r="BB289" s="120" t="str">
        <f>INDEX(DISCOM!H:H,MATCH(B289,DISCOM!B:B,0))</f>
        <v>No</v>
      </c>
      <c r="BC289" s="153" t="s">
        <v>736</v>
      </c>
      <c r="BD289" s="181" t="str">
        <f t="shared" si="109"/>
        <v>Higher proportion of diesel pumps suggests that PM-KUSUM model B be preferred. Small farm areas alongside higher fragmentation of holdings suggests community SIPs may be preferred</v>
      </c>
      <c r="BE289" s="58" t="s">
        <v>737</v>
      </c>
      <c r="BG289">
        <f>Y289*100</f>
        <v>9700</v>
      </c>
    </row>
    <row r="290" spans="1:59" ht="123" customHeight="1" x14ac:dyDescent="0.25">
      <c r="A290" s="88" t="str">
        <f>INDEX(Aquifer!A:A,MATCH(B290,Aquifer!C:C,0))</f>
        <v>assam</v>
      </c>
      <c r="B290" s="89" t="s">
        <v>381</v>
      </c>
      <c r="C290" s="87">
        <v>4.41</v>
      </c>
      <c r="D290" s="130">
        <f>INDEX(Aquifer!J:J,MATCH(B290,Aquifer!C:C,0))*100</f>
        <v>30.12736660929432</v>
      </c>
      <c r="E290" s="128">
        <v>133.29999999999998</v>
      </c>
      <c r="F290" s="128">
        <v>3.4</v>
      </c>
      <c r="G290" s="128">
        <v>33.741071930712558</v>
      </c>
      <c r="H290" s="46" t="str">
        <f t="shared" si="93"/>
        <v>Moderate</v>
      </c>
      <c r="I290" s="46" t="str">
        <f t="shared" si="94"/>
        <v>Low</v>
      </c>
      <c r="J290" s="46" t="str">
        <f t="shared" si="95"/>
        <v>Low</v>
      </c>
      <c r="K290" s="46" t="str">
        <f t="shared" si="96"/>
        <v>Moderate</v>
      </c>
      <c r="L290" s="91" t="str">
        <f t="shared" si="97"/>
        <v>District has Moderate proportion of area under cultivation, supporting Low cropping intensity. Irrigation coverage is Low with Moderate irrigation water requirements.</v>
      </c>
      <c r="M290" s="132">
        <v>50.61</v>
      </c>
      <c r="N290" s="132">
        <f>INDEX(Aquifer!H:H,MATCH(B290,Aquifer!C:C,0))</f>
        <v>77.72</v>
      </c>
      <c r="O290" s="77" t="str">
        <f>INDEX(Aquifer!F:F,MATCH(B290,Aquifer!C:C,0))</f>
        <v>HR</v>
      </c>
      <c r="P290" s="134">
        <f>INDEX(surface_water_body!F:F,MATCH(B290,surface_water_body!A:A,0))</f>
        <v>1619</v>
      </c>
      <c r="Q290" s="42">
        <f>INDEX(surface_water_body!D:D,MATCH(B290,surface_water_body!A:A,0))</f>
        <v>1.6315399999999902</v>
      </c>
      <c r="R290" s="132">
        <f>INDEX(surface_water_body!E:E,MATCH(B290,surface_water_body!A:A,0))</f>
        <v>0.20372804836720973</v>
      </c>
      <c r="S290" s="43" t="str">
        <f t="shared" si="98"/>
        <v>High</v>
      </c>
      <c r="T290" s="43" t="str">
        <f t="shared" si="99"/>
        <v>Semi-critical</v>
      </c>
      <c r="U290" s="43">
        <f t="shared" si="90"/>
        <v>1</v>
      </c>
      <c r="V290" s="48" t="str">
        <f t="shared" si="100"/>
        <v>Groundwater contribution to irrigation is High with current groundwater development stage classified as Semi-critical. There are 1619 surface water bodies, covering 0.2% of district area.</v>
      </c>
      <c r="W290" s="136">
        <v>100</v>
      </c>
      <c r="X290" s="134">
        <v>7.0000000000000009</v>
      </c>
      <c r="Y290" s="143">
        <f>INDEX(Aquifer!E:E, MATCH(B290,Aquifer!C:C,0))*100</f>
        <v>93</v>
      </c>
      <c r="Z290" s="139">
        <f>(INDEX(Aquifer!G:G, MATCH(B290,Aquifer!C:C,0)))*(10^4/10^6)</f>
        <v>32.226700000000001</v>
      </c>
      <c r="AA290" s="141">
        <v>465.00000000000006</v>
      </c>
      <c r="AB290" s="56">
        <f>INDEX(Replacement!M:M, MATCH(B290,Replacement!B:B,0))</f>
        <v>2.9</v>
      </c>
      <c r="AC290" s="57">
        <f t="shared" si="91"/>
        <v>4</v>
      </c>
      <c r="AD290" s="57">
        <f>(X290/100)*0.278+(Y290/100)*0.0732</f>
        <v>8.7536000000000017E-2</v>
      </c>
      <c r="AE290" s="44">
        <f t="shared" si="101"/>
        <v>7.4233998153985198E-5</v>
      </c>
      <c r="AF290" s="61" t="str">
        <f t="shared" si="102"/>
        <v>District has 100 pumps, with 7 % of pumps being electric. The electric tariff subsidy is Low. These pumps abstract 32 MCM of groundwater.</v>
      </c>
      <c r="AG290" s="146">
        <f>INDEX(Replacement!N:N,MATCH(B290,Replacement!B:B,0))</f>
        <v>89.65</v>
      </c>
      <c r="AH290" s="147">
        <f>INDEX('Community SIP'!C:C,MATCH(B290,'Community SIP'!B:B,0))</f>
        <v>0.99</v>
      </c>
      <c r="AI290" s="147">
        <f>INDEX('Community SIP'!D:D,MATCH(B290,'Community SIP'!B:B,0))</f>
        <v>2.2999999999999998</v>
      </c>
      <c r="AJ290" s="67" t="str">
        <f t="shared" si="103"/>
        <v>Very High</v>
      </c>
      <c r="AK290" s="64">
        <f t="shared" si="104"/>
        <v>4</v>
      </c>
      <c r="AL290" s="64" t="str">
        <f t="shared" si="105"/>
        <v>High</v>
      </c>
      <c r="AM290" s="70" t="str">
        <f t="shared" si="106"/>
        <v>Small and Marginal farmers hold 89 % of holdings. The average area per holding is 0.99 ha with High fragmentation of land.</v>
      </c>
      <c r="AN290" s="150" t="str">
        <f>INDEX(DISCOM!E:E,MATCH(B290,DISCOM!B:B,0))</f>
        <v>Assam Power Distribution Company Limited (APDCL)</v>
      </c>
      <c r="AO290" s="150"/>
      <c r="AP290" s="150" t="str">
        <f>INDEX(DISCOM!F:F,MATCH(B290,DISCOM!B:B,0))</f>
        <v>B-</v>
      </c>
      <c r="AQ290" s="74" t="str">
        <f>INDEX(DISCOM!H:H,MATCH(B290,DISCOM!B:B,0))</f>
        <v>No</v>
      </c>
      <c r="AR290" s="150"/>
      <c r="AS290" s="77">
        <f>(INDEX(Tariff!D:D,MATCH(A290,Tariff!A:A,0)))*100</f>
        <v>465.00000000000006</v>
      </c>
      <c r="AT290" s="85" t="str">
        <f>(INDEX(Tariff!E:E,MATCH(A290,Tariff!A:A,0)))</f>
        <v>Low</v>
      </c>
      <c r="AU290" s="86" t="str">
        <f t="shared" si="107"/>
        <v xml:space="preserve">Assam Power Distribution Company Limited (APDCL) is the Distribution Company responsible for distributing electricity. The rating of DISCOM (capturing financial and operational metrics) is B-. </v>
      </c>
      <c r="AV290" s="119" t="str">
        <f>INDEX('Community SIP'!I:I,MATCH(B290,'Community SIP'!B:B,0))</f>
        <v>Community SIP</v>
      </c>
      <c r="AW290" s="119" t="str">
        <f t="shared" si="110"/>
        <v xml:space="preserve"> Small farm areas alongside higher fragmentation of holdings suggests community SIPs may be preferred</v>
      </c>
      <c r="AX290" s="119" t="str">
        <f t="shared" si="111"/>
        <v/>
      </c>
      <c r="AY290" s="119"/>
      <c r="AZ290" s="119" t="str">
        <f t="shared" si="108"/>
        <v>Diesel</v>
      </c>
      <c r="BA290" s="119"/>
      <c r="BB290" s="120" t="str">
        <f>INDEX(DISCOM!H:H,MATCH(B290,DISCOM!B:B,0))</f>
        <v>No</v>
      </c>
      <c r="BC290" s="153" t="s">
        <v>736</v>
      </c>
      <c r="BD290" s="181" t="str">
        <f t="shared" si="109"/>
        <v>Higher proportion of diesel pumps suggests that PM-KUSUM model B be preferred. Small farm areas alongside higher fragmentation of holdings suggests community SIPs may be preferred</v>
      </c>
      <c r="BE290" s="58" t="s">
        <v>737</v>
      </c>
      <c r="BG290">
        <f>Y290*100</f>
        <v>9300</v>
      </c>
    </row>
    <row r="291" spans="1:59" ht="123" customHeight="1" x14ac:dyDescent="0.25">
      <c r="A291" s="88" t="str">
        <f>INDEX(Aquifer!A:A,MATCH(B291,Aquifer!C:C,0))</f>
        <v>tamil nadu</v>
      </c>
      <c r="B291" s="89" t="s">
        <v>570</v>
      </c>
      <c r="C291" s="87">
        <v>5.3</v>
      </c>
      <c r="D291" s="130">
        <f>INDEX(Aquifer!J:J,MATCH(B291,Aquifer!C:C,0))*100</f>
        <v>23.158277559112854</v>
      </c>
      <c r="E291" s="128">
        <v>118.10000000000001</v>
      </c>
      <c r="F291" s="128">
        <v>95.8</v>
      </c>
      <c r="G291" s="128">
        <v>58.971655060817085</v>
      </c>
      <c r="H291" s="46" t="str">
        <f t="shared" si="93"/>
        <v>Low</v>
      </c>
      <c r="I291" s="46" t="str">
        <f t="shared" si="94"/>
        <v>Low</v>
      </c>
      <c r="J291" s="46" t="str">
        <f t="shared" si="95"/>
        <v>Very High</v>
      </c>
      <c r="K291" s="46" t="str">
        <f t="shared" si="96"/>
        <v>High</v>
      </c>
      <c r="L291" s="91" t="str">
        <f t="shared" si="97"/>
        <v>District has Low proportion of area under cultivation, supporting Low cropping intensity. Irrigation coverage is Very High with High irrigation water requirements.</v>
      </c>
      <c r="M291" s="132">
        <v>42.68</v>
      </c>
      <c r="N291" s="132">
        <f>INDEX(Aquifer!H:H,MATCH(B291,Aquifer!C:C,0))</f>
        <v>50.55</v>
      </c>
      <c r="O291" s="77" t="str">
        <f>INDEX(Aquifer!F:F,MATCH(B291,Aquifer!C:C,0))</f>
        <v>HR</v>
      </c>
      <c r="P291" s="134">
        <f>INDEX(surface_water_body!F:F,MATCH(B291,surface_water_body!A:A,0))</f>
        <v>6705</v>
      </c>
      <c r="Q291" s="42">
        <f>INDEX(surface_water_body!D:D,MATCH(B291,surface_water_body!A:A,0))</f>
        <v>2686.5701900000031</v>
      </c>
      <c r="R291" s="132">
        <f>INDEX(surface_water_body!E:E,MATCH(B291,surface_water_body!A:A,0))</f>
        <v>56.913155844997561</v>
      </c>
      <c r="S291" s="43" t="str">
        <f t="shared" si="98"/>
        <v>Moderate</v>
      </c>
      <c r="T291" s="43" t="str">
        <f t="shared" si="99"/>
        <v>Moderate</v>
      </c>
      <c r="U291" s="43">
        <f t="shared" si="90"/>
        <v>4</v>
      </c>
      <c r="V291" s="48" t="str">
        <f t="shared" si="100"/>
        <v>Groundwater contribution to irrigation is Moderate with current groundwater development stage classified as Moderate. There are 6705 surface water bodies, covering 56.9% of district area.</v>
      </c>
      <c r="W291" s="136">
        <v>100</v>
      </c>
      <c r="X291" s="134">
        <v>95</v>
      </c>
      <c r="Y291" s="143">
        <f>INDEX(Aquifer!E:E, MATCH(B291,Aquifer!C:C,0))*100</f>
        <v>3</v>
      </c>
      <c r="Z291" s="139">
        <f>(INDEX(Aquifer!G:G, MATCH(B291,Aquifer!C:C,0)))*(10^4/10^6)</f>
        <v>637.08040000000005</v>
      </c>
      <c r="AA291" s="141">
        <v>0</v>
      </c>
      <c r="AB291" s="56">
        <f>INDEX(Replacement!M:M, MATCH(B291,Replacement!B:B,0))</f>
        <v>4.71</v>
      </c>
      <c r="AC291" s="57">
        <f t="shared" si="91"/>
        <v>1</v>
      </c>
      <c r="AD291" s="57">
        <f>(X291/100)*0.278+(Y291/100)*0.0732</f>
        <v>0.26629599999999998</v>
      </c>
      <c r="AE291" s="44">
        <f t="shared" si="101"/>
        <v>7.2507363621793957E-3</v>
      </c>
      <c r="AF291" s="61" t="str">
        <f t="shared" si="102"/>
        <v>District has 100 pumps, with 95 % of pumps being electric. The electric tariff subsidy is Very High. These pumps abstract 637 MCM of groundwater.</v>
      </c>
      <c r="AG291" s="146">
        <f>INDEX(Replacement!N:N,MATCH(B291,Replacement!B:B,0))</f>
        <v>94.398331420000005</v>
      </c>
      <c r="AH291" s="147">
        <f>INDEX('Community SIP'!C:C,MATCH(B291,'Community SIP'!B:B,0))</f>
        <v>0.72</v>
      </c>
      <c r="AI291" s="147">
        <f>INDEX('Community SIP'!D:D,MATCH(B291,'Community SIP'!B:B,0))</f>
        <v>2.7</v>
      </c>
      <c r="AJ291" s="67" t="str">
        <f t="shared" si="103"/>
        <v>Very High</v>
      </c>
      <c r="AK291" s="64">
        <f t="shared" si="104"/>
        <v>4</v>
      </c>
      <c r="AL291" s="64" t="str">
        <f t="shared" si="105"/>
        <v>High</v>
      </c>
      <c r="AM291" s="70" t="str">
        <f t="shared" si="106"/>
        <v>Small and Marginal farmers hold 94 % of holdings. The average area per holding is 0.72 ha with High fragmentation of land.</v>
      </c>
      <c r="AN291" s="150" t="str">
        <f>INDEX(DISCOM!E:E,MATCH(B291,DISCOM!B:B,0))</f>
        <v>Tamil Nadu Generation and Distribution Corporation Limited (TANGEDCO)</v>
      </c>
      <c r="AO291" s="150"/>
      <c r="AP291" s="150" t="str">
        <f>INDEX(DISCOM!F:F,MATCH(B291,DISCOM!B:B,0))</f>
        <v>C-</v>
      </c>
      <c r="AQ291" s="74" t="str">
        <f>INDEX(DISCOM!H:H,MATCH(B291,DISCOM!B:B,0))</f>
        <v>No</v>
      </c>
      <c r="AR291" s="150"/>
      <c r="AS291" s="77">
        <f>(INDEX(Tariff!D:D,MATCH(A291,Tariff!A:A,0)))*100</f>
        <v>0</v>
      </c>
      <c r="AT291" s="85" t="str">
        <f>(INDEX(Tariff!E:E,MATCH(A291,Tariff!A:A,0)))</f>
        <v>Very High</v>
      </c>
      <c r="AU291" s="86" t="str">
        <f t="shared" si="107"/>
        <v xml:space="preserve">Tamil Nadu Generation and Distribution Corporation Limited (TANGEDCO) is the Distribution Company responsible for distributing electricity. The rating of DISCOM (capturing financial and operational metrics) is C-. </v>
      </c>
      <c r="AV291" s="119" t="str">
        <f>INDEX('Community SIP'!I:I,MATCH(B291,'Community SIP'!B:B,0))</f>
        <v>Community SIP</v>
      </c>
      <c r="AW291" s="119" t="str">
        <f t="shared" si="110"/>
        <v xml:space="preserve"> Small farm areas alongside higher fragmentation of holdings suggests community SIPs may be preferred</v>
      </c>
      <c r="AX291" s="119" t="str">
        <f t="shared" si="111"/>
        <v/>
      </c>
      <c r="AY291" s="119"/>
      <c r="AZ291" s="120" t="str">
        <f t="shared" si="108"/>
        <v>Electric</v>
      </c>
      <c r="BA291" s="119"/>
      <c r="BB291" s="120" t="str">
        <f>INDEX(DISCOM!H:H,MATCH(B291,DISCOM!B:B,0))</f>
        <v>No</v>
      </c>
      <c r="BC291" s="153" t="s">
        <v>724</v>
      </c>
      <c r="BD291"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91" s="58" t="s">
        <v>725</v>
      </c>
      <c r="BG291">
        <f>Y291*100</f>
        <v>300</v>
      </c>
    </row>
    <row r="292" spans="1:59" ht="123" customHeight="1" x14ac:dyDescent="0.25">
      <c r="A292" s="88" t="str">
        <f>INDEX(Aquifer!A:A,MATCH(B292,Aquifer!C:C,0))</f>
        <v>odisha</v>
      </c>
      <c r="B292" s="89" t="s">
        <v>516</v>
      </c>
      <c r="C292" s="87">
        <v>5.05</v>
      </c>
      <c r="D292" s="130">
        <f>INDEX(Aquifer!J:J,MATCH(B292,Aquifer!C:C,0))*100</f>
        <v>10.475048159052085</v>
      </c>
      <c r="E292" s="128">
        <v>104.1</v>
      </c>
      <c r="F292" s="128">
        <v>5.4</v>
      </c>
      <c r="G292" s="128">
        <v>30.549291804664929</v>
      </c>
      <c r="H292" s="46" t="str">
        <f t="shared" si="93"/>
        <v>Low</v>
      </c>
      <c r="I292" s="46" t="str">
        <f t="shared" si="94"/>
        <v>Low</v>
      </c>
      <c r="J292" s="46" t="str">
        <f t="shared" si="95"/>
        <v>Low</v>
      </c>
      <c r="K292" s="46" t="str">
        <f t="shared" si="96"/>
        <v>Moderate</v>
      </c>
      <c r="L292" s="91" t="str">
        <f t="shared" si="97"/>
        <v>District has Low proportion of area under cultivation, supporting Low cropping intensity. Irrigation coverage is Low with Moderate irrigation water requirements.</v>
      </c>
      <c r="M292" s="132">
        <v>14.57</v>
      </c>
      <c r="N292" s="132">
        <f>INDEX(Aquifer!H:H,MATCH(B292,Aquifer!C:C,0))</f>
        <v>30.23</v>
      </c>
      <c r="O292" s="77" t="str">
        <f>INDEX(Aquifer!F:F,MATCH(B292,Aquifer!C:C,0))</f>
        <v>SR</v>
      </c>
      <c r="P292" s="134">
        <f>INDEX(surface_water_body!F:F,MATCH(B292,surface_water_body!A:A,0))</f>
        <v>160</v>
      </c>
      <c r="Q292" s="42">
        <f>INDEX(surface_water_body!D:D,MATCH(B292,surface_water_body!A:A,0))</f>
        <v>0.30392999999999987</v>
      </c>
      <c r="R292" s="132">
        <f>INDEX(surface_water_body!E:E,MATCH(B292,surface_water_body!A:A,0))</f>
        <v>3.7624702603604233E-3</v>
      </c>
      <c r="S292" s="43" t="str">
        <f t="shared" si="98"/>
        <v>Low</v>
      </c>
      <c r="T292" s="43" t="str">
        <f t="shared" si="99"/>
        <v>Low</v>
      </c>
      <c r="U292" s="43">
        <f t="shared" si="90"/>
        <v>1</v>
      </c>
      <c r="V292" s="48" t="str">
        <f t="shared" si="100"/>
        <v>Groundwater contribution to irrigation is Low with current groundwater development stage classified as Low. There are 160 surface water bodies, covering 0% of district area.</v>
      </c>
      <c r="W292" s="136">
        <v>100</v>
      </c>
      <c r="X292" s="134">
        <v>77</v>
      </c>
      <c r="Y292" s="143">
        <f>INDEX(Aquifer!E:E, MATCH(B292,Aquifer!C:C,0))*100</f>
        <v>21</v>
      </c>
      <c r="Z292" s="139">
        <f>(INDEX(Aquifer!G:G, MATCH(B292,Aquifer!C:C,0)))*(10^4/10^6)</f>
        <v>99.417800000000014</v>
      </c>
      <c r="AA292" s="141">
        <v>150</v>
      </c>
      <c r="AB292" s="56">
        <f>INDEX(Replacement!M:M, MATCH(B292,Replacement!B:B,0))</f>
        <v>7.49</v>
      </c>
      <c r="AC292" s="57">
        <f t="shared" si="91"/>
        <v>1</v>
      </c>
      <c r="AD292" s="57">
        <f>(X292/100)*0.278+(Y292/100)*0.0732</f>
        <v>0.22943200000000002</v>
      </c>
      <c r="AE292" s="44">
        <f t="shared" si="101"/>
        <v>1.5502519180240922E-3</v>
      </c>
      <c r="AF292" s="61" t="str">
        <f t="shared" si="102"/>
        <v>District has 100 pumps, with 77 % of pumps being electric. The electric tariff subsidy is High. These pumps abstract 99 MCM of groundwater.</v>
      </c>
      <c r="AG292" s="146">
        <f>INDEX(Replacement!N:N,MATCH(B292,Replacement!B:B,0))</f>
        <v>95.35</v>
      </c>
      <c r="AH292" s="147">
        <f>INDEX('Community SIP'!C:C,MATCH(B292,'Community SIP'!B:B,0))</f>
        <v>0.86</v>
      </c>
      <c r="AI292" s="147">
        <f>INDEX('Community SIP'!D:D,MATCH(B292,'Community SIP'!B:B,0))</f>
        <v>2.62</v>
      </c>
      <c r="AJ292" s="67" t="str">
        <f t="shared" si="103"/>
        <v>Very High</v>
      </c>
      <c r="AK292" s="64">
        <f t="shared" si="104"/>
        <v>4</v>
      </c>
      <c r="AL292" s="64" t="str">
        <f t="shared" si="105"/>
        <v>High</v>
      </c>
      <c r="AM292" s="70" t="str">
        <f t="shared" si="106"/>
        <v>Small and Marginal farmers hold 95 % of holdings. The average area per holding is 0.86 ha with High fragmentation of land.</v>
      </c>
      <c r="AN292" s="150" t="str">
        <f>INDEX(DISCOM!E:E,MATCH(B292,DISCOM!B:B,0))</f>
        <v>TP Southern Odisha Distribution Limited (TPSODL)</v>
      </c>
      <c r="AO292" s="150"/>
      <c r="AP292" s="150" t="str">
        <f>INDEX(DISCOM!F:F,MATCH(B292,DISCOM!B:B,0))</f>
        <v>B</v>
      </c>
      <c r="AQ292" s="74" t="str">
        <f>INDEX(DISCOM!H:H,MATCH(B292,DISCOM!B:B,0))</f>
        <v>No data</v>
      </c>
      <c r="AR292" s="150"/>
      <c r="AS292" s="77">
        <f>(INDEX(Tariff!D:D,MATCH(A292,Tariff!A:A,0)))*100</f>
        <v>150</v>
      </c>
      <c r="AT292" s="85" t="str">
        <f>(INDEX(Tariff!E:E,MATCH(A292,Tariff!A:A,0)))</f>
        <v>High</v>
      </c>
      <c r="AU292" s="86" t="str">
        <f t="shared" si="107"/>
        <v xml:space="preserve">TP Southern Odisha Distribution Limited (TPSODL) is the Distribution Company responsible for distributing electricity. The rating of DISCOM (capturing financial and operational metrics) is B. </v>
      </c>
      <c r="AV292" s="119" t="str">
        <f>INDEX('Community SIP'!I:I,MATCH(B292,'Community SIP'!B:B,0))</f>
        <v>Community SIP</v>
      </c>
      <c r="AW292" s="119" t="str">
        <f t="shared" si="110"/>
        <v xml:space="preserve"> Small farm areas alongside higher fragmentation of holdings suggests community SIPs may be preferred</v>
      </c>
      <c r="AX292" s="119" t="str">
        <f t="shared" si="111"/>
        <v/>
      </c>
      <c r="AY292" s="119"/>
      <c r="AZ292" s="119" t="str">
        <f t="shared" si="108"/>
        <v>Electric</v>
      </c>
      <c r="BA292" s="119" t="s">
        <v>728</v>
      </c>
      <c r="BB292" s="120" t="str">
        <f>INDEX(DISCOM!H:H,MATCH(B292,DISCOM!B:B,0))</f>
        <v>No data</v>
      </c>
      <c r="BC292" s="153" t="s">
        <v>744</v>
      </c>
      <c r="BD292" s="181" t="str">
        <f t="shared" si="109"/>
        <v>No data on DISCOM feeder segregation Small farm areas alongside higher fragmentation of holdings suggests community SIPs may be preferred</v>
      </c>
      <c r="BE292" s="58" t="s">
        <v>95</v>
      </c>
      <c r="BG292">
        <f>Y292*100</f>
        <v>2100</v>
      </c>
    </row>
    <row r="293" spans="1:59" ht="123" customHeight="1" x14ac:dyDescent="0.25">
      <c r="A293" s="88" t="str">
        <f>INDEX(Aquifer!A:A,MATCH(B293,Aquifer!C:C,0))</f>
        <v>himachal pradesh</v>
      </c>
      <c r="B293" s="89" t="s">
        <v>517</v>
      </c>
      <c r="C293" s="87">
        <v>4.5439604351491996</v>
      </c>
      <c r="D293" s="130">
        <f>INDEX(Aquifer!J:J,MATCH(B293,Aquifer!C:C,0))*100</f>
        <v>17.726738459461192</v>
      </c>
      <c r="E293" s="128">
        <v>189.79999999999998</v>
      </c>
      <c r="F293" s="128">
        <v>34.799999999999997</v>
      </c>
      <c r="G293" s="128">
        <v>32.145790554414788</v>
      </c>
      <c r="H293" s="46" t="str">
        <f t="shared" si="93"/>
        <v>Low</v>
      </c>
      <c r="I293" s="46" t="str">
        <f t="shared" si="94"/>
        <v>High</v>
      </c>
      <c r="J293" s="46" t="str">
        <f t="shared" si="95"/>
        <v>Moderate</v>
      </c>
      <c r="K293" s="46" t="str">
        <f t="shared" si="96"/>
        <v>Moderate</v>
      </c>
      <c r="L293" s="91" t="str">
        <f t="shared" si="97"/>
        <v>District has Low proportion of area under cultivation, supporting High cropping intensity. Irrigation coverage is Moderate with Moderate irrigation water requirements.</v>
      </c>
      <c r="M293" s="132">
        <v>27.04</v>
      </c>
      <c r="N293" s="132">
        <f>INDEX(Aquifer!H:H,MATCH(B293,Aquifer!C:C,0))</f>
        <v>23.26920419</v>
      </c>
      <c r="O293" s="77" t="str">
        <f>INDEX(Aquifer!F:F,MATCH(B293,Aquifer!C:C,0))</f>
        <v>SR</v>
      </c>
      <c r="P293" s="134">
        <f>INDEX(surface_water_body!F:F,MATCH(B293,surface_water_body!A:A,0))</f>
        <v>9250</v>
      </c>
      <c r="Q293" s="42">
        <f>INDEX(surface_water_body!D:D,MATCH(B293,surface_water_body!A:A,0))</f>
        <v>2.9211499999999533</v>
      </c>
      <c r="R293" s="132">
        <f>INDEX(surface_water_body!E:E,MATCH(B293,surface_water_body!A:A,0))</f>
        <v>4.9956776821109307E-2</v>
      </c>
      <c r="S293" s="43" t="str">
        <f t="shared" si="98"/>
        <v>Moderate</v>
      </c>
      <c r="T293" s="43" t="str">
        <f t="shared" si="99"/>
        <v>Low</v>
      </c>
      <c r="U293" s="43">
        <f t="shared" si="90"/>
        <v>1</v>
      </c>
      <c r="V293" s="48" t="str">
        <f t="shared" si="100"/>
        <v>Groundwater contribution to irrigation is Moderate with current groundwater development stage classified as Low. There are 9250 surface water bodies, covering 0% of district area.</v>
      </c>
      <c r="W293" s="136">
        <v>100</v>
      </c>
      <c r="X293" s="134">
        <v>69</v>
      </c>
      <c r="Y293" s="143">
        <f>INDEX(Aquifer!E:E, MATCH(B293,Aquifer!C:C,0))*100</f>
        <v>31</v>
      </c>
      <c r="Z293" s="139">
        <f>(INDEX(Aquifer!G:G, MATCH(B293,Aquifer!C:C,0)))*(10^4/10^6)</f>
        <v>115.82870000000001</v>
      </c>
      <c r="AA293" s="141">
        <v>30</v>
      </c>
      <c r="AB293" s="56">
        <f>INDEX(Replacement!M:M, MATCH(B293,Replacement!B:B,0))</f>
        <v>4.8</v>
      </c>
      <c r="AC293" s="57">
        <f t="shared" si="91"/>
        <v>2</v>
      </c>
      <c r="AD293" s="57">
        <f>(X293/100)*0.278+(Y293/100)*0.0732</f>
        <v>0.21451199999999998</v>
      </c>
      <c r="AE293" s="44">
        <f t="shared" si="101"/>
        <v>1.0822094743338664E-3</v>
      </c>
      <c r="AF293" s="61" t="str">
        <f t="shared" si="102"/>
        <v>District has 100 pumps, with 69 % of pumps being electric. The electric tariff subsidy is Very High. These pumps abstract 115 MCM of groundwater.</v>
      </c>
      <c r="AG293" s="146">
        <f>INDEX(Replacement!N:N,MATCH(B293,Replacement!B:B,0))</f>
        <v>90.75</v>
      </c>
      <c r="AH293" s="147">
        <f>INDEX('Community SIP'!C:C,MATCH(B293,'Community SIP'!B:B,0))</f>
        <v>0.82</v>
      </c>
      <c r="AI293" s="147">
        <f>INDEX('Community SIP'!D:D,MATCH(B293,'Community SIP'!B:B,0))</f>
        <v>4.75</v>
      </c>
      <c r="AJ293" s="67" t="str">
        <f t="shared" si="103"/>
        <v>Very High</v>
      </c>
      <c r="AK293" s="64">
        <f t="shared" si="104"/>
        <v>4</v>
      </c>
      <c r="AL293" s="64" t="str">
        <f t="shared" si="105"/>
        <v>Very High</v>
      </c>
      <c r="AM293" s="70" t="str">
        <f t="shared" si="106"/>
        <v>Small and Marginal farmers hold 90 % of holdings. The average area per holding is 0.82 ha with Very High fragmentation of land.</v>
      </c>
      <c r="AN293" s="150" t="str">
        <f>INDEX(DISCOM!E:E,MATCH(B293,DISCOM!B:B,0))</f>
        <v>Himachal Pradesh State Electricity Board Limited (HPSEBL)</v>
      </c>
      <c r="AO293" s="150"/>
      <c r="AP293" s="150" t="str">
        <f>INDEX(DISCOM!F:F,MATCH(B293,DISCOM!B:B,0))</f>
        <v>C</v>
      </c>
      <c r="AQ293" s="74" t="str">
        <f>INDEX(DISCOM!H:H,MATCH(B293,DISCOM!B:B,0))</f>
        <v>No</v>
      </c>
      <c r="AR293" s="150"/>
      <c r="AS293" s="77">
        <f>(INDEX(Tariff!D:D,MATCH(A293,Tariff!A:A,0)))*100</f>
        <v>30</v>
      </c>
      <c r="AT293" s="85" t="str">
        <f>(INDEX(Tariff!E:E,MATCH(A293,Tariff!A:A,0)))</f>
        <v>Very High</v>
      </c>
      <c r="AU293" s="86" t="str">
        <f t="shared" si="107"/>
        <v xml:space="preserve">Himachal Pradesh State Electricity Board Limited (HPSEBL) is the Distribution Company responsible for distributing electricity. The rating of DISCOM (capturing financial and operational metrics) is C. </v>
      </c>
      <c r="AV293" s="119" t="str">
        <f>INDEX('Community SIP'!I:I,MATCH(B293,'Community SIP'!B:B,0))</f>
        <v>Community SIP</v>
      </c>
      <c r="AW293" s="119" t="str">
        <f t="shared" si="110"/>
        <v xml:space="preserve"> Small farm areas alongside higher fragmentation of holdings suggests community SIPs may be preferred</v>
      </c>
      <c r="AX293" s="119" t="str">
        <f t="shared" si="111"/>
        <v/>
      </c>
      <c r="AY293" s="119"/>
      <c r="AZ293" s="120" t="str">
        <f t="shared" si="108"/>
        <v>Electric</v>
      </c>
      <c r="BA293" s="119"/>
      <c r="BB293" s="120" t="str">
        <f>INDEX(DISCOM!H:H,MATCH(B293,DISCOM!B:B,0))</f>
        <v>No</v>
      </c>
      <c r="BC293" s="153" t="s">
        <v>724</v>
      </c>
      <c r="BD293"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93" s="58" t="s">
        <v>725</v>
      </c>
      <c r="BG293">
        <f>Y293*100</f>
        <v>3100</v>
      </c>
    </row>
    <row r="294" spans="1:59" ht="123" customHeight="1" x14ac:dyDescent="0.25">
      <c r="A294" s="88" t="str">
        <f>INDEX(Aquifer!A:A,MATCH(B294,Aquifer!C:C,0))</f>
        <v>uttar pradesh</v>
      </c>
      <c r="B294" s="89" t="s">
        <v>619</v>
      </c>
      <c r="C294" s="87">
        <v>4.8600000000000003</v>
      </c>
      <c r="D294" s="130">
        <f>INDEX(Aquifer!J:J,MATCH(B294,Aquifer!C:C,0))*100</f>
        <v>72.735233738329825</v>
      </c>
      <c r="E294" s="128">
        <v>170.5</v>
      </c>
      <c r="F294" s="128">
        <v>92.8</v>
      </c>
      <c r="G294" s="128">
        <v>71.989542085490925</v>
      </c>
      <c r="H294" s="46" t="str">
        <f t="shared" si="93"/>
        <v>High</v>
      </c>
      <c r="I294" s="46" t="str">
        <f t="shared" si="94"/>
        <v>Moderate</v>
      </c>
      <c r="J294" s="46" t="str">
        <f t="shared" si="95"/>
        <v>Very High</v>
      </c>
      <c r="K294" s="46" t="str">
        <f t="shared" si="96"/>
        <v>Very High</v>
      </c>
      <c r="L294" s="91" t="str">
        <f t="shared" si="97"/>
        <v>District has High proportion of area under cultivation, supporting Moderate cropping intensity. Irrigation coverage is Very High with Very High irrigation water requirements.</v>
      </c>
      <c r="M294" s="132">
        <v>87.53</v>
      </c>
      <c r="N294" s="132">
        <f>INDEX(Aquifer!H:H,MATCH(B294,Aquifer!C:C,0))</f>
        <v>75.12</v>
      </c>
      <c r="O294" s="77" t="str">
        <f>INDEX(Aquifer!F:F,MATCH(B294,Aquifer!C:C,0))</f>
        <v>SR</v>
      </c>
      <c r="P294" s="134">
        <f>INDEX(surface_water_body!F:F,MATCH(B294,surface_water_body!A:A,0))</f>
        <v>1384</v>
      </c>
      <c r="Q294" s="42">
        <f>INDEX(surface_water_body!D:D,MATCH(B294,surface_water_body!A:A,0))</f>
        <v>5.4753000000000149</v>
      </c>
      <c r="R294" s="132">
        <f>INDEX(surface_water_body!E:E,MATCH(B294,surface_water_body!A:A,0))</f>
        <v>0.26071667457367492</v>
      </c>
      <c r="S294" s="43" t="str">
        <f t="shared" si="98"/>
        <v>Very High</v>
      </c>
      <c r="T294" s="43" t="str">
        <f t="shared" si="99"/>
        <v>Semi-critical</v>
      </c>
      <c r="U294" s="43">
        <f t="shared" si="90"/>
        <v>2</v>
      </c>
      <c r="V294" s="48" t="str">
        <f t="shared" si="100"/>
        <v>Groundwater contribution to irrigation is Very High with current groundwater development stage classified as Semi-critical. There are 1384 surface water bodies, covering 0.3% of district area.</v>
      </c>
      <c r="W294" s="136">
        <v>100</v>
      </c>
      <c r="X294" s="134">
        <v>3</v>
      </c>
      <c r="Y294" s="143">
        <f>INDEX(Aquifer!E:E, MATCH(B294,Aquifer!C:C,0))*100</f>
        <v>97</v>
      </c>
      <c r="Z294" s="139">
        <f>(INDEX(Aquifer!G:G, MATCH(B294,Aquifer!C:C,0)))*(10^4/10^6)</f>
        <v>840.22710000000006</v>
      </c>
      <c r="AA294" s="141">
        <v>0</v>
      </c>
      <c r="AB294" s="56">
        <f>INDEX(Replacement!M:M, MATCH(B294,Replacement!B:B,0))</f>
        <v>10.3</v>
      </c>
      <c r="AC294" s="57">
        <f t="shared" si="91"/>
        <v>4</v>
      </c>
      <c r="AD294" s="57">
        <f>(X294/100)*0.278+(Y294/100)*0.0732</f>
        <v>7.9343999999999998E-2</v>
      </c>
      <c r="AE294" s="44">
        <f t="shared" si="101"/>
        <v>6.2308933912232009E-3</v>
      </c>
      <c r="AF294" s="61" t="str">
        <f t="shared" si="102"/>
        <v>District has 100 pumps, with 3 % of pumps being electric. The electric tariff subsidy is Very High. These pumps abstract 840 MCM of groundwater.</v>
      </c>
      <c r="AG294" s="146">
        <f>INDEX(Replacement!N:N,MATCH(B294,Replacement!B:B,0))</f>
        <v>95.808913600000011</v>
      </c>
      <c r="AH294" s="147">
        <f>INDEX('Community SIP'!C:C,MATCH(B294,'Community SIP'!B:B,0))</f>
        <v>0.61</v>
      </c>
      <c r="AI294" s="147">
        <f>INDEX('Community SIP'!D:D,MATCH(B294,'Community SIP'!B:B,0))</f>
        <v>1.58</v>
      </c>
      <c r="AJ294" s="67" t="str">
        <f t="shared" si="103"/>
        <v>Very High</v>
      </c>
      <c r="AK294" s="64">
        <f t="shared" si="104"/>
        <v>4</v>
      </c>
      <c r="AL294" s="64" t="str">
        <f t="shared" si="105"/>
        <v>Moderate</v>
      </c>
      <c r="AM294" s="70" t="str">
        <f t="shared" si="106"/>
        <v>Small and Marginal farmers hold 95 % of holdings. The average area per holding is 0.61 ha with Moderate fragmentation of land.</v>
      </c>
      <c r="AN294" s="150" t="str">
        <f>INDEX(DISCOM!E:E,MATCH(B294,DISCOM!B:B,0))</f>
        <v>Dakshinanchal Vidyut Vitran Nigam Limited (DVVNL)</v>
      </c>
      <c r="AO294" s="150"/>
      <c r="AP294" s="150" t="str">
        <f>INDEX(DISCOM!F:F,MATCH(B294,DISCOM!B:B,0))</f>
        <v>C-</v>
      </c>
      <c r="AQ294" s="74" t="str">
        <f>INDEX(DISCOM!H:H,MATCH(B294,DISCOM!B:B,0))</f>
        <v>No</v>
      </c>
      <c r="AR294" s="150"/>
      <c r="AS294" s="77">
        <f>(INDEX(Tariff!D:D,MATCH(A294,Tariff!A:A,0)))*100</f>
        <v>0</v>
      </c>
      <c r="AT294" s="85" t="str">
        <f>(INDEX(Tariff!E:E,MATCH(A294,Tariff!A:A,0)))</f>
        <v>Very High</v>
      </c>
      <c r="AU294" s="86" t="str">
        <f t="shared" si="107"/>
        <v xml:space="preserve">Dakshinanchal Vidyut Vitran Nigam Limited (DVVNL) is the Distribution Company responsible for distributing electricity. The rating of DISCOM (capturing financial and operational metrics) is C-. </v>
      </c>
      <c r="AV294" s="119" t="str">
        <f>INDEX('Community SIP'!I:I,MATCH(B294,'Community SIP'!B:B,0))</f>
        <v>Community SIP</v>
      </c>
      <c r="AW294" s="119" t="str">
        <f t="shared" si="110"/>
        <v xml:space="preserve"> Small farm areas alongside higher fragmentation of holdings suggests community SIPs may be preferred</v>
      </c>
      <c r="AX294" s="119" t="str">
        <f t="shared" si="111"/>
        <v xml:space="preserve"> High groundwater development suggests that new SIPs should focus on surface water sources. </v>
      </c>
      <c r="AY294" s="120" t="s">
        <v>727</v>
      </c>
      <c r="AZ294" s="119" t="str">
        <f t="shared" si="108"/>
        <v>Diesel</v>
      </c>
      <c r="BA294" s="119"/>
      <c r="BB294" s="120" t="str">
        <f>INDEX(DISCOM!H:H,MATCH(B294,DISCOM!B:B,0))</f>
        <v>No</v>
      </c>
      <c r="BC294" s="153" t="s">
        <v>736</v>
      </c>
      <c r="BD294" s="181" t="str">
        <f t="shared" si="109"/>
        <v>Higher proportion of diesel pumps suggests that PM-KUSUM model B be preferred. High groundwater development suggests that new SIPs should focus on surface water sources.  Small farm areas alongside higher fragmentation of holdings suggests community SIPs may be preferred</v>
      </c>
      <c r="BE294" s="58" t="s">
        <v>737</v>
      </c>
      <c r="BG294">
        <f>Y294*100</f>
        <v>9700</v>
      </c>
    </row>
    <row r="295" spans="1:59" ht="123" customHeight="1" x14ac:dyDescent="0.25">
      <c r="A295" s="88" t="str">
        <f>INDEX(Aquifer!A:A,MATCH(B295,Aquifer!C:C,0))</f>
        <v>tamil nadu</v>
      </c>
      <c r="B295" s="89" t="s">
        <v>518</v>
      </c>
      <c r="C295" s="87">
        <v>5.2569699395344998</v>
      </c>
      <c r="D295" s="130">
        <f>INDEX(Aquifer!J:J,MATCH(B295,Aquifer!C:C,0))*100</f>
        <v>43.700358851674643</v>
      </c>
      <c r="E295" s="128">
        <v>105.60000000000001</v>
      </c>
      <c r="F295" s="128">
        <v>37.200000000000003</v>
      </c>
      <c r="G295" s="128">
        <v>52.256374747870069</v>
      </c>
      <c r="H295" s="46" t="str">
        <f t="shared" si="93"/>
        <v>Moderate</v>
      </c>
      <c r="I295" s="46" t="str">
        <f t="shared" si="94"/>
        <v>Low</v>
      </c>
      <c r="J295" s="46" t="str">
        <f t="shared" si="95"/>
        <v>Moderate</v>
      </c>
      <c r="K295" s="46" t="str">
        <f t="shared" si="96"/>
        <v>High</v>
      </c>
      <c r="L295" s="91" t="str">
        <f t="shared" si="97"/>
        <v>District has Moderate proportion of area under cultivation, supporting Low cropping intensity. Irrigation coverage is Moderate with High irrigation water requirements.</v>
      </c>
      <c r="M295" s="132">
        <v>9.19</v>
      </c>
      <c r="N295" s="132">
        <f>INDEX(Aquifer!H:H,MATCH(B295,Aquifer!C:C,0))</f>
        <v>15.55</v>
      </c>
      <c r="O295" s="77" t="str">
        <f>INDEX(Aquifer!F:F,MATCH(B295,Aquifer!C:C,0))</f>
        <v>HR</v>
      </c>
      <c r="P295" s="134">
        <f>INDEX(surface_water_body!F:F,MATCH(B295,surface_water_body!A:A,0))</f>
        <v>2532</v>
      </c>
      <c r="Q295" s="42">
        <f>INDEX(surface_water_body!D:D,MATCH(B295,surface_water_body!A:A,0))</f>
        <v>4324.5174899999975</v>
      </c>
      <c r="R295" s="132">
        <f>INDEX(surface_water_body!E:E,MATCH(B295,surface_water_body!A:A,0))</f>
        <v>264.49705890263289</v>
      </c>
      <c r="S295" s="43" t="str">
        <f t="shared" si="98"/>
        <v>Low</v>
      </c>
      <c r="T295" s="43" t="str">
        <f t="shared" si="99"/>
        <v>Low</v>
      </c>
      <c r="U295" s="43">
        <f t="shared" si="90"/>
        <v>4</v>
      </c>
      <c r="V295" s="48" t="str">
        <f t="shared" si="100"/>
        <v>Groundwater contribution to irrigation is Low with current groundwater development stage classified as Low. There are 2532 surface water bodies, covering 264.5% of district area.</v>
      </c>
      <c r="W295" s="136">
        <v>100</v>
      </c>
      <c r="X295" s="134">
        <v>94</v>
      </c>
      <c r="Y295" s="143">
        <f>INDEX(Aquifer!E:E, MATCH(B295,Aquifer!C:C,0))*100</f>
        <v>5</v>
      </c>
      <c r="Z295" s="139">
        <f>(INDEX(Aquifer!G:G, MATCH(B295,Aquifer!C:C,0)))*(10^4/10^6)</f>
        <v>540.4271</v>
      </c>
      <c r="AA295" s="141">
        <v>0</v>
      </c>
      <c r="AB295" s="56">
        <f>INDEX(Replacement!M:M, MATCH(B295,Replacement!B:B,0))</f>
        <v>6.01</v>
      </c>
      <c r="AC295" s="57">
        <f t="shared" si="91"/>
        <v>1</v>
      </c>
      <c r="AD295" s="57">
        <f>(X295/100)*0.278+(Y295/100)*0.0732</f>
        <v>0.26497999999999999</v>
      </c>
      <c r="AE295" s="44">
        <f t="shared" si="101"/>
        <v>7.8095679282224849E-3</v>
      </c>
      <c r="AF295" s="61" t="str">
        <f t="shared" si="102"/>
        <v>District has 100 pumps, with 94 % of pumps being electric. The electric tariff subsidy is Very High. These pumps abstract 540 MCM of groundwater.</v>
      </c>
      <c r="AG295" s="146">
        <f>INDEX(Replacement!N:N,MATCH(B295,Replacement!B:B,0))</f>
        <v>99.461561806000006</v>
      </c>
      <c r="AH295" s="147">
        <f>INDEX('Community SIP'!C:C,MATCH(B295,'Community SIP'!B:B,0))</f>
        <v>0.26</v>
      </c>
      <c r="AI295" s="147">
        <f>INDEX('Community SIP'!D:D,MATCH(B295,'Community SIP'!B:B,0))</f>
        <v>1.1399999999999999</v>
      </c>
      <c r="AJ295" s="67" t="str">
        <f t="shared" si="103"/>
        <v>Very High</v>
      </c>
      <c r="AK295" s="64">
        <f t="shared" si="104"/>
        <v>4</v>
      </c>
      <c r="AL295" s="64" t="str">
        <f t="shared" si="105"/>
        <v>Low</v>
      </c>
      <c r="AM295" s="70" t="str">
        <f t="shared" si="106"/>
        <v>Small and Marginal farmers hold 99 % of holdings. The average area per holding is 0.26 ha with Low fragmentation of land.</v>
      </c>
      <c r="AN295" s="150" t="str">
        <f>INDEX(DISCOM!E:E,MATCH(B295,DISCOM!B:B,0))</f>
        <v>Tamil Nadu Generation and Distribution Corporation Limited (TANGEDCO)</v>
      </c>
      <c r="AO295" s="150"/>
      <c r="AP295" s="150" t="str">
        <f>INDEX(DISCOM!F:F,MATCH(B295,DISCOM!B:B,0))</f>
        <v>C-</v>
      </c>
      <c r="AQ295" s="74" t="str">
        <f>INDEX(DISCOM!H:H,MATCH(B295,DISCOM!B:B,0))</f>
        <v>No</v>
      </c>
      <c r="AR295" s="150"/>
      <c r="AS295" s="77">
        <f>(INDEX(Tariff!D:D,MATCH(A295,Tariff!A:A,0)))*100</f>
        <v>0</v>
      </c>
      <c r="AT295" s="85" t="str">
        <f>(INDEX(Tariff!E:E,MATCH(A295,Tariff!A:A,0)))</f>
        <v>Very High</v>
      </c>
      <c r="AU295" s="86" t="str">
        <f t="shared" si="107"/>
        <v xml:space="preserve">Tamil Nadu Generation and Distribution Corporation Limited (TANGEDCO) is the Distribution Company responsible for distributing electricity. The rating of DISCOM (capturing financial and operational metrics) is C-. </v>
      </c>
      <c r="AV295" s="119" t="str">
        <f>INDEX('Community SIP'!I:I,MATCH(B295,'Community SIP'!B:B,0))</f>
        <v>Community SIP</v>
      </c>
      <c r="AW295" s="119" t="str">
        <f t="shared" si="110"/>
        <v xml:space="preserve"> Small farm areas alongside higher fragmentation of holdings suggests community SIPs may be preferred</v>
      </c>
      <c r="AX295" s="119" t="str">
        <f t="shared" si="111"/>
        <v/>
      </c>
      <c r="AY295" s="119"/>
      <c r="AZ295" s="120" t="str">
        <f t="shared" si="108"/>
        <v>Electric</v>
      </c>
      <c r="BA295" s="119"/>
      <c r="BB295" s="120" t="str">
        <f>INDEX(DISCOM!H:H,MATCH(B295,DISCOM!B:B,0))</f>
        <v>No</v>
      </c>
      <c r="BC295" s="153" t="s">
        <v>724</v>
      </c>
      <c r="BD295"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95" s="58" t="s">
        <v>725</v>
      </c>
      <c r="BG295">
        <f>Y295*100</f>
        <v>500</v>
      </c>
    </row>
    <row r="296" spans="1:59" ht="123" customHeight="1" x14ac:dyDescent="0.25">
      <c r="A296" s="88" t="str">
        <f>INDEX(Aquifer!A:A,MATCH(B296,Aquifer!C:C,0))</f>
        <v>kerala</v>
      </c>
      <c r="B296" s="89" t="s">
        <v>449</v>
      </c>
      <c r="C296" s="87">
        <v>5.0965133991659002</v>
      </c>
      <c r="D296" s="130">
        <f>INDEX(Aquifer!J:J,MATCH(B296,Aquifer!C:C,0))*100</f>
        <v>62.601981744258062</v>
      </c>
      <c r="E296" s="128">
        <v>117.7</v>
      </c>
      <c r="F296" s="128">
        <v>8.8000000000000007</v>
      </c>
      <c r="G296" s="128">
        <v>39.678899082568805</v>
      </c>
      <c r="H296" s="46" t="str">
        <f t="shared" si="93"/>
        <v>High</v>
      </c>
      <c r="I296" s="46" t="str">
        <f t="shared" si="94"/>
        <v>Low</v>
      </c>
      <c r="J296" s="46" t="str">
        <f t="shared" si="95"/>
        <v>Low</v>
      </c>
      <c r="K296" s="46" t="str">
        <f t="shared" si="96"/>
        <v>Moderate</v>
      </c>
      <c r="L296" s="91" t="str">
        <f t="shared" si="97"/>
        <v>District has High proportion of area under cultivation, supporting Low cropping intensity. Irrigation coverage is Low with Moderate irrigation water requirements.</v>
      </c>
      <c r="M296" s="132">
        <v>53.86</v>
      </c>
      <c r="N296" s="132">
        <f>INDEX(Aquifer!H:H,MATCH(B296,Aquifer!C:C,0))</f>
        <v>49.75</v>
      </c>
      <c r="O296" s="77" t="str">
        <f>INDEX(Aquifer!F:F,MATCH(B296,Aquifer!C:C,0))</f>
        <v>HR</v>
      </c>
      <c r="P296" s="134">
        <f>INDEX(surface_water_body!F:F,MATCH(B296,surface_water_body!A:A,0))</f>
        <v>5314</v>
      </c>
      <c r="Q296" s="42">
        <f>INDEX(surface_water_body!D:D,MATCH(B296,surface_water_body!A:A,0))</f>
        <v>9.8226699999997056</v>
      </c>
      <c r="R296" s="132">
        <f>INDEX(surface_water_body!E:E,MATCH(B296,surface_water_body!A:A,0))</f>
        <v>0.34090791338008658</v>
      </c>
      <c r="S296" s="43" t="str">
        <f t="shared" si="98"/>
        <v>High</v>
      </c>
      <c r="T296" s="43" t="str">
        <f t="shared" si="99"/>
        <v>Low</v>
      </c>
      <c r="U296" s="43">
        <f t="shared" si="90"/>
        <v>3</v>
      </c>
      <c r="V296" s="48" t="str">
        <f t="shared" si="100"/>
        <v>Groundwater contribution to irrigation is High with current groundwater development stage classified as Low. There are 5314 surface water bodies, covering 0.3% of district area.</v>
      </c>
      <c r="W296" s="136">
        <v>100</v>
      </c>
      <c r="X296" s="134">
        <v>98</v>
      </c>
      <c r="Y296" s="143">
        <f>INDEX(Aquifer!E:E, MATCH(B296,Aquifer!C:C,0))*100</f>
        <v>1</v>
      </c>
      <c r="Z296" s="139">
        <f>(INDEX(Aquifer!G:G, MATCH(B296,Aquifer!C:C,0)))*(10^4/10^6)</f>
        <v>198.24950000000001</v>
      </c>
      <c r="AA296" s="141">
        <v>195</v>
      </c>
      <c r="AB296" s="56">
        <f>INDEX(Replacement!M:M, MATCH(B296,Replacement!B:B,0))</f>
        <v>7.8</v>
      </c>
      <c r="AC296" s="57">
        <f t="shared" si="91"/>
        <v>1</v>
      </c>
      <c r="AD296" s="57">
        <f>(X296/100)*0.278+(Y296/100)*0.0732</f>
        <v>0.27317200000000003</v>
      </c>
      <c r="AE296" s="44">
        <f t="shared" si="101"/>
        <v>3.8330563675242233E-3</v>
      </c>
      <c r="AF296" s="61" t="str">
        <f t="shared" si="102"/>
        <v>District has 100 pumps, with 98 % of pumps being electric. The electric tariff subsidy is Moderate. These pumps abstract 198 MCM of groundwater.</v>
      </c>
      <c r="AG296" s="146">
        <f>INDEX(Replacement!N:N,MATCH(B296,Replacement!B:B,0))</f>
        <v>99.14</v>
      </c>
      <c r="AH296" s="147">
        <f>INDEX('Community SIP'!C:C,MATCH(B296,'Community SIP'!B:B,0))</f>
        <v>0.2</v>
      </c>
      <c r="AI296" s="147">
        <f>INDEX('Community SIP'!D:D,MATCH(B296,'Community SIP'!B:B,0))</f>
        <v>1.2</v>
      </c>
      <c r="AJ296" s="67" t="str">
        <f t="shared" si="103"/>
        <v>Very High</v>
      </c>
      <c r="AK296" s="64">
        <f t="shared" si="104"/>
        <v>4</v>
      </c>
      <c r="AL296" s="64" t="str">
        <f t="shared" si="105"/>
        <v>Low</v>
      </c>
      <c r="AM296" s="70" t="str">
        <f t="shared" si="106"/>
        <v>Small and Marginal farmers hold 99 % of holdings. The average area per holding is 0.2 ha with Low fragmentation of land.</v>
      </c>
      <c r="AN296" s="150" t="str">
        <f>INDEX(DISCOM!E:E,MATCH(B296,DISCOM!B:B,0))</f>
        <v xml:space="preserve">Kerala State Electricity Board Limited (KSEBL) </v>
      </c>
      <c r="AO296" s="150"/>
      <c r="AP296" s="150" t="str">
        <f>INDEX(DISCOM!F:F,MATCH(B296,DISCOM!B:B,0))</f>
        <v>B-</v>
      </c>
      <c r="AQ296" s="74" t="str">
        <f>INDEX(DISCOM!H:H,MATCH(B296,DISCOM!B:B,0))</f>
        <v>No</v>
      </c>
      <c r="AR296" s="150"/>
      <c r="AS296" s="77">
        <f>(INDEX(Tariff!D:D,MATCH(A296,Tariff!A:A,0)))*100</f>
        <v>195</v>
      </c>
      <c r="AT296" s="85" t="str">
        <f>(INDEX(Tariff!E:E,MATCH(A296,Tariff!A:A,0)))</f>
        <v>Moderate</v>
      </c>
      <c r="AU296" s="86" t="str">
        <f t="shared" si="107"/>
        <v xml:space="preserve">Kerala State Electricity Board Limited (KSEBL)  is the Distribution Company responsible for distributing electricity. The rating of DISCOM (capturing financial and operational metrics) is B-. </v>
      </c>
      <c r="AV296" s="119" t="str">
        <f>INDEX('Community SIP'!I:I,MATCH(B296,'Community SIP'!B:B,0))</f>
        <v>Community SIP</v>
      </c>
      <c r="AW296" s="119" t="str">
        <f t="shared" si="110"/>
        <v xml:space="preserve"> Small farm areas alongside higher fragmentation of holdings suggests community SIPs may be preferred</v>
      </c>
      <c r="AX296" s="119" t="str">
        <f t="shared" si="111"/>
        <v/>
      </c>
      <c r="AY296" s="119"/>
      <c r="AZ296" s="120" t="str">
        <f t="shared" si="108"/>
        <v>Electric</v>
      </c>
      <c r="BA296" s="119"/>
      <c r="BB296" s="120" t="str">
        <f>INDEX(DISCOM!H:H,MATCH(B296,DISCOM!B:B,0))</f>
        <v>No</v>
      </c>
      <c r="BC296" s="153" t="s">
        <v>724</v>
      </c>
      <c r="BD296"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296" s="58" t="s">
        <v>725</v>
      </c>
      <c r="BG296">
        <f>Y296*100</f>
        <v>100</v>
      </c>
    </row>
    <row r="297" spans="1:59" ht="123" customHeight="1" x14ac:dyDescent="0.25">
      <c r="A297" s="88" t="str">
        <f>INDEX(Aquifer!A:A,MATCH(B297,Aquifer!C:C,0))</f>
        <v>uttar pradesh</v>
      </c>
      <c r="B297" s="89" t="s">
        <v>481</v>
      </c>
      <c r="C297" s="87">
        <v>4.9258993822743999</v>
      </c>
      <c r="D297" s="130">
        <f>INDEX(Aquifer!J:J,MATCH(B297,Aquifer!C:C,0))*100</f>
        <v>71.096944606710181</v>
      </c>
      <c r="E297" s="128">
        <v>144.4</v>
      </c>
      <c r="F297" s="128">
        <v>72.099999999999994</v>
      </c>
      <c r="G297" s="128">
        <v>77.149618045731629</v>
      </c>
      <c r="H297" s="46" t="str">
        <f t="shared" si="93"/>
        <v>High</v>
      </c>
      <c r="I297" s="46" t="str">
        <f t="shared" si="94"/>
        <v>Moderate</v>
      </c>
      <c r="J297" s="46" t="str">
        <f t="shared" si="95"/>
        <v>High</v>
      </c>
      <c r="K297" s="46" t="str">
        <f t="shared" si="96"/>
        <v>Very High</v>
      </c>
      <c r="L297" s="91" t="str">
        <f t="shared" si="97"/>
        <v>District has High proportion of area under cultivation, supporting Moderate cropping intensity. Irrigation coverage is High with Very High irrigation water requirements.</v>
      </c>
      <c r="M297" s="132">
        <v>62.99</v>
      </c>
      <c r="N297" s="132">
        <f>INDEX(Aquifer!H:H,MATCH(B297,Aquifer!C:C,0))</f>
        <v>74.12</v>
      </c>
      <c r="O297" s="77" t="str">
        <f>INDEX(Aquifer!F:F,MATCH(B297,Aquifer!C:C,0))</f>
        <v>HR</v>
      </c>
      <c r="P297" s="134">
        <f>INDEX(surface_water_body!F:F,MATCH(B297,surface_water_body!A:A,0))</f>
        <v>3190</v>
      </c>
      <c r="Q297" s="42">
        <f>INDEX(surface_water_body!D:D,MATCH(B297,surface_water_body!A:A,0))</f>
        <v>14.354670000000061</v>
      </c>
      <c r="R297" s="132">
        <f>INDEX(surface_water_body!E:E,MATCH(B297,surface_water_body!A:A,0))</f>
        <v>0.44841506344670112</v>
      </c>
      <c r="S297" s="43" t="str">
        <f t="shared" si="98"/>
        <v>High</v>
      </c>
      <c r="T297" s="43" t="str">
        <f t="shared" si="99"/>
        <v>Semi-critical</v>
      </c>
      <c r="U297" s="43">
        <f t="shared" ref="U297:U360" si="112">IF(Q297&lt;3,1,IF(Q297&lt;8,2,IF(Q297&lt;18,3,4)))</f>
        <v>3</v>
      </c>
      <c r="V297" s="48" t="str">
        <f t="shared" si="100"/>
        <v>Groundwater contribution to irrigation is High with current groundwater development stage classified as Semi-critical. There are 3190 surface water bodies, covering 0.4% of district area.</v>
      </c>
      <c r="W297" s="136">
        <v>100</v>
      </c>
      <c r="X297" s="134">
        <v>14.000000000000002</v>
      </c>
      <c r="Y297" s="143">
        <f>INDEX(Aquifer!E:E, MATCH(B297,Aquifer!C:C,0))*100</f>
        <v>86</v>
      </c>
      <c r="Z297" s="139">
        <f>(INDEX(Aquifer!G:G, MATCH(B297,Aquifer!C:C,0)))*(10^4/10^6)</f>
        <v>436.71070000000003</v>
      </c>
      <c r="AA297" s="141">
        <v>0</v>
      </c>
      <c r="AB297" s="56">
        <f>INDEX(Replacement!M:M, MATCH(B297,Replacement!B:B,0))</f>
        <v>15.2</v>
      </c>
      <c r="AC297" s="57">
        <f t="shared" ref="AC297:AC360" si="113">IF(X297&lt;25,4,IF(X297&lt;50,3,IF(X297&lt;75,2,1)))</f>
        <v>4</v>
      </c>
      <c r="AD297" s="57">
        <f>(X297/100)*0.278+(Y297/100)*0.0732</f>
        <v>0.101872</v>
      </c>
      <c r="AE297" s="44">
        <f t="shared" si="101"/>
        <v>6.1361303041040597E-3</v>
      </c>
      <c r="AF297" s="61" t="str">
        <f t="shared" si="102"/>
        <v>District has 100 pumps, with 14 % of pumps being electric. The electric tariff subsidy is Very High. These pumps abstract 436 MCM of groundwater.</v>
      </c>
      <c r="AG297" s="146">
        <f>INDEX(Replacement!N:N,MATCH(B297,Replacement!B:B,0))</f>
        <v>92.317122179999998</v>
      </c>
      <c r="AH297" s="147">
        <f>INDEX('Community SIP'!C:C,MATCH(B297,'Community SIP'!B:B,0))</f>
        <v>0.76</v>
      </c>
      <c r="AI297" s="147">
        <f>INDEX('Community SIP'!D:D,MATCH(B297,'Community SIP'!B:B,0))</f>
        <v>1.83</v>
      </c>
      <c r="AJ297" s="67" t="str">
        <f t="shared" si="103"/>
        <v>Very High</v>
      </c>
      <c r="AK297" s="64">
        <f t="shared" si="104"/>
        <v>4</v>
      </c>
      <c r="AL297" s="64" t="str">
        <f t="shared" si="105"/>
        <v>Moderate</v>
      </c>
      <c r="AM297" s="70" t="str">
        <f t="shared" si="106"/>
        <v>Small and Marginal farmers hold 92 % of holdings. The average area per holding is 0.76 ha with Moderate fragmentation of land.</v>
      </c>
      <c r="AN297" s="150" t="str">
        <f>INDEX(DISCOM!E:E,MATCH(B297,DISCOM!B:B,0))</f>
        <v>Kanpur Electricity Supply Company Limited (KESCO)</v>
      </c>
      <c r="AO297" s="150"/>
      <c r="AP297" s="150" t="str">
        <f>INDEX(DISCOM!F:F,MATCH(B297,DISCOM!B:B,0))</f>
        <v>B-</v>
      </c>
      <c r="AQ297" s="74" t="str">
        <f>INDEX(DISCOM!H:H,MATCH(B297,DISCOM!B:B,0))</f>
        <v>No</v>
      </c>
      <c r="AR297" s="150"/>
      <c r="AS297" s="77">
        <f>(INDEX(Tariff!D:D,MATCH(A297,Tariff!A:A,0)))*100</f>
        <v>0</v>
      </c>
      <c r="AT297" s="85" t="str">
        <f>(INDEX(Tariff!E:E,MATCH(A297,Tariff!A:A,0)))</f>
        <v>Very High</v>
      </c>
      <c r="AU297" s="86" t="str">
        <f t="shared" si="107"/>
        <v xml:space="preserve">Kanpur Electricity Supply Company Limited (KESCO) is the Distribution Company responsible for distributing electricity. The rating of DISCOM (capturing financial and operational metrics) is B-. </v>
      </c>
      <c r="AV297" s="119" t="str">
        <f>INDEX('Community SIP'!I:I,MATCH(B297,'Community SIP'!B:B,0))</f>
        <v>Community SIP</v>
      </c>
      <c r="AW297" s="119" t="str">
        <f t="shared" si="110"/>
        <v xml:space="preserve"> Small farm areas alongside higher fragmentation of holdings suggests community SIPs may be preferred</v>
      </c>
      <c r="AX297" s="119" t="str">
        <f t="shared" si="111"/>
        <v/>
      </c>
      <c r="AY297" s="119"/>
      <c r="AZ297" s="119" t="str">
        <f t="shared" si="108"/>
        <v>Diesel</v>
      </c>
      <c r="BA297" s="119"/>
      <c r="BB297" s="120" t="str">
        <f>INDEX(DISCOM!H:H,MATCH(B297,DISCOM!B:B,0))</f>
        <v>No</v>
      </c>
      <c r="BC297" s="153" t="s">
        <v>736</v>
      </c>
      <c r="BD297" s="181" t="str">
        <f t="shared" si="109"/>
        <v>Higher proportion of diesel pumps suggests that PM-KUSUM model B be preferred. Small farm areas alongside higher fragmentation of holdings suggests community SIPs may be preferred</v>
      </c>
      <c r="BE297" s="58" t="s">
        <v>737</v>
      </c>
      <c r="BG297">
        <f>Y297*100</f>
        <v>8600</v>
      </c>
    </row>
    <row r="298" spans="1:59" ht="123" customHeight="1" x14ac:dyDescent="0.25">
      <c r="A298" s="88" t="str">
        <f>INDEX(Aquifer!A:A,MATCH(B298,Aquifer!C:C,0))</f>
        <v>uttar pradesh</v>
      </c>
      <c r="B298" s="89" t="s">
        <v>450</v>
      </c>
      <c r="C298" s="87">
        <v>4.8877532447230001</v>
      </c>
      <c r="D298" s="130">
        <f>INDEX(Aquifer!J:J,MATCH(B298,Aquifer!C:C,0))*100</f>
        <v>63.043680266555157</v>
      </c>
      <c r="E298" s="128">
        <v>138</v>
      </c>
      <c r="F298" s="128">
        <v>68</v>
      </c>
      <c r="G298" s="128">
        <v>77.10228700678563</v>
      </c>
      <c r="H298" s="46" t="str">
        <f t="shared" si="93"/>
        <v>High</v>
      </c>
      <c r="I298" s="46" t="str">
        <f t="shared" si="94"/>
        <v>Low</v>
      </c>
      <c r="J298" s="46" t="str">
        <f t="shared" si="95"/>
        <v>High</v>
      </c>
      <c r="K298" s="46" t="str">
        <f t="shared" si="96"/>
        <v>Very High</v>
      </c>
      <c r="L298" s="91" t="str">
        <f t="shared" si="97"/>
        <v>District has High proportion of area under cultivation, supporting Low cropping intensity. Irrigation coverage is High with Very High irrigation water requirements.</v>
      </c>
      <c r="M298" s="132">
        <v>73.040000000000006</v>
      </c>
      <c r="N298" s="132">
        <f>INDEX(Aquifer!H:H,MATCH(B298,Aquifer!C:C,0))</f>
        <v>78.16</v>
      </c>
      <c r="O298" s="77" t="str">
        <f>INDEX(Aquifer!F:F,MATCH(B298,Aquifer!C:C,0))</f>
        <v>SR</v>
      </c>
      <c r="P298" s="134">
        <f>INDEX(surface_water_body!F:F,MATCH(B298,surface_water_body!A:A,0))</f>
        <v>3120</v>
      </c>
      <c r="Q298" s="42">
        <f>INDEX(surface_water_body!D:D,MATCH(B298,surface_water_body!A:A,0))</f>
        <v>11.954960000000026</v>
      </c>
      <c r="R298" s="132">
        <f>INDEX(surface_water_body!E:E,MATCH(B298,surface_water_body!A:A,0))</f>
        <v>0.40398549268368372</v>
      </c>
      <c r="S298" s="43" t="str">
        <f t="shared" si="98"/>
        <v>High</v>
      </c>
      <c r="T298" s="43" t="str">
        <f t="shared" si="99"/>
        <v>Semi-critical</v>
      </c>
      <c r="U298" s="43">
        <f t="shared" si="112"/>
        <v>3</v>
      </c>
      <c r="V298" s="48" t="str">
        <f t="shared" si="100"/>
        <v>Groundwater contribution to irrigation is High with current groundwater development stage classified as Semi-critical. There are 3120 surface water bodies, covering 0.4% of district area.</v>
      </c>
      <c r="W298" s="136">
        <v>100</v>
      </c>
      <c r="X298" s="134">
        <v>33</v>
      </c>
      <c r="Y298" s="143">
        <f>INDEX(Aquifer!E:E, MATCH(B298,Aquifer!C:C,0))*100</f>
        <v>67</v>
      </c>
      <c r="Z298" s="139">
        <f>(INDEX(Aquifer!G:G, MATCH(B298,Aquifer!C:C,0)))*(10^4/10^6)</f>
        <v>412.0025</v>
      </c>
      <c r="AA298" s="141">
        <v>0</v>
      </c>
      <c r="AB298" s="56">
        <f>INDEX(Replacement!M:M, MATCH(B298,Replacement!B:B,0))</f>
        <v>7.7</v>
      </c>
      <c r="AC298" s="57">
        <f t="shared" si="113"/>
        <v>3</v>
      </c>
      <c r="AD298" s="57">
        <f>(X298/100)*0.278+(Y298/100)*0.0732</f>
        <v>0.14078400000000002</v>
      </c>
      <c r="AE298" s="44">
        <f t="shared" si="101"/>
        <v>4.0527162431311121E-3</v>
      </c>
      <c r="AF298" s="61" t="str">
        <f t="shared" si="102"/>
        <v>District has 100 pumps, with 33 % of pumps being electric. The electric tariff subsidy is Very High. These pumps abstract 412 MCM of groundwater.</v>
      </c>
      <c r="AG298" s="146">
        <f>INDEX(Replacement!N:N,MATCH(B298,Replacement!B:B,0))</f>
        <v>92.45879982000001</v>
      </c>
      <c r="AH298" s="147">
        <f>INDEX('Community SIP'!C:C,MATCH(B298,'Community SIP'!B:B,0))</f>
        <v>0.72</v>
      </c>
      <c r="AI298" s="147">
        <f>INDEX('Community SIP'!D:D,MATCH(B298,'Community SIP'!B:B,0))</f>
        <v>1.72</v>
      </c>
      <c r="AJ298" s="67" t="str">
        <f t="shared" si="103"/>
        <v>Very High</v>
      </c>
      <c r="AK298" s="64">
        <f t="shared" si="104"/>
        <v>4</v>
      </c>
      <c r="AL298" s="64" t="str">
        <f t="shared" si="105"/>
        <v>Moderate</v>
      </c>
      <c r="AM298" s="70" t="str">
        <f t="shared" si="106"/>
        <v>Small and Marginal farmers hold 92 % of holdings. The average area per holding is 0.72 ha with Moderate fragmentation of land.</v>
      </c>
      <c r="AN298" s="150" t="str">
        <f>INDEX(DISCOM!E:E,MATCH(B298,DISCOM!B:B,0))</f>
        <v>Dakshinanchal Vidyut Vitran Nigam Limited (DVVNL)</v>
      </c>
      <c r="AO298" s="150"/>
      <c r="AP298" s="150" t="str">
        <f>INDEX(DISCOM!F:F,MATCH(B298,DISCOM!B:B,0))</f>
        <v>C-</v>
      </c>
      <c r="AQ298" s="74" t="str">
        <f>INDEX(DISCOM!H:H,MATCH(B298,DISCOM!B:B,0))</f>
        <v>No</v>
      </c>
      <c r="AR298" s="150"/>
      <c r="AS298" s="77">
        <f>(INDEX(Tariff!D:D,MATCH(A298,Tariff!A:A,0)))*100</f>
        <v>0</v>
      </c>
      <c r="AT298" s="85" t="str">
        <f>(INDEX(Tariff!E:E,MATCH(A298,Tariff!A:A,0)))</f>
        <v>Very High</v>
      </c>
      <c r="AU298" s="86" t="str">
        <f t="shared" si="107"/>
        <v xml:space="preserve">Dakshinanchal Vidyut Vitran Nigam Limited (DVVNL) is the Distribution Company responsible for distributing electricity. The rating of DISCOM (capturing financial and operational metrics) is C-. </v>
      </c>
      <c r="AV298" s="119" t="str">
        <f>INDEX('Community SIP'!I:I,MATCH(B298,'Community SIP'!B:B,0))</f>
        <v>Community SIP</v>
      </c>
      <c r="AW298" s="119" t="str">
        <f t="shared" si="110"/>
        <v xml:space="preserve"> Small farm areas alongside higher fragmentation of holdings suggests community SIPs may be preferred</v>
      </c>
      <c r="AX298" s="119" t="str">
        <f t="shared" si="111"/>
        <v xml:space="preserve"> High groundwater development suggests that new SIPs should focus on surface water sources. </v>
      </c>
      <c r="AY298" s="120" t="s">
        <v>727</v>
      </c>
      <c r="AZ298" s="119" t="str">
        <f t="shared" si="108"/>
        <v>mix</v>
      </c>
      <c r="BA298" s="119"/>
      <c r="BB298" s="120" t="str">
        <f>INDEX(DISCOM!H:H,MATCH(B298,DISCOM!B:B,0))</f>
        <v>No</v>
      </c>
      <c r="BC298" s="153" t="s">
        <v>733</v>
      </c>
      <c r="BD298" s="181" t="str">
        <f t="shared" si="109"/>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298" s="58" t="s">
        <v>734</v>
      </c>
      <c r="BG298">
        <f>Y298*100</f>
        <v>6700</v>
      </c>
    </row>
    <row r="299" spans="1:59" ht="123" customHeight="1" x14ac:dyDescent="0.25">
      <c r="A299" s="88" t="str">
        <f>INDEX(Aquifer!A:A,MATCH(B299,Aquifer!C:C,0))</f>
        <v>punjab</v>
      </c>
      <c r="B299" s="89" t="s">
        <v>232</v>
      </c>
      <c r="C299" s="87">
        <v>4.7103559689966996</v>
      </c>
      <c r="D299" s="130">
        <f>INDEX(Aquifer!J:J,MATCH(B299,Aquifer!C:C,0))*100</f>
        <v>79.121057277187006</v>
      </c>
      <c r="E299" s="128">
        <v>199.70000000000002</v>
      </c>
      <c r="F299" s="128">
        <v>100</v>
      </c>
      <c r="G299" s="128">
        <v>64.137250348351131</v>
      </c>
      <c r="H299" s="46" t="str">
        <f t="shared" si="93"/>
        <v>Very High</v>
      </c>
      <c r="I299" s="46" t="str">
        <f t="shared" si="94"/>
        <v>High</v>
      </c>
      <c r="J299" s="46" t="str">
        <f t="shared" si="95"/>
        <v>Very High</v>
      </c>
      <c r="K299" s="46" t="str">
        <f t="shared" si="96"/>
        <v>High</v>
      </c>
      <c r="L299" s="91" t="str">
        <f t="shared" si="97"/>
        <v>District has Very High proportion of area under cultivation, supporting High cropping intensity. Irrigation coverage is Very High with High irrigation water requirements.</v>
      </c>
      <c r="M299" s="132">
        <v>97.289999999999992</v>
      </c>
      <c r="N299" s="132">
        <f>INDEX(Aquifer!H:H,MATCH(B299,Aquifer!C:C,0))</f>
        <v>237.4</v>
      </c>
      <c r="O299" s="77" t="str">
        <f>INDEX(Aquifer!F:F,MATCH(B299,Aquifer!C:C,0))</f>
        <v>SR</v>
      </c>
      <c r="P299" s="134">
        <f>INDEX(surface_water_body!F:F,MATCH(B299,surface_water_body!A:A,0))</f>
        <v>527</v>
      </c>
      <c r="Q299" s="42">
        <f>INDEX(surface_water_body!D:D,MATCH(B299,surface_water_body!A:A,0))</f>
        <v>2.2458599999999995</v>
      </c>
      <c r="R299" s="132">
        <f>INDEX(surface_water_body!E:E,MATCH(B299,surface_water_body!A:A,0))</f>
        <v>0.13154796284525735</v>
      </c>
      <c r="S299" s="43" t="str">
        <f t="shared" si="98"/>
        <v>Very High</v>
      </c>
      <c r="T299" s="43" t="str">
        <f t="shared" si="99"/>
        <v>Over-exploited</v>
      </c>
      <c r="U299" s="43">
        <f t="shared" si="112"/>
        <v>1</v>
      </c>
      <c r="V299" s="48" t="str">
        <f t="shared" si="100"/>
        <v>Groundwater contribution to irrigation is Very High with current groundwater development stage classified as Over-exploited. There are 527 surface water bodies, covering 0.1% of district area.</v>
      </c>
      <c r="W299" s="136">
        <v>100</v>
      </c>
      <c r="X299" s="134">
        <v>94</v>
      </c>
      <c r="Y299" s="143">
        <f>INDEX(Aquifer!E:E, MATCH(B299,Aquifer!C:C,0))*100</f>
        <v>6</v>
      </c>
      <c r="Z299" s="139">
        <f>(INDEX(Aquifer!G:G, MATCH(B299,Aquifer!C:C,0)))*(10^4/10^6)</f>
        <v>937.79579999999999</v>
      </c>
      <c r="AA299" s="141">
        <v>0</v>
      </c>
      <c r="AB299" s="56">
        <f>INDEX(Replacement!M:M, MATCH(B299,Replacement!B:B,0))</f>
        <v>17.600000000000001</v>
      </c>
      <c r="AC299" s="57">
        <f t="shared" si="113"/>
        <v>1</v>
      </c>
      <c r="AD299" s="57">
        <f>(X299/100)*0.278+(Y299/100)*0.0732</f>
        <v>0.265712</v>
      </c>
      <c r="AE299" s="44">
        <f t="shared" si="101"/>
        <v>3.9795543440466492E-2</v>
      </c>
      <c r="AF299" s="61" t="str">
        <f t="shared" si="102"/>
        <v>District has 100 pumps, with 94 % of pumps being electric. The electric tariff subsidy is Very High. These pumps abstract 937 MCM of groundwater.</v>
      </c>
      <c r="AG299" s="146">
        <f>INDEX(Replacement!N:N,MATCH(B299,Replacement!B:B,0))</f>
        <v>0</v>
      </c>
      <c r="AH299" s="147">
        <f>INDEX('Community SIP'!C:C,MATCH(B299,'Community SIP'!B:B,0))</f>
        <v>3.9850525338132003</v>
      </c>
      <c r="AI299" s="147">
        <f>INDEX('Community SIP'!D:D,MATCH(B299,'Community SIP'!B:B,0))</f>
        <v>1.23</v>
      </c>
      <c r="AJ299" s="67" t="str">
        <f t="shared" si="103"/>
        <v>Low</v>
      </c>
      <c r="AK299" s="64">
        <f t="shared" si="104"/>
        <v>1</v>
      </c>
      <c r="AL299" s="64" t="str">
        <f t="shared" si="105"/>
        <v>Low</v>
      </c>
      <c r="AM299" s="70" t="str">
        <f t="shared" si="106"/>
        <v>Small and Marginal farmers hold 0 % of holdings. The average area per holding is 3.9850525338132 ha with Low fragmentation of land.</v>
      </c>
      <c r="AN299" s="150" t="str">
        <f>INDEX(DISCOM!E:E,MATCH(B299,DISCOM!B:B,0))</f>
        <v>Punjab State Power Corporation Limited (PSPCL)</v>
      </c>
      <c r="AO299" s="150"/>
      <c r="AP299" s="150" t="str">
        <f>INDEX(DISCOM!F:F,MATCH(B299,DISCOM!B:B,0))</f>
        <v>B</v>
      </c>
      <c r="AQ299" s="74" t="str">
        <f>INDEX(DISCOM!H:H,MATCH(B299,DISCOM!B:B,0))</f>
        <v>Yes</v>
      </c>
      <c r="AR299" s="150" t="s">
        <v>726</v>
      </c>
      <c r="AS299" s="77">
        <f>(INDEX(Tariff!D:D,MATCH(A299,Tariff!A:A,0)))*100</f>
        <v>0</v>
      </c>
      <c r="AT299" s="85" t="str">
        <f>(INDEX(Tariff!E:E,MATCH(A299,Tariff!A:A,0)))</f>
        <v>Very High</v>
      </c>
      <c r="AU299" s="86" t="str">
        <f t="shared" si="107"/>
        <v>Punjab State Power Corporation Limited (PSPCL) is the Distribution Company responsible for distributing electricity. The rating of DISCOM (capturing financial and operational metrics) is B. More than 70 % of feeder is segregated.</v>
      </c>
      <c r="AV299" s="119" t="str">
        <f>INDEX('Community SIP'!I:I,MATCH(B299,'Community SIP'!B:B,0))</f>
        <v/>
      </c>
      <c r="AW299" s="119" t="str">
        <f t="shared" si="110"/>
        <v/>
      </c>
      <c r="AX299" s="119" t="str">
        <f t="shared" si="111"/>
        <v xml:space="preserve"> High groundwater development suggests that new SIPs should focus on surface water sources. </v>
      </c>
      <c r="AY299" s="120" t="s">
        <v>727</v>
      </c>
      <c r="AZ299" s="119" t="str">
        <f t="shared" si="108"/>
        <v>Electric</v>
      </c>
      <c r="BA299" s="120" t="s">
        <v>728</v>
      </c>
      <c r="BB299" s="120" t="str">
        <f>INDEX(DISCOM!H:H,MATCH(B299,DISCOM!B:B,0))</f>
        <v>Yes</v>
      </c>
      <c r="BC299" s="153" t="s">
        <v>729</v>
      </c>
      <c r="BD299"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299" s="58" t="s">
        <v>730</v>
      </c>
      <c r="BG299">
        <f>Y299*100</f>
        <v>600</v>
      </c>
    </row>
    <row r="300" spans="1:59" ht="123" customHeight="1" x14ac:dyDescent="0.25">
      <c r="A300" s="88" t="str">
        <f>INDEX(Aquifer!A:A,MATCH(B300,Aquifer!C:C,0))</f>
        <v>puducherry</v>
      </c>
      <c r="B300" s="89" t="s">
        <v>68</v>
      </c>
      <c r="C300" s="87">
        <v>5.4605941971826999</v>
      </c>
      <c r="D300" s="130">
        <f>INDEX(Aquifer!J:J,MATCH(B300,Aquifer!C:C,0))*100</f>
        <v>29.540344741443921</v>
      </c>
      <c r="E300" s="128">
        <v>139</v>
      </c>
      <c r="F300" s="128">
        <v>80.099999999999994</v>
      </c>
      <c r="G300" s="128">
        <v>66.553368687048433</v>
      </c>
      <c r="H300" s="46" t="str">
        <f t="shared" si="93"/>
        <v>Moderate</v>
      </c>
      <c r="I300" s="46" t="str">
        <f t="shared" si="94"/>
        <v>Low</v>
      </c>
      <c r="J300" s="46" t="str">
        <f t="shared" si="95"/>
        <v>Very High</v>
      </c>
      <c r="K300" s="46" t="str">
        <f t="shared" si="96"/>
        <v>High</v>
      </c>
      <c r="L300" s="91" t="str">
        <f t="shared" si="97"/>
        <v>District has Moderate proportion of area under cultivation, supporting Low cropping intensity. Irrigation coverage is Very High with High irrigation water requirements.</v>
      </c>
      <c r="M300" s="132">
        <v>10.99</v>
      </c>
      <c r="N300" s="132">
        <f>INDEX(Aquifer!H:H,MATCH(B300,Aquifer!C:C,0))</f>
        <v>28.37</v>
      </c>
      <c r="O300" s="77" t="str">
        <f>INDEX(Aquifer!F:F,MATCH(B300,Aquifer!C:C,0))</f>
        <v>HR</v>
      </c>
      <c r="P300" s="134">
        <f>INDEX(surface_water_body!F:F,MATCH(B300,surface_water_body!A:A,0))</f>
        <v>580</v>
      </c>
      <c r="Q300" s="42">
        <f>INDEX(surface_water_body!D:D,MATCH(B300,surface_water_body!A:A,0))</f>
        <v>2.9746499999999982</v>
      </c>
      <c r="R300" s="132">
        <f>INDEX(surface_water_body!E:E,MATCH(B300,surface_water_body!A:A,0))</f>
        <v>1.5258018604801824</v>
      </c>
      <c r="S300" s="43" t="str">
        <f t="shared" si="98"/>
        <v>Low</v>
      </c>
      <c r="T300" s="43" t="str">
        <f t="shared" si="99"/>
        <v>Low</v>
      </c>
      <c r="U300" s="43">
        <f t="shared" si="112"/>
        <v>1</v>
      </c>
      <c r="V300" s="48" t="str">
        <f t="shared" si="100"/>
        <v>Groundwater contribution to irrigation is Low with current groundwater development stage classified as Low. There are 580 surface water bodies, covering 1.5% of district area.</v>
      </c>
      <c r="W300" s="136">
        <v>100</v>
      </c>
      <c r="X300" s="134">
        <v>61</v>
      </c>
      <c r="Y300" s="143">
        <f>INDEX(Aquifer!E:E, MATCH(B300,Aquifer!C:C,0))*100</f>
        <v>38</v>
      </c>
      <c r="Z300" s="139">
        <f>(INDEX(Aquifer!G:G, MATCH(B300,Aquifer!C:C,0)))*(10^4/10^6)</f>
        <v>123.3926</v>
      </c>
      <c r="AA300" s="141">
        <v>0</v>
      </c>
      <c r="AB300" s="56">
        <f>INDEX(Replacement!M:M, MATCH(B300,Replacement!B:B,0))</f>
        <v>3.1</v>
      </c>
      <c r="AC300" s="57">
        <f t="shared" si="113"/>
        <v>2</v>
      </c>
      <c r="AD300" s="57">
        <f>(X300/100)*0.278+(Y300/100)*0.0732</f>
        <v>0.19739600000000002</v>
      </c>
      <c r="AE300" s="44">
        <f t="shared" si="101"/>
        <v>6.8515917429856307E-4</v>
      </c>
      <c r="AF300" s="61" t="str">
        <f t="shared" si="102"/>
        <v>District has 100 pumps, with 61 % of pumps being electric. The electric tariff subsidy is Very High. These pumps abstract 123 MCM of groundwater.</v>
      </c>
      <c r="AG300" s="146">
        <f>INDEX(Replacement!N:N,MATCH(B300,Replacement!B:B,0))</f>
        <v>82.33</v>
      </c>
      <c r="AH300" s="147">
        <f>INDEX('Community SIP'!C:C,MATCH(B300,'Community SIP'!B:B,0))</f>
        <v>1.24</v>
      </c>
      <c r="AI300" s="147">
        <f>INDEX('Community SIP'!D:D,MATCH(B300,'Community SIP'!B:B,0))</f>
        <v>1.23</v>
      </c>
      <c r="AJ300" s="67" t="str">
        <f t="shared" si="103"/>
        <v>Very High</v>
      </c>
      <c r="AK300" s="64">
        <f t="shared" si="104"/>
        <v>3</v>
      </c>
      <c r="AL300" s="64" t="str">
        <f t="shared" si="105"/>
        <v>Low</v>
      </c>
      <c r="AM300" s="70" t="str">
        <f t="shared" si="106"/>
        <v>Small and Marginal farmers hold 82 % of holdings. The average area per holding is 1.24 ha with Low fragmentation of land.</v>
      </c>
      <c r="AN300" s="150" t="e">
        <f>INDEX(DISCOM!E:E,MATCH(B300,DISCOM!B:B,0))</f>
        <v>#N/A</v>
      </c>
      <c r="AO300" s="150"/>
      <c r="AP300" s="150" t="e">
        <f>INDEX(DISCOM!F:F,MATCH(B300,DISCOM!B:B,0))</f>
        <v>#N/A</v>
      </c>
      <c r="AQ300" s="74" t="str">
        <f>INDEX(DISCOM!H:H,MATCH(B300,DISCOM!B:B,0))</f>
        <v>No data</v>
      </c>
      <c r="AR300" s="150"/>
      <c r="AS300" s="77">
        <f>(INDEX(Tariff!D:D,MATCH(A300,Tariff!A:A,0)))*100</f>
        <v>0</v>
      </c>
      <c r="AT300" s="85" t="str">
        <f>(INDEX(Tariff!E:E,MATCH(A300,Tariff!A:A,0)))</f>
        <v>Very High</v>
      </c>
      <c r="AU300" s="86" t="s">
        <v>735</v>
      </c>
      <c r="AV300" s="119" t="str">
        <f>INDEX('Community SIP'!I:I,MATCH(B300,'Community SIP'!B:B,0))</f>
        <v/>
      </c>
      <c r="AW300" s="119" t="str">
        <f t="shared" si="110"/>
        <v/>
      </c>
      <c r="AX300" s="119" t="str">
        <f t="shared" si="111"/>
        <v/>
      </c>
      <c r="AY300" s="119"/>
      <c r="AZ300" s="119" t="str">
        <f t="shared" si="108"/>
        <v>mix</v>
      </c>
      <c r="BA300" s="119"/>
      <c r="BB300" s="120" t="str">
        <f>INDEX(DISCOM!H:H,MATCH(B300,DISCOM!B:B,0))</f>
        <v>No data</v>
      </c>
      <c r="BC300" s="153" t="s">
        <v>744</v>
      </c>
      <c r="BD300" s="181" t="str">
        <f t="shared" si="109"/>
        <v>No data on DISCOM feeder segregation</v>
      </c>
      <c r="BE300" s="58" t="s">
        <v>95</v>
      </c>
      <c r="BG300">
        <f>Y300*100</f>
        <v>3800</v>
      </c>
    </row>
    <row r="301" spans="1:59" ht="123" customHeight="1" x14ac:dyDescent="0.25">
      <c r="A301" s="88" t="str">
        <f>INDEX(Aquifer!A:A,MATCH(B301,Aquifer!C:C,0))</f>
        <v>rajasthan</v>
      </c>
      <c r="B301" s="89" t="s">
        <v>672</v>
      </c>
      <c r="C301" s="87">
        <v>5.13</v>
      </c>
      <c r="D301" s="130">
        <f>INDEX(Aquifer!J:J,MATCH(B301,Aquifer!C:C,0))*100</f>
        <v>38.30561845878065</v>
      </c>
      <c r="E301" s="128">
        <v>165.9</v>
      </c>
      <c r="F301" s="128">
        <v>46.8</v>
      </c>
      <c r="G301" s="128">
        <v>63.68303360524078</v>
      </c>
      <c r="H301" s="46" t="str">
        <f t="shared" si="93"/>
        <v>Moderate</v>
      </c>
      <c r="I301" s="46" t="str">
        <f t="shared" si="94"/>
        <v>Moderate</v>
      </c>
      <c r="J301" s="46" t="str">
        <f t="shared" si="95"/>
        <v>Moderate</v>
      </c>
      <c r="K301" s="46" t="str">
        <f t="shared" si="96"/>
        <v>High</v>
      </c>
      <c r="L301" s="91" t="str">
        <f t="shared" si="97"/>
        <v>District has Moderate proportion of area under cultivation, supporting Moderate cropping intensity. Irrigation coverage is Moderate with High irrigation water requirements.</v>
      </c>
      <c r="M301" s="132">
        <v>93.66</v>
      </c>
      <c r="N301" s="132">
        <f>INDEX(Aquifer!H:H,MATCH(B301,Aquifer!C:C,0))</f>
        <v>158.04</v>
      </c>
      <c r="O301" s="77" t="str">
        <f>INDEX(Aquifer!F:F,MATCH(B301,Aquifer!C:C,0))</f>
        <v>SR</v>
      </c>
      <c r="P301" s="134">
        <f>INDEX(surface_water_body!F:F,MATCH(B301,surface_water_body!A:A,0))</f>
        <v>1470</v>
      </c>
      <c r="Q301" s="42">
        <f>INDEX(surface_water_body!D:D,MATCH(B301,surface_water_body!A:A,0))</f>
        <v>19.987369999999846</v>
      </c>
      <c r="R301" s="132">
        <f>INDEX(surface_water_body!E:E,MATCH(B301,surface_water_body!A:A,0))</f>
        <v>0.37651477464456634</v>
      </c>
      <c r="S301" s="43" t="str">
        <f t="shared" si="98"/>
        <v>Very High</v>
      </c>
      <c r="T301" s="43" t="str">
        <f t="shared" si="99"/>
        <v>Over-exploited</v>
      </c>
      <c r="U301" s="43">
        <f t="shared" si="112"/>
        <v>4</v>
      </c>
      <c r="V301" s="48" t="str">
        <f t="shared" si="100"/>
        <v>Groundwater contribution to irrigation is Very High with current groundwater development stage classified as Over-exploited. There are 1470 surface water bodies, covering 0.4% of district area.</v>
      </c>
      <c r="W301" s="136">
        <v>100</v>
      </c>
      <c r="X301" s="134">
        <v>100</v>
      </c>
      <c r="Y301" s="143">
        <f>INDEX(Aquifer!E:E, MATCH(B301,Aquifer!C:C,0))*100</f>
        <v>0</v>
      </c>
      <c r="Z301" s="139">
        <f>(INDEX(Aquifer!G:G, MATCH(B301,Aquifer!C:C,0)))*(10^4/10^6)</f>
        <v>478.72820000000002</v>
      </c>
      <c r="AA301" s="141">
        <v>167</v>
      </c>
      <c r="AB301" s="56">
        <f>INDEX(Replacement!M:M, MATCH(B301,Replacement!B:B,0))</f>
        <v>14.87</v>
      </c>
      <c r="AC301" s="57">
        <f t="shared" si="113"/>
        <v>1</v>
      </c>
      <c r="AD301" s="57">
        <f>(X301/100)*0.278+(Y301/100)*0.0732</f>
        <v>0.27800000000000002</v>
      </c>
      <c r="AE301" s="44">
        <f t="shared" si="101"/>
        <v>1.7957550460323709E-2</v>
      </c>
      <c r="AF301" s="61" t="str">
        <f t="shared" si="102"/>
        <v>District has 100 pumps, with 100 % of pumps being electric. The electric tariff subsidy is Moderate. These pumps abstract 478 MCM of groundwater.</v>
      </c>
      <c r="AG301" s="146">
        <f>INDEX(Replacement!N:N,MATCH(B301,Replacement!B:B,0))</f>
        <v>79.463501309999998</v>
      </c>
      <c r="AH301" s="147">
        <f>INDEX('Community SIP'!C:C,MATCH(B301,'Community SIP'!B:B,0))</f>
        <v>1.46</v>
      </c>
      <c r="AI301" s="147">
        <f>INDEX('Community SIP'!D:D,MATCH(B301,'Community SIP'!B:B,0))</f>
        <v>3.79</v>
      </c>
      <c r="AJ301" s="67" t="str">
        <f t="shared" si="103"/>
        <v>High</v>
      </c>
      <c r="AK301" s="64">
        <f t="shared" si="104"/>
        <v>3</v>
      </c>
      <c r="AL301" s="64" t="str">
        <f t="shared" si="105"/>
        <v>Very High</v>
      </c>
      <c r="AM301" s="70" t="str">
        <f t="shared" si="106"/>
        <v>Small and Marginal farmers hold 79 % of holdings. The average area per holding is 1.46 ha with Very High fragmentation of land.</v>
      </c>
      <c r="AN301" s="150" t="str">
        <f>INDEX(DISCOM!E:E,MATCH(B301,DISCOM!B:B,0))</f>
        <v>Jaipur Vidyut Vitran Nigam Limited (JVVNL)</v>
      </c>
      <c r="AO301" s="150" t="str">
        <f>RIGHT(AN301,7)</f>
        <v>(JVVNL)</v>
      </c>
      <c r="AP301" s="150" t="str">
        <f>INDEX(DISCOM!F:F,MATCH(B301,DISCOM!B:B,0))</f>
        <v>B</v>
      </c>
      <c r="AQ301" s="74" t="str">
        <f>INDEX(DISCOM!H:H,MATCH(B301,DISCOM!B:B,0))</f>
        <v>No</v>
      </c>
      <c r="AR301" s="150"/>
      <c r="AS301" s="77">
        <f>(INDEX(Tariff!D:D,MATCH(A301,Tariff!A:A,0)))*100</f>
        <v>167</v>
      </c>
      <c r="AT301" s="85" t="str">
        <f>(INDEX(Tariff!E:E,MATCH(A301,Tariff!A:A,0)))</f>
        <v>Moderate</v>
      </c>
      <c r="AU301" s="86" t="str">
        <f t="shared" si="107"/>
        <v xml:space="preserve">Jaipur Vidyut Vitran Nigam Limited (JVVNL) is the Distribution Company responsible for distributing electricity. The rating of DISCOM (capturing financial and operational metrics) is B. </v>
      </c>
      <c r="AV301" s="119" t="str">
        <f>INDEX('Community SIP'!I:I,MATCH(B301,'Community SIP'!B:B,0))</f>
        <v>Community SIP</v>
      </c>
      <c r="AW301" s="119" t="str">
        <f t="shared" si="110"/>
        <v xml:space="preserve"> Small farm areas alongside higher fragmentation of holdings suggests community SIPs may be preferred</v>
      </c>
      <c r="AX301" s="119" t="str">
        <f t="shared" si="111"/>
        <v xml:space="preserve"> High groundwater development suggests that new SIPs should focus on surface water sources. </v>
      </c>
      <c r="AY301" s="120" t="s">
        <v>727</v>
      </c>
      <c r="AZ301" s="119" t="str">
        <f t="shared" si="108"/>
        <v>Electric</v>
      </c>
      <c r="BA301" s="120" t="s">
        <v>728</v>
      </c>
      <c r="BB301" s="120" t="str">
        <f>INDEX(DISCOM!H:H,MATCH(B301,DISCOM!B:B,0))</f>
        <v>No</v>
      </c>
      <c r="BC301" s="153" t="s">
        <v>729</v>
      </c>
      <c r="BD301" s="181" t="str">
        <f t="shared" si="109"/>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301" s="58" t="s">
        <v>730</v>
      </c>
      <c r="BG301">
        <f>Y301*100</f>
        <v>0</v>
      </c>
    </row>
    <row r="302" spans="1:59" ht="123" customHeight="1" x14ac:dyDescent="0.25">
      <c r="A302" s="88" t="str">
        <f>INDEX(Aquifer!A:A,MATCH(B302,Aquifer!C:C,0))</f>
        <v>assam</v>
      </c>
      <c r="B302" s="89" t="s">
        <v>407</v>
      </c>
      <c r="C302" s="87">
        <v>4.3121803841248996</v>
      </c>
      <c r="D302" s="130">
        <f>INDEX(Aquifer!J:J,MATCH(B302,Aquifer!C:C,0))*100</f>
        <v>12.060278416002163</v>
      </c>
      <c r="E302" s="128">
        <v>164.7</v>
      </c>
      <c r="F302" s="128">
        <v>19.399999999999999</v>
      </c>
      <c r="G302" s="128">
        <v>40.197945521698983</v>
      </c>
      <c r="H302" s="46" t="str">
        <f t="shared" si="93"/>
        <v>Low</v>
      </c>
      <c r="I302" s="46" t="str">
        <f t="shared" si="94"/>
        <v>Moderate</v>
      </c>
      <c r="J302" s="46" t="str">
        <f t="shared" si="95"/>
        <v>Low</v>
      </c>
      <c r="K302" s="46" t="str">
        <f t="shared" si="96"/>
        <v>Moderate</v>
      </c>
      <c r="L302" s="91" t="str">
        <f t="shared" si="97"/>
        <v>District has Low proportion of area under cultivation, supporting Moderate cropping intensity. Irrigation coverage is Low with Moderate irrigation water requirements.</v>
      </c>
      <c r="M302" s="132">
        <v>46.85</v>
      </c>
      <c r="N302" s="132">
        <f>INDEX(Aquifer!H:H,MATCH(B302,Aquifer!C:C,0))</f>
        <v>2.81</v>
      </c>
      <c r="O302" s="77" t="str">
        <f>INDEX(Aquifer!F:F,MATCH(B302,Aquifer!C:C,0))</f>
        <v>HR</v>
      </c>
      <c r="P302" s="134">
        <f>INDEX(surface_water_body!F:F,MATCH(B302,surface_water_body!A:A,0))</f>
        <v>1830</v>
      </c>
      <c r="Q302" s="42">
        <f>INDEX(surface_water_body!D:D,MATCH(B302,surface_water_body!A:A,0))</f>
        <v>2.4839399999999912</v>
      </c>
      <c r="R302" s="132">
        <f>INDEX(surface_water_body!E:E,MATCH(B302,surface_water_body!A:A,0))</f>
        <v>2.3619083680722359E-2</v>
      </c>
      <c r="S302" s="43" t="str">
        <f t="shared" si="98"/>
        <v>Moderate</v>
      </c>
      <c r="T302" s="43" t="str">
        <f t="shared" si="99"/>
        <v>Low</v>
      </c>
      <c r="U302" s="43">
        <f t="shared" si="112"/>
        <v>1</v>
      </c>
      <c r="V302" s="48" t="str">
        <f t="shared" si="100"/>
        <v>Groundwater contribution to irrigation is Moderate with current groundwater development stage classified as Low. There are 1830 surface water bodies, covering 0% of district area.</v>
      </c>
      <c r="W302" s="136">
        <v>100</v>
      </c>
      <c r="X302" s="134">
        <v>0</v>
      </c>
      <c r="Y302" s="143">
        <f>INDEX(Aquifer!E:E, MATCH(B302,Aquifer!C:C,0))*100</f>
        <v>100</v>
      </c>
      <c r="Z302" s="139">
        <f>(INDEX(Aquifer!G:G, MATCH(B302,Aquifer!C:C,0)))*(10^4/10^6)</f>
        <v>29.857700000000001</v>
      </c>
      <c r="AA302" s="141">
        <v>465.00000000000006</v>
      </c>
      <c r="AB302" s="56">
        <f>INDEX(Replacement!M:M, MATCH(B302,Replacement!B:B,0))</f>
        <v>5.09</v>
      </c>
      <c r="AC302" s="57">
        <f t="shared" si="113"/>
        <v>4</v>
      </c>
      <c r="AD302" s="57">
        <f>(X302/100)*0.278+(Y302/100)*0.0732</f>
        <v>7.3200000000000001E-2</v>
      </c>
      <c r="AE302" s="44">
        <f t="shared" si="101"/>
        <v>1.0094563252822223E-4</v>
      </c>
      <c r="AF302" s="61" t="str">
        <f t="shared" si="102"/>
        <v>District has 100 pumps, with 0 % of pumps being electric. The electric tariff subsidy is Low. These pumps abstract 29 MCM of groundwater.</v>
      </c>
      <c r="AG302" s="146">
        <f>INDEX(Replacement!N:N,MATCH(B302,Replacement!B:B,0))</f>
        <v>85.24</v>
      </c>
      <c r="AH302" s="147">
        <f>INDEX('Community SIP'!C:C,MATCH(B302,'Community SIP'!B:B,0))</f>
        <v>0.99</v>
      </c>
      <c r="AI302" s="147">
        <f>INDEX('Community SIP'!D:D,MATCH(B302,'Community SIP'!B:B,0))</f>
        <v>1.23</v>
      </c>
      <c r="AJ302" s="67" t="str">
        <f t="shared" si="103"/>
        <v>Very High</v>
      </c>
      <c r="AK302" s="64">
        <f t="shared" si="104"/>
        <v>4</v>
      </c>
      <c r="AL302" s="64" t="str">
        <f t="shared" si="105"/>
        <v>Low</v>
      </c>
      <c r="AM302" s="70" t="str">
        <f t="shared" si="106"/>
        <v>Small and Marginal farmers hold 85 % of holdings. The average area per holding is 0.99 ha with Low fragmentation of land.</v>
      </c>
      <c r="AN302" s="150" t="str">
        <f>INDEX(DISCOM!E:E,MATCH(B302,DISCOM!B:B,0))</f>
        <v>Assam Power Distribution Company Limited (APDCL)</v>
      </c>
      <c r="AO302" s="150"/>
      <c r="AP302" s="150" t="str">
        <f>INDEX(DISCOM!F:F,MATCH(B302,DISCOM!B:B,0))</f>
        <v>B-</v>
      </c>
      <c r="AQ302" s="74" t="str">
        <f>INDEX(DISCOM!H:H,MATCH(B302,DISCOM!B:B,0))</f>
        <v>No</v>
      </c>
      <c r="AR302" s="150"/>
      <c r="AS302" s="77">
        <f>(INDEX(Tariff!D:D,MATCH(A302,Tariff!A:A,0)))*100</f>
        <v>465.00000000000006</v>
      </c>
      <c r="AT302" s="85" t="str">
        <f>(INDEX(Tariff!E:E,MATCH(A302,Tariff!A:A,0)))</f>
        <v>Low</v>
      </c>
      <c r="AU302" s="86" t="str">
        <f t="shared" si="107"/>
        <v xml:space="preserve">Assam Power Distribution Company Limited (APDCL) is the Distribution Company responsible for distributing electricity. The rating of DISCOM (capturing financial and operational metrics) is B-. </v>
      </c>
      <c r="AV302" s="119" t="str">
        <f>INDEX('Community SIP'!I:I,MATCH(B302,'Community SIP'!B:B,0))</f>
        <v>Community SIP</v>
      </c>
      <c r="AW302" s="119" t="str">
        <f t="shared" si="110"/>
        <v xml:space="preserve"> Small farm areas alongside higher fragmentation of holdings suggests community SIPs may be preferred</v>
      </c>
      <c r="AX302" s="119" t="str">
        <f t="shared" si="111"/>
        <v/>
      </c>
      <c r="AY302" s="119"/>
      <c r="AZ302" s="119" t="str">
        <f t="shared" si="108"/>
        <v>Diesel</v>
      </c>
      <c r="BA302" s="119"/>
      <c r="BB302" s="120" t="str">
        <f>INDEX(DISCOM!H:H,MATCH(B302,DISCOM!B:B,0))</f>
        <v>No</v>
      </c>
      <c r="BC302" s="153" t="s">
        <v>736</v>
      </c>
      <c r="BD302" s="181" t="str">
        <f t="shared" si="109"/>
        <v>Higher proportion of diesel pumps suggests that PM-KUSUM model B be preferred. Small farm areas alongside higher fragmentation of holdings suggests community SIPs may be preferred</v>
      </c>
      <c r="BE302" s="58" t="s">
        <v>737</v>
      </c>
      <c r="BG302">
        <f>Y302*100</f>
        <v>10000</v>
      </c>
    </row>
    <row r="303" spans="1:59" ht="123" customHeight="1" x14ac:dyDescent="0.25">
      <c r="A303" s="88" t="str">
        <f>INDEX(Aquifer!A:A,MATCH(B303,Aquifer!C:C,0))</f>
        <v>jammu and kashmir</v>
      </c>
      <c r="B303" s="89" t="s">
        <v>652</v>
      </c>
      <c r="C303" s="87">
        <v>4.4743651750045004</v>
      </c>
      <c r="E303" s="128">
        <v>115.9</v>
      </c>
      <c r="F303" s="128">
        <v>100</v>
      </c>
      <c r="G303" s="128">
        <v>19.608043278554661</v>
      </c>
      <c r="H303" s="46" t="str">
        <f t="shared" si="93"/>
        <v>Low</v>
      </c>
      <c r="I303" s="46" t="str">
        <f t="shared" si="94"/>
        <v>Low</v>
      </c>
      <c r="J303" s="46" t="str">
        <f t="shared" si="95"/>
        <v>Very High</v>
      </c>
      <c r="K303" s="46" t="str">
        <f t="shared" si="96"/>
        <v>Low</v>
      </c>
      <c r="L303" s="91" t="str">
        <f t="shared" si="97"/>
        <v>District has Low proportion of area under cultivation, supporting Low cropping intensity. Irrigation coverage is Very High with Low irrigation water requirements.</v>
      </c>
      <c r="M303" s="132">
        <v>0.24</v>
      </c>
      <c r="N303" s="132">
        <f>INDEX(Aquifer!H:H,MATCH(B303,Aquifer!C:C,0))</f>
        <v>25.07</v>
      </c>
      <c r="O303" s="77" t="str">
        <f>INDEX(Aquifer!F:F,MATCH(B303,Aquifer!C:C,0))</f>
        <v>HR</v>
      </c>
      <c r="P303" s="134">
        <f>INDEX(surface_water_body!F:F,MATCH(B303,surface_water_body!A:A,0))</f>
        <v>352</v>
      </c>
      <c r="Q303" s="42">
        <f>INDEX(surface_water_body!D:D,MATCH(B303,surface_water_body!A:A,0))</f>
        <v>5.6220000000000103E-2</v>
      </c>
      <c r="R303" s="132">
        <f>INDEX(surface_water_body!E:E,MATCH(B303,surface_water_body!A:A,0))</f>
        <v>3.7204314112225279E-4</v>
      </c>
      <c r="S303" s="43" t="str">
        <f t="shared" si="98"/>
        <v>Low</v>
      </c>
      <c r="T303" s="43" t="str">
        <f t="shared" si="99"/>
        <v>Low</v>
      </c>
      <c r="U303" s="43">
        <f t="shared" si="112"/>
        <v>1</v>
      </c>
      <c r="V303" s="48" t="str">
        <f t="shared" si="100"/>
        <v>Groundwater contribution to irrigation is Low with current groundwater development stage classified as Low. There are 352 surface water bodies, covering 0% of district area.</v>
      </c>
      <c r="W303" s="136">
        <v>100</v>
      </c>
      <c r="X303" s="134">
        <v>0</v>
      </c>
      <c r="Y303" s="143">
        <f>INDEX(Aquifer!E:E, MATCH(B303,Aquifer!C:C,0))*100</f>
        <v>0</v>
      </c>
      <c r="Z303" s="139">
        <f>(INDEX(Aquifer!G:G, MATCH(B303,Aquifer!C:C,0)))*(10^4/10^6)</f>
        <v>7.1414999999999997</v>
      </c>
      <c r="AA303" s="141">
        <v>235</v>
      </c>
      <c r="AB303" s="56">
        <f>INDEX(Replacement!M:M, MATCH(B303,Replacement!B:B,0))</f>
        <v>13.786447636930005</v>
      </c>
      <c r="AC303" s="57">
        <f t="shared" si="113"/>
        <v>4</v>
      </c>
      <c r="AD303" s="57">
        <f>(X303/100)*0.278+(Y303/100)*0.0732</f>
        <v>0</v>
      </c>
      <c r="AE303" s="44">
        <f t="shared" si="101"/>
        <v>0</v>
      </c>
      <c r="AF303" s="61" t="str">
        <f t="shared" si="102"/>
        <v>District has 100 pumps, with 0 % of pumps being electric. The electric tariff subsidy is Moderate. These pumps abstract 7 MCM of groundwater.</v>
      </c>
      <c r="AG303" s="146">
        <f>INDEX(Replacement!N:N,MATCH(B303,Replacement!B:B,0))</f>
        <v>94.289999999999992</v>
      </c>
      <c r="AH303" s="147">
        <f>INDEX('Community SIP'!C:C,MATCH(B303,'Community SIP'!B:B,0))</f>
        <v>0.75</v>
      </c>
      <c r="AI303" s="147">
        <f>INDEX('Community SIP'!D:D,MATCH(B303,'Community SIP'!B:B,0))</f>
        <v>3.74</v>
      </c>
      <c r="AJ303" s="67" t="str">
        <f t="shared" si="103"/>
        <v>Very High</v>
      </c>
      <c r="AK303" s="64">
        <f t="shared" si="104"/>
        <v>4</v>
      </c>
      <c r="AL303" s="64" t="str">
        <f t="shared" si="105"/>
        <v>Very High</v>
      </c>
      <c r="AM303" s="70" t="str">
        <f t="shared" si="106"/>
        <v>Small and Marginal farmers hold 94 % of holdings. The average area per holding is 0.75 ha with Very High fragmentation of land.</v>
      </c>
      <c r="AN303" s="150" t="e">
        <f>INDEX(DISCOM!E:E,MATCH(B303,DISCOM!B:B,0))</f>
        <v>#N/A</v>
      </c>
      <c r="AO303" s="150"/>
      <c r="AP303" s="150" t="e">
        <f>INDEX(DISCOM!F:F,MATCH(B303,DISCOM!B:B,0))</f>
        <v>#N/A</v>
      </c>
      <c r="AQ303" s="74" t="str">
        <f>INDEX(DISCOM!H:H,MATCH(B303,DISCOM!B:B,0))</f>
        <v>No data</v>
      </c>
      <c r="AR303" s="150"/>
      <c r="AS303" s="77">
        <f>(INDEX(Tariff!D:D,MATCH(A303,Tariff!A:A,0)))*100</f>
        <v>235</v>
      </c>
      <c r="AT303" s="85" t="str">
        <f>(INDEX(Tariff!E:E,MATCH(A303,Tariff!A:A,0)))</f>
        <v>Moderate</v>
      </c>
      <c r="AU303" s="86" t="s">
        <v>735</v>
      </c>
      <c r="AV303" s="119" t="str">
        <f>INDEX('Community SIP'!I:I,MATCH(B303,'Community SIP'!B:B,0))</f>
        <v>Community SIP</v>
      </c>
      <c r="AW303" s="119" t="str">
        <f t="shared" si="110"/>
        <v xml:space="preserve"> Small farm areas alongside higher fragmentation of holdings suggests community SIPs may be preferred</v>
      </c>
      <c r="AX303" s="119" t="str">
        <f t="shared" si="111"/>
        <v/>
      </c>
      <c r="AY303" s="119"/>
      <c r="AZ303" s="119" t="str">
        <f t="shared" si="108"/>
        <v>Diesel</v>
      </c>
      <c r="BA303" s="119"/>
      <c r="BB303" s="120" t="str">
        <f>INDEX(DISCOM!H:H,MATCH(B303,DISCOM!B:B,0))</f>
        <v>No data</v>
      </c>
      <c r="BC303" s="153" t="s">
        <v>736</v>
      </c>
      <c r="BD303" s="181" t="str">
        <f t="shared" si="109"/>
        <v>Higher proportion of diesel pumps suggests that PM-KUSUM model B be preferred. Small farm areas alongside higher fragmentation of holdings suggests community SIPs may be preferred</v>
      </c>
      <c r="BE303" s="58" t="s">
        <v>737</v>
      </c>
      <c r="BG303">
        <f>Y303*100</f>
        <v>0</v>
      </c>
    </row>
    <row r="304" spans="1:59" ht="123" customHeight="1" x14ac:dyDescent="0.25">
      <c r="A304" s="88" t="str">
        <f>INDEX(Aquifer!A:A,MATCH(B304,Aquifer!C:C,0))</f>
        <v>assam</v>
      </c>
      <c r="B304" s="89" t="s">
        <v>262</v>
      </c>
      <c r="C304" s="87">
        <v>4.5907460122980996</v>
      </c>
      <c r="D304" s="130">
        <f>INDEX(Aquifer!J:J,MATCH(B304,Aquifer!C:C,0))*100</f>
        <v>40.330016583747927</v>
      </c>
      <c r="E304" s="128">
        <v>111.80000000000001</v>
      </c>
      <c r="F304" s="128">
        <v>3.7</v>
      </c>
      <c r="G304" s="128">
        <v>35.427279413767749</v>
      </c>
      <c r="H304" s="46" t="str">
        <f t="shared" si="93"/>
        <v>Moderate</v>
      </c>
      <c r="I304" s="46" t="str">
        <f t="shared" si="94"/>
        <v>Low</v>
      </c>
      <c r="J304" s="46" t="str">
        <f t="shared" si="95"/>
        <v>Low</v>
      </c>
      <c r="K304" s="46" t="str">
        <f t="shared" si="96"/>
        <v>Moderate</v>
      </c>
      <c r="L304" s="91" t="str">
        <f t="shared" si="97"/>
        <v>District has Moderate proportion of area under cultivation, supporting Low cropping intensity. Irrigation coverage is Low with Moderate irrigation water requirements.</v>
      </c>
      <c r="M304" s="132">
        <v>31.52</v>
      </c>
      <c r="N304" s="132">
        <f>INDEX(Aquifer!H:H,MATCH(B304,Aquifer!C:C,0))</f>
        <v>4.2699999999999996</v>
      </c>
      <c r="O304" s="77" t="str">
        <f>INDEX(Aquifer!F:F,MATCH(B304,Aquifer!C:C,0))</f>
        <v>SR</v>
      </c>
      <c r="P304" s="134">
        <f>INDEX(surface_water_body!F:F,MATCH(B304,surface_water_body!A:A,0))</f>
        <v>10589</v>
      </c>
      <c r="Q304" s="42">
        <f>INDEX(surface_water_body!D:D,MATCH(B304,surface_water_body!A:A,0))</f>
        <v>21.19816000000062</v>
      </c>
      <c r="R304" s="132">
        <f>INDEX(surface_water_body!E:E,MATCH(B304,surface_water_body!A:A,0))</f>
        <v>1.1620987398668106</v>
      </c>
      <c r="S304" s="43" t="str">
        <f t="shared" si="98"/>
        <v>Moderate</v>
      </c>
      <c r="T304" s="43" t="str">
        <f t="shared" si="99"/>
        <v>Low</v>
      </c>
      <c r="U304" s="43">
        <f t="shared" si="112"/>
        <v>4</v>
      </c>
      <c r="V304" s="48" t="str">
        <f t="shared" si="100"/>
        <v>Groundwater contribution to irrigation is Moderate with current groundwater development stage classified as Low. There are 10589 surface water bodies, covering 1.2% of district area.</v>
      </c>
      <c r="W304" s="136">
        <v>100</v>
      </c>
      <c r="X304" s="134">
        <v>5</v>
      </c>
      <c r="Y304" s="143">
        <f>INDEX(Aquifer!E:E, MATCH(B304,Aquifer!C:C,0))*100</f>
        <v>95</v>
      </c>
      <c r="Z304" s="139">
        <f>(INDEX(Aquifer!G:G, MATCH(B304,Aquifer!C:C,0)))*(10^4/10^6)</f>
        <v>13.916600000000001</v>
      </c>
      <c r="AA304" s="141">
        <v>465.00000000000006</v>
      </c>
      <c r="AB304" s="56">
        <f>INDEX(Replacement!M:M, MATCH(B304,Replacement!B:B,0))</f>
        <v>0.9</v>
      </c>
      <c r="AC304" s="57">
        <f t="shared" si="113"/>
        <v>4</v>
      </c>
      <c r="AD304" s="57">
        <f>(X304/100)*0.278+(Y304/100)*0.0732</f>
        <v>8.3440000000000014E-2</v>
      </c>
      <c r="AE304" s="44">
        <f t="shared" si="101"/>
        <v>9.4831423493333372E-6</v>
      </c>
      <c r="AF304" s="61" t="str">
        <f t="shared" si="102"/>
        <v>District has 100 pumps, with 5 % of pumps being electric. The electric tariff subsidy is Low. These pumps abstract 13 MCM of groundwater.</v>
      </c>
      <c r="AG304" s="146">
        <f>INDEX(Replacement!N:N,MATCH(B304,Replacement!B:B,0))</f>
        <v>80.53</v>
      </c>
      <c r="AH304" s="147">
        <f>INDEX('Community SIP'!C:C,MATCH(B304,'Community SIP'!B:B,0))</f>
        <v>1.54</v>
      </c>
      <c r="AI304" s="147">
        <f>INDEX('Community SIP'!D:D,MATCH(B304,'Community SIP'!B:B,0))</f>
        <v>4.09</v>
      </c>
      <c r="AJ304" s="67" t="str">
        <f t="shared" si="103"/>
        <v>Very High</v>
      </c>
      <c r="AK304" s="64">
        <f t="shared" si="104"/>
        <v>3</v>
      </c>
      <c r="AL304" s="64" t="str">
        <f t="shared" si="105"/>
        <v>Very High</v>
      </c>
      <c r="AM304" s="70" t="str">
        <f t="shared" si="106"/>
        <v>Small and Marginal farmers hold 80 % of holdings. The average area per holding is 1.54 ha with Very High fragmentation of land.</v>
      </c>
      <c r="AN304" s="150" t="str">
        <f>INDEX(DISCOM!E:E,MATCH(B304,DISCOM!B:B,0))</f>
        <v>Assam Power Distribution Company Limited (APDCL)</v>
      </c>
      <c r="AO304" s="150"/>
      <c r="AP304" s="150" t="str">
        <f>INDEX(DISCOM!F:F,MATCH(B304,DISCOM!B:B,0))</f>
        <v>B-</v>
      </c>
      <c r="AQ304" s="74" t="str">
        <f>INDEX(DISCOM!H:H,MATCH(B304,DISCOM!B:B,0))</f>
        <v>No</v>
      </c>
      <c r="AR304" s="150"/>
      <c r="AS304" s="77">
        <f>(INDEX(Tariff!D:D,MATCH(A304,Tariff!A:A,0)))*100</f>
        <v>465.00000000000006</v>
      </c>
      <c r="AT304" s="85" t="str">
        <f>(INDEX(Tariff!E:E,MATCH(A304,Tariff!A:A,0)))</f>
        <v>Low</v>
      </c>
      <c r="AU304" s="86" t="str">
        <f t="shared" si="107"/>
        <v xml:space="preserve">Assam Power Distribution Company Limited (APDCL) is the Distribution Company responsible for distributing electricity. The rating of DISCOM (capturing financial and operational metrics) is B-. </v>
      </c>
      <c r="AV304" s="119" t="str">
        <f>INDEX('Community SIP'!I:I,MATCH(B304,'Community SIP'!B:B,0))</f>
        <v>Community SIP</v>
      </c>
      <c r="AW304" s="119" t="str">
        <f t="shared" si="110"/>
        <v xml:space="preserve"> Small farm areas alongside higher fragmentation of holdings suggests community SIPs may be preferred</v>
      </c>
      <c r="AX304" s="119" t="str">
        <f t="shared" si="111"/>
        <v/>
      </c>
      <c r="AY304" s="119"/>
      <c r="AZ304" s="119" t="str">
        <f t="shared" si="108"/>
        <v>Diesel</v>
      </c>
      <c r="BA304" s="119"/>
      <c r="BB304" s="120" t="str">
        <f>INDEX(DISCOM!H:H,MATCH(B304,DISCOM!B:B,0))</f>
        <v>No</v>
      </c>
      <c r="BC304" s="153" t="s">
        <v>736</v>
      </c>
      <c r="BD304" s="181" t="str">
        <f t="shared" si="109"/>
        <v>Higher proportion of diesel pumps suggests that PM-KUSUM model B be preferred. Small farm areas alongside higher fragmentation of holdings suggests community SIPs may be preferred</v>
      </c>
      <c r="BE304" s="58" t="s">
        <v>737</v>
      </c>
      <c r="BG304">
        <f>Y304*100</f>
        <v>9500</v>
      </c>
    </row>
    <row r="305" spans="1:59" ht="123" customHeight="1" x14ac:dyDescent="0.25">
      <c r="A305" s="88" t="str">
        <f>INDEX(Aquifer!A:A,MATCH(B305,Aquifer!C:C,0))</f>
        <v>telangana</v>
      </c>
      <c r="B305" s="89" t="s">
        <v>571</v>
      </c>
      <c r="C305" s="87">
        <v>5.3255361969691002</v>
      </c>
      <c r="D305" s="130">
        <f>INDEX(Aquifer!J:J,MATCH(B305,Aquifer!C:C,0))*100</f>
        <v>68.196641655064155</v>
      </c>
      <c r="E305" s="128">
        <v>152.19999999999999</v>
      </c>
      <c r="F305" s="128">
        <v>81.8</v>
      </c>
      <c r="G305" s="128">
        <v>68.028175747820683</v>
      </c>
      <c r="H305" s="46" t="str">
        <f t="shared" si="93"/>
        <v>High</v>
      </c>
      <c r="I305" s="46" t="str">
        <f t="shared" si="94"/>
        <v>Moderate</v>
      </c>
      <c r="J305" s="46" t="str">
        <f t="shared" si="95"/>
        <v>Very High</v>
      </c>
      <c r="K305" s="46" t="str">
        <f t="shared" si="96"/>
        <v>Very High</v>
      </c>
      <c r="L305" s="91" t="str">
        <f t="shared" si="97"/>
        <v>District has High proportion of area under cultivation, supporting Moderate cropping intensity. Irrigation coverage is Very High with Very High irrigation water requirements.</v>
      </c>
      <c r="M305" s="132">
        <v>62.59</v>
      </c>
      <c r="N305" s="132">
        <f>INDEX(Aquifer!H:H,MATCH(B305,Aquifer!C:C,0))</f>
        <v>27.79</v>
      </c>
      <c r="O305" s="77" t="str">
        <f>INDEX(Aquifer!F:F,MATCH(B305,Aquifer!C:C,0))</f>
        <v>HR</v>
      </c>
      <c r="P305" s="134">
        <f>INDEX(surface_water_body!F:F,MATCH(B305,surface_water_body!A:A,0))</f>
        <v>1544</v>
      </c>
      <c r="Q305" s="42">
        <f>INDEX(surface_water_body!D:D,MATCH(B305,surface_water_body!A:A,0))</f>
        <v>61.820700000000301</v>
      </c>
      <c r="R305" s="132">
        <f>INDEX(surface_water_body!E:E,MATCH(B305,surface_water_body!A:A,0))</f>
        <v>0.51129602725205969</v>
      </c>
      <c r="S305" s="43" t="str">
        <f t="shared" si="98"/>
        <v>High</v>
      </c>
      <c r="T305" s="43" t="str">
        <f t="shared" si="99"/>
        <v>Low</v>
      </c>
      <c r="U305" s="43">
        <f t="shared" si="112"/>
        <v>4</v>
      </c>
      <c r="V305" s="48" t="str">
        <f t="shared" si="100"/>
        <v>Groundwater contribution to irrigation is High with current groundwater development stage classified as Low. There are 1544 surface water bodies, covering 0.5% of district area.</v>
      </c>
      <c r="W305" s="136">
        <v>100</v>
      </c>
      <c r="X305" s="134">
        <v>99</v>
      </c>
      <c r="Y305" s="143">
        <f>INDEX(Aquifer!E:E, MATCH(B305,Aquifer!C:C,0))*100</f>
        <v>1</v>
      </c>
      <c r="Z305" s="139">
        <f>(INDEX(Aquifer!G:G, MATCH(B305,Aquifer!C:C,0)))*(10^4/10^6)</f>
        <v>188.7107</v>
      </c>
      <c r="AA305" s="141">
        <v>0</v>
      </c>
      <c r="AB305" s="56">
        <f>INDEX(Replacement!M:M, MATCH(B305,Replacement!B:B,0))</f>
        <v>8.75</v>
      </c>
      <c r="AC305" s="57">
        <f t="shared" si="113"/>
        <v>1</v>
      </c>
      <c r="AD305" s="57">
        <f>(X305/100)*0.278+(Y305/100)*0.0732</f>
        <v>0.27595200000000003</v>
      </c>
      <c r="AE305" s="44">
        <f t="shared" si="101"/>
        <v>4.1346661144988899E-3</v>
      </c>
      <c r="AF305" s="61" t="str">
        <f t="shared" si="102"/>
        <v>District has 100 pumps, with 99 % of pumps being electric. The electric tariff subsidy is Very High. These pumps abstract 188 MCM of groundwater.</v>
      </c>
      <c r="AG305" s="146">
        <f>INDEX(Replacement!N:N,MATCH(B305,Replacement!B:B,0))</f>
        <v>92.703896070000013</v>
      </c>
      <c r="AH305" s="147">
        <f>INDEX('Community SIP'!C:C,MATCH(B305,'Community SIP'!B:B,0))</f>
        <v>0.8</v>
      </c>
      <c r="AI305" s="147">
        <f>INDEX('Community SIP'!D:D,MATCH(B305,'Community SIP'!B:B,0))</f>
        <v>1.32</v>
      </c>
      <c r="AJ305" s="67" t="str">
        <f t="shared" si="103"/>
        <v>Very High</v>
      </c>
      <c r="AK305" s="64">
        <f t="shared" si="104"/>
        <v>4</v>
      </c>
      <c r="AL305" s="64" t="str">
        <f t="shared" si="105"/>
        <v>Moderate</v>
      </c>
      <c r="AM305" s="70" t="str">
        <f t="shared" si="106"/>
        <v>Small and Marginal farmers hold 92 % of holdings. The average area per holding is 0.8 ha with Moderate fragmentation of land.</v>
      </c>
      <c r="AN305" s="150" t="str">
        <f>INDEX(DISCOM!E:E,MATCH(B305,DISCOM!B:B,0))</f>
        <v>Northern Power Distribution Company of Telangana Limited (TSNPDCL)</v>
      </c>
      <c r="AO305" s="150"/>
      <c r="AP305" s="150" t="str">
        <f>INDEX(DISCOM!F:F,MATCH(B305,DISCOM!B:B,0))</f>
        <v>C</v>
      </c>
      <c r="AQ305" s="74" t="str">
        <f>INDEX(DISCOM!H:H,MATCH(B305,DISCOM!B:B,0))</f>
        <v>No</v>
      </c>
      <c r="AR305" s="150"/>
      <c r="AS305" s="77">
        <f>(INDEX(Tariff!D:D,MATCH(A305,Tariff!A:A,0)))*100</f>
        <v>0</v>
      </c>
      <c r="AT305" s="85" t="str">
        <f>(INDEX(Tariff!E:E,MATCH(A305,Tariff!A:A,0)))</f>
        <v>Very High</v>
      </c>
      <c r="AU305" s="86" t="str">
        <f t="shared" si="107"/>
        <v xml:space="preserve">Northern Power Distribution Company of Telangana Limited (TSNPDCL) is the Distribution Company responsible for distributing electricity. The rating of DISCOM (capturing financial and operational metrics) is C. </v>
      </c>
      <c r="AV305" s="119" t="str">
        <f>INDEX('Community SIP'!I:I,MATCH(B305,'Community SIP'!B:B,0))</f>
        <v>Community SIP</v>
      </c>
      <c r="AW305" s="119" t="str">
        <f t="shared" si="110"/>
        <v xml:space="preserve"> Small farm areas alongside higher fragmentation of holdings suggests community SIPs may be preferred</v>
      </c>
      <c r="AX305" s="119" t="str">
        <f t="shared" si="111"/>
        <v/>
      </c>
      <c r="AY305" s="119"/>
      <c r="AZ305" s="120" t="str">
        <f t="shared" si="108"/>
        <v>Electric</v>
      </c>
      <c r="BA305" s="119"/>
      <c r="BB305" s="120" t="str">
        <f>INDEX(DISCOM!H:H,MATCH(B305,DISCOM!B:B,0))</f>
        <v>No</v>
      </c>
      <c r="BC305" s="153" t="s">
        <v>724</v>
      </c>
      <c r="BD305"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05" s="58" t="s">
        <v>725</v>
      </c>
      <c r="BG305">
        <f>Y305*100</f>
        <v>100</v>
      </c>
    </row>
    <row r="306" spans="1:59" ht="123" customHeight="1" x14ac:dyDescent="0.25">
      <c r="A306" s="88" t="str">
        <f>INDEX(Aquifer!A:A,MATCH(B306,Aquifer!C:C,0))</f>
        <v>haryana</v>
      </c>
      <c r="B306" s="89" t="s">
        <v>212</v>
      </c>
      <c r="C306" s="87">
        <v>4.783941748418</v>
      </c>
      <c r="D306" s="130">
        <f>INDEX(Aquifer!J:J,MATCH(B306,Aquifer!C:C,0))*100</f>
        <v>81.397435949498686</v>
      </c>
      <c r="E306" s="128">
        <v>194.1</v>
      </c>
      <c r="F306" s="128">
        <v>100</v>
      </c>
      <c r="G306" s="128">
        <v>74.987518721917127</v>
      </c>
      <c r="H306" s="46" t="str">
        <f t="shared" si="93"/>
        <v>Very High</v>
      </c>
      <c r="I306" s="46" t="str">
        <f t="shared" si="94"/>
        <v>High</v>
      </c>
      <c r="J306" s="46" t="str">
        <f t="shared" si="95"/>
        <v>Very High</v>
      </c>
      <c r="K306" s="46" t="str">
        <f t="shared" si="96"/>
        <v>Very High</v>
      </c>
      <c r="L306" s="91" t="str">
        <f t="shared" si="97"/>
        <v>District has Very High proportion of area under cultivation, supporting High cropping intensity. Irrigation coverage is Very High with Very High irrigation water requirements.</v>
      </c>
      <c r="M306" s="132">
        <v>85.67</v>
      </c>
      <c r="N306" s="132">
        <f>INDEX(Aquifer!H:H,MATCH(B306,Aquifer!C:C,0))</f>
        <v>172.93</v>
      </c>
      <c r="O306" s="77" t="str">
        <f>INDEX(Aquifer!F:F,MATCH(B306,Aquifer!C:C,0))</f>
        <v>SR</v>
      </c>
      <c r="P306" s="134">
        <f>INDEX(surface_water_body!F:F,MATCH(B306,surface_water_body!A:A,0))</f>
        <v>200</v>
      </c>
      <c r="Q306" s="42">
        <f>INDEX(surface_water_body!D:D,MATCH(B306,surface_water_body!A:A,0))</f>
        <v>1.96</v>
      </c>
      <c r="R306" s="132">
        <f>INDEX(surface_water_body!E:E,MATCH(B306,surface_water_body!A:A,0))</f>
        <v>7.4116596883224153E-2</v>
      </c>
      <c r="S306" s="43" t="str">
        <f t="shared" si="98"/>
        <v>Very High</v>
      </c>
      <c r="T306" s="43" t="str">
        <f t="shared" si="99"/>
        <v>Over-exploited</v>
      </c>
      <c r="U306" s="43">
        <f t="shared" si="112"/>
        <v>1</v>
      </c>
      <c r="V306" s="48" t="str">
        <f t="shared" si="100"/>
        <v>Groundwater contribution to irrigation is Very High with current groundwater development stage classified as Over-exploited. There are 200 surface water bodies, covering 0.1% of district area.</v>
      </c>
      <c r="W306" s="136">
        <v>100</v>
      </c>
      <c r="X306" s="134">
        <v>95</v>
      </c>
      <c r="Y306" s="143">
        <f>INDEX(Aquifer!E:E, MATCH(B306,Aquifer!C:C,0))*100</f>
        <v>5</v>
      </c>
      <c r="Z306" s="139">
        <f>(INDEX(Aquifer!G:G, MATCH(B306,Aquifer!C:C,0)))*(10^4/10^6)</f>
        <v>1487.1360999999999</v>
      </c>
      <c r="AA306" s="141">
        <v>10</v>
      </c>
      <c r="AB306" s="56">
        <f>INDEX(Replacement!M:M, MATCH(B306,Replacement!B:B,0))</f>
        <v>20.7</v>
      </c>
      <c r="AC306" s="57">
        <f t="shared" si="113"/>
        <v>1</v>
      </c>
      <c r="AD306" s="57">
        <f>(X306/100)*0.278+(Y306/100)*0.0732</f>
        <v>0.26776</v>
      </c>
      <c r="AE306" s="44">
        <f t="shared" si="101"/>
        <v>7.479439975454534E-2</v>
      </c>
      <c r="AF306" s="61" t="str">
        <f t="shared" si="102"/>
        <v>District has 100 pumps, with 95 % of pumps being electric. The electric tariff subsidy is Very High. These pumps abstract 1487 MCM of groundwater.</v>
      </c>
      <c r="AG306" s="146">
        <f>INDEX(Replacement!N:N,MATCH(B306,Replacement!B:B,0))</f>
        <v>65.11</v>
      </c>
      <c r="AH306" s="147">
        <f>INDEX('Community SIP'!C:C,MATCH(B306,'Community SIP'!B:B,0))</f>
        <v>2.4300000000000002</v>
      </c>
      <c r="AI306" s="147">
        <f>INDEX('Community SIP'!D:D,MATCH(B306,'Community SIP'!B:B,0))</f>
        <v>1.32</v>
      </c>
      <c r="AJ306" s="67" t="str">
        <f t="shared" si="103"/>
        <v>High</v>
      </c>
      <c r="AK306" s="64">
        <f t="shared" si="104"/>
        <v>2</v>
      </c>
      <c r="AL306" s="64" t="str">
        <f t="shared" si="105"/>
        <v>Moderate</v>
      </c>
      <c r="AM306" s="70" t="str">
        <f t="shared" si="106"/>
        <v>Small and Marginal farmers hold 65 % of holdings. The average area per holding is 2.43 ha with Moderate fragmentation of land.</v>
      </c>
      <c r="AN306" s="150" t="str">
        <f>INDEX(DISCOM!E:E,MATCH(B306,DISCOM!B:B,0))</f>
        <v>Uttar Haryana Bijli Vitran Nigam Limited (UHBVNL)</v>
      </c>
      <c r="AO306" s="150"/>
      <c r="AP306" s="150" t="str">
        <f>INDEX(DISCOM!F:F,MATCH(B306,DISCOM!B:B,0))</f>
        <v>A+</v>
      </c>
      <c r="AQ306" s="74" t="str">
        <f>INDEX(DISCOM!H:H,MATCH(B306,DISCOM!B:B,0))</f>
        <v>Yes</v>
      </c>
      <c r="AR306" s="150" t="s">
        <v>726</v>
      </c>
      <c r="AS306" s="77">
        <f>(INDEX(Tariff!D:D,MATCH(A306,Tariff!A:A,0)))*100</f>
        <v>10</v>
      </c>
      <c r="AT306" s="85" t="str">
        <f>(INDEX(Tariff!E:E,MATCH(A306,Tariff!A:A,0)))</f>
        <v>Very High</v>
      </c>
      <c r="AU306" s="86" t="str">
        <f t="shared" si="107"/>
        <v>Uttar Haryana Bijli Vitran Nigam Limited (UHBVNL) is the Distribution Company responsible for distributing electricity. The rating of DISCOM (capturing financial and operational metrics) is A+. More than 70 % of feeder is segregated.</v>
      </c>
      <c r="AV306" s="119" t="str">
        <f>INDEX('Community SIP'!I:I,MATCH(B306,'Community SIP'!B:B,0))</f>
        <v/>
      </c>
      <c r="AW306" s="119" t="str">
        <f t="shared" si="110"/>
        <v/>
      </c>
      <c r="AX306" s="119" t="str">
        <f t="shared" si="111"/>
        <v xml:space="preserve"> High groundwater development suggests that new SIPs should focus on surface water sources. </v>
      </c>
      <c r="AY306" s="120" t="s">
        <v>727</v>
      </c>
      <c r="AZ306" s="120" t="str">
        <f t="shared" si="108"/>
        <v>Electric</v>
      </c>
      <c r="BA306" s="120" t="s">
        <v>728</v>
      </c>
      <c r="BB306" s="120" t="str">
        <f>INDEX(DISCOM!H:H,MATCH(B306,DISCOM!B:B,0))</f>
        <v>Yes</v>
      </c>
      <c r="BC306" s="153" t="s">
        <v>729</v>
      </c>
      <c r="BD306" s="181" t="str">
        <f t="shared" si="10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306" s="58" t="s">
        <v>730</v>
      </c>
      <c r="BG306">
        <f>Y306*100</f>
        <v>500</v>
      </c>
    </row>
    <row r="307" spans="1:59" ht="123" customHeight="1" x14ac:dyDescent="0.25">
      <c r="A307" s="88" t="str">
        <f>INDEX(Aquifer!A:A,MATCH(B307,Aquifer!C:C,0))</f>
        <v>tamil nadu</v>
      </c>
      <c r="B307" s="89" t="s">
        <v>620</v>
      </c>
      <c r="C307" s="87">
        <v>5.6</v>
      </c>
      <c r="D307" s="130">
        <f>INDEX(Aquifer!J:J,MATCH(B307,Aquifer!C:C,0))*100</f>
        <v>27.89433513954075</v>
      </c>
      <c r="E307" s="128">
        <v>103.1</v>
      </c>
      <c r="F307" s="128">
        <v>50.9</v>
      </c>
      <c r="G307" s="128">
        <v>73.650624216828334</v>
      </c>
      <c r="H307" s="46" t="str">
        <f t="shared" si="93"/>
        <v>Moderate</v>
      </c>
      <c r="I307" s="46" t="str">
        <f t="shared" si="94"/>
        <v>Low</v>
      </c>
      <c r="J307" s="46" t="str">
        <f t="shared" si="95"/>
        <v>High</v>
      </c>
      <c r="K307" s="46" t="str">
        <f t="shared" si="96"/>
        <v>Very High</v>
      </c>
      <c r="L307" s="91" t="str">
        <f t="shared" si="97"/>
        <v>District has Moderate proportion of area under cultivation, supporting Low cropping intensity. Irrigation coverage is High with Very High irrigation water requirements.</v>
      </c>
      <c r="M307" s="132">
        <v>80</v>
      </c>
      <c r="N307" s="132">
        <f>INDEX(Aquifer!H:H,MATCH(B307,Aquifer!C:C,0))</f>
        <v>99.12</v>
      </c>
      <c r="O307" s="77" t="str">
        <f>INDEX(Aquifer!F:F,MATCH(B307,Aquifer!C:C,0))</f>
        <v>HR</v>
      </c>
      <c r="P307" s="134">
        <f>INDEX(surface_water_body!F:F,MATCH(B307,surface_water_body!A:A,0))</f>
        <v>1034</v>
      </c>
      <c r="Q307" s="42">
        <f>INDEX(surface_water_body!D:D,MATCH(B307,surface_water_body!A:A,0))</f>
        <v>15.665059999999993</v>
      </c>
      <c r="R307" s="132">
        <f>INDEX(surface_water_body!E:E,MATCH(B307,surface_water_body!A:A,0))</f>
        <v>0.53007462267529393</v>
      </c>
      <c r="S307" s="43" t="str">
        <f t="shared" si="98"/>
        <v>Very High</v>
      </c>
      <c r="T307" s="43" t="str">
        <f t="shared" si="99"/>
        <v>Semi-critical</v>
      </c>
      <c r="U307" s="43">
        <f t="shared" si="112"/>
        <v>3</v>
      </c>
      <c r="V307" s="48" t="str">
        <f t="shared" si="100"/>
        <v>Groundwater contribution to irrigation is Very High with current groundwater development stage classified as Semi-critical. There are 1034 surface water bodies, covering 0.5% of district area.</v>
      </c>
      <c r="W307" s="136">
        <v>100</v>
      </c>
      <c r="X307" s="134">
        <v>94</v>
      </c>
      <c r="Y307" s="143">
        <f>INDEX(Aquifer!E:E, MATCH(B307,Aquifer!C:C,0))*100</f>
        <v>6</v>
      </c>
      <c r="Z307" s="139">
        <f>(INDEX(Aquifer!G:G, MATCH(B307,Aquifer!C:C,0)))*(10^4/10^6)</f>
        <v>256.46710000000002</v>
      </c>
      <c r="AA307" s="141">
        <v>0</v>
      </c>
      <c r="AB307" s="56">
        <f>INDEX(Replacement!M:M, MATCH(B307,Replacement!B:B,0))</f>
        <v>6.52</v>
      </c>
      <c r="AC307" s="57">
        <f t="shared" si="113"/>
        <v>1</v>
      </c>
      <c r="AD307" s="57">
        <f>(X307/100)*0.278+(Y307/100)*0.0732</f>
        <v>0.265712</v>
      </c>
      <c r="AE307" s="44">
        <f t="shared" si="101"/>
        <v>4.0317421154268326E-3</v>
      </c>
      <c r="AF307" s="61" t="str">
        <f t="shared" si="102"/>
        <v>District has 100 pumps, with 94 % of pumps being electric. The electric tariff subsidy is Very High. These pumps abstract 256 MCM of groundwater.</v>
      </c>
      <c r="AG307" s="146">
        <f>INDEX(Replacement!N:N,MATCH(B307,Replacement!B:B,0))</f>
        <v>84.705003050000002</v>
      </c>
      <c r="AH307" s="147">
        <f>INDEX('Community SIP'!C:C,MATCH(B307,'Community SIP'!B:B,0))</f>
        <v>1.1000000000000001</v>
      </c>
      <c r="AI307" s="147">
        <f>INDEX('Community SIP'!D:D,MATCH(B307,'Community SIP'!B:B,0))</f>
        <v>2.4700000000000002</v>
      </c>
      <c r="AJ307" s="67" t="str">
        <f t="shared" si="103"/>
        <v>Very High</v>
      </c>
      <c r="AK307" s="64">
        <f t="shared" si="104"/>
        <v>3</v>
      </c>
      <c r="AL307" s="64" t="str">
        <f t="shared" si="105"/>
        <v>High</v>
      </c>
      <c r="AM307" s="70" t="str">
        <f t="shared" si="106"/>
        <v>Small and Marginal farmers hold 84 % of holdings. The average area per holding is 1.1 ha with High fragmentation of land.</v>
      </c>
      <c r="AN307" s="150" t="str">
        <f>INDEX(DISCOM!E:E,MATCH(B307,DISCOM!B:B,0))</f>
        <v>Tamil Nadu Generation and Distribution Corporation Limited (TANGEDCO)</v>
      </c>
      <c r="AO307" s="150"/>
      <c r="AP307" s="150" t="str">
        <f>INDEX(DISCOM!F:F,MATCH(B307,DISCOM!B:B,0))</f>
        <v>C-</v>
      </c>
      <c r="AQ307" s="74" t="str">
        <f>INDEX(DISCOM!H:H,MATCH(B307,DISCOM!B:B,0))</f>
        <v>No</v>
      </c>
      <c r="AR307" s="150"/>
      <c r="AS307" s="77">
        <f>(INDEX(Tariff!D:D,MATCH(A307,Tariff!A:A,0)))*100</f>
        <v>0</v>
      </c>
      <c r="AT307" s="85" t="str">
        <f>(INDEX(Tariff!E:E,MATCH(A307,Tariff!A:A,0)))</f>
        <v>Very High</v>
      </c>
      <c r="AU307" s="86" t="str">
        <f t="shared" si="107"/>
        <v xml:space="preserve">Tamil Nadu Generation and Distribution Corporation Limited (TANGEDCO) is the Distribution Company responsible for distributing electricity. The rating of DISCOM (capturing financial and operational metrics) is C-. </v>
      </c>
      <c r="AV307" s="119" t="str">
        <f>INDEX('Community SIP'!I:I,MATCH(B307,'Community SIP'!B:B,0))</f>
        <v>Community SIP</v>
      </c>
      <c r="AW307" s="119" t="str">
        <f t="shared" si="110"/>
        <v xml:space="preserve"> Small farm areas alongside higher fragmentation of holdings suggests community SIPs may be preferred</v>
      </c>
      <c r="AX307" s="119" t="str">
        <f t="shared" si="111"/>
        <v xml:space="preserve"> High groundwater development suggests that new SIPs should focus on surface water sources. </v>
      </c>
      <c r="AY307" s="120" t="s">
        <v>727</v>
      </c>
      <c r="AZ307" s="120" t="str">
        <f t="shared" si="108"/>
        <v>Electric</v>
      </c>
      <c r="BA307" s="119"/>
      <c r="BB307" s="120" t="str">
        <f>INDEX(DISCOM!H:H,MATCH(B307,DISCOM!B:B,0))</f>
        <v>No</v>
      </c>
      <c r="BC307" s="153" t="s">
        <v>724</v>
      </c>
      <c r="BD307"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307" s="58" t="s">
        <v>725</v>
      </c>
      <c r="BG307">
        <f>Y307*100</f>
        <v>600</v>
      </c>
    </row>
    <row r="308" spans="1:59" ht="123" customHeight="1" x14ac:dyDescent="0.25">
      <c r="A308" s="88" t="str">
        <f>INDEX(Aquifer!A:A,MATCH(B308,Aquifer!C:C,0))</f>
        <v>kerala</v>
      </c>
      <c r="B308" s="89" t="s">
        <v>658</v>
      </c>
      <c r="C308" s="87">
        <v>5.1558830002442999</v>
      </c>
      <c r="D308" s="130">
        <f>INDEX(Aquifer!J:J,MATCH(B308,Aquifer!C:C,0))*100</f>
        <v>74.54736250163181</v>
      </c>
      <c r="E308" s="128">
        <v>108.3</v>
      </c>
      <c r="F308" s="128">
        <v>43</v>
      </c>
      <c r="G308" s="128">
        <v>38.839285714285715</v>
      </c>
      <c r="H308" s="46" t="str">
        <f t="shared" si="93"/>
        <v>High</v>
      </c>
      <c r="I308" s="46" t="str">
        <f t="shared" si="94"/>
        <v>Low</v>
      </c>
      <c r="J308" s="46" t="str">
        <f t="shared" si="95"/>
        <v>Moderate</v>
      </c>
      <c r="K308" s="46" t="str">
        <f t="shared" si="96"/>
        <v>Moderate</v>
      </c>
      <c r="L308" s="91" t="str">
        <f t="shared" si="97"/>
        <v>District has High proportion of area under cultivation, supporting Low cropping intensity. Irrigation coverage is Moderate with Moderate irrigation water requirements.</v>
      </c>
      <c r="M308" s="132">
        <v>75.5</v>
      </c>
      <c r="N308" s="132">
        <f>INDEX(Aquifer!H:H,MATCH(B308,Aquifer!C:C,0))</f>
        <v>72.75</v>
      </c>
      <c r="O308" s="77" t="str">
        <f>INDEX(Aquifer!F:F,MATCH(B308,Aquifer!C:C,0))</f>
        <v>HR</v>
      </c>
      <c r="P308" s="134">
        <f>INDEX(surface_water_body!F:F,MATCH(B308,surface_water_body!A:A,0))</f>
        <v>2880</v>
      </c>
      <c r="Q308" s="42">
        <f>INDEX(surface_water_body!D:D,MATCH(B308,surface_water_body!A:A,0))</f>
        <v>50.677760000000582</v>
      </c>
      <c r="R308" s="132">
        <f>INDEX(surface_water_body!E:E,MATCH(B308,surface_water_body!A:A,0))</f>
        <v>2.4943415672087821</v>
      </c>
      <c r="S308" s="43" t="str">
        <f t="shared" si="98"/>
        <v>Very High</v>
      </c>
      <c r="T308" s="43" t="str">
        <f t="shared" si="99"/>
        <v>Semi-critical</v>
      </c>
      <c r="U308" s="43">
        <f t="shared" si="112"/>
        <v>4</v>
      </c>
      <c r="V308" s="48" t="str">
        <f t="shared" si="100"/>
        <v>Groundwater contribution to irrigation is Very High with current groundwater development stage classified as Semi-critical. There are 2880 surface water bodies, covering 2.5% of district area.</v>
      </c>
      <c r="W308" s="136">
        <v>100</v>
      </c>
      <c r="X308" s="134">
        <v>95</v>
      </c>
      <c r="Y308" s="143">
        <f>INDEX(Aquifer!E:E, MATCH(B308,Aquifer!C:C,0))*100</f>
        <v>5</v>
      </c>
      <c r="Z308" s="139">
        <f>(INDEX(Aquifer!G:G, MATCH(B308,Aquifer!C:C,0)))*(10^4/10^6)</f>
        <v>228.56639999999999</v>
      </c>
      <c r="AA308" s="141">
        <v>195</v>
      </c>
      <c r="AB308" s="56">
        <f>INDEX(Replacement!M:M, MATCH(B308,Replacement!B:B,0))</f>
        <v>10.3</v>
      </c>
      <c r="AC308" s="57">
        <f t="shared" si="113"/>
        <v>1</v>
      </c>
      <c r="AD308" s="57">
        <f>(X308/100)*0.278+(Y308/100)*0.0732</f>
        <v>0.26776</v>
      </c>
      <c r="AE308" s="44">
        <f t="shared" si="101"/>
        <v>5.7200211197297778E-3</v>
      </c>
      <c r="AF308" s="61" t="str">
        <f t="shared" si="102"/>
        <v>District has 100 pumps, with 95 % of pumps being electric. The electric tariff subsidy is Moderate. These pumps abstract 228 MCM of groundwater.</v>
      </c>
      <c r="AG308" s="146">
        <f>INDEX(Replacement!N:N,MATCH(B308,Replacement!B:B,0))</f>
        <v>98.19</v>
      </c>
      <c r="AH308" s="147">
        <f>INDEX('Community SIP'!C:C,MATCH(B308,'Community SIP'!B:B,0))</f>
        <v>0.33</v>
      </c>
      <c r="AI308" s="147">
        <f>INDEX('Community SIP'!D:D,MATCH(B308,'Community SIP'!B:B,0))</f>
        <v>1.1299999999999999</v>
      </c>
      <c r="AJ308" s="67" t="str">
        <f t="shared" si="103"/>
        <v>Very High</v>
      </c>
      <c r="AK308" s="64">
        <f t="shared" si="104"/>
        <v>4</v>
      </c>
      <c r="AL308" s="64" t="str">
        <f t="shared" si="105"/>
        <v>Low</v>
      </c>
      <c r="AM308" s="70" t="str">
        <f t="shared" si="106"/>
        <v>Small and Marginal farmers hold 98 % of holdings. The average area per holding is 0.33 ha with Low fragmentation of land.</v>
      </c>
      <c r="AN308" s="150" t="str">
        <f>INDEX(DISCOM!E:E,MATCH(B308,DISCOM!B:B,0))</f>
        <v xml:space="preserve">Kerala State Electricity Board Limited (KSEBL) </v>
      </c>
      <c r="AO308" s="150"/>
      <c r="AP308" s="150" t="str">
        <f>INDEX(DISCOM!F:F,MATCH(B308,DISCOM!B:B,0))</f>
        <v>B-</v>
      </c>
      <c r="AQ308" s="74" t="str">
        <f>INDEX(DISCOM!H:H,MATCH(B308,DISCOM!B:B,0))</f>
        <v>No</v>
      </c>
      <c r="AR308" s="150"/>
      <c r="AS308" s="77">
        <f>(INDEX(Tariff!D:D,MATCH(A308,Tariff!A:A,0)))*100</f>
        <v>195</v>
      </c>
      <c r="AT308" s="85" t="str">
        <f>(INDEX(Tariff!E:E,MATCH(A308,Tariff!A:A,0)))</f>
        <v>Moderate</v>
      </c>
      <c r="AU308" s="86" t="str">
        <f t="shared" si="107"/>
        <v xml:space="preserve">Kerala State Electricity Board Limited (KSEBL)  is the Distribution Company responsible for distributing electricity. The rating of DISCOM (capturing financial and operational metrics) is B-. </v>
      </c>
      <c r="AV308" s="119" t="str">
        <f>INDEX('Community SIP'!I:I,MATCH(B308,'Community SIP'!B:B,0))</f>
        <v>Community SIP</v>
      </c>
      <c r="AW308" s="119" t="str">
        <f t="shared" si="110"/>
        <v xml:space="preserve"> Small farm areas alongside higher fragmentation of holdings suggests community SIPs may be preferred</v>
      </c>
      <c r="AX308" s="119" t="str">
        <f t="shared" si="111"/>
        <v xml:space="preserve"> High groundwater development suggests that new SIPs should focus on surface water sources. </v>
      </c>
      <c r="AY308" s="120" t="s">
        <v>727</v>
      </c>
      <c r="AZ308" s="120" t="str">
        <f t="shared" si="108"/>
        <v>Electric</v>
      </c>
      <c r="BA308" s="119"/>
      <c r="BB308" s="120" t="str">
        <f>INDEX(DISCOM!H:H,MATCH(B308,DISCOM!B:B,0))</f>
        <v>No</v>
      </c>
      <c r="BC308" s="153" t="s">
        <v>724</v>
      </c>
      <c r="BD308"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308" s="58" t="s">
        <v>725</v>
      </c>
      <c r="BG308">
        <f>Y308*100</f>
        <v>500</v>
      </c>
    </row>
    <row r="309" spans="1:59" ht="123" customHeight="1" x14ac:dyDescent="0.25">
      <c r="A309" s="88" t="str">
        <f>INDEX(Aquifer!A:A,MATCH(B309,Aquifer!C:C,0))</f>
        <v>uttar pradesh</v>
      </c>
      <c r="B309" s="89" t="s">
        <v>550</v>
      </c>
      <c r="C309" s="87">
        <v>4.83</v>
      </c>
      <c r="D309" s="130">
        <f>INDEX(Aquifer!J:J,MATCH(B309,Aquifer!C:C,0))*100</f>
        <v>72.553821299482109</v>
      </c>
      <c r="E309" s="128">
        <v>188.7</v>
      </c>
      <c r="F309" s="128">
        <v>85.1</v>
      </c>
      <c r="G309" s="128">
        <v>75.452107935421296</v>
      </c>
      <c r="H309" s="46" t="str">
        <f t="shared" si="93"/>
        <v>High</v>
      </c>
      <c r="I309" s="46" t="str">
        <f t="shared" si="94"/>
        <v>High</v>
      </c>
      <c r="J309" s="46" t="str">
        <f t="shared" si="95"/>
        <v>Very High</v>
      </c>
      <c r="K309" s="46" t="str">
        <f t="shared" si="96"/>
        <v>Very High</v>
      </c>
      <c r="L309" s="91" t="str">
        <f t="shared" si="97"/>
        <v>District has High proportion of area under cultivation, supporting High cropping intensity. Irrigation coverage is Very High with Very High irrigation water requirements.</v>
      </c>
      <c r="M309" s="132">
        <v>58.199999999999996</v>
      </c>
      <c r="N309" s="132">
        <f>INDEX(Aquifer!H:H,MATCH(B309,Aquifer!C:C,0))</f>
        <v>67.650000000000006</v>
      </c>
      <c r="O309" s="77" t="str">
        <f>INDEX(Aquifer!F:F,MATCH(B309,Aquifer!C:C,0))</f>
        <v>SR</v>
      </c>
      <c r="P309" s="134">
        <f>INDEX(surface_water_body!F:F,MATCH(B309,surface_water_body!A:A,0))</f>
        <v>1050</v>
      </c>
      <c r="Q309" s="42">
        <f>INDEX(surface_water_body!D:D,MATCH(B309,surface_water_body!A:A,0))</f>
        <v>2.0023999999999917</v>
      </c>
      <c r="R309" s="132">
        <f>INDEX(surface_water_body!E:E,MATCH(B309,surface_water_body!A:A,0))</f>
        <v>9.980716294449006E-2</v>
      </c>
      <c r="S309" s="43" t="str">
        <f t="shared" si="98"/>
        <v>High</v>
      </c>
      <c r="T309" s="43" t="str">
        <f t="shared" si="99"/>
        <v>Moderate</v>
      </c>
      <c r="U309" s="43">
        <f t="shared" si="112"/>
        <v>1</v>
      </c>
      <c r="V309" s="48" t="str">
        <f t="shared" si="100"/>
        <v>Groundwater contribution to irrigation is High with current groundwater development stage classified as Moderate. There are 1050 surface water bodies, covering 0.1% of district area.</v>
      </c>
      <c r="W309" s="136">
        <v>100</v>
      </c>
      <c r="X309" s="134">
        <v>16</v>
      </c>
      <c r="Y309" s="143">
        <f>INDEX(Aquifer!E:E, MATCH(B309,Aquifer!C:C,0))*100</f>
        <v>82</v>
      </c>
      <c r="Z309" s="139">
        <f>(INDEX(Aquifer!G:G, MATCH(B309,Aquifer!C:C,0)))*(10^4/10^6)</f>
        <v>542.63339999999994</v>
      </c>
      <c r="AA309" s="141">
        <v>0</v>
      </c>
      <c r="AB309" s="56">
        <f>INDEX(Replacement!M:M, MATCH(B309,Replacement!B:B,0))</f>
        <v>5.4</v>
      </c>
      <c r="AC309" s="57">
        <f t="shared" si="113"/>
        <v>4</v>
      </c>
      <c r="AD309" s="57">
        <f>(X309/100)*0.278+(Y309/100)*0.0732</f>
        <v>0.104504</v>
      </c>
      <c r="AE309" s="44">
        <f t="shared" si="101"/>
        <v>2.7786606808464002E-3</v>
      </c>
      <c r="AF309" s="61" t="str">
        <f t="shared" si="102"/>
        <v>District has 100 pumps, with 16 % of pumps being electric. The electric tariff subsidy is Very High. These pumps abstract 542 MCM of groundwater.</v>
      </c>
      <c r="AG309" s="146">
        <f>INDEX(Replacement!N:N,MATCH(B309,Replacement!B:B,0))</f>
        <v>92.769268280000006</v>
      </c>
      <c r="AH309" s="147">
        <f>INDEX('Community SIP'!C:C,MATCH(B309,'Community SIP'!B:B,0))</f>
        <v>0.77</v>
      </c>
      <c r="AI309" s="147">
        <f>INDEX('Community SIP'!D:D,MATCH(B309,'Community SIP'!B:B,0))</f>
        <v>1.83</v>
      </c>
      <c r="AJ309" s="67" t="str">
        <f t="shared" si="103"/>
        <v>Very High</v>
      </c>
      <c r="AK309" s="64">
        <f t="shared" si="104"/>
        <v>4</v>
      </c>
      <c r="AL309" s="64" t="str">
        <f t="shared" si="105"/>
        <v>Moderate</v>
      </c>
      <c r="AM309" s="70" t="str">
        <f t="shared" si="106"/>
        <v>Small and Marginal farmers hold 92 % of holdings. The average area per holding is 0.77 ha with Moderate fragmentation of land.</v>
      </c>
      <c r="AN309" s="150" t="str">
        <f>INDEX(DISCOM!E:E,MATCH(B309,DISCOM!B:B,0))</f>
        <v>Dakshinanchal Vidyut Vitran Nigam Limited (DVVNL)</v>
      </c>
      <c r="AO309" s="150"/>
      <c r="AP309" s="150" t="str">
        <f>INDEX(DISCOM!F:F,MATCH(B309,DISCOM!B:B,0))</f>
        <v>C-</v>
      </c>
      <c r="AQ309" s="74" t="str">
        <f>INDEX(DISCOM!H:H,MATCH(B309,DISCOM!B:B,0))</f>
        <v>No</v>
      </c>
      <c r="AR309" s="150"/>
      <c r="AS309" s="77">
        <f>(INDEX(Tariff!D:D,MATCH(A309,Tariff!A:A,0)))*100</f>
        <v>0</v>
      </c>
      <c r="AT309" s="85" t="str">
        <f>(INDEX(Tariff!E:E,MATCH(A309,Tariff!A:A,0)))</f>
        <v>Very High</v>
      </c>
      <c r="AU309" s="86" t="str">
        <f t="shared" si="107"/>
        <v xml:space="preserve">Dakshinanchal Vidyut Vitran Nigam Limited (DVVNL) is the Distribution Company responsible for distributing electricity. The rating of DISCOM (capturing financial and operational metrics) is C-. </v>
      </c>
      <c r="AV309" s="119" t="str">
        <f>INDEX('Community SIP'!I:I,MATCH(B309,'Community SIP'!B:B,0))</f>
        <v>Community SIP</v>
      </c>
      <c r="AW309" s="119" t="str">
        <f t="shared" si="110"/>
        <v xml:space="preserve"> Small farm areas alongside higher fragmentation of holdings suggests community SIPs may be preferred</v>
      </c>
      <c r="AX309" s="119" t="str">
        <f t="shared" si="111"/>
        <v/>
      </c>
      <c r="AY309" s="119"/>
      <c r="AZ309" s="119" t="str">
        <f t="shared" si="108"/>
        <v>Diesel</v>
      </c>
      <c r="BA309" s="119"/>
      <c r="BB309" s="120" t="str">
        <f>INDEX(DISCOM!H:H,MATCH(B309,DISCOM!B:B,0))</f>
        <v>No</v>
      </c>
      <c r="BC309" s="153" t="s">
        <v>736</v>
      </c>
      <c r="BD309" s="181" t="str">
        <f t="shared" si="109"/>
        <v>Higher proportion of diesel pumps suggests that PM-KUSUM model B be preferred. Small farm areas alongside higher fragmentation of holdings suggests community SIPs may be preferred</v>
      </c>
      <c r="BE309" s="58" t="s">
        <v>737</v>
      </c>
      <c r="BG309">
        <f>Y309*100</f>
        <v>8200</v>
      </c>
    </row>
    <row r="310" spans="1:59" ht="123" customHeight="1" x14ac:dyDescent="0.25">
      <c r="A310" s="88" t="str">
        <f>INDEX(Aquifer!A:A,MATCH(B310,Aquifer!C:C,0))</f>
        <v>jammu and kashmir</v>
      </c>
      <c r="B310" s="89" t="s">
        <v>621</v>
      </c>
      <c r="C310" s="87">
        <v>4.5715263965505999</v>
      </c>
      <c r="D310" s="130">
        <f>INDEX(Aquifer!J:J,MATCH(B310,Aquifer!C:C,0))*100</f>
        <v>22.609645310740444</v>
      </c>
      <c r="E310" s="128">
        <v>197.2</v>
      </c>
      <c r="F310" s="128">
        <v>36.200000000000003</v>
      </c>
      <c r="G310" s="128">
        <v>65.620057210163225</v>
      </c>
      <c r="H310" s="46" t="str">
        <f t="shared" si="93"/>
        <v>Low</v>
      </c>
      <c r="I310" s="46" t="str">
        <f t="shared" si="94"/>
        <v>High</v>
      </c>
      <c r="J310" s="46" t="str">
        <f t="shared" si="95"/>
        <v>Moderate</v>
      </c>
      <c r="K310" s="46" t="str">
        <f t="shared" si="96"/>
        <v>High</v>
      </c>
      <c r="L310" s="91" t="str">
        <f t="shared" si="97"/>
        <v>District has Low proportion of area under cultivation, supporting High cropping intensity. Irrigation coverage is Moderate with High irrigation water requirements.</v>
      </c>
      <c r="M310" s="132">
        <v>14.549999999999999</v>
      </c>
      <c r="N310" s="132">
        <f>INDEX(Aquifer!H:H,MATCH(B310,Aquifer!C:C,0))</f>
        <v>30.52</v>
      </c>
      <c r="O310" s="77" t="str">
        <f>INDEX(Aquifer!F:F,MATCH(B310,Aquifer!C:C,0))</f>
        <v>SR</v>
      </c>
      <c r="P310" s="134">
        <f>INDEX(surface_water_body!F:F,MATCH(B310,surface_water_body!A:A,0))</f>
        <v>3138</v>
      </c>
      <c r="Q310" s="42">
        <f>INDEX(surface_water_body!D:D,MATCH(B310,surface_water_body!A:A,0))</f>
        <v>0.96131999999999618</v>
      </c>
      <c r="R310" s="132">
        <f>INDEX(surface_water_body!E:E,MATCH(B310,surface_water_body!A:A,0))</f>
        <v>3.5716928538410721E-2</v>
      </c>
      <c r="S310" s="43" t="str">
        <f t="shared" si="98"/>
        <v>Low</v>
      </c>
      <c r="T310" s="43" t="str">
        <f t="shared" si="99"/>
        <v>Low</v>
      </c>
      <c r="U310" s="43">
        <f t="shared" si="112"/>
        <v>1</v>
      </c>
      <c r="V310" s="48" t="str">
        <f t="shared" si="100"/>
        <v>Groundwater contribution to irrigation is Low with current groundwater development stage classified as Low. There are 3138 surface water bodies, covering 0% of district area.</v>
      </c>
      <c r="W310" s="136">
        <v>100</v>
      </c>
      <c r="X310" s="134">
        <v>100</v>
      </c>
      <c r="Y310" s="143">
        <f>INDEX(Aquifer!E:E, MATCH(B310,Aquifer!C:C,0))*100</f>
        <v>0</v>
      </c>
      <c r="Z310" s="139">
        <f>(INDEX(Aquifer!G:G, MATCH(B310,Aquifer!C:C,0)))*(10^4/10^6)</f>
        <v>131.53110000000001</v>
      </c>
      <c r="AA310" s="141">
        <v>235</v>
      </c>
      <c r="AB310" s="56">
        <f>INDEX(Replacement!M:M, MATCH(B310,Replacement!B:B,0))</f>
        <v>5.8</v>
      </c>
      <c r="AC310" s="57">
        <f t="shared" si="113"/>
        <v>1</v>
      </c>
      <c r="AD310" s="57">
        <f>(X310/100)*0.278+(Y310/100)*0.0732</f>
        <v>0.27800000000000002</v>
      </c>
      <c r="AE310" s="44">
        <f t="shared" si="101"/>
        <v>1.9244363956222228E-3</v>
      </c>
      <c r="AF310" s="61" t="str">
        <f t="shared" si="102"/>
        <v>District has 100 pumps, with 100 % of pumps being electric. The electric tariff subsidy is Moderate. These pumps abstract 131 MCM of groundwater.</v>
      </c>
      <c r="AG310" s="146">
        <f>INDEX(Replacement!N:N,MATCH(B310,Replacement!B:B,0))</f>
        <v>88.32</v>
      </c>
      <c r="AH310" s="147">
        <f>INDEX('Community SIP'!C:C,MATCH(B310,'Community SIP'!B:B,0))</f>
        <v>0.92</v>
      </c>
      <c r="AI310" s="147">
        <f>INDEX('Community SIP'!D:D,MATCH(B310,'Community SIP'!B:B,0))</f>
        <v>3.91</v>
      </c>
      <c r="AJ310" s="67" t="str">
        <f t="shared" si="103"/>
        <v>Very High</v>
      </c>
      <c r="AK310" s="64">
        <f t="shared" si="104"/>
        <v>4</v>
      </c>
      <c r="AL310" s="64" t="str">
        <f t="shared" si="105"/>
        <v>Very High</v>
      </c>
      <c r="AM310" s="70" t="str">
        <f t="shared" si="106"/>
        <v>Small and Marginal farmers hold 88 % of holdings. The average area per holding is 0.92 ha with Very High fragmentation of land.</v>
      </c>
      <c r="AN310" s="150" t="e">
        <f>INDEX(DISCOM!E:E,MATCH(B310,DISCOM!B:B,0))</f>
        <v>#N/A</v>
      </c>
      <c r="AO310" s="150"/>
      <c r="AP310" s="150" t="e">
        <f>INDEX(DISCOM!F:F,MATCH(B310,DISCOM!B:B,0))</f>
        <v>#N/A</v>
      </c>
      <c r="AQ310" s="74" t="str">
        <f>INDEX(DISCOM!H:H,MATCH(B310,DISCOM!B:B,0))</f>
        <v>No data</v>
      </c>
      <c r="AR310" s="150"/>
      <c r="AS310" s="77">
        <f>(INDEX(Tariff!D:D,MATCH(A310,Tariff!A:A,0)))*100</f>
        <v>235</v>
      </c>
      <c r="AT310" s="85" t="str">
        <f>(INDEX(Tariff!E:E,MATCH(A310,Tariff!A:A,0)))</f>
        <v>Moderate</v>
      </c>
      <c r="AU310" s="86" t="s">
        <v>735</v>
      </c>
      <c r="AV310" s="119" t="str">
        <f>INDEX('Community SIP'!I:I,MATCH(B310,'Community SIP'!B:B,0))</f>
        <v>Community SIP</v>
      </c>
      <c r="AW310" s="119" t="str">
        <f t="shared" si="110"/>
        <v xml:space="preserve"> Small farm areas alongside higher fragmentation of holdings suggests community SIPs may be preferred</v>
      </c>
      <c r="AX310" s="119" t="str">
        <f t="shared" si="111"/>
        <v/>
      </c>
      <c r="AY310" s="119"/>
      <c r="AZ310" s="119" t="str">
        <f t="shared" si="108"/>
        <v>Electric</v>
      </c>
      <c r="BA310" s="119"/>
      <c r="BB310" s="120" t="str">
        <f>INDEX(DISCOM!H:H,MATCH(B310,DISCOM!B:B,0))</f>
        <v>No data</v>
      </c>
      <c r="BC310" s="153" t="s">
        <v>744</v>
      </c>
      <c r="BD310" s="181" t="str">
        <f t="shared" si="109"/>
        <v>No data on DISCOM feeder segregation Small farm areas alongside higher fragmentation of holdings suggests community SIPs may be preferred</v>
      </c>
      <c r="BE310" s="58" t="s">
        <v>95</v>
      </c>
      <c r="BG310">
        <f>Y310*100</f>
        <v>0</v>
      </c>
    </row>
    <row r="311" spans="1:59" ht="123" customHeight="1" x14ac:dyDescent="0.25">
      <c r="A311" s="88" t="str">
        <f>INDEX(Aquifer!A:A,MATCH(B311,Aquifer!C:C,0))</f>
        <v>bihar</v>
      </c>
      <c r="B311" s="89" t="s">
        <v>572</v>
      </c>
      <c r="C311" s="87">
        <v>4.5678243472259998</v>
      </c>
      <c r="D311" s="130">
        <f>INDEX(Aquifer!J:J,MATCH(B311,Aquifer!C:C,0))*100</f>
        <v>45.221366814370398</v>
      </c>
      <c r="E311" s="128">
        <v>181.8</v>
      </c>
      <c r="F311" s="128">
        <v>75.3</v>
      </c>
      <c r="G311" s="128">
        <v>43.266153446933657</v>
      </c>
      <c r="H311" s="46" t="str">
        <f t="shared" si="93"/>
        <v>Moderate</v>
      </c>
      <c r="I311" s="46" t="str">
        <f t="shared" si="94"/>
        <v>High</v>
      </c>
      <c r="J311" s="46" t="str">
        <f t="shared" si="95"/>
        <v>Very High</v>
      </c>
      <c r="K311" s="46" t="str">
        <f t="shared" si="96"/>
        <v>Moderate</v>
      </c>
      <c r="L311" s="91" t="str">
        <f t="shared" si="97"/>
        <v>District has Moderate proportion of area under cultivation, supporting High cropping intensity. Irrigation coverage is Very High with Moderate irrigation water requirements.</v>
      </c>
      <c r="M311" s="132">
        <v>91.259999999999991</v>
      </c>
      <c r="N311" s="132">
        <f>INDEX(Aquifer!H:H,MATCH(B311,Aquifer!C:C,0))</f>
        <v>53.22</v>
      </c>
      <c r="O311" s="77" t="str">
        <f>INDEX(Aquifer!F:F,MATCH(B311,Aquifer!C:C,0))</f>
        <v>SR</v>
      </c>
      <c r="P311" s="134">
        <f>INDEX(surface_water_body!F:F,MATCH(B311,surface_water_body!A:A,0))</f>
        <v>965</v>
      </c>
      <c r="Q311" s="42">
        <f>INDEX(surface_water_body!D:D,MATCH(B311,surface_water_body!A:A,0))</f>
        <v>8.0875099999999982</v>
      </c>
      <c r="R311" s="132">
        <f>INDEX(surface_water_body!E:E,MATCH(B311,surface_water_body!A:A,0))</f>
        <v>0.26428241764516819</v>
      </c>
      <c r="S311" s="43" t="str">
        <f t="shared" si="98"/>
        <v>Very High</v>
      </c>
      <c r="T311" s="43" t="str">
        <f t="shared" si="99"/>
        <v>Moderate</v>
      </c>
      <c r="U311" s="43">
        <f t="shared" si="112"/>
        <v>3</v>
      </c>
      <c r="V311" s="48" t="str">
        <f t="shared" si="100"/>
        <v>Groundwater contribution to irrigation is Very High with current groundwater development stage classified as Moderate. There are 965 surface water bodies, covering 0.3% of district area.</v>
      </c>
      <c r="W311" s="136">
        <v>100</v>
      </c>
      <c r="X311" s="134">
        <v>4</v>
      </c>
      <c r="Y311" s="143">
        <f>INDEX(Aquifer!E:E, MATCH(B311,Aquifer!C:C,0))*100</f>
        <v>96</v>
      </c>
      <c r="Z311" s="139">
        <f>(INDEX(Aquifer!G:G, MATCH(B311,Aquifer!C:C,0)))*(10^4/10^6)</f>
        <v>608.88690000000008</v>
      </c>
      <c r="AA311" s="141">
        <v>67.5</v>
      </c>
      <c r="AB311" s="56">
        <f>INDEX(Replacement!M:M, MATCH(B311,Replacement!B:B,0))</f>
        <v>4.5999999999999996</v>
      </c>
      <c r="AC311" s="57">
        <f t="shared" si="113"/>
        <v>4</v>
      </c>
      <c r="AD311" s="57">
        <f>(X311/100)*0.278+(Y311/100)*0.0732</f>
        <v>8.1392000000000006E-2</v>
      </c>
      <c r="AE311" s="44">
        <f t="shared" si="101"/>
        <v>2.0686094418714673E-3</v>
      </c>
      <c r="AF311" s="61" t="str">
        <f t="shared" si="102"/>
        <v>District has 100 pumps, with 4 % of pumps being electric. The electric tariff subsidy is Very High. These pumps abstract 608 MCM of groundwater.</v>
      </c>
      <c r="AG311" s="146">
        <f>INDEX(Replacement!N:N,MATCH(B311,Replacement!B:B,0))</f>
        <v>97</v>
      </c>
      <c r="AH311" s="147">
        <f>INDEX('Community SIP'!C:C,MATCH(B311,'Community SIP'!B:B,0))</f>
        <v>0.48</v>
      </c>
      <c r="AI311" s="147">
        <f>INDEX('Community SIP'!D:D,MATCH(B311,'Community SIP'!B:B,0))</f>
        <v>1.04</v>
      </c>
      <c r="AJ311" s="67" t="str">
        <f t="shared" si="103"/>
        <v>Very High</v>
      </c>
      <c r="AK311" s="64">
        <f t="shared" si="104"/>
        <v>4</v>
      </c>
      <c r="AL311" s="64" t="str">
        <f t="shared" si="105"/>
        <v>Low</v>
      </c>
      <c r="AM311" s="70" t="str">
        <f t="shared" si="106"/>
        <v>Small and Marginal farmers hold 97 % of holdings. The average area per holding is 0.48 ha with Low fragmentation of land.</v>
      </c>
      <c r="AN311" s="150" t="str">
        <f>INDEX(DISCOM!E:E,MATCH(B311,DISCOM!B:B,0))</f>
        <v>North Bihar Power Distribution Company Ltd (NBPDCL)</v>
      </c>
      <c r="AO311" s="150"/>
      <c r="AP311" s="150" t="str">
        <f>INDEX(DISCOM!F:F,MATCH(B311,DISCOM!B:B,0))</f>
        <v>C</v>
      </c>
      <c r="AQ311" s="74" t="str">
        <f>INDEX(DISCOM!H:H,MATCH(B311,DISCOM!B:B,0))</f>
        <v>Yes</v>
      </c>
      <c r="AR311" s="150" t="s">
        <v>726</v>
      </c>
      <c r="AS311" s="77">
        <f>(INDEX(Tariff!D:D,MATCH(A311,Tariff!A:A,0)))*100</f>
        <v>67.5</v>
      </c>
      <c r="AT311" s="85" t="str">
        <f>(INDEX(Tariff!E:E,MATCH(A311,Tariff!A:A,0)))</f>
        <v>Very High</v>
      </c>
      <c r="AU311" s="86" t="str">
        <f t="shared" si="107"/>
        <v>North Bihar Power Distribution Company Ltd (NBPDCL) is the Distribution Company responsible for distributing electricity. The rating of DISCOM (capturing financial and operational metrics) is C. More than 70 % of feeder is segregated.</v>
      </c>
      <c r="AV311" s="119" t="str">
        <f>INDEX('Community SIP'!I:I,MATCH(B311,'Community SIP'!B:B,0))</f>
        <v>Community SIP</v>
      </c>
      <c r="AW311" s="119" t="str">
        <f t="shared" si="110"/>
        <v xml:space="preserve"> Small farm areas alongside higher fragmentation of holdings suggests community SIPs may be preferred</v>
      </c>
      <c r="AX311" s="119" t="str">
        <f t="shared" si="111"/>
        <v xml:space="preserve"> High groundwater development suggests that new SIPs should focus on surface water sources. </v>
      </c>
      <c r="AY311" s="120" t="s">
        <v>727</v>
      </c>
      <c r="AZ311" s="119" t="str">
        <f t="shared" si="108"/>
        <v>Diesel</v>
      </c>
      <c r="BA311" s="119"/>
      <c r="BB311" s="120" t="str">
        <f>INDEX(DISCOM!H:H,MATCH(B311,DISCOM!B:B,0))</f>
        <v>Yes</v>
      </c>
      <c r="BC311" s="153" t="s">
        <v>736</v>
      </c>
      <c r="BD311" s="181" t="str">
        <f t="shared" si="10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11" s="58" t="s">
        <v>737</v>
      </c>
      <c r="BG311">
        <f>Y311*100</f>
        <v>9600</v>
      </c>
    </row>
    <row r="312" spans="1:59" ht="123" customHeight="1" x14ac:dyDescent="0.25">
      <c r="A312" s="88" t="str">
        <f>INDEX(Aquifer!A:A,MATCH(B312,Aquifer!C:C,0))</f>
        <v>madhya pradesh</v>
      </c>
      <c r="B312" s="89" t="s">
        <v>573</v>
      </c>
      <c r="D312" s="130">
        <f>INDEX(Aquifer!J:J,MATCH(B312,Aquifer!C:C,0))*100</f>
        <v>51.099997566377063</v>
      </c>
      <c r="E312" s="128">
        <v>153.69999999999999</v>
      </c>
      <c r="F312" s="128">
        <v>62.6</v>
      </c>
      <c r="G312" s="128">
        <v>75.647241103558571</v>
      </c>
      <c r="H312" s="46" t="str">
        <f t="shared" si="93"/>
        <v>High</v>
      </c>
      <c r="I312" s="46" t="str">
        <f t="shared" si="94"/>
        <v>Moderate</v>
      </c>
      <c r="J312" s="46" t="str">
        <f t="shared" si="95"/>
        <v>High</v>
      </c>
      <c r="K312" s="46" t="str">
        <f t="shared" si="96"/>
        <v>Very High</v>
      </c>
      <c r="L312" s="91" t="str">
        <f t="shared" si="97"/>
        <v>District has High proportion of area under cultivation, supporting Moderate cropping intensity. Irrigation coverage is High with Very High irrigation water requirements.</v>
      </c>
      <c r="M312" s="132">
        <v>61.79</v>
      </c>
      <c r="N312" s="132">
        <f>INDEX(Aquifer!H:H,MATCH(B312,Aquifer!C:C,0))</f>
        <v>47.12</v>
      </c>
      <c r="O312" s="77" t="str">
        <f>INDEX(Aquifer!F:F,MATCH(B312,Aquifer!C:C,0))</f>
        <v>HR</v>
      </c>
      <c r="P312" s="134">
        <f>INDEX(surface_water_body!F:F,MATCH(B312,surface_water_body!A:A,0))</f>
        <v>4103</v>
      </c>
      <c r="Q312" s="42">
        <f>INDEX(surface_water_body!D:D,MATCH(B312,surface_water_body!A:A,0))</f>
        <v>83.940550000000002</v>
      </c>
      <c r="R312" s="132">
        <f>INDEX(surface_water_body!E:E,MATCH(B312,surface_water_body!A:A,0))</f>
        <v>1.3474682321045186</v>
      </c>
      <c r="S312" s="43" t="str">
        <f t="shared" si="98"/>
        <v>High</v>
      </c>
      <c r="T312" s="43" t="str">
        <f t="shared" si="99"/>
        <v>Low</v>
      </c>
      <c r="U312" s="43">
        <f t="shared" si="112"/>
        <v>4</v>
      </c>
      <c r="V312" s="48" t="str">
        <f t="shared" si="100"/>
        <v>Groundwater contribution to irrigation is High with current groundwater development stage classified as Low. There are 4103 surface water bodies, covering 1.3% of district area.</v>
      </c>
      <c r="W312" s="136">
        <v>100</v>
      </c>
      <c r="X312" s="134">
        <v>99</v>
      </c>
      <c r="Y312" s="143">
        <f>INDEX(Aquifer!E:E, MATCH(B312,Aquifer!C:C,0))*100</f>
        <v>1</v>
      </c>
      <c r="Z312" s="139">
        <f>(INDEX(Aquifer!G:G, MATCH(B312,Aquifer!C:C,0)))*(10^4/10^6)</f>
        <v>179.17680000000001</v>
      </c>
      <c r="AA312" s="141">
        <v>135</v>
      </c>
      <c r="AB312" s="56">
        <f>INDEX(Replacement!M:M, MATCH(B312,Replacement!B:B,0))</f>
        <v>10.1</v>
      </c>
      <c r="AC312" s="57">
        <f t="shared" si="113"/>
        <v>1</v>
      </c>
      <c r="AD312" s="57">
        <f>(X312/100)*0.278+(Y312/100)*0.0732</f>
        <v>0.27595200000000003</v>
      </c>
      <c r="AE312" s="44">
        <f t="shared" si="101"/>
        <v>4.5314690288149346E-3</v>
      </c>
      <c r="AF312" s="61" t="str">
        <f t="shared" si="102"/>
        <v>District has 100 pumps, with 99 % of pumps being electric. The electric tariff subsidy is High. These pumps abstract 179 MCM of groundwater.</v>
      </c>
      <c r="AG312" s="146">
        <f>INDEX(Replacement!N:N,MATCH(B312,Replacement!B:B,0))</f>
        <v>84.32</v>
      </c>
      <c r="AH312" s="147">
        <f>INDEX('Community SIP'!C:C,MATCH(B312,'Community SIP'!B:B,0))</f>
        <v>1.2</v>
      </c>
      <c r="AI312" s="147">
        <f>INDEX('Community SIP'!D:D,MATCH(B312,'Community SIP'!B:B,0))</f>
        <v>2.96</v>
      </c>
      <c r="AJ312" s="67" t="str">
        <f t="shared" si="103"/>
        <v>Very High</v>
      </c>
      <c r="AK312" s="64">
        <f t="shared" si="104"/>
        <v>3</v>
      </c>
      <c r="AL312" s="64" t="str">
        <f t="shared" si="105"/>
        <v>High</v>
      </c>
      <c r="AM312" s="70" t="str">
        <f t="shared" si="106"/>
        <v>Small and Marginal farmers hold 84 % of holdings. The average area per holding is 1.2 ha with High fragmentation of land.</v>
      </c>
      <c r="AN312" s="150" t="str">
        <f>INDEX(DISCOM!E:E,MATCH(B312,DISCOM!B:B,0))</f>
        <v>Madhya Pradesh Poorv Kshetra Vidyut Vitaran Company Limited (MPPoKVVCL)</v>
      </c>
      <c r="AO312" s="150"/>
      <c r="AP312" s="150" t="str">
        <f>INDEX(DISCOM!F:F,MATCH(B312,DISCOM!B:B,0))</f>
        <v>B-</v>
      </c>
      <c r="AQ312" s="74" t="str">
        <f>INDEX(DISCOM!H:H,MATCH(B312,DISCOM!B:B,0))</f>
        <v>Yes</v>
      </c>
      <c r="AR312" s="150" t="s">
        <v>726</v>
      </c>
      <c r="AS312" s="77">
        <f>(INDEX(Tariff!D:D,MATCH(A312,Tariff!A:A,0)))*100</f>
        <v>135</v>
      </c>
      <c r="AT312" s="85" t="str">
        <f>(INDEX(Tariff!E:E,MATCH(A312,Tariff!A:A,0)))</f>
        <v>High</v>
      </c>
      <c r="AU312" s="86" t="str">
        <f t="shared" si="107"/>
        <v>Madhya Pradesh Poorv Kshetra Vidyut Vitaran Company Limited (MPPoKVVCL) is the Distribution Company responsible for distributing electricity. The rating of DISCOM (capturing financial and operational metrics) is B-. More than 70 % of feeder is segregated.</v>
      </c>
      <c r="AV312" s="119" t="str">
        <f>INDEX('Community SIP'!I:I,MATCH(B312,'Community SIP'!B:B,0))</f>
        <v>Community SIP</v>
      </c>
      <c r="AW312" s="119" t="str">
        <f t="shared" si="110"/>
        <v xml:space="preserve"> Small farm areas alongside higher fragmentation of holdings suggests community SIPs may be preferred</v>
      </c>
      <c r="AX312" s="119" t="str">
        <f t="shared" si="111"/>
        <v/>
      </c>
      <c r="AY312" s="119"/>
      <c r="AZ312" s="119" t="str">
        <f t="shared" si="108"/>
        <v>Electric</v>
      </c>
      <c r="BA312" s="119"/>
      <c r="BB312" s="120" t="str">
        <f>INDEX(DISCOM!H:H,MATCH(B312,DISCOM!B:B,0))</f>
        <v>Yes</v>
      </c>
      <c r="BC312" s="153" t="s">
        <v>741</v>
      </c>
      <c r="BD312" s="181" t="str">
        <f t="shared" si="109"/>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312" s="58" t="s">
        <v>742</v>
      </c>
      <c r="BG312">
        <f>Y312*100</f>
        <v>100</v>
      </c>
    </row>
    <row r="313" spans="1:59" ht="123" customHeight="1" x14ac:dyDescent="0.25">
      <c r="A313" s="88" t="str">
        <f>INDEX(Aquifer!A:A,MATCH(B313,Aquifer!C:C,0))</f>
        <v>uttar pradesh</v>
      </c>
      <c r="B313" s="89" t="s">
        <v>667</v>
      </c>
      <c r="D313" s="130">
        <f>INDEX(Aquifer!J:J,MATCH(B313,Aquifer!C:C,0))*100</f>
        <v>64.969488528549249</v>
      </c>
      <c r="E313" s="128">
        <v>163.30000000000001</v>
      </c>
      <c r="F313" s="128">
        <v>78.900000000000006</v>
      </c>
      <c r="G313" s="128">
        <v>74.095357428330715</v>
      </c>
      <c r="H313" s="46" t="str">
        <f t="shared" si="93"/>
        <v>High</v>
      </c>
      <c r="I313" s="46" t="str">
        <f t="shared" si="94"/>
        <v>Moderate</v>
      </c>
      <c r="J313" s="46" t="str">
        <f t="shared" si="95"/>
        <v>Very High</v>
      </c>
      <c r="K313" s="46" t="str">
        <f t="shared" si="96"/>
        <v>Very High</v>
      </c>
      <c r="L313" s="91" t="str">
        <f t="shared" si="97"/>
        <v>District has High proportion of area under cultivation, supporting Moderate cropping intensity. Irrigation coverage is Very High with Very High irrigation water requirements.</v>
      </c>
      <c r="M313" s="132">
        <v>82.46</v>
      </c>
      <c r="N313" s="132">
        <f>INDEX(Aquifer!H:H,MATCH(B313,Aquifer!C:C,0))</f>
        <v>81.73</v>
      </c>
      <c r="O313" s="77" t="str">
        <f>INDEX(Aquifer!F:F,MATCH(B313,Aquifer!C:C,0))</f>
        <v>SR</v>
      </c>
      <c r="P313" s="134">
        <f>INDEX(surface_water_body!F:F,MATCH(B313,surface_water_body!A:A,0))</f>
        <v>2922</v>
      </c>
      <c r="Q313" s="42">
        <f>INDEX(surface_water_body!D:D,MATCH(B313,surface_water_body!A:A,0))</f>
        <v>8.4088600000000024</v>
      </c>
      <c r="R313" s="132">
        <f>INDEX(surface_water_body!E:E,MATCH(B313,surface_water_body!A:A,0))</f>
        <v>0.39700468976246966</v>
      </c>
      <c r="S313" s="43" t="str">
        <f t="shared" si="98"/>
        <v>Very High</v>
      </c>
      <c r="T313" s="43" t="str">
        <f t="shared" si="99"/>
        <v>Semi-critical</v>
      </c>
      <c r="U313" s="43">
        <f t="shared" si="112"/>
        <v>3</v>
      </c>
      <c r="V313" s="48" t="str">
        <f t="shared" si="100"/>
        <v>Groundwater contribution to irrigation is Very High with current groundwater development stage classified as Semi-critical. There are 2922 surface water bodies, covering 0.4% of district area.</v>
      </c>
      <c r="W313" s="136">
        <v>100</v>
      </c>
      <c r="X313" s="134">
        <v>26</v>
      </c>
      <c r="Y313" s="143">
        <f>INDEX(Aquifer!E:E, MATCH(B313,Aquifer!C:C,0))*100</f>
        <v>74</v>
      </c>
      <c r="Z313" s="139">
        <f>(INDEX(Aquifer!G:G, MATCH(B313,Aquifer!C:C,0)))*(10^4/10^6)</f>
        <v>623.66660000000002</v>
      </c>
      <c r="AA313" s="141">
        <v>0</v>
      </c>
      <c r="AB313" s="56">
        <f>INDEX(Replacement!M:M, MATCH(B313,Replacement!B:B,0))</f>
        <v>15.6</v>
      </c>
      <c r="AC313" s="57">
        <f t="shared" si="113"/>
        <v>3</v>
      </c>
      <c r="AD313" s="57">
        <f>(X313/100)*0.278+(Y313/100)*0.0732</f>
        <v>0.126448</v>
      </c>
      <c r="AE313" s="44">
        <f t="shared" si="101"/>
        <v>1.1163268473075911E-2</v>
      </c>
      <c r="AF313" s="61" t="str">
        <f t="shared" si="102"/>
        <v>District has 100 pumps, with 26 % of pumps being electric. The electric tariff subsidy is Very High. These pumps abstract 623 MCM of groundwater.</v>
      </c>
      <c r="AG313" s="146">
        <f>INDEX(Replacement!N:N,MATCH(B313,Replacement!B:B,0))</f>
        <v>94.307782150000008</v>
      </c>
      <c r="AH313" s="147">
        <f>INDEX('Community SIP'!C:C,MATCH(B313,'Community SIP'!B:B,0))</f>
        <v>0.64</v>
      </c>
      <c r="AI313" s="147">
        <f>INDEX('Community SIP'!D:D,MATCH(B313,'Community SIP'!B:B,0))</f>
        <v>2.1</v>
      </c>
      <c r="AJ313" s="67" t="str">
        <f t="shared" si="103"/>
        <v>Very High</v>
      </c>
      <c r="AK313" s="64">
        <f t="shared" si="104"/>
        <v>4</v>
      </c>
      <c r="AL313" s="64" t="str">
        <f t="shared" si="105"/>
        <v>High</v>
      </c>
      <c r="AM313" s="70" t="str">
        <f t="shared" si="106"/>
        <v>Small and Marginal farmers hold 94 % of holdings. The average area per holding is 0.64 ha with High fragmentation of land.</v>
      </c>
      <c r="AN313" s="150" t="str">
        <f>INDEX(DISCOM!E:E,MATCH(B313,DISCOM!B:B,0))</f>
        <v>Purvanchal Vidyut Vitran Nigam Limited (PuVVNL)</v>
      </c>
      <c r="AO313" s="150"/>
      <c r="AP313" s="150" t="str">
        <f>INDEX(DISCOM!F:F,MATCH(B313,DISCOM!B:B,0))</f>
        <v>C-</v>
      </c>
      <c r="AQ313" s="74" t="str">
        <f>INDEX(DISCOM!H:H,MATCH(B313,DISCOM!B:B,0))</f>
        <v>Yes</v>
      </c>
      <c r="AR313" s="150" t="s">
        <v>726</v>
      </c>
      <c r="AS313" s="77">
        <f>(INDEX(Tariff!D:D,MATCH(A313,Tariff!A:A,0)))*100</f>
        <v>0</v>
      </c>
      <c r="AT313" s="85" t="str">
        <f>(INDEX(Tariff!E:E,MATCH(A313,Tariff!A:A,0)))</f>
        <v>Very High</v>
      </c>
      <c r="AU313" s="86" t="str">
        <f t="shared" si="107"/>
        <v>Purvanchal Vidyut Vitran Nigam Limited (PuVVNL) is the Distribution Company responsible for distributing electricity. The rating of DISCOM (capturing financial and operational metrics) is C-. More than 70 % of feeder is segregated.</v>
      </c>
      <c r="AV313" s="119" t="str">
        <f>INDEX('Community SIP'!I:I,MATCH(B313,'Community SIP'!B:B,0))</f>
        <v>Community SIP</v>
      </c>
      <c r="AW313" s="119" t="str">
        <f t="shared" si="110"/>
        <v xml:space="preserve"> Small farm areas alongside higher fragmentation of holdings suggests community SIPs may be preferred</v>
      </c>
      <c r="AX313" s="119" t="str">
        <f t="shared" si="111"/>
        <v xml:space="preserve"> High groundwater development suggests that new SIPs should focus on surface water sources. </v>
      </c>
      <c r="AY313" s="120" t="s">
        <v>727</v>
      </c>
      <c r="AZ313" s="119" t="str">
        <f t="shared" si="108"/>
        <v>Diesel</v>
      </c>
      <c r="BA313" s="119"/>
      <c r="BB313" s="120" t="str">
        <f>INDEX(DISCOM!H:H,MATCH(B313,DISCOM!B:B,0))</f>
        <v>Yes</v>
      </c>
      <c r="BC313" s="153" t="s">
        <v>736</v>
      </c>
      <c r="BD313" s="181" t="str">
        <f t="shared" si="10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13" s="58" t="s">
        <v>737</v>
      </c>
      <c r="BG313">
        <f>Y313*100</f>
        <v>7400</v>
      </c>
    </row>
    <row r="314" spans="1:59" ht="123" customHeight="1" x14ac:dyDescent="0.25">
      <c r="A314" s="88" t="str">
        <f>INDEX(Aquifer!A:A,MATCH(B314,Aquifer!C:C,0))</f>
        <v>odisha</v>
      </c>
      <c r="B314" s="89" t="s">
        <v>346</v>
      </c>
      <c r="D314" s="130">
        <f>INDEX(Aquifer!J:J,MATCH(B314,Aquifer!C:C,0))*100</f>
        <v>56.572340202950102</v>
      </c>
      <c r="E314" s="128">
        <v>116.7</v>
      </c>
      <c r="F314" s="128">
        <v>40.6</v>
      </c>
      <c r="G314" s="128">
        <v>33.406195647064351</v>
      </c>
      <c r="H314" s="46" t="str">
        <f t="shared" si="93"/>
        <v>High</v>
      </c>
      <c r="I314" s="46" t="str">
        <f t="shared" si="94"/>
        <v>Low</v>
      </c>
      <c r="J314" s="46" t="str">
        <f t="shared" si="95"/>
        <v>Moderate</v>
      </c>
      <c r="K314" s="46" t="str">
        <f t="shared" si="96"/>
        <v>Moderate</v>
      </c>
      <c r="L314" s="91" t="str">
        <f t="shared" si="97"/>
        <v>District has High proportion of area under cultivation, supporting Low cropping intensity. Irrigation coverage is Moderate with Moderate irrigation water requirements.</v>
      </c>
      <c r="M314" s="132">
        <v>4.9000000000000004</v>
      </c>
      <c r="N314" s="132">
        <f>INDEX(Aquifer!H:H,MATCH(B314,Aquifer!C:C,0))</f>
        <v>63.66</v>
      </c>
      <c r="O314" s="77" t="str">
        <f>INDEX(Aquifer!F:F,MATCH(B314,Aquifer!C:C,0))</f>
        <v>HR</v>
      </c>
      <c r="P314" s="134">
        <f>INDEX(surface_water_body!F:F,MATCH(B314,surface_water_body!A:A,0))</f>
        <v>4138</v>
      </c>
      <c r="Q314" s="42">
        <f>INDEX(surface_water_body!D:D,MATCH(B314,surface_water_body!A:A,0))</f>
        <v>8.2031399999999426</v>
      </c>
      <c r="R314" s="132">
        <f>INDEX(surface_water_body!E:E,MATCH(B314,surface_water_body!A:A,0))</f>
        <v>0.33067331292445007</v>
      </c>
      <c r="S314" s="43" t="str">
        <f t="shared" si="98"/>
        <v>Low</v>
      </c>
      <c r="T314" s="43" t="str">
        <f t="shared" si="99"/>
        <v>Moderate</v>
      </c>
      <c r="U314" s="43">
        <f t="shared" si="112"/>
        <v>3</v>
      </c>
      <c r="V314" s="48" t="str">
        <f t="shared" si="100"/>
        <v>Groundwater contribution to irrigation is Low with current groundwater development stage classified as Moderate. There are 4138 surface water bodies, covering 0.3% of district area.</v>
      </c>
      <c r="W314" s="136">
        <v>100</v>
      </c>
      <c r="X314" s="134">
        <v>46</v>
      </c>
      <c r="Y314" s="143">
        <f>INDEX(Aquifer!E:E, MATCH(B314,Aquifer!C:C,0))*100</f>
        <v>45</v>
      </c>
      <c r="Z314" s="139">
        <f>(INDEX(Aquifer!G:G, MATCH(B314,Aquifer!C:C,0)))*(10^4/10^6)</f>
        <v>256.8999</v>
      </c>
      <c r="AA314" s="141">
        <v>150</v>
      </c>
      <c r="AB314" s="56">
        <f>INDEX(Replacement!M:M, MATCH(B314,Replacement!B:B,0))</f>
        <v>2.39</v>
      </c>
      <c r="AC314" s="57">
        <f t="shared" si="113"/>
        <v>3</v>
      </c>
      <c r="AD314" s="57">
        <f>(X314/100)*0.278+(Y314/100)*0.0732</f>
        <v>0.16082000000000002</v>
      </c>
      <c r="AE314" s="44">
        <f t="shared" si="101"/>
        <v>8.9599216944758918E-4</v>
      </c>
      <c r="AF314" s="61" t="str">
        <f t="shared" si="102"/>
        <v>District has 100 pumps, with 46 % of pumps being electric. The electric tariff subsidy is High. These pumps abstract 256 MCM of groundwater.</v>
      </c>
      <c r="AG314" s="146">
        <f>INDEX(Replacement!N:N,MATCH(B314,Replacement!B:B,0))</f>
        <v>96.61</v>
      </c>
      <c r="AH314" s="147">
        <f>INDEX('Community SIP'!C:C,MATCH(B314,'Community SIP'!B:B,0))</f>
        <v>0.75</v>
      </c>
      <c r="AI314" s="147">
        <f>INDEX('Community SIP'!D:D,MATCH(B314,'Community SIP'!B:B,0))</f>
        <v>2.52</v>
      </c>
      <c r="AJ314" s="67" t="str">
        <f t="shared" si="103"/>
        <v>Very High</v>
      </c>
      <c r="AK314" s="64">
        <f t="shared" si="104"/>
        <v>4</v>
      </c>
      <c r="AL314" s="64" t="str">
        <f t="shared" si="105"/>
        <v>High</v>
      </c>
      <c r="AM314" s="70" t="str">
        <f t="shared" si="106"/>
        <v>Small and Marginal farmers hold 96 % of holdings. The average area per holding is 0.75 ha with High fragmentation of land.</v>
      </c>
      <c r="AN314" s="150" t="str">
        <f>INDEX(DISCOM!E:E,MATCH(B314,DISCOM!B:B,0))</f>
        <v>TP Central Odisha Distribution Limited (TPCODL)</v>
      </c>
      <c r="AO314" s="150"/>
      <c r="AP314" s="150" t="str">
        <f>INDEX(DISCOM!F:F,MATCH(B314,DISCOM!B:B,0))</f>
        <v>A+</v>
      </c>
      <c r="AQ314" s="74" t="str">
        <f>INDEX(DISCOM!H:H,MATCH(B314,DISCOM!B:B,0))</f>
        <v>No data</v>
      </c>
      <c r="AR314" s="150"/>
      <c r="AS314" s="77">
        <f>(INDEX(Tariff!D:D,MATCH(A314,Tariff!A:A,0)))*100</f>
        <v>150</v>
      </c>
      <c r="AT314" s="85" t="str">
        <f>(INDEX(Tariff!E:E,MATCH(A314,Tariff!A:A,0)))</f>
        <v>High</v>
      </c>
      <c r="AU314" s="86" t="str">
        <f t="shared" si="107"/>
        <v xml:space="preserve">TP Central Odisha Distribution Limited (TPCODL) is the Distribution Company responsible for distributing electricity. The rating of DISCOM (capturing financial and operational metrics) is A+. </v>
      </c>
      <c r="AV314" s="119" t="str">
        <f>INDEX('Community SIP'!I:I,MATCH(B314,'Community SIP'!B:B,0))</f>
        <v>Community SIP</v>
      </c>
      <c r="AW314" s="119" t="str">
        <f t="shared" si="110"/>
        <v xml:space="preserve"> Small farm areas alongside higher fragmentation of holdings suggests community SIPs may be preferred</v>
      </c>
      <c r="AX314" s="119" t="str">
        <f t="shared" si="111"/>
        <v/>
      </c>
      <c r="AY314" s="119"/>
      <c r="AZ314" s="119" t="str">
        <f t="shared" si="108"/>
        <v>mix</v>
      </c>
      <c r="BA314" s="119" t="s">
        <v>728</v>
      </c>
      <c r="BB314" s="120" t="str">
        <f>INDEX(DISCOM!H:H,MATCH(B314,DISCOM!B:B,0))</f>
        <v>No data</v>
      </c>
      <c r="BC314" s="153" t="s">
        <v>744</v>
      </c>
      <c r="BD314" s="181" t="str">
        <f t="shared" si="109"/>
        <v>No data on DISCOM feeder segregation Small farm areas alongside higher fragmentation of holdings suggests community SIPs may be preferred</v>
      </c>
      <c r="BE314" s="58" t="s">
        <v>95</v>
      </c>
      <c r="BG314">
        <f>Y314*100</f>
        <v>4500</v>
      </c>
    </row>
    <row r="315" spans="1:59" ht="123" customHeight="1" x14ac:dyDescent="0.25">
      <c r="A315" s="88" t="str">
        <f>INDEX(Aquifer!A:A,MATCH(B315,Aquifer!C:C,0))</f>
        <v>odisha</v>
      </c>
      <c r="B315" s="89" t="s">
        <v>280</v>
      </c>
      <c r="C315" s="87">
        <v>4.9805734553359997</v>
      </c>
      <c r="D315" s="130">
        <f>INDEX(Aquifer!J:J,MATCH(B315,Aquifer!C:C,0))*100</f>
        <v>27.071528790634709</v>
      </c>
      <c r="E315" s="128">
        <v>102.3</v>
      </c>
      <c r="F315" s="128">
        <v>9.5</v>
      </c>
      <c r="G315" s="128">
        <v>30.674304809643154</v>
      </c>
      <c r="H315" s="46" t="str">
        <f t="shared" si="93"/>
        <v>Moderate</v>
      </c>
      <c r="I315" s="46" t="str">
        <f t="shared" si="94"/>
        <v>Low</v>
      </c>
      <c r="J315" s="46" t="str">
        <f t="shared" si="95"/>
        <v>Low</v>
      </c>
      <c r="K315" s="46" t="str">
        <f t="shared" si="96"/>
        <v>Moderate</v>
      </c>
      <c r="L315" s="91" t="str">
        <f t="shared" si="97"/>
        <v>District has Moderate proportion of area under cultivation, supporting Low cropping intensity. Irrigation coverage is Low with Moderate irrigation water requirements.</v>
      </c>
      <c r="M315" s="132">
        <v>11.77</v>
      </c>
      <c r="N315" s="132">
        <f>INDEX(Aquifer!H:H,MATCH(B315,Aquifer!C:C,0))</f>
        <v>44.54</v>
      </c>
      <c r="O315" s="77" t="str">
        <f>INDEX(Aquifer!F:F,MATCH(B315,Aquifer!C:C,0))</f>
        <v>HR</v>
      </c>
      <c r="P315" s="134">
        <f>INDEX(surface_water_body!F:F,MATCH(B315,surface_water_body!A:A,0))</f>
        <v>1631</v>
      </c>
      <c r="Q315" s="42">
        <f>INDEX(surface_water_body!D:D,MATCH(B315,surface_water_body!A:A,0))</f>
        <v>5.3517899999999994</v>
      </c>
      <c r="R315" s="132">
        <f>INDEX(surface_water_body!E:E,MATCH(B315,surface_water_body!A:A,0))</f>
        <v>6.4317222588084477E-2</v>
      </c>
      <c r="S315" s="43" t="str">
        <f t="shared" si="98"/>
        <v>Low</v>
      </c>
      <c r="T315" s="43" t="str">
        <f t="shared" si="99"/>
        <v>Low</v>
      </c>
      <c r="U315" s="43">
        <f t="shared" si="112"/>
        <v>2</v>
      </c>
      <c r="V315" s="48" t="str">
        <f t="shared" si="100"/>
        <v>Groundwater contribution to irrigation is Low with current groundwater development stage classified as Low. There are 1631 surface water bodies, covering 0.1% of district area.</v>
      </c>
      <c r="W315" s="136">
        <v>100</v>
      </c>
      <c r="X315" s="134">
        <v>23</v>
      </c>
      <c r="Y315" s="143">
        <f>INDEX(Aquifer!E:E, MATCH(B315,Aquifer!C:C,0))*100</f>
        <v>75</v>
      </c>
      <c r="Z315" s="139">
        <f>(INDEX(Aquifer!G:G, MATCH(B315,Aquifer!C:C,0)))*(10^4/10^6)</f>
        <v>101.5536</v>
      </c>
      <c r="AA315" s="141">
        <v>150</v>
      </c>
      <c r="AB315" s="56">
        <f>INDEX(Replacement!M:M, MATCH(B315,Replacement!B:B,0))</f>
        <v>5.09</v>
      </c>
      <c r="AC315" s="57">
        <f t="shared" si="113"/>
        <v>4</v>
      </c>
      <c r="AD315" s="57">
        <f>(X315/100)*0.278+(Y315/100)*0.0732</f>
        <v>0.11884000000000002</v>
      </c>
      <c r="AE315" s="44">
        <f t="shared" si="101"/>
        <v>5.5741425266737791E-4</v>
      </c>
      <c r="AF315" s="61" t="str">
        <f t="shared" si="102"/>
        <v>District has 100 pumps, with 23 % of pumps being electric. The electric tariff subsidy is High. These pumps abstract 101 MCM of groundwater.</v>
      </c>
      <c r="AG315" s="146">
        <f>INDEX(Replacement!N:N,MATCH(B315,Replacement!B:B,0))</f>
        <v>94.960000000000008</v>
      </c>
      <c r="AH315" s="147">
        <f>INDEX('Community SIP'!C:C,MATCH(B315,'Community SIP'!B:B,0))</f>
        <v>0.87</v>
      </c>
      <c r="AI315" s="147">
        <f>INDEX('Community SIP'!D:D,MATCH(B315,'Community SIP'!B:B,0))</f>
        <v>2.9</v>
      </c>
      <c r="AJ315" s="67" t="str">
        <f t="shared" si="103"/>
        <v>Very High</v>
      </c>
      <c r="AK315" s="64">
        <f t="shared" si="104"/>
        <v>4</v>
      </c>
      <c r="AL315" s="64" t="str">
        <f t="shared" si="105"/>
        <v>High</v>
      </c>
      <c r="AM315" s="70" t="str">
        <f t="shared" si="106"/>
        <v>Small and Marginal farmers hold 94 % of holdings. The average area per holding is 0.87 ha with High fragmentation of land.</v>
      </c>
      <c r="AN315" s="150" t="str">
        <f>INDEX(DISCOM!E:E,MATCH(B315,DISCOM!B:B,0))</f>
        <v>TP Northern Odisha Distribution Limited (TPNODL)</v>
      </c>
      <c r="AO315" s="150"/>
      <c r="AP315" s="150" t="str">
        <f>INDEX(DISCOM!F:F,MATCH(B315,DISCOM!B:B,0))</f>
        <v>A+</v>
      </c>
      <c r="AQ315" s="74" t="str">
        <f>INDEX(DISCOM!H:H,MATCH(B315,DISCOM!B:B,0))</f>
        <v>No data</v>
      </c>
      <c r="AR315" s="150"/>
      <c r="AS315" s="77">
        <f>(INDEX(Tariff!D:D,MATCH(A315,Tariff!A:A,0)))*100</f>
        <v>150</v>
      </c>
      <c r="AT315" s="85" t="str">
        <f>(INDEX(Tariff!E:E,MATCH(A315,Tariff!A:A,0)))</f>
        <v>High</v>
      </c>
      <c r="AU315" s="86" t="str">
        <f t="shared" si="107"/>
        <v xml:space="preserve">TP Northern Odisha Distribution Limited (TPNODL) is the Distribution Company responsible for distributing electricity. The rating of DISCOM (capturing financial and operational metrics) is A+. </v>
      </c>
      <c r="AV315" s="119" t="str">
        <f>INDEX('Community SIP'!I:I,MATCH(B315,'Community SIP'!B:B,0))</f>
        <v>Community SIP</v>
      </c>
      <c r="AW315" s="119" t="str">
        <f t="shared" si="110"/>
        <v xml:space="preserve"> Small farm areas alongside higher fragmentation of holdings suggests community SIPs may be preferred</v>
      </c>
      <c r="AX315" s="119" t="str">
        <f t="shared" si="111"/>
        <v/>
      </c>
      <c r="AY315" s="119"/>
      <c r="AZ315" s="119" t="str">
        <f t="shared" si="108"/>
        <v>Diesel</v>
      </c>
      <c r="BA315" s="119" t="s">
        <v>728</v>
      </c>
      <c r="BB315" s="120" t="str">
        <f>INDEX(DISCOM!H:H,MATCH(B315,DISCOM!B:B,0))</f>
        <v>No data</v>
      </c>
      <c r="BC315" s="153" t="s">
        <v>736</v>
      </c>
      <c r="BD315" s="181" t="str">
        <f t="shared" si="109"/>
        <v>Higher proportion of diesel pumps suggests that PM-KUSUM model B be preferred. Small farm areas alongside higher fragmentation of holdings suggests community SIPs may be preferred</v>
      </c>
      <c r="BE315" s="58" t="s">
        <v>737</v>
      </c>
      <c r="BG315">
        <f>Y315*100</f>
        <v>7500</v>
      </c>
    </row>
    <row r="316" spans="1:59" ht="123" customHeight="1" x14ac:dyDescent="0.25">
      <c r="A316" s="88" t="str">
        <f>INDEX(Aquifer!A:A,MATCH(B316,Aquifer!C:C,0))</f>
        <v>bihar</v>
      </c>
      <c r="B316" s="89" t="s">
        <v>408</v>
      </c>
      <c r="C316" s="87">
        <v>4.6905799709557003</v>
      </c>
      <c r="D316" s="130">
        <f>INDEX(Aquifer!J:J,MATCH(B316,Aquifer!C:C,0))*100</f>
        <v>57.057626119912683</v>
      </c>
      <c r="E316" s="128">
        <v>142.5</v>
      </c>
      <c r="F316" s="128">
        <v>68.599999999999994</v>
      </c>
      <c r="G316" s="128">
        <v>54.573774310003486</v>
      </c>
      <c r="H316" s="46" t="str">
        <f t="shared" si="93"/>
        <v>High</v>
      </c>
      <c r="I316" s="46" t="str">
        <f t="shared" si="94"/>
        <v>Moderate</v>
      </c>
      <c r="J316" s="46" t="str">
        <f t="shared" si="95"/>
        <v>High</v>
      </c>
      <c r="K316" s="46" t="str">
        <f t="shared" si="96"/>
        <v>High</v>
      </c>
      <c r="L316" s="91" t="str">
        <f t="shared" si="97"/>
        <v>District has High proportion of area under cultivation, supporting Moderate cropping intensity. Irrigation coverage is High with High irrigation water requirements.</v>
      </c>
      <c r="M316" s="132">
        <v>92.759999999999991</v>
      </c>
      <c r="N316" s="132">
        <f>INDEX(Aquifer!H:H,MATCH(B316,Aquifer!C:C,0))</f>
        <v>59.52</v>
      </c>
      <c r="O316" s="77" t="str">
        <f>INDEX(Aquifer!F:F,MATCH(B316,Aquifer!C:C,0))</f>
        <v>SR</v>
      </c>
      <c r="P316" s="134">
        <f>INDEX(surface_water_body!F:F,MATCH(B316,surface_water_body!A:A,0))</f>
        <v>178</v>
      </c>
      <c r="Q316" s="42">
        <f>INDEX(surface_water_body!D:D,MATCH(B316,surface_water_body!A:A,0))</f>
        <v>1.3793199999999992</v>
      </c>
      <c r="R316" s="132">
        <f>INDEX(surface_water_body!E:E,MATCH(B316,surface_water_body!A:A,0))</f>
        <v>9.2552621631146206E-2</v>
      </c>
      <c r="S316" s="43" t="str">
        <f t="shared" si="98"/>
        <v>Very High</v>
      </c>
      <c r="T316" s="43" t="str">
        <f t="shared" si="99"/>
        <v>Moderate</v>
      </c>
      <c r="U316" s="43">
        <f t="shared" si="112"/>
        <v>1</v>
      </c>
      <c r="V316" s="48" t="str">
        <f t="shared" si="100"/>
        <v>Groundwater contribution to irrigation is Very High with current groundwater development stage classified as Moderate. There are 178 surface water bodies, covering 0.1% of district area.</v>
      </c>
      <c r="W316" s="136">
        <v>100</v>
      </c>
      <c r="X316" s="134">
        <v>8</v>
      </c>
      <c r="Y316" s="143">
        <f>INDEX(Aquifer!E:E, MATCH(B316,Aquifer!C:C,0))*100</f>
        <v>88</v>
      </c>
      <c r="Z316" s="139">
        <f>(INDEX(Aquifer!G:G, MATCH(B316,Aquifer!C:C,0)))*(10^4/10^6)</f>
        <v>260.55720000000002</v>
      </c>
      <c r="AA316" s="141">
        <v>67.5</v>
      </c>
      <c r="AB316" s="56">
        <f>INDEX(Replacement!M:M, MATCH(B316,Replacement!B:B,0))</f>
        <v>5.9</v>
      </c>
      <c r="AC316" s="57">
        <f t="shared" si="113"/>
        <v>4</v>
      </c>
      <c r="AD316" s="57">
        <f>(X316/100)*0.278+(Y316/100)*0.0732</f>
        <v>8.6656000000000011E-2</v>
      </c>
      <c r="AE316" s="44">
        <f t="shared" si="101"/>
        <v>1.2088044461994671E-3</v>
      </c>
      <c r="AF316" s="61" t="str">
        <f t="shared" si="102"/>
        <v>District has 100 pumps, with 8 % of pumps being electric. The electric tariff subsidy is Very High. These pumps abstract 260 MCM of groundwater.</v>
      </c>
      <c r="AG316" s="146">
        <f>INDEX(Replacement!N:N,MATCH(B316,Replacement!B:B,0))</f>
        <v>96.03</v>
      </c>
      <c r="AH316" s="147">
        <f>INDEX('Community SIP'!C:C,MATCH(B316,'Community SIP'!B:B,0))</f>
        <v>0.36</v>
      </c>
      <c r="AI316" s="147">
        <f>INDEX('Community SIP'!D:D,MATCH(B316,'Community SIP'!B:B,0))</f>
        <v>1.05</v>
      </c>
      <c r="AJ316" s="67" t="str">
        <f t="shared" si="103"/>
        <v>Very High</v>
      </c>
      <c r="AK316" s="64">
        <f t="shared" si="104"/>
        <v>4</v>
      </c>
      <c r="AL316" s="64" t="str">
        <f t="shared" si="105"/>
        <v>Low</v>
      </c>
      <c r="AM316" s="70" t="str">
        <f t="shared" si="106"/>
        <v>Small and Marginal farmers hold 96 % of holdings. The average area per holding is 0.36 ha with Low fragmentation of land.</v>
      </c>
      <c r="AN316" s="150" t="str">
        <f>INDEX(DISCOM!E:E,MATCH(B316,DISCOM!B:B,0))</f>
        <v>North Bihar Power Distribution Company Ltd (NBPDCL)</v>
      </c>
      <c r="AO316" s="150"/>
      <c r="AP316" s="150" t="str">
        <f>INDEX(DISCOM!F:F,MATCH(B316,DISCOM!B:B,0))</f>
        <v>C</v>
      </c>
      <c r="AQ316" s="74" t="str">
        <f>INDEX(DISCOM!H:H,MATCH(B316,DISCOM!B:B,0))</f>
        <v>Yes</v>
      </c>
      <c r="AR316" s="150" t="s">
        <v>726</v>
      </c>
      <c r="AS316" s="77">
        <f>(INDEX(Tariff!D:D,MATCH(A316,Tariff!A:A,0)))*100</f>
        <v>67.5</v>
      </c>
      <c r="AT316" s="85" t="str">
        <f>(INDEX(Tariff!E:E,MATCH(A316,Tariff!A:A,0)))</f>
        <v>Very High</v>
      </c>
      <c r="AU316" s="86" t="str">
        <f t="shared" si="107"/>
        <v>North Bihar Power Distribution Company Ltd (NBPDCL) is the Distribution Company responsible for distributing electricity. The rating of DISCOM (capturing financial and operational metrics) is C. More than 70 % of feeder is segregated.</v>
      </c>
      <c r="AV316" s="119" t="str">
        <f>INDEX('Community SIP'!I:I,MATCH(B316,'Community SIP'!B:B,0))</f>
        <v>Community SIP</v>
      </c>
      <c r="AW316" s="119" t="str">
        <f t="shared" si="110"/>
        <v xml:space="preserve"> Small farm areas alongside higher fragmentation of holdings suggests community SIPs may be preferred</v>
      </c>
      <c r="AX316" s="119" t="str">
        <f t="shared" si="111"/>
        <v xml:space="preserve"> High groundwater development suggests that new SIPs should focus on surface water sources. </v>
      </c>
      <c r="AY316" s="120" t="s">
        <v>727</v>
      </c>
      <c r="AZ316" s="119" t="str">
        <f t="shared" si="108"/>
        <v>Diesel</v>
      </c>
      <c r="BA316" s="119"/>
      <c r="BB316" s="120" t="str">
        <f>INDEX(DISCOM!H:H,MATCH(B316,DISCOM!B:B,0))</f>
        <v>Yes</v>
      </c>
      <c r="BC316" s="153" t="s">
        <v>736</v>
      </c>
      <c r="BD316" s="181" t="str">
        <f t="shared" si="10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16" s="58" t="s">
        <v>737</v>
      </c>
      <c r="BG316">
        <f>Y316*100</f>
        <v>8800</v>
      </c>
    </row>
    <row r="317" spans="1:59" ht="123" customHeight="1" x14ac:dyDescent="0.25">
      <c r="A317" s="88" t="str">
        <f>INDEX(Aquifer!A:A,MATCH(B317,Aquifer!C:C,0))</f>
        <v>telangana</v>
      </c>
      <c r="B317" s="89" t="s">
        <v>164</v>
      </c>
      <c r="C317" s="87">
        <v>5.1654894319758</v>
      </c>
      <c r="D317" s="130">
        <f>INDEX(Aquifer!J:J,MATCH(B317,Aquifer!C:C,0))*100</f>
        <v>60.452292593228997</v>
      </c>
      <c r="E317" s="128">
        <v>120.7</v>
      </c>
      <c r="F317" s="128">
        <v>68.599999999999994</v>
      </c>
      <c r="G317" s="128">
        <v>65.051853274438258</v>
      </c>
      <c r="H317" s="46" t="str">
        <f t="shared" si="93"/>
        <v>High</v>
      </c>
      <c r="I317" s="46" t="str">
        <f t="shared" si="94"/>
        <v>Low</v>
      </c>
      <c r="J317" s="46" t="str">
        <f t="shared" si="95"/>
        <v>High</v>
      </c>
      <c r="K317" s="46" t="str">
        <f t="shared" si="96"/>
        <v>High</v>
      </c>
      <c r="L317" s="91" t="str">
        <f t="shared" si="97"/>
        <v>District has High proportion of area under cultivation, supporting Low cropping intensity. Irrigation coverage is High with High irrigation water requirements.</v>
      </c>
      <c r="M317" s="132">
        <v>38.590000000000003</v>
      </c>
      <c r="N317" s="132">
        <f>INDEX(Aquifer!H:H,MATCH(B317,Aquifer!C:C,0))</f>
        <v>32.39</v>
      </c>
      <c r="O317" s="77" t="str">
        <f>INDEX(Aquifer!F:F,MATCH(B317,Aquifer!C:C,0))</f>
        <v>HR</v>
      </c>
      <c r="P317" s="134">
        <f>INDEX(surface_water_body!F:F,MATCH(B317,surface_water_body!A:A,0))</f>
        <v>1683</v>
      </c>
      <c r="Q317" s="42">
        <f>INDEX(surface_water_body!D:D,MATCH(B317,surface_water_body!A:A,0))</f>
        <v>120.20625000000007</v>
      </c>
      <c r="R317" s="132">
        <f>INDEX(surface_water_body!E:E,MATCH(B317,surface_water_body!A:A,0))</f>
        <v>0.73890149009759365</v>
      </c>
      <c r="S317" s="43" t="str">
        <f t="shared" si="98"/>
        <v>Moderate</v>
      </c>
      <c r="T317" s="43" t="str">
        <f t="shared" si="99"/>
        <v>Low</v>
      </c>
      <c r="U317" s="43">
        <f t="shared" si="112"/>
        <v>4</v>
      </c>
      <c r="V317" s="48" t="str">
        <f t="shared" si="100"/>
        <v>Groundwater contribution to irrigation is Moderate with current groundwater development stage classified as Low. There are 1683 surface water bodies, covering 0.7% of district area.</v>
      </c>
      <c r="W317" s="136">
        <v>100</v>
      </c>
      <c r="X317" s="134">
        <v>100</v>
      </c>
      <c r="Y317" s="143">
        <f>INDEX(Aquifer!E:E, MATCH(B317,Aquifer!C:C,0))*100</f>
        <v>0</v>
      </c>
      <c r="Z317" s="139">
        <f>(INDEX(Aquifer!G:G, MATCH(B317,Aquifer!C:C,0)))*(10^4/10^6)</f>
        <v>54.376899999999999</v>
      </c>
      <c r="AA317" s="141">
        <v>0</v>
      </c>
      <c r="AB317" s="56">
        <f>INDEX(Replacement!M:M, MATCH(B317,Replacement!B:B,0))</f>
        <v>6.78</v>
      </c>
      <c r="AC317" s="57">
        <f t="shared" si="113"/>
        <v>1</v>
      </c>
      <c r="AD317" s="57">
        <f>(X317/100)*0.278+(Y317/100)*0.0732</f>
        <v>0.27800000000000002</v>
      </c>
      <c r="AE317" s="44">
        <f t="shared" si="101"/>
        <v>9.3001778770444453E-4</v>
      </c>
      <c r="AF317" s="61" t="str">
        <f t="shared" si="102"/>
        <v>District has 100 pumps, with 100 % of pumps being electric. The electric tariff subsidy is Very High. These pumps abstract 54 MCM of groundwater.</v>
      </c>
      <c r="AG317" s="146">
        <f>INDEX(Replacement!N:N,MATCH(B317,Replacement!B:B,0))</f>
        <v>87.244049309999994</v>
      </c>
      <c r="AH317" s="147">
        <f>INDEX('Community SIP'!C:C,MATCH(B317,'Community SIP'!B:B,0))</f>
        <v>1.1200000000000001</v>
      </c>
      <c r="AI317" s="147">
        <f>INDEX('Community SIP'!D:D,MATCH(B317,'Community SIP'!B:B,0))</f>
        <v>1.4</v>
      </c>
      <c r="AJ317" s="67" t="str">
        <f t="shared" si="103"/>
        <v>Very High</v>
      </c>
      <c r="AK317" s="64">
        <f t="shared" si="104"/>
        <v>3</v>
      </c>
      <c r="AL317" s="64" t="str">
        <f t="shared" si="105"/>
        <v>Moderate</v>
      </c>
      <c r="AM317" s="70" t="str">
        <f t="shared" si="106"/>
        <v>Small and Marginal farmers hold 87 % of holdings. The average area per holding is 1.12 ha with Moderate fragmentation of land.</v>
      </c>
      <c r="AN317" s="150" t="str">
        <f>INDEX(DISCOM!E:E,MATCH(B317,DISCOM!B:B,0))</f>
        <v>Northern Power Distribution Company of Telangana Limited (TSNPDCL)</v>
      </c>
      <c r="AO317" s="150"/>
      <c r="AP317" s="150" t="str">
        <f>INDEX(DISCOM!F:F,MATCH(B317,DISCOM!B:B,0))</f>
        <v>C</v>
      </c>
      <c r="AQ317" s="74" t="str">
        <f>INDEX(DISCOM!H:H,MATCH(B317,DISCOM!B:B,0))</f>
        <v>No</v>
      </c>
      <c r="AR317" s="150"/>
      <c r="AS317" s="77">
        <f>(INDEX(Tariff!D:D,MATCH(A317,Tariff!A:A,0)))*100</f>
        <v>0</v>
      </c>
      <c r="AT317" s="85" t="str">
        <f>(INDEX(Tariff!E:E,MATCH(A317,Tariff!A:A,0)))</f>
        <v>Very High</v>
      </c>
      <c r="AU317" s="86" t="str">
        <f t="shared" si="107"/>
        <v xml:space="preserve">Northern Power Distribution Company of Telangana Limited (TSNPDCL) is the Distribution Company responsible for distributing electricity. The rating of DISCOM (capturing financial and operational metrics) is C. </v>
      </c>
      <c r="AV317" s="119" t="str">
        <f>INDEX('Community SIP'!I:I,MATCH(B317,'Community SIP'!B:B,0))</f>
        <v/>
      </c>
      <c r="AW317" s="119" t="str">
        <f t="shared" si="110"/>
        <v/>
      </c>
      <c r="AX317" s="119" t="str">
        <f t="shared" si="111"/>
        <v/>
      </c>
      <c r="AY317" s="119"/>
      <c r="AZ317" s="120" t="str">
        <f t="shared" si="108"/>
        <v>Electric</v>
      </c>
      <c r="BA317" s="119"/>
      <c r="BB317" s="120" t="str">
        <f>INDEX(DISCOM!H:H,MATCH(B317,DISCOM!B:B,0))</f>
        <v>No</v>
      </c>
      <c r="BC317" s="153" t="s">
        <v>724</v>
      </c>
      <c r="BD317" s="181" t="str">
        <f t="shared" si="109"/>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v>
      </c>
      <c r="BE317" s="58" t="s">
        <v>725</v>
      </c>
      <c r="BG317">
        <f>Y317*100</f>
        <v>0</v>
      </c>
    </row>
    <row r="318" spans="1:59" ht="123" customHeight="1" x14ac:dyDescent="0.25">
      <c r="A318" s="88" t="str">
        <f>INDEX(Aquifer!A:A,MATCH(B318,Aquifer!C:C,0))</f>
        <v>gujarat</v>
      </c>
      <c r="B318" s="89" t="s">
        <v>162</v>
      </c>
      <c r="C318" s="87">
        <v>5.5092801148135004</v>
      </c>
      <c r="D318" s="130">
        <f>INDEX(Aquifer!J:J,MATCH(B318,Aquifer!C:C,0))*100</f>
        <v>79.149780516360323</v>
      </c>
      <c r="E318" s="128">
        <v>144.4</v>
      </c>
      <c r="F318" s="128">
        <v>90.9</v>
      </c>
      <c r="G318" s="128">
        <v>79.608279713946061</v>
      </c>
      <c r="H318" s="46" t="str">
        <f t="shared" si="93"/>
        <v>Very High</v>
      </c>
      <c r="I318" s="46" t="str">
        <f t="shared" si="94"/>
        <v>Moderate</v>
      </c>
      <c r="J318" s="46" t="str">
        <f t="shared" si="95"/>
        <v>Very High</v>
      </c>
      <c r="K318" s="46" t="str">
        <f t="shared" si="96"/>
        <v>Very High</v>
      </c>
      <c r="L318" s="91" t="str">
        <f t="shared" si="97"/>
        <v>District has Very High proportion of area under cultivation, supporting Moderate cropping intensity. Irrigation coverage is Very High with Very High irrigation water requirements.</v>
      </c>
      <c r="M318" s="132">
        <v>61.07</v>
      </c>
      <c r="N318" s="132">
        <f>INDEX(Aquifer!H:H,MATCH(B318,Aquifer!C:C,0))</f>
        <v>40.340000000000003</v>
      </c>
      <c r="O318" s="77" t="str">
        <f>INDEX(Aquifer!F:F,MATCH(B318,Aquifer!C:C,0))</f>
        <v>SR</v>
      </c>
      <c r="P318" s="134">
        <f>INDEX(surface_water_body!F:F,MATCH(B318,surface_water_body!A:A,0))</f>
        <v>1752</v>
      </c>
      <c r="Q318" s="42">
        <f>INDEX(surface_water_body!D:D,MATCH(B318,surface_water_body!A:A,0))</f>
        <v>43.3459</v>
      </c>
      <c r="R318" s="132">
        <f>INDEX(surface_water_body!E:E,MATCH(B318,surface_water_body!A:A,0))</f>
        <v>1.0348723049135742</v>
      </c>
      <c r="S318" s="43" t="str">
        <f t="shared" si="98"/>
        <v>High</v>
      </c>
      <c r="T318" s="43" t="str">
        <f t="shared" si="99"/>
        <v>Low</v>
      </c>
      <c r="U318" s="43">
        <f t="shared" si="112"/>
        <v>4</v>
      </c>
      <c r="V318" s="48" t="str">
        <f t="shared" si="100"/>
        <v>Groundwater contribution to irrigation is High with current groundwater development stage classified as Low. There are 1752 surface water bodies, covering 1% of district area.</v>
      </c>
      <c r="W318" s="136">
        <v>100</v>
      </c>
      <c r="X318" s="134">
        <v>100</v>
      </c>
      <c r="Y318" s="143">
        <f>INDEX(Aquifer!E:E, MATCH(B318,Aquifer!C:C,0))*100</f>
        <v>0</v>
      </c>
      <c r="Z318" s="139">
        <f>(INDEX(Aquifer!G:G, MATCH(B318,Aquifer!C:C,0)))*(10^4/10^6)</f>
        <v>301.96520000000004</v>
      </c>
      <c r="AA318" s="141">
        <v>60</v>
      </c>
      <c r="AB318" s="56">
        <f>INDEX(Replacement!M:M, MATCH(B318,Replacement!B:B,0))</f>
        <v>10.6</v>
      </c>
      <c r="AC318" s="57">
        <f t="shared" si="113"/>
        <v>1</v>
      </c>
      <c r="AD318" s="57">
        <f>(X318/100)*0.278+(Y318/100)*0.0732</f>
        <v>0.27800000000000002</v>
      </c>
      <c r="AE318" s="44">
        <f t="shared" si="101"/>
        <v>8.0743928734518539E-3</v>
      </c>
      <c r="AF318" s="61" t="str">
        <f t="shared" si="102"/>
        <v>District has 100 pumps, with 100 % of pumps being electric. The electric tariff subsidy is Very High. These pumps abstract 301 MCM of groundwater.</v>
      </c>
      <c r="AG318" s="146">
        <f>INDEX(Replacement!N:N,MATCH(B318,Replacement!B:B,0))</f>
        <v>85.74</v>
      </c>
      <c r="AH318" s="147">
        <f>INDEX('Community SIP'!C:C,MATCH(B318,'Community SIP'!B:B,0))</f>
        <v>1.1299999999999999</v>
      </c>
      <c r="AI318" s="147">
        <f>INDEX('Community SIP'!D:D,MATCH(B318,'Community SIP'!B:B,0))</f>
        <v>1.02</v>
      </c>
      <c r="AJ318" s="67" t="str">
        <f t="shared" si="103"/>
        <v>Very High</v>
      </c>
      <c r="AK318" s="64">
        <f t="shared" si="104"/>
        <v>3</v>
      </c>
      <c r="AL318" s="64" t="str">
        <f t="shared" si="105"/>
        <v>Low</v>
      </c>
      <c r="AM318" s="70" t="str">
        <f t="shared" si="106"/>
        <v>Small and Marginal farmers hold 85 % of holdings. The average area per holding is 1.13 ha with Low fragmentation of land.</v>
      </c>
      <c r="AN318" s="150" t="str">
        <f>INDEX(DISCOM!E:E,MATCH(B318,DISCOM!B:B,0))</f>
        <v>Uttar Gujarat Vij Company Limited (UGVCL)</v>
      </c>
      <c r="AO318" s="150"/>
      <c r="AP318" s="150" t="str">
        <f>INDEX(DISCOM!F:F,MATCH(B318,DISCOM!B:B,0))</f>
        <v>A+</v>
      </c>
      <c r="AQ318" s="74" t="str">
        <f>INDEX(DISCOM!H:H,MATCH(B318,DISCOM!B:B,0))</f>
        <v>Yes</v>
      </c>
      <c r="AR318" s="150" t="s">
        <v>726</v>
      </c>
      <c r="AS318" s="77">
        <f>(INDEX(Tariff!D:D,MATCH(A318,Tariff!A:A,0)))*100</f>
        <v>60</v>
      </c>
      <c r="AT318" s="85" t="str">
        <f>(INDEX(Tariff!E:E,MATCH(A318,Tariff!A:A,0)))</f>
        <v>Very High</v>
      </c>
      <c r="AU318" s="86" t="str">
        <f t="shared" si="107"/>
        <v>Uttar Gujarat Vij Company Limited (UGVCL) is the Distribution Company responsible for distributing electricity. The rating of DISCOM (capturing financial and operational metrics) is A+. More than 70 % of feeder is segregated.</v>
      </c>
      <c r="AV318" s="119" t="str">
        <f>INDEX('Community SIP'!I:I,MATCH(B318,'Community SIP'!B:B,0))</f>
        <v/>
      </c>
      <c r="AW318" s="119" t="str">
        <f t="shared" si="110"/>
        <v/>
      </c>
      <c r="AX318" s="119" t="str">
        <f t="shared" si="111"/>
        <v/>
      </c>
      <c r="AY318" s="119"/>
      <c r="AZ318" s="119" t="str">
        <f t="shared" si="108"/>
        <v>Electric</v>
      </c>
      <c r="BA318" s="120" t="s">
        <v>728</v>
      </c>
      <c r="BB318" s="120" t="str">
        <f>INDEX(DISCOM!H:H,MATCH(B318,DISCOM!B:B,0))</f>
        <v>Yes</v>
      </c>
      <c r="BC318" s="153" t="s">
        <v>731</v>
      </c>
      <c r="BD318" s="181" t="str">
        <f t="shared" si="109"/>
        <v>High DISCOM rating alongside feeder segregation and higher proportion of electric pumps suggests both PM-KUSUM model C (IPS and FLS) may be preferred.</v>
      </c>
      <c r="BE318" s="58" t="s">
        <v>732</v>
      </c>
      <c r="BG318">
        <f>Y318*100</f>
        <v>0</v>
      </c>
    </row>
    <row r="319" spans="1:59" ht="123" customHeight="1" x14ac:dyDescent="0.25">
      <c r="A319" s="88" t="str">
        <f>INDEX(Aquifer!A:A,MATCH(B319,Aquifer!C:C,0))</f>
        <v>odisha</v>
      </c>
      <c r="B319" s="89" t="s">
        <v>332</v>
      </c>
      <c r="C319" s="87">
        <v>4.9000000000000004</v>
      </c>
      <c r="D319" s="130">
        <f>INDEX(Aquifer!J:J,MATCH(B319,Aquifer!C:C,0))*100</f>
        <v>31.873059424038878</v>
      </c>
      <c r="E319" s="128">
        <v>112.20000000000002</v>
      </c>
      <c r="F319" s="128">
        <v>19.399999999999999</v>
      </c>
      <c r="G319" s="128">
        <v>35.243578387953939</v>
      </c>
      <c r="H319" s="46" t="str">
        <f t="shared" si="93"/>
        <v>Moderate</v>
      </c>
      <c r="I319" s="46" t="str">
        <f t="shared" si="94"/>
        <v>Low</v>
      </c>
      <c r="J319" s="46" t="str">
        <f t="shared" si="95"/>
        <v>Low</v>
      </c>
      <c r="K319" s="46" t="str">
        <f t="shared" si="96"/>
        <v>Moderate</v>
      </c>
      <c r="L319" s="91" t="str">
        <f t="shared" si="97"/>
        <v>District has Moderate proportion of area under cultivation, supporting Low cropping intensity. Irrigation coverage is Low with Moderate irrigation water requirements.</v>
      </c>
      <c r="M319" s="132">
        <v>14.77</v>
      </c>
      <c r="N319" s="132">
        <f>INDEX(Aquifer!H:H,MATCH(B319,Aquifer!C:C,0))</f>
        <v>61.18</v>
      </c>
      <c r="O319" s="77" t="str">
        <f>INDEX(Aquifer!F:F,MATCH(B319,Aquifer!C:C,0))</f>
        <v>SR</v>
      </c>
      <c r="P319" s="134">
        <f>INDEX(surface_water_body!F:F,MATCH(B319,surface_water_body!A:A,0))</f>
        <v>1863</v>
      </c>
      <c r="Q319" s="42">
        <f>INDEX(surface_water_body!D:D,MATCH(B319,surface_water_body!A:A,0))</f>
        <v>9.2063599999999823</v>
      </c>
      <c r="R319" s="132">
        <f>INDEX(surface_water_body!E:E,MATCH(B319,surface_water_body!A:A,0))</f>
        <v>0.33406367210166465</v>
      </c>
      <c r="S319" s="43" t="str">
        <f t="shared" si="98"/>
        <v>Low</v>
      </c>
      <c r="T319" s="43" t="str">
        <f t="shared" si="99"/>
        <v>Moderate</v>
      </c>
      <c r="U319" s="43">
        <f t="shared" si="112"/>
        <v>3</v>
      </c>
      <c r="V319" s="48" t="str">
        <f t="shared" si="100"/>
        <v>Groundwater contribution to irrigation is Low with current groundwater development stage classified as Moderate. There are 1863 surface water bodies, covering 0.3% of district area.</v>
      </c>
      <c r="W319" s="136">
        <v>100</v>
      </c>
      <c r="X319" s="134">
        <v>61</v>
      </c>
      <c r="Y319" s="143">
        <f>INDEX(Aquifer!E:E, MATCH(B319,Aquifer!C:C,0))*100</f>
        <v>26</v>
      </c>
      <c r="Z319" s="139">
        <f>(INDEX(Aquifer!G:G, MATCH(B319,Aquifer!C:C,0)))*(10^4/10^6)</f>
        <v>106.50190000000001</v>
      </c>
      <c r="AA319" s="141">
        <v>150</v>
      </c>
      <c r="AB319" s="56">
        <f>INDEX(Replacement!M:M, MATCH(B319,Replacement!B:B,0))</f>
        <v>4.9000000000000004</v>
      </c>
      <c r="AC319" s="57">
        <f t="shared" si="113"/>
        <v>2</v>
      </c>
      <c r="AD319" s="57">
        <f>(X319/100)*0.278+(Y319/100)*0.0732</f>
        <v>0.188612</v>
      </c>
      <c r="AE319" s="44">
        <f t="shared" si="101"/>
        <v>8.931513853163484E-4</v>
      </c>
      <c r="AF319" s="61" t="str">
        <f t="shared" si="102"/>
        <v>District has 100 pumps, with 61 % of pumps being electric. The electric tariff subsidy is High. These pumps abstract 106 MCM of groundwater.</v>
      </c>
      <c r="AG319" s="146">
        <f>INDEX(Replacement!N:N,MATCH(B319,Replacement!B:B,0))</f>
        <v>97.31</v>
      </c>
      <c r="AH319" s="147">
        <f>INDEX('Community SIP'!C:C,MATCH(B319,'Community SIP'!B:B,0))</f>
        <v>0.62</v>
      </c>
      <c r="AI319" s="147">
        <f>INDEX('Community SIP'!D:D,MATCH(B319,'Community SIP'!B:B,0))</f>
        <v>1.91</v>
      </c>
      <c r="AJ319" s="67" t="str">
        <f t="shared" si="103"/>
        <v>Very High</v>
      </c>
      <c r="AK319" s="64">
        <f t="shared" si="104"/>
        <v>4</v>
      </c>
      <c r="AL319" s="64" t="str">
        <f t="shared" si="105"/>
        <v>Moderate</v>
      </c>
      <c r="AM319" s="70" t="str">
        <f t="shared" si="106"/>
        <v>Small and Marginal farmers hold 97 % of holdings. The average area per holding is 0.62 ha with Moderate fragmentation of land.</v>
      </c>
      <c r="AN319" s="150" t="str">
        <f>INDEX(DISCOM!E:E,MATCH(B319,DISCOM!B:B,0))</f>
        <v>TP Western Odisha Distribution Limited (TPWODL)</v>
      </c>
      <c r="AO319" s="150"/>
      <c r="AP319" s="150" t="str">
        <f>INDEX(DISCOM!F:F,MATCH(B319,DISCOM!B:B,0))</f>
        <v>A+</v>
      </c>
      <c r="AQ319" s="74" t="str">
        <f>INDEX(DISCOM!H:H,MATCH(B319,DISCOM!B:B,0))</f>
        <v>No data</v>
      </c>
      <c r="AR319" s="150"/>
      <c r="AS319" s="77">
        <f>(INDEX(Tariff!D:D,MATCH(A319,Tariff!A:A,0)))*100</f>
        <v>150</v>
      </c>
      <c r="AT319" s="85" t="str">
        <f>(INDEX(Tariff!E:E,MATCH(A319,Tariff!A:A,0)))</f>
        <v>High</v>
      </c>
      <c r="AU319" s="86" t="str">
        <f t="shared" si="107"/>
        <v xml:space="preserve">TP Western Odisha Distribution Limited (TPWODL) is the Distribution Company responsible for distributing electricity. The rating of DISCOM (capturing financial and operational metrics) is A+. </v>
      </c>
      <c r="AV319" s="119" t="str">
        <f>INDEX('Community SIP'!I:I,MATCH(B319,'Community SIP'!B:B,0))</f>
        <v>Community SIP</v>
      </c>
      <c r="AW319" s="119" t="str">
        <f t="shared" si="110"/>
        <v xml:space="preserve"> Small farm areas alongside higher fragmentation of holdings suggests community SIPs may be preferred</v>
      </c>
      <c r="AX319" s="119" t="str">
        <f t="shared" si="111"/>
        <v/>
      </c>
      <c r="AY319" s="119"/>
      <c r="AZ319" s="119" t="str">
        <f t="shared" si="108"/>
        <v>mix</v>
      </c>
      <c r="BA319" s="119" t="s">
        <v>728</v>
      </c>
      <c r="BB319" s="120" t="str">
        <f>INDEX(DISCOM!H:H,MATCH(B319,DISCOM!B:B,0))</f>
        <v>No data</v>
      </c>
      <c r="BC319" s="153" t="s">
        <v>744</v>
      </c>
      <c r="BD319" s="181" t="str">
        <f t="shared" si="109"/>
        <v>No data on DISCOM feeder segregation Small farm areas alongside higher fragmentation of holdings suggests community SIPs may be preferred</v>
      </c>
      <c r="BE319" s="58" t="s">
        <v>95</v>
      </c>
      <c r="BG319">
        <f>Y319*100</f>
        <v>2600</v>
      </c>
    </row>
    <row r="320" spans="1:59" ht="123" customHeight="1" x14ac:dyDescent="0.25">
      <c r="A320" s="88" t="str">
        <f>INDEX(Aquifer!A:A,MATCH(B320,Aquifer!C:C,0))</f>
        <v>tripura</v>
      </c>
      <c r="B320" s="89" t="s">
        <v>382</v>
      </c>
      <c r="C320" s="87">
        <v>4.59</v>
      </c>
      <c r="D320" s="130">
        <f>INDEX(Aquifer!J:J,MATCH(B320,Aquifer!C:C,0))*100</f>
        <v>31.913482962882451</v>
      </c>
      <c r="E320" s="128">
        <v>178.9</v>
      </c>
      <c r="F320" s="128">
        <v>22.8</v>
      </c>
      <c r="G320" s="128">
        <v>36.671979420071025</v>
      </c>
      <c r="H320" s="46" t="str">
        <f t="shared" si="93"/>
        <v>Moderate</v>
      </c>
      <c r="I320" s="46" t="str">
        <f t="shared" si="94"/>
        <v>Moderate</v>
      </c>
      <c r="J320" s="46" t="str">
        <f t="shared" si="95"/>
        <v>Low</v>
      </c>
      <c r="K320" s="46" t="str">
        <f t="shared" si="96"/>
        <v>Moderate</v>
      </c>
      <c r="L320" s="91" t="str">
        <f t="shared" si="97"/>
        <v>District has Moderate proportion of area under cultivation, supporting Moderate cropping intensity. Irrigation coverage is Low with Moderate irrigation water requirements.</v>
      </c>
      <c r="M320" s="132">
        <v>34.69</v>
      </c>
      <c r="N320" s="132">
        <f>INDEX(Aquifer!H:H,MATCH(B320,Aquifer!C:C,0))</f>
        <v>9.75</v>
      </c>
      <c r="O320" s="77" t="str">
        <f>INDEX(Aquifer!F:F,MATCH(B320,Aquifer!C:C,0))</f>
        <v>HR</v>
      </c>
      <c r="P320" s="134">
        <f>INDEX(surface_water_body!F:F,MATCH(B320,surface_water_body!A:A,0))</f>
        <v>0</v>
      </c>
      <c r="Q320" s="42">
        <f>INDEX(surface_water_body!D:D,MATCH(B320,surface_water_body!A:A,0))</f>
        <v>0</v>
      </c>
      <c r="R320" s="132">
        <f>INDEX(surface_water_body!E:E,MATCH(B320,surface_water_body!A:A,0))</f>
        <v>0</v>
      </c>
      <c r="S320" s="43" t="str">
        <f t="shared" si="98"/>
        <v>Moderate</v>
      </c>
      <c r="T320" s="43" t="str">
        <f t="shared" si="99"/>
        <v>Low</v>
      </c>
      <c r="U320" s="43">
        <f t="shared" si="112"/>
        <v>1</v>
      </c>
      <c r="V320" s="48" t="str">
        <f t="shared" si="100"/>
        <v>Groundwater contribution to irrigation is Moderate with current groundwater development stage classified as Low. There are 0 surface water bodies, covering 0% of district area.</v>
      </c>
      <c r="W320" s="136">
        <v>100</v>
      </c>
      <c r="X320" s="134">
        <v>100</v>
      </c>
      <c r="Y320" s="143">
        <f>INDEX(Aquifer!E:E, MATCH(B320,Aquifer!C:C,0))*100</f>
        <v>0</v>
      </c>
      <c r="Z320" s="139">
        <f>(INDEX(Aquifer!G:G, MATCH(B320,Aquifer!C:C,0)))*(10^4/10^6)</f>
        <v>10.7522</v>
      </c>
      <c r="AA320" s="141">
        <v>405</v>
      </c>
      <c r="AB320" s="56">
        <f>INDEX(Replacement!M:M, MATCH(B320,Replacement!B:B,0))</f>
        <v>4.0614483631363738</v>
      </c>
      <c r="AC320" s="57">
        <f t="shared" si="113"/>
        <v>1</v>
      </c>
      <c r="AD320" s="57">
        <f>(X320/100)*0.278+(Y320/100)*0.0732</f>
        <v>0.27800000000000002</v>
      </c>
      <c r="AE320" s="44">
        <f t="shared" si="101"/>
        <v>1.1016037006250844E-4</v>
      </c>
      <c r="AF320" s="61" t="str">
        <f t="shared" si="102"/>
        <v>District has 100 pumps, with 100 % of pumps being electric. The electric tariff subsidy is Low. These pumps abstract 10 MCM of groundwater.</v>
      </c>
      <c r="AG320" s="146">
        <f>INDEX(Replacement!N:N,MATCH(B320,Replacement!B:B,0))</f>
        <v>95.264292049999995</v>
      </c>
      <c r="AH320" s="147">
        <f>INDEX('Community SIP'!C:C,MATCH(B320,'Community SIP'!B:B,0))</f>
        <v>0.46</v>
      </c>
      <c r="AI320" s="147">
        <f>INDEX('Community SIP'!D:D,MATCH(B320,'Community SIP'!B:B,0))</f>
        <v>1.1200000000000001</v>
      </c>
      <c r="AJ320" s="67" t="str">
        <f t="shared" si="103"/>
        <v>Very High</v>
      </c>
      <c r="AK320" s="64">
        <f t="shared" si="104"/>
        <v>4</v>
      </c>
      <c r="AL320" s="64" t="str">
        <f t="shared" si="105"/>
        <v>Low</v>
      </c>
      <c r="AM320" s="70" t="str">
        <f t="shared" si="106"/>
        <v>Small and Marginal farmers hold 95 % of holdings. The average area per holding is 0.46 ha with Low fragmentation of land.</v>
      </c>
      <c r="AN320" s="150" t="str">
        <f>INDEX(DISCOM!E:E,MATCH(B320,DISCOM!B:B,0))</f>
        <v>Tripura State Electricity Corporation Limited (TSECL)</v>
      </c>
      <c r="AO320" s="150"/>
      <c r="AP320" s="150" t="str">
        <f>INDEX(DISCOM!F:F,MATCH(B320,DISCOM!B:B,0))</f>
        <v>C</v>
      </c>
      <c r="AQ320" s="74" t="str">
        <f>INDEX(DISCOM!H:H,MATCH(B320,DISCOM!B:B,0))</f>
        <v>No</v>
      </c>
      <c r="AR320" s="150"/>
      <c r="AS320" s="77">
        <f>(INDEX(Tariff!D:D,MATCH(A320,Tariff!A:A,0)))*100</f>
        <v>405</v>
      </c>
      <c r="AT320" s="85" t="str">
        <f>(INDEX(Tariff!E:E,MATCH(A320,Tariff!A:A,0)))</f>
        <v>Low</v>
      </c>
      <c r="AU320" s="86" t="str">
        <f t="shared" si="107"/>
        <v xml:space="preserve">Tripura State Electricity Corporation Limited (TSECL) is the Distribution Company responsible for distributing electricity. The rating of DISCOM (capturing financial and operational metrics) is C. </v>
      </c>
      <c r="AV320" s="119" t="str">
        <f>INDEX('Community SIP'!I:I,MATCH(B320,'Community SIP'!B:B,0))</f>
        <v>Community SIP</v>
      </c>
      <c r="AW320" s="119" t="str">
        <f t="shared" si="110"/>
        <v xml:space="preserve"> Small farm areas alongside higher fragmentation of holdings suggests community SIPs may be preferred</v>
      </c>
      <c r="AX320" s="119" t="str">
        <f t="shared" si="111"/>
        <v/>
      </c>
      <c r="AY320" s="119"/>
      <c r="AZ320" s="120" t="str">
        <f t="shared" si="108"/>
        <v>Electric</v>
      </c>
      <c r="BA320" s="119"/>
      <c r="BB320" s="120" t="str">
        <f>INDEX(DISCOM!H:H,MATCH(B320,DISCOM!B:B,0))</f>
        <v>No</v>
      </c>
      <c r="BC320" s="153" t="s">
        <v>724</v>
      </c>
      <c r="BD320"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20" s="58" t="s">
        <v>725</v>
      </c>
      <c r="BG320">
        <f>Y320*100</f>
        <v>0</v>
      </c>
    </row>
    <row r="321" spans="1:59" ht="123" customHeight="1" x14ac:dyDescent="0.25">
      <c r="A321" s="88" t="str">
        <f>INDEX(Aquifer!A:A,MATCH(B321,Aquifer!C:C,0))</f>
        <v>jharkhand</v>
      </c>
      <c r="B321" s="89" t="s">
        <v>24</v>
      </c>
      <c r="C321" s="87">
        <v>5.09</v>
      </c>
      <c r="D321" s="130">
        <f>INDEX(Aquifer!J:J,MATCH(B321,Aquifer!C:C,0))*100</f>
        <v>21.113570903296971</v>
      </c>
      <c r="E321" s="128">
        <v>118.19999999999999</v>
      </c>
      <c r="F321" s="128">
        <v>8.6</v>
      </c>
      <c r="G321" s="128">
        <v>39.319207108680793</v>
      </c>
      <c r="H321" s="46" t="str">
        <f t="shared" si="93"/>
        <v>Low</v>
      </c>
      <c r="I321" s="46" t="str">
        <f t="shared" si="94"/>
        <v>Low</v>
      </c>
      <c r="J321" s="46" t="str">
        <f t="shared" si="95"/>
        <v>Low</v>
      </c>
      <c r="K321" s="46" t="str">
        <f t="shared" si="96"/>
        <v>Moderate</v>
      </c>
      <c r="L321" s="91" t="str">
        <f t="shared" si="97"/>
        <v>District has Low proportion of area under cultivation, supporting Low cropping intensity. Irrigation coverage is Low with Moderate irrigation water requirements.</v>
      </c>
      <c r="M321" s="132">
        <v>71.760000000000005</v>
      </c>
      <c r="N321" s="132">
        <f>INDEX(Aquifer!H:H,MATCH(B321,Aquifer!C:C,0))</f>
        <v>27.05</v>
      </c>
      <c r="O321" s="77" t="str">
        <f>INDEX(Aquifer!F:F,MATCH(B321,Aquifer!C:C,0))</f>
        <v>HR</v>
      </c>
      <c r="P321" s="134">
        <f>INDEX(surface_water_body!F:F,MATCH(B321,surface_water_body!A:A,0))</f>
        <v>1941</v>
      </c>
      <c r="Q321" s="42">
        <f>INDEX(surface_water_body!D:D,MATCH(B321,surface_water_body!A:A,0))</f>
        <v>282.75212000000079</v>
      </c>
      <c r="R321" s="132">
        <f>INDEX(surface_water_body!E:E,MATCH(B321,surface_water_body!A:A,0))</f>
        <v>10.199455369652579</v>
      </c>
      <c r="S321" s="43" t="str">
        <f t="shared" si="98"/>
        <v>High</v>
      </c>
      <c r="T321" s="43" t="str">
        <f t="shared" si="99"/>
        <v>Low</v>
      </c>
      <c r="U321" s="43">
        <f t="shared" si="112"/>
        <v>4</v>
      </c>
      <c r="V321" s="48" t="str">
        <f t="shared" si="100"/>
        <v>Groundwater contribution to irrigation is High with current groundwater development stage classified as Low. There are 1941 surface water bodies, covering 10.2% of district area.</v>
      </c>
      <c r="W321" s="136">
        <v>100</v>
      </c>
      <c r="X321" s="134">
        <v>3</v>
      </c>
      <c r="Y321" s="143">
        <f>INDEX(Aquifer!E:E, MATCH(B321,Aquifer!C:C,0))*100</f>
        <v>97</v>
      </c>
      <c r="Z321" s="139">
        <f>(INDEX(Aquifer!G:G, MATCH(B321,Aquifer!C:C,0)))*(10^4/10^6)</f>
        <v>33.908000000000001</v>
      </c>
      <c r="AA321" s="141">
        <v>95</v>
      </c>
      <c r="AB321" s="56">
        <f>INDEX(Replacement!M:M, MATCH(B321,Replacement!B:B,0))</f>
        <v>5.9</v>
      </c>
      <c r="AC321" s="57">
        <f t="shared" si="113"/>
        <v>4</v>
      </c>
      <c r="AD321" s="57">
        <f>(X321/100)*0.278+(Y321/100)*0.0732</f>
        <v>7.9343999999999998E-2</v>
      </c>
      <c r="AE321" s="44">
        <f t="shared" si="101"/>
        <v>1.4403584914133335E-4</v>
      </c>
      <c r="AF321" s="61" t="str">
        <f t="shared" si="102"/>
        <v>District has 100 pumps, with 3 % of pumps being electric. The electric tariff subsidy is High. These pumps abstract 33 MCM of groundwater.</v>
      </c>
      <c r="AG321" s="146">
        <f>INDEX(Replacement!N:N,MATCH(B321,Replacement!B:B,0))</f>
        <v>73.599999999999994</v>
      </c>
      <c r="AH321" s="147">
        <f>INDEX('Community SIP'!C:C,MATCH(B321,'Community SIP'!B:B,0))</f>
        <v>1.85</v>
      </c>
      <c r="AI321" s="147">
        <f>INDEX('Community SIP'!D:D,MATCH(B321,'Community SIP'!B:B,0))</f>
        <v>1.02</v>
      </c>
      <c r="AJ321" s="67" t="str">
        <f t="shared" si="103"/>
        <v>High</v>
      </c>
      <c r="AK321" s="64">
        <f t="shared" si="104"/>
        <v>3</v>
      </c>
      <c r="AL321" s="64" t="str">
        <f t="shared" si="105"/>
        <v>Low</v>
      </c>
      <c r="AM321" s="70" t="str">
        <f t="shared" si="106"/>
        <v>Small and Marginal farmers hold 73 % of holdings. The average area per holding is 1.85 ha with Low fragmentation of land.</v>
      </c>
      <c r="AN321" s="150" t="str">
        <f>INDEX(DISCOM!E:E,MATCH(B321,DISCOM!B:B,0))</f>
        <v>Jharkhand Bijli Vitran Nigam Limited (JBVNL)</v>
      </c>
      <c r="AO321" s="150"/>
      <c r="AP321" s="150" t="str">
        <f>INDEX(DISCOM!F:F,MATCH(B321,DISCOM!B:B,0))</f>
        <v>C-</v>
      </c>
      <c r="AQ321" s="74" t="str">
        <f>INDEX(DISCOM!H:H,MATCH(B321,DISCOM!B:B,0))</f>
        <v>No</v>
      </c>
      <c r="AR321" s="150"/>
      <c r="AS321" s="77">
        <f>(INDEX(Tariff!D:D,MATCH(A321,Tariff!A:A,0)))*100</f>
        <v>95</v>
      </c>
      <c r="AT321" s="85" t="str">
        <f>(INDEX(Tariff!E:E,MATCH(A321,Tariff!A:A,0)))</f>
        <v>High</v>
      </c>
      <c r="AU321" s="86" t="str">
        <f t="shared" si="107"/>
        <v xml:space="preserve">Jharkhand Bijli Vitran Nigam Limited (JBVNL) is the Distribution Company responsible for distributing electricity. The rating of DISCOM (capturing financial and operational metrics) is C-. </v>
      </c>
      <c r="AV321" s="119" t="str">
        <f>INDEX('Community SIP'!I:I,MATCH(B321,'Community SIP'!B:B,0))</f>
        <v/>
      </c>
      <c r="AW321" s="119" t="str">
        <f t="shared" si="110"/>
        <v/>
      </c>
      <c r="AX321" s="119" t="str">
        <f t="shared" si="111"/>
        <v xml:space="preserve"> High groundwater development suggests that new SIPs should focus on surface water sources. </v>
      </c>
      <c r="AY321" s="120" t="s">
        <v>727</v>
      </c>
      <c r="AZ321" s="119" t="str">
        <f t="shared" si="108"/>
        <v>Diesel</v>
      </c>
      <c r="BA321" s="119"/>
      <c r="BB321" s="120" t="str">
        <f>INDEX(DISCOM!H:H,MATCH(B321,DISCOM!B:B,0))</f>
        <v>No</v>
      </c>
      <c r="BC321" s="153" t="s">
        <v>736</v>
      </c>
      <c r="BD321" s="181" t="str">
        <f t="shared" si="109"/>
        <v xml:space="preserve">Higher proportion of diesel pumps suggests that PM-KUSUM model B be preferred. High groundwater development suggests that new SIPs should focus on surface water sources. </v>
      </c>
      <c r="BE321" s="58" t="s">
        <v>737</v>
      </c>
      <c r="BG321">
        <f>Y321*100</f>
        <v>9700</v>
      </c>
    </row>
    <row r="322" spans="1:59" ht="123" customHeight="1" x14ac:dyDescent="0.25">
      <c r="A322" s="88" t="str">
        <f>INDEX(Aquifer!A:A,MATCH(B322,Aquifer!C:C,0))</f>
        <v>himachal pradesh</v>
      </c>
      <c r="B322" s="89" t="s">
        <v>482</v>
      </c>
      <c r="C322" s="87">
        <v>4.5380138844662001</v>
      </c>
      <c r="D322" s="130">
        <f>INDEX(Aquifer!J:J,MATCH(B322,Aquifer!C:C,0))*100</f>
        <v>1.3952191835028029</v>
      </c>
      <c r="E322" s="128">
        <v>132.80000000000001</v>
      </c>
      <c r="F322" s="128">
        <v>0</v>
      </c>
      <c r="G322" s="128">
        <v>31.10997180210202</v>
      </c>
      <c r="H322" s="46" t="str">
        <f t="shared" si="93"/>
        <v>Low</v>
      </c>
      <c r="I322" s="46" t="str">
        <f t="shared" si="94"/>
        <v>Low</v>
      </c>
      <c r="J322" s="46" t="str">
        <f t="shared" si="95"/>
        <v>Low</v>
      </c>
      <c r="K322" s="46" t="str">
        <f t="shared" si="96"/>
        <v>Moderate</v>
      </c>
      <c r="L322" s="91" t="str">
        <f t="shared" si="97"/>
        <v>District has Low proportion of area under cultivation, supporting Low cropping intensity. Irrigation coverage is Low with Moderate irrigation water requirements.</v>
      </c>
      <c r="M322" s="132">
        <v>0</v>
      </c>
      <c r="N322" s="132">
        <f>INDEX(Aquifer!H:H,MATCH(B322,Aquifer!C:C,0))</f>
        <v>0</v>
      </c>
      <c r="O322" s="77" t="str">
        <f>INDEX(Aquifer!F:F,MATCH(B322,Aquifer!C:C,0))</f>
        <v>HR</v>
      </c>
      <c r="P322" s="134">
        <f>INDEX(surface_water_body!F:F,MATCH(B322,surface_water_body!A:A,0))</f>
        <v>1467</v>
      </c>
      <c r="Q322" s="42">
        <f>INDEX(surface_water_body!D:D,MATCH(B322,surface_water_body!A:A,0))</f>
        <v>5.7510399999999393</v>
      </c>
      <c r="R322" s="132">
        <f>INDEX(surface_water_body!E:E,MATCH(B322,surface_water_body!A:A,0))</f>
        <v>8.7698450236001729E-2</v>
      </c>
      <c r="S322" s="43" t="str">
        <f t="shared" si="98"/>
        <v>Low</v>
      </c>
      <c r="T322" s="43" t="str">
        <f t="shared" si="99"/>
        <v>Low</v>
      </c>
      <c r="U322" s="43">
        <f t="shared" si="112"/>
        <v>2</v>
      </c>
      <c r="V322" s="48" t="str">
        <f t="shared" si="100"/>
        <v>Groundwater contribution to irrigation is Low with current groundwater development stage classified as Low. There are 1467 surface water bodies, covering 0.1% of district area.</v>
      </c>
      <c r="W322" s="136">
        <v>100</v>
      </c>
      <c r="X322" s="134">
        <v>98</v>
      </c>
      <c r="Y322" s="143">
        <f>INDEX(Aquifer!E:E, MATCH(B322,Aquifer!C:C,0))*100</f>
        <v>0</v>
      </c>
      <c r="Z322" s="139">
        <f>(INDEX(Aquifer!G:G, MATCH(B322,Aquifer!C:C,0)))*(10^4/10^6)</f>
        <v>0</v>
      </c>
      <c r="AA322" s="141">
        <v>30</v>
      </c>
      <c r="AB322" s="56">
        <f>INDEX(Replacement!M:M, MATCH(B322,Replacement!B:B,0))</f>
        <v>12.513435769906776</v>
      </c>
      <c r="AC322" s="57">
        <f t="shared" si="113"/>
        <v>1</v>
      </c>
      <c r="AD322" s="57">
        <f>(X322/100)*0.278+(Y322/100)*0.0732</f>
        <v>0.27244000000000002</v>
      </c>
      <c r="AE322" s="44">
        <f t="shared" si="101"/>
        <v>0</v>
      </c>
      <c r="AF322" s="61" t="str">
        <f t="shared" si="102"/>
        <v>District has 100 pumps, with 98 % of pumps being electric. The electric tariff subsidy is Very High. These pumps abstract 0 MCM of groundwater.</v>
      </c>
      <c r="AG322" s="146">
        <f>INDEX(Replacement!N:N,MATCH(B322,Replacement!B:B,0))</f>
        <v>83.02</v>
      </c>
      <c r="AH322" s="147">
        <f>INDEX('Community SIP'!C:C,MATCH(B322,'Community SIP'!B:B,0))</f>
        <v>1.1499999999999999</v>
      </c>
      <c r="AI322" s="147">
        <f>INDEX('Community SIP'!D:D,MATCH(B322,'Community SIP'!B:B,0))</f>
        <v>3.86</v>
      </c>
      <c r="AJ322" s="67" t="str">
        <f t="shared" si="103"/>
        <v>Very High</v>
      </c>
      <c r="AK322" s="64">
        <f t="shared" si="104"/>
        <v>3</v>
      </c>
      <c r="AL322" s="64" t="str">
        <f t="shared" si="105"/>
        <v>Very High</v>
      </c>
      <c r="AM322" s="70" t="str">
        <f t="shared" si="106"/>
        <v>Small and Marginal farmers hold 83 % of holdings. The average area per holding is 1.15 ha with Very High fragmentation of land.</v>
      </c>
      <c r="AN322" s="150" t="str">
        <f>INDEX(DISCOM!E:E,MATCH(B322,DISCOM!B:B,0))</f>
        <v>Himachal Pradesh State Electricity Board Limited (HPSEBL)</v>
      </c>
      <c r="AO322" s="150"/>
      <c r="AP322" s="150" t="str">
        <f>INDEX(DISCOM!F:F,MATCH(B322,DISCOM!B:B,0))</f>
        <v>C</v>
      </c>
      <c r="AQ322" s="74" t="str">
        <f>INDEX(DISCOM!H:H,MATCH(B322,DISCOM!B:B,0))</f>
        <v>No</v>
      </c>
      <c r="AR322" s="150"/>
      <c r="AS322" s="77">
        <f>(INDEX(Tariff!D:D,MATCH(A322,Tariff!A:A,0)))*100</f>
        <v>30</v>
      </c>
      <c r="AT322" s="85" t="str">
        <f>(INDEX(Tariff!E:E,MATCH(A322,Tariff!A:A,0)))</f>
        <v>Very High</v>
      </c>
      <c r="AU322" s="86" t="str">
        <f t="shared" si="107"/>
        <v xml:space="preserve">Himachal Pradesh State Electricity Board Limited (HPSEBL) is the Distribution Company responsible for distributing electricity. The rating of DISCOM (capturing financial and operational metrics) is C. </v>
      </c>
      <c r="AV322" s="119" t="str">
        <f>INDEX('Community SIP'!I:I,MATCH(B322,'Community SIP'!B:B,0))</f>
        <v>Community SIP</v>
      </c>
      <c r="AW322" s="119" t="str">
        <f t="shared" si="110"/>
        <v xml:space="preserve"> Small farm areas alongside higher fragmentation of holdings suggests community SIPs may be preferred</v>
      </c>
      <c r="AX322" s="119" t="str">
        <f t="shared" si="111"/>
        <v/>
      </c>
      <c r="AY322" s="119"/>
      <c r="AZ322" s="120" t="str">
        <f t="shared" si="108"/>
        <v>Electric</v>
      </c>
      <c r="BA322" s="119"/>
      <c r="BB322" s="120" t="str">
        <f>INDEX(DISCOM!H:H,MATCH(B322,DISCOM!B:B,0))</f>
        <v>No</v>
      </c>
      <c r="BC322" s="153" t="s">
        <v>724</v>
      </c>
      <c r="BD322" s="181" t="str">
        <f t="shared" si="10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22" s="58" t="s">
        <v>725</v>
      </c>
      <c r="BG322">
        <f>Y322*100</f>
        <v>0</v>
      </c>
    </row>
    <row r="323" spans="1:59" ht="123" customHeight="1" x14ac:dyDescent="0.25">
      <c r="A323" s="88" t="str">
        <f>INDEX(Aquifer!A:A,MATCH(B323,Aquifer!C:C,0))</f>
        <v>nagaland</v>
      </c>
      <c r="B323" s="89" t="s">
        <v>83</v>
      </c>
      <c r="C323" s="87">
        <v>4.41</v>
      </c>
      <c r="D323" s="130">
        <f>INDEX(Aquifer!J:J,MATCH(B323,Aquifer!C:C,0))*100</f>
        <v>18.010344417304154</v>
      </c>
      <c r="E323" s="128">
        <v>129.6</v>
      </c>
      <c r="F323" s="128">
        <v>10.8</v>
      </c>
      <c r="G323" s="128">
        <v>29.231051569095246</v>
      </c>
      <c r="H323" s="46" t="str">
        <f t="shared" ref="H323:H386" si="114">IF(D323&lt;25,"Low",IF(D323&lt;50,"Moderate",IF(D323&lt;75,"High","Very High")))</f>
        <v>Low</v>
      </c>
      <c r="I323" s="46" t="str">
        <f t="shared" ref="I323:I386" si="115">IF(E323&lt;140,"Low",IF(E323&lt;180,"Moderate",IF(E323&lt;220,"High","Very High")))</f>
        <v>Low</v>
      </c>
      <c r="J323" s="46" t="str">
        <f t="shared" ref="J323:J386" si="116">IF(F323&lt;25,"Low",IF(F323&lt;50,"Moderate",IF(F323&lt;75,"High","Very High")))</f>
        <v>Low</v>
      </c>
      <c r="K323" s="46" t="str">
        <f t="shared" ref="K323:K386" si="117">IF(G323&lt;28.5,"Low",IF(G323&lt;48,"Moderate",IF(G323&lt;67.5,"High","Very High")))</f>
        <v>Moderate</v>
      </c>
      <c r="L323" s="91" t="str">
        <f t="shared" ref="L323:L386" si="118">CONCATENATE("District has ", H323, " proportion of area under cultivation, supporting ", I323, " cropping intensity. Irrigation coverage is ", J323, " with ", K323, " irrigation water requirements.")</f>
        <v>District has Low proportion of area under cultivation, supporting Low cropping intensity. Irrigation coverage is Low with Moderate irrigation water requirements.</v>
      </c>
      <c r="M323" s="132">
        <v>0.09</v>
      </c>
      <c r="N323" s="132">
        <f>INDEX(Aquifer!H:H,MATCH(B323,Aquifer!C:C,0))</f>
        <v>2.4</v>
      </c>
      <c r="O323" s="77" t="str">
        <f>INDEX(Aquifer!F:F,MATCH(B323,Aquifer!C:C,0))</f>
        <v>SR</v>
      </c>
      <c r="P323" s="134">
        <f>INDEX(surface_water_body!F:F,MATCH(B323,surface_water_body!A:A,0))</f>
        <v>143</v>
      </c>
      <c r="Q323" s="42">
        <f>INDEX(surface_water_body!D:D,MATCH(B323,surface_water_body!A:A,0))</f>
        <v>0.14974000000000004</v>
      </c>
      <c r="R323" s="132">
        <f>INDEX(surface_water_body!E:E,MATCH(B323,surface_water_body!A:A,0))</f>
        <v>1.3151694702445385E-2</v>
      </c>
      <c r="S323" s="43" t="str">
        <f t="shared" ref="S323:S386" si="119">IF(M323&lt;25,"Low",IF(M323&lt;50,"Moderate",IF(M323&lt;75,"High","Very High")))</f>
        <v>Low</v>
      </c>
      <c r="T323" s="43" t="str">
        <f t="shared" ref="T323:T386" si="120">IF(N323&lt;50,"Low",IF(N323&lt;70,"Moderate",IF(N323&lt;100,"Semi-critical","Over-exploited")))</f>
        <v>Low</v>
      </c>
      <c r="U323" s="43">
        <f t="shared" si="112"/>
        <v>1</v>
      </c>
      <c r="V323" s="48" t="str">
        <f t="shared" ref="V323:V386" si="121">CONCATENATE("Groundwater contribution to irrigation is ", S323, " with current groundwater development stage classified as ", T323, ". There are ", P323, " surface water bodies, covering ", ROUND(R323,1), "% of district area.")</f>
        <v>Groundwater contribution to irrigation is Low with current groundwater development stage classified as Low. There are 143 surface water bodies, covering 0% of district area.</v>
      </c>
      <c r="W323" s="136">
        <v>100</v>
      </c>
      <c r="X323" s="134">
        <v>0</v>
      </c>
      <c r="Y323" s="143">
        <f>INDEX(Aquifer!E:E, MATCH(B323,Aquifer!C:C,0))*100</f>
        <v>0</v>
      </c>
      <c r="Z323" s="139">
        <f>(INDEX(Aquifer!G:G, MATCH(B323,Aquifer!C:C,0)))*(10^4/10^6)</f>
        <v>10.945</v>
      </c>
      <c r="AA323" s="141">
        <v>320</v>
      </c>
      <c r="AB323" s="56">
        <f>INDEX(Replacement!M:M, MATCH(B323,Replacement!B:B,0))</f>
        <v>2.9634081113440582</v>
      </c>
      <c r="AC323" s="57">
        <f t="shared" si="113"/>
        <v>4</v>
      </c>
      <c r="AD323" s="57">
        <f>(X323/100)*0.278+(Y323/100)*0.0732</f>
        <v>0</v>
      </c>
      <c r="AE323" s="44">
        <f t="shared" ref="AE323:AE386" si="122">(((9.8*AB323*Z323*10^6*1000)/(3.6*10^6*0.3))*AD323)/(10^9)</f>
        <v>0</v>
      </c>
      <c r="AF323" s="61" t="str">
        <f t="shared" ref="AF323:AF386" si="123">CONCATENATE("District has ", W323, " pumps, with ", X323, " % of pumps being electric. The electric tariff subsidy is ", AT323, ". These pumps abstract ", INT(Z323), " MCM of groundwater.")</f>
        <v>District has 100 pumps, with 0 % of pumps being electric. The electric tariff subsidy is Low. These pumps abstract 10 MCM of groundwater.</v>
      </c>
      <c r="AG323" s="146">
        <f>INDEX(Replacement!N:N,MATCH(B323,Replacement!B:B,0))</f>
        <v>11.219999999999999</v>
      </c>
      <c r="AH323" s="147">
        <f>INDEX('Community SIP'!C:C,MATCH(B323,'Community SIP'!B:B,0))</f>
        <v>3.62</v>
      </c>
      <c r="AI323" s="147">
        <f>INDEX('Community SIP'!D:D,MATCH(B323,'Community SIP'!B:B,0))</f>
        <v>1.1599999999999999</v>
      </c>
      <c r="AJ323" s="67" t="str">
        <f t="shared" ref="AJ323:AJ386" si="124">IF(AG323&lt;35,"Low",IF(AG323&lt;60,"Moderate",IF(AG323&lt;80,"High","Very High")))</f>
        <v>Low</v>
      </c>
      <c r="AK323" s="64">
        <f t="shared" ref="AK323:AK386" si="125">IF(AH323&lt;=1,4,IF(AH323&lt;2,3,IF(AH323&lt;3,2,1)))</f>
        <v>1</v>
      </c>
      <c r="AL323" s="64" t="str">
        <f t="shared" ref="AL323:AL386" si="126">IF(AI323&lt;=1.25,"Low",IF(AI323&lt;2,"Moderate",IF(AI323&lt;3,"High","Very High")))</f>
        <v>Low</v>
      </c>
      <c r="AM323" s="70" t="str">
        <f t="shared" ref="AM323:AM386" si="127">CONCATENATE("Small and Marginal farmers hold ", INT(AG323), " % of holdings. The average area per holding is ", AH323, " ha with ", AL323, " fragmentation of land.")</f>
        <v>Small and Marginal farmers hold 11 % of holdings. The average area per holding is 3.62 ha with Low fragmentation of land.</v>
      </c>
      <c r="AN323" s="150" t="e">
        <f>INDEX(DISCOM!E:E,MATCH(B323,DISCOM!B:B,0))</f>
        <v>#N/A</v>
      </c>
      <c r="AO323" s="150"/>
      <c r="AP323" s="150" t="e">
        <f>INDEX(DISCOM!F:F,MATCH(B323,DISCOM!B:B,0))</f>
        <v>#N/A</v>
      </c>
      <c r="AQ323" s="74" t="str">
        <f>INDEX(DISCOM!H:H,MATCH(B323,DISCOM!B:B,0))</f>
        <v>No data</v>
      </c>
      <c r="AR323" s="150"/>
      <c r="AS323" s="77">
        <f>(INDEX(Tariff!D:D,MATCH(A323,Tariff!A:A,0)))*100</f>
        <v>320</v>
      </c>
      <c r="AT323" s="85" t="str">
        <f>(INDEX(Tariff!E:E,MATCH(A323,Tariff!A:A,0)))</f>
        <v>Low</v>
      </c>
      <c r="AU323" s="86" t="s">
        <v>735</v>
      </c>
      <c r="AV323" s="119" t="str">
        <f>INDEX('Community SIP'!I:I,MATCH(B323,'Community SIP'!B:B,0))</f>
        <v/>
      </c>
      <c r="AW323" s="119" t="str">
        <f t="shared" si="110"/>
        <v/>
      </c>
      <c r="AX323" s="119" t="str">
        <f t="shared" si="111"/>
        <v/>
      </c>
      <c r="AY323" s="119"/>
      <c r="AZ323" s="119" t="str">
        <f t="shared" ref="AZ323:AZ386" si="128">IF(X323&gt;67, "Electric", IF(X323&lt;33, "Diesel", "mix"))</f>
        <v>Diesel</v>
      </c>
      <c r="BA323" s="119"/>
      <c r="BB323" s="120" t="str">
        <f>INDEX(DISCOM!H:H,MATCH(B323,DISCOM!B:B,0))</f>
        <v>No data</v>
      </c>
      <c r="BC323" s="153" t="s">
        <v>736</v>
      </c>
      <c r="BD323" s="181" t="str">
        <f t="shared" ref="BD323:BD386" si="129">CONCATENATE(BC323,AX323,AW323)</f>
        <v>Higher proportion of diesel pumps suggests that PM-KUSUM model B be preferred.</v>
      </c>
      <c r="BE323" s="58" t="s">
        <v>737</v>
      </c>
      <c r="BG323">
        <f>Y323*100</f>
        <v>0</v>
      </c>
    </row>
    <row r="324" spans="1:59" ht="123" customHeight="1" x14ac:dyDescent="0.25">
      <c r="A324" s="88" t="str">
        <f>INDEX(Aquifer!A:A,MATCH(B324,Aquifer!C:C,0))</f>
        <v>bihar</v>
      </c>
      <c r="B324" s="89" t="s">
        <v>347</v>
      </c>
      <c r="C324" s="87">
        <v>4.381741368728</v>
      </c>
      <c r="D324" s="130">
        <f>INDEX(Aquifer!J:J,MATCH(B324,Aquifer!C:C,0))*100</f>
        <v>54.241061984345251</v>
      </c>
      <c r="E324" s="128">
        <v>141.19999999999999</v>
      </c>
      <c r="F324" s="128">
        <v>33.4</v>
      </c>
      <c r="G324" s="128">
        <v>39.389213406680653</v>
      </c>
      <c r="H324" s="46" t="str">
        <f t="shared" si="114"/>
        <v>High</v>
      </c>
      <c r="I324" s="46" t="str">
        <f t="shared" si="115"/>
        <v>Moderate</v>
      </c>
      <c r="J324" s="46" t="str">
        <f t="shared" si="116"/>
        <v>Moderate</v>
      </c>
      <c r="K324" s="46" t="str">
        <f t="shared" si="117"/>
        <v>Moderate</v>
      </c>
      <c r="L324" s="91" t="str">
        <f t="shared" si="118"/>
        <v>District has High proportion of area under cultivation, supporting Moderate cropping intensity. Irrigation coverage is Moderate with Moderate irrigation water requirements.</v>
      </c>
      <c r="M324" s="132">
        <v>87.02</v>
      </c>
      <c r="N324" s="132">
        <f>INDEX(Aquifer!H:H,MATCH(B324,Aquifer!C:C,0))</f>
        <v>36.380000000000003</v>
      </c>
      <c r="O324" s="77" t="str">
        <f>INDEX(Aquifer!F:F,MATCH(B324,Aquifer!C:C,0))</f>
        <v>SR</v>
      </c>
      <c r="P324" s="134">
        <f>INDEX(surface_water_body!F:F,MATCH(B324,surface_water_body!A:A,0))</f>
        <v>341</v>
      </c>
      <c r="Q324" s="42">
        <f>INDEX(surface_water_body!D:D,MATCH(B324,surface_water_body!A:A,0))</f>
        <v>11.406600000000019</v>
      </c>
      <c r="R324" s="132">
        <f>INDEX(surface_water_body!E:E,MATCH(B324,surface_water_body!A:A,0))</f>
        <v>0.59005297950378843</v>
      </c>
      <c r="S324" s="43" t="str">
        <f t="shared" si="119"/>
        <v>Very High</v>
      </c>
      <c r="T324" s="43" t="str">
        <f t="shared" si="120"/>
        <v>Low</v>
      </c>
      <c r="U324" s="43">
        <f t="shared" si="112"/>
        <v>3</v>
      </c>
      <c r="V324" s="48" t="str">
        <f t="shared" si="121"/>
        <v>Groundwater contribution to irrigation is Very High with current groundwater development stage classified as Low. There are 341 surface water bodies, covering 0.6% of district area.</v>
      </c>
      <c r="W324" s="136">
        <v>100</v>
      </c>
      <c r="X324" s="134">
        <v>0</v>
      </c>
      <c r="Y324" s="143">
        <f>INDEX(Aquifer!E:E, MATCH(B324,Aquifer!C:C,0))*100</f>
        <v>99</v>
      </c>
      <c r="Z324" s="139">
        <f>(INDEX(Aquifer!G:G, MATCH(B324,Aquifer!C:C,0)))*(10^4/10^6)</f>
        <v>249.69480000000001</v>
      </c>
      <c r="AA324" s="141">
        <v>67.5</v>
      </c>
      <c r="AB324" s="56">
        <f>INDEX(Replacement!M:M, MATCH(B324,Replacement!B:B,0))</f>
        <v>4.5</v>
      </c>
      <c r="AC324" s="57">
        <f t="shared" si="113"/>
        <v>4</v>
      </c>
      <c r="AD324" s="57">
        <f>(X324/100)*0.278+(Y324/100)*0.0732</f>
        <v>7.2468000000000005E-2</v>
      </c>
      <c r="AE324" s="44">
        <f t="shared" si="122"/>
        <v>7.3887437962800019E-4</v>
      </c>
      <c r="AF324" s="61" t="str">
        <f t="shared" si="123"/>
        <v>District has 100 pumps, with 0 % of pumps being electric. The electric tariff subsidy is Very High. These pumps abstract 249 MCM of groundwater.</v>
      </c>
      <c r="AG324" s="146">
        <f>INDEX(Replacement!N:N,MATCH(B324,Replacement!B:B,0))</f>
        <v>96.43</v>
      </c>
      <c r="AH324" s="147">
        <f>INDEX('Community SIP'!C:C,MATCH(B324,'Community SIP'!B:B,0))</f>
        <v>0.25</v>
      </c>
      <c r="AI324" s="147">
        <f>INDEX('Community SIP'!D:D,MATCH(B324,'Community SIP'!B:B,0))</f>
        <v>1</v>
      </c>
      <c r="AJ324" s="67" t="str">
        <f t="shared" si="124"/>
        <v>Very High</v>
      </c>
      <c r="AK324" s="64">
        <f t="shared" si="125"/>
        <v>4</v>
      </c>
      <c r="AL324" s="64" t="str">
        <f t="shared" si="126"/>
        <v>Low</v>
      </c>
      <c r="AM324" s="70" t="str">
        <f t="shared" si="127"/>
        <v>Small and Marginal farmers hold 96 % of holdings. The average area per holding is 0.25 ha with Low fragmentation of land.</v>
      </c>
      <c r="AN324" s="150" t="str">
        <f>INDEX(DISCOM!E:E,MATCH(B324,DISCOM!B:B,0))</f>
        <v>North Bihar Power Distribution Company Ltd (NBPDCL)</v>
      </c>
      <c r="AO324" s="150"/>
      <c r="AP324" s="150" t="str">
        <f>INDEX(DISCOM!F:F,MATCH(B324,DISCOM!B:B,0))</f>
        <v>C</v>
      </c>
      <c r="AQ324" s="74" t="str">
        <f>INDEX(DISCOM!H:H,MATCH(B324,DISCOM!B:B,0))</f>
        <v>Yes</v>
      </c>
      <c r="AR324" s="150" t="s">
        <v>726</v>
      </c>
      <c r="AS324" s="77">
        <f>(INDEX(Tariff!D:D,MATCH(A324,Tariff!A:A,0)))*100</f>
        <v>67.5</v>
      </c>
      <c r="AT324" s="85" t="str">
        <f>(INDEX(Tariff!E:E,MATCH(A324,Tariff!A:A,0)))</f>
        <v>Very High</v>
      </c>
      <c r="AU324" s="86" t="str">
        <f t="shared" ref="AU324:AU386" si="130">CONCATENATE(AN324, " is the Distribution Company responsible for distributing electricity. The rating of DISCOM (capturing financial and operational metrics) is ", AP324, ". ", AR324)</f>
        <v>North Bihar Power Distribution Company Ltd (NBPDCL) is the Distribution Company responsible for distributing electricity. The rating of DISCOM (capturing financial and operational metrics) is C. More than 70 % of feeder is segregated.</v>
      </c>
      <c r="AV324" s="119" t="str">
        <f>INDEX('Community SIP'!I:I,MATCH(B324,'Community SIP'!B:B,0))</f>
        <v>Community SIP</v>
      </c>
      <c r="AW324" s="119" t="str">
        <f t="shared" ref="AW324:AW387" si="131">IF(AV324="Community SIP", " Small farm areas alongside higher fragmentation of holdings suggests community SIPs may be preferred", "")</f>
        <v xml:space="preserve"> Small farm areas alongside higher fragmentation of holdings suggests community SIPs may be preferred</v>
      </c>
      <c r="AX324" s="119" t="str">
        <f t="shared" ref="AX324:AX387" si="132">IF(M324&gt;70," High groundwater development suggests that new SIPs should focus on surface water sources. ", "")</f>
        <v xml:space="preserve"> High groundwater development suggests that new SIPs should focus on surface water sources. </v>
      </c>
      <c r="AY324" s="120" t="s">
        <v>727</v>
      </c>
      <c r="AZ324" s="119" t="str">
        <f t="shared" si="128"/>
        <v>Diesel</v>
      </c>
      <c r="BA324" s="119"/>
      <c r="BB324" s="120" t="str">
        <f>INDEX(DISCOM!H:H,MATCH(B324,DISCOM!B:B,0))</f>
        <v>Yes</v>
      </c>
      <c r="BC324" s="153" t="s">
        <v>736</v>
      </c>
      <c r="BD324" s="181" t="str">
        <f t="shared" si="12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24" s="58" t="s">
        <v>737</v>
      </c>
      <c r="BG324">
        <f>Y324*100</f>
        <v>9900</v>
      </c>
    </row>
    <row r="325" spans="1:59" ht="123" customHeight="1" x14ac:dyDescent="0.25">
      <c r="A325" s="88" t="str">
        <f>INDEX(Aquifer!A:A,MATCH(B325,Aquifer!C:C,0))</f>
        <v>jammu and kashmir</v>
      </c>
      <c r="B325" s="89" t="s">
        <v>519</v>
      </c>
      <c r="C325" s="87">
        <v>3.2</v>
      </c>
      <c r="D325" s="130">
        <f>INDEX(Aquifer!J:J,MATCH(B325,Aquifer!C:C,0))*100</f>
        <v>14.697443207778205</v>
      </c>
      <c r="E325" s="128">
        <v>124.4</v>
      </c>
      <c r="F325" s="128">
        <v>15.8</v>
      </c>
      <c r="G325" s="128">
        <v>38.599529877520716</v>
      </c>
      <c r="H325" s="46" t="str">
        <f t="shared" si="114"/>
        <v>Low</v>
      </c>
      <c r="I325" s="46" t="str">
        <f t="shared" si="115"/>
        <v>Low</v>
      </c>
      <c r="J325" s="46" t="str">
        <f t="shared" si="116"/>
        <v>Low</v>
      </c>
      <c r="K325" s="46" t="str">
        <f t="shared" si="117"/>
        <v>Moderate</v>
      </c>
      <c r="L325" s="91" t="str">
        <f t="shared" si="118"/>
        <v>District has Low proportion of area under cultivation, supporting Low cropping intensity. Irrigation coverage is Low with Moderate irrigation water requirements.</v>
      </c>
      <c r="M325" s="132">
        <v>1.7999999999999998</v>
      </c>
      <c r="N325" s="132">
        <f>INDEX(Aquifer!H:H,MATCH(B325,Aquifer!C:C,0))</f>
        <v>15.17</v>
      </c>
      <c r="O325" s="77" t="str">
        <f>INDEX(Aquifer!F:F,MATCH(B325,Aquifer!C:C,0))</f>
        <v>HR</v>
      </c>
      <c r="P325" s="134">
        <f>INDEX(surface_water_body!F:F,MATCH(B325,surface_water_body!A:A,0))</f>
        <v>153</v>
      </c>
      <c r="Q325" s="42">
        <f>INDEX(surface_water_body!D:D,MATCH(B325,surface_water_body!A:A,0))</f>
        <v>0.13046000000000002</v>
      </c>
      <c r="R325" s="132">
        <f>INDEX(surface_water_body!E:E,MATCH(B325,surface_water_body!A:A,0))</f>
        <v>1.6585517757225258E-3</v>
      </c>
      <c r="S325" s="43" t="str">
        <f t="shared" si="119"/>
        <v>Low</v>
      </c>
      <c r="T325" s="43" t="str">
        <f t="shared" si="120"/>
        <v>Low</v>
      </c>
      <c r="U325" s="43">
        <f t="shared" si="112"/>
        <v>1</v>
      </c>
      <c r="V325" s="48" t="str">
        <f t="shared" si="121"/>
        <v>Groundwater contribution to irrigation is Low with current groundwater development stage classified as Low. There are 153 surface water bodies, covering 0% of district area.</v>
      </c>
      <c r="W325" s="136">
        <v>100</v>
      </c>
      <c r="X325" s="134">
        <v>0</v>
      </c>
      <c r="Y325" s="143">
        <f>INDEX(Aquifer!E:E, MATCH(B325,Aquifer!C:C,0))*100</f>
        <v>0</v>
      </c>
      <c r="Z325" s="139">
        <f>(INDEX(Aquifer!G:G, MATCH(B325,Aquifer!C:C,0)))*(10^4/10^6)</f>
        <v>2.3081</v>
      </c>
      <c r="AA325" s="141">
        <v>235</v>
      </c>
      <c r="AB325" s="56">
        <f>INDEX(Replacement!M:M, MATCH(B325,Replacement!B:B,0))</f>
        <v>12.42588413850139</v>
      </c>
      <c r="AC325" s="57">
        <f t="shared" si="113"/>
        <v>4</v>
      </c>
      <c r="AD325" s="57">
        <f>(X325/100)*0.278+(Y325/100)*0.0732</f>
        <v>0</v>
      </c>
      <c r="AE325" s="44">
        <f t="shared" si="122"/>
        <v>0</v>
      </c>
      <c r="AF325" s="61" t="str">
        <f t="shared" si="123"/>
        <v>District has 100 pumps, with 0 % of pumps being electric. The electric tariff subsidy is Moderate. These pumps abstract 2 MCM of groundwater.</v>
      </c>
      <c r="AG325" s="146">
        <f>INDEX(Replacement!N:N,MATCH(B325,Replacement!B:B,0))</f>
        <v>96.44</v>
      </c>
      <c r="AH325" s="147">
        <f>INDEX('Community SIP'!C:C,MATCH(B325,'Community SIP'!B:B,0))</f>
        <v>0.55000000000000004</v>
      </c>
      <c r="AI325" s="147">
        <f>INDEX('Community SIP'!D:D,MATCH(B325,'Community SIP'!B:B,0))</f>
        <v>3.43</v>
      </c>
      <c r="AJ325" s="67" t="str">
        <f t="shared" si="124"/>
        <v>Very High</v>
      </c>
      <c r="AK325" s="64">
        <f t="shared" si="125"/>
        <v>4</v>
      </c>
      <c r="AL325" s="64" t="str">
        <f t="shared" si="126"/>
        <v>Very High</v>
      </c>
      <c r="AM325" s="70" t="str">
        <f t="shared" si="127"/>
        <v>Small and Marginal farmers hold 96 % of holdings. The average area per holding is 0.55 ha with Very High fragmentation of land.</v>
      </c>
      <c r="AN325" s="150" t="e">
        <f>INDEX(DISCOM!E:E,MATCH(B325,DISCOM!B:B,0))</f>
        <v>#N/A</v>
      </c>
      <c r="AO325" s="150"/>
      <c r="AP325" s="150" t="e">
        <f>INDEX(DISCOM!F:F,MATCH(B325,DISCOM!B:B,0))</f>
        <v>#N/A</v>
      </c>
      <c r="AQ325" s="74" t="str">
        <f>INDEX(DISCOM!H:H,MATCH(B325,DISCOM!B:B,0))</f>
        <v>No data</v>
      </c>
      <c r="AR325" s="150"/>
      <c r="AS325" s="77">
        <f>(INDEX(Tariff!D:D,MATCH(A325,Tariff!A:A,0)))*100</f>
        <v>235</v>
      </c>
      <c r="AT325" s="85" t="str">
        <f>(INDEX(Tariff!E:E,MATCH(A325,Tariff!A:A,0)))</f>
        <v>Moderate</v>
      </c>
      <c r="AU325" s="86" t="s">
        <v>735</v>
      </c>
      <c r="AV325" s="119" t="str">
        <f>INDEX('Community SIP'!I:I,MATCH(B325,'Community SIP'!B:B,0))</f>
        <v>Community SIP</v>
      </c>
      <c r="AW325" s="119" t="str">
        <f t="shared" si="131"/>
        <v xml:space="preserve"> Small farm areas alongside higher fragmentation of holdings suggests community SIPs may be preferred</v>
      </c>
      <c r="AX325" s="119" t="str">
        <f t="shared" si="132"/>
        <v/>
      </c>
      <c r="AY325" s="119"/>
      <c r="AZ325" s="119" t="str">
        <f t="shared" si="128"/>
        <v>Diesel</v>
      </c>
      <c r="BA325" s="119"/>
      <c r="BB325" s="120" t="str">
        <f>INDEX(DISCOM!H:H,MATCH(B325,DISCOM!B:B,0))</f>
        <v>No data</v>
      </c>
      <c r="BC325" s="153" t="s">
        <v>736</v>
      </c>
      <c r="BD325" s="181" t="str">
        <f t="shared" si="129"/>
        <v>Higher proportion of diesel pumps suggests that PM-KUSUM model B be preferred. Small farm areas alongside higher fragmentation of holdings suggests community SIPs may be preferred</v>
      </c>
      <c r="BE325" s="58" t="s">
        <v>737</v>
      </c>
      <c r="BG325">
        <f>Y325*100</f>
        <v>0</v>
      </c>
    </row>
    <row r="326" spans="1:59" ht="123" customHeight="1" x14ac:dyDescent="0.25">
      <c r="A326" s="88" t="str">
        <f>INDEX(Aquifer!A:A,MATCH(B326,Aquifer!C:C,0))</f>
        <v>west bengal</v>
      </c>
      <c r="B326" s="89" t="s">
        <v>653</v>
      </c>
      <c r="C326" s="87">
        <v>4.3412449657687002</v>
      </c>
      <c r="D326" s="130">
        <f>INDEX(Aquifer!J:J,MATCH(B326,Aquifer!C:C,0))*100</f>
        <v>77.546182498152703</v>
      </c>
      <c r="E326" s="128">
        <v>206.70000000000002</v>
      </c>
      <c r="F326" s="128">
        <v>15.8</v>
      </c>
      <c r="G326" s="128">
        <v>26.575583957690611</v>
      </c>
      <c r="H326" s="46" t="str">
        <f t="shared" si="114"/>
        <v>Very High</v>
      </c>
      <c r="I326" s="46" t="str">
        <f t="shared" si="115"/>
        <v>High</v>
      </c>
      <c r="J326" s="46" t="str">
        <f t="shared" si="116"/>
        <v>Low</v>
      </c>
      <c r="K326" s="46" t="str">
        <f t="shared" si="117"/>
        <v>Low</v>
      </c>
      <c r="L326" s="91" t="str">
        <f t="shared" si="118"/>
        <v>District has Very High proportion of area under cultivation, supporting High cropping intensity. Irrigation coverage is Low with Low irrigation water requirements.</v>
      </c>
      <c r="M326" s="132">
        <v>91.19</v>
      </c>
      <c r="N326" s="132">
        <f>INDEX(Aquifer!H:H,MATCH(B326,Aquifer!C:C,0))</f>
        <v>44.68</v>
      </c>
      <c r="O326" s="77" t="str">
        <f>INDEX(Aquifer!F:F,MATCH(B326,Aquifer!C:C,0))</f>
        <v>SR</v>
      </c>
      <c r="P326" s="134">
        <f>INDEX(surface_water_body!F:F,MATCH(B326,surface_water_body!A:A,0))</f>
        <v>21881</v>
      </c>
      <c r="Q326" s="42">
        <f>INDEX(surface_water_body!D:D,MATCH(B326,surface_water_body!A:A,0))</f>
        <v>37.264000000002326</v>
      </c>
      <c r="R326" s="132">
        <f>INDEX(surface_water_body!E:E,MATCH(B326,surface_water_body!A:A,0))</f>
        <v>1.1178265720317664</v>
      </c>
      <c r="S326" s="43" t="str">
        <f t="shared" si="119"/>
        <v>Very High</v>
      </c>
      <c r="T326" s="43" t="str">
        <f t="shared" si="120"/>
        <v>Low</v>
      </c>
      <c r="U326" s="43">
        <f t="shared" si="112"/>
        <v>4</v>
      </c>
      <c r="V326" s="48" t="str">
        <f t="shared" si="121"/>
        <v>Groundwater contribution to irrigation is Very High with current groundwater development stage classified as Low. There are 21881 surface water bodies, covering 1.1% of district area.</v>
      </c>
      <c r="W326" s="136">
        <v>100</v>
      </c>
      <c r="X326" s="134">
        <v>65</v>
      </c>
      <c r="Y326" s="143">
        <f>INDEX(Aquifer!E:E, MATCH(B326,Aquifer!C:C,0))*100</f>
        <v>35</v>
      </c>
      <c r="Z326" s="139">
        <f>(INDEX(Aquifer!G:G, MATCH(B326,Aquifer!C:C,0)))*(10^4/10^6)</f>
        <v>633.82980000000009</v>
      </c>
      <c r="AA326" s="141">
        <v>459.99999999999994</v>
      </c>
      <c r="AB326" s="56">
        <f>INDEX(Replacement!M:M, MATCH(B326,Replacement!B:B,0))</f>
        <v>2.93</v>
      </c>
      <c r="AC326" s="57">
        <f t="shared" si="113"/>
        <v>2</v>
      </c>
      <c r="AD326" s="57">
        <f>(X326/100)*0.278+(Y326/100)*0.0732</f>
        <v>0.20632000000000003</v>
      </c>
      <c r="AE326" s="44">
        <f t="shared" si="122"/>
        <v>3.4768337417999118E-3</v>
      </c>
      <c r="AF326" s="61" t="str">
        <f t="shared" si="123"/>
        <v>District has 100 pumps, with 65 % of pumps being electric. The electric tariff subsidy is Low. These pumps abstract 633 MCM of groundwater.</v>
      </c>
      <c r="AG326" s="146">
        <f>INDEX(Replacement!N:N,MATCH(B326,Replacement!B:B,0))</f>
        <v>94.058306689999995</v>
      </c>
      <c r="AH326" s="147">
        <f>INDEX('Community SIP'!C:C,MATCH(B326,'Community SIP'!B:B,0))</f>
        <v>0.86</v>
      </c>
      <c r="AI326" s="147">
        <f>INDEX('Community SIP'!D:D,MATCH(B326,'Community SIP'!B:B,0))</f>
        <v>3.53</v>
      </c>
      <c r="AJ326" s="67" t="str">
        <f t="shared" si="124"/>
        <v>Very High</v>
      </c>
      <c r="AK326" s="64">
        <f t="shared" si="125"/>
        <v>4</v>
      </c>
      <c r="AL326" s="64" t="str">
        <f t="shared" si="126"/>
        <v>Very High</v>
      </c>
      <c r="AM326" s="70" t="str">
        <f t="shared" si="127"/>
        <v>Small and Marginal farmers hold 94 % of holdings. The average area per holding is 0.86 ha with Very High fragmentation of land.</v>
      </c>
      <c r="AN326" s="150" t="str">
        <f>INDEX(DISCOM!E:E,MATCH(B326,DISCOM!B:B,0))</f>
        <v>West Bengal State Electricity Distribution Company Limited (WBSEDCL)</v>
      </c>
      <c r="AO326" s="150"/>
      <c r="AP326" s="150" t="str">
        <f>INDEX(DISCOM!F:F,MATCH(B326,DISCOM!B:B,0))</f>
        <v>B-</v>
      </c>
      <c r="AQ326" s="74" t="str">
        <f>INDEX(DISCOM!H:H,MATCH(B326,DISCOM!B:B,0))</f>
        <v>No</v>
      </c>
      <c r="AR326" s="150"/>
      <c r="AS326" s="77">
        <f>(INDEX(Tariff!D:D,MATCH(A326,Tariff!A:A,0)))*100</f>
        <v>459.99999999999994</v>
      </c>
      <c r="AT326" s="85" t="str">
        <f>(INDEX(Tariff!E:E,MATCH(A326,Tariff!A:A,0)))</f>
        <v>Low</v>
      </c>
      <c r="AU326" s="86" t="str">
        <f t="shared" si="130"/>
        <v xml:space="preserve">West Bengal State Electricity Distribution Company Limited (WBSEDCL) is the Distribution Company responsible for distributing electricity. The rating of DISCOM (capturing financial and operational metrics) is B-. </v>
      </c>
      <c r="AV326" s="119" t="str">
        <f>INDEX('Community SIP'!I:I,MATCH(B326,'Community SIP'!B:B,0))</f>
        <v>Community SIP</v>
      </c>
      <c r="AW326" s="119" t="str">
        <f t="shared" si="131"/>
        <v xml:space="preserve"> Small farm areas alongside higher fragmentation of holdings suggests community SIPs may be preferred</v>
      </c>
      <c r="AX326" s="119" t="str">
        <f t="shared" si="132"/>
        <v xml:space="preserve"> High groundwater development suggests that new SIPs should focus on surface water sources. </v>
      </c>
      <c r="AY326" s="120" t="s">
        <v>727</v>
      </c>
      <c r="AZ326" s="119" t="str">
        <f t="shared" si="128"/>
        <v>mix</v>
      </c>
      <c r="BA326" s="119"/>
      <c r="BB326" s="120" t="str">
        <f>INDEX(DISCOM!H:H,MATCH(B326,DISCOM!B:B,0))</f>
        <v>No</v>
      </c>
      <c r="BC326" s="153" t="s">
        <v>743</v>
      </c>
      <c r="BD326" s="181" t="str">
        <f t="shared" si="129"/>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326" s="58" t="s">
        <v>725</v>
      </c>
      <c r="BG326">
        <f>Y326*100</f>
        <v>3500</v>
      </c>
    </row>
    <row r="327" spans="1:59" ht="123" customHeight="1" x14ac:dyDescent="0.25">
      <c r="A327" s="88" t="str">
        <f>INDEX(Aquifer!A:A,MATCH(B327,Aquifer!C:C,0))</f>
        <v>karnataka</v>
      </c>
      <c r="B327" s="89" t="s">
        <v>195</v>
      </c>
      <c r="C327" s="87">
        <v>4.9471199298672</v>
      </c>
      <c r="D327" s="130">
        <f>INDEX(Aquifer!J:J,MATCH(B327,Aquifer!C:C,0))*100</f>
        <v>48.752236625890092</v>
      </c>
      <c r="E327" s="128">
        <v>114.39999999999999</v>
      </c>
      <c r="F327" s="128">
        <v>1.3</v>
      </c>
      <c r="G327" s="128">
        <v>47.665800365771496</v>
      </c>
      <c r="H327" s="46" t="str">
        <f t="shared" si="114"/>
        <v>Moderate</v>
      </c>
      <c r="I327" s="46" t="str">
        <f t="shared" si="115"/>
        <v>Low</v>
      </c>
      <c r="J327" s="46" t="str">
        <f t="shared" si="116"/>
        <v>Low</v>
      </c>
      <c r="K327" s="46" t="str">
        <f t="shared" si="117"/>
        <v>Moderate</v>
      </c>
      <c r="L327" s="91" t="str">
        <f t="shared" si="118"/>
        <v>District has Moderate proportion of area under cultivation, supporting Low cropping intensity. Irrigation coverage is Low with Moderate irrigation water requirements.</v>
      </c>
      <c r="M327" s="132">
        <v>32.619999999999997</v>
      </c>
      <c r="N327" s="132">
        <f>INDEX(Aquifer!H:H,MATCH(B327,Aquifer!C:C,0))</f>
        <v>40.39</v>
      </c>
      <c r="O327" s="77" t="str">
        <f>INDEX(Aquifer!F:F,MATCH(B327,Aquifer!C:C,0))</f>
        <v>HR</v>
      </c>
      <c r="P327" s="134">
        <f>INDEX(surface_water_body!F:F,MATCH(B327,surface_water_body!A:A,0))</f>
        <v>584</v>
      </c>
      <c r="Q327" s="42">
        <f>INDEX(surface_water_body!D:D,MATCH(B327,surface_water_body!A:A,0))</f>
        <v>58.66</v>
      </c>
      <c r="R327" s="132">
        <f>INDEX(surface_water_body!E:E,MATCH(B327,surface_water_body!A:A,0))</f>
        <v>1.3813482588445911</v>
      </c>
      <c r="S327" s="43" t="str">
        <f t="shared" si="119"/>
        <v>Moderate</v>
      </c>
      <c r="T327" s="43" t="str">
        <f t="shared" si="120"/>
        <v>Low</v>
      </c>
      <c r="U327" s="43">
        <f t="shared" si="112"/>
        <v>4</v>
      </c>
      <c r="V327" s="48" t="str">
        <f t="shared" si="121"/>
        <v>Groundwater contribution to irrigation is Moderate with current groundwater development stage classified as Low. There are 584 surface water bodies, covering 1.4% of district area.</v>
      </c>
      <c r="W327" s="136">
        <v>100</v>
      </c>
      <c r="X327" s="134">
        <v>100</v>
      </c>
      <c r="Y327" s="143">
        <f>INDEX(Aquifer!E:E, MATCH(B327,Aquifer!C:C,0))*100</f>
        <v>0</v>
      </c>
      <c r="Z327" s="139">
        <f>(INDEX(Aquifer!G:G, MATCH(B327,Aquifer!C:C,0)))*(10^4/10^6)</f>
        <v>707.34179999999992</v>
      </c>
      <c r="AA327" s="141">
        <v>0</v>
      </c>
      <c r="AB327" s="56">
        <f>INDEX(Replacement!M:M, MATCH(B327,Replacement!B:B,0))</f>
        <v>8.9</v>
      </c>
      <c r="AC327" s="57">
        <f t="shared" si="113"/>
        <v>1</v>
      </c>
      <c r="AD327" s="57">
        <f>(X327/100)*0.278+(Y327/100)*0.0732</f>
        <v>0.27800000000000002</v>
      </c>
      <c r="AE327" s="44">
        <f t="shared" si="122"/>
        <v>1.5880583147488889E-2</v>
      </c>
      <c r="AF327" s="61" t="str">
        <f t="shared" si="123"/>
        <v>District has 100 pumps, with 100 % of pumps being electric. The electric tariff subsidy is Very High. These pumps abstract 707 MCM of groundwater.</v>
      </c>
      <c r="AG327" s="146">
        <f>INDEX(Replacement!N:N,MATCH(B327,Replacement!B:B,0))</f>
        <v>67.72</v>
      </c>
      <c r="AH327" s="147">
        <f>INDEX('Community SIP'!C:C,MATCH(B327,'Community SIP'!B:B,0))</f>
        <v>2.27</v>
      </c>
      <c r="AI327" s="147">
        <f>INDEX('Community SIP'!D:D,MATCH(B327,'Community SIP'!B:B,0))</f>
        <v>2.1800000000000002</v>
      </c>
      <c r="AJ327" s="67" t="str">
        <f t="shared" si="124"/>
        <v>High</v>
      </c>
      <c r="AK327" s="64">
        <f t="shared" si="125"/>
        <v>2</v>
      </c>
      <c r="AL327" s="64" t="str">
        <f t="shared" si="126"/>
        <v>High</v>
      </c>
      <c r="AM327" s="70" t="str">
        <f t="shared" si="127"/>
        <v>Small and Marginal farmers hold 67 % of holdings. The average area per holding is 2.27 ha with High fragmentation of land.</v>
      </c>
      <c r="AN327" s="150" t="str">
        <f>INDEX(DISCOM!E:E,MATCH(B327,DISCOM!B:B,0))</f>
        <v>Chamundeshwari Electricity Supply Corporation Limited (CHESCOM)</v>
      </c>
      <c r="AO327" s="150"/>
      <c r="AP327" s="150" t="str">
        <f>INDEX(DISCOM!F:F,MATCH(B327,DISCOM!B:B,0))</f>
        <v>B</v>
      </c>
      <c r="AQ327" s="74" t="str">
        <f>INDEX(DISCOM!H:H,MATCH(B327,DISCOM!B:B,0))</f>
        <v>Yes</v>
      </c>
      <c r="AR327" s="150" t="s">
        <v>726</v>
      </c>
      <c r="AS327" s="77">
        <f>(INDEX(Tariff!D:D,MATCH(A327,Tariff!A:A,0)))*100</f>
        <v>0</v>
      </c>
      <c r="AT327" s="85" t="str">
        <f>(INDEX(Tariff!E:E,MATCH(A327,Tariff!A:A,0)))</f>
        <v>Very High</v>
      </c>
      <c r="AU327" s="86" t="str">
        <f t="shared" si="130"/>
        <v>Chamundeshwari Electricity Supply Corporation Limited (CHESCOM) is the Distribution Company responsible for distributing electricity. The rating of DISCOM (capturing financial and operational metrics) is B. More than 70 % of feeder is segregated.</v>
      </c>
      <c r="AV327" s="119" t="str">
        <f>INDEX('Community SIP'!I:I,MATCH(B327,'Community SIP'!B:B,0))</f>
        <v/>
      </c>
      <c r="AW327" s="119" t="str">
        <f t="shared" si="131"/>
        <v/>
      </c>
      <c r="AX327" s="119" t="str">
        <f t="shared" si="132"/>
        <v/>
      </c>
      <c r="AY327" s="119"/>
      <c r="AZ327" s="119" t="str">
        <f t="shared" si="128"/>
        <v>Electric</v>
      </c>
      <c r="BA327" s="120" t="s">
        <v>728</v>
      </c>
      <c r="BB327" s="120" t="str">
        <f>INDEX(DISCOM!H:H,MATCH(B327,DISCOM!B:B,0))</f>
        <v>Yes</v>
      </c>
      <c r="BC327" s="153" t="s">
        <v>731</v>
      </c>
      <c r="BD327" s="181" t="str">
        <f t="shared" si="129"/>
        <v>High DISCOM rating alongside feeder segregation and higher proportion of electric pumps suggests both PM-KUSUM model C (IPS and FLS) may be preferred.</v>
      </c>
      <c r="BE327" s="58" t="s">
        <v>732</v>
      </c>
      <c r="BG327">
        <f>Y327*100</f>
        <v>0</v>
      </c>
    </row>
    <row r="328" spans="1:59" ht="123" customHeight="1" x14ac:dyDescent="0.25">
      <c r="A328" s="88" t="str">
        <f>INDEX(Aquifer!A:A,MATCH(B328,Aquifer!C:C,0))</f>
        <v>jharkhand</v>
      </c>
      <c r="B328" s="89" t="s">
        <v>257</v>
      </c>
      <c r="C328" s="87">
        <v>4.96</v>
      </c>
      <c r="D328" s="130">
        <f>INDEX(Aquifer!J:J,MATCH(B328,Aquifer!C:C,0))*100</f>
        <v>7.1357142402180909</v>
      </c>
      <c r="E328" s="128">
        <v>120.8</v>
      </c>
      <c r="F328" s="128">
        <v>25</v>
      </c>
      <c r="G328" s="128">
        <v>54.284105307616507</v>
      </c>
      <c r="H328" s="46" t="str">
        <f t="shared" si="114"/>
        <v>Low</v>
      </c>
      <c r="I328" s="46" t="str">
        <f t="shared" si="115"/>
        <v>Low</v>
      </c>
      <c r="J328" s="46" t="str">
        <f t="shared" si="116"/>
        <v>Moderate</v>
      </c>
      <c r="K328" s="46" t="str">
        <f t="shared" si="117"/>
        <v>High</v>
      </c>
      <c r="L328" s="91" t="str">
        <f t="shared" si="118"/>
        <v>District has Low proportion of area under cultivation, supporting Low cropping intensity. Irrigation coverage is Moderate with High irrigation water requirements.</v>
      </c>
      <c r="M328" s="132">
        <v>55.34</v>
      </c>
      <c r="N328" s="132">
        <f>INDEX(Aquifer!H:H,MATCH(B328,Aquifer!C:C,0))</f>
        <v>66.44</v>
      </c>
      <c r="O328" s="77" t="str">
        <f>INDEX(Aquifer!F:F,MATCH(B328,Aquifer!C:C,0))</f>
        <v>HR</v>
      </c>
      <c r="P328" s="134">
        <f>INDEX(surface_water_body!F:F,MATCH(B328,surface_water_body!A:A,0))</f>
        <v>1889</v>
      </c>
      <c r="Q328" s="42">
        <f>INDEX(surface_water_body!D:D,MATCH(B328,surface_water_body!A:A,0))</f>
        <v>350.62161999999989</v>
      </c>
      <c r="R328" s="132">
        <f>INDEX(surface_water_body!E:E,MATCH(B328,surface_water_body!A:A,0))</f>
        <v>26.523426900071005</v>
      </c>
      <c r="S328" s="43" t="str">
        <f t="shared" si="119"/>
        <v>High</v>
      </c>
      <c r="T328" s="43" t="str">
        <f t="shared" si="120"/>
        <v>Moderate</v>
      </c>
      <c r="U328" s="43">
        <f t="shared" si="112"/>
        <v>4</v>
      </c>
      <c r="V328" s="48" t="str">
        <f t="shared" si="121"/>
        <v>Groundwater contribution to irrigation is High with current groundwater development stage classified as Moderate. There are 1889 surface water bodies, covering 26.5% of district area.</v>
      </c>
      <c r="W328" s="136">
        <v>100</v>
      </c>
      <c r="X328" s="134">
        <v>2</v>
      </c>
      <c r="Y328" s="143">
        <f>INDEX(Aquifer!E:E, MATCH(B328,Aquifer!C:C,0))*100</f>
        <v>98</v>
      </c>
      <c r="Z328" s="139">
        <f>(INDEX(Aquifer!G:G, MATCH(B328,Aquifer!C:C,0)))*(10^4/10^6)</f>
        <v>39.098200000000006</v>
      </c>
      <c r="AA328" s="141">
        <v>95</v>
      </c>
      <c r="AB328" s="56">
        <f>INDEX(Replacement!M:M, MATCH(B328,Replacement!B:B,0))</f>
        <v>6.5</v>
      </c>
      <c r="AC328" s="57">
        <f t="shared" si="113"/>
        <v>4</v>
      </c>
      <c r="AD328" s="57">
        <f>(X328/100)*0.278+(Y328/100)*0.0732</f>
        <v>7.729599999999999E-2</v>
      </c>
      <c r="AE328" s="44">
        <f t="shared" si="122"/>
        <v>1.7824996811170371E-4</v>
      </c>
      <c r="AF328" s="61" t="str">
        <f t="shared" si="123"/>
        <v>District has 100 pumps, with 2 % of pumps being electric. The electric tariff subsidy is High. These pumps abstract 39 MCM of groundwater.</v>
      </c>
      <c r="AG328" s="146">
        <f>INDEX(Replacement!N:N,MATCH(B328,Replacement!B:B,0))</f>
        <v>89.679999999999993</v>
      </c>
      <c r="AH328" s="147">
        <f>INDEX('Community SIP'!C:C,MATCH(B328,'Community SIP'!B:B,0))</f>
        <v>0.81</v>
      </c>
      <c r="AI328" s="147">
        <f>INDEX('Community SIP'!D:D,MATCH(B328,'Community SIP'!B:B,0))</f>
        <v>1</v>
      </c>
      <c r="AJ328" s="67" t="str">
        <f t="shared" si="124"/>
        <v>Very High</v>
      </c>
      <c r="AK328" s="64">
        <f t="shared" si="125"/>
        <v>4</v>
      </c>
      <c r="AL328" s="64" t="str">
        <f t="shared" si="126"/>
        <v>Low</v>
      </c>
      <c r="AM328" s="70" t="str">
        <f t="shared" si="127"/>
        <v>Small and Marginal farmers hold 89 % of holdings. The average area per holding is 0.81 ha with Low fragmentation of land.</v>
      </c>
      <c r="AN328" s="150" t="str">
        <f>INDEX(DISCOM!E:E,MATCH(B328,DISCOM!B:B,0))</f>
        <v>Jharkhand Bijli Vitran Nigam Limited (JBVNL)</v>
      </c>
      <c r="AO328" s="150"/>
      <c r="AP328" s="150" t="str">
        <f>INDEX(DISCOM!F:F,MATCH(B328,DISCOM!B:B,0))</f>
        <v>C-</v>
      </c>
      <c r="AQ328" s="74" t="str">
        <f>INDEX(DISCOM!H:H,MATCH(B328,DISCOM!B:B,0))</f>
        <v>No</v>
      </c>
      <c r="AR328" s="150"/>
      <c r="AS328" s="77">
        <f>(INDEX(Tariff!D:D,MATCH(A328,Tariff!A:A,0)))*100</f>
        <v>95</v>
      </c>
      <c r="AT328" s="85" t="str">
        <f>(INDEX(Tariff!E:E,MATCH(A328,Tariff!A:A,0)))</f>
        <v>High</v>
      </c>
      <c r="AU328" s="86" t="str">
        <f t="shared" si="130"/>
        <v xml:space="preserve">Jharkhand Bijli Vitran Nigam Limited (JBVNL) is the Distribution Company responsible for distributing electricity. The rating of DISCOM (capturing financial and operational metrics) is C-. </v>
      </c>
      <c r="AV328" s="119" t="str">
        <f>INDEX('Community SIP'!I:I,MATCH(B328,'Community SIP'!B:B,0))</f>
        <v>Community SIP</v>
      </c>
      <c r="AW328" s="119" t="str">
        <f t="shared" si="131"/>
        <v xml:space="preserve"> Small farm areas alongside higher fragmentation of holdings suggests community SIPs may be preferred</v>
      </c>
      <c r="AX328" s="119" t="str">
        <f t="shared" si="132"/>
        <v/>
      </c>
      <c r="AY328" s="119"/>
      <c r="AZ328" s="119" t="str">
        <f t="shared" si="128"/>
        <v>Diesel</v>
      </c>
      <c r="BA328" s="119"/>
      <c r="BB328" s="120" t="str">
        <f>INDEX(DISCOM!H:H,MATCH(B328,DISCOM!B:B,0))</f>
        <v>No</v>
      </c>
      <c r="BC328" s="153" t="s">
        <v>736</v>
      </c>
      <c r="BD328" s="181" t="str">
        <f t="shared" si="129"/>
        <v>Higher proportion of diesel pumps suggests that PM-KUSUM model B be preferred. Small farm areas alongside higher fragmentation of holdings suggests community SIPs may be preferred</v>
      </c>
      <c r="BE328" s="58" t="s">
        <v>737</v>
      </c>
      <c r="BG328">
        <f>Y328*100</f>
        <v>9800</v>
      </c>
    </row>
    <row r="329" spans="1:59" ht="123" customHeight="1" x14ac:dyDescent="0.25">
      <c r="A329" s="88" t="str">
        <f>INDEX(Aquifer!A:A,MATCH(B329,Aquifer!C:C,0))</f>
        <v>nagaland</v>
      </c>
      <c r="B329" s="89" t="s">
        <v>132</v>
      </c>
      <c r="C329" s="87">
        <v>4.3169562176929999</v>
      </c>
      <c r="D329" s="130">
        <f>INDEX(Aquifer!J:J,MATCH(B329,Aquifer!C:C,0))*100</f>
        <v>21.174698795180724</v>
      </c>
      <c r="E329" s="128">
        <v>137.79999999999998</v>
      </c>
      <c r="F329" s="128">
        <v>25.3</v>
      </c>
      <c r="G329" s="128">
        <v>34.442898426629561</v>
      </c>
      <c r="H329" s="46" t="str">
        <f t="shared" si="114"/>
        <v>Low</v>
      </c>
      <c r="I329" s="46" t="str">
        <f t="shared" si="115"/>
        <v>Low</v>
      </c>
      <c r="J329" s="46" t="str">
        <f t="shared" si="116"/>
        <v>Moderate</v>
      </c>
      <c r="K329" s="46" t="str">
        <f t="shared" si="117"/>
        <v>Moderate</v>
      </c>
      <c r="L329" s="91" t="str">
        <f t="shared" si="118"/>
        <v>District has Low proportion of area under cultivation, supporting Low cropping intensity. Irrigation coverage is Moderate with Moderate irrigation water requirements.</v>
      </c>
      <c r="M329" s="132">
        <v>0.05</v>
      </c>
      <c r="N329" s="132">
        <f>INDEX(Aquifer!H:H,MATCH(B329,Aquifer!C:C,0))</f>
        <v>5.84</v>
      </c>
      <c r="O329" s="77" t="str">
        <f>INDEX(Aquifer!F:F,MATCH(B329,Aquifer!C:C,0))</f>
        <v>HR</v>
      </c>
      <c r="P329" s="134">
        <f>INDEX(surface_water_body!F:F,MATCH(B329,surface_water_body!A:A,0))</f>
        <v>63</v>
      </c>
      <c r="Q329" s="42">
        <f>INDEX(surface_water_body!D:D,MATCH(B329,surface_water_body!A:A,0))</f>
        <v>6.1469999999999976E-2</v>
      </c>
      <c r="R329" s="132">
        <f>INDEX(surface_water_body!E:E,MATCH(B329,surface_water_body!A:A,0))</f>
        <v>4.6358901097242255E-3</v>
      </c>
      <c r="S329" s="43" t="str">
        <f t="shared" si="119"/>
        <v>Low</v>
      </c>
      <c r="T329" s="43" t="str">
        <f t="shared" si="120"/>
        <v>Low</v>
      </c>
      <c r="U329" s="43">
        <f t="shared" si="112"/>
        <v>1</v>
      </c>
      <c r="V329" s="48" t="str">
        <f t="shared" si="121"/>
        <v>Groundwater contribution to irrigation is Low with current groundwater development stage classified as Low. There are 63 surface water bodies, covering 0% of district area.</v>
      </c>
      <c r="W329" s="136">
        <v>100</v>
      </c>
      <c r="X329" s="134">
        <v>41</v>
      </c>
      <c r="Y329" s="143">
        <f>INDEX(Aquifer!E:E, MATCH(B329,Aquifer!C:C,0))*100</f>
        <v>57.999999999999993</v>
      </c>
      <c r="Z329" s="139">
        <f>(INDEX(Aquifer!G:G, MATCH(B329,Aquifer!C:C,0)))*(10^4/10^6)</f>
        <v>0.11070000000000001</v>
      </c>
      <c r="AA329" s="141">
        <v>320</v>
      </c>
      <c r="AB329" s="56">
        <f>INDEX(Replacement!M:M, MATCH(B329,Replacement!B:B,0))</f>
        <v>4.5</v>
      </c>
      <c r="AC329" s="57">
        <f t="shared" si="113"/>
        <v>3</v>
      </c>
      <c r="AD329" s="57">
        <f>(X329/100)*0.278+(Y329/100)*0.0732</f>
        <v>0.15643599999999999</v>
      </c>
      <c r="AE329" s="44">
        <f t="shared" si="122"/>
        <v>7.0712982899999997E-7</v>
      </c>
      <c r="AF329" s="61" t="str">
        <f t="shared" si="123"/>
        <v>District has 100 pumps, with 41 % of pumps being electric. The electric tariff subsidy is Low. These pumps abstract 0 MCM of groundwater.</v>
      </c>
      <c r="AG329" s="146">
        <f>INDEX(Replacement!N:N,MATCH(B329,Replacement!B:B,0))</f>
        <v>11.71</v>
      </c>
      <c r="AH329" s="147">
        <f>INDEX('Community SIP'!C:C,MATCH(B329,'Community SIP'!B:B,0))</f>
        <v>7.48</v>
      </c>
      <c r="AI329" s="147">
        <f>INDEX('Community SIP'!D:D,MATCH(B329,'Community SIP'!B:B,0))</f>
        <v>1.91</v>
      </c>
      <c r="AJ329" s="67" t="str">
        <f t="shared" si="124"/>
        <v>Low</v>
      </c>
      <c r="AK329" s="64">
        <f t="shared" si="125"/>
        <v>1</v>
      </c>
      <c r="AL329" s="64" t="str">
        <f t="shared" si="126"/>
        <v>Moderate</v>
      </c>
      <c r="AM329" s="70" t="str">
        <f t="shared" si="127"/>
        <v>Small and Marginal farmers hold 11 % of holdings. The average area per holding is 7.48 ha with Moderate fragmentation of land.</v>
      </c>
      <c r="AN329" s="150" t="e">
        <f>INDEX(DISCOM!E:E,MATCH(B329,DISCOM!B:B,0))</f>
        <v>#N/A</v>
      </c>
      <c r="AO329" s="150"/>
      <c r="AP329" s="150" t="e">
        <f>INDEX(DISCOM!F:F,MATCH(B329,DISCOM!B:B,0))</f>
        <v>#N/A</v>
      </c>
      <c r="AQ329" s="74" t="str">
        <f>INDEX(DISCOM!H:H,MATCH(B329,DISCOM!B:B,0))</f>
        <v>No data</v>
      </c>
      <c r="AR329" s="150"/>
      <c r="AS329" s="77">
        <f>(INDEX(Tariff!D:D,MATCH(A329,Tariff!A:A,0)))*100</f>
        <v>320</v>
      </c>
      <c r="AT329" s="85" t="str">
        <f>(INDEX(Tariff!E:E,MATCH(A329,Tariff!A:A,0)))</f>
        <v>Low</v>
      </c>
      <c r="AU329" s="86" t="s">
        <v>735</v>
      </c>
      <c r="AV329" s="119" t="str">
        <f>INDEX('Community SIP'!I:I,MATCH(B329,'Community SIP'!B:B,0))</f>
        <v/>
      </c>
      <c r="AW329" s="119" t="str">
        <f t="shared" si="131"/>
        <v/>
      </c>
      <c r="AX329" s="119" t="str">
        <f t="shared" si="132"/>
        <v/>
      </c>
      <c r="AY329" s="119"/>
      <c r="AZ329" s="119" t="str">
        <f t="shared" si="128"/>
        <v>mix</v>
      </c>
      <c r="BA329" s="119"/>
      <c r="BB329" s="120" t="str">
        <f>INDEX(DISCOM!H:H,MATCH(B329,DISCOM!B:B,0))</f>
        <v>No data</v>
      </c>
      <c r="BC329" s="153" t="s">
        <v>744</v>
      </c>
      <c r="BD329" s="181" t="str">
        <f t="shared" si="129"/>
        <v>No data on DISCOM feeder segregation</v>
      </c>
      <c r="BE329" s="58" t="s">
        <v>95</v>
      </c>
      <c r="BG329">
        <f>Y329*100</f>
        <v>5799.9999999999991</v>
      </c>
    </row>
    <row r="330" spans="1:59" ht="123" customHeight="1" x14ac:dyDescent="0.25">
      <c r="A330" s="88" t="str">
        <f>INDEX(Aquifer!A:A,MATCH(B330,Aquifer!C:C,0))</f>
        <v>assam</v>
      </c>
      <c r="B330" s="89" t="s">
        <v>409</v>
      </c>
      <c r="C330" s="87">
        <v>4.2841436269994997</v>
      </c>
      <c r="D330" s="130">
        <f>INDEX(Aquifer!J:J,MATCH(B330,Aquifer!C:C,0))*100</f>
        <v>27.615291262135923</v>
      </c>
      <c r="E330" s="128">
        <v>153.80000000000001</v>
      </c>
      <c r="F330" s="128">
        <v>12.1</v>
      </c>
      <c r="G330" s="128">
        <v>34.481805619530178</v>
      </c>
      <c r="H330" s="46" t="str">
        <f t="shared" si="114"/>
        <v>Moderate</v>
      </c>
      <c r="I330" s="46" t="str">
        <f t="shared" si="115"/>
        <v>Moderate</v>
      </c>
      <c r="J330" s="46" t="str">
        <f t="shared" si="116"/>
        <v>Low</v>
      </c>
      <c r="K330" s="46" t="str">
        <f t="shared" si="117"/>
        <v>Moderate</v>
      </c>
      <c r="L330" s="91" t="str">
        <f t="shared" si="118"/>
        <v>District has Moderate proportion of area under cultivation, supporting Moderate cropping intensity. Irrigation coverage is Low with Moderate irrigation water requirements.</v>
      </c>
      <c r="M330" s="132">
        <v>42.1</v>
      </c>
      <c r="N330" s="132">
        <f>INDEX(Aquifer!H:H,MATCH(B330,Aquifer!C:C,0))</f>
        <v>5.07</v>
      </c>
      <c r="O330" s="77" t="str">
        <f>INDEX(Aquifer!F:F,MATCH(B330,Aquifer!C:C,0))</f>
        <v>SR</v>
      </c>
      <c r="P330" s="134">
        <f>INDEX(surface_water_body!F:F,MATCH(B330,surface_water_body!A:A,0))</f>
        <v>10835</v>
      </c>
      <c r="Q330" s="42">
        <f>INDEX(surface_water_body!D:D,MATCH(B330,surface_water_body!A:A,0))</f>
        <v>12.732739999999191</v>
      </c>
      <c r="R330" s="132">
        <f>INDEX(surface_water_body!E:E,MATCH(B330,surface_water_body!A:A,0))</f>
        <v>0.38637637568756467</v>
      </c>
      <c r="S330" s="43" t="str">
        <f t="shared" si="119"/>
        <v>Moderate</v>
      </c>
      <c r="T330" s="43" t="str">
        <f t="shared" si="120"/>
        <v>Low</v>
      </c>
      <c r="U330" s="43">
        <f t="shared" si="112"/>
        <v>3</v>
      </c>
      <c r="V330" s="48" t="str">
        <f t="shared" si="121"/>
        <v>Groundwater contribution to irrigation is Moderate with current groundwater development stage classified as Low. There are 10835 surface water bodies, covering 0.4% of district area.</v>
      </c>
      <c r="W330" s="136">
        <v>100</v>
      </c>
      <c r="X330" s="134">
        <v>0</v>
      </c>
      <c r="Y330" s="143">
        <f>INDEX(Aquifer!E:E, MATCH(B330,Aquifer!C:C,0))*100</f>
        <v>100</v>
      </c>
      <c r="Z330" s="139">
        <f>(INDEX(Aquifer!G:G, MATCH(B330,Aquifer!C:C,0)))*(10^4/10^6)</f>
        <v>80.503799999999998</v>
      </c>
      <c r="AA330" s="141">
        <v>465.00000000000006</v>
      </c>
      <c r="AB330" s="56">
        <f>INDEX(Replacement!M:M, MATCH(B330,Replacement!B:B,0))</f>
        <v>17.399999999999999</v>
      </c>
      <c r="AC330" s="57">
        <f t="shared" si="113"/>
        <v>4</v>
      </c>
      <c r="AD330" s="57">
        <f>(X330/100)*0.278+(Y330/100)*0.0732</f>
        <v>7.3200000000000001E-2</v>
      </c>
      <c r="AE330" s="44">
        <f t="shared" si="122"/>
        <v>9.3041998504000002E-4</v>
      </c>
      <c r="AF330" s="61" t="str">
        <f t="shared" si="123"/>
        <v>District has 100 pumps, with 0 % of pumps being electric. The electric tariff subsidy is Low. These pumps abstract 80 MCM of groundwater.</v>
      </c>
      <c r="AG330" s="146">
        <f>INDEX(Replacement!N:N,MATCH(B330,Replacement!B:B,0))</f>
        <v>90.21</v>
      </c>
      <c r="AH330" s="147">
        <f>INDEX('Community SIP'!C:C,MATCH(B330,'Community SIP'!B:B,0))</f>
        <v>0.95</v>
      </c>
      <c r="AI330" s="147">
        <f>INDEX('Community SIP'!D:D,MATCH(B330,'Community SIP'!B:B,0))</f>
        <v>3.96</v>
      </c>
      <c r="AJ330" s="67" t="str">
        <f t="shared" si="124"/>
        <v>Very High</v>
      </c>
      <c r="AK330" s="64">
        <f t="shared" si="125"/>
        <v>4</v>
      </c>
      <c r="AL330" s="64" t="str">
        <f t="shared" si="126"/>
        <v>Very High</v>
      </c>
      <c r="AM330" s="70" t="str">
        <f t="shared" si="127"/>
        <v>Small and Marginal farmers hold 90 % of holdings. The average area per holding is 0.95 ha with Very High fragmentation of land.</v>
      </c>
      <c r="AN330" s="150" t="str">
        <f>INDEX(DISCOM!E:E,MATCH(B330,DISCOM!B:B,0))</f>
        <v>Assam Power Distribution Company Limited (APDCL)</v>
      </c>
      <c r="AO330" s="150"/>
      <c r="AP330" s="150" t="str">
        <f>INDEX(DISCOM!F:F,MATCH(B330,DISCOM!B:B,0))</f>
        <v>B-</v>
      </c>
      <c r="AQ330" s="74" t="str">
        <f>INDEX(DISCOM!H:H,MATCH(B330,DISCOM!B:B,0))</f>
        <v>No</v>
      </c>
      <c r="AR330" s="150"/>
      <c r="AS330" s="77">
        <f>(INDEX(Tariff!D:D,MATCH(A330,Tariff!A:A,0)))*100</f>
        <v>465.00000000000006</v>
      </c>
      <c r="AT330" s="85" t="str">
        <f>(INDEX(Tariff!E:E,MATCH(A330,Tariff!A:A,0)))</f>
        <v>Low</v>
      </c>
      <c r="AU330" s="86" t="str">
        <f t="shared" si="130"/>
        <v xml:space="preserve">Assam Power Distribution Company Limited (APDCL) is the Distribution Company responsible for distributing electricity. The rating of DISCOM (capturing financial and operational metrics) is B-. </v>
      </c>
      <c r="AV330" s="119" t="str">
        <f>INDEX('Community SIP'!I:I,MATCH(B330,'Community SIP'!B:B,0))</f>
        <v>Community SIP</v>
      </c>
      <c r="AW330" s="119" t="str">
        <f t="shared" si="131"/>
        <v xml:space="preserve"> Small farm areas alongside higher fragmentation of holdings suggests community SIPs may be preferred</v>
      </c>
      <c r="AX330" s="119" t="str">
        <f t="shared" si="132"/>
        <v/>
      </c>
      <c r="AY330" s="119"/>
      <c r="AZ330" s="119" t="str">
        <f t="shared" si="128"/>
        <v>Diesel</v>
      </c>
      <c r="BA330" s="119"/>
      <c r="BB330" s="120" t="str">
        <f>INDEX(DISCOM!H:H,MATCH(B330,DISCOM!B:B,0))</f>
        <v>No</v>
      </c>
      <c r="BC330" s="153" t="s">
        <v>736</v>
      </c>
      <c r="BD330" s="181" t="str">
        <f t="shared" si="129"/>
        <v>Higher proportion of diesel pumps suggests that PM-KUSUM model B be preferred. Small farm areas alongside higher fragmentation of holdings suggests community SIPs may be preferred</v>
      </c>
      <c r="BE330" s="58" t="s">
        <v>737</v>
      </c>
      <c r="BG330">
        <f>Y330*100</f>
        <v>10000</v>
      </c>
    </row>
    <row r="331" spans="1:59" ht="123" customHeight="1" x14ac:dyDescent="0.25">
      <c r="A331" s="88" t="str">
        <f>INDEX(Aquifer!A:A,MATCH(B331,Aquifer!C:C,0))</f>
        <v>karnataka</v>
      </c>
      <c r="B331" s="89" t="s">
        <v>574</v>
      </c>
      <c r="C331" s="87">
        <v>5.4514437812759002</v>
      </c>
      <c r="D331" s="130">
        <f>INDEX(Aquifer!J:J,MATCH(B331,Aquifer!C:C,0))*100</f>
        <v>56.103486716128927</v>
      </c>
      <c r="E331" s="128">
        <v>104.69999999999999</v>
      </c>
      <c r="F331" s="128">
        <v>13</v>
      </c>
      <c r="G331" s="128">
        <v>52.565368233999955</v>
      </c>
      <c r="H331" s="46" t="str">
        <f t="shared" si="114"/>
        <v>High</v>
      </c>
      <c r="I331" s="46" t="str">
        <f t="shared" si="115"/>
        <v>Low</v>
      </c>
      <c r="J331" s="46" t="str">
        <f t="shared" si="116"/>
        <v>Low</v>
      </c>
      <c r="K331" s="46" t="str">
        <f t="shared" si="117"/>
        <v>High</v>
      </c>
      <c r="L331" s="91" t="str">
        <f t="shared" si="118"/>
        <v>District has High proportion of area under cultivation, supporting Low cropping intensity. Irrigation coverage is Low with High irrigation water requirements.</v>
      </c>
      <c r="M331" s="132">
        <v>78.459999999999994</v>
      </c>
      <c r="N331" s="132">
        <f>INDEX(Aquifer!H:H,MATCH(B331,Aquifer!C:C,0))</f>
        <v>172.8</v>
      </c>
      <c r="O331" s="77" t="str">
        <f>INDEX(Aquifer!F:F,MATCH(B331,Aquifer!C:C,0))</f>
        <v>HR</v>
      </c>
      <c r="P331" s="134">
        <f>INDEX(surface_water_body!F:F,MATCH(B331,surface_water_body!A:A,0))</f>
        <v>1304</v>
      </c>
      <c r="Q331" s="42">
        <f>INDEX(surface_water_body!D:D,MATCH(B331,surface_water_body!A:A,0))</f>
        <v>57.869140000000058</v>
      </c>
      <c r="R331" s="132">
        <f>INDEX(surface_water_body!E:E,MATCH(B331,surface_water_body!A:A,0))</f>
        <v>1.4257086044189449</v>
      </c>
      <c r="S331" s="43" t="str">
        <f t="shared" si="119"/>
        <v>Very High</v>
      </c>
      <c r="T331" s="43" t="str">
        <f t="shared" si="120"/>
        <v>Over-exploited</v>
      </c>
      <c r="U331" s="43">
        <f t="shared" si="112"/>
        <v>4</v>
      </c>
      <c r="V331" s="48" t="str">
        <f t="shared" si="121"/>
        <v>Groundwater contribution to irrigation is Very High with current groundwater development stage classified as Over-exploited. There are 1304 surface water bodies, covering 1.4% of district area.</v>
      </c>
      <c r="W331" s="136">
        <v>100</v>
      </c>
      <c r="X331" s="134">
        <v>98</v>
      </c>
      <c r="Y331" s="143">
        <f>INDEX(Aquifer!E:E, MATCH(B331,Aquifer!C:C,0))*100</f>
        <v>0</v>
      </c>
      <c r="Z331" s="139">
        <f>(INDEX(Aquifer!G:G, MATCH(B331,Aquifer!C:C,0)))*(10^4/10^6)</f>
        <v>365.50269999999995</v>
      </c>
      <c r="AA331" s="141">
        <v>0</v>
      </c>
      <c r="AB331" s="56">
        <f>INDEX(Replacement!M:M, MATCH(B331,Replacement!B:B,0))</f>
        <v>12.3</v>
      </c>
      <c r="AC331" s="57">
        <f t="shared" si="113"/>
        <v>1</v>
      </c>
      <c r="AD331" s="57">
        <f>(X331/100)*0.278+(Y331/100)*0.0732</f>
        <v>0.27244000000000002</v>
      </c>
      <c r="AE331" s="44">
        <f t="shared" si="122"/>
        <v>1.1113961620905112E-2</v>
      </c>
      <c r="AF331" s="61" t="str">
        <f t="shared" si="123"/>
        <v>District has 100 pumps, with 98 % of pumps being electric. The electric tariff subsidy is Very High. These pumps abstract 365 MCM of groundwater.</v>
      </c>
      <c r="AG331" s="146">
        <f>INDEX(Replacement!N:N,MATCH(B331,Replacement!B:B,0))</f>
        <v>92.52000000000001</v>
      </c>
      <c r="AH331" s="147">
        <f>INDEX('Community SIP'!C:C,MATCH(B331,'Community SIP'!B:B,0))</f>
        <v>0.78</v>
      </c>
      <c r="AI331" s="147">
        <f>INDEX('Community SIP'!D:D,MATCH(B331,'Community SIP'!B:B,0))</f>
        <v>2.44</v>
      </c>
      <c r="AJ331" s="67" t="str">
        <f t="shared" si="124"/>
        <v>Very High</v>
      </c>
      <c r="AK331" s="64">
        <f t="shared" si="125"/>
        <v>4</v>
      </c>
      <c r="AL331" s="64" t="str">
        <f t="shared" si="126"/>
        <v>High</v>
      </c>
      <c r="AM331" s="70" t="str">
        <f t="shared" si="127"/>
        <v>Small and Marginal farmers hold 92 % of holdings. The average area per holding is 0.78 ha with High fragmentation of land.</v>
      </c>
      <c r="AN331" s="150" t="str">
        <f>INDEX(DISCOM!E:E,MATCH(B331,DISCOM!B:B,0))</f>
        <v>Bangalore Electricity Supply Company Limited (BESCOM)</v>
      </c>
      <c r="AO331" s="150"/>
      <c r="AP331" s="150" t="str">
        <f>INDEX(DISCOM!F:F,MATCH(B331,DISCOM!B:B,0))</f>
        <v>C</v>
      </c>
      <c r="AQ331" s="74" t="str">
        <f>INDEX(DISCOM!H:H,MATCH(B331,DISCOM!B:B,0))</f>
        <v>Yes</v>
      </c>
      <c r="AR331" s="150" t="s">
        <v>726</v>
      </c>
      <c r="AS331" s="77">
        <f>(INDEX(Tariff!D:D,MATCH(A331,Tariff!A:A,0)))*100</f>
        <v>0</v>
      </c>
      <c r="AT331" s="85" t="str">
        <f>(INDEX(Tariff!E:E,MATCH(A331,Tariff!A:A,0)))</f>
        <v>Very High</v>
      </c>
      <c r="AU331" s="86" t="str">
        <f t="shared" si="130"/>
        <v>Bangalore Electricity Supply Company Limited (BESCOM) is the Distribution Company responsible for distributing electricity. The rating of DISCOM (capturing financial and operational metrics) is C. More than 70 % of feeder is segregated.</v>
      </c>
      <c r="AV331" s="119" t="str">
        <f>INDEX('Community SIP'!I:I,MATCH(B331,'Community SIP'!B:B,0))</f>
        <v>Community SIP</v>
      </c>
      <c r="AW331" s="119" t="str">
        <f t="shared" si="131"/>
        <v xml:space="preserve"> Small farm areas alongside higher fragmentation of holdings suggests community SIPs may be preferred</v>
      </c>
      <c r="AX331" s="119" t="str">
        <f t="shared" si="132"/>
        <v xml:space="preserve"> High groundwater development suggests that new SIPs should focus on surface water sources. </v>
      </c>
      <c r="AY331" s="120" t="s">
        <v>727</v>
      </c>
      <c r="AZ331" s="119" t="str">
        <f t="shared" si="128"/>
        <v>Electric</v>
      </c>
      <c r="BA331" s="119"/>
      <c r="BB331" s="120" t="str">
        <f>INDEX(DISCOM!H:H,MATCH(B331,DISCOM!B:B,0))</f>
        <v>Yes</v>
      </c>
      <c r="BC331" s="153" t="s">
        <v>733</v>
      </c>
      <c r="BD331" s="181" t="str">
        <f t="shared" si="129"/>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331" s="58" t="s">
        <v>734</v>
      </c>
      <c r="BG331">
        <f>Y331*100</f>
        <v>0</v>
      </c>
    </row>
    <row r="332" spans="1:59" ht="123" customHeight="1" x14ac:dyDescent="0.25">
      <c r="A332" s="88" t="str">
        <f>INDEX(Aquifer!A:A,MATCH(B332,Aquifer!C:C,0))</f>
        <v>mizoram</v>
      </c>
      <c r="B332" s="89" t="s">
        <v>34</v>
      </c>
      <c r="C332" s="87">
        <v>4.5999999999999996</v>
      </c>
      <c r="D332" s="130">
        <f>INDEX(Aquifer!J:J,MATCH(B332,Aquifer!C:C,0))*100</f>
        <v>16.408976792603024</v>
      </c>
      <c r="E332" s="128">
        <v>100</v>
      </c>
      <c r="F332" s="128">
        <v>23.5</v>
      </c>
      <c r="G332" s="128">
        <v>32.605624327233592</v>
      </c>
      <c r="H332" s="46" t="str">
        <f t="shared" si="114"/>
        <v>Low</v>
      </c>
      <c r="I332" s="46" t="str">
        <f t="shared" si="115"/>
        <v>Low</v>
      </c>
      <c r="J332" s="46" t="str">
        <f t="shared" si="116"/>
        <v>Low</v>
      </c>
      <c r="K332" s="46" t="str">
        <f t="shared" si="117"/>
        <v>Moderate</v>
      </c>
      <c r="L332" s="91" t="str">
        <f t="shared" si="118"/>
        <v>District has Low proportion of area under cultivation, supporting Low cropping intensity. Irrigation coverage is Low with Moderate irrigation water requirements.</v>
      </c>
      <c r="M332" s="132">
        <v>0</v>
      </c>
      <c r="N332" s="132">
        <f>INDEX(Aquifer!H:H,MATCH(B332,Aquifer!C:C,0))</f>
        <v>1.22</v>
      </c>
      <c r="O332" s="77" t="str">
        <f>INDEX(Aquifer!F:F,MATCH(B332,Aquifer!C:C,0))</f>
        <v>SR</v>
      </c>
      <c r="P332" s="134">
        <f>INDEX(surface_water_body!F:F,MATCH(B332,surface_water_body!A:A,0))</f>
        <v>720</v>
      </c>
      <c r="Q332" s="42">
        <f>INDEX(surface_water_body!D:D,MATCH(B332,surface_water_body!A:A,0))</f>
        <v>10.275470000000016</v>
      </c>
      <c r="R332" s="132">
        <f>INDEX(surface_water_body!E:E,MATCH(B332,surface_water_body!A:A,0))</f>
        <v>0.75601851473720816</v>
      </c>
      <c r="S332" s="43" t="str">
        <f t="shared" si="119"/>
        <v>Low</v>
      </c>
      <c r="T332" s="43" t="str">
        <f t="shared" si="120"/>
        <v>Low</v>
      </c>
      <c r="U332" s="43">
        <f t="shared" si="112"/>
        <v>3</v>
      </c>
      <c r="V332" s="48" t="str">
        <f t="shared" si="121"/>
        <v>Groundwater contribution to irrigation is Low with current groundwater development stage classified as Low. There are 720 surface water bodies, covering 0.8% of district area.</v>
      </c>
      <c r="W332" s="136">
        <v>100</v>
      </c>
      <c r="X332" s="134">
        <v>0</v>
      </c>
      <c r="Y332" s="143">
        <f>INDEX(Aquifer!E:E, MATCH(B332,Aquifer!C:C,0))*100</f>
        <v>0</v>
      </c>
      <c r="Z332" s="139">
        <f>(INDEX(Aquifer!G:G, MATCH(B332,Aquifer!C:C,0)))*(10^4/10^6)</f>
        <v>0.434</v>
      </c>
      <c r="AA332" s="141">
        <v>380</v>
      </c>
      <c r="AB332" s="56">
        <f>INDEX(Replacement!M:M, MATCH(B332,Replacement!B:B,0))</f>
        <v>1.6222337032157148</v>
      </c>
      <c r="AC332" s="57">
        <f t="shared" si="113"/>
        <v>4</v>
      </c>
      <c r="AD332" s="57">
        <f>(X332/100)*0.278+(Y332/100)*0.0732</f>
        <v>0</v>
      </c>
      <c r="AE332" s="44">
        <f t="shared" si="122"/>
        <v>0</v>
      </c>
      <c r="AF332" s="61" t="str">
        <f t="shared" si="123"/>
        <v>District has 100 pumps, with 0 % of pumps being electric. The electric tariff subsidy is Low. These pumps abstract 0 MCM of groundwater.</v>
      </c>
      <c r="AG332" s="146">
        <f>INDEX(Replacement!N:N,MATCH(B332,Replacement!B:B,0))</f>
        <v>44.13</v>
      </c>
      <c r="AH332" s="147">
        <f>INDEX('Community SIP'!C:C,MATCH(B332,'Community SIP'!B:B,0))</f>
        <v>2.5099999999999998</v>
      </c>
      <c r="AI332" s="147">
        <f>INDEX('Community SIP'!D:D,MATCH(B332,'Community SIP'!B:B,0))</f>
        <v>1.49</v>
      </c>
      <c r="AJ332" s="67" t="str">
        <f t="shared" si="124"/>
        <v>Moderate</v>
      </c>
      <c r="AK332" s="64">
        <f t="shared" si="125"/>
        <v>2</v>
      </c>
      <c r="AL332" s="64" t="str">
        <f t="shared" si="126"/>
        <v>Moderate</v>
      </c>
      <c r="AM332" s="70" t="str">
        <f t="shared" si="127"/>
        <v>Small and Marginal farmers hold 44 % of holdings. The average area per holding is 2.51 ha with Moderate fragmentation of land.</v>
      </c>
      <c r="AN332" s="150" t="e">
        <f>INDEX(DISCOM!E:E,MATCH(B332,DISCOM!B:B,0))</f>
        <v>#N/A</v>
      </c>
      <c r="AO332" s="150"/>
      <c r="AP332" s="150" t="e">
        <f>INDEX(DISCOM!F:F,MATCH(B332,DISCOM!B:B,0))</f>
        <v>#N/A</v>
      </c>
      <c r="AQ332" s="74" t="str">
        <f>INDEX(DISCOM!H:H,MATCH(B332,DISCOM!B:B,0))</f>
        <v>No data</v>
      </c>
      <c r="AR332" s="150"/>
      <c r="AS332" s="77">
        <f>(INDEX(Tariff!D:D,MATCH(A332,Tariff!A:A,0)))*100</f>
        <v>380</v>
      </c>
      <c r="AT332" s="85" t="str">
        <f>(INDEX(Tariff!E:E,MATCH(A332,Tariff!A:A,0)))</f>
        <v>Low</v>
      </c>
      <c r="AU332" s="86" t="s">
        <v>735</v>
      </c>
      <c r="AV332" s="119" t="str">
        <f>INDEX('Community SIP'!I:I,MATCH(B332,'Community SIP'!B:B,0))</f>
        <v/>
      </c>
      <c r="AW332" s="119" t="str">
        <f t="shared" si="131"/>
        <v/>
      </c>
      <c r="AX332" s="119" t="str">
        <f t="shared" si="132"/>
        <v/>
      </c>
      <c r="AY332" s="119"/>
      <c r="AZ332" s="119" t="str">
        <f t="shared" si="128"/>
        <v>Diesel</v>
      </c>
      <c r="BA332" s="119"/>
      <c r="BB332" s="120" t="str">
        <f>INDEX(DISCOM!H:H,MATCH(B332,DISCOM!B:B,0))</f>
        <v>No data</v>
      </c>
      <c r="BC332" s="153" t="s">
        <v>736</v>
      </c>
      <c r="BD332" s="181" t="str">
        <f t="shared" si="129"/>
        <v>Higher proportion of diesel pumps suggests that PM-KUSUM model B be preferred.</v>
      </c>
      <c r="BE332" s="58" t="s">
        <v>737</v>
      </c>
      <c r="BG332">
        <f>Y332*100</f>
        <v>0</v>
      </c>
    </row>
    <row r="333" spans="1:59" ht="123" customHeight="1" x14ac:dyDescent="0.25">
      <c r="A333" s="88" t="str">
        <f>INDEX(Aquifer!A:A,MATCH(B333,Aquifer!C:C,0))</f>
        <v>maharashtra</v>
      </c>
      <c r="B333" s="89" t="s">
        <v>267</v>
      </c>
      <c r="C333" s="87">
        <v>5.2332844698657999</v>
      </c>
      <c r="D333" s="130">
        <f>INDEX(Aquifer!J:J,MATCH(B333,Aquifer!C:C,0))*100</f>
        <v>58.611361587015331</v>
      </c>
      <c r="E333" s="128">
        <v>176.89999999999998</v>
      </c>
      <c r="F333" s="128">
        <v>18.399999999999999</v>
      </c>
      <c r="G333" s="128">
        <v>69.839292125102943</v>
      </c>
      <c r="H333" s="46" t="str">
        <f t="shared" si="114"/>
        <v>High</v>
      </c>
      <c r="I333" s="46" t="str">
        <f t="shared" si="115"/>
        <v>Moderate</v>
      </c>
      <c r="J333" s="46" t="str">
        <f t="shared" si="116"/>
        <v>Low</v>
      </c>
      <c r="K333" s="46" t="str">
        <f t="shared" si="117"/>
        <v>Very High</v>
      </c>
      <c r="L333" s="91" t="str">
        <f t="shared" si="118"/>
        <v>District has High proportion of area under cultivation, supporting Moderate cropping intensity. Irrigation coverage is Low with Very High irrigation water requirements.</v>
      </c>
      <c r="M333" s="132">
        <v>39.75</v>
      </c>
      <c r="N333" s="132">
        <f>INDEX(Aquifer!H:H,MATCH(B333,Aquifer!C:C,0))</f>
        <v>42.45</v>
      </c>
      <c r="O333" s="77" t="str">
        <f>INDEX(Aquifer!F:F,MATCH(B333,Aquifer!C:C,0))</f>
        <v>HR</v>
      </c>
      <c r="P333" s="134">
        <f>INDEX(surface_water_body!F:F,MATCH(B333,surface_water_body!A:A,0))</f>
        <v>1338</v>
      </c>
      <c r="Q333" s="42">
        <f>INDEX(surface_water_body!D:D,MATCH(B333,surface_water_body!A:A,0))</f>
        <v>74.459310000000002</v>
      </c>
      <c r="R333" s="132">
        <f>INDEX(surface_water_body!E:E,MATCH(B333,surface_water_body!A:A,0))</f>
        <v>0.92908638954289491</v>
      </c>
      <c r="S333" s="43" t="str">
        <f t="shared" si="119"/>
        <v>Moderate</v>
      </c>
      <c r="T333" s="43" t="str">
        <f t="shared" si="120"/>
        <v>Low</v>
      </c>
      <c r="U333" s="43">
        <f t="shared" si="112"/>
        <v>4</v>
      </c>
      <c r="V333" s="48" t="str">
        <f t="shared" si="121"/>
        <v>Groundwater contribution to irrigation is Moderate with current groundwater development stage classified as Low. There are 1338 surface water bodies, covering 0.9% of district area.</v>
      </c>
      <c r="W333" s="136">
        <v>100</v>
      </c>
      <c r="X333" s="134">
        <v>79</v>
      </c>
      <c r="Y333" s="143">
        <f>INDEX(Aquifer!E:E, MATCH(B333,Aquifer!C:C,0))*100</f>
        <v>19</v>
      </c>
      <c r="Z333" s="139">
        <f>(INDEX(Aquifer!G:G, MATCH(B333,Aquifer!C:C,0)))*(10^4/10^6)</f>
        <v>542.46749999999997</v>
      </c>
      <c r="AA333" s="141">
        <v>155</v>
      </c>
      <c r="AB333" s="56">
        <f>INDEX(Replacement!M:M, MATCH(B333,Replacement!B:B,0))</f>
        <v>3.5</v>
      </c>
      <c r="AC333" s="57">
        <f t="shared" si="113"/>
        <v>1</v>
      </c>
      <c r="AD333" s="57">
        <f>(X333/100)*0.278+(Y333/100)*0.0732</f>
        <v>0.23352800000000004</v>
      </c>
      <c r="AE333" s="44">
        <f t="shared" si="122"/>
        <v>4.0233058487611131E-3</v>
      </c>
      <c r="AF333" s="61" t="str">
        <f t="shared" si="123"/>
        <v>District has 100 pumps, with 79 % of pumps being electric. The electric tariff subsidy is Moderate. These pumps abstract 542 MCM of groundwater.</v>
      </c>
      <c r="AG333" s="146">
        <f>INDEX(Replacement!N:N,MATCH(B333,Replacement!B:B,0))</f>
        <v>92.3</v>
      </c>
      <c r="AH333" s="147">
        <f>INDEX('Community SIP'!C:C,MATCH(B333,'Community SIP'!B:B,0))</f>
        <v>0.86</v>
      </c>
      <c r="AI333" s="147">
        <f>INDEX('Community SIP'!D:D,MATCH(B333,'Community SIP'!B:B,0))</f>
        <v>2.4</v>
      </c>
      <c r="AJ333" s="67" t="str">
        <f t="shared" si="124"/>
        <v>Very High</v>
      </c>
      <c r="AK333" s="64">
        <f t="shared" si="125"/>
        <v>4</v>
      </c>
      <c r="AL333" s="64" t="str">
        <f t="shared" si="126"/>
        <v>High</v>
      </c>
      <c r="AM333" s="70" t="str">
        <f t="shared" si="127"/>
        <v>Small and Marginal farmers hold 92 % of holdings. The average area per holding is 0.86 ha with High fragmentation of land.</v>
      </c>
      <c r="AN333" s="150" t="str">
        <f>INDEX(DISCOM!E:E,MATCH(B333,DISCOM!B:B,0))</f>
        <v>Maharashtra State Electricity Distribution Company Limited (MSEDCL)</v>
      </c>
      <c r="AO333" s="150"/>
      <c r="AP333" s="150" t="str">
        <f>INDEX(DISCOM!F:F,MATCH(B333,DISCOM!B:B,0))</f>
        <v>C</v>
      </c>
      <c r="AQ333" s="74" t="str">
        <f>INDEX(DISCOM!H:H,MATCH(B333,DISCOM!B:B,0))</f>
        <v>Yes</v>
      </c>
      <c r="AR333" s="150" t="s">
        <v>726</v>
      </c>
      <c r="AS333" s="77">
        <f>(INDEX(Tariff!D:D,MATCH(A333,Tariff!A:A,0)))*100</f>
        <v>155</v>
      </c>
      <c r="AT333" s="85" t="str">
        <f>(INDEX(Tariff!E:E,MATCH(A333,Tariff!A:A,0)))</f>
        <v>Moderate</v>
      </c>
      <c r="AU333" s="86" t="str">
        <f t="shared" si="130"/>
        <v>Maharashtra State Electricity Distribution Company Limited (MSEDCL) is the Distribution Company responsible for distributing electricity. The rating of DISCOM (capturing financial and operational metrics) is C. More than 70 % of feeder is segregated.</v>
      </c>
      <c r="AV333" s="119" t="str">
        <f>INDEX('Community SIP'!I:I,MATCH(B333,'Community SIP'!B:B,0))</f>
        <v>Community SIP</v>
      </c>
      <c r="AW333" s="119" t="str">
        <f t="shared" si="131"/>
        <v xml:space="preserve"> Small farm areas alongside higher fragmentation of holdings suggests community SIPs may be preferred</v>
      </c>
      <c r="AX333" s="119" t="str">
        <f t="shared" si="132"/>
        <v/>
      </c>
      <c r="AY333" s="119"/>
      <c r="AZ333" s="119" t="str">
        <f t="shared" si="128"/>
        <v>Electric</v>
      </c>
      <c r="BA333" s="119"/>
      <c r="BB333" s="120" t="str">
        <f>INDEX(DISCOM!H:H,MATCH(B333,DISCOM!B:B,0))</f>
        <v>Yes</v>
      </c>
      <c r="BC333" s="153" t="s">
        <v>741</v>
      </c>
      <c r="BD333" s="181" t="str">
        <f t="shared" si="129"/>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333" s="58" t="s">
        <v>742</v>
      </c>
      <c r="BG333">
        <f>Y333*100</f>
        <v>1900</v>
      </c>
    </row>
    <row r="334" spans="1:59" ht="123" customHeight="1" x14ac:dyDescent="0.25">
      <c r="A334" s="88" t="str">
        <f>INDEX(Aquifer!A:A,MATCH(B334,Aquifer!C:C,0))</f>
        <v>west bengal</v>
      </c>
      <c r="B334" s="89" t="s">
        <v>483</v>
      </c>
      <c r="C334" s="87">
        <v>4.6534958459712996</v>
      </c>
      <c r="E334" s="128">
        <v>0</v>
      </c>
      <c r="F334" s="128">
        <v>0</v>
      </c>
      <c r="H334" s="46" t="str">
        <f t="shared" si="114"/>
        <v>Low</v>
      </c>
      <c r="I334" s="46" t="str">
        <f t="shared" si="115"/>
        <v>Low</v>
      </c>
      <c r="J334" s="46" t="str">
        <f t="shared" si="116"/>
        <v>Low</v>
      </c>
      <c r="K334" s="46" t="str">
        <f t="shared" si="117"/>
        <v>Low</v>
      </c>
      <c r="L334" s="91" t="str">
        <f t="shared" si="118"/>
        <v>District has Low proportion of area under cultivation, supporting Low cropping intensity. Irrigation coverage is Low with Low irrigation water requirements.</v>
      </c>
      <c r="M334" s="132">
        <v>0</v>
      </c>
      <c r="N334" s="132">
        <f>INDEX(Aquifer!H:H,MATCH(B334,Aquifer!C:C,0))</f>
        <v>0</v>
      </c>
      <c r="O334" s="77" t="str">
        <f>INDEX(Aquifer!F:F,MATCH(B334,Aquifer!C:C,0))</f>
        <v>SR</v>
      </c>
      <c r="P334" s="134">
        <f>INDEX(surface_water_body!F:F,MATCH(B334,surface_water_body!A:A,0))</f>
        <v>3051</v>
      </c>
      <c r="Q334" s="42">
        <f>INDEX(surface_water_body!D:D,MATCH(B334,surface_water_body!A:A,0))</f>
        <v>11.750699999999743</v>
      </c>
      <c r="R334" s="132">
        <f>INDEX(surface_water_body!E:E,MATCH(B334,surface_water_body!A:A,0))</f>
        <v>12.830225345474863</v>
      </c>
      <c r="S334" s="43" t="str">
        <f t="shared" si="119"/>
        <v>Low</v>
      </c>
      <c r="T334" s="43" t="str">
        <f t="shared" si="120"/>
        <v>Low</v>
      </c>
      <c r="U334" s="43">
        <f t="shared" si="112"/>
        <v>3</v>
      </c>
      <c r="V334" s="48" t="str">
        <f t="shared" si="121"/>
        <v>Groundwater contribution to irrigation is Low with current groundwater development stage classified as Low. There are 3051 surface water bodies, covering 12.8% of district area.</v>
      </c>
      <c r="W334" s="136">
        <v>100</v>
      </c>
      <c r="X334" s="134">
        <v>68</v>
      </c>
      <c r="Y334" s="143">
        <f>INDEX(Aquifer!E:E, MATCH(B334,Aquifer!C:C,0))*100</f>
        <v>32</v>
      </c>
      <c r="Z334" s="139">
        <f>(INDEX(Aquifer!G:G, MATCH(B334,Aquifer!C:C,0)))*(10^4/10^6)</f>
        <v>204.3212</v>
      </c>
      <c r="AA334" s="141">
        <v>459.99999999999994</v>
      </c>
      <c r="AB334" s="56">
        <f>INDEX(Replacement!M:M, MATCH(B334,Replacement!B:B,0))</f>
        <v>13.21</v>
      </c>
      <c r="AC334" s="57">
        <f t="shared" si="113"/>
        <v>2</v>
      </c>
      <c r="AD334" s="57">
        <f>(X334/100)*0.278+(Y334/100)*0.0732</f>
        <v>0.21246400000000004</v>
      </c>
      <c r="AE334" s="44">
        <f t="shared" si="122"/>
        <v>5.2036002030456082E-3</v>
      </c>
      <c r="AF334" s="61" t="str">
        <f t="shared" si="123"/>
        <v>District has 100 pumps, with 68 % of pumps being electric. The electric tariff subsidy is Low. These pumps abstract 204 MCM of groundwater.</v>
      </c>
      <c r="AG334" s="146">
        <f>INDEX(Replacement!N:N,MATCH(B334,Replacement!B:B,0))</f>
        <v>0</v>
      </c>
      <c r="AH334" s="147">
        <f>INDEX('Community SIP'!C:C,MATCH(B334,'Community SIP'!B:B,0))</f>
        <v>0</v>
      </c>
      <c r="AI334" s="147">
        <f>INDEX('Community SIP'!D:D,MATCH(B334,'Community SIP'!B:B,0))</f>
        <v>0</v>
      </c>
      <c r="AJ334" s="67" t="str">
        <f t="shared" si="124"/>
        <v>Low</v>
      </c>
      <c r="AK334" s="64">
        <f t="shared" si="125"/>
        <v>4</v>
      </c>
      <c r="AL334" s="64" t="str">
        <f t="shared" si="126"/>
        <v>Low</v>
      </c>
      <c r="AM334" s="70" t="str">
        <f t="shared" si="127"/>
        <v>Small and Marginal farmers hold 0 % of holdings. The average area per holding is 0 ha with Low fragmentation of land.</v>
      </c>
      <c r="AN334" s="150" t="e">
        <f>INDEX(DISCOM!E:E,MATCH(B334,DISCOM!B:B,0))</f>
        <v>#N/A</v>
      </c>
      <c r="AO334" s="150"/>
      <c r="AP334" s="150" t="e">
        <f>INDEX(DISCOM!F:F,MATCH(B334,DISCOM!B:B,0))</f>
        <v>#N/A</v>
      </c>
      <c r="AQ334" s="74" t="str">
        <f>INDEX(DISCOM!H:H,MATCH(B334,DISCOM!B:B,0))</f>
        <v>No data</v>
      </c>
      <c r="AR334" s="150"/>
      <c r="AS334" s="77">
        <f>(INDEX(Tariff!D:D,MATCH(A334,Tariff!A:A,0)))*100</f>
        <v>459.99999999999994</v>
      </c>
      <c r="AT334" s="85" t="str">
        <f>(INDEX(Tariff!E:E,MATCH(A334,Tariff!A:A,0)))</f>
        <v>Low</v>
      </c>
      <c r="AU334" s="86" t="s">
        <v>735</v>
      </c>
      <c r="AV334" s="119" t="str">
        <f>INDEX('Community SIP'!I:I,MATCH(B334,'Community SIP'!B:B,0))</f>
        <v>Community SIP</v>
      </c>
      <c r="AW334" s="119" t="str">
        <f t="shared" si="131"/>
        <v xml:space="preserve"> Small farm areas alongside higher fragmentation of holdings suggests community SIPs may be preferred</v>
      </c>
      <c r="AX334" s="119" t="str">
        <f t="shared" si="132"/>
        <v/>
      </c>
      <c r="AY334" s="119"/>
      <c r="AZ334" s="119" t="str">
        <f t="shared" si="128"/>
        <v>Electric</v>
      </c>
      <c r="BA334" s="119"/>
      <c r="BB334" s="120" t="str">
        <f>INDEX(DISCOM!H:H,MATCH(B334,DISCOM!B:B,0))</f>
        <v>No data</v>
      </c>
      <c r="BC334" s="153" t="s">
        <v>744</v>
      </c>
      <c r="BD334" s="181" t="str">
        <f t="shared" si="129"/>
        <v>No data on DISCOM feeder segregation Small farm areas alongside higher fragmentation of holdings suggests community SIPs may be preferred</v>
      </c>
      <c r="BE334" s="58" t="s">
        <v>95</v>
      </c>
      <c r="BG334">
        <f>Y334*100</f>
        <v>3200</v>
      </c>
    </row>
    <row r="335" spans="1:59" ht="123" customHeight="1" x14ac:dyDescent="0.25">
      <c r="A335" s="88" t="str">
        <f>INDEX(Aquifer!A:A,MATCH(B335,Aquifer!C:C,0))</f>
        <v>kerala</v>
      </c>
      <c r="B335" s="89" t="s">
        <v>520</v>
      </c>
      <c r="C335" s="87">
        <v>5.1051446465378998</v>
      </c>
      <c r="D335" s="130">
        <f>INDEX(Aquifer!J:J,MATCH(B335,Aquifer!C:C,0))*100</f>
        <v>49.254385259739216</v>
      </c>
      <c r="E335" s="128">
        <v>113.79999999999998</v>
      </c>
      <c r="F335" s="128">
        <v>6.3</v>
      </c>
      <c r="G335" s="128">
        <v>39.212912887927445</v>
      </c>
      <c r="H335" s="46" t="str">
        <f t="shared" si="114"/>
        <v>Moderate</v>
      </c>
      <c r="I335" s="46" t="str">
        <f t="shared" si="115"/>
        <v>Low</v>
      </c>
      <c r="J335" s="46" t="str">
        <f t="shared" si="116"/>
        <v>Low</v>
      </c>
      <c r="K335" s="46" t="str">
        <f t="shared" si="117"/>
        <v>Moderate</v>
      </c>
      <c r="L335" s="91" t="str">
        <f t="shared" si="118"/>
        <v>District has Moderate proportion of area under cultivation, supporting Low cropping intensity. Irrigation coverage is Low with Moderate irrigation water requirements.</v>
      </c>
      <c r="M335" s="132">
        <v>46.1</v>
      </c>
      <c r="N335" s="132">
        <f>INDEX(Aquifer!H:H,MATCH(B335,Aquifer!C:C,0))</f>
        <v>51.93</v>
      </c>
      <c r="O335" s="77" t="str">
        <f>INDEX(Aquifer!F:F,MATCH(B335,Aquifer!C:C,0))</f>
        <v>HR</v>
      </c>
      <c r="P335" s="134">
        <f>INDEX(surface_water_body!F:F,MATCH(B335,surface_water_body!A:A,0))</f>
        <v>2352</v>
      </c>
      <c r="Q335" s="42">
        <f>INDEX(surface_water_body!D:D,MATCH(B335,surface_water_body!A:A,0))</f>
        <v>37.841439999999871</v>
      </c>
      <c r="R335" s="132">
        <f>INDEX(surface_water_body!E:E,MATCH(B335,surface_water_body!A:A,0))</f>
        <v>1.52723673517258</v>
      </c>
      <c r="S335" s="43" t="str">
        <f t="shared" si="119"/>
        <v>Moderate</v>
      </c>
      <c r="T335" s="43" t="str">
        <f t="shared" si="120"/>
        <v>Moderate</v>
      </c>
      <c r="U335" s="43">
        <f t="shared" si="112"/>
        <v>4</v>
      </c>
      <c r="V335" s="48" t="str">
        <f t="shared" si="121"/>
        <v>Groundwater contribution to irrigation is Moderate with current groundwater development stage classified as Moderate. There are 2352 surface water bodies, covering 1.5% of district area.</v>
      </c>
      <c r="W335" s="136">
        <v>100</v>
      </c>
      <c r="X335" s="134">
        <v>99</v>
      </c>
      <c r="Y335" s="143">
        <f>INDEX(Aquifer!E:E, MATCH(B335,Aquifer!C:C,0))*100</f>
        <v>1</v>
      </c>
      <c r="Z335" s="139">
        <f>(INDEX(Aquifer!G:G, MATCH(B335,Aquifer!C:C,0)))*(10^4/10^6)</f>
        <v>167.93</v>
      </c>
      <c r="AA335" s="141">
        <v>195</v>
      </c>
      <c r="AB335" s="56">
        <f>INDEX(Replacement!M:M, MATCH(B335,Replacement!B:B,0))</f>
        <v>7.47</v>
      </c>
      <c r="AC335" s="57">
        <f t="shared" si="113"/>
        <v>1</v>
      </c>
      <c r="AD335" s="57">
        <f>(X335/100)*0.278+(Y335/100)*0.0732</f>
        <v>0.27595200000000003</v>
      </c>
      <c r="AE335" s="44">
        <f t="shared" si="122"/>
        <v>3.1411216489520008E-3</v>
      </c>
      <c r="AF335" s="61" t="str">
        <f t="shared" si="123"/>
        <v>District has 100 pumps, with 99 % of pumps being electric. The electric tariff subsidy is Moderate. These pumps abstract 167 MCM of groundwater.</v>
      </c>
      <c r="AG335" s="146">
        <f>INDEX(Replacement!N:N,MATCH(B335,Replacement!B:B,0))</f>
        <v>99.84</v>
      </c>
      <c r="AH335" s="147">
        <f>INDEX('Community SIP'!C:C,MATCH(B335,'Community SIP'!B:B,0))</f>
        <v>7.0000000000000007E-2</v>
      </c>
      <c r="AI335" s="147">
        <f>INDEX('Community SIP'!D:D,MATCH(B335,'Community SIP'!B:B,0))</f>
        <v>1.08</v>
      </c>
      <c r="AJ335" s="67" t="str">
        <f t="shared" si="124"/>
        <v>Very High</v>
      </c>
      <c r="AK335" s="64">
        <f t="shared" si="125"/>
        <v>4</v>
      </c>
      <c r="AL335" s="64" t="str">
        <f t="shared" si="126"/>
        <v>Low</v>
      </c>
      <c r="AM335" s="70" t="str">
        <f t="shared" si="127"/>
        <v>Small and Marginal farmers hold 99 % of holdings. The average area per holding is 0.07 ha with Low fragmentation of land.</v>
      </c>
      <c r="AN335" s="150" t="str">
        <f>INDEX(DISCOM!E:E,MATCH(B335,DISCOM!B:B,0))</f>
        <v xml:space="preserve">Kerala State Electricity Board Limited (KSEBL) </v>
      </c>
      <c r="AO335" s="150"/>
      <c r="AP335" s="150" t="str">
        <f>INDEX(DISCOM!F:F,MATCH(B335,DISCOM!B:B,0))</f>
        <v>B-</v>
      </c>
      <c r="AQ335" s="74" t="str">
        <f>INDEX(DISCOM!H:H,MATCH(B335,DISCOM!B:B,0))</f>
        <v>No</v>
      </c>
      <c r="AR335" s="150"/>
      <c r="AS335" s="77">
        <f>(INDEX(Tariff!D:D,MATCH(A335,Tariff!A:A,0)))*100</f>
        <v>195</v>
      </c>
      <c r="AT335" s="85" t="str">
        <f>(INDEX(Tariff!E:E,MATCH(A335,Tariff!A:A,0)))</f>
        <v>Moderate</v>
      </c>
      <c r="AU335" s="86" t="str">
        <f t="shared" si="130"/>
        <v xml:space="preserve">Kerala State Electricity Board Limited (KSEBL)  is the Distribution Company responsible for distributing electricity. The rating of DISCOM (capturing financial and operational metrics) is B-. </v>
      </c>
      <c r="AV335" s="119" t="str">
        <f>INDEX('Community SIP'!I:I,MATCH(B335,'Community SIP'!B:B,0))</f>
        <v>Community SIP</v>
      </c>
      <c r="AW335" s="119" t="str">
        <f t="shared" si="131"/>
        <v xml:space="preserve"> Small farm areas alongside higher fragmentation of holdings suggests community SIPs may be preferred</v>
      </c>
      <c r="AX335" s="119" t="str">
        <f t="shared" si="132"/>
        <v/>
      </c>
      <c r="AY335" s="119"/>
      <c r="AZ335" s="120" t="str">
        <f t="shared" si="128"/>
        <v>Electric</v>
      </c>
      <c r="BA335" s="119"/>
      <c r="BB335" s="120" t="str">
        <f>INDEX(DISCOM!H:H,MATCH(B335,DISCOM!B:B,0))</f>
        <v>No</v>
      </c>
      <c r="BC335" s="153" t="s">
        <v>724</v>
      </c>
      <c r="BD335"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35" s="58" t="s">
        <v>725</v>
      </c>
      <c r="BG335">
        <f>Y335*100</f>
        <v>100</v>
      </c>
    </row>
    <row r="336" spans="1:59" ht="123" customHeight="1" x14ac:dyDescent="0.25">
      <c r="A336" s="88" t="str">
        <f>INDEX(Aquifer!A:A,MATCH(B336,Aquifer!C:C,0))</f>
        <v>chhattisgarh</v>
      </c>
      <c r="B336" s="89" t="s">
        <v>365</v>
      </c>
      <c r="C336" s="87">
        <v>5.21</v>
      </c>
      <c r="D336" s="130">
        <f>INDEX(Aquifer!J:J,MATCH(B336,Aquifer!C:C,0))*100</f>
        <v>22.019332208244315</v>
      </c>
      <c r="E336" s="128">
        <v>105.5</v>
      </c>
      <c r="F336" s="128">
        <v>5.5</v>
      </c>
      <c r="G336" s="128">
        <v>54.347826086956516</v>
      </c>
      <c r="H336" s="46" t="str">
        <f t="shared" si="114"/>
        <v>Low</v>
      </c>
      <c r="I336" s="46" t="str">
        <f t="shared" si="115"/>
        <v>Low</v>
      </c>
      <c r="J336" s="46" t="str">
        <f t="shared" si="116"/>
        <v>Low</v>
      </c>
      <c r="K336" s="46" t="str">
        <f t="shared" si="117"/>
        <v>High</v>
      </c>
      <c r="L336" s="91" t="str">
        <f t="shared" si="118"/>
        <v>District has Low proportion of area under cultivation, supporting Low cropping intensity. Irrigation coverage is Low with High irrigation water requirements.</v>
      </c>
      <c r="M336" s="132">
        <v>28.26</v>
      </c>
      <c r="N336" s="132">
        <f>INDEX(Aquifer!H:H,MATCH(B336,Aquifer!C:C,0))</f>
        <v>36.85</v>
      </c>
      <c r="O336" s="77" t="str">
        <f>INDEX(Aquifer!F:F,MATCH(B336,Aquifer!C:C,0))</f>
        <v>HR</v>
      </c>
      <c r="P336" s="134">
        <f>INDEX(surface_water_body!F:F,MATCH(B336,surface_water_body!A:A,0))</f>
        <v>1391</v>
      </c>
      <c r="Q336" s="42">
        <f>INDEX(surface_water_body!D:D,MATCH(B336,surface_water_body!A:A,0))</f>
        <v>7.6931299999999689</v>
      </c>
      <c r="R336" s="132">
        <f>INDEX(surface_water_body!E:E,MATCH(B336,surface_water_body!A:A,0))</f>
        <v>0.14982610803765276</v>
      </c>
      <c r="S336" s="43" t="str">
        <f t="shared" si="119"/>
        <v>Moderate</v>
      </c>
      <c r="T336" s="43" t="str">
        <f t="shared" si="120"/>
        <v>Low</v>
      </c>
      <c r="U336" s="43">
        <f t="shared" si="112"/>
        <v>2</v>
      </c>
      <c r="V336" s="48" t="str">
        <f t="shared" si="121"/>
        <v>Groundwater contribution to irrigation is Moderate with current groundwater development stage classified as Low. There are 1391 surface water bodies, covering 0.1% of district area.</v>
      </c>
      <c r="W336" s="136">
        <v>100</v>
      </c>
      <c r="X336" s="134">
        <v>98</v>
      </c>
      <c r="Y336" s="143">
        <f>INDEX(Aquifer!E:E, MATCH(B336,Aquifer!C:C,0))*100</f>
        <v>1</v>
      </c>
      <c r="Z336" s="139">
        <f>(INDEX(Aquifer!G:G, MATCH(B336,Aquifer!C:C,0)))*(10^4/10^6)</f>
        <v>119.83320000000001</v>
      </c>
      <c r="AA336" s="141">
        <v>0</v>
      </c>
      <c r="AB336" s="56">
        <f>INDEX(Replacement!M:M, MATCH(B336,Replacement!B:B,0))</f>
        <v>4.8607795562680955</v>
      </c>
      <c r="AC336" s="57">
        <f t="shared" si="113"/>
        <v>1</v>
      </c>
      <c r="AD336" s="57">
        <f>(X336/100)*0.278+(Y336/100)*0.0732</f>
        <v>0.27317200000000003</v>
      </c>
      <c r="AE336" s="44">
        <f t="shared" si="122"/>
        <v>1.4438483633280506E-3</v>
      </c>
      <c r="AF336" s="61" t="str">
        <f t="shared" si="123"/>
        <v>District has 100 pumps, with 98 % of pumps being electric. The electric tariff subsidy is Very High. These pumps abstract 119 MCM of groundwater.</v>
      </c>
      <c r="AG336" s="146">
        <f>INDEX(Replacement!N:N,MATCH(B336,Replacement!B:B,0))</f>
        <v>69.7</v>
      </c>
      <c r="AH336" s="147">
        <f>INDEX('Community SIP'!C:C,MATCH(B336,'Community SIP'!B:B,0))</f>
        <v>1.74</v>
      </c>
      <c r="AI336" s="147">
        <f>INDEX('Community SIP'!D:D,MATCH(B336,'Community SIP'!B:B,0))</f>
        <v>2.36</v>
      </c>
      <c r="AJ336" s="67" t="str">
        <f t="shared" si="124"/>
        <v>High</v>
      </c>
      <c r="AK336" s="64">
        <f t="shared" si="125"/>
        <v>3</v>
      </c>
      <c r="AL336" s="64" t="str">
        <f t="shared" si="126"/>
        <v>High</v>
      </c>
      <c r="AM336" s="70" t="str">
        <f t="shared" si="127"/>
        <v>Small and Marginal farmers hold 69 % of holdings. The average area per holding is 1.74 ha with High fragmentation of land.</v>
      </c>
      <c r="AN336" s="150" t="str">
        <f>INDEX(DISCOM!E:E,MATCH(B336,DISCOM!B:B,0))</f>
        <v>Chhattisgarh State Power Distribution Company Limited (CSPDCL)</v>
      </c>
      <c r="AO336" s="150"/>
      <c r="AP336" s="150" t="str">
        <f>INDEX(DISCOM!F:F,MATCH(B336,DISCOM!B:B,0))</f>
        <v>B-</v>
      </c>
      <c r="AQ336" s="74" t="str">
        <f>INDEX(DISCOM!H:H,MATCH(B336,DISCOM!B:B,0))</f>
        <v>No</v>
      </c>
      <c r="AR336" s="150"/>
      <c r="AS336" s="77">
        <f>(INDEX(Tariff!D:D,MATCH(A336,Tariff!A:A,0)))*100</f>
        <v>0</v>
      </c>
      <c r="AT336" s="85" t="str">
        <f>(INDEX(Tariff!E:E,MATCH(A336,Tariff!A:A,0)))</f>
        <v>Very High</v>
      </c>
      <c r="AU336" s="86" t="str">
        <f t="shared" si="130"/>
        <v xml:space="preserve">Chhattisgarh State Power Distribution Company Limited (CSPDCL) is the Distribution Company responsible for distributing electricity. The rating of DISCOM (capturing financial and operational metrics) is B-. </v>
      </c>
      <c r="AV336" s="119" t="str">
        <f>INDEX('Community SIP'!I:I,MATCH(B336,'Community SIP'!B:B,0))</f>
        <v>Community SIP</v>
      </c>
      <c r="AW336" s="119" t="str">
        <f t="shared" si="131"/>
        <v xml:space="preserve"> Small farm areas alongside higher fragmentation of holdings suggests community SIPs may be preferred</v>
      </c>
      <c r="AX336" s="119" t="str">
        <f t="shared" si="132"/>
        <v/>
      </c>
      <c r="AY336" s="119"/>
      <c r="AZ336" s="120" t="str">
        <f t="shared" si="128"/>
        <v>Electric</v>
      </c>
      <c r="BA336" s="119"/>
      <c r="BB336" s="120" t="str">
        <f>INDEX(DISCOM!H:H,MATCH(B336,DISCOM!B:B,0))</f>
        <v>No</v>
      </c>
      <c r="BC336" s="153" t="s">
        <v>724</v>
      </c>
      <c r="BD336"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36" s="58" t="s">
        <v>725</v>
      </c>
      <c r="BG336">
        <f>Y336*100</f>
        <v>100</v>
      </c>
    </row>
    <row r="337" spans="1:59" ht="123" customHeight="1" x14ac:dyDescent="0.25">
      <c r="A337" s="88" t="str">
        <f>INDEX(Aquifer!A:A,MATCH(B337,Aquifer!C:C,0))</f>
        <v>karnataka</v>
      </c>
      <c r="B337" s="89" t="s">
        <v>69</v>
      </c>
      <c r="C337" s="87">
        <v>5.44</v>
      </c>
      <c r="D337" s="130">
        <f>INDEX(Aquifer!J:J,MATCH(B337,Aquifer!C:C,0))*100</f>
        <v>75.97299523072607</v>
      </c>
      <c r="E337" s="128">
        <v>124.10000000000001</v>
      </c>
      <c r="F337" s="128">
        <v>27.9</v>
      </c>
      <c r="G337" s="128">
        <v>71.067667102636477</v>
      </c>
      <c r="H337" s="46" t="str">
        <f t="shared" si="114"/>
        <v>Very High</v>
      </c>
      <c r="I337" s="46" t="str">
        <f t="shared" si="115"/>
        <v>Low</v>
      </c>
      <c r="J337" s="46" t="str">
        <f t="shared" si="116"/>
        <v>Moderate</v>
      </c>
      <c r="K337" s="46" t="str">
        <f t="shared" si="117"/>
        <v>Very High</v>
      </c>
      <c r="L337" s="91" t="str">
        <f t="shared" si="118"/>
        <v>District has Very High proportion of area under cultivation, supporting Low cropping intensity. Irrigation coverage is Moderate with Very High irrigation water requirements.</v>
      </c>
      <c r="M337" s="132">
        <v>37.36</v>
      </c>
      <c r="N337" s="132">
        <f>INDEX(Aquifer!H:H,MATCH(B337,Aquifer!C:C,0))</f>
        <v>61.84</v>
      </c>
      <c r="O337" s="77" t="str">
        <f>INDEX(Aquifer!F:F,MATCH(B337,Aquifer!C:C,0))</f>
        <v>HR</v>
      </c>
      <c r="P337" s="134">
        <f>INDEX(surface_water_body!F:F,MATCH(B337,surface_water_body!A:A,0))</f>
        <v>98</v>
      </c>
      <c r="Q337" s="42">
        <f>INDEX(surface_water_body!D:D,MATCH(B337,surface_water_body!A:A,0))</f>
        <v>0.01</v>
      </c>
      <c r="R337" s="132">
        <f>INDEX(surface_water_body!E:E,MATCH(B337,surface_water_body!A:A,0))</f>
        <v>1.7424584507630202E-4</v>
      </c>
      <c r="S337" s="43" t="str">
        <f t="shared" si="119"/>
        <v>Moderate</v>
      </c>
      <c r="T337" s="43" t="str">
        <f t="shared" si="120"/>
        <v>Moderate</v>
      </c>
      <c r="U337" s="43">
        <f t="shared" si="112"/>
        <v>1</v>
      </c>
      <c r="V337" s="48" t="str">
        <f t="shared" si="121"/>
        <v>Groundwater contribution to irrigation is Moderate with current groundwater development stage classified as Moderate. There are 98 surface water bodies, covering 0% of district area.</v>
      </c>
      <c r="W337" s="136">
        <v>100</v>
      </c>
      <c r="X337" s="134">
        <v>99</v>
      </c>
      <c r="Y337" s="143">
        <f>INDEX(Aquifer!E:E, MATCH(B337,Aquifer!C:C,0))*100</f>
        <v>1</v>
      </c>
      <c r="Z337" s="139">
        <f>(INDEX(Aquifer!G:G, MATCH(B337,Aquifer!C:C,0)))*(10^4/10^6)</f>
        <v>402.15790000000004</v>
      </c>
      <c r="AA337" s="141">
        <v>0</v>
      </c>
      <c r="AB337" s="56">
        <f>INDEX(Replacement!M:M, MATCH(B337,Replacement!B:B,0))</f>
        <v>6.5</v>
      </c>
      <c r="AC337" s="57">
        <f t="shared" si="113"/>
        <v>1</v>
      </c>
      <c r="AD337" s="57">
        <f>(X337/100)*0.278+(Y337/100)*0.0732</f>
        <v>0.27595200000000003</v>
      </c>
      <c r="AE337" s="44">
        <f t="shared" si="122"/>
        <v>6.5455452161897795E-3</v>
      </c>
      <c r="AF337" s="61" t="str">
        <f t="shared" si="123"/>
        <v>District has 100 pumps, with 99 % of pumps being electric. The electric tariff subsidy is Very High. These pumps abstract 402 MCM of groundwater.</v>
      </c>
      <c r="AG337" s="146">
        <f>INDEX(Replacement!N:N,MATCH(B337,Replacement!B:B,0))</f>
        <v>69.89</v>
      </c>
      <c r="AH337" s="147">
        <f>INDEX('Community SIP'!C:C,MATCH(B337,'Community SIP'!B:B,0))</f>
        <v>1.79</v>
      </c>
      <c r="AI337" s="147">
        <f>INDEX('Community SIP'!D:D,MATCH(B337,'Community SIP'!B:B,0))</f>
        <v>1.1200000000000001</v>
      </c>
      <c r="AJ337" s="67" t="str">
        <f t="shared" si="124"/>
        <v>High</v>
      </c>
      <c r="AK337" s="64">
        <f t="shared" si="125"/>
        <v>3</v>
      </c>
      <c r="AL337" s="64" t="str">
        <f t="shared" si="126"/>
        <v>Low</v>
      </c>
      <c r="AM337" s="70" t="str">
        <f t="shared" si="127"/>
        <v>Small and Marginal farmers hold 69 % of holdings. The average area per holding is 1.79 ha with Low fragmentation of land.</v>
      </c>
      <c r="AN337" s="150" t="str">
        <f>INDEX(DISCOM!E:E,MATCH(B337,DISCOM!B:B,0))</f>
        <v>Gulbarga Electricity Supply Company Limited (GESCOM)</v>
      </c>
      <c r="AO337" s="150"/>
      <c r="AP337" s="150" t="str">
        <f>INDEX(DISCOM!F:F,MATCH(B337,DISCOM!B:B,0))</f>
        <v>C</v>
      </c>
      <c r="AQ337" s="74" t="str">
        <f>INDEX(DISCOM!H:H,MATCH(B337,DISCOM!B:B,0))</f>
        <v>Yes</v>
      </c>
      <c r="AR337" s="150" t="s">
        <v>726</v>
      </c>
      <c r="AS337" s="77">
        <f>(INDEX(Tariff!D:D,MATCH(A337,Tariff!A:A,0)))*100</f>
        <v>0</v>
      </c>
      <c r="AT337" s="85" t="str">
        <f>(INDEX(Tariff!E:E,MATCH(A337,Tariff!A:A,0)))</f>
        <v>Very High</v>
      </c>
      <c r="AU337" s="86" t="str">
        <f t="shared" si="130"/>
        <v>Gulbarga Electricity Supply Company Limited (GESCOM) is the Distribution Company responsible for distributing electricity. The rating of DISCOM (capturing financial and operational metrics) is C. More than 70 % of feeder is segregated.</v>
      </c>
      <c r="AV337" s="119" t="str">
        <f>INDEX('Community SIP'!I:I,MATCH(B337,'Community SIP'!B:B,0))</f>
        <v/>
      </c>
      <c r="AW337" s="119" t="str">
        <f t="shared" si="131"/>
        <v/>
      </c>
      <c r="AX337" s="119" t="str">
        <f t="shared" si="132"/>
        <v/>
      </c>
      <c r="AY337" s="119"/>
      <c r="AZ337" s="119" t="str">
        <f t="shared" si="128"/>
        <v>Electric</v>
      </c>
      <c r="BA337" s="119"/>
      <c r="BB337" s="120" t="str">
        <f>INDEX(DISCOM!H:H,MATCH(B337,DISCOM!B:B,0))</f>
        <v>Yes</v>
      </c>
      <c r="BC337" s="153" t="s">
        <v>741</v>
      </c>
      <c r="BD337" s="181" t="str">
        <f t="shared" si="129"/>
        <v>Electric pump proportion is higher, with more than 80 % feeder segregation suggesting preferred PM-KUSUM  model is C.  However, low DISCOM rating may be a challenge suggesting investments are to be made to strengthen DISCOM.</v>
      </c>
      <c r="BE337" s="58" t="s">
        <v>742</v>
      </c>
      <c r="BG337">
        <f>Y337*100</f>
        <v>100</v>
      </c>
    </row>
    <row r="338" spans="1:59" ht="123" customHeight="1" x14ac:dyDescent="0.25">
      <c r="A338" s="88" t="str">
        <f>INDEX(Aquifer!A:A,MATCH(B338,Aquifer!C:C,0))</f>
        <v>odisha</v>
      </c>
      <c r="B338" s="89" t="s">
        <v>314</v>
      </c>
      <c r="C338" s="87">
        <v>5.109719442407</v>
      </c>
      <c r="D338" s="130">
        <f>INDEX(Aquifer!J:J,MATCH(B338,Aquifer!C:C,0))*100</f>
        <v>32.592779306108277</v>
      </c>
      <c r="E338" s="128">
        <v>118.10000000000001</v>
      </c>
      <c r="F338" s="128">
        <v>44.1</v>
      </c>
      <c r="G338" s="128">
        <v>37.138979926259729</v>
      </c>
      <c r="H338" s="46" t="str">
        <f t="shared" si="114"/>
        <v>Moderate</v>
      </c>
      <c r="I338" s="46" t="str">
        <f t="shared" si="115"/>
        <v>Low</v>
      </c>
      <c r="J338" s="46" t="str">
        <f t="shared" si="116"/>
        <v>Moderate</v>
      </c>
      <c r="K338" s="46" t="str">
        <f t="shared" si="117"/>
        <v>Moderate</v>
      </c>
      <c r="L338" s="91" t="str">
        <f t="shared" si="118"/>
        <v>District has Moderate proportion of area under cultivation, supporting Low cropping intensity. Irrigation coverage is Moderate with Moderate irrigation water requirements.</v>
      </c>
      <c r="M338" s="132">
        <v>6.9599999999999991</v>
      </c>
      <c r="N338" s="132">
        <f>INDEX(Aquifer!H:H,MATCH(B338,Aquifer!C:C,0))</f>
        <v>23.59</v>
      </c>
      <c r="O338" s="77" t="str">
        <f>INDEX(Aquifer!F:F,MATCH(B338,Aquifer!C:C,0))</f>
        <v>HR</v>
      </c>
      <c r="P338" s="134">
        <f>INDEX(surface_water_body!F:F,MATCH(B338,surface_water_body!A:A,0))</f>
        <v>939</v>
      </c>
      <c r="Q338" s="42">
        <f>INDEX(surface_water_body!D:D,MATCH(B338,surface_water_body!A:A,0))</f>
        <v>2.4606600000000092</v>
      </c>
      <c r="R338" s="132">
        <f>INDEX(surface_water_body!E:E,MATCH(B338,surface_water_body!A:A,0))</f>
        <v>2.8548152943823932E-2</v>
      </c>
      <c r="S338" s="43" t="str">
        <f t="shared" si="119"/>
        <v>Low</v>
      </c>
      <c r="T338" s="43" t="str">
        <f t="shared" si="120"/>
        <v>Low</v>
      </c>
      <c r="U338" s="43">
        <f t="shared" si="112"/>
        <v>1</v>
      </c>
      <c r="V338" s="48" t="str">
        <f t="shared" si="121"/>
        <v>Groundwater contribution to irrigation is Low with current groundwater development stage classified as Low. There are 939 surface water bodies, covering 0% of district area.</v>
      </c>
      <c r="W338" s="136">
        <v>100</v>
      </c>
      <c r="X338" s="134">
        <v>31</v>
      </c>
      <c r="Y338" s="143">
        <f>INDEX(Aquifer!E:E, MATCH(B338,Aquifer!C:C,0))*100</f>
        <v>67</v>
      </c>
      <c r="Z338" s="139">
        <f>(INDEX(Aquifer!G:G, MATCH(B338,Aquifer!C:C,0)))*(10^4/10^6)</f>
        <v>372.22570000000002</v>
      </c>
      <c r="AA338" s="141">
        <v>150</v>
      </c>
      <c r="AB338" s="56">
        <f>INDEX(Replacement!M:M, MATCH(B338,Replacement!B:B,0))</f>
        <v>4.8</v>
      </c>
      <c r="AC338" s="57">
        <f t="shared" si="113"/>
        <v>3</v>
      </c>
      <c r="AD338" s="57">
        <f>(X338/100)*0.278+(Y338/100)*0.0732</f>
        <v>0.13522400000000001</v>
      </c>
      <c r="AE338" s="44">
        <f t="shared" si="122"/>
        <v>2.1923187153628444E-3</v>
      </c>
      <c r="AF338" s="61" t="str">
        <f t="shared" si="123"/>
        <v>District has 100 pumps, with 31 % of pumps being electric. The electric tariff subsidy is High. These pumps abstract 372 MCM of groundwater.</v>
      </c>
      <c r="AG338" s="146">
        <f>INDEX(Replacement!N:N,MATCH(B338,Replacement!B:B,0))</f>
        <v>82.759999999999991</v>
      </c>
      <c r="AH338" s="147">
        <f>INDEX('Community SIP'!C:C,MATCH(B338,'Community SIP'!B:B,0))</f>
        <v>1.28</v>
      </c>
      <c r="AI338" s="147">
        <f>INDEX('Community SIP'!D:D,MATCH(B338,'Community SIP'!B:B,0))</f>
        <v>2.37</v>
      </c>
      <c r="AJ338" s="67" t="str">
        <f t="shared" si="124"/>
        <v>Very High</v>
      </c>
      <c r="AK338" s="64">
        <f t="shared" si="125"/>
        <v>3</v>
      </c>
      <c r="AL338" s="64" t="str">
        <f t="shared" si="126"/>
        <v>High</v>
      </c>
      <c r="AM338" s="70" t="str">
        <f t="shared" si="127"/>
        <v>Small and Marginal farmers hold 82 % of holdings. The average area per holding is 1.28 ha with High fragmentation of land.</v>
      </c>
      <c r="AN338" s="150" t="str">
        <f>INDEX(DISCOM!E:E,MATCH(B338,DISCOM!B:B,0))</f>
        <v>TP Southern Odisha Distribution Limited (TPSODL)</v>
      </c>
      <c r="AO338" s="150"/>
      <c r="AP338" s="150" t="str">
        <f>INDEX(DISCOM!F:F,MATCH(B338,DISCOM!B:B,0))</f>
        <v>B</v>
      </c>
      <c r="AQ338" s="74" t="str">
        <f>INDEX(DISCOM!H:H,MATCH(B338,DISCOM!B:B,0))</f>
        <v>No data</v>
      </c>
      <c r="AR338" s="150"/>
      <c r="AS338" s="77">
        <f>(INDEX(Tariff!D:D,MATCH(A338,Tariff!A:A,0)))*100</f>
        <v>150</v>
      </c>
      <c r="AT338" s="85" t="str">
        <f>(INDEX(Tariff!E:E,MATCH(A338,Tariff!A:A,0)))</f>
        <v>High</v>
      </c>
      <c r="AU338" s="86" t="str">
        <f t="shared" si="130"/>
        <v xml:space="preserve">TP Southern Odisha Distribution Limited (TPSODL) is the Distribution Company responsible for distributing electricity. The rating of DISCOM (capturing financial and operational metrics) is B. </v>
      </c>
      <c r="AV338" s="119" t="str">
        <f>INDEX('Community SIP'!I:I,MATCH(B338,'Community SIP'!B:B,0))</f>
        <v>Community SIP</v>
      </c>
      <c r="AW338" s="119" t="str">
        <f t="shared" si="131"/>
        <v xml:space="preserve"> Small farm areas alongside higher fragmentation of holdings suggests community SIPs may be preferred</v>
      </c>
      <c r="AX338" s="119" t="str">
        <f t="shared" si="132"/>
        <v/>
      </c>
      <c r="AY338" s="119"/>
      <c r="AZ338" s="119" t="str">
        <f t="shared" si="128"/>
        <v>Diesel</v>
      </c>
      <c r="BA338" s="119" t="s">
        <v>728</v>
      </c>
      <c r="BB338" s="120" t="str">
        <f>INDEX(DISCOM!H:H,MATCH(B338,DISCOM!B:B,0))</f>
        <v>No data</v>
      </c>
      <c r="BC338" s="153" t="s">
        <v>736</v>
      </c>
      <c r="BD338" s="181" t="str">
        <f t="shared" si="129"/>
        <v>Higher proportion of diesel pumps suggests that PM-KUSUM model B be preferred. Small farm areas alongside higher fragmentation of holdings suggests community SIPs may be preferred</v>
      </c>
      <c r="BE338" s="58" t="s">
        <v>737</v>
      </c>
      <c r="BG338">
        <f>Y338*100</f>
        <v>6700</v>
      </c>
    </row>
    <row r="339" spans="1:59" ht="123" customHeight="1" x14ac:dyDescent="0.25">
      <c r="A339" s="88" t="str">
        <f>INDEX(Aquifer!A:A,MATCH(B339,Aquifer!C:C,0))</f>
        <v>chhattisgarh</v>
      </c>
      <c r="B339" s="89" t="s">
        <v>348</v>
      </c>
      <c r="C339" s="87">
        <v>5.12</v>
      </c>
      <c r="D339" s="130">
        <f>INDEX(Aquifer!J:J,MATCH(B339,Aquifer!C:C,0))*100</f>
        <v>16.975301730894106</v>
      </c>
      <c r="E339" s="128">
        <v>103.89999999999999</v>
      </c>
      <c r="F339" s="128">
        <v>7</v>
      </c>
      <c r="G339" s="128">
        <v>43.525737366146913</v>
      </c>
      <c r="H339" s="46" t="str">
        <f t="shared" si="114"/>
        <v>Low</v>
      </c>
      <c r="I339" s="46" t="str">
        <f t="shared" si="115"/>
        <v>Low</v>
      </c>
      <c r="J339" s="46" t="str">
        <f t="shared" si="116"/>
        <v>Low</v>
      </c>
      <c r="K339" s="46" t="str">
        <f t="shared" si="117"/>
        <v>Moderate</v>
      </c>
      <c r="L339" s="91" t="str">
        <f t="shared" si="118"/>
        <v>District has Low proportion of area under cultivation, supporting Low cropping intensity. Irrigation coverage is Low with Moderate irrigation water requirements.</v>
      </c>
      <c r="M339" s="132">
        <v>15.559999999999999</v>
      </c>
      <c r="N339" s="132">
        <f>INDEX(Aquifer!H:H,MATCH(B339,Aquifer!C:C,0))</f>
        <v>34.159999999999997</v>
      </c>
      <c r="O339" s="77" t="str">
        <f>INDEX(Aquifer!F:F,MATCH(B339,Aquifer!C:C,0))</f>
        <v>SR</v>
      </c>
      <c r="P339" s="134">
        <f>INDEX(surface_water_body!F:F,MATCH(B339,surface_water_body!A:A,0))</f>
        <v>819</v>
      </c>
      <c r="Q339" s="42">
        <f>INDEX(surface_water_body!D:D,MATCH(B339,surface_water_body!A:A,0))</f>
        <v>11.529799999999975</v>
      </c>
      <c r="R339" s="132">
        <f>INDEX(surface_water_body!E:E,MATCH(B339,surface_water_body!A:A,0))</f>
        <v>0.17370345595135825</v>
      </c>
      <c r="S339" s="43" t="str">
        <f t="shared" si="119"/>
        <v>Low</v>
      </c>
      <c r="T339" s="43" t="str">
        <f t="shared" si="120"/>
        <v>Low</v>
      </c>
      <c r="U339" s="43">
        <f t="shared" si="112"/>
        <v>3</v>
      </c>
      <c r="V339" s="48" t="str">
        <f t="shared" si="121"/>
        <v>Groundwater contribution to irrigation is Low with current groundwater development stage classified as Low. There are 819 surface water bodies, covering 0.2% of district area.</v>
      </c>
      <c r="W339" s="136">
        <v>100</v>
      </c>
      <c r="X339" s="134">
        <v>100</v>
      </c>
      <c r="Y339" s="143">
        <f>INDEX(Aquifer!E:E, MATCH(B339,Aquifer!C:C,0))*100</f>
        <v>0</v>
      </c>
      <c r="Z339" s="139">
        <f>(INDEX(Aquifer!G:G, MATCH(B339,Aquifer!C:C,0)))*(10^4/10^6)</f>
        <v>156.58320000000001</v>
      </c>
      <c r="AA339" s="141">
        <v>0</v>
      </c>
      <c r="AB339" s="56">
        <f>INDEX(Replacement!M:M, MATCH(B339,Replacement!B:B,0))</f>
        <v>8.1999999999999993</v>
      </c>
      <c r="AC339" s="57">
        <f t="shared" si="113"/>
        <v>1</v>
      </c>
      <c r="AD339" s="57">
        <f>(X339/100)*0.278+(Y339/100)*0.0732</f>
        <v>0.27800000000000002</v>
      </c>
      <c r="AE339" s="44">
        <f t="shared" si="122"/>
        <v>3.2389640876444446E-3</v>
      </c>
      <c r="AF339" s="61" t="str">
        <f t="shared" si="123"/>
        <v>District has 100 pumps, with 100 % of pumps being electric. The electric tariff subsidy is Very High. These pumps abstract 156 MCM of groundwater.</v>
      </c>
      <c r="AG339" s="146">
        <f>INDEX(Replacement!N:N,MATCH(B339,Replacement!B:B,0))</f>
        <v>84.45</v>
      </c>
      <c r="AH339" s="147">
        <f>INDEX('Community SIP'!C:C,MATCH(B339,'Community SIP'!B:B,0))</f>
        <v>1.1100000000000001</v>
      </c>
      <c r="AI339" s="147">
        <f>INDEX('Community SIP'!D:D,MATCH(B339,'Community SIP'!B:B,0))</f>
        <v>2.93</v>
      </c>
      <c r="AJ339" s="67" t="str">
        <f t="shared" si="124"/>
        <v>Very High</v>
      </c>
      <c r="AK339" s="64">
        <f t="shared" si="125"/>
        <v>3</v>
      </c>
      <c r="AL339" s="64" t="str">
        <f t="shared" si="126"/>
        <v>High</v>
      </c>
      <c r="AM339" s="70" t="str">
        <f t="shared" si="127"/>
        <v>Small and Marginal farmers hold 84 % of holdings. The average area per holding is 1.11 ha with High fragmentation of land.</v>
      </c>
      <c r="AN339" s="150" t="str">
        <f>INDEX(DISCOM!E:E,MATCH(B339,DISCOM!B:B,0))</f>
        <v>Chhattisgarh State Power Distribution Company Limited (CSPDCL)</v>
      </c>
      <c r="AO339" s="150"/>
      <c r="AP339" s="150" t="str">
        <f>INDEX(DISCOM!F:F,MATCH(B339,DISCOM!B:B,0))</f>
        <v>B-</v>
      </c>
      <c r="AQ339" s="74" t="str">
        <f>INDEX(DISCOM!H:H,MATCH(B339,DISCOM!B:B,0))</f>
        <v>No</v>
      </c>
      <c r="AR339" s="150"/>
      <c r="AS339" s="77">
        <f>(INDEX(Tariff!D:D,MATCH(A339,Tariff!A:A,0)))*100</f>
        <v>0</v>
      </c>
      <c r="AT339" s="85" t="str">
        <f>(INDEX(Tariff!E:E,MATCH(A339,Tariff!A:A,0)))</f>
        <v>Very High</v>
      </c>
      <c r="AU339" s="86" t="str">
        <f t="shared" si="130"/>
        <v xml:space="preserve">Chhattisgarh State Power Distribution Company Limited (CSPDCL) is the Distribution Company responsible for distributing electricity. The rating of DISCOM (capturing financial and operational metrics) is B-. </v>
      </c>
      <c r="AV339" s="119" t="str">
        <f>INDEX('Community SIP'!I:I,MATCH(B339,'Community SIP'!B:B,0))</f>
        <v>Community SIP</v>
      </c>
      <c r="AW339" s="119" t="str">
        <f t="shared" si="131"/>
        <v xml:space="preserve"> Small farm areas alongside higher fragmentation of holdings suggests community SIPs may be preferred</v>
      </c>
      <c r="AX339" s="119" t="str">
        <f t="shared" si="132"/>
        <v/>
      </c>
      <c r="AY339" s="119"/>
      <c r="AZ339" s="120" t="str">
        <f t="shared" si="128"/>
        <v>Electric</v>
      </c>
      <c r="BA339" s="119"/>
      <c r="BB339" s="120" t="str">
        <f>INDEX(DISCOM!H:H,MATCH(B339,DISCOM!B:B,0))</f>
        <v>No</v>
      </c>
      <c r="BC339" s="153" t="s">
        <v>724</v>
      </c>
      <c r="BD339"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39" s="58" t="s">
        <v>725</v>
      </c>
      <c r="BG339">
        <f>Y339*100</f>
        <v>0</v>
      </c>
    </row>
    <row r="340" spans="1:59" ht="123" customHeight="1" x14ac:dyDescent="0.25">
      <c r="A340" s="88" t="str">
        <f>INDEX(Aquifer!A:A,MATCH(B340,Aquifer!C:C,0))</f>
        <v>chhattisgarh</v>
      </c>
      <c r="B340" s="89" t="s">
        <v>484</v>
      </c>
      <c r="C340" s="87">
        <v>5.2</v>
      </c>
      <c r="D340" s="130">
        <f>INDEX(Aquifer!J:J,MATCH(B340,Aquifer!C:C,0))*100</f>
        <v>15.931880154574502</v>
      </c>
      <c r="E340" s="128">
        <v>110.00000000000001</v>
      </c>
      <c r="F340" s="128">
        <v>7.4</v>
      </c>
      <c r="G340" s="128">
        <v>43.429475297199772</v>
      </c>
      <c r="H340" s="46" t="str">
        <f t="shared" si="114"/>
        <v>Low</v>
      </c>
      <c r="I340" s="46" t="str">
        <f t="shared" si="115"/>
        <v>Low</v>
      </c>
      <c r="J340" s="46" t="str">
        <f t="shared" si="116"/>
        <v>Low</v>
      </c>
      <c r="K340" s="46" t="str">
        <f t="shared" si="117"/>
        <v>Moderate</v>
      </c>
      <c r="L340" s="91" t="str">
        <f t="shared" si="118"/>
        <v>District has Low proportion of area under cultivation, supporting Low cropping intensity. Irrigation coverage is Low with Moderate irrigation water requirements.</v>
      </c>
      <c r="M340" s="132">
        <v>30.65</v>
      </c>
      <c r="N340" s="132">
        <f>INDEX(Aquifer!H:H,MATCH(B340,Aquifer!C:C,0))</f>
        <v>39.04</v>
      </c>
      <c r="O340" s="77" t="str">
        <f>INDEX(Aquifer!F:F,MATCH(B340,Aquifer!C:C,0))</f>
        <v>SR</v>
      </c>
      <c r="P340" s="134">
        <f>INDEX(surface_water_body!F:F,MATCH(B340,surface_water_body!A:A,0))</f>
        <v>734</v>
      </c>
      <c r="Q340" s="42">
        <f>INDEX(surface_water_body!D:D,MATCH(B340,surface_water_body!A:A,0))</f>
        <v>8.3425700000000091</v>
      </c>
      <c r="R340" s="132">
        <f>INDEX(surface_water_body!E:E,MATCH(B340,surface_water_body!A:A,0))</f>
        <v>0.1250570461659771</v>
      </c>
      <c r="S340" s="43" t="str">
        <f t="shared" si="119"/>
        <v>Moderate</v>
      </c>
      <c r="T340" s="43" t="str">
        <f t="shared" si="120"/>
        <v>Low</v>
      </c>
      <c r="U340" s="43">
        <f t="shared" si="112"/>
        <v>3</v>
      </c>
      <c r="V340" s="48" t="str">
        <f t="shared" si="121"/>
        <v>Groundwater contribution to irrigation is Moderate with current groundwater development stage classified as Low. There are 734 surface water bodies, covering 0.1% of district area.</v>
      </c>
      <c r="W340" s="136">
        <v>100</v>
      </c>
      <c r="X340" s="134">
        <v>100</v>
      </c>
      <c r="Y340" s="143">
        <f>INDEX(Aquifer!E:E, MATCH(B340,Aquifer!C:C,0))*100</f>
        <v>0</v>
      </c>
      <c r="Z340" s="139">
        <f>(INDEX(Aquifer!G:G, MATCH(B340,Aquifer!C:C,0)))*(10^4/10^6)</f>
        <v>63.753599999999999</v>
      </c>
      <c r="AA340" s="141">
        <v>0</v>
      </c>
      <c r="AB340" s="56">
        <f>INDEX(Replacement!M:M, MATCH(B340,Replacement!B:B,0))</f>
        <v>6.9</v>
      </c>
      <c r="AC340" s="57">
        <f t="shared" si="113"/>
        <v>1</v>
      </c>
      <c r="AD340" s="57">
        <f>(X340/100)*0.278+(Y340/100)*0.0732</f>
        <v>0.27800000000000002</v>
      </c>
      <c r="AE340" s="44">
        <f t="shared" si="122"/>
        <v>1.1096880778666666E-3</v>
      </c>
      <c r="AF340" s="61" t="str">
        <f t="shared" si="123"/>
        <v>District has 100 pumps, with 100 % of pumps being electric. The electric tariff subsidy is Very High. These pumps abstract 63 MCM of groundwater.</v>
      </c>
      <c r="AG340" s="146">
        <f>INDEX(Replacement!N:N,MATCH(B340,Replacement!B:B,0))</f>
        <v>74.25</v>
      </c>
      <c r="AH340" s="147">
        <f>INDEX('Community SIP'!C:C,MATCH(B340,'Community SIP'!B:B,0))</f>
        <v>1.5</v>
      </c>
      <c r="AI340" s="147">
        <f>INDEX('Community SIP'!D:D,MATCH(B340,'Community SIP'!B:B,0))</f>
        <v>2.89</v>
      </c>
      <c r="AJ340" s="67" t="str">
        <f t="shared" si="124"/>
        <v>High</v>
      </c>
      <c r="AK340" s="64">
        <f t="shared" si="125"/>
        <v>3</v>
      </c>
      <c r="AL340" s="64" t="str">
        <f t="shared" si="126"/>
        <v>High</v>
      </c>
      <c r="AM340" s="70" t="str">
        <f t="shared" si="127"/>
        <v>Small and Marginal farmers hold 74 % of holdings. The average area per holding is 1.5 ha with High fragmentation of land.</v>
      </c>
      <c r="AN340" s="150" t="str">
        <f>INDEX(DISCOM!E:E,MATCH(B340,DISCOM!B:B,0))</f>
        <v>Chhattisgarh State Power Distribution Company Limited (CSPDCL)</v>
      </c>
      <c r="AO340" s="150"/>
      <c r="AP340" s="150" t="str">
        <f>INDEX(DISCOM!F:F,MATCH(B340,DISCOM!B:B,0))</f>
        <v>B-</v>
      </c>
      <c r="AQ340" s="74" t="str">
        <f>INDEX(DISCOM!H:H,MATCH(B340,DISCOM!B:B,0))</f>
        <v>No</v>
      </c>
      <c r="AR340" s="150"/>
      <c r="AS340" s="77">
        <f>(INDEX(Tariff!D:D,MATCH(A340,Tariff!A:A,0)))*100</f>
        <v>0</v>
      </c>
      <c r="AT340" s="85" t="str">
        <f>(INDEX(Tariff!E:E,MATCH(A340,Tariff!A:A,0)))</f>
        <v>Very High</v>
      </c>
      <c r="AU340" s="86" t="str">
        <f t="shared" si="130"/>
        <v xml:space="preserve">Chhattisgarh State Power Distribution Company Limited (CSPDCL) is the Distribution Company responsible for distributing electricity. The rating of DISCOM (capturing financial and operational metrics) is B-. </v>
      </c>
      <c r="AV340" s="119" t="str">
        <f>INDEX('Community SIP'!I:I,MATCH(B340,'Community SIP'!B:B,0))</f>
        <v>Community SIP</v>
      </c>
      <c r="AW340" s="119" t="str">
        <f t="shared" si="131"/>
        <v xml:space="preserve"> Small farm areas alongside higher fragmentation of holdings suggests community SIPs may be preferred</v>
      </c>
      <c r="AX340" s="119" t="str">
        <f t="shared" si="132"/>
        <v/>
      </c>
      <c r="AY340" s="119"/>
      <c r="AZ340" s="120" t="str">
        <f t="shared" si="128"/>
        <v>Electric</v>
      </c>
      <c r="BA340" s="119"/>
      <c r="BB340" s="120" t="str">
        <f>INDEX(DISCOM!H:H,MATCH(B340,DISCOM!B:B,0))</f>
        <v>No</v>
      </c>
      <c r="BC340" s="153" t="s">
        <v>724</v>
      </c>
      <c r="BD340"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40" s="58" t="s">
        <v>725</v>
      </c>
      <c r="BG340">
        <f>Y340*100</f>
        <v>0</v>
      </c>
    </row>
    <row r="341" spans="1:59" ht="123" customHeight="1" x14ac:dyDescent="0.25">
      <c r="A341" s="88" t="str">
        <f>INDEX(Aquifer!A:A,MATCH(B341,Aquifer!C:C,0))</f>
        <v>rajasthan</v>
      </c>
      <c r="B341" s="89" t="s">
        <v>124</v>
      </c>
      <c r="C341" s="87">
        <v>5.2946890222727996</v>
      </c>
      <c r="D341" s="130">
        <f>INDEX(Aquifer!J:J,MATCH(B341,Aquifer!C:C,0))*100</f>
        <v>51.853645174233776</v>
      </c>
      <c r="E341" s="128">
        <v>192.2</v>
      </c>
      <c r="F341" s="128">
        <v>55.4</v>
      </c>
      <c r="G341" s="128">
        <v>73.423559329339255</v>
      </c>
      <c r="H341" s="46" t="str">
        <f t="shared" si="114"/>
        <v>High</v>
      </c>
      <c r="I341" s="46" t="str">
        <f t="shared" si="115"/>
        <v>High</v>
      </c>
      <c r="J341" s="46" t="str">
        <f t="shared" si="116"/>
        <v>High</v>
      </c>
      <c r="K341" s="46" t="str">
        <f t="shared" si="117"/>
        <v>Very High</v>
      </c>
      <c r="L341" s="91" t="str">
        <f t="shared" si="118"/>
        <v>District has High proportion of area under cultivation, supporting High cropping intensity. Irrigation coverage is High with Very High irrigation water requirements.</v>
      </c>
      <c r="M341" s="132">
        <v>53.769999999999996</v>
      </c>
      <c r="N341" s="132">
        <f>INDEX(Aquifer!H:H,MATCH(B341,Aquifer!C:C,0))</f>
        <v>105.44</v>
      </c>
      <c r="O341" s="77" t="str">
        <f>INDEX(Aquifer!F:F,MATCH(B341,Aquifer!C:C,0))</f>
        <v>SR</v>
      </c>
      <c r="P341" s="134">
        <f>INDEX(surface_water_body!F:F,MATCH(B341,surface_water_body!A:A,0))</f>
        <v>217</v>
      </c>
      <c r="Q341" s="42">
        <f>INDEX(surface_water_body!D:D,MATCH(B341,surface_water_body!A:A,0))</f>
        <v>459.29632000000004</v>
      </c>
      <c r="R341" s="132">
        <f>INDEX(surface_water_body!E:E,MATCH(B341,surface_water_body!A:A,0))</f>
        <v>8.1079206971827062</v>
      </c>
      <c r="S341" s="43" t="str">
        <f t="shared" si="119"/>
        <v>High</v>
      </c>
      <c r="T341" s="43" t="str">
        <f t="shared" si="120"/>
        <v>Over-exploited</v>
      </c>
      <c r="U341" s="43">
        <f t="shared" si="112"/>
        <v>4</v>
      </c>
      <c r="V341" s="48" t="str">
        <f t="shared" si="121"/>
        <v>Groundwater contribution to irrigation is High with current groundwater development stage classified as Over-exploited. There are 217 surface water bodies, covering 8.1% of district area.</v>
      </c>
      <c r="W341" s="136">
        <v>100</v>
      </c>
      <c r="X341" s="134">
        <v>100</v>
      </c>
      <c r="Y341" s="143">
        <f>INDEX(Aquifer!E:E, MATCH(B341,Aquifer!C:C,0))*100</f>
        <v>0</v>
      </c>
      <c r="Z341" s="139">
        <f>(INDEX(Aquifer!G:G, MATCH(B341,Aquifer!C:C,0)))*(10^4/10^6)</f>
        <v>943.09119999999996</v>
      </c>
      <c r="AA341" s="141">
        <v>167</v>
      </c>
      <c r="AB341" s="56">
        <f>INDEX(Replacement!M:M, MATCH(B341,Replacement!B:B,0))</f>
        <v>6.52</v>
      </c>
      <c r="AC341" s="57">
        <f t="shared" si="113"/>
        <v>1</v>
      </c>
      <c r="AD341" s="57">
        <f>(X341/100)*0.278+(Y341/100)*0.0732</f>
        <v>0.27800000000000002</v>
      </c>
      <c r="AE341" s="44">
        <f t="shared" si="122"/>
        <v>1.5511307386690373E-2</v>
      </c>
      <c r="AF341" s="61" t="str">
        <f t="shared" si="123"/>
        <v>District has 100 pumps, with 100 % of pumps being electric. The electric tariff subsidy is Moderate. These pumps abstract 943 MCM of groundwater.</v>
      </c>
      <c r="AG341" s="146">
        <f>INDEX(Replacement!N:N,MATCH(B341,Replacement!B:B,0))</f>
        <v>66.712405759999996</v>
      </c>
      <c r="AH341" s="147">
        <f>INDEX('Community SIP'!C:C,MATCH(B341,'Community SIP'!B:B,0))</f>
        <v>2.1</v>
      </c>
      <c r="AI341" s="147">
        <f>INDEX('Community SIP'!D:D,MATCH(B341,'Community SIP'!B:B,0))</f>
        <v>2.3199999999999998</v>
      </c>
      <c r="AJ341" s="67" t="str">
        <f t="shared" si="124"/>
        <v>High</v>
      </c>
      <c r="AK341" s="64">
        <f t="shared" si="125"/>
        <v>2</v>
      </c>
      <c r="AL341" s="64" t="str">
        <f t="shared" si="126"/>
        <v>High</v>
      </c>
      <c r="AM341" s="70" t="str">
        <f t="shared" si="127"/>
        <v>Small and Marginal farmers hold 66 % of holdings. The average area per holding is 2.1 ha with High fragmentation of land.</v>
      </c>
      <c r="AN341" s="150" t="str">
        <f>INDEX(DISCOM!E:E,MATCH(B341,DISCOM!B:B,0))</f>
        <v>Jaipur Vidyut Vitran Nigam Limited (JVVNL)</v>
      </c>
      <c r="AO341" s="150" t="str">
        <f>RIGHT(AN341,7)</f>
        <v>(JVVNL)</v>
      </c>
      <c r="AP341" s="150" t="str">
        <f>INDEX(DISCOM!F:F,MATCH(B341,DISCOM!B:B,0))</f>
        <v>B</v>
      </c>
      <c r="AQ341" s="74" t="str">
        <f>INDEX(DISCOM!H:H,MATCH(B341,DISCOM!B:B,0))</f>
        <v>No</v>
      </c>
      <c r="AR341" s="150"/>
      <c r="AS341" s="77">
        <f>(INDEX(Tariff!D:D,MATCH(A341,Tariff!A:A,0)))*100</f>
        <v>167</v>
      </c>
      <c r="AT341" s="85" t="str">
        <f>(INDEX(Tariff!E:E,MATCH(A341,Tariff!A:A,0)))</f>
        <v>Moderate</v>
      </c>
      <c r="AU341" s="86" t="str">
        <f t="shared" si="130"/>
        <v xml:space="preserve">Jaipur Vidyut Vitran Nigam Limited (JVVNL) is the Distribution Company responsible for distributing electricity. The rating of DISCOM (capturing financial and operational metrics) is B. </v>
      </c>
      <c r="AV341" s="119" t="str">
        <f>INDEX('Community SIP'!I:I,MATCH(B341,'Community SIP'!B:B,0))</f>
        <v/>
      </c>
      <c r="AW341" s="119" t="str">
        <f t="shared" si="131"/>
        <v/>
      </c>
      <c r="AX341" s="119" t="str">
        <f t="shared" si="132"/>
        <v/>
      </c>
      <c r="AY341" s="119"/>
      <c r="AZ341" s="119" t="str">
        <f t="shared" si="128"/>
        <v>Electric</v>
      </c>
      <c r="BA341" s="120" t="s">
        <v>728</v>
      </c>
      <c r="BB341" s="120" t="str">
        <f>INDEX(DISCOM!H:H,MATCH(B341,DISCOM!B:B,0))</f>
        <v>No</v>
      </c>
      <c r="BC341" s="153" t="s">
        <v>731</v>
      </c>
      <c r="BD341" s="181" t="str">
        <f t="shared" si="129"/>
        <v>High DISCOM rating alongside feeder segregation and higher proportion of electric pumps suggests both PM-KUSUM model C (IPS and FLS) may be preferred.</v>
      </c>
      <c r="BE341" s="58" t="s">
        <v>732</v>
      </c>
      <c r="BG341">
        <f>Y341*100</f>
        <v>0</v>
      </c>
    </row>
    <row r="342" spans="1:59" ht="123" customHeight="1" x14ac:dyDescent="0.25">
      <c r="A342" s="88" t="str">
        <f>INDEX(Aquifer!A:A,MATCH(B342,Aquifer!C:C,0))</f>
        <v>kerala</v>
      </c>
      <c r="B342" s="89" t="s">
        <v>410</v>
      </c>
      <c r="C342" s="87">
        <v>5.21</v>
      </c>
      <c r="D342" s="130">
        <f>INDEX(Aquifer!J:J,MATCH(B342,Aquifer!C:C,0))*100</f>
        <v>73.355803340561238</v>
      </c>
      <c r="E342" s="128">
        <v>129.6</v>
      </c>
      <c r="F342" s="128">
        <v>13.9</v>
      </c>
      <c r="G342" s="128">
        <v>29.033435818601077</v>
      </c>
      <c r="H342" s="46" t="str">
        <f t="shared" si="114"/>
        <v>High</v>
      </c>
      <c r="I342" s="46" t="str">
        <f t="shared" si="115"/>
        <v>Low</v>
      </c>
      <c r="J342" s="46" t="str">
        <f t="shared" si="116"/>
        <v>Low</v>
      </c>
      <c r="K342" s="46" t="str">
        <f t="shared" si="117"/>
        <v>Moderate</v>
      </c>
      <c r="L342" s="91" t="str">
        <f t="shared" si="118"/>
        <v>District has High proportion of area under cultivation, supporting Low cropping intensity. Irrigation coverage is Low with Moderate irrigation water requirements.</v>
      </c>
      <c r="M342" s="132">
        <v>29.360000000000003</v>
      </c>
      <c r="N342" s="132">
        <f>INDEX(Aquifer!H:H,MATCH(B342,Aquifer!C:C,0))</f>
        <v>37.11</v>
      </c>
      <c r="O342" s="77" t="str">
        <f>INDEX(Aquifer!F:F,MATCH(B342,Aquifer!C:C,0))</f>
        <v>HR</v>
      </c>
      <c r="P342" s="134">
        <f>INDEX(surface_water_body!F:F,MATCH(B342,surface_water_body!A:A,0))</f>
        <v>3506</v>
      </c>
      <c r="Q342" s="42">
        <f>INDEX(surface_water_body!D:D,MATCH(B342,surface_water_body!A:A,0))</f>
        <v>3.2134599999999671</v>
      </c>
      <c r="R342" s="132">
        <f>INDEX(surface_water_body!E:E,MATCH(B342,surface_water_body!A:A,0))</f>
        <v>0.14812110092677408</v>
      </c>
      <c r="S342" s="43" t="str">
        <f t="shared" si="119"/>
        <v>Moderate</v>
      </c>
      <c r="T342" s="43" t="str">
        <f t="shared" si="120"/>
        <v>Low</v>
      </c>
      <c r="U342" s="43">
        <f t="shared" si="112"/>
        <v>2</v>
      </c>
      <c r="V342" s="48" t="str">
        <f t="shared" si="121"/>
        <v>Groundwater contribution to irrigation is Moderate with current groundwater development stage classified as Low. There are 3506 surface water bodies, covering 0.1% of district area.</v>
      </c>
      <c r="W342" s="136">
        <v>100</v>
      </c>
      <c r="X342" s="134">
        <v>99</v>
      </c>
      <c r="Y342" s="143">
        <f>INDEX(Aquifer!E:E, MATCH(B342,Aquifer!C:C,0))*100</f>
        <v>1</v>
      </c>
      <c r="Z342" s="139">
        <f>(INDEX(Aquifer!G:G, MATCH(B342,Aquifer!C:C,0)))*(10^4/10^6)</f>
        <v>137.44059999999999</v>
      </c>
      <c r="AA342" s="141">
        <v>195</v>
      </c>
      <c r="AB342" s="56">
        <f>INDEX(Replacement!M:M, MATCH(B342,Replacement!B:B,0))</f>
        <v>5.0999999999999996</v>
      </c>
      <c r="AC342" s="57">
        <f t="shared" si="113"/>
        <v>1</v>
      </c>
      <c r="AD342" s="57">
        <f>(X342/100)*0.278+(Y342/100)*0.0732</f>
        <v>0.27595200000000003</v>
      </c>
      <c r="AE342" s="44">
        <f t="shared" si="122"/>
        <v>1.7551776688805333E-3</v>
      </c>
      <c r="AF342" s="61" t="str">
        <f t="shared" si="123"/>
        <v>District has 100 pumps, with 99 % of pumps being electric. The electric tariff subsidy is Moderate. These pumps abstract 137 MCM of groundwater.</v>
      </c>
      <c r="AG342" s="146">
        <f>INDEX(Replacement!N:N,MATCH(B342,Replacement!B:B,0))</f>
        <v>98.22</v>
      </c>
      <c r="AH342" s="147">
        <f>INDEX('Community SIP'!C:C,MATCH(B342,'Community SIP'!B:B,0))</f>
        <v>0.34</v>
      </c>
      <c r="AI342" s="147">
        <f>INDEX('Community SIP'!D:D,MATCH(B342,'Community SIP'!B:B,0))</f>
        <v>1.31</v>
      </c>
      <c r="AJ342" s="67" t="str">
        <f t="shared" si="124"/>
        <v>Very High</v>
      </c>
      <c r="AK342" s="64">
        <f t="shared" si="125"/>
        <v>4</v>
      </c>
      <c r="AL342" s="64" t="str">
        <f t="shared" si="126"/>
        <v>Moderate</v>
      </c>
      <c r="AM342" s="70" t="str">
        <f t="shared" si="127"/>
        <v>Small and Marginal farmers hold 98 % of holdings. The average area per holding is 0.34 ha with Moderate fragmentation of land.</v>
      </c>
      <c r="AN342" s="150" t="str">
        <f>INDEX(DISCOM!E:E,MATCH(B342,DISCOM!B:B,0))</f>
        <v xml:space="preserve">Kerala State Electricity Board Limited (KSEBL) </v>
      </c>
      <c r="AO342" s="150"/>
      <c r="AP342" s="150" t="str">
        <f>INDEX(DISCOM!F:F,MATCH(B342,DISCOM!B:B,0))</f>
        <v>B-</v>
      </c>
      <c r="AQ342" s="74" t="str">
        <f>INDEX(DISCOM!H:H,MATCH(B342,DISCOM!B:B,0))</f>
        <v>No</v>
      </c>
      <c r="AR342" s="150"/>
      <c r="AS342" s="77">
        <f>(INDEX(Tariff!D:D,MATCH(A342,Tariff!A:A,0)))*100</f>
        <v>195</v>
      </c>
      <c r="AT342" s="85" t="str">
        <f>(INDEX(Tariff!E:E,MATCH(A342,Tariff!A:A,0)))</f>
        <v>Moderate</v>
      </c>
      <c r="AU342" s="86" t="str">
        <f t="shared" si="130"/>
        <v xml:space="preserve">Kerala State Electricity Board Limited (KSEBL)  is the Distribution Company responsible for distributing electricity. The rating of DISCOM (capturing financial and operational metrics) is B-. </v>
      </c>
      <c r="AV342" s="119" t="str">
        <f>INDEX('Community SIP'!I:I,MATCH(B342,'Community SIP'!B:B,0))</f>
        <v>Community SIP</v>
      </c>
      <c r="AW342" s="119" t="str">
        <f t="shared" si="131"/>
        <v xml:space="preserve"> Small farm areas alongside higher fragmentation of holdings suggests community SIPs may be preferred</v>
      </c>
      <c r="AX342" s="119" t="str">
        <f t="shared" si="132"/>
        <v/>
      </c>
      <c r="AY342" s="119"/>
      <c r="AZ342" s="120" t="str">
        <f t="shared" si="128"/>
        <v>Electric</v>
      </c>
      <c r="BA342" s="119"/>
      <c r="BB342" s="120" t="str">
        <f>INDEX(DISCOM!H:H,MATCH(B342,DISCOM!B:B,0))</f>
        <v>No</v>
      </c>
      <c r="BC342" s="153" t="s">
        <v>724</v>
      </c>
      <c r="BD342"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42" s="58" t="s">
        <v>725</v>
      </c>
      <c r="BG342">
        <f>Y342*100</f>
        <v>100</v>
      </c>
    </row>
    <row r="343" spans="1:59" ht="123" customHeight="1" x14ac:dyDescent="0.25">
      <c r="A343" s="88" t="str">
        <f>INDEX(Aquifer!A:A,MATCH(B343,Aquifer!C:C,0))</f>
        <v>kerala</v>
      </c>
      <c r="B343" s="89" t="s">
        <v>451</v>
      </c>
      <c r="C343" s="87">
        <v>5.1920000000000002</v>
      </c>
      <c r="D343" s="130">
        <f>INDEX(Aquifer!J:J,MATCH(B343,Aquifer!C:C,0))*100</f>
        <v>61.204563567321991</v>
      </c>
      <c r="E343" s="128">
        <v>133.5</v>
      </c>
      <c r="F343" s="128">
        <v>4.0999999999999996</v>
      </c>
      <c r="G343" s="128">
        <v>50.801734820322189</v>
      </c>
      <c r="H343" s="46" t="str">
        <f t="shared" si="114"/>
        <v>High</v>
      </c>
      <c r="I343" s="46" t="str">
        <f t="shared" si="115"/>
        <v>Low</v>
      </c>
      <c r="J343" s="46" t="str">
        <f t="shared" si="116"/>
        <v>Low</v>
      </c>
      <c r="K343" s="46" t="str">
        <f t="shared" si="117"/>
        <v>High</v>
      </c>
      <c r="L343" s="91" t="str">
        <f t="shared" si="118"/>
        <v>District has High proportion of area under cultivation, supporting Low cropping intensity. Irrigation coverage is Low with High irrigation water requirements.</v>
      </c>
      <c r="M343" s="132">
        <v>52.17</v>
      </c>
      <c r="N343" s="132">
        <f>INDEX(Aquifer!H:H,MATCH(B343,Aquifer!C:C,0))</f>
        <v>61.7</v>
      </c>
      <c r="O343" s="77" t="str">
        <f>INDEX(Aquifer!F:F,MATCH(B343,Aquifer!C:C,0))</f>
        <v>HR</v>
      </c>
      <c r="P343" s="134">
        <f>INDEX(surface_water_body!F:F,MATCH(B343,surface_water_body!A:A,0))</f>
        <v>6192</v>
      </c>
      <c r="Q343" s="42">
        <f>INDEX(surface_water_body!D:D,MATCH(B343,surface_water_body!A:A,0))</f>
        <v>16.156619999999901</v>
      </c>
      <c r="R343" s="132">
        <f>INDEX(surface_water_body!E:E,MATCH(B343,surface_water_body!A:A,0))</f>
        <v>0.68587265267118058</v>
      </c>
      <c r="S343" s="43" t="str">
        <f t="shared" si="119"/>
        <v>High</v>
      </c>
      <c r="T343" s="43" t="str">
        <f t="shared" si="120"/>
        <v>Moderate</v>
      </c>
      <c r="U343" s="43">
        <f t="shared" si="112"/>
        <v>3</v>
      </c>
      <c r="V343" s="48" t="str">
        <f t="shared" si="121"/>
        <v>Groundwater contribution to irrigation is High with current groundwater development stage classified as Moderate. There are 6192 surface water bodies, covering 0.7% of district area.</v>
      </c>
      <c r="W343" s="136">
        <v>100</v>
      </c>
      <c r="X343" s="134">
        <v>96</v>
      </c>
      <c r="Y343" s="143">
        <f>INDEX(Aquifer!E:E, MATCH(B343,Aquifer!C:C,0))*100</f>
        <v>4</v>
      </c>
      <c r="Z343" s="139">
        <f>(INDEX(Aquifer!G:G, MATCH(B343,Aquifer!C:C,0)))*(10^4/10^6)</f>
        <v>188.9753</v>
      </c>
      <c r="AA343" s="141">
        <v>195</v>
      </c>
      <c r="AB343" s="56">
        <f>INDEX(Replacement!M:M, MATCH(B343,Replacement!B:B,0))</f>
        <v>5.8</v>
      </c>
      <c r="AC343" s="57">
        <f t="shared" si="113"/>
        <v>1</v>
      </c>
      <c r="AD343" s="57">
        <f>(X343/100)*0.278+(Y343/100)*0.0732</f>
        <v>0.26980799999999999</v>
      </c>
      <c r="AE343" s="44">
        <f t="shared" si="122"/>
        <v>2.6834294385907555E-3</v>
      </c>
      <c r="AF343" s="61" t="str">
        <f t="shared" si="123"/>
        <v>District has 100 pumps, with 96 % of pumps being electric. The electric tariff subsidy is Moderate. These pumps abstract 188 MCM of groundwater.</v>
      </c>
      <c r="AG343" s="146">
        <f>INDEX(Replacement!N:N,MATCH(B343,Replacement!B:B,0))</f>
        <v>99.57</v>
      </c>
      <c r="AH343" s="147">
        <f>INDEX('Community SIP'!C:C,MATCH(B343,'Community SIP'!B:B,0))</f>
        <v>0.19</v>
      </c>
      <c r="AI343" s="147">
        <f>INDEX('Community SIP'!D:D,MATCH(B343,'Community SIP'!B:B,0))</f>
        <v>1.23</v>
      </c>
      <c r="AJ343" s="67" t="str">
        <f t="shared" si="124"/>
        <v>Very High</v>
      </c>
      <c r="AK343" s="64">
        <f t="shared" si="125"/>
        <v>4</v>
      </c>
      <c r="AL343" s="64" t="str">
        <f t="shared" si="126"/>
        <v>Low</v>
      </c>
      <c r="AM343" s="70" t="str">
        <f t="shared" si="127"/>
        <v>Small and Marginal farmers hold 99 % of holdings. The average area per holding is 0.19 ha with Low fragmentation of land.</v>
      </c>
      <c r="AN343" s="150" t="str">
        <f>INDEX(DISCOM!E:E,MATCH(B343,DISCOM!B:B,0))</f>
        <v xml:space="preserve">Kerala State Electricity Board Limited (KSEBL) </v>
      </c>
      <c r="AO343" s="150"/>
      <c r="AP343" s="150" t="str">
        <f>INDEX(DISCOM!F:F,MATCH(B343,DISCOM!B:B,0))</f>
        <v>B-</v>
      </c>
      <c r="AQ343" s="74" t="str">
        <f>INDEX(DISCOM!H:H,MATCH(B343,DISCOM!B:B,0))</f>
        <v>No</v>
      </c>
      <c r="AR343" s="150"/>
      <c r="AS343" s="77">
        <f>(INDEX(Tariff!D:D,MATCH(A343,Tariff!A:A,0)))*100</f>
        <v>195</v>
      </c>
      <c r="AT343" s="85" t="str">
        <f>(INDEX(Tariff!E:E,MATCH(A343,Tariff!A:A,0)))</f>
        <v>Moderate</v>
      </c>
      <c r="AU343" s="86" t="str">
        <f t="shared" si="130"/>
        <v xml:space="preserve">Kerala State Electricity Board Limited (KSEBL)  is the Distribution Company responsible for distributing electricity. The rating of DISCOM (capturing financial and operational metrics) is B-. </v>
      </c>
      <c r="AV343" s="119" t="str">
        <f>INDEX('Community SIP'!I:I,MATCH(B343,'Community SIP'!B:B,0))</f>
        <v>Community SIP</v>
      </c>
      <c r="AW343" s="119" t="str">
        <f t="shared" si="131"/>
        <v xml:space="preserve"> Small farm areas alongside higher fragmentation of holdings suggests community SIPs may be preferred</v>
      </c>
      <c r="AX343" s="119" t="str">
        <f t="shared" si="132"/>
        <v/>
      </c>
      <c r="AY343" s="119"/>
      <c r="AZ343" s="120" t="str">
        <f t="shared" si="128"/>
        <v>Electric</v>
      </c>
      <c r="BA343" s="119"/>
      <c r="BB343" s="120" t="str">
        <f>INDEX(DISCOM!H:H,MATCH(B343,DISCOM!B:B,0))</f>
        <v>No</v>
      </c>
      <c r="BC343" s="153" t="s">
        <v>724</v>
      </c>
      <c r="BD343"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43" s="58" t="s">
        <v>725</v>
      </c>
      <c r="BG343">
        <f>Y343*100</f>
        <v>400</v>
      </c>
    </row>
    <row r="344" spans="1:59" ht="123" customHeight="1" x14ac:dyDescent="0.25">
      <c r="A344" s="88" t="str">
        <f>INDEX(Aquifer!A:A,MATCH(B344,Aquifer!C:C,0))</f>
        <v>andhra pradesh</v>
      </c>
      <c r="B344" s="89" t="s">
        <v>281</v>
      </c>
      <c r="C344" s="87">
        <v>5.1407049237007003</v>
      </c>
      <c r="D344" s="130">
        <f>INDEX(Aquifer!J:J,MATCH(B344,Aquifer!C:C,0))*100</f>
        <v>52.775492890208589</v>
      </c>
      <c r="E344" s="128">
        <v>133.20000000000002</v>
      </c>
      <c r="F344" s="128">
        <v>55.4</v>
      </c>
      <c r="G344" s="128">
        <v>63.033873343151704</v>
      </c>
      <c r="H344" s="46" t="str">
        <f t="shared" si="114"/>
        <v>High</v>
      </c>
      <c r="I344" s="46" t="str">
        <f t="shared" si="115"/>
        <v>Low</v>
      </c>
      <c r="J344" s="46" t="str">
        <f t="shared" si="116"/>
        <v>High</v>
      </c>
      <c r="K344" s="46" t="str">
        <f t="shared" si="117"/>
        <v>High</v>
      </c>
      <c r="L344" s="91" t="str">
        <f t="shared" si="118"/>
        <v>District has High proportion of area under cultivation, supporting Low cropping intensity. Irrigation coverage is High with High irrigation water requirements.</v>
      </c>
      <c r="M344" s="132">
        <v>13.87</v>
      </c>
      <c r="N344" s="132">
        <f>INDEX(Aquifer!H:H,MATCH(B344,Aquifer!C:C,0))</f>
        <v>25.63</v>
      </c>
      <c r="O344" s="77" t="str">
        <f>INDEX(Aquifer!F:F,MATCH(B344,Aquifer!C:C,0))</f>
        <v>SR</v>
      </c>
      <c r="P344" s="134">
        <f>INDEX(surface_water_body!F:F,MATCH(B344,surface_water_body!A:A,0))</f>
        <v>23928</v>
      </c>
      <c r="Q344" s="42">
        <f>INDEX(surface_water_body!D:D,MATCH(B344,surface_water_body!A:A,0))</f>
        <v>736.3062099999571</v>
      </c>
      <c r="R344" s="132">
        <f>INDEX(surface_water_body!E:E,MATCH(B344,surface_water_body!A:A,0))</f>
        <v>8.4598900459425792</v>
      </c>
      <c r="S344" s="43" t="str">
        <f t="shared" si="119"/>
        <v>Low</v>
      </c>
      <c r="T344" s="43" t="str">
        <f t="shared" si="120"/>
        <v>Low</v>
      </c>
      <c r="U344" s="43">
        <f t="shared" si="112"/>
        <v>4</v>
      </c>
      <c r="V344" s="48" t="str">
        <f t="shared" si="121"/>
        <v>Groundwater contribution to irrigation is Low with current groundwater development stage classified as Low. There are 23928 surface water bodies, covering 8.5% of district area.</v>
      </c>
      <c r="W344" s="136">
        <v>100</v>
      </c>
      <c r="X344" s="134">
        <v>98</v>
      </c>
      <c r="Y344" s="143">
        <f>INDEX(Aquifer!E:E, MATCH(B344,Aquifer!C:C,0))*100</f>
        <v>2</v>
      </c>
      <c r="Z344" s="139">
        <f>(INDEX(Aquifer!G:G, MATCH(B344,Aquifer!C:C,0)))*(10^4/10^6)</f>
        <v>487.41050000000001</v>
      </c>
      <c r="AA344" s="141">
        <v>0</v>
      </c>
      <c r="AB344" s="56">
        <f>INDEX(Replacement!M:M, MATCH(B344,Replacement!B:B,0))</f>
        <v>6</v>
      </c>
      <c r="AC344" s="57">
        <f t="shared" si="113"/>
        <v>1</v>
      </c>
      <c r="AD344" s="57">
        <f>(X344/100)*0.278+(Y344/100)*0.0732</f>
        <v>0.27390400000000004</v>
      </c>
      <c r="AE344" s="44">
        <f t="shared" si="122"/>
        <v>7.2685339933422225E-3</v>
      </c>
      <c r="AF344" s="61" t="str">
        <f t="shared" si="123"/>
        <v>District has 100 pumps, with 98 % of pumps being electric. The electric tariff subsidy is Very High. These pumps abstract 487 MCM of groundwater.</v>
      </c>
      <c r="AG344" s="146">
        <f>INDEX(Replacement!N:N,MATCH(B344,Replacement!B:B,0))</f>
        <v>91.47999999999999</v>
      </c>
      <c r="AH344" s="147">
        <f>INDEX('Community SIP'!C:C,MATCH(B344,'Community SIP'!B:B,0))</f>
        <v>0.82</v>
      </c>
      <c r="AI344" s="147">
        <f>INDEX('Community SIP'!D:D,MATCH(B344,'Community SIP'!B:B,0))</f>
        <v>1.3</v>
      </c>
      <c r="AJ344" s="67" t="str">
        <f t="shared" si="124"/>
        <v>Very High</v>
      </c>
      <c r="AK344" s="64">
        <f t="shared" si="125"/>
        <v>4</v>
      </c>
      <c r="AL344" s="64" t="str">
        <f t="shared" si="126"/>
        <v>Moderate</v>
      </c>
      <c r="AM344" s="70" t="str">
        <f t="shared" si="127"/>
        <v>Small and Marginal farmers hold 91 % of holdings. The average area per holding is 0.82 ha with Moderate fragmentation of land.</v>
      </c>
      <c r="AN344" s="150" t="str">
        <f>INDEX(DISCOM!E:E,MATCH(B344,DISCOM!B:B,0))</f>
        <v>Southern Power Distribution Company of Andhra Pradesh Limited (APSPDCL)</v>
      </c>
      <c r="AO344" s="150"/>
      <c r="AP344" s="150" t="str">
        <f>INDEX(DISCOM!F:F,MATCH(B344,DISCOM!B:B,0))</f>
        <v>B-</v>
      </c>
      <c r="AQ344" s="74" t="str">
        <f>INDEX(DISCOM!H:H,MATCH(B344,DISCOM!B:B,0))</f>
        <v>Yes</v>
      </c>
      <c r="AR344" s="150" t="s">
        <v>726</v>
      </c>
      <c r="AS344" s="77">
        <f>(INDEX(Tariff!D:D,MATCH(A344,Tariff!A:A,0)))*100</f>
        <v>0</v>
      </c>
      <c r="AT344" s="85" t="str">
        <f>(INDEX(Tariff!E:E,MATCH(A344,Tariff!A:A,0)))</f>
        <v>Very High</v>
      </c>
      <c r="AU344" s="86" t="str">
        <f t="shared" si="130"/>
        <v>Southern Power Distribution Company of Andhra Pradesh Limited (APSPDCL) is the Distribution Company responsible for distributing electricity. The rating of DISCOM (capturing financial and operational metrics) is B-. More than 70 % of feeder is segregated.</v>
      </c>
      <c r="AV344" s="119" t="str">
        <f>INDEX('Community SIP'!I:I,MATCH(B344,'Community SIP'!B:B,0))</f>
        <v>Community SIP</v>
      </c>
      <c r="AW344" s="119" t="str">
        <f t="shared" si="131"/>
        <v xml:space="preserve"> Small farm areas alongside higher fragmentation of holdings suggests community SIPs may be preferred</v>
      </c>
      <c r="AX344" s="119" t="str">
        <f t="shared" si="132"/>
        <v/>
      </c>
      <c r="AY344" s="119"/>
      <c r="AZ344" s="119" t="str">
        <f t="shared" si="128"/>
        <v>Electric</v>
      </c>
      <c r="BA344" s="119"/>
      <c r="BB344" s="120" t="str">
        <f>INDEX(DISCOM!H:H,MATCH(B344,DISCOM!B:B,0))</f>
        <v>Yes</v>
      </c>
      <c r="BC344" s="153" t="s">
        <v>741</v>
      </c>
      <c r="BD344" s="181" t="str">
        <f t="shared" si="129"/>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344" s="58" t="s">
        <v>742</v>
      </c>
      <c r="BG344">
        <f>Y344*100</f>
        <v>200</v>
      </c>
    </row>
    <row r="345" spans="1:59" ht="123" customHeight="1" x14ac:dyDescent="0.25">
      <c r="A345" s="88" t="str">
        <f>INDEX(Aquifer!A:A,MATCH(B345,Aquifer!C:C,0))</f>
        <v>tamil nadu</v>
      </c>
      <c r="B345" s="89" t="s">
        <v>603</v>
      </c>
      <c r="C345" s="87">
        <v>5.47</v>
      </c>
      <c r="D345" s="130">
        <f>INDEX(Aquifer!J:J,MATCH(B345,Aquifer!C:C,0))*100</f>
        <v>32.810124318039527</v>
      </c>
      <c r="E345" s="128">
        <v>127.60000000000001</v>
      </c>
      <c r="F345" s="128">
        <v>36.299999999999997</v>
      </c>
      <c r="G345" s="128">
        <v>58.700572155117612</v>
      </c>
      <c r="H345" s="46" t="str">
        <f t="shared" si="114"/>
        <v>Moderate</v>
      </c>
      <c r="I345" s="46" t="str">
        <f t="shared" si="115"/>
        <v>Low</v>
      </c>
      <c r="J345" s="46" t="str">
        <f t="shared" si="116"/>
        <v>Moderate</v>
      </c>
      <c r="K345" s="46" t="str">
        <f t="shared" si="117"/>
        <v>High</v>
      </c>
      <c r="L345" s="91" t="str">
        <f t="shared" si="118"/>
        <v>District has Moderate proportion of area under cultivation, supporting Low cropping intensity. Irrigation coverage is Moderate with High irrigation water requirements.</v>
      </c>
      <c r="M345" s="132">
        <v>76.64</v>
      </c>
      <c r="N345" s="132">
        <f>INDEX(Aquifer!H:H,MATCH(B345,Aquifer!C:C,0))</f>
        <v>86.17</v>
      </c>
      <c r="O345" s="77" t="str">
        <f>INDEX(Aquifer!F:F,MATCH(B345,Aquifer!C:C,0))</f>
        <v>HR</v>
      </c>
      <c r="P345" s="134">
        <f>INDEX(surface_water_body!F:F,MATCH(B345,surface_water_body!A:A,0))</f>
        <v>1719</v>
      </c>
      <c r="Q345" s="42">
        <f>INDEX(surface_water_body!D:D,MATCH(B345,surface_water_body!A:A,0))</f>
        <v>43.583559999999899</v>
      </c>
      <c r="R345" s="132">
        <f>INDEX(surface_water_body!E:E,MATCH(B345,surface_water_body!A:A,0))</f>
        <v>0.82962970401460057</v>
      </c>
      <c r="S345" s="43" t="str">
        <f t="shared" si="119"/>
        <v>Very High</v>
      </c>
      <c r="T345" s="43" t="str">
        <f t="shared" si="120"/>
        <v>Semi-critical</v>
      </c>
      <c r="U345" s="43">
        <f t="shared" si="112"/>
        <v>4</v>
      </c>
      <c r="V345" s="48" t="str">
        <f t="shared" si="121"/>
        <v>Groundwater contribution to irrigation is Very High with current groundwater development stage classified as Semi-critical. There are 1719 surface water bodies, covering 0.8% of district area.</v>
      </c>
      <c r="W345" s="136">
        <v>100</v>
      </c>
      <c r="X345" s="134">
        <v>93</v>
      </c>
      <c r="Y345" s="143">
        <f>INDEX(Aquifer!E:E, MATCH(B345,Aquifer!C:C,0))*100</f>
        <v>6</v>
      </c>
      <c r="Z345" s="139">
        <f>(INDEX(Aquifer!G:G, MATCH(B345,Aquifer!C:C,0)))*(10^4/10^6)</f>
        <v>47.989399999999996</v>
      </c>
      <c r="AA345" s="141">
        <v>0</v>
      </c>
      <c r="AB345" s="56">
        <f>INDEX(Replacement!M:M, MATCH(B345,Replacement!B:B,0))</f>
        <v>9.75</v>
      </c>
      <c r="AC345" s="57">
        <f t="shared" si="113"/>
        <v>1</v>
      </c>
      <c r="AD345" s="57">
        <f>(X345/100)*0.278+(Y345/100)*0.0732</f>
        <v>0.26293200000000005</v>
      </c>
      <c r="AE345" s="44">
        <f t="shared" si="122"/>
        <v>1.1163379809096669E-3</v>
      </c>
      <c r="AF345" s="61" t="str">
        <f t="shared" si="123"/>
        <v>District has 100 pumps, with 93 % of pumps being electric. The electric tariff subsidy is Very High. These pumps abstract 47 MCM of groundwater.</v>
      </c>
      <c r="AG345" s="146">
        <f>INDEX(Replacement!N:N,MATCH(B345,Replacement!B:B,0))</f>
        <v>94.10208557</v>
      </c>
      <c r="AH345" s="147">
        <f>INDEX('Community SIP'!C:C,MATCH(B345,'Community SIP'!B:B,0))</f>
        <v>0.7</v>
      </c>
      <c r="AI345" s="147">
        <f>INDEX('Community SIP'!D:D,MATCH(B345,'Community SIP'!B:B,0))</f>
        <v>1.84</v>
      </c>
      <c r="AJ345" s="67" t="str">
        <f t="shared" si="124"/>
        <v>Very High</v>
      </c>
      <c r="AK345" s="64">
        <f t="shared" si="125"/>
        <v>4</v>
      </c>
      <c r="AL345" s="64" t="str">
        <f t="shared" si="126"/>
        <v>Moderate</v>
      </c>
      <c r="AM345" s="70" t="str">
        <f t="shared" si="127"/>
        <v>Small and Marginal farmers hold 94 % of holdings. The average area per holding is 0.7 ha with Moderate fragmentation of land.</v>
      </c>
      <c r="AN345" s="150" t="str">
        <f>INDEX(DISCOM!E:E,MATCH(B345,DISCOM!B:B,0))</f>
        <v>Tamil Nadu Generation and Distribution Corporation Limited (TANGEDCO)</v>
      </c>
      <c r="AO345" s="150"/>
      <c r="AP345" s="150" t="str">
        <f>INDEX(DISCOM!F:F,MATCH(B345,DISCOM!B:B,0))</f>
        <v>C-</v>
      </c>
      <c r="AQ345" s="74" t="str">
        <f>INDEX(DISCOM!H:H,MATCH(B345,DISCOM!B:B,0))</f>
        <v>No</v>
      </c>
      <c r="AR345" s="150"/>
      <c r="AS345" s="77">
        <f>(INDEX(Tariff!D:D,MATCH(A345,Tariff!A:A,0)))*100</f>
        <v>0</v>
      </c>
      <c r="AT345" s="85" t="str">
        <f>(INDEX(Tariff!E:E,MATCH(A345,Tariff!A:A,0)))</f>
        <v>Very High</v>
      </c>
      <c r="AU345" s="86" t="str">
        <f t="shared" si="130"/>
        <v xml:space="preserve">Tamil Nadu Generation and Distribution Corporation Limited (TANGEDCO) is the Distribution Company responsible for distributing electricity. The rating of DISCOM (capturing financial and operational metrics) is C-. </v>
      </c>
      <c r="AV345" s="119" t="str">
        <f>INDEX('Community SIP'!I:I,MATCH(B345,'Community SIP'!B:B,0))</f>
        <v>Community SIP</v>
      </c>
      <c r="AW345" s="119" t="str">
        <f t="shared" si="131"/>
        <v xml:space="preserve"> Small farm areas alongside higher fragmentation of holdings suggests community SIPs may be preferred</v>
      </c>
      <c r="AX345" s="119" t="str">
        <f t="shared" si="132"/>
        <v xml:space="preserve"> High groundwater development suggests that new SIPs should focus on surface water sources. </v>
      </c>
      <c r="AY345" s="120" t="s">
        <v>727</v>
      </c>
      <c r="AZ345" s="120" t="str">
        <f t="shared" si="128"/>
        <v>Electric</v>
      </c>
      <c r="BA345" s="119"/>
      <c r="BB345" s="120" t="str">
        <f>INDEX(DISCOM!H:H,MATCH(B345,DISCOM!B:B,0))</f>
        <v>No</v>
      </c>
      <c r="BC345" s="153" t="s">
        <v>724</v>
      </c>
      <c r="BD345"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345" s="58" t="s">
        <v>725</v>
      </c>
      <c r="BG345">
        <f>Y345*100</f>
        <v>600</v>
      </c>
    </row>
    <row r="346" spans="1:59" ht="123" customHeight="1" x14ac:dyDescent="0.25">
      <c r="A346" s="88" t="str">
        <f>INDEX(Aquifer!A:A,MATCH(B346,Aquifer!C:C,0))</f>
        <v>jammu and kashmir</v>
      </c>
      <c r="B346" s="89" t="s">
        <v>411</v>
      </c>
      <c r="C346" s="87">
        <v>4.0999999999999996</v>
      </c>
      <c r="D346" s="130">
        <f>INDEX(Aquifer!J:J,MATCH(B346,Aquifer!C:C,0))*100</f>
        <v>61.490800638494505</v>
      </c>
      <c r="E346" s="128">
        <v>136.5</v>
      </c>
      <c r="F346" s="128">
        <v>72.8</v>
      </c>
      <c r="G346" s="128">
        <v>42.951388888888893</v>
      </c>
      <c r="H346" s="46" t="str">
        <f t="shared" si="114"/>
        <v>High</v>
      </c>
      <c r="I346" s="46" t="str">
        <f t="shared" si="115"/>
        <v>Low</v>
      </c>
      <c r="J346" s="46" t="str">
        <f t="shared" si="116"/>
        <v>High</v>
      </c>
      <c r="K346" s="46" t="str">
        <f t="shared" si="117"/>
        <v>Moderate</v>
      </c>
      <c r="L346" s="91" t="str">
        <f t="shared" si="118"/>
        <v>District has High proportion of area under cultivation, supporting Low cropping intensity. Irrigation coverage is High with Moderate irrigation water requirements.</v>
      </c>
      <c r="M346" s="132">
        <v>0.3</v>
      </c>
      <c r="N346" s="132">
        <f>INDEX(Aquifer!H:H,MATCH(B346,Aquifer!C:C,0))</f>
        <v>15.7</v>
      </c>
      <c r="O346" s="77" t="str">
        <f>INDEX(Aquifer!F:F,MATCH(B346,Aquifer!C:C,0))</f>
        <v>HR</v>
      </c>
      <c r="P346" s="134">
        <f>INDEX(surface_water_body!F:F,MATCH(B346,surface_water_body!A:A,0))</f>
        <v>43</v>
      </c>
      <c r="Q346" s="42">
        <f>INDEX(surface_water_body!D:D,MATCH(B346,surface_water_body!A:A,0))</f>
        <v>0.10689999999999998</v>
      </c>
      <c r="R346" s="132">
        <f>INDEX(surface_water_body!E:E,MATCH(B346,surface_water_body!A:A,0))</f>
        <v>7.7181338046819004E-3</v>
      </c>
      <c r="S346" s="43" t="str">
        <f t="shared" si="119"/>
        <v>Low</v>
      </c>
      <c r="T346" s="43" t="str">
        <f t="shared" si="120"/>
        <v>Low</v>
      </c>
      <c r="U346" s="43">
        <f t="shared" si="112"/>
        <v>1</v>
      </c>
      <c r="V346" s="48" t="str">
        <f t="shared" si="121"/>
        <v>Groundwater contribution to irrigation is Low with current groundwater development stage classified as Low. There are 43 surface water bodies, covering 0% of district area.</v>
      </c>
      <c r="W346" s="136">
        <v>100</v>
      </c>
      <c r="X346" s="134">
        <v>0</v>
      </c>
      <c r="Y346" s="143">
        <f>INDEX(Aquifer!E:E, MATCH(B346,Aquifer!C:C,0))*100</f>
        <v>0</v>
      </c>
      <c r="Z346" s="139">
        <f>(INDEX(Aquifer!G:G, MATCH(B346,Aquifer!C:C,0)))*(10^4/10^6)</f>
        <v>19.532499999999999</v>
      </c>
      <c r="AA346" s="141">
        <v>235</v>
      </c>
      <c r="AB346" s="56">
        <f>INDEX(Replacement!M:M, MATCH(B346,Replacement!B:B,0))</f>
        <v>8.4001354269923585</v>
      </c>
      <c r="AC346" s="57">
        <f t="shared" si="113"/>
        <v>4</v>
      </c>
      <c r="AD346" s="57">
        <f>(X346/100)*0.278+(Y346/100)*0.0732</f>
        <v>0</v>
      </c>
      <c r="AE346" s="44">
        <f t="shared" si="122"/>
        <v>0</v>
      </c>
      <c r="AF346" s="61" t="str">
        <f t="shared" si="123"/>
        <v>District has 100 pumps, with 0 % of pumps being electric. The electric tariff subsidy is Moderate. These pumps abstract 19 MCM of groundwater.</v>
      </c>
      <c r="AG346" s="146">
        <f>INDEX(Replacement!N:N,MATCH(B346,Replacement!B:B,0))</f>
        <v>98.66</v>
      </c>
      <c r="AH346" s="147">
        <f>INDEX('Community SIP'!C:C,MATCH(B346,'Community SIP'!B:B,0))</f>
        <v>0.4</v>
      </c>
      <c r="AI346" s="147">
        <f>INDEX('Community SIP'!D:D,MATCH(B346,'Community SIP'!B:B,0))</f>
        <v>2.83</v>
      </c>
      <c r="AJ346" s="67" t="str">
        <f t="shared" si="124"/>
        <v>Very High</v>
      </c>
      <c r="AK346" s="64">
        <f t="shared" si="125"/>
        <v>4</v>
      </c>
      <c r="AL346" s="64" t="str">
        <f t="shared" si="126"/>
        <v>High</v>
      </c>
      <c r="AM346" s="70" t="str">
        <f t="shared" si="127"/>
        <v>Small and Marginal farmers hold 98 % of holdings. The average area per holding is 0.4 ha with High fragmentation of land.</v>
      </c>
      <c r="AN346" s="150" t="e">
        <f>INDEX(DISCOM!E:E,MATCH(B346,DISCOM!B:B,0))</f>
        <v>#N/A</v>
      </c>
      <c r="AO346" s="150"/>
      <c r="AP346" s="150" t="e">
        <f>INDEX(DISCOM!F:F,MATCH(B346,DISCOM!B:B,0))</f>
        <v>#N/A</v>
      </c>
      <c r="AQ346" s="74" t="str">
        <f>INDEX(DISCOM!H:H,MATCH(B346,DISCOM!B:B,0))</f>
        <v>No data</v>
      </c>
      <c r="AR346" s="150"/>
      <c r="AS346" s="77">
        <f>(INDEX(Tariff!D:D,MATCH(A346,Tariff!A:A,0)))*100</f>
        <v>235</v>
      </c>
      <c r="AT346" s="85" t="str">
        <f>(INDEX(Tariff!E:E,MATCH(A346,Tariff!A:A,0)))</f>
        <v>Moderate</v>
      </c>
      <c r="AU346" s="86" t="s">
        <v>735</v>
      </c>
      <c r="AV346" s="119" t="str">
        <f>INDEX('Community SIP'!I:I,MATCH(B346,'Community SIP'!B:B,0))</f>
        <v>Community SIP</v>
      </c>
      <c r="AW346" s="119" t="str">
        <f t="shared" si="131"/>
        <v xml:space="preserve"> Small farm areas alongside higher fragmentation of holdings suggests community SIPs may be preferred</v>
      </c>
      <c r="AX346" s="119" t="str">
        <f t="shared" si="132"/>
        <v/>
      </c>
      <c r="AY346" s="119"/>
      <c r="AZ346" s="119" t="str">
        <f t="shared" si="128"/>
        <v>Diesel</v>
      </c>
      <c r="BA346" s="119"/>
      <c r="BB346" s="120" t="str">
        <f>INDEX(DISCOM!H:H,MATCH(B346,DISCOM!B:B,0))</f>
        <v>No data</v>
      </c>
      <c r="BC346" s="153" t="s">
        <v>736</v>
      </c>
      <c r="BD346" s="181" t="str">
        <f t="shared" si="129"/>
        <v>Higher proportion of diesel pumps suggests that PM-KUSUM model B be preferred. Small farm areas alongside higher fragmentation of holdings suggests community SIPs may be preferred</v>
      </c>
      <c r="BE346" s="58" t="s">
        <v>737</v>
      </c>
      <c r="BG346">
        <f>Y346*100</f>
        <v>0</v>
      </c>
    </row>
    <row r="347" spans="1:59" ht="123" customHeight="1" x14ac:dyDescent="0.25">
      <c r="A347" s="88" t="str">
        <f>INDEX(Aquifer!A:A,MATCH(B347,Aquifer!C:C,0))</f>
        <v>himachal pradesh</v>
      </c>
      <c r="B347" s="89" t="s">
        <v>383</v>
      </c>
      <c r="C347" s="87">
        <v>4.3049939413215004</v>
      </c>
      <c r="D347" s="130">
        <f>INDEX(Aquifer!J:J,MATCH(B347,Aquifer!C:C,0))*100</f>
        <v>57.415807560137452</v>
      </c>
      <c r="E347" s="128">
        <v>146.9</v>
      </c>
      <c r="F347" s="128">
        <v>0</v>
      </c>
      <c r="G347" s="128">
        <v>25.233752741544503</v>
      </c>
      <c r="H347" s="46" t="str">
        <f t="shared" si="114"/>
        <v>High</v>
      </c>
      <c r="I347" s="46" t="str">
        <f t="shared" si="115"/>
        <v>Moderate</v>
      </c>
      <c r="J347" s="46" t="str">
        <f t="shared" si="116"/>
        <v>Low</v>
      </c>
      <c r="K347" s="46" t="str">
        <f t="shared" si="117"/>
        <v>Low</v>
      </c>
      <c r="L347" s="91" t="str">
        <f t="shared" si="118"/>
        <v>District has High proportion of area under cultivation, supporting Moderate cropping intensity. Irrigation coverage is Low with Low irrigation water requirements.</v>
      </c>
      <c r="M347" s="132">
        <v>1.05</v>
      </c>
      <c r="N347" s="132">
        <f>INDEX(Aquifer!H:H,MATCH(B347,Aquifer!C:C,0))</f>
        <v>0</v>
      </c>
      <c r="O347" s="77" t="str">
        <f>INDEX(Aquifer!F:F,MATCH(B347,Aquifer!C:C,0))</f>
        <v>HR</v>
      </c>
      <c r="P347" s="134">
        <f>INDEX(surface_water_body!F:F,MATCH(B347,surface_water_body!A:A,0))</f>
        <v>5484</v>
      </c>
      <c r="Q347" s="42">
        <f>INDEX(surface_water_body!D:D,MATCH(B347,surface_water_body!A:A,0))</f>
        <v>6.0790000000003105E-2</v>
      </c>
      <c r="R347" s="132">
        <f>INDEX(surface_water_body!E:E,MATCH(B347,surface_water_body!A:A,0))</f>
        <v>1.0834215569587738E-3</v>
      </c>
      <c r="S347" s="43" t="str">
        <f t="shared" si="119"/>
        <v>Low</v>
      </c>
      <c r="T347" s="43" t="str">
        <f t="shared" si="120"/>
        <v>Low</v>
      </c>
      <c r="U347" s="43">
        <f t="shared" si="112"/>
        <v>1</v>
      </c>
      <c r="V347" s="48" t="str">
        <f t="shared" si="121"/>
        <v>Groundwater contribution to irrigation is Low with current groundwater development stage classified as Low. There are 5484 surface water bodies, covering 0% of district area.</v>
      </c>
      <c r="W347" s="136">
        <v>100</v>
      </c>
      <c r="X347" s="134">
        <v>99</v>
      </c>
      <c r="Y347" s="143">
        <f>INDEX(Aquifer!E:E, MATCH(B347,Aquifer!C:C,0))*100</f>
        <v>1</v>
      </c>
      <c r="Z347" s="139">
        <f>(INDEX(Aquifer!G:G, MATCH(B347,Aquifer!C:C,0)))*(10^4/10^6)</f>
        <v>0</v>
      </c>
      <c r="AA347" s="141">
        <v>30</v>
      </c>
      <c r="AB347" s="56">
        <f>INDEX(Replacement!M:M, MATCH(B347,Replacement!B:B,0))</f>
        <v>4.4000000000000004</v>
      </c>
      <c r="AC347" s="57">
        <f t="shared" si="113"/>
        <v>1</v>
      </c>
      <c r="AD347" s="57">
        <f>(X347/100)*0.278+(Y347/100)*0.0732</f>
        <v>0.27595200000000003</v>
      </c>
      <c r="AE347" s="44">
        <f t="shared" si="122"/>
        <v>0</v>
      </c>
      <c r="AF347" s="61" t="str">
        <f t="shared" si="123"/>
        <v>District has 100 pumps, with 99 % of pumps being electric. The electric tariff subsidy is Very High. These pumps abstract 0 MCM of groundwater.</v>
      </c>
      <c r="AG347" s="146">
        <f>INDEX(Replacement!N:N,MATCH(B347,Replacement!B:B,0))</f>
        <v>96.46</v>
      </c>
      <c r="AH347" s="147">
        <f>INDEX('Community SIP'!C:C,MATCH(B347,'Community SIP'!B:B,0))</f>
        <v>0.55000000000000004</v>
      </c>
      <c r="AI347" s="147">
        <f>INDEX('Community SIP'!D:D,MATCH(B347,'Community SIP'!B:B,0))</f>
        <v>3.97</v>
      </c>
      <c r="AJ347" s="67" t="str">
        <f t="shared" si="124"/>
        <v>Very High</v>
      </c>
      <c r="AK347" s="64">
        <f t="shared" si="125"/>
        <v>4</v>
      </c>
      <c r="AL347" s="64" t="str">
        <f t="shared" si="126"/>
        <v>Very High</v>
      </c>
      <c r="AM347" s="70" t="str">
        <f t="shared" si="127"/>
        <v>Small and Marginal farmers hold 96 % of holdings. The average area per holding is 0.55 ha with Very High fragmentation of land.</v>
      </c>
      <c r="AN347" s="150" t="str">
        <f>INDEX(DISCOM!E:E,MATCH(B347,DISCOM!B:B,0))</f>
        <v>Himachal Pradesh State Electricity Board Limited (HPSEBL)</v>
      </c>
      <c r="AO347" s="150"/>
      <c r="AP347" s="150" t="str">
        <f>INDEX(DISCOM!F:F,MATCH(B347,DISCOM!B:B,0))</f>
        <v>C</v>
      </c>
      <c r="AQ347" s="74" t="str">
        <f>INDEX(DISCOM!H:H,MATCH(B347,DISCOM!B:B,0))</f>
        <v>No</v>
      </c>
      <c r="AR347" s="150"/>
      <c r="AS347" s="77">
        <f>(INDEX(Tariff!D:D,MATCH(A347,Tariff!A:A,0)))*100</f>
        <v>30</v>
      </c>
      <c r="AT347" s="85" t="str">
        <f>(INDEX(Tariff!E:E,MATCH(A347,Tariff!A:A,0)))</f>
        <v>Very High</v>
      </c>
      <c r="AU347" s="86" t="str">
        <f t="shared" si="130"/>
        <v xml:space="preserve">Himachal Pradesh State Electricity Board Limited (HPSEBL) is the Distribution Company responsible for distributing electricity. The rating of DISCOM (capturing financial and operational metrics) is C. </v>
      </c>
      <c r="AV347" s="119" t="str">
        <f>INDEX('Community SIP'!I:I,MATCH(B347,'Community SIP'!B:B,0))</f>
        <v>Community SIP</v>
      </c>
      <c r="AW347" s="119" t="str">
        <f t="shared" si="131"/>
        <v xml:space="preserve"> Small farm areas alongside higher fragmentation of holdings suggests community SIPs may be preferred</v>
      </c>
      <c r="AX347" s="119" t="str">
        <f t="shared" si="132"/>
        <v/>
      </c>
      <c r="AY347" s="119"/>
      <c r="AZ347" s="120" t="str">
        <f t="shared" si="128"/>
        <v>Electric</v>
      </c>
      <c r="BA347" s="119"/>
      <c r="BB347" s="120" t="str">
        <f>INDEX(DISCOM!H:H,MATCH(B347,DISCOM!B:B,0))</f>
        <v>No</v>
      </c>
      <c r="BC347" s="153" t="s">
        <v>724</v>
      </c>
      <c r="BD347"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47" s="58" t="s">
        <v>725</v>
      </c>
      <c r="BG347">
        <f>Y347*100</f>
        <v>100</v>
      </c>
    </row>
    <row r="348" spans="1:59" ht="123" customHeight="1" x14ac:dyDescent="0.25">
      <c r="A348" s="88" t="str">
        <f>INDEX(Aquifer!A:A,MATCH(B348,Aquifer!C:C,0))</f>
        <v>jammu and kashmir</v>
      </c>
      <c r="B348" s="89" t="s">
        <v>452</v>
      </c>
      <c r="C348" s="87">
        <v>4.2724536438794001</v>
      </c>
      <c r="D348" s="130">
        <f>INDEX(Aquifer!J:J,MATCH(B348,Aquifer!C:C,0))*100</f>
        <v>69.088342618593543</v>
      </c>
      <c r="E348" s="128">
        <v>100</v>
      </c>
      <c r="F348" s="128">
        <v>49.2</v>
      </c>
      <c r="G348" s="128">
        <v>39.117032207773796</v>
      </c>
      <c r="H348" s="46" t="str">
        <f t="shared" si="114"/>
        <v>High</v>
      </c>
      <c r="I348" s="46" t="str">
        <f t="shared" si="115"/>
        <v>Low</v>
      </c>
      <c r="J348" s="46" t="str">
        <f t="shared" si="116"/>
        <v>Moderate</v>
      </c>
      <c r="K348" s="46" t="str">
        <f t="shared" si="117"/>
        <v>Moderate</v>
      </c>
      <c r="L348" s="91" t="str">
        <f t="shared" si="118"/>
        <v>District has High proportion of area under cultivation, supporting Low cropping intensity. Irrigation coverage is Moderate with Moderate irrigation water requirements.</v>
      </c>
      <c r="M348" s="132">
        <v>0.77</v>
      </c>
      <c r="N348" s="132">
        <f>INDEX(Aquifer!H:H,MATCH(B348,Aquifer!C:C,0))</f>
        <v>18.04</v>
      </c>
      <c r="O348" s="77" t="str">
        <f>INDEX(Aquifer!F:F,MATCH(B348,Aquifer!C:C,0))</f>
        <v>HR</v>
      </c>
      <c r="P348" s="134">
        <f>INDEX(surface_water_body!F:F,MATCH(B348,surface_water_body!A:A,0))</f>
        <v>270</v>
      </c>
      <c r="Q348" s="42">
        <f>INDEX(surface_water_body!D:D,MATCH(B348,surface_water_body!A:A,0))</f>
        <v>0.16392999999999977</v>
      </c>
      <c r="R348" s="132">
        <f>INDEX(surface_water_body!E:E,MATCH(B348,surface_water_body!A:A,0))</f>
        <v>5.7709960348586737E-3</v>
      </c>
      <c r="S348" s="43" t="str">
        <f t="shared" si="119"/>
        <v>Low</v>
      </c>
      <c r="T348" s="43" t="str">
        <f t="shared" si="120"/>
        <v>Low</v>
      </c>
      <c r="U348" s="43">
        <f t="shared" si="112"/>
        <v>1</v>
      </c>
      <c r="V348" s="48" t="str">
        <f t="shared" si="121"/>
        <v>Groundwater contribution to irrigation is Low with current groundwater development stage classified as Low. There are 270 surface water bodies, covering 0% of district area.</v>
      </c>
      <c r="W348" s="136">
        <v>100</v>
      </c>
      <c r="X348" s="134">
        <v>100</v>
      </c>
      <c r="Y348" s="143">
        <f>INDEX(Aquifer!E:E, MATCH(B348,Aquifer!C:C,0))*100</f>
        <v>0</v>
      </c>
      <c r="Z348" s="139">
        <f>(INDEX(Aquifer!G:G, MATCH(B348,Aquifer!C:C,0)))*(10^4/10^6)</f>
        <v>60.058100000000003</v>
      </c>
      <c r="AA348" s="141">
        <v>235</v>
      </c>
      <c r="AB348" s="56">
        <f>INDEX(Replacement!M:M, MATCH(B348,Replacement!B:B,0))</f>
        <v>3.9</v>
      </c>
      <c r="AC348" s="57">
        <f t="shared" si="113"/>
        <v>1</v>
      </c>
      <c r="AD348" s="57">
        <f>(X348/100)*0.278+(Y348/100)*0.0732</f>
        <v>0.27800000000000002</v>
      </c>
      <c r="AE348" s="44">
        <f t="shared" si="122"/>
        <v>5.9085826092222229E-4</v>
      </c>
      <c r="AF348" s="61" t="str">
        <f t="shared" si="123"/>
        <v>District has 100 pumps, with 100 % of pumps being electric. The electric tariff subsidy is Moderate. These pumps abstract 60 MCM of groundwater.</v>
      </c>
      <c r="AG348" s="146">
        <f>INDEX(Replacement!N:N,MATCH(B348,Replacement!B:B,0))</f>
        <v>97.7</v>
      </c>
      <c r="AH348" s="147">
        <f>INDEX('Community SIP'!C:C,MATCH(B348,'Community SIP'!B:B,0))</f>
        <v>0.31</v>
      </c>
      <c r="AI348" s="147">
        <f>INDEX('Community SIP'!D:D,MATCH(B348,'Community SIP'!B:B,0))</f>
        <v>2.92</v>
      </c>
      <c r="AJ348" s="67" t="str">
        <f t="shared" si="124"/>
        <v>Very High</v>
      </c>
      <c r="AK348" s="64">
        <f t="shared" si="125"/>
        <v>4</v>
      </c>
      <c r="AL348" s="64" t="str">
        <f t="shared" si="126"/>
        <v>High</v>
      </c>
      <c r="AM348" s="70" t="str">
        <f t="shared" si="127"/>
        <v>Small and Marginal farmers hold 97 % of holdings. The average area per holding is 0.31 ha with High fragmentation of land.</v>
      </c>
      <c r="AN348" s="150" t="e">
        <f>INDEX(DISCOM!E:E,MATCH(B348,DISCOM!B:B,0))</f>
        <v>#N/A</v>
      </c>
      <c r="AO348" s="150"/>
      <c r="AP348" s="150" t="e">
        <f>INDEX(DISCOM!F:F,MATCH(B348,DISCOM!B:B,0))</f>
        <v>#N/A</v>
      </c>
      <c r="AQ348" s="74" t="str">
        <f>INDEX(DISCOM!H:H,MATCH(B348,DISCOM!B:B,0))</f>
        <v>No data</v>
      </c>
      <c r="AR348" s="150"/>
      <c r="AS348" s="77">
        <f>(INDEX(Tariff!D:D,MATCH(A348,Tariff!A:A,0)))*100</f>
        <v>235</v>
      </c>
      <c r="AT348" s="85" t="str">
        <f>(INDEX(Tariff!E:E,MATCH(A348,Tariff!A:A,0)))</f>
        <v>Moderate</v>
      </c>
      <c r="AU348" s="86" t="s">
        <v>735</v>
      </c>
      <c r="AV348" s="119" t="str">
        <f>INDEX('Community SIP'!I:I,MATCH(B348,'Community SIP'!B:B,0))</f>
        <v>Community SIP</v>
      </c>
      <c r="AW348" s="119" t="str">
        <f t="shared" si="131"/>
        <v xml:space="preserve"> Small farm areas alongside higher fragmentation of holdings suggests community SIPs may be preferred</v>
      </c>
      <c r="AX348" s="119" t="str">
        <f t="shared" si="132"/>
        <v/>
      </c>
      <c r="AY348" s="119"/>
      <c r="AZ348" s="119" t="str">
        <f t="shared" si="128"/>
        <v>Electric</v>
      </c>
      <c r="BA348" s="119"/>
      <c r="BB348" s="120" t="str">
        <f>INDEX(DISCOM!H:H,MATCH(B348,DISCOM!B:B,0))</f>
        <v>No data</v>
      </c>
      <c r="BC348" s="153" t="s">
        <v>744</v>
      </c>
      <c r="BD348" s="181" t="str">
        <f t="shared" si="129"/>
        <v>No data on DISCOM feeder segregation Small farm areas alongside higher fragmentation of holdings suggests community SIPs may be preferred</v>
      </c>
      <c r="BE348" s="58" t="s">
        <v>95</v>
      </c>
      <c r="BG348">
        <f>Y348*100</f>
        <v>0</v>
      </c>
    </row>
    <row r="349" spans="1:59" ht="123" customHeight="1" x14ac:dyDescent="0.25">
      <c r="A349" s="88" t="str">
        <f>INDEX(Aquifer!A:A,MATCH(B349,Aquifer!C:C,0))</f>
        <v>andhra pradesh</v>
      </c>
      <c r="B349" s="89" t="s">
        <v>71</v>
      </c>
      <c r="C349" s="87">
        <v>5.3529123823751004</v>
      </c>
      <c r="D349" s="130">
        <f>INDEX(Aquifer!J:J,MATCH(B349,Aquifer!C:C,0))*100</f>
        <v>49.983973269905988</v>
      </c>
      <c r="E349" s="128">
        <v>110.4</v>
      </c>
      <c r="F349" s="128">
        <v>28.1</v>
      </c>
      <c r="G349" s="128">
        <v>70.846050164996058</v>
      </c>
      <c r="H349" s="46" t="str">
        <f t="shared" si="114"/>
        <v>Moderate</v>
      </c>
      <c r="I349" s="46" t="str">
        <f t="shared" si="115"/>
        <v>Low</v>
      </c>
      <c r="J349" s="46" t="str">
        <f t="shared" si="116"/>
        <v>Moderate</v>
      </c>
      <c r="K349" s="46" t="str">
        <f t="shared" si="117"/>
        <v>Very High</v>
      </c>
      <c r="L349" s="91" t="str">
        <f t="shared" si="118"/>
        <v>District has Moderate proportion of area under cultivation, supporting Low cropping intensity. Irrigation coverage is Moderate with Very High irrigation water requirements.</v>
      </c>
      <c r="M349" s="132">
        <v>52.22</v>
      </c>
      <c r="N349" s="132">
        <f>INDEX(Aquifer!H:H,MATCH(B349,Aquifer!C:C,0))</f>
        <v>23.51</v>
      </c>
      <c r="O349" s="77" t="str">
        <f>INDEX(Aquifer!F:F,MATCH(B349,Aquifer!C:C,0))</f>
        <v>HR</v>
      </c>
      <c r="P349" s="134">
        <f>INDEX(surface_water_body!F:F,MATCH(B349,surface_water_body!A:A,0))</f>
        <v>3781</v>
      </c>
      <c r="Q349" s="42">
        <f>INDEX(surface_water_body!D:D,MATCH(B349,surface_water_body!A:A,0))</f>
        <v>183.87973000000096</v>
      </c>
      <c r="R349" s="132">
        <f>INDEX(surface_water_body!E:E,MATCH(B349,surface_water_body!A:A,0))</f>
        <v>1.0113737673793395</v>
      </c>
      <c r="S349" s="43" t="str">
        <f t="shared" si="119"/>
        <v>High</v>
      </c>
      <c r="T349" s="43" t="str">
        <f t="shared" si="120"/>
        <v>Low</v>
      </c>
      <c r="U349" s="43">
        <f t="shared" si="112"/>
        <v>4</v>
      </c>
      <c r="V349" s="48" t="str">
        <f t="shared" si="121"/>
        <v>Groundwater contribution to irrigation is High with current groundwater development stage classified as Low. There are 3781 surface water bodies, covering 1% of district area.</v>
      </c>
      <c r="W349" s="136">
        <v>100</v>
      </c>
      <c r="X349" s="134">
        <v>98</v>
      </c>
      <c r="Y349" s="143">
        <f>INDEX(Aquifer!E:E, MATCH(B349,Aquifer!C:C,0))*100</f>
        <v>1</v>
      </c>
      <c r="Z349" s="139">
        <f>(INDEX(Aquifer!G:G, MATCH(B349,Aquifer!C:C,0)))*(10^4/10^6)</f>
        <v>172.17310000000001</v>
      </c>
      <c r="AA349" s="141">
        <v>0</v>
      </c>
      <c r="AB349" s="56">
        <f>INDEX(Replacement!M:M, MATCH(B349,Replacement!B:B,0))</f>
        <v>6.01</v>
      </c>
      <c r="AC349" s="57">
        <f t="shared" si="113"/>
        <v>1</v>
      </c>
      <c r="AD349" s="57">
        <f>(X349/100)*0.278+(Y349/100)*0.0732</f>
        <v>0.27317200000000003</v>
      </c>
      <c r="AE349" s="44">
        <f t="shared" si="122"/>
        <v>2.564946279232717E-3</v>
      </c>
      <c r="AF349" s="61" t="str">
        <f t="shared" si="123"/>
        <v>District has 100 pumps, with 98 % of pumps being electric. The electric tariff subsidy is Very High. These pumps abstract 172 MCM of groundwater.</v>
      </c>
      <c r="AG349" s="146">
        <f>INDEX(Replacement!N:N,MATCH(B349,Replacement!B:B,0))</f>
        <v>79.27</v>
      </c>
      <c r="AH349" s="147">
        <f>INDEX('Community SIP'!C:C,MATCH(B349,'Community SIP'!B:B,0))</f>
        <v>1.39</v>
      </c>
      <c r="AI349" s="147">
        <f>INDEX('Community SIP'!D:D,MATCH(B349,'Community SIP'!B:B,0))</f>
        <v>1.54</v>
      </c>
      <c r="AJ349" s="67" t="str">
        <f t="shared" si="124"/>
        <v>High</v>
      </c>
      <c r="AK349" s="64">
        <f t="shared" si="125"/>
        <v>3</v>
      </c>
      <c r="AL349" s="64" t="str">
        <f t="shared" si="126"/>
        <v>Moderate</v>
      </c>
      <c r="AM349" s="70" t="str">
        <f t="shared" si="127"/>
        <v>Small and Marginal farmers hold 79 % of holdings. The average area per holding is 1.39 ha with Moderate fragmentation of land.</v>
      </c>
      <c r="AN349" s="150" t="str">
        <f>INDEX(DISCOM!E:E,MATCH(B349,DISCOM!B:B,0))</f>
        <v>Southern Power Distribution Company of Andhra Pradesh Limited (APSPDCL)</v>
      </c>
      <c r="AO349" s="150"/>
      <c r="AP349" s="150" t="str">
        <f>INDEX(DISCOM!F:F,MATCH(B349,DISCOM!B:B,0))</f>
        <v>B-</v>
      </c>
      <c r="AQ349" s="74" t="str">
        <f>INDEX(DISCOM!H:H,MATCH(B349,DISCOM!B:B,0))</f>
        <v>Yes</v>
      </c>
      <c r="AR349" s="150" t="s">
        <v>726</v>
      </c>
      <c r="AS349" s="77">
        <f>(INDEX(Tariff!D:D,MATCH(A349,Tariff!A:A,0)))*100</f>
        <v>0</v>
      </c>
      <c r="AT349" s="85" t="str">
        <f>(INDEX(Tariff!E:E,MATCH(A349,Tariff!A:A,0)))</f>
        <v>Very High</v>
      </c>
      <c r="AU349" s="86" t="str">
        <f t="shared" si="130"/>
        <v>Southern Power Distribution Company of Andhra Pradesh Limited (APSPDCL) is the Distribution Company responsible for distributing electricity. The rating of DISCOM (capturing financial and operational metrics) is B-. More than 70 % of feeder is segregated.</v>
      </c>
      <c r="AV349" s="119" t="str">
        <f>INDEX('Community SIP'!I:I,MATCH(B349,'Community SIP'!B:B,0))</f>
        <v/>
      </c>
      <c r="AW349" s="119" t="str">
        <f t="shared" si="131"/>
        <v/>
      </c>
      <c r="AX349" s="119" t="str">
        <f t="shared" si="132"/>
        <v/>
      </c>
      <c r="AY349" s="119"/>
      <c r="AZ349" s="119" t="str">
        <f t="shared" si="128"/>
        <v>Electric</v>
      </c>
      <c r="BA349" s="119"/>
      <c r="BB349" s="120" t="str">
        <f>INDEX(DISCOM!H:H,MATCH(B349,DISCOM!B:B,0))</f>
        <v>Yes</v>
      </c>
      <c r="BC349" s="153" t="s">
        <v>741</v>
      </c>
      <c r="BD349" s="181" t="str">
        <f t="shared" si="129"/>
        <v>Electric pump proportion is higher, with more than 80 % feeder segregation suggesting preferred PM-KUSUM  model is C.  However, low DISCOM rating may be a challenge suggesting investments are to be made to strengthen DISCOM.</v>
      </c>
      <c r="BE349" s="58" t="s">
        <v>742</v>
      </c>
      <c r="BG349">
        <f>Y349*100</f>
        <v>100</v>
      </c>
    </row>
    <row r="350" spans="1:59" ht="123" customHeight="1" x14ac:dyDescent="0.25">
      <c r="A350" s="88" t="str">
        <f>INDEX(Aquifer!A:A,MATCH(B350,Aquifer!C:C,0))</f>
        <v>haryana</v>
      </c>
      <c r="B350" s="89" t="s">
        <v>213</v>
      </c>
      <c r="C350" s="87">
        <v>4.7830212578274001</v>
      </c>
      <c r="D350" s="130">
        <f>INDEX(Aquifer!J:J,MATCH(B350,Aquifer!C:C,0))*100</f>
        <v>84.846035434732215</v>
      </c>
      <c r="E350" s="128">
        <v>191.4</v>
      </c>
      <c r="F350" s="128">
        <v>100</v>
      </c>
      <c r="G350" s="128">
        <v>76.05004873404809</v>
      </c>
      <c r="H350" s="46" t="str">
        <f t="shared" si="114"/>
        <v>Very High</v>
      </c>
      <c r="I350" s="46" t="str">
        <f t="shared" si="115"/>
        <v>High</v>
      </c>
      <c r="J350" s="46" t="str">
        <f t="shared" si="116"/>
        <v>Very High</v>
      </c>
      <c r="K350" s="46" t="str">
        <f t="shared" si="117"/>
        <v>Very High</v>
      </c>
      <c r="L350" s="91" t="str">
        <f t="shared" si="118"/>
        <v>District has Very High proportion of area under cultivation, supporting High cropping intensity. Irrigation coverage is Very High with Very High irrigation water requirements.</v>
      </c>
      <c r="M350" s="132">
        <v>91.759999999999991</v>
      </c>
      <c r="N350" s="132">
        <f>INDEX(Aquifer!H:H,MATCH(B350,Aquifer!C:C,0))</f>
        <v>226.3</v>
      </c>
      <c r="O350" s="77" t="str">
        <f>INDEX(Aquifer!F:F,MATCH(B350,Aquifer!C:C,0))</f>
        <v>SR</v>
      </c>
      <c r="P350" s="134">
        <f>INDEX(surface_water_body!F:F,MATCH(B350,surface_water_body!A:A,0))</f>
        <v>645</v>
      </c>
      <c r="Q350" s="42">
        <f>INDEX(surface_water_body!D:D,MATCH(B350,surface_water_body!A:A,0))</f>
        <v>0.25</v>
      </c>
      <c r="R350" s="132">
        <f>INDEX(surface_water_body!E:E,MATCH(B350,surface_water_body!A:A,0))</f>
        <v>1.330764190760874E-2</v>
      </c>
      <c r="S350" s="43" t="str">
        <f t="shared" si="119"/>
        <v>Very High</v>
      </c>
      <c r="T350" s="43" t="str">
        <f t="shared" si="120"/>
        <v>Over-exploited</v>
      </c>
      <c r="U350" s="43">
        <f t="shared" si="112"/>
        <v>1</v>
      </c>
      <c r="V350" s="48" t="str">
        <f t="shared" si="121"/>
        <v>Groundwater contribution to irrigation is Very High with current groundwater development stage classified as Over-exploited. There are 645 surface water bodies, covering 0% of district area.</v>
      </c>
      <c r="W350" s="136">
        <v>100</v>
      </c>
      <c r="X350" s="134">
        <v>93</v>
      </c>
      <c r="Y350" s="143">
        <f>INDEX(Aquifer!E:E, MATCH(B350,Aquifer!C:C,0))*100</f>
        <v>6</v>
      </c>
      <c r="Z350" s="139">
        <f>(INDEX(Aquifer!G:G, MATCH(B350,Aquifer!C:C,0)))*(10^4/10^6)</f>
        <v>844.66110000000003</v>
      </c>
      <c r="AA350" s="141">
        <v>10</v>
      </c>
      <c r="AB350" s="56">
        <f>INDEX(Replacement!M:M, MATCH(B350,Replacement!B:B,0))</f>
        <v>36.9</v>
      </c>
      <c r="AC350" s="57">
        <f t="shared" si="113"/>
        <v>1</v>
      </c>
      <c r="AD350" s="57">
        <f>(X350/100)*0.278+(Y350/100)*0.0732</f>
        <v>0.26293200000000005</v>
      </c>
      <c r="AE350" s="44">
        <f t="shared" si="122"/>
        <v>7.4362610096917803E-2</v>
      </c>
      <c r="AF350" s="61" t="str">
        <f t="shared" si="123"/>
        <v>District has 100 pumps, with 93 % of pumps being electric. The electric tariff subsidy is Very High. These pumps abstract 844 MCM of groundwater.</v>
      </c>
      <c r="AG350" s="146">
        <f>INDEX(Replacement!N:N,MATCH(B350,Replacement!B:B,0))</f>
        <v>70.41</v>
      </c>
      <c r="AH350" s="147">
        <f>INDEX('Community SIP'!C:C,MATCH(B350,'Community SIP'!B:B,0))</f>
        <v>2.06</v>
      </c>
      <c r="AI350" s="147">
        <f>INDEX('Community SIP'!D:D,MATCH(B350,'Community SIP'!B:B,0))</f>
        <v>1.1399999999999999</v>
      </c>
      <c r="AJ350" s="67" t="str">
        <f t="shared" si="124"/>
        <v>High</v>
      </c>
      <c r="AK350" s="64">
        <f t="shared" si="125"/>
        <v>2</v>
      </c>
      <c r="AL350" s="64" t="str">
        <f t="shared" si="126"/>
        <v>Low</v>
      </c>
      <c r="AM350" s="70" t="str">
        <f t="shared" si="127"/>
        <v>Small and Marginal farmers hold 70 % of holdings. The average area per holding is 2.06 ha with Low fragmentation of land.</v>
      </c>
      <c r="AN350" s="150" t="str">
        <f>INDEX(DISCOM!E:E,MATCH(B350,DISCOM!B:B,0))</f>
        <v>Uttar Haryana Bijli Vitran Nigam Limited (UHBVNL)</v>
      </c>
      <c r="AO350" s="150"/>
      <c r="AP350" s="150" t="str">
        <f>INDEX(DISCOM!F:F,MATCH(B350,DISCOM!B:B,0))</f>
        <v>A+</v>
      </c>
      <c r="AQ350" s="74" t="str">
        <f>INDEX(DISCOM!H:H,MATCH(B350,DISCOM!B:B,0))</f>
        <v>Yes</v>
      </c>
      <c r="AR350" s="150" t="s">
        <v>726</v>
      </c>
      <c r="AS350" s="77">
        <f>(INDEX(Tariff!D:D,MATCH(A350,Tariff!A:A,0)))*100</f>
        <v>10</v>
      </c>
      <c r="AT350" s="85" t="str">
        <f>(INDEX(Tariff!E:E,MATCH(A350,Tariff!A:A,0)))</f>
        <v>Very High</v>
      </c>
      <c r="AU350" s="86" t="str">
        <f t="shared" si="130"/>
        <v>Uttar Haryana Bijli Vitran Nigam Limited (UHBVNL) is the Distribution Company responsible for distributing electricity. The rating of DISCOM (capturing financial and operational metrics) is A+. More than 70 % of feeder is segregated.</v>
      </c>
      <c r="AV350" s="119" t="str">
        <f>INDEX('Community SIP'!I:I,MATCH(B350,'Community SIP'!B:B,0))</f>
        <v/>
      </c>
      <c r="AW350" s="119" t="str">
        <f t="shared" si="131"/>
        <v/>
      </c>
      <c r="AX350" s="119" t="str">
        <f t="shared" si="132"/>
        <v xml:space="preserve"> High groundwater development suggests that new SIPs should focus on surface water sources. </v>
      </c>
      <c r="AY350" s="120" t="s">
        <v>727</v>
      </c>
      <c r="AZ350" s="120" t="str">
        <f t="shared" si="128"/>
        <v>Electric</v>
      </c>
      <c r="BA350" s="120" t="s">
        <v>728</v>
      </c>
      <c r="BB350" s="120" t="str">
        <f>INDEX(DISCOM!H:H,MATCH(B350,DISCOM!B:B,0))</f>
        <v>Yes</v>
      </c>
      <c r="BC350" s="153" t="s">
        <v>729</v>
      </c>
      <c r="BD350" s="181" t="str">
        <f t="shared" si="12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350" s="58" t="s">
        <v>730</v>
      </c>
      <c r="BG350">
        <f>Y350*100</f>
        <v>600</v>
      </c>
    </row>
    <row r="351" spans="1:59" ht="123" customHeight="1" x14ac:dyDescent="0.25">
      <c r="A351" s="88" t="str">
        <f>INDEX(Aquifer!A:A,MATCH(B351,Aquifer!C:C,0))</f>
        <v>arunachal pradesh</v>
      </c>
      <c r="B351" s="89" t="s">
        <v>133</v>
      </c>
      <c r="C351" s="87">
        <v>2.77</v>
      </c>
      <c r="D351" s="130">
        <f>INDEX(Aquifer!J:J,MATCH(B351,Aquifer!C:C,0))*100</f>
        <v>21.575826037842415</v>
      </c>
      <c r="E351" s="128">
        <v>108.60000000000001</v>
      </c>
      <c r="F351" s="128">
        <v>0</v>
      </c>
      <c r="G351" s="128">
        <v>18.091109276080374</v>
      </c>
      <c r="H351" s="46" t="str">
        <f t="shared" si="114"/>
        <v>Low</v>
      </c>
      <c r="I351" s="46" t="str">
        <f t="shared" si="115"/>
        <v>Low</v>
      </c>
      <c r="J351" s="46" t="str">
        <f t="shared" si="116"/>
        <v>Low</v>
      </c>
      <c r="K351" s="46" t="str">
        <f t="shared" si="117"/>
        <v>Low</v>
      </c>
      <c r="L351" s="91" t="str">
        <f t="shared" si="118"/>
        <v>District has Low proportion of area under cultivation, supporting Low cropping intensity. Irrigation coverage is Low with Low irrigation water requirements.</v>
      </c>
      <c r="M351" s="132">
        <v>0.22</v>
      </c>
      <c r="N351" s="132">
        <f>INDEX(Aquifer!H:H,MATCH(B351,Aquifer!C:C,0))</f>
        <v>0</v>
      </c>
      <c r="O351" s="77" t="str">
        <f>INDEX(Aquifer!F:F,MATCH(B351,Aquifer!C:C,0))</f>
        <v>HR</v>
      </c>
      <c r="P351" s="134">
        <f>INDEX(surface_water_body!F:F,MATCH(B351,surface_water_body!A:A,0))</f>
        <v>0</v>
      </c>
      <c r="Q351" s="42">
        <f>INDEX(surface_water_body!D:D,MATCH(B351,surface_water_body!A:A,0))</f>
        <v>0</v>
      </c>
      <c r="R351" s="132">
        <f>INDEX(surface_water_body!E:E,MATCH(B351,surface_water_body!A:A,0))</f>
        <v>0</v>
      </c>
      <c r="S351" s="43" t="str">
        <f t="shared" si="119"/>
        <v>Low</v>
      </c>
      <c r="T351" s="43" t="str">
        <f t="shared" si="120"/>
        <v>Low</v>
      </c>
      <c r="U351" s="43">
        <f t="shared" si="112"/>
        <v>1</v>
      </c>
      <c r="V351" s="48" t="str">
        <f t="shared" si="121"/>
        <v>Groundwater contribution to irrigation is Low with current groundwater development stage classified as Low. There are 0 surface water bodies, covering 0% of district area.</v>
      </c>
      <c r="W351" s="136">
        <v>100</v>
      </c>
      <c r="X351" s="134">
        <v>0</v>
      </c>
      <c r="Y351" s="143">
        <f>INDEX(Aquifer!E:E, MATCH(B351,Aquifer!C:C,0))*100</f>
        <v>0</v>
      </c>
      <c r="Z351" s="139">
        <f>(INDEX(Aquifer!G:G, MATCH(B351,Aquifer!C:C,0)))*(10^4/10^6)</f>
        <v>2.4093</v>
      </c>
      <c r="AA351" s="141">
        <v>290</v>
      </c>
      <c r="AB351" s="56">
        <f>INDEX(Replacement!M:M, MATCH(B351,Replacement!B:B,0))</f>
        <v>3.3263069086833017</v>
      </c>
      <c r="AC351" s="57">
        <f t="shared" si="113"/>
        <v>4</v>
      </c>
      <c r="AD351" s="57">
        <f>(X351/100)*0.278+(Y351/100)*0.0732</f>
        <v>0</v>
      </c>
      <c r="AE351" s="44">
        <f t="shared" si="122"/>
        <v>0</v>
      </c>
      <c r="AF351" s="61" t="str">
        <f t="shared" si="123"/>
        <v>District has 100 pumps, with 0 % of pumps being electric. The electric tariff subsidy is Moderate. These pumps abstract 2 MCM of groundwater.</v>
      </c>
      <c r="AG351" s="146">
        <f>INDEX(Replacement!N:N,MATCH(B351,Replacement!B:B,0))</f>
        <v>34.82</v>
      </c>
      <c r="AH351" s="147">
        <f>INDEX('Community SIP'!C:C,MATCH(B351,'Community SIP'!B:B,0))</f>
        <v>3.1</v>
      </c>
      <c r="AI351" s="147">
        <f>INDEX('Community SIP'!D:D,MATCH(B351,'Community SIP'!B:B,0))</f>
        <v>1.74</v>
      </c>
      <c r="AJ351" s="67" t="str">
        <f t="shared" si="124"/>
        <v>Low</v>
      </c>
      <c r="AK351" s="64">
        <f t="shared" si="125"/>
        <v>1</v>
      </c>
      <c r="AL351" s="64" t="str">
        <f t="shared" si="126"/>
        <v>Moderate</v>
      </c>
      <c r="AM351" s="70" t="str">
        <f t="shared" si="127"/>
        <v>Small and Marginal farmers hold 34 % of holdings. The average area per holding is 3.1 ha with Moderate fragmentation of land.</v>
      </c>
      <c r="AN351" s="150" t="e">
        <f>INDEX(DISCOM!E:E,MATCH(B351,DISCOM!B:B,0))</f>
        <v>#N/A</v>
      </c>
      <c r="AO351" s="150"/>
      <c r="AP351" s="150" t="e">
        <f>INDEX(DISCOM!F:F,MATCH(B351,DISCOM!B:B,0))</f>
        <v>#N/A</v>
      </c>
      <c r="AQ351" s="74" t="str">
        <f>INDEX(DISCOM!H:H,MATCH(B351,DISCOM!B:B,0))</f>
        <v>No data</v>
      </c>
      <c r="AR351" s="150"/>
      <c r="AS351" s="77">
        <f>(INDEX(Tariff!D:D,MATCH(A351,Tariff!A:A,0)))*100</f>
        <v>290</v>
      </c>
      <c r="AT351" s="85" t="str">
        <f>(INDEX(Tariff!E:E,MATCH(A351,Tariff!A:A,0)))</f>
        <v>Moderate</v>
      </c>
      <c r="AU351" s="86" t="s">
        <v>735</v>
      </c>
      <c r="AV351" s="119" t="str">
        <f>INDEX('Community SIP'!I:I,MATCH(B351,'Community SIP'!B:B,0))</f>
        <v/>
      </c>
      <c r="AW351" s="119" t="str">
        <f t="shared" si="131"/>
        <v/>
      </c>
      <c r="AX351" s="119" t="str">
        <f t="shared" si="132"/>
        <v/>
      </c>
      <c r="AY351" s="119"/>
      <c r="AZ351" s="119" t="str">
        <f t="shared" si="128"/>
        <v>Diesel</v>
      </c>
      <c r="BA351" s="119"/>
      <c r="BB351" s="120" t="str">
        <f>INDEX(DISCOM!H:H,MATCH(B351,DISCOM!B:B,0))</f>
        <v>No data</v>
      </c>
      <c r="BC351" s="153" t="s">
        <v>736</v>
      </c>
      <c r="BD351" s="181" t="str">
        <f t="shared" si="129"/>
        <v>Higher proportion of diesel pumps suggests that PM-KUSUM model B be preferred.</v>
      </c>
      <c r="BE351" s="58" t="s">
        <v>737</v>
      </c>
      <c r="BG351">
        <f>Y351*100</f>
        <v>0</v>
      </c>
    </row>
    <row r="352" spans="1:59" ht="123" customHeight="1" x14ac:dyDescent="0.25">
      <c r="A352" s="88" t="str">
        <f>INDEX(Aquifer!A:A,MATCH(B352,Aquifer!C:C,0))</f>
        <v>uttar pradesh</v>
      </c>
      <c r="B352" s="89" t="s">
        <v>551</v>
      </c>
      <c r="C352" s="87">
        <v>4.5999999999999996</v>
      </c>
      <c r="D352" s="130">
        <f>INDEX(Aquifer!J:J,MATCH(B352,Aquifer!C:C,0))*100</f>
        <v>72.984434022143006</v>
      </c>
      <c r="E352" s="128">
        <v>156.9</v>
      </c>
      <c r="F352" s="128">
        <v>89.7</v>
      </c>
      <c r="G352" s="128">
        <v>73.417740735680354</v>
      </c>
      <c r="H352" s="46" t="str">
        <f t="shared" si="114"/>
        <v>High</v>
      </c>
      <c r="I352" s="46" t="str">
        <f t="shared" si="115"/>
        <v>Moderate</v>
      </c>
      <c r="J352" s="46" t="str">
        <f t="shared" si="116"/>
        <v>Very High</v>
      </c>
      <c r="K352" s="46" t="str">
        <f t="shared" si="117"/>
        <v>Very High</v>
      </c>
      <c r="L352" s="91" t="str">
        <f t="shared" si="118"/>
        <v>District has High proportion of area under cultivation, supporting Moderate cropping intensity. Irrigation coverage is Very High with Very High irrigation water requirements.</v>
      </c>
      <c r="M352" s="132">
        <v>69.42</v>
      </c>
      <c r="N352" s="132">
        <f>INDEX(Aquifer!H:H,MATCH(B352,Aquifer!C:C,0))</f>
        <v>51.18</v>
      </c>
      <c r="O352" s="77" t="str">
        <f>INDEX(Aquifer!F:F,MATCH(B352,Aquifer!C:C,0))</f>
        <v>SR</v>
      </c>
      <c r="P352" s="134">
        <f>INDEX(surface_water_body!F:F,MATCH(B352,surface_water_body!A:A,0))</f>
        <v>4245</v>
      </c>
      <c r="Q352" s="42">
        <f>INDEX(surface_water_body!D:D,MATCH(B352,surface_water_body!A:A,0))</f>
        <v>15.467970000000161</v>
      </c>
      <c r="R352" s="132">
        <f>INDEX(surface_water_body!E:E,MATCH(B352,surface_water_body!A:A,0))</f>
        <v>0.53476320889247564</v>
      </c>
      <c r="S352" s="43" t="str">
        <f t="shared" si="119"/>
        <v>High</v>
      </c>
      <c r="T352" s="43" t="str">
        <f t="shared" si="120"/>
        <v>Moderate</v>
      </c>
      <c r="U352" s="43">
        <f t="shared" si="112"/>
        <v>3</v>
      </c>
      <c r="V352" s="48" t="str">
        <f t="shared" si="121"/>
        <v>Groundwater contribution to irrigation is High with current groundwater development stage classified as Moderate. There are 4245 surface water bodies, covering 0.5% of district area.</v>
      </c>
      <c r="W352" s="136">
        <v>100</v>
      </c>
      <c r="X352" s="134">
        <v>88</v>
      </c>
      <c r="Y352" s="143">
        <f>INDEX(Aquifer!E:E, MATCH(B352,Aquifer!C:C,0))*100</f>
        <v>11</v>
      </c>
      <c r="Z352" s="139">
        <f>(INDEX(Aquifer!G:G, MATCH(B352,Aquifer!C:C,0)))*(10^4/10^6)</f>
        <v>467.06230000000005</v>
      </c>
      <c r="AA352" s="141">
        <v>0</v>
      </c>
      <c r="AB352" s="56">
        <f>INDEX(Replacement!M:M, MATCH(B352,Replacement!B:B,0))</f>
        <v>3</v>
      </c>
      <c r="AC352" s="57">
        <f t="shared" si="113"/>
        <v>1</v>
      </c>
      <c r="AD352" s="57">
        <f>(X352/100)*0.278+(Y352/100)*0.0732</f>
        <v>0.25269200000000003</v>
      </c>
      <c r="AE352" s="44">
        <f t="shared" si="122"/>
        <v>3.2128457938157785E-3</v>
      </c>
      <c r="AF352" s="61" t="str">
        <f t="shared" si="123"/>
        <v>District has 100 pumps, with 88 % of pumps being electric. The electric tariff subsidy is Very High. These pumps abstract 467 MCM of groundwater.</v>
      </c>
      <c r="AG352" s="146">
        <f>INDEX(Replacement!N:N,MATCH(B352,Replacement!B:B,0))</f>
        <v>97.142008695000001</v>
      </c>
      <c r="AH352" s="147">
        <f>INDEX('Community SIP'!C:C,MATCH(B352,'Community SIP'!B:B,0))</f>
        <v>0.51</v>
      </c>
      <c r="AI352" s="147">
        <f>INDEX('Community SIP'!D:D,MATCH(B352,'Community SIP'!B:B,0))</f>
        <v>1.69</v>
      </c>
      <c r="AJ352" s="67" t="str">
        <f t="shared" si="124"/>
        <v>Very High</v>
      </c>
      <c r="AK352" s="64">
        <f t="shared" si="125"/>
        <v>4</v>
      </c>
      <c r="AL352" s="64" t="str">
        <f t="shared" si="126"/>
        <v>Moderate</v>
      </c>
      <c r="AM352" s="70" t="str">
        <f t="shared" si="127"/>
        <v>Small and Marginal farmers hold 97 % of holdings. The average area per holding is 0.51 ha with Moderate fragmentation of land.</v>
      </c>
      <c r="AN352" s="150" t="str">
        <f>INDEX(DISCOM!E:E,MATCH(B352,DISCOM!B:B,0))</f>
        <v>Purvanchal Vidyut Vitran Nigam Limited (PuVVNL)</v>
      </c>
      <c r="AO352" s="150"/>
      <c r="AP352" s="150" t="str">
        <f>INDEX(DISCOM!F:F,MATCH(B352,DISCOM!B:B,0))</f>
        <v>C-</v>
      </c>
      <c r="AQ352" s="74" t="str">
        <f>INDEX(DISCOM!H:H,MATCH(B352,DISCOM!B:B,0))</f>
        <v>Yes</v>
      </c>
      <c r="AR352" s="150" t="s">
        <v>726</v>
      </c>
      <c r="AS352" s="77">
        <f>(INDEX(Tariff!D:D,MATCH(A352,Tariff!A:A,0)))*100</f>
        <v>0</v>
      </c>
      <c r="AT352" s="85" t="str">
        <f>(INDEX(Tariff!E:E,MATCH(A352,Tariff!A:A,0)))</f>
        <v>Very High</v>
      </c>
      <c r="AU352" s="86" t="str">
        <f t="shared" si="130"/>
        <v>Purvanchal Vidyut Vitran Nigam Limited (PuVVNL) is the Distribution Company responsible for distributing electricity. The rating of DISCOM (capturing financial and operational metrics) is C-. More than 70 % of feeder is segregated.</v>
      </c>
      <c r="AV352" s="119" t="str">
        <f>INDEX('Community SIP'!I:I,MATCH(B352,'Community SIP'!B:B,0))</f>
        <v>Community SIP</v>
      </c>
      <c r="AW352" s="119" t="str">
        <f t="shared" si="131"/>
        <v xml:space="preserve"> Small farm areas alongside higher fragmentation of holdings suggests community SIPs may be preferred</v>
      </c>
      <c r="AX352" s="119" t="str">
        <f t="shared" si="132"/>
        <v/>
      </c>
      <c r="AY352" s="119"/>
      <c r="AZ352" s="119" t="str">
        <f t="shared" si="128"/>
        <v>Electric</v>
      </c>
      <c r="BA352" s="119"/>
      <c r="BB352" s="120" t="str">
        <f>INDEX(DISCOM!H:H,MATCH(B352,DISCOM!B:B,0))</f>
        <v>Yes</v>
      </c>
      <c r="BC352" s="153" t="s">
        <v>741</v>
      </c>
      <c r="BD352" s="181" t="str">
        <f t="shared" si="129"/>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352" s="58" t="s">
        <v>742</v>
      </c>
      <c r="BG352">
        <f>Y352*100</f>
        <v>1100</v>
      </c>
    </row>
    <row r="353" spans="1:59" ht="123" customHeight="1" x14ac:dyDescent="0.25">
      <c r="A353" s="88" t="str">
        <f>INDEX(Aquifer!A:A,MATCH(B353,Aquifer!C:C,0))</f>
        <v>himachal pradesh</v>
      </c>
      <c r="B353" s="89" t="s">
        <v>366</v>
      </c>
      <c r="C353" s="87">
        <v>4.7037985407749003</v>
      </c>
      <c r="D353" s="130">
        <f>INDEX(Aquifer!J:J,MATCH(B353,Aquifer!C:C,0))*100</f>
        <v>0.38795208489950012</v>
      </c>
      <c r="E353" s="128">
        <v>101.2</v>
      </c>
      <c r="F353" s="128">
        <v>0</v>
      </c>
      <c r="G353" s="128">
        <v>26.52846901967947</v>
      </c>
      <c r="H353" s="46" t="str">
        <f t="shared" si="114"/>
        <v>Low</v>
      </c>
      <c r="I353" s="46" t="str">
        <f t="shared" si="115"/>
        <v>Low</v>
      </c>
      <c r="J353" s="46" t="str">
        <f t="shared" si="116"/>
        <v>Low</v>
      </c>
      <c r="K353" s="46" t="str">
        <f t="shared" si="117"/>
        <v>Low</v>
      </c>
      <c r="L353" s="91" t="str">
        <f t="shared" si="118"/>
        <v>District has Low proportion of area under cultivation, supporting Low cropping intensity. Irrigation coverage is Low with Low irrigation water requirements.</v>
      </c>
      <c r="M353" s="132">
        <v>0</v>
      </c>
      <c r="N353" s="132">
        <f>INDEX(Aquifer!H:H,MATCH(B353,Aquifer!C:C,0))</f>
        <v>0</v>
      </c>
      <c r="O353" s="77" t="str">
        <f>INDEX(Aquifer!F:F,MATCH(B353,Aquifer!C:C,0))</f>
        <v>HR</v>
      </c>
      <c r="P353" s="134">
        <f>INDEX(surface_water_body!F:F,MATCH(B353,surface_water_body!A:A,0))</f>
        <v>301</v>
      </c>
      <c r="Q353" s="42">
        <f>INDEX(surface_water_body!D:D,MATCH(B353,surface_water_body!A:A,0))</f>
        <v>7.8599999999999962E-2</v>
      </c>
      <c r="R353" s="132">
        <f>INDEX(surface_water_body!E:E,MATCH(B353,surface_water_body!A:A,0))</f>
        <v>5.5876500156429483E-4</v>
      </c>
      <c r="S353" s="43" t="str">
        <f t="shared" si="119"/>
        <v>Low</v>
      </c>
      <c r="T353" s="43" t="str">
        <f t="shared" si="120"/>
        <v>Low</v>
      </c>
      <c r="U353" s="43">
        <f t="shared" si="112"/>
        <v>1</v>
      </c>
      <c r="V353" s="48" t="str">
        <f t="shared" si="121"/>
        <v>Groundwater contribution to irrigation is Low with current groundwater development stage classified as Low. There are 301 surface water bodies, covering 0% of district area.</v>
      </c>
      <c r="W353" s="136">
        <v>100</v>
      </c>
      <c r="X353" s="134">
        <v>0</v>
      </c>
      <c r="Y353" s="143">
        <f>INDEX(Aquifer!E:E, MATCH(B353,Aquifer!C:C,0))*100</f>
        <v>0</v>
      </c>
      <c r="Z353" s="139">
        <f>(INDEX(Aquifer!G:G, MATCH(B353,Aquifer!C:C,0)))*(10^4/10^6)</f>
        <v>0</v>
      </c>
      <c r="AA353" s="141">
        <v>30</v>
      </c>
      <c r="AB353" s="56">
        <f>INDEX(Replacement!M:M, MATCH(B353,Replacement!B:B,0))</f>
        <v>9.2097354633129118</v>
      </c>
      <c r="AC353" s="57">
        <f t="shared" si="113"/>
        <v>4</v>
      </c>
      <c r="AD353" s="57">
        <f>(X353/100)*0.278+(Y353/100)*0.0732</f>
        <v>0</v>
      </c>
      <c r="AE353" s="44">
        <f t="shared" si="122"/>
        <v>0</v>
      </c>
      <c r="AF353" s="61" t="str">
        <f t="shared" si="123"/>
        <v>District has 100 pumps, with 0 % of pumps being electric. The electric tariff subsidy is Very High. These pumps abstract 0 MCM of groundwater.</v>
      </c>
      <c r="AG353" s="146">
        <f>INDEX(Replacement!N:N,MATCH(B353,Replacement!B:B,0))</f>
        <v>72.7</v>
      </c>
      <c r="AH353" s="147">
        <f>INDEX('Community SIP'!C:C,MATCH(B353,'Community SIP'!B:B,0))</f>
        <v>1.49</v>
      </c>
      <c r="AI353" s="147">
        <f>INDEX('Community SIP'!D:D,MATCH(B353,'Community SIP'!B:B,0))</f>
        <v>6.8</v>
      </c>
      <c r="AJ353" s="67" t="str">
        <f t="shared" si="124"/>
        <v>High</v>
      </c>
      <c r="AK353" s="64">
        <f t="shared" si="125"/>
        <v>3</v>
      </c>
      <c r="AL353" s="64" t="str">
        <f t="shared" si="126"/>
        <v>Very High</v>
      </c>
      <c r="AM353" s="70" t="str">
        <f t="shared" si="127"/>
        <v>Small and Marginal farmers hold 72 % of holdings. The average area per holding is 1.49 ha with Very High fragmentation of land.</v>
      </c>
      <c r="AN353" s="150" t="str">
        <f>INDEX(DISCOM!E:E,MATCH(B353,DISCOM!B:B,0))</f>
        <v>Himachal Pradesh State Electricity Board Limited (HPSEBL)</v>
      </c>
      <c r="AO353" s="150"/>
      <c r="AP353" s="150" t="str">
        <f>INDEX(DISCOM!F:F,MATCH(B353,DISCOM!B:B,0))</f>
        <v>C</v>
      </c>
      <c r="AQ353" s="74" t="str">
        <f>INDEX(DISCOM!H:H,MATCH(B353,DISCOM!B:B,0))</f>
        <v>No</v>
      </c>
      <c r="AR353" s="150"/>
      <c r="AS353" s="77">
        <f>(INDEX(Tariff!D:D,MATCH(A353,Tariff!A:A,0)))*100</f>
        <v>30</v>
      </c>
      <c r="AT353" s="85" t="str">
        <f>(INDEX(Tariff!E:E,MATCH(A353,Tariff!A:A,0)))</f>
        <v>Very High</v>
      </c>
      <c r="AU353" s="86" t="str">
        <f t="shared" si="130"/>
        <v xml:space="preserve">Himachal Pradesh State Electricity Board Limited (HPSEBL) is the Distribution Company responsible for distributing electricity. The rating of DISCOM (capturing financial and operational metrics) is C. </v>
      </c>
      <c r="AV353" s="119" t="str">
        <f>INDEX('Community SIP'!I:I,MATCH(B353,'Community SIP'!B:B,0))</f>
        <v>Community SIP</v>
      </c>
      <c r="AW353" s="119" t="str">
        <f t="shared" si="131"/>
        <v xml:space="preserve"> Small farm areas alongside higher fragmentation of holdings suggests community SIPs may be preferred</v>
      </c>
      <c r="AX353" s="119" t="str">
        <f t="shared" si="132"/>
        <v/>
      </c>
      <c r="AY353" s="119"/>
      <c r="AZ353" s="119" t="str">
        <f t="shared" si="128"/>
        <v>Diesel</v>
      </c>
      <c r="BA353" s="119"/>
      <c r="BB353" s="120" t="str">
        <f>INDEX(DISCOM!H:H,MATCH(B353,DISCOM!B:B,0))</f>
        <v>No</v>
      </c>
      <c r="BC353" s="153" t="s">
        <v>736</v>
      </c>
      <c r="BD353" s="181" t="str">
        <f t="shared" si="129"/>
        <v>Higher proportion of diesel pumps suggests that PM-KUSUM model B be preferred. Small farm areas alongside higher fragmentation of holdings suggests community SIPs may be preferred</v>
      </c>
      <c r="BE353" s="58" t="s">
        <v>737</v>
      </c>
      <c r="BG353">
        <f>Y353*100</f>
        <v>0</v>
      </c>
    </row>
    <row r="354" spans="1:59" ht="123" customHeight="1" x14ac:dyDescent="0.25">
      <c r="A354" s="88" t="str">
        <f>INDEX(Aquifer!A:A,MATCH(B354,Aquifer!C:C,0))</f>
        <v>assam</v>
      </c>
      <c r="B354" s="89" t="s">
        <v>92</v>
      </c>
      <c r="C354" s="87">
        <v>4.0828769942943</v>
      </c>
      <c r="D354" s="130">
        <f>INDEX(Aquifer!J:J,MATCH(B354,Aquifer!C:C,0))*100</f>
        <v>41.600790513833992</v>
      </c>
      <c r="E354" s="128">
        <v>208.8</v>
      </c>
      <c r="F354" s="128">
        <v>8.3000000000000007</v>
      </c>
      <c r="G354" s="128">
        <v>26.461384403554888</v>
      </c>
      <c r="H354" s="46" t="str">
        <f t="shared" si="114"/>
        <v>Moderate</v>
      </c>
      <c r="I354" s="46" t="str">
        <f t="shared" si="115"/>
        <v>High</v>
      </c>
      <c r="J354" s="46" t="str">
        <f t="shared" si="116"/>
        <v>Low</v>
      </c>
      <c r="K354" s="46" t="str">
        <f t="shared" si="117"/>
        <v>Low</v>
      </c>
      <c r="L354" s="91" t="str">
        <f t="shared" si="118"/>
        <v>District has Moderate proportion of area under cultivation, supporting High cropping intensity. Irrigation coverage is Low with Low irrigation water requirements.</v>
      </c>
      <c r="M354" s="132">
        <v>50.56</v>
      </c>
      <c r="N354" s="132">
        <f>INDEX(Aquifer!H:H,MATCH(B354,Aquifer!C:C,0))</f>
        <v>9.58</v>
      </c>
      <c r="O354" s="77" t="str">
        <f>INDEX(Aquifer!F:F,MATCH(B354,Aquifer!C:C,0))</f>
        <v>SR</v>
      </c>
      <c r="P354" s="134">
        <f>INDEX(surface_water_body!F:F,MATCH(B354,surface_water_body!A:A,0))</f>
        <v>6881</v>
      </c>
      <c r="Q354" s="42">
        <f>INDEX(surface_water_body!D:D,MATCH(B354,surface_water_body!A:A,0))</f>
        <v>8.6273899999998065</v>
      </c>
      <c r="R354" s="132">
        <f>INDEX(surface_water_body!E:E,MATCH(B354,surface_water_body!A:A,0))</f>
        <v>0.28889337919855107</v>
      </c>
      <c r="S354" s="43" t="str">
        <f t="shared" si="119"/>
        <v>High</v>
      </c>
      <c r="T354" s="43" t="str">
        <f t="shared" si="120"/>
        <v>Low</v>
      </c>
      <c r="U354" s="43">
        <f t="shared" si="112"/>
        <v>3</v>
      </c>
      <c r="V354" s="48" t="str">
        <f t="shared" si="121"/>
        <v>Groundwater contribution to irrigation is High with current groundwater development stage classified as Low. There are 6881 surface water bodies, covering 0.3% of district area.</v>
      </c>
      <c r="W354" s="136">
        <v>100</v>
      </c>
      <c r="X354" s="134">
        <v>0</v>
      </c>
      <c r="Y354" s="143">
        <f>INDEX(Aquifer!E:E, MATCH(B354,Aquifer!C:C,0))*100</f>
        <v>100</v>
      </c>
      <c r="Z354" s="139">
        <f>(INDEX(Aquifer!G:G, MATCH(B354,Aquifer!C:C,0)))*(10^4/10^6)</f>
        <v>68.906899999999993</v>
      </c>
      <c r="AA354" s="141">
        <v>465.00000000000006</v>
      </c>
      <c r="AB354" s="56">
        <f>INDEX(Replacement!M:M, MATCH(B354,Replacement!B:B,0))</f>
        <v>2.5</v>
      </c>
      <c r="AC354" s="57">
        <f t="shared" si="113"/>
        <v>4</v>
      </c>
      <c r="AD354" s="57">
        <f>(X354/100)*0.278+(Y354/100)*0.0732</f>
        <v>7.3200000000000001E-2</v>
      </c>
      <c r="AE354" s="44">
        <f t="shared" si="122"/>
        <v>1.1442373561111111E-4</v>
      </c>
      <c r="AF354" s="61" t="str">
        <f t="shared" si="123"/>
        <v>District has 100 pumps, with 0 % of pumps being electric. The electric tariff subsidy is Low. These pumps abstract 68 MCM of groundwater.</v>
      </c>
      <c r="AG354" s="146">
        <f>INDEX(Replacement!N:N,MATCH(B354,Replacement!B:B,0))</f>
        <v>85.17</v>
      </c>
      <c r="AH354" s="147">
        <f>INDEX('Community SIP'!C:C,MATCH(B354,'Community SIP'!B:B,0))</f>
        <v>1.1200000000000001</v>
      </c>
      <c r="AI354" s="147">
        <f>INDEX('Community SIP'!D:D,MATCH(B354,'Community SIP'!B:B,0))</f>
        <v>1.2</v>
      </c>
      <c r="AJ354" s="67" t="str">
        <f t="shared" si="124"/>
        <v>Very High</v>
      </c>
      <c r="AK354" s="64">
        <f t="shared" si="125"/>
        <v>3</v>
      </c>
      <c r="AL354" s="64" t="str">
        <f t="shared" si="126"/>
        <v>Low</v>
      </c>
      <c r="AM354" s="70" t="str">
        <f t="shared" si="127"/>
        <v>Small and Marginal farmers hold 85 % of holdings. The average area per holding is 1.12 ha with Low fragmentation of land.</v>
      </c>
      <c r="AN354" s="150" t="str">
        <f>INDEX(DISCOM!E:E,MATCH(B354,DISCOM!B:B,0))</f>
        <v>Assam Power Distribution Company Limited (APDCL)</v>
      </c>
      <c r="AO354" s="150"/>
      <c r="AP354" s="150" t="str">
        <f>INDEX(DISCOM!F:F,MATCH(B354,DISCOM!B:B,0))</f>
        <v>B-</v>
      </c>
      <c r="AQ354" s="74" t="str">
        <f>INDEX(DISCOM!H:H,MATCH(B354,DISCOM!B:B,0))</f>
        <v>No</v>
      </c>
      <c r="AR354" s="150"/>
      <c r="AS354" s="77">
        <f>(INDEX(Tariff!D:D,MATCH(A354,Tariff!A:A,0)))*100</f>
        <v>465.00000000000006</v>
      </c>
      <c r="AT354" s="85" t="str">
        <f>(INDEX(Tariff!E:E,MATCH(A354,Tariff!A:A,0)))</f>
        <v>Low</v>
      </c>
      <c r="AU354" s="86" t="str">
        <f t="shared" si="130"/>
        <v xml:space="preserve">Assam Power Distribution Company Limited (APDCL) is the Distribution Company responsible for distributing electricity. The rating of DISCOM (capturing financial and operational metrics) is B-. </v>
      </c>
      <c r="AV354" s="119" t="str">
        <f>INDEX('Community SIP'!I:I,MATCH(B354,'Community SIP'!B:B,0))</f>
        <v/>
      </c>
      <c r="AW354" s="119" t="str">
        <f t="shared" si="131"/>
        <v/>
      </c>
      <c r="AX354" s="119" t="str">
        <f t="shared" si="132"/>
        <v/>
      </c>
      <c r="AY354" s="119"/>
      <c r="AZ354" s="119" t="str">
        <f t="shared" si="128"/>
        <v>Diesel</v>
      </c>
      <c r="BA354" s="119"/>
      <c r="BB354" s="120" t="str">
        <f>INDEX(DISCOM!H:H,MATCH(B354,DISCOM!B:B,0))</f>
        <v>No</v>
      </c>
      <c r="BC354" s="153" t="s">
        <v>736</v>
      </c>
      <c r="BD354" s="181" t="str">
        <f t="shared" si="129"/>
        <v>Higher proportion of diesel pumps suggests that PM-KUSUM model B be preferred.</v>
      </c>
      <c r="BE354" s="58" t="s">
        <v>737</v>
      </c>
      <c r="BG354">
        <f>Y354*100</f>
        <v>10000</v>
      </c>
    </row>
    <row r="355" spans="1:59" ht="123" customHeight="1" x14ac:dyDescent="0.25">
      <c r="A355" s="88" t="str">
        <f>INDEX(Aquifer!A:A,MATCH(B355,Aquifer!C:C,0))</f>
        <v>uttar pradesh</v>
      </c>
      <c r="B355" s="89" t="s">
        <v>552</v>
      </c>
      <c r="C355" s="87">
        <v>4.76</v>
      </c>
      <c r="D355" s="130">
        <f>INDEX(Aquifer!J:J,MATCH(B355,Aquifer!C:C,0))*100</f>
        <v>62.622737413106833</v>
      </c>
      <c r="E355" s="128">
        <v>148</v>
      </c>
      <c r="F355" s="128">
        <v>92.7</v>
      </c>
      <c r="G355" s="128">
        <v>72.908290254642921</v>
      </c>
      <c r="H355" s="46" t="str">
        <f t="shared" si="114"/>
        <v>High</v>
      </c>
      <c r="I355" s="46" t="str">
        <f t="shared" si="115"/>
        <v>Moderate</v>
      </c>
      <c r="J355" s="46" t="str">
        <f t="shared" si="116"/>
        <v>Very High</v>
      </c>
      <c r="K355" s="46" t="str">
        <f t="shared" si="117"/>
        <v>Very High</v>
      </c>
      <c r="L355" s="91" t="str">
        <f t="shared" si="118"/>
        <v>District has High proportion of area under cultivation, supporting Moderate cropping intensity. Irrigation coverage is Very High with Very High irrigation water requirements.</v>
      </c>
      <c r="M355" s="132">
        <v>84.03</v>
      </c>
      <c r="N355" s="132">
        <f>INDEX(Aquifer!H:H,MATCH(B355,Aquifer!C:C,0))</f>
        <v>60.79</v>
      </c>
      <c r="O355" s="77" t="str">
        <f>INDEX(Aquifer!F:F,MATCH(B355,Aquifer!C:C,0))</f>
        <v>SR</v>
      </c>
      <c r="P355" s="134">
        <f>INDEX(surface_water_body!F:F,MATCH(B355,surface_water_body!A:A,0))</f>
        <v>0</v>
      </c>
      <c r="Q355" s="42">
        <f>INDEX(surface_water_body!D:D,MATCH(B355,surface_water_body!A:A,0))</f>
        <v>0</v>
      </c>
      <c r="R355" s="132">
        <f>INDEX(surface_water_body!E:E,MATCH(B355,surface_water_body!A:A,0))</f>
        <v>0</v>
      </c>
      <c r="S355" s="43" t="str">
        <f t="shared" si="119"/>
        <v>Very High</v>
      </c>
      <c r="T355" s="43" t="str">
        <f t="shared" si="120"/>
        <v>Moderate</v>
      </c>
      <c r="U355" s="43">
        <f t="shared" si="112"/>
        <v>1</v>
      </c>
      <c r="V355" s="48" t="str">
        <f t="shared" si="121"/>
        <v>Groundwater contribution to irrigation is Very High with current groundwater development stage classified as Moderate. There are 0 surface water bodies, covering 0% of district area.</v>
      </c>
      <c r="W355" s="136">
        <v>100</v>
      </c>
      <c r="X355" s="134">
        <v>1</v>
      </c>
      <c r="Y355" s="143">
        <f>INDEX(Aquifer!E:E, MATCH(B355,Aquifer!C:C,0))*100</f>
        <v>99</v>
      </c>
      <c r="Z355" s="139">
        <f>(INDEX(Aquifer!G:G, MATCH(B355,Aquifer!C:C,0)))*(10^4/10^6)</f>
        <v>365.6542</v>
      </c>
      <c r="AA355" s="141">
        <v>0</v>
      </c>
      <c r="AB355" s="56">
        <f>INDEX(Replacement!M:M, MATCH(B355,Replacement!B:B,0))</f>
        <v>4.3</v>
      </c>
      <c r="AC355" s="57">
        <f t="shared" si="113"/>
        <v>4</v>
      </c>
      <c r="AD355" s="57">
        <f>(X355/100)*0.278+(Y355/100)*0.0732</f>
        <v>7.5248000000000009E-2</v>
      </c>
      <c r="AE355" s="44">
        <f t="shared" si="122"/>
        <v>1.0735846747787262E-3</v>
      </c>
      <c r="AF355" s="61" t="str">
        <f t="shared" si="123"/>
        <v>District has 100 pumps, with 1 % of pumps being electric. The electric tariff subsidy is Very High. These pumps abstract 365 MCM of groundwater.</v>
      </c>
      <c r="AG355" s="146">
        <f>INDEX(Replacement!N:N,MATCH(B355,Replacement!B:B,0))</f>
        <v>92.341440590000005</v>
      </c>
      <c r="AH355" s="147">
        <f>INDEX('Community SIP'!C:C,MATCH(B355,'Community SIP'!B:B,0))</f>
        <v>0.75</v>
      </c>
      <c r="AI355" s="147">
        <f>INDEX('Community SIP'!D:D,MATCH(B355,'Community SIP'!B:B,0))</f>
        <v>1.83</v>
      </c>
      <c r="AJ355" s="67" t="str">
        <f t="shared" si="124"/>
        <v>Very High</v>
      </c>
      <c r="AK355" s="64">
        <f t="shared" si="125"/>
        <v>4</v>
      </c>
      <c r="AL355" s="64" t="str">
        <f t="shared" si="126"/>
        <v>Moderate</v>
      </c>
      <c r="AM355" s="70" t="str">
        <f t="shared" si="127"/>
        <v>Small and Marginal farmers hold 92 % of holdings. The average area per holding is 0.75 ha with Moderate fragmentation of land.</v>
      </c>
      <c r="AN355" s="150" t="str">
        <f>INDEX(DISCOM!E:E,MATCH(B355,DISCOM!B:B,0))</f>
        <v>Madhyanchal Vidyut Vitran Nigam Limited (MVVNL)</v>
      </c>
      <c r="AO355" s="150"/>
      <c r="AP355" s="150" t="str">
        <f>INDEX(DISCOM!F:F,MATCH(B355,DISCOM!B:B,0))</f>
        <v>C-</v>
      </c>
      <c r="AQ355" s="74" t="str">
        <f>INDEX(DISCOM!H:H,MATCH(B355,DISCOM!B:B,0))</f>
        <v>Yes</v>
      </c>
      <c r="AR355" s="150" t="s">
        <v>726</v>
      </c>
      <c r="AS355" s="77">
        <f>(INDEX(Tariff!D:D,MATCH(A355,Tariff!A:A,0)))*100</f>
        <v>0</v>
      </c>
      <c r="AT355" s="85" t="str">
        <f>(INDEX(Tariff!E:E,MATCH(A355,Tariff!A:A,0)))</f>
        <v>Very High</v>
      </c>
      <c r="AU355" s="86" t="str">
        <f t="shared" si="130"/>
        <v>Madhyanchal Vidyut Vitran Nigam Limited (MVVNL) is the Distribution Company responsible for distributing electricity. The rating of DISCOM (capturing financial and operational metrics) is C-. More than 70 % of feeder is segregated.</v>
      </c>
      <c r="AV355" s="119" t="str">
        <f>INDEX('Community SIP'!I:I,MATCH(B355,'Community SIP'!B:B,0))</f>
        <v>Community SIP</v>
      </c>
      <c r="AW355" s="119" t="str">
        <f t="shared" si="131"/>
        <v xml:space="preserve"> Small farm areas alongside higher fragmentation of holdings suggests community SIPs may be preferred</v>
      </c>
      <c r="AX355" s="119" t="str">
        <f t="shared" si="132"/>
        <v xml:space="preserve"> High groundwater development suggests that new SIPs should focus on surface water sources. </v>
      </c>
      <c r="AY355" s="120" t="s">
        <v>727</v>
      </c>
      <c r="AZ355" s="119" t="str">
        <f t="shared" si="128"/>
        <v>Diesel</v>
      </c>
      <c r="BA355" s="119"/>
      <c r="BB355" s="120" t="str">
        <f>INDEX(DISCOM!H:H,MATCH(B355,DISCOM!B:B,0))</f>
        <v>Yes</v>
      </c>
      <c r="BC355" s="153" t="s">
        <v>736</v>
      </c>
      <c r="BD355" s="181" t="str">
        <f t="shared" si="12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55" s="58" t="s">
        <v>737</v>
      </c>
      <c r="BG355">
        <f>Y355*100</f>
        <v>9900</v>
      </c>
    </row>
    <row r="356" spans="1:59" ht="123" customHeight="1" x14ac:dyDescent="0.25">
      <c r="A356" s="88" t="str">
        <f>INDEX(Aquifer!A:A,MATCH(B356,Aquifer!C:C,0))</f>
        <v>bihar</v>
      </c>
      <c r="B356" s="89" t="s">
        <v>412</v>
      </c>
      <c r="C356" s="87">
        <v>4.82</v>
      </c>
      <c r="D356" s="130">
        <f>INDEX(Aquifer!J:J,MATCH(B356,Aquifer!C:C,0))*100</f>
        <v>36.357910452403544</v>
      </c>
      <c r="E356" s="128">
        <v>146.30000000000001</v>
      </c>
      <c r="F356" s="128">
        <v>78.400000000000006</v>
      </c>
      <c r="G356" s="128">
        <v>56.360012424932691</v>
      </c>
      <c r="H356" s="46" t="str">
        <f t="shared" si="114"/>
        <v>Moderate</v>
      </c>
      <c r="I356" s="46" t="str">
        <f t="shared" si="115"/>
        <v>Moderate</v>
      </c>
      <c r="J356" s="46" t="str">
        <f t="shared" si="116"/>
        <v>Very High</v>
      </c>
      <c r="K356" s="46" t="str">
        <f t="shared" si="117"/>
        <v>High</v>
      </c>
      <c r="L356" s="91" t="str">
        <f t="shared" si="118"/>
        <v>District has Moderate proportion of area under cultivation, supporting Moderate cropping intensity. Irrigation coverage is Very High with High irrigation water requirements.</v>
      </c>
      <c r="M356" s="132">
        <v>42.120000000000005</v>
      </c>
      <c r="N356" s="132">
        <f>INDEX(Aquifer!H:H,MATCH(B356,Aquifer!C:C,0))</f>
        <v>36.630000000000003</v>
      </c>
      <c r="O356" s="77" t="str">
        <f>INDEX(Aquifer!F:F,MATCH(B356,Aquifer!C:C,0))</f>
        <v>SR</v>
      </c>
      <c r="P356" s="134">
        <f>INDEX(surface_water_body!F:F,MATCH(B356,surface_water_body!A:A,0))</f>
        <v>140</v>
      </c>
      <c r="Q356" s="42">
        <f>INDEX(surface_water_body!D:D,MATCH(B356,surface_water_body!A:A,0))</f>
        <v>1.2667099999999998</v>
      </c>
      <c r="R356" s="132">
        <f>INDEX(surface_water_body!E:E,MATCH(B356,surface_water_body!A:A,0))</f>
        <v>9.4841791779881543E-2</v>
      </c>
      <c r="S356" s="43" t="str">
        <f t="shared" si="119"/>
        <v>Moderate</v>
      </c>
      <c r="T356" s="43" t="str">
        <f t="shared" si="120"/>
        <v>Low</v>
      </c>
      <c r="U356" s="43">
        <f t="shared" si="112"/>
        <v>1</v>
      </c>
      <c r="V356" s="48" t="str">
        <f t="shared" si="121"/>
        <v>Groundwater contribution to irrigation is Moderate with current groundwater development stage classified as Low. There are 140 surface water bodies, covering 0.1% of district area.</v>
      </c>
      <c r="W356" s="136">
        <v>100</v>
      </c>
      <c r="X356" s="134">
        <v>7.0000000000000009</v>
      </c>
      <c r="Y356" s="143">
        <f>INDEX(Aquifer!E:E, MATCH(B356,Aquifer!C:C,0))*100</f>
        <v>92</v>
      </c>
      <c r="Z356" s="139">
        <f>(INDEX(Aquifer!G:G, MATCH(B356,Aquifer!C:C,0)))*(10^4/10^6)</f>
        <v>138.03270000000001</v>
      </c>
      <c r="AA356" s="141">
        <v>67.5</v>
      </c>
      <c r="AB356" s="56">
        <f>INDEX(Replacement!M:M, MATCH(B356,Replacement!B:B,0))</f>
        <v>6.1</v>
      </c>
      <c r="AC356" s="57">
        <f t="shared" si="113"/>
        <v>4</v>
      </c>
      <c r="AD356" s="57">
        <f>(X356/100)*0.278+(Y356/100)*0.0732</f>
        <v>8.6804000000000006E-2</v>
      </c>
      <c r="AE356" s="44">
        <f t="shared" si="122"/>
        <v>6.6321429216668903E-4</v>
      </c>
      <c r="AF356" s="61" t="str">
        <f t="shared" si="123"/>
        <v>District has 100 pumps, with 7 % of pumps being electric. The electric tariff subsidy is Very High. These pumps abstract 138 MCM of groundwater.</v>
      </c>
      <c r="AG356" s="146">
        <f>INDEX(Replacement!N:N,MATCH(B356,Replacement!B:B,0))</f>
        <v>93.61</v>
      </c>
      <c r="AH356" s="147">
        <f>INDEX('Community SIP'!C:C,MATCH(B356,'Community SIP'!B:B,0))</f>
        <v>0.42</v>
      </c>
      <c r="AI356" s="147">
        <f>INDEX('Community SIP'!D:D,MATCH(B356,'Community SIP'!B:B,0))</f>
        <v>1.02</v>
      </c>
      <c r="AJ356" s="67" t="str">
        <f t="shared" si="124"/>
        <v>Very High</v>
      </c>
      <c r="AK356" s="64">
        <f t="shared" si="125"/>
        <v>4</v>
      </c>
      <c r="AL356" s="64" t="str">
        <f t="shared" si="126"/>
        <v>Low</v>
      </c>
      <c r="AM356" s="70" t="str">
        <f t="shared" si="127"/>
        <v>Small and Marginal farmers hold 93 % of holdings. The average area per holding is 0.42 ha with Low fragmentation of land.</v>
      </c>
      <c r="AN356" s="150" t="str">
        <f>INDEX(DISCOM!E:E,MATCH(B356,DISCOM!B:B,0))</f>
        <v>South Bihar Power Distribution Company Limited (SBPDCL)</v>
      </c>
      <c r="AO356" s="150"/>
      <c r="AP356" s="150" t="str">
        <f>INDEX(DISCOM!F:F,MATCH(B356,DISCOM!B:B,0))</f>
        <v>C</v>
      </c>
      <c r="AQ356" s="74" t="str">
        <f>INDEX(DISCOM!H:H,MATCH(B356,DISCOM!B:B,0))</f>
        <v>Yes</v>
      </c>
      <c r="AR356" s="150" t="s">
        <v>726</v>
      </c>
      <c r="AS356" s="77">
        <f>(INDEX(Tariff!D:D,MATCH(A356,Tariff!A:A,0)))*100</f>
        <v>67.5</v>
      </c>
      <c r="AT356" s="85" t="str">
        <f>(INDEX(Tariff!E:E,MATCH(A356,Tariff!A:A,0)))</f>
        <v>Very High</v>
      </c>
      <c r="AU356" s="86" t="str">
        <f t="shared" si="130"/>
        <v>South Bihar Power Distribution Company Limited (SBPDCL) is the Distribution Company responsible for distributing electricity. The rating of DISCOM (capturing financial and operational metrics) is C. More than 70 % of feeder is segregated.</v>
      </c>
      <c r="AV356" s="119" t="str">
        <f>INDEX('Community SIP'!I:I,MATCH(B356,'Community SIP'!B:B,0))</f>
        <v>Community SIP</v>
      </c>
      <c r="AW356" s="119" t="str">
        <f t="shared" si="131"/>
        <v xml:space="preserve"> Small farm areas alongside higher fragmentation of holdings suggests community SIPs may be preferred</v>
      </c>
      <c r="AX356" s="119" t="str">
        <f t="shared" si="132"/>
        <v/>
      </c>
      <c r="AY356" s="119"/>
      <c r="AZ356" s="119" t="str">
        <f t="shared" si="128"/>
        <v>Diesel</v>
      </c>
      <c r="BA356" s="119"/>
      <c r="BB356" s="120" t="str">
        <f>INDEX(DISCOM!H:H,MATCH(B356,DISCOM!B:B,0))</f>
        <v>Yes</v>
      </c>
      <c r="BC356" s="153" t="s">
        <v>736</v>
      </c>
      <c r="BD356" s="181" t="str">
        <f t="shared" si="129"/>
        <v>Higher proportion of diesel pumps suggests that PM-KUSUM model B be preferred. Small farm areas alongside higher fragmentation of holdings suggests community SIPs may be preferred</v>
      </c>
      <c r="BE356" s="58" t="s">
        <v>737</v>
      </c>
      <c r="BG356">
        <f>Y356*100</f>
        <v>9200</v>
      </c>
    </row>
    <row r="357" spans="1:59" ht="123" customHeight="1" x14ac:dyDescent="0.25">
      <c r="A357" s="88" t="str">
        <f>INDEX(Aquifer!A:A,MATCH(B357,Aquifer!C:C,0))</f>
        <v>lakshadweep</v>
      </c>
      <c r="B357" s="89" t="s">
        <v>654</v>
      </c>
      <c r="C357" s="87">
        <v>5.5270000000000001</v>
      </c>
      <c r="D357" s="130">
        <f>INDEX(Aquifer!J:J,MATCH(B357,Aquifer!C:C,0))*100</f>
        <v>80.631816472358025</v>
      </c>
      <c r="E357" s="128">
        <v>107.2</v>
      </c>
      <c r="F357" s="128">
        <v>0</v>
      </c>
      <c r="H357" s="46" t="str">
        <f t="shared" si="114"/>
        <v>Very High</v>
      </c>
      <c r="I357" s="46" t="str">
        <f t="shared" si="115"/>
        <v>Low</v>
      </c>
      <c r="J357" s="46" t="str">
        <f t="shared" si="116"/>
        <v>Low</v>
      </c>
      <c r="K357" s="46" t="str">
        <f t="shared" si="117"/>
        <v>Low</v>
      </c>
      <c r="L357" s="91" t="str">
        <f t="shared" si="118"/>
        <v>District has Very High proportion of area under cultivation, supporting Low cropping intensity. Irrigation coverage is Low with Low irrigation water requirements.</v>
      </c>
      <c r="M357" s="132">
        <v>100</v>
      </c>
      <c r="N357" s="132">
        <f>INDEX(Aquifer!H:H,MATCH(B357,Aquifer!C:C,0))</f>
        <v>61.72</v>
      </c>
      <c r="O357" s="77" t="str">
        <f>INDEX(Aquifer!F:F,MATCH(B357,Aquifer!C:C,0))</f>
        <v>HR</v>
      </c>
      <c r="P357" s="134">
        <f>INDEX(surface_water_body!F:F,MATCH(B357,surface_water_body!A:A,0))</f>
        <v>0</v>
      </c>
      <c r="Q357" s="42">
        <f>INDEX(surface_water_body!D:D,MATCH(B357,surface_water_body!A:A,0))</f>
        <v>0</v>
      </c>
      <c r="R357" s="132">
        <f>INDEX(surface_water_body!E:E,MATCH(B357,surface_water_body!A:A,0))</f>
        <v>0</v>
      </c>
      <c r="S357" s="43" t="str">
        <f t="shared" si="119"/>
        <v>Very High</v>
      </c>
      <c r="T357" s="43" t="str">
        <f t="shared" si="120"/>
        <v>Moderate</v>
      </c>
      <c r="U357" s="43">
        <f t="shared" si="112"/>
        <v>1</v>
      </c>
      <c r="V357" s="48" t="str">
        <f t="shared" si="121"/>
        <v>Groundwater contribution to irrigation is Very High with current groundwater development stage classified as Moderate. There are 0 surface water bodies, covering 0% of district area.</v>
      </c>
      <c r="W357" s="136">
        <v>100</v>
      </c>
      <c r="X357" s="134">
        <v>99</v>
      </c>
      <c r="Y357" s="143">
        <f>INDEX(Aquifer!E:E, MATCH(B357,Aquifer!C:C,0))*100</f>
        <v>1</v>
      </c>
      <c r="Z357" s="139">
        <f>(INDEX(Aquifer!G:G, MATCH(B357,Aquifer!C:C,0)))*(10^4/10^6)</f>
        <v>3.3750999999999998</v>
      </c>
      <c r="AA357" s="141">
        <v>0</v>
      </c>
      <c r="AB357" s="56">
        <f>INDEX(Replacement!M:M, MATCH(B357,Replacement!B:B,0))</f>
        <v>4.116891635701049</v>
      </c>
      <c r="AC357" s="57">
        <f t="shared" si="113"/>
        <v>1</v>
      </c>
      <c r="AD357" s="57">
        <f>(X357/100)*0.278+(Y357/100)*0.0732</f>
        <v>0.27595200000000003</v>
      </c>
      <c r="AE357" s="44">
        <f t="shared" si="122"/>
        <v>3.4793005593383677E-5</v>
      </c>
      <c r="AF357" s="61" t="str">
        <f t="shared" si="123"/>
        <v>District has 100 pumps, with 99 % of pumps being electric. The electric tariff subsidy is Very High. These pumps abstract 3 MCM of groundwater.</v>
      </c>
      <c r="AG357" s="146">
        <f>INDEX(Replacement!N:N,MATCH(B357,Replacement!B:B,0))</f>
        <v>0</v>
      </c>
      <c r="AH357" s="147">
        <f>INDEX('Community SIP'!C:C,MATCH(B357,'Community SIP'!B:B,0))</f>
        <v>0</v>
      </c>
      <c r="AI357" s="147">
        <f>INDEX('Community SIP'!D:D,MATCH(B357,'Community SIP'!B:B,0))</f>
        <v>0</v>
      </c>
      <c r="AJ357" s="67" t="str">
        <f t="shared" si="124"/>
        <v>Low</v>
      </c>
      <c r="AK357" s="64">
        <f t="shared" si="125"/>
        <v>4</v>
      </c>
      <c r="AL357" s="64" t="str">
        <f t="shared" si="126"/>
        <v>Low</v>
      </c>
      <c r="AM357" s="70" t="str">
        <f t="shared" si="127"/>
        <v>Small and Marginal farmers hold 0 % of holdings. The average area per holding is 0 ha with Low fragmentation of land.</v>
      </c>
      <c r="AN357" s="150" t="e">
        <f>INDEX(DISCOM!E:E,MATCH(B357,DISCOM!B:B,0))</f>
        <v>#N/A</v>
      </c>
      <c r="AO357" s="150"/>
      <c r="AP357" s="150" t="e">
        <f>INDEX(DISCOM!F:F,MATCH(B357,DISCOM!B:B,0))</f>
        <v>#N/A</v>
      </c>
      <c r="AQ357" s="74" t="str">
        <f>INDEX(DISCOM!H:H,MATCH(B357,DISCOM!B:B,0))</f>
        <v>No data</v>
      </c>
      <c r="AR357" s="150"/>
      <c r="AS357" s="77">
        <f>(INDEX(Tariff!D:D,MATCH(A357,Tariff!A:A,0)))*100</f>
        <v>0</v>
      </c>
      <c r="AT357" s="85" t="str">
        <f>(INDEX(Tariff!E:E,MATCH(A357,Tariff!A:A,0)))</f>
        <v>Very High</v>
      </c>
      <c r="AU357" s="86" t="s">
        <v>735</v>
      </c>
      <c r="AV357" s="119" t="str">
        <f>INDEX('Community SIP'!I:I,MATCH(B357,'Community SIP'!B:B,0))</f>
        <v>Community SIP</v>
      </c>
      <c r="AW357" s="119" t="str">
        <f t="shared" si="131"/>
        <v xml:space="preserve"> Small farm areas alongside higher fragmentation of holdings suggests community SIPs may be preferred</v>
      </c>
      <c r="AX357" s="119" t="str">
        <f t="shared" si="132"/>
        <v xml:space="preserve"> High groundwater development suggests that new SIPs should focus on surface water sources. </v>
      </c>
      <c r="AY357" s="120" t="s">
        <v>727</v>
      </c>
      <c r="AZ357" s="119" t="str">
        <f t="shared" si="128"/>
        <v>Electric</v>
      </c>
      <c r="BA357" s="119"/>
      <c r="BB357" s="120" t="str">
        <f>INDEX(DISCOM!H:H,MATCH(B357,DISCOM!B:B,0))</f>
        <v>No data</v>
      </c>
      <c r="BC357" s="153" t="s">
        <v>744</v>
      </c>
      <c r="BD357" s="181" t="str">
        <f t="shared" si="129"/>
        <v>No data on DISCOM feeder segregation High groundwater development suggests that new SIPs should focus on surface water sources.  Small farm areas alongside higher fragmentation of holdings suggests community SIPs may be preferred</v>
      </c>
      <c r="BE357" s="58" t="s">
        <v>95</v>
      </c>
      <c r="BG357">
        <f>Y357*100</f>
        <v>100</v>
      </c>
    </row>
    <row r="358" spans="1:59" ht="123" customHeight="1" x14ac:dyDescent="0.25">
      <c r="A358" s="88" t="str">
        <f>INDEX(Aquifer!A:A,MATCH(B358,Aquifer!C:C,0))</f>
        <v>uttar pradesh</v>
      </c>
      <c r="B358" s="89" t="s">
        <v>297</v>
      </c>
      <c r="C358" s="87">
        <v>5.2113838672124997</v>
      </c>
      <c r="D358" s="130">
        <f>INDEX(Aquifer!J:J,MATCH(B358,Aquifer!C:C,0))*100</f>
        <v>57.017287476632582</v>
      </c>
      <c r="E358" s="128">
        <v>169.2</v>
      </c>
      <c r="F358" s="128">
        <v>45.8</v>
      </c>
      <c r="G358" s="128">
        <v>75.172134467395708</v>
      </c>
      <c r="H358" s="46" t="str">
        <f t="shared" si="114"/>
        <v>High</v>
      </c>
      <c r="I358" s="46" t="str">
        <f t="shared" si="115"/>
        <v>Moderate</v>
      </c>
      <c r="J358" s="46" t="str">
        <f t="shared" si="116"/>
        <v>Moderate</v>
      </c>
      <c r="K358" s="46" t="str">
        <f t="shared" si="117"/>
        <v>Very High</v>
      </c>
      <c r="L358" s="91" t="str">
        <f t="shared" si="118"/>
        <v>District has High proportion of area under cultivation, supporting Moderate cropping intensity. Irrigation coverage is Moderate with Very High irrigation water requirements.</v>
      </c>
      <c r="M358" s="132">
        <v>49.7</v>
      </c>
      <c r="N358" s="132">
        <f>INDEX(Aquifer!H:H,MATCH(B358,Aquifer!C:C,0))</f>
        <v>84.64</v>
      </c>
      <c r="O358" s="77" t="str">
        <f>INDEX(Aquifer!F:F,MATCH(B358,Aquifer!C:C,0))</f>
        <v>SR</v>
      </c>
      <c r="P358" s="134">
        <f>INDEX(surface_water_body!F:F,MATCH(B358,surface_water_body!A:A,0))</f>
        <v>970</v>
      </c>
      <c r="Q358" s="42">
        <f>INDEX(surface_water_body!D:D,MATCH(B358,surface_water_body!A:A,0))</f>
        <v>7.9261799999999907</v>
      </c>
      <c r="R358" s="132">
        <f>INDEX(surface_water_body!E:E,MATCH(B358,surface_water_body!A:A,0))</f>
        <v>0.1543635999030139</v>
      </c>
      <c r="S358" s="43" t="str">
        <f t="shared" si="119"/>
        <v>Moderate</v>
      </c>
      <c r="T358" s="43" t="str">
        <f t="shared" si="120"/>
        <v>Semi-critical</v>
      </c>
      <c r="U358" s="43">
        <f t="shared" si="112"/>
        <v>2</v>
      </c>
      <c r="V358" s="48" t="str">
        <f t="shared" si="121"/>
        <v>Groundwater contribution to irrigation is Moderate with current groundwater development stage classified as Semi-critical. There are 970 surface water bodies, covering 0.2% of district area.</v>
      </c>
      <c r="W358" s="136">
        <v>100</v>
      </c>
      <c r="X358" s="134">
        <v>7.0000000000000009</v>
      </c>
      <c r="Y358" s="143">
        <f>INDEX(Aquifer!E:E, MATCH(B358,Aquifer!C:C,0))*100</f>
        <v>91</v>
      </c>
      <c r="Z358" s="139">
        <f>(INDEX(Aquifer!G:G, MATCH(B358,Aquifer!C:C,0)))*(10^4/10^6)</f>
        <v>793.77320000000009</v>
      </c>
      <c r="AA358" s="141">
        <v>0</v>
      </c>
      <c r="AB358" s="56">
        <f>INDEX(Replacement!M:M, MATCH(B358,Replacement!B:B,0))</f>
        <v>6.2</v>
      </c>
      <c r="AC358" s="57">
        <f t="shared" si="113"/>
        <v>4</v>
      </c>
      <c r="AD358" s="57">
        <f>(X358/100)*0.278+(Y358/100)*0.0732</f>
        <v>8.607200000000001E-2</v>
      </c>
      <c r="AE358" s="44">
        <f t="shared" si="122"/>
        <v>3.8437252443013934E-3</v>
      </c>
      <c r="AF358" s="61" t="str">
        <f t="shared" si="123"/>
        <v>District has 100 pumps, with 7 % of pumps being electric. The electric tariff subsidy is Very High. These pumps abstract 793 MCM of groundwater.</v>
      </c>
      <c r="AG358" s="146">
        <f>INDEX(Replacement!N:N,MATCH(B358,Replacement!B:B,0))</f>
        <v>81.419550600000008</v>
      </c>
      <c r="AH358" s="147">
        <f>INDEX('Community SIP'!C:C,MATCH(B358,'Community SIP'!B:B,0))</f>
        <v>1.37</v>
      </c>
      <c r="AI358" s="147">
        <f>INDEX('Community SIP'!D:D,MATCH(B358,'Community SIP'!B:B,0))</f>
        <v>2.44</v>
      </c>
      <c r="AJ358" s="67" t="str">
        <f t="shared" si="124"/>
        <v>Very High</v>
      </c>
      <c r="AK358" s="64">
        <f t="shared" si="125"/>
        <v>3</v>
      </c>
      <c r="AL358" s="64" t="str">
        <f t="shared" si="126"/>
        <v>High</v>
      </c>
      <c r="AM358" s="70" t="str">
        <f t="shared" si="127"/>
        <v>Small and Marginal farmers hold 81 % of holdings. The average area per holding is 1.37 ha with High fragmentation of land.</v>
      </c>
      <c r="AN358" s="150" t="str">
        <f>INDEX(DISCOM!E:E,MATCH(B358,DISCOM!B:B,0))</f>
        <v>Dakshinanchal Vidyut Vitran Nigam Limited (DVVNL)</v>
      </c>
      <c r="AO358" s="150"/>
      <c r="AP358" s="150" t="str">
        <f>INDEX(DISCOM!F:F,MATCH(B358,DISCOM!B:B,0))</f>
        <v>C-</v>
      </c>
      <c r="AQ358" s="74" t="str">
        <f>INDEX(DISCOM!H:H,MATCH(B358,DISCOM!B:B,0))</f>
        <v>No</v>
      </c>
      <c r="AR358" s="150"/>
      <c r="AS358" s="77">
        <f>(INDEX(Tariff!D:D,MATCH(A358,Tariff!A:A,0)))*100</f>
        <v>0</v>
      </c>
      <c r="AT358" s="85" t="str">
        <f>(INDEX(Tariff!E:E,MATCH(A358,Tariff!A:A,0)))</f>
        <v>Very High</v>
      </c>
      <c r="AU358" s="86" t="str">
        <f t="shared" si="130"/>
        <v xml:space="preserve">Dakshinanchal Vidyut Vitran Nigam Limited (DVVNL) is the Distribution Company responsible for distributing electricity. The rating of DISCOM (capturing financial and operational metrics) is C-. </v>
      </c>
      <c r="AV358" s="119" t="str">
        <f>INDEX('Community SIP'!I:I,MATCH(B358,'Community SIP'!B:B,0))</f>
        <v>Community SIP</v>
      </c>
      <c r="AW358" s="119" t="str">
        <f t="shared" si="131"/>
        <v xml:space="preserve"> Small farm areas alongside higher fragmentation of holdings suggests community SIPs may be preferred</v>
      </c>
      <c r="AX358" s="119" t="str">
        <f t="shared" si="132"/>
        <v/>
      </c>
      <c r="AY358" s="119"/>
      <c r="AZ358" s="119" t="str">
        <f t="shared" si="128"/>
        <v>Diesel</v>
      </c>
      <c r="BA358" s="119"/>
      <c r="BB358" s="120" t="str">
        <f>INDEX(DISCOM!H:H,MATCH(B358,DISCOM!B:B,0))</f>
        <v>No</v>
      </c>
      <c r="BC358" s="153" t="s">
        <v>736</v>
      </c>
      <c r="BD358" s="181" t="str">
        <f t="shared" si="129"/>
        <v>Higher proportion of diesel pumps suggests that PM-KUSUM model B be preferred. Small farm areas alongside higher fragmentation of holdings suggests community SIPs may be preferred</v>
      </c>
      <c r="BE358" s="58" t="s">
        <v>737</v>
      </c>
      <c r="BG358">
        <f>Y358*100</f>
        <v>9100</v>
      </c>
    </row>
    <row r="359" spans="1:59" ht="123" customHeight="1" x14ac:dyDescent="0.25">
      <c r="A359" s="88" t="str">
        <f>INDEX(Aquifer!A:A,MATCH(B359,Aquifer!C:C,0))</f>
        <v>jharkhand</v>
      </c>
      <c r="B359" s="89" t="s">
        <v>44</v>
      </c>
      <c r="C359" s="87">
        <v>5.07</v>
      </c>
      <c r="D359" s="130">
        <f>INDEX(Aquifer!J:J,MATCH(B359,Aquifer!C:C,0))*100</f>
        <v>11.156744634801429</v>
      </c>
      <c r="E359" s="128">
        <v>150.89999999999998</v>
      </c>
      <c r="F359" s="128">
        <v>22</v>
      </c>
      <c r="G359" s="128">
        <v>38.690815744438105</v>
      </c>
      <c r="H359" s="46" t="str">
        <f t="shared" si="114"/>
        <v>Low</v>
      </c>
      <c r="I359" s="46" t="str">
        <f t="shared" si="115"/>
        <v>Moderate</v>
      </c>
      <c r="J359" s="46" t="str">
        <f t="shared" si="116"/>
        <v>Low</v>
      </c>
      <c r="K359" s="46" t="str">
        <f t="shared" si="117"/>
        <v>Moderate</v>
      </c>
      <c r="L359" s="91" t="str">
        <f t="shared" si="118"/>
        <v>District has Low proportion of area under cultivation, supporting Moderate cropping intensity. Irrigation coverage is Low with Moderate irrigation water requirements.</v>
      </c>
      <c r="M359" s="132">
        <v>35.21</v>
      </c>
      <c r="N359" s="132">
        <f>INDEX(Aquifer!H:H,MATCH(B359,Aquifer!C:C,0))</f>
        <v>29.2</v>
      </c>
      <c r="O359" s="77" t="str">
        <f>INDEX(Aquifer!F:F,MATCH(B359,Aquifer!C:C,0))</f>
        <v>HR</v>
      </c>
      <c r="P359" s="134">
        <f>INDEX(surface_water_body!F:F,MATCH(B359,surface_water_body!A:A,0))</f>
        <v>4700</v>
      </c>
      <c r="Q359" s="42">
        <f>INDEX(surface_water_body!D:D,MATCH(B359,surface_water_body!A:A,0))</f>
        <v>100.01194000000291</v>
      </c>
      <c r="R359" s="132">
        <f>INDEX(surface_water_body!E:E,MATCH(B359,surface_water_body!A:A,0))</f>
        <v>2.3431096820379085</v>
      </c>
      <c r="S359" s="43" t="str">
        <f t="shared" si="119"/>
        <v>Moderate</v>
      </c>
      <c r="T359" s="43" t="str">
        <f t="shared" si="120"/>
        <v>Low</v>
      </c>
      <c r="U359" s="43">
        <f t="shared" si="112"/>
        <v>4</v>
      </c>
      <c r="V359" s="48" t="str">
        <f t="shared" si="121"/>
        <v>Groundwater contribution to irrigation is Moderate with current groundwater development stage classified as Low. There are 4700 surface water bodies, covering 2.3% of district area.</v>
      </c>
      <c r="W359" s="136">
        <v>100</v>
      </c>
      <c r="X359" s="134">
        <v>2</v>
      </c>
      <c r="Y359" s="143">
        <f>INDEX(Aquifer!E:E, MATCH(B359,Aquifer!C:C,0))*100</f>
        <v>97</v>
      </c>
      <c r="Z359" s="139">
        <f>(INDEX(Aquifer!G:G, MATCH(B359,Aquifer!C:C,0)))*(10^4/10^6)</f>
        <v>65.659099999999995</v>
      </c>
      <c r="AA359" s="141">
        <v>95</v>
      </c>
      <c r="AB359" s="56">
        <f>INDEX(Replacement!M:M, MATCH(B359,Replacement!B:B,0))</f>
        <v>7.2</v>
      </c>
      <c r="AC359" s="57">
        <f t="shared" si="113"/>
        <v>4</v>
      </c>
      <c r="AD359" s="57">
        <f>(X359/100)*0.278+(Y359/100)*0.0732</f>
        <v>7.6563999999999993E-2</v>
      </c>
      <c r="AE359" s="44">
        <f t="shared" si="122"/>
        <v>3.2843872438346658E-4</v>
      </c>
      <c r="AF359" s="61" t="str">
        <f t="shared" si="123"/>
        <v>District has 100 pumps, with 2 % of pumps being electric. The electric tariff subsidy is High. These pumps abstract 65 MCM of groundwater.</v>
      </c>
      <c r="AG359" s="146">
        <f>INDEX(Replacement!N:N,MATCH(B359,Replacement!B:B,0))</f>
        <v>79.81</v>
      </c>
      <c r="AH359" s="147">
        <f>INDEX('Community SIP'!C:C,MATCH(B359,'Community SIP'!B:B,0))</f>
        <v>1.43</v>
      </c>
      <c r="AI359" s="147">
        <f>INDEX('Community SIP'!D:D,MATCH(B359,'Community SIP'!B:B,0))</f>
        <v>1.1200000000000001</v>
      </c>
      <c r="AJ359" s="67" t="str">
        <f t="shared" si="124"/>
        <v>High</v>
      </c>
      <c r="AK359" s="64">
        <f t="shared" si="125"/>
        <v>3</v>
      </c>
      <c r="AL359" s="64" t="str">
        <f t="shared" si="126"/>
        <v>Low</v>
      </c>
      <c r="AM359" s="70" t="str">
        <f t="shared" si="127"/>
        <v>Small and Marginal farmers hold 79 % of holdings. The average area per holding is 1.43 ha with Low fragmentation of land.</v>
      </c>
      <c r="AN359" s="150" t="str">
        <f>INDEX(DISCOM!E:E,MATCH(B359,DISCOM!B:B,0))</f>
        <v>Jharkhand Bijli Vitran Nigam Limited (JBVNL)</v>
      </c>
      <c r="AO359" s="150"/>
      <c r="AP359" s="150" t="str">
        <f>INDEX(DISCOM!F:F,MATCH(B359,DISCOM!B:B,0))</f>
        <v>C-</v>
      </c>
      <c r="AQ359" s="74" t="str">
        <f>INDEX(DISCOM!H:H,MATCH(B359,DISCOM!B:B,0))</f>
        <v>No</v>
      </c>
      <c r="AR359" s="150"/>
      <c r="AS359" s="77">
        <f>(INDEX(Tariff!D:D,MATCH(A359,Tariff!A:A,0)))*100</f>
        <v>95</v>
      </c>
      <c r="AT359" s="85" t="str">
        <f>(INDEX(Tariff!E:E,MATCH(A359,Tariff!A:A,0)))</f>
        <v>High</v>
      </c>
      <c r="AU359" s="86" t="str">
        <f t="shared" si="130"/>
        <v xml:space="preserve">Jharkhand Bijli Vitran Nigam Limited (JBVNL) is the Distribution Company responsible for distributing electricity. The rating of DISCOM (capturing financial and operational metrics) is C-. </v>
      </c>
      <c r="AV359" s="119" t="str">
        <f>INDEX('Community SIP'!I:I,MATCH(B359,'Community SIP'!B:B,0))</f>
        <v/>
      </c>
      <c r="AW359" s="119" t="str">
        <f t="shared" si="131"/>
        <v/>
      </c>
      <c r="AX359" s="119" t="str">
        <f t="shared" si="132"/>
        <v/>
      </c>
      <c r="AY359" s="119"/>
      <c r="AZ359" s="119" t="str">
        <f t="shared" si="128"/>
        <v>Diesel</v>
      </c>
      <c r="BA359" s="119"/>
      <c r="BB359" s="120" t="str">
        <f>INDEX(DISCOM!H:H,MATCH(B359,DISCOM!B:B,0))</f>
        <v>No</v>
      </c>
      <c r="BC359" s="153" t="s">
        <v>736</v>
      </c>
      <c r="BD359" s="181" t="str">
        <f t="shared" si="129"/>
        <v>Higher proportion of diesel pumps suggests that PM-KUSUM model B be preferred.</v>
      </c>
      <c r="BE359" s="58" t="s">
        <v>737</v>
      </c>
      <c r="BG359">
        <f>Y359*100</f>
        <v>9700</v>
      </c>
    </row>
    <row r="360" spans="1:59" ht="123" customHeight="1" x14ac:dyDescent="0.25">
      <c r="A360" s="88" t="str">
        <f>INDEX(Aquifer!A:A,MATCH(B360,Aquifer!C:C,0))</f>
        <v>maharashtra</v>
      </c>
      <c r="B360" s="89" t="s">
        <v>144</v>
      </c>
      <c r="C360" s="87">
        <v>5.3024846970226003</v>
      </c>
      <c r="D360" s="130">
        <f>INDEX(Aquifer!J:J,MATCH(B360,Aquifer!C:C,0))*100</f>
        <v>81.570490428950677</v>
      </c>
      <c r="E360" s="128">
        <v>130.1</v>
      </c>
      <c r="F360" s="128">
        <v>50.7</v>
      </c>
      <c r="G360" s="128">
        <v>65.512497513757211</v>
      </c>
      <c r="H360" s="46" t="str">
        <f t="shared" si="114"/>
        <v>Very High</v>
      </c>
      <c r="I360" s="46" t="str">
        <f t="shared" si="115"/>
        <v>Low</v>
      </c>
      <c r="J360" s="46" t="str">
        <f t="shared" si="116"/>
        <v>High</v>
      </c>
      <c r="K360" s="46" t="str">
        <f t="shared" si="117"/>
        <v>High</v>
      </c>
      <c r="L360" s="91" t="str">
        <f t="shared" si="118"/>
        <v>District has Very High proportion of area under cultivation, supporting Low cropping intensity. Irrigation coverage is High with High irrigation water requirements.</v>
      </c>
      <c r="M360" s="132">
        <v>91.9</v>
      </c>
      <c r="N360" s="132">
        <f>INDEX(Aquifer!H:H,MATCH(B360,Aquifer!C:C,0))</f>
        <v>54.88</v>
      </c>
      <c r="O360" s="77" t="str">
        <f>INDEX(Aquifer!F:F,MATCH(B360,Aquifer!C:C,0))</f>
        <v>HR</v>
      </c>
      <c r="P360" s="134">
        <f>INDEX(surface_water_body!F:F,MATCH(B360,surface_water_body!A:A,0))</f>
        <v>2186</v>
      </c>
      <c r="Q360" s="42">
        <f>INDEX(surface_water_body!D:D,MATCH(B360,surface_water_body!A:A,0))</f>
        <v>182.06710000000007</v>
      </c>
      <c r="R360" s="132">
        <f>INDEX(surface_water_body!E:E,MATCH(B360,surface_water_body!A:A,0))</f>
        <v>2.4469267171057609</v>
      </c>
      <c r="S360" s="43" t="str">
        <f t="shared" si="119"/>
        <v>Very High</v>
      </c>
      <c r="T360" s="43" t="str">
        <f t="shared" si="120"/>
        <v>Moderate</v>
      </c>
      <c r="U360" s="43">
        <f t="shared" si="112"/>
        <v>4</v>
      </c>
      <c r="V360" s="48" t="str">
        <f t="shared" si="121"/>
        <v>Groundwater contribution to irrigation is Very High with current groundwater development stage classified as Moderate. There are 2186 surface water bodies, covering 2.4% of district area.</v>
      </c>
      <c r="W360" s="136">
        <v>100</v>
      </c>
      <c r="X360" s="134">
        <v>99</v>
      </c>
      <c r="Y360" s="143">
        <f>INDEX(Aquifer!E:E, MATCH(B360,Aquifer!C:C,0))*100</f>
        <v>0</v>
      </c>
      <c r="Z360" s="139">
        <f>(INDEX(Aquifer!G:G, MATCH(B360,Aquifer!C:C,0)))*(10^4/10^6)</f>
        <v>359.72879999999998</v>
      </c>
      <c r="AA360" s="141">
        <v>155</v>
      </c>
      <c r="AB360" s="56">
        <f>INDEX(Replacement!M:M, MATCH(B360,Replacement!B:B,0))</f>
        <v>9.9</v>
      </c>
      <c r="AC360" s="57">
        <f t="shared" si="113"/>
        <v>1</v>
      </c>
      <c r="AD360" s="57">
        <f>(X360/100)*0.278+(Y360/100)*0.0732</f>
        <v>0.27522000000000002</v>
      </c>
      <c r="AE360" s="44">
        <f t="shared" si="122"/>
        <v>8.8939096701840005E-3</v>
      </c>
      <c r="AF360" s="61" t="str">
        <f t="shared" si="123"/>
        <v>District has 100 pumps, with 99 % of pumps being electric. The electric tariff subsidy is Moderate. These pumps abstract 359 MCM of groundwater.</v>
      </c>
      <c r="AG360" s="146">
        <f>INDEX(Replacement!N:N,MATCH(B360,Replacement!B:B,0))</f>
        <v>78.03</v>
      </c>
      <c r="AH360" s="147">
        <f>INDEX('Community SIP'!C:C,MATCH(B360,'Community SIP'!B:B,0))</f>
        <v>1.4</v>
      </c>
      <c r="AI360" s="147">
        <f>INDEX('Community SIP'!D:D,MATCH(B360,'Community SIP'!B:B,0))</f>
        <v>1.27</v>
      </c>
      <c r="AJ360" s="67" t="str">
        <f t="shared" si="124"/>
        <v>High</v>
      </c>
      <c r="AK360" s="64">
        <f t="shared" si="125"/>
        <v>3</v>
      </c>
      <c r="AL360" s="64" t="str">
        <f t="shared" si="126"/>
        <v>Moderate</v>
      </c>
      <c r="AM360" s="70" t="str">
        <f t="shared" si="127"/>
        <v>Small and Marginal farmers hold 78 % of holdings. The average area per holding is 1.4 ha with Moderate fragmentation of land.</v>
      </c>
      <c r="AN360" s="150" t="str">
        <f>INDEX(DISCOM!E:E,MATCH(B360,DISCOM!B:B,0))</f>
        <v>Maharashtra State Electricity Distribution Company Limited (MSEDCL)</v>
      </c>
      <c r="AO360" s="150"/>
      <c r="AP360" s="150" t="str">
        <f>INDEX(DISCOM!F:F,MATCH(B360,DISCOM!B:B,0))</f>
        <v>C</v>
      </c>
      <c r="AQ360" s="74" t="str">
        <f>INDEX(DISCOM!H:H,MATCH(B360,DISCOM!B:B,0))</f>
        <v>Yes</v>
      </c>
      <c r="AR360" s="150" t="s">
        <v>726</v>
      </c>
      <c r="AS360" s="77">
        <f>(INDEX(Tariff!D:D,MATCH(A360,Tariff!A:A,0)))*100</f>
        <v>155</v>
      </c>
      <c r="AT360" s="85" t="str">
        <f>(INDEX(Tariff!E:E,MATCH(A360,Tariff!A:A,0)))</f>
        <v>Moderate</v>
      </c>
      <c r="AU360" s="86" t="str">
        <f t="shared" si="130"/>
        <v>Maharashtra State Electricity Distribution Company Limited (MSEDCL) is the Distribution Company responsible for distributing electricity. The rating of DISCOM (capturing financial and operational metrics) is C. More than 70 % of feeder is segregated.</v>
      </c>
      <c r="AV360" s="119" t="str">
        <f>INDEX('Community SIP'!I:I,MATCH(B360,'Community SIP'!B:B,0))</f>
        <v/>
      </c>
      <c r="AW360" s="119" t="str">
        <f t="shared" si="131"/>
        <v/>
      </c>
      <c r="AX360" s="119" t="str">
        <f t="shared" si="132"/>
        <v xml:space="preserve"> High groundwater development suggests that new SIPs should focus on surface water sources. </v>
      </c>
      <c r="AY360" s="120" t="s">
        <v>727</v>
      </c>
      <c r="AZ360" s="119" t="str">
        <f t="shared" si="128"/>
        <v>Electric</v>
      </c>
      <c r="BA360" s="119"/>
      <c r="BB360" s="120" t="str">
        <f>INDEX(DISCOM!H:H,MATCH(B360,DISCOM!B:B,0))</f>
        <v>Yes</v>
      </c>
      <c r="BC360" s="153" t="s">
        <v>733</v>
      </c>
      <c r="BD360" s="181" t="str">
        <f t="shared" si="129"/>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360" s="58" t="s">
        <v>734</v>
      </c>
      <c r="BG360">
        <f>Y360*100</f>
        <v>0</v>
      </c>
    </row>
    <row r="361" spans="1:59" ht="123" customHeight="1" x14ac:dyDescent="0.25">
      <c r="A361" s="88" t="str">
        <f>INDEX(Aquifer!A:A,MATCH(B361,Aquifer!C:C,0))</f>
        <v>mizoram</v>
      </c>
      <c r="B361" s="89" t="s">
        <v>16</v>
      </c>
      <c r="C361" s="87">
        <v>4.8600000000000003</v>
      </c>
      <c r="D361" s="130">
        <f>INDEX(Aquifer!J:J,MATCH(B361,Aquifer!C:C,0))*100</f>
        <v>5.3824271159084027</v>
      </c>
      <c r="E361" s="128">
        <v>100</v>
      </c>
      <c r="F361" s="128">
        <v>20.2</v>
      </c>
      <c r="G361" s="128">
        <v>43.796702084055866</v>
      </c>
      <c r="H361" s="46" t="str">
        <f t="shared" si="114"/>
        <v>Low</v>
      </c>
      <c r="I361" s="46" t="str">
        <f t="shared" si="115"/>
        <v>Low</v>
      </c>
      <c r="J361" s="46" t="str">
        <f t="shared" si="116"/>
        <v>Low</v>
      </c>
      <c r="K361" s="46" t="str">
        <f t="shared" si="117"/>
        <v>Moderate</v>
      </c>
      <c r="L361" s="91" t="str">
        <f t="shared" si="118"/>
        <v>District has Low proportion of area under cultivation, supporting Low cropping intensity. Irrigation coverage is Low with Moderate irrigation water requirements.</v>
      </c>
      <c r="M361" s="132">
        <v>0</v>
      </c>
      <c r="N361" s="132">
        <f>INDEX(Aquifer!H:H,MATCH(B361,Aquifer!C:C,0))</f>
        <v>3.4</v>
      </c>
      <c r="O361" s="77" t="str">
        <f>INDEX(Aquifer!F:F,MATCH(B361,Aquifer!C:C,0))</f>
        <v>HR</v>
      </c>
      <c r="P361" s="134">
        <f>INDEX(surface_water_body!F:F,MATCH(B361,surface_water_body!A:A,0))</f>
        <v>55</v>
      </c>
      <c r="Q361" s="42">
        <f>INDEX(surface_water_body!D:D,MATCH(B361,surface_water_body!A:A,0))</f>
        <v>0.13924999999999998</v>
      </c>
      <c r="R361" s="132">
        <f>INDEX(surface_water_body!E:E,MATCH(B361,surface_water_body!A:A,0))</f>
        <v>6.9303570026439023E-3</v>
      </c>
      <c r="S361" s="43" t="str">
        <f t="shared" si="119"/>
        <v>Low</v>
      </c>
      <c r="T361" s="43" t="str">
        <f t="shared" si="120"/>
        <v>Low</v>
      </c>
      <c r="U361" s="43">
        <f t="shared" ref="U361:U424" si="133">IF(Q361&lt;3,1,IF(Q361&lt;8,2,IF(Q361&lt;18,3,4)))</f>
        <v>1</v>
      </c>
      <c r="V361" s="48" t="str">
        <f t="shared" si="121"/>
        <v>Groundwater contribution to irrigation is Low with current groundwater development stage classified as Low. There are 55 surface water bodies, covering 0% of district area.</v>
      </c>
      <c r="W361" s="136">
        <v>100</v>
      </c>
      <c r="X361" s="134">
        <v>0</v>
      </c>
      <c r="Y361" s="143">
        <f>INDEX(Aquifer!E:E, MATCH(B361,Aquifer!C:C,0))*100</f>
        <v>0</v>
      </c>
      <c r="Z361" s="139">
        <f>(INDEX(Aquifer!G:G, MATCH(B361,Aquifer!C:C,0)))*(10^4/10^6)</f>
        <v>0.30430000000000001</v>
      </c>
      <c r="AA361" s="141">
        <v>380</v>
      </c>
      <c r="AB361" s="56">
        <f>INDEX(Replacement!M:M, MATCH(B361,Replacement!B:B,0))</f>
        <v>1.7934101257969246</v>
      </c>
      <c r="AC361" s="57">
        <f t="shared" ref="AC361:AC424" si="134">IF(X361&lt;25,4,IF(X361&lt;50,3,IF(X361&lt;75,2,1)))</f>
        <v>4</v>
      </c>
      <c r="AD361" s="57">
        <f>(X361/100)*0.278+(Y361/100)*0.0732</f>
        <v>0</v>
      </c>
      <c r="AE361" s="44">
        <f t="shared" si="122"/>
        <v>0</v>
      </c>
      <c r="AF361" s="61" t="str">
        <f t="shared" si="123"/>
        <v>District has 100 pumps, with 0 % of pumps being electric. The electric tariff subsidy is Low. These pumps abstract 0 MCM of groundwater.</v>
      </c>
      <c r="AG361" s="146">
        <f>INDEX(Replacement!N:N,MATCH(B361,Replacement!B:B,0))</f>
        <v>88.17</v>
      </c>
      <c r="AH361" s="147">
        <f>INDEX('Community SIP'!C:C,MATCH(B361,'Community SIP'!B:B,0))</f>
        <v>1.02</v>
      </c>
      <c r="AI361" s="147">
        <f>INDEX('Community SIP'!D:D,MATCH(B361,'Community SIP'!B:B,0))</f>
        <v>1.05</v>
      </c>
      <c r="AJ361" s="67" t="str">
        <f t="shared" si="124"/>
        <v>Very High</v>
      </c>
      <c r="AK361" s="64">
        <f t="shared" si="125"/>
        <v>3</v>
      </c>
      <c r="AL361" s="64" t="str">
        <f t="shared" si="126"/>
        <v>Low</v>
      </c>
      <c r="AM361" s="70" t="str">
        <f t="shared" si="127"/>
        <v>Small and Marginal farmers hold 88 % of holdings. The average area per holding is 1.02 ha with Low fragmentation of land.</v>
      </c>
      <c r="AN361" s="150" t="e">
        <f>INDEX(DISCOM!E:E,MATCH(B361,DISCOM!B:B,0))</f>
        <v>#N/A</v>
      </c>
      <c r="AO361" s="150"/>
      <c r="AP361" s="150" t="e">
        <f>INDEX(DISCOM!F:F,MATCH(B361,DISCOM!B:B,0))</f>
        <v>#N/A</v>
      </c>
      <c r="AQ361" s="74" t="str">
        <f>INDEX(DISCOM!H:H,MATCH(B361,DISCOM!B:B,0))</f>
        <v>No data</v>
      </c>
      <c r="AR361" s="150"/>
      <c r="AS361" s="77">
        <f>(INDEX(Tariff!D:D,MATCH(A361,Tariff!A:A,0)))*100</f>
        <v>380</v>
      </c>
      <c r="AT361" s="85" t="str">
        <f>(INDEX(Tariff!E:E,MATCH(A361,Tariff!A:A,0)))</f>
        <v>Low</v>
      </c>
      <c r="AU361" s="86" t="s">
        <v>735</v>
      </c>
      <c r="AV361" s="119" t="str">
        <f>INDEX('Community SIP'!I:I,MATCH(B361,'Community SIP'!B:B,0))</f>
        <v/>
      </c>
      <c r="AW361" s="119" t="str">
        <f t="shared" si="131"/>
        <v/>
      </c>
      <c r="AX361" s="119" t="str">
        <f t="shared" si="132"/>
        <v/>
      </c>
      <c r="AY361" s="119"/>
      <c r="AZ361" s="119" t="str">
        <f t="shared" si="128"/>
        <v>Diesel</v>
      </c>
      <c r="BA361" s="119"/>
      <c r="BB361" s="120" t="str">
        <f>INDEX(DISCOM!H:H,MATCH(B361,DISCOM!B:B,0))</f>
        <v>No data</v>
      </c>
      <c r="BC361" s="153" t="s">
        <v>736</v>
      </c>
      <c r="BD361" s="181" t="str">
        <f t="shared" si="129"/>
        <v>Higher proportion of diesel pumps suggests that PM-KUSUM model B be preferred.</v>
      </c>
      <c r="BE361" s="58" t="s">
        <v>737</v>
      </c>
      <c r="BG361">
        <f>Y361*100</f>
        <v>0</v>
      </c>
    </row>
    <row r="362" spans="1:59" ht="123" customHeight="1" x14ac:dyDescent="0.25">
      <c r="A362" s="88" t="str">
        <f>INDEX(Aquifer!A:A,MATCH(B362,Aquifer!C:C,0))</f>
        <v>jammu and kashmir</v>
      </c>
      <c r="B362" s="89" t="s">
        <v>622</v>
      </c>
      <c r="C362" s="87">
        <v>4.0999999999999996</v>
      </c>
      <c r="E362" s="128">
        <v>106.5</v>
      </c>
      <c r="F362" s="128">
        <v>100</v>
      </c>
      <c r="G362" s="128">
        <v>62.484788781364088</v>
      </c>
      <c r="H362" s="46" t="str">
        <f t="shared" si="114"/>
        <v>Low</v>
      </c>
      <c r="I362" s="46" t="str">
        <f t="shared" si="115"/>
        <v>Low</v>
      </c>
      <c r="J362" s="46" t="str">
        <f t="shared" si="116"/>
        <v>Very High</v>
      </c>
      <c r="K362" s="46" t="str">
        <f t="shared" si="117"/>
        <v>High</v>
      </c>
      <c r="L362" s="91" t="str">
        <f t="shared" si="118"/>
        <v>District has Low proportion of area under cultivation, supporting Low cropping intensity. Irrigation coverage is Very High with High irrigation water requirements.</v>
      </c>
      <c r="M362" s="132">
        <v>1.0699999999999998</v>
      </c>
      <c r="N362" s="132">
        <f>INDEX(Aquifer!H:H,MATCH(B362,Aquifer!C:C,0))</f>
        <v>43.67</v>
      </c>
      <c r="O362" s="77" t="str">
        <f>INDEX(Aquifer!F:F,MATCH(B362,Aquifer!C:C,0))</f>
        <v>HR</v>
      </c>
      <c r="P362" s="134">
        <f>INDEX(surface_water_body!F:F,MATCH(B362,surface_water_body!A:A,0))</f>
        <v>365</v>
      </c>
      <c r="Q362" s="42">
        <f>INDEX(surface_water_body!D:D,MATCH(B362,surface_water_body!A:A,0))</f>
        <v>0.63281000000000009</v>
      </c>
      <c r="R362" s="132">
        <f>INDEX(surface_water_body!E:E,MATCH(B362,surface_water_body!A:A,0))</f>
        <v>1.2679887849415402E-3</v>
      </c>
      <c r="S362" s="43" t="str">
        <f t="shared" si="119"/>
        <v>Low</v>
      </c>
      <c r="T362" s="43" t="str">
        <f t="shared" si="120"/>
        <v>Low</v>
      </c>
      <c r="U362" s="43">
        <f t="shared" si="133"/>
        <v>1</v>
      </c>
      <c r="V362" s="48" t="str">
        <f t="shared" si="121"/>
        <v>Groundwater contribution to irrigation is Low with current groundwater development stage classified as Low. There are 365 surface water bodies, covering 0% of district area.</v>
      </c>
      <c r="W362" s="136">
        <v>100</v>
      </c>
      <c r="X362" s="134">
        <v>0</v>
      </c>
      <c r="Y362" s="143">
        <f>INDEX(Aquifer!E:E, MATCH(B362,Aquifer!C:C,0))*100</f>
        <v>0</v>
      </c>
      <c r="Z362" s="139">
        <f>(INDEX(Aquifer!G:G, MATCH(B362,Aquifer!C:C,0)))*(10^4/10^6)</f>
        <v>22.482500000000002</v>
      </c>
      <c r="AA362" s="141">
        <v>235</v>
      </c>
      <c r="AB362" s="56">
        <f>INDEX(Replacement!M:M, MATCH(B362,Replacement!B:B,0))</f>
        <v>20.7</v>
      </c>
      <c r="AC362" s="57">
        <f t="shared" si="134"/>
        <v>4</v>
      </c>
      <c r="AD362" s="57">
        <f>(X362/100)*0.278+(Y362/100)*0.0732</f>
        <v>0</v>
      </c>
      <c r="AE362" s="44">
        <f t="shared" si="122"/>
        <v>0</v>
      </c>
      <c r="AF362" s="61" t="str">
        <f t="shared" si="123"/>
        <v>District has 100 pumps, with 0 % of pumps being electric. The electric tariff subsidy is Moderate. These pumps abstract 22 MCM of groundwater.</v>
      </c>
      <c r="AG362" s="146">
        <f>INDEX(Replacement!N:N,MATCH(B362,Replacement!B:B,0))</f>
        <v>93.740000000000009</v>
      </c>
      <c r="AH362" s="147">
        <f>INDEX('Community SIP'!C:C,MATCH(B362,'Community SIP'!B:B,0))</f>
        <v>0.7</v>
      </c>
      <c r="AI362" s="147">
        <f>INDEX('Community SIP'!D:D,MATCH(B362,'Community SIP'!B:B,0))</f>
        <v>3.08</v>
      </c>
      <c r="AJ362" s="67" t="str">
        <f t="shared" si="124"/>
        <v>Very High</v>
      </c>
      <c r="AK362" s="64">
        <f t="shared" si="125"/>
        <v>4</v>
      </c>
      <c r="AL362" s="64" t="str">
        <f t="shared" si="126"/>
        <v>Very High</v>
      </c>
      <c r="AM362" s="70" t="str">
        <f t="shared" si="127"/>
        <v>Small and Marginal farmers hold 93 % of holdings. The average area per holding is 0.7 ha with Very High fragmentation of land.</v>
      </c>
      <c r="AN362" s="150" t="e">
        <f>INDEX(DISCOM!E:E,MATCH(B362,DISCOM!B:B,0))</f>
        <v>#N/A</v>
      </c>
      <c r="AO362" s="150"/>
      <c r="AP362" s="150" t="e">
        <f>INDEX(DISCOM!F:F,MATCH(B362,DISCOM!B:B,0))</f>
        <v>#N/A</v>
      </c>
      <c r="AQ362" s="74" t="str">
        <f>INDEX(DISCOM!H:H,MATCH(B362,DISCOM!B:B,0))</f>
        <v>No data</v>
      </c>
      <c r="AR362" s="150"/>
      <c r="AS362" s="77">
        <f>(INDEX(Tariff!D:D,MATCH(A362,Tariff!A:A,0)))*100</f>
        <v>235</v>
      </c>
      <c r="AT362" s="85" t="str">
        <f>(INDEX(Tariff!E:E,MATCH(A362,Tariff!A:A,0)))</f>
        <v>Moderate</v>
      </c>
      <c r="AU362" s="86" t="s">
        <v>735</v>
      </c>
      <c r="AV362" s="119" t="str">
        <f>INDEX('Community SIP'!I:I,MATCH(B362,'Community SIP'!B:B,0))</f>
        <v>Community SIP</v>
      </c>
      <c r="AW362" s="119" t="str">
        <f t="shared" si="131"/>
        <v xml:space="preserve"> Small farm areas alongside higher fragmentation of holdings suggests community SIPs may be preferred</v>
      </c>
      <c r="AX362" s="119" t="str">
        <f t="shared" si="132"/>
        <v/>
      </c>
      <c r="AY362" s="119"/>
      <c r="AZ362" s="119" t="str">
        <f t="shared" si="128"/>
        <v>Diesel</v>
      </c>
      <c r="BA362" s="119"/>
      <c r="BB362" s="120" t="str">
        <f>INDEX(DISCOM!H:H,MATCH(B362,DISCOM!B:B,0))</f>
        <v>No data</v>
      </c>
      <c r="BC362" s="153" t="s">
        <v>736</v>
      </c>
      <c r="BD362" s="181" t="str">
        <f t="shared" si="129"/>
        <v>Higher proportion of diesel pumps suggests that PM-KUSUM model B be preferred. Small farm areas alongside higher fragmentation of holdings suggests community SIPs may be preferred</v>
      </c>
      <c r="BE362" s="58" t="s">
        <v>737</v>
      </c>
      <c r="BG362">
        <f>Y362*100</f>
        <v>0</v>
      </c>
    </row>
    <row r="363" spans="1:59" ht="123" customHeight="1" x14ac:dyDescent="0.25">
      <c r="A363" s="88" t="str">
        <f>INDEX(Aquifer!A:A,MATCH(B363,Aquifer!C:C,0))</f>
        <v>jharkhand</v>
      </c>
      <c r="B363" s="89" t="s">
        <v>25</v>
      </c>
      <c r="C363" s="87">
        <v>5.1488397250517002</v>
      </c>
      <c r="D363" s="130">
        <f>INDEX(Aquifer!J:J,MATCH(B363,Aquifer!C:C,0))*100</f>
        <v>28.707012713105627</v>
      </c>
      <c r="E363" s="128">
        <v>130.1</v>
      </c>
      <c r="F363" s="128">
        <v>22.3</v>
      </c>
      <c r="G363" s="128">
        <v>36.543557469360714</v>
      </c>
      <c r="H363" s="46" t="str">
        <f t="shared" si="114"/>
        <v>Moderate</v>
      </c>
      <c r="I363" s="46" t="str">
        <f t="shared" si="115"/>
        <v>Low</v>
      </c>
      <c r="J363" s="46" t="str">
        <f t="shared" si="116"/>
        <v>Low</v>
      </c>
      <c r="K363" s="46" t="str">
        <f t="shared" si="117"/>
        <v>Moderate</v>
      </c>
      <c r="L363" s="91" t="str">
        <f t="shared" si="118"/>
        <v>District has Moderate proportion of area under cultivation, supporting Low cropping intensity. Irrigation coverage is Low with Moderate irrigation water requirements.</v>
      </c>
      <c r="M363" s="132">
        <v>92.789999999999992</v>
      </c>
      <c r="N363" s="132">
        <f>INDEX(Aquifer!H:H,MATCH(B363,Aquifer!C:C,0))</f>
        <v>15.1</v>
      </c>
      <c r="O363" s="77" t="str">
        <f>INDEX(Aquifer!F:F,MATCH(B363,Aquifer!C:C,0))</f>
        <v>HR</v>
      </c>
      <c r="P363" s="134">
        <f>INDEX(surface_water_body!F:F,MATCH(B363,surface_water_body!A:A,0))</f>
        <v>2701</v>
      </c>
      <c r="Q363" s="42">
        <f>INDEX(surface_water_body!D:D,MATCH(B363,surface_water_body!A:A,0))</f>
        <v>165.60953000000049</v>
      </c>
      <c r="R363" s="132">
        <f>INDEX(surface_water_body!E:E,MATCH(B363,surface_water_body!A:A,0))</f>
        <v>11.034994366430222</v>
      </c>
      <c r="S363" s="43" t="str">
        <f t="shared" si="119"/>
        <v>Very High</v>
      </c>
      <c r="T363" s="43" t="str">
        <f t="shared" si="120"/>
        <v>Low</v>
      </c>
      <c r="U363" s="43">
        <f t="shared" si="133"/>
        <v>4</v>
      </c>
      <c r="V363" s="48" t="str">
        <f t="shared" si="121"/>
        <v>Groundwater contribution to irrigation is Very High with current groundwater development stage classified as Low. There are 2701 surface water bodies, covering 11% of district area.</v>
      </c>
      <c r="W363" s="136">
        <v>100</v>
      </c>
      <c r="X363" s="134">
        <v>12</v>
      </c>
      <c r="Y363" s="143">
        <f>INDEX(Aquifer!E:E, MATCH(B363,Aquifer!C:C,0))*100</f>
        <v>87</v>
      </c>
      <c r="Z363" s="139">
        <f>(INDEX(Aquifer!G:G, MATCH(B363,Aquifer!C:C,0)))*(10^4/10^6)</f>
        <v>27.160700000000002</v>
      </c>
      <c r="AA363" s="141">
        <v>95</v>
      </c>
      <c r="AB363" s="56">
        <f>INDEX(Replacement!M:M, MATCH(B363,Replacement!B:B,0))</f>
        <v>6.75</v>
      </c>
      <c r="AC363" s="57">
        <f t="shared" si="134"/>
        <v>4</v>
      </c>
      <c r="AD363" s="57">
        <f>(X363/100)*0.278+(Y363/100)*0.0732</f>
        <v>9.7044000000000005E-2</v>
      </c>
      <c r="AE363" s="44">
        <f t="shared" si="122"/>
        <v>1.6144170696150002E-4</v>
      </c>
      <c r="AF363" s="61" t="str">
        <f t="shared" si="123"/>
        <v>District has 100 pumps, with 12 % of pumps being electric. The electric tariff subsidy is High. These pumps abstract 27 MCM of groundwater.</v>
      </c>
      <c r="AG363" s="146">
        <f>INDEX(Replacement!N:N,MATCH(B363,Replacement!B:B,0))</f>
        <v>75.59</v>
      </c>
      <c r="AH363" s="147">
        <f>INDEX('Community SIP'!C:C,MATCH(B363,'Community SIP'!B:B,0))</f>
        <v>1.61</v>
      </c>
      <c r="AI363" s="147">
        <f>INDEX('Community SIP'!D:D,MATCH(B363,'Community SIP'!B:B,0))</f>
        <v>1</v>
      </c>
      <c r="AJ363" s="67" t="str">
        <f t="shared" si="124"/>
        <v>High</v>
      </c>
      <c r="AK363" s="64">
        <f t="shared" si="125"/>
        <v>3</v>
      </c>
      <c r="AL363" s="64" t="str">
        <f t="shared" si="126"/>
        <v>Low</v>
      </c>
      <c r="AM363" s="70" t="str">
        <f t="shared" si="127"/>
        <v>Small and Marginal farmers hold 75 % of holdings. The average area per holding is 1.61 ha with Low fragmentation of land.</v>
      </c>
      <c r="AN363" s="150" t="str">
        <f>INDEX(DISCOM!E:E,MATCH(B363,DISCOM!B:B,0))</f>
        <v>Jharkhand Bijli Vitran Nigam Limited (JBVNL)</v>
      </c>
      <c r="AO363" s="150"/>
      <c r="AP363" s="150" t="str">
        <f>INDEX(DISCOM!F:F,MATCH(B363,DISCOM!B:B,0))</f>
        <v>C-</v>
      </c>
      <c r="AQ363" s="74" t="str">
        <f>INDEX(DISCOM!H:H,MATCH(B363,DISCOM!B:B,0))</f>
        <v>No</v>
      </c>
      <c r="AR363" s="150"/>
      <c r="AS363" s="77">
        <f>(INDEX(Tariff!D:D,MATCH(A363,Tariff!A:A,0)))*100</f>
        <v>95</v>
      </c>
      <c r="AT363" s="85" t="str">
        <f>(INDEX(Tariff!E:E,MATCH(A363,Tariff!A:A,0)))</f>
        <v>High</v>
      </c>
      <c r="AU363" s="86" t="str">
        <f t="shared" si="130"/>
        <v xml:space="preserve">Jharkhand Bijli Vitran Nigam Limited (JBVNL) is the Distribution Company responsible for distributing electricity. The rating of DISCOM (capturing financial and operational metrics) is C-. </v>
      </c>
      <c r="AV363" s="119" t="str">
        <f>INDEX('Community SIP'!I:I,MATCH(B363,'Community SIP'!B:B,0))</f>
        <v/>
      </c>
      <c r="AW363" s="119" t="str">
        <f t="shared" si="131"/>
        <v/>
      </c>
      <c r="AX363" s="119" t="str">
        <f t="shared" si="132"/>
        <v xml:space="preserve"> High groundwater development suggests that new SIPs should focus on surface water sources. </v>
      </c>
      <c r="AY363" s="120" t="s">
        <v>727</v>
      </c>
      <c r="AZ363" s="119" t="str">
        <f t="shared" si="128"/>
        <v>Diesel</v>
      </c>
      <c r="BA363" s="119"/>
      <c r="BB363" s="120" t="str">
        <f>INDEX(DISCOM!H:H,MATCH(B363,DISCOM!B:B,0))</f>
        <v>No</v>
      </c>
      <c r="BC363" s="153" t="s">
        <v>736</v>
      </c>
      <c r="BD363" s="181" t="str">
        <f t="shared" si="129"/>
        <v xml:space="preserve">Higher proportion of diesel pumps suggests that PM-KUSUM model B be preferred. High groundwater development suggests that new SIPs should focus on surface water sources. </v>
      </c>
      <c r="BE363" s="58" t="s">
        <v>737</v>
      </c>
      <c r="BG363">
        <f>Y363*100</f>
        <v>8700</v>
      </c>
    </row>
    <row r="364" spans="1:59" ht="123" customHeight="1" x14ac:dyDescent="0.25">
      <c r="A364" s="88" t="str">
        <f>INDEX(Aquifer!A:A,MATCH(B364,Aquifer!C:C,0))</f>
        <v>arunachal pradesh</v>
      </c>
      <c r="B364" s="89" t="s">
        <v>158</v>
      </c>
      <c r="C364" s="87">
        <v>3.6120440699779999</v>
      </c>
      <c r="D364" s="130">
        <f>INDEX(Aquifer!J:J,MATCH(B364,Aquifer!C:C,0))*100</f>
        <v>68.941504178272979</v>
      </c>
      <c r="E364" s="128">
        <v>168.9</v>
      </c>
      <c r="F364" s="128">
        <v>9</v>
      </c>
      <c r="G364" s="128">
        <v>16.638187221396731</v>
      </c>
      <c r="H364" s="46" t="str">
        <f t="shared" si="114"/>
        <v>High</v>
      </c>
      <c r="I364" s="46" t="str">
        <f t="shared" si="115"/>
        <v>Moderate</v>
      </c>
      <c r="J364" s="46" t="str">
        <f t="shared" si="116"/>
        <v>Low</v>
      </c>
      <c r="K364" s="46" t="str">
        <f t="shared" si="117"/>
        <v>Low</v>
      </c>
      <c r="L364" s="91" t="str">
        <f t="shared" si="118"/>
        <v>District has High proportion of area under cultivation, supporting Moderate cropping intensity. Irrigation coverage is Low with Low irrigation water requirements.</v>
      </c>
      <c r="M364" s="132">
        <v>5.08</v>
      </c>
      <c r="N364" s="132">
        <f>INDEX(Aquifer!H:H,MATCH(B364,Aquifer!C:C,0))</f>
        <v>0.37</v>
      </c>
      <c r="O364" s="77" t="str">
        <f>INDEX(Aquifer!F:F,MATCH(B364,Aquifer!C:C,0))</f>
        <v>HR</v>
      </c>
      <c r="P364" s="134">
        <f>INDEX(surface_water_body!F:F,MATCH(B364,surface_water_body!A:A,0))</f>
        <v>11</v>
      </c>
      <c r="Q364" s="42">
        <f>INDEX(surface_water_body!D:D,MATCH(B364,surface_water_body!A:A,0))</f>
        <v>0.20769000000000001</v>
      </c>
      <c r="R364" s="132">
        <f>INDEX(surface_water_body!E:E,MATCH(B364,surface_water_body!A:A,0))</f>
        <v>5.9197647102141775E-3</v>
      </c>
      <c r="S364" s="43" t="str">
        <f t="shared" si="119"/>
        <v>Low</v>
      </c>
      <c r="T364" s="43" t="str">
        <f t="shared" si="120"/>
        <v>Low</v>
      </c>
      <c r="U364" s="43">
        <f t="shared" si="133"/>
        <v>1</v>
      </c>
      <c r="V364" s="48" t="str">
        <f t="shared" si="121"/>
        <v>Groundwater contribution to irrigation is Low with current groundwater development stage classified as Low. There are 11 surface water bodies, covering 0% of district area.</v>
      </c>
      <c r="W364" s="136">
        <v>100</v>
      </c>
      <c r="X364" s="134">
        <v>83</v>
      </c>
      <c r="Y364" s="143">
        <f>INDEX(Aquifer!E:E, MATCH(B364,Aquifer!C:C,0))*100</f>
        <v>17</v>
      </c>
      <c r="Z364" s="139">
        <f>(INDEX(Aquifer!G:G, MATCH(B364,Aquifer!C:C,0)))*(10^4/10^6)</f>
        <v>0</v>
      </c>
      <c r="AA364" s="141">
        <v>290</v>
      </c>
      <c r="AB364" s="56">
        <f>INDEX(Replacement!M:M, MATCH(B364,Replacement!B:B,0))</f>
        <v>3.3</v>
      </c>
      <c r="AC364" s="57">
        <f t="shared" si="134"/>
        <v>1</v>
      </c>
      <c r="AD364" s="57">
        <f>(X364/100)*0.278+(Y364/100)*0.0732</f>
        <v>0.24318400000000001</v>
      </c>
      <c r="AE364" s="44">
        <f t="shared" si="122"/>
        <v>0</v>
      </c>
      <c r="AF364" s="61" t="str">
        <f t="shared" si="123"/>
        <v>District has 100 pumps, with 83 % of pumps being electric. The electric tariff subsidy is Moderate. These pumps abstract 0 MCM of groundwater.</v>
      </c>
      <c r="AG364" s="146">
        <f>INDEX(Replacement!N:N,MATCH(B364,Replacement!B:B,0))</f>
        <v>53.870000000000005</v>
      </c>
      <c r="AH364" s="147">
        <f>INDEX('Community SIP'!C:C,MATCH(B364,'Community SIP'!B:B,0))</f>
        <v>8.58</v>
      </c>
      <c r="AI364" s="147">
        <f>INDEX('Community SIP'!D:D,MATCH(B364,'Community SIP'!B:B,0))</f>
        <v>1.8</v>
      </c>
      <c r="AJ364" s="67" t="str">
        <f t="shared" si="124"/>
        <v>Moderate</v>
      </c>
      <c r="AK364" s="64">
        <f t="shared" si="125"/>
        <v>1</v>
      </c>
      <c r="AL364" s="64" t="str">
        <f t="shared" si="126"/>
        <v>Moderate</v>
      </c>
      <c r="AM364" s="70" t="str">
        <f t="shared" si="127"/>
        <v>Small and Marginal farmers hold 53 % of holdings. The average area per holding is 8.58 ha with Moderate fragmentation of land.</v>
      </c>
      <c r="AN364" s="150" t="e">
        <f>INDEX(DISCOM!E:E,MATCH(B364,DISCOM!B:B,0))</f>
        <v>#N/A</v>
      </c>
      <c r="AO364" s="150"/>
      <c r="AP364" s="150" t="e">
        <f>INDEX(DISCOM!F:F,MATCH(B364,DISCOM!B:B,0))</f>
        <v>#N/A</v>
      </c>
      <c r="AQ364" s="74" t="str">
        <f>INDEX(DISCOM!H:H,MATCH(B364,DISCOM!B:B,0))</f>
        <v>No data</v>
      </c>
      <c r="AR364" s="150"/>
      <c r="AS364" s="77">
        <f>(INDEX(Tariff!D:D,MATCH(A364,Tariff!A:A,0)))*100</f>
        <v>290</v>
      </c>
      <c r="AT364" s="85" t="str">
        <f>(INDEX(Tariff!E:E,MATCH(A364,Tariff!A:A,0)))</f>
        <v>Moderate</v>
      </c>
      <c r="AU364" s="86" t="s">
        <v>735</v>
      </c>
      <c r="AV364" s="119" t="str">
        <f>INDEX('Community SIP'!I:I,MATCH(B364,'Community SIP'!B:B,0))</f>
        <v/>
      </c>
      <c r="AW364" s="119" t="str">
        <f t="shared" si="131"/>
        <v/>
      </c>
      <c r="AX364" s="119" t="str">
        <f t="shared" si="132"/>
        <v/>
      </c>
      <c r="AY364" s="119"/>
      <c r="AZ364" s="119" t="str">
        <f t="shared" si="128"/>
        <v>Electric</v>
      </c>
      <c r="BA364" s="119"/>
      <c r="BB364" s="120" t="str">
        <f>INDEX(DISCOM!H:H,MATCH(B364,DISCOM!B:B,0))</f>
        <v>No data</v>
      </c>
      <c r="BC364" s="153" t="s">
        <v>744</v>
      </c>
      <c r="BD364" s="181" t="str">
        <f t="shared" si="129"/>
        <v>No data on DISCOM feeder segregation</v>
      </c>
      <c r="BE364" s="58" t="s">
        <v>95</v>
      </c>
      <c r="BG364">
        <f>Y364*100</f>
        <v>1700</v>
      </c>
    </row>
    <row r="365" spans="1:59" ht="123" customHeight="1" x14ac:dyDescent="0.25">
      <c r="A365" s="88" t="str">
        <f>INDEX(Aquifer!A:A,MATCH(B365,Aquifer!C:C,0))</f>
        <v>arunachal pradesh</v>
      </c>
      <c r="B365" s="89" t="s">
        <v>103</v>
      </c>
      <c r="C365" s="87">
        <v>4.04</v>
      </c>
      <c r="D365" s="130">
        <f>INDEX(Aquifer!J:J,MATCH(B365,Aquifer!C:C,0))*100</f>
        <v>22.378670664132557</v>
      </c>
      <c r="E365" s="128">
        <v>116.9</v>
      </c>
      <c r="F365" s="128">
        <v>0</v>
      </c>
      <c r="G365" s="128">
        <v>19.297526817640048</v>
      </c>
      <c r="H365" s="46" t="str">
        <f t="shared" si="114"/>
        <v>Low</v>
      </c>
      <c r="I365" s="46" t="str">
        <f t="shared" si="115"/>
        <v>Low</v>
      </c>
      <c r="J365" s="46" t="str">
        <f t="shared" si="116"/>
        <v>Low</v>
      </c>
      <c r="K365" s="46" t="str">
        <f t="shared" si="117"/>
        <v>Low</v>
      </c>
      <c r="L365" s="91" t="str">
        <f t="shared" si="118"/>
        <v>District has Low proportion of area under cultivation, supporting Low cropping intensity. Irrigation coverage is Low with Low irrigation water requirements.</v>
      </c>
      <c r="M365" s="132">
        <v>0.6</v>
      </c>
      <c r="N365" s="132">
        <f>INDEX(Aquifer!H:H,MATCH(B365,Aquifer!C:C,0))</f>
        <v>0</v>
      </c>
      <c r="O365" s="77" t="str">
        <f>INDEX(Aquifer!F:F,MATCH(B365,Aquifer!C:C,0))</f>
        <v>HR</v>
      </c>
      <c r="P365" s="134">
        <f>INDEX(surface_water_body!F:F,MATCH(B365,surface_water_body!A:A,0))</f>
        <v>74</v>
      </c>
      <c r="Q365" s="42">
        <f>INDEX(surface_water_body!D:D,MATCH(B365,surface_water_body!A:A,0))</f>
        <v>0.26846999999999993</v>
      </c>
      <c r="R365" s="132">
        <f>INDEX(surface_water_body!E:E,MATCH(B365,surface_water_body!A:A,0))</f>
        <v>2.829780235249562E-2</v>
      </c>
      <c r="S365" s="43" t="str">
        <f t="shared" si="119"/>
        <v>Low</v>
      </c>
      <c r="T365" s="43" t="str">
        <f t="shared" si="120"/>
        <v>Low</v>
      </c>
      <c r="U365" s="43">
        <f t="shared" si="133"/>
        <v>1</v>
      </c>
      <c r="V365" s="48" t="str">
        <f t="shared" si="121"/>
        <v>Groundwater contribution to irrigation is Low with current groundwater development stage classified as Low. There are 74 surface water bodies, covering 0% of district area.</v>
      </c>
      <c r="W365" s="136">
        <v>100</v>
      </c>
      <c r="X365" s="134">
        <v>0</v>
      </c>
      <c r="Y365" s="143">
        <f>INDEX(Aquifer!E:E, MATCH(B365,Aquifer!C:C,0))*100</f>
        <v>0</v>
      </c>
      <c r="Z365" s="139">
        <f>(INDEX(Aquifer!G:G, MATCH(B365,Aquifer!C:C,0)))*(10^4/10^6)</f>
        <v>3.7264999999999997</v>
      </c>
      <c r="AA365" s="141">
        <v>290</v>
      </c>
      <c r="AB365" s="56">
        <f>INDEX(Replacement!M:M, MATCH(B365,Replacement!B:B,0))</f>
        <v>4.426387870396904</v>
      </c>
      <c r="AC365" s="57">
        <f t="shared" si="134"/>
        <v>4</v>
      </c>
      <c r="AD365" s="57">
        <f>(X365/100)*0.278+(Y365/100)*0.0732</f>
        <v>0</v>
      </c>
      <c r="AE365" s="44">
        <f t="shared" si="122"/>
        <v>0</v>
      </c>
      <c r="AF365" s="61" t="str">
        <f t="shared" si="123"/>
        <v>District has 100 pumps, with 0 % of pumps being electric. The electric tariff subsidy is Moderate. These pumps abstract 3 MCM of groundwater.</v>
      </c>
      <c r="AG365" s="146">
        <f>INDEX(Replacement!N:N,MATCH(B365,Replacement!B:B,0))</f>
        <v>29.33</v>
      </c>
      <c r="AH365" s="147">
        <f>INDEX('Community SIP'!C:C,MATCH(B365,'Community SIP'!B:B,0))</f>
        <v>2.93</v>
      </c>
      <c r="AI365" s="147">
        <f>INDEX('Community SIP'!D:D,MATCH(B365,'Community SIP'!B:B,0))</f>
        <v>1.43</v>
      </c>
      <c r="AJ365" s="67" t="str">
        <f t="shared" si="124"/>
        <v>Low</v>
      </c>
      <c r="AK365" s="64">
        <f t="shared" si="125"/>
        <v>2</v>
      </c>
      <c r="AL365" s="64" t="str">
        <f t="shared" si="126"/>
        <v>Moderate</v>
      </c>
      <c r="AM365" s="70" t="str">
        <f t="shared" si="127"/>
        <v>Small and Marginal farmers hold 29 % of holdings. The average area per holding is 2.93 ha with Moderate fragmentation of land.</v>
      </c>
      <c r="AN365" s="150" t="e">
        <f>INDEX(DISCOM!E:E,MATCH(B365,DISCOM!B:B,0))</f>
        <v>#N/A</v>
      </c>
      <c r="AO365" s="150"/>
      <c r="AP365" s="150" t="e">
        <f>INDEX(DISCOM!F:F,MATCH(B365,DISCOM!B:B,0))</f>
        <v>#N/A</v>
      </c>
      <c r="AQ365" s="74" t="str">
        <f>INDEX(DISCOM!H:H,MATCH(B365,DISCOM!B:B,0))</f>
        <v>No data</v>
      </c>
      <c r="AR365" s="150"/>
      <c r="AS365" s="77">
        <f>(INDEX(Tariff!D:D,MATCH(A365,Tariff!A:A,0)))*100</f>
        <v>290</v>
      </c>
      <c r="AT365" s="85" t="str">
        <f>(INDEX(Tariff!E:E,MATCH(A365,Tariff!A:A,0)))</f>
        <v>Moderate</v>
      </c>
      <c r="AU365" s="86" t="s">
        <v>735</v>
      </c>
      <c r="AV365" s="119" t="str">
        <f>INDEX('Community SIP'!I:I,MATCH(B365,'Community SIP'!B:B,0))</f>
        <v/>
      </c>
      <c r="AW365" s="119" t="str">
        <f t="shared" si="131"/>
        <v/>
      </c>
      <c r="AX365" s="119" t="str">
        <f t="shared" si="132"/>
        <v/>
      </c>
      <c r="AY365" s="119"/>
      <c r="AZ365" s="119" t="str">
        <f t="shared" si="128"/>
        <v>Diesel</v>
      </c>
      <c r="BA365" s="119"/>
      <c r="BB365" s="120" t="str">
        <f>INDEX(DISCOM!H:H,MATCH(B365,DISCOM!B:B,0))</f>
        <v>No data</v>
      </c>
      <c r="BC365" s="153" t="s">
        <v>736</v>
      </c>
      <c r="BD365" s="181" t="str">
        <f t="shared" si="129"/>
        <v>Higher proportion of diesel pumps suggests that PM-KUSUM model B be preferred.</v>
      </c>
      <c r="BE365" s="58" t="s">
        <v>737</v>
      </c>
      <c r="BG365">
        <f>Y365*100</f>
        <v>0</v>
      </c>
    </row>
    <row r="366" spans="1:59" ht="123" customHeight="1" x14ac:dyDescent="0.25">
      <c r="A366" s="88" t="str">
        <f>INDEX(Aquifer!A:A,MATCH(B366,Aquifer!C:C,0))</f>
        <v>nagaland</v>
      </c>
      <c r="B366" s="89" t="s">
        <v>84</v>
      </c>
      <c r="C366" s="87">
        <v>4.0999999999999996</v>
      </c>
      <c r="D366" s="130">
        <f>INDEX(Aquifer!J:J,MATCH(B366,Aquifer!C:C,0))*100</f>
        <v>15.721988427143611</v>
      </c>
      <c r="E366" s="128">
        <v>141</v>
      </c>
      <c r="F366" s="128">
        <v>12.2</v>
      </c>
      <c r="G366" s="128">
        <v>30.257389336727481</v>
      </c>
      <c r="H366" s="46" t="str">
        <f t="shared" si="114"/>
        <v>Low</v>
      </c>
      <c r="I366" s="46" t="str">
        <f t="shared" si="115"/>
        <v>Moderate</v>
      </c>
      <c r="J366" s="46" t="str">
        <f t="shared" si="116"/>
        <v>Low</v>
      </c>
      <c r="K366" s="46" t="str">
        <f t="shared" si="117"/>
        <v>Moderate</v>
      </c>
      <c r="L366" s="91" t="str">
        <f t="shared" si="118"/>
        <v>District has Low proportion of area under cultivation, supporting Moderate cropping intensity. Irrigation coverage is Low with Moderate irrigation water requirements.</v>
      </c>
      <c r="M366" s="132">
        <v>0.24</v>
      </c>
      <c r="N366" s="132">
        <f>INDEX(Aquifer!H:H,MATCH(B366,Aquifer!C:C,0))</f>
        <v>0.87</v>
      </c>
      <c r="O366" s="77" t="str">
        <f>INDEX(Aquifer!F:F,MATCH(B366,Aquifer!C:C,0))</f>
        <v>HR</v>
      </c>
      <c r="P366" s="134">
        <f>INDEX(surface_water_body!F:F,MATCH(B366,surface_water_body!A:A,0))</f>
        <v>71</v>
      </c>
      <c r="Q366" s="42">
        <f>INDEX(surface_water_body!D:D,MATCH(B366,surface_water_body!A:A,0))</f>
        <v>0.14724999999999996</v>
      </c>
      <c r="R366" s="132">
        <f>INDEX(surface_water_body!E:E,MATCH(B366,surface_water_body!A:A,0))</f>
        <v>2.466685673917857E-2</v>
      </c>
      <c r="S366" s="43" t="str">
        <f t="shared" si="119"/>
        <v>Low</v>
      </c>
      <c r="T366" s="43" t="str">
        <f t="shared" si="120"/>
        <v>Low</v>
      </c>
      <c r="U366" s="43">
        <f t="shared" si="133"/>
        <v>1</v>
      </c>
      <c r="V366" s="48" t="str">
        <f t="shared" si="121"/>
        <v>Groundwater contribution to irrigation is Low with current groundwater development stage classified as Low. There are 71 surface water bodies, covering 0% of district area.</v>
      </c>
      <c r="W366" s="136">
        <v>100</v>
      </c>
      <c r="X366" s="134">
        <v>0</v>
      </c>
      <c r="Y366" s="143">
        <f>INDEX(Aquifer!E:E, MATCH(B366,Aquifer!C:C,0))*100</f>
        <v>0</v>
      </c>
      <c r="Z366" s="139">
        <f>(INDEX(Aquifer!G:G, MATCH(B366,Aquifer!C:C,0)))*(10^4/10^6)</f>
        <v>2.2833999999999999</v>
      </c>
      <c r="AA366" s="141">
        <v>320</v>
      </c>
      <c r="AB366" s="56">
        <f>INDEX(Replacement!M:M, MATCH(B366,Replacement!B:B,0))</f>
        <v>2.594509750913526</v>
      </c>
      <c r="AC366" s="57">
        <f t="shared" si="134"/>
        <v>4</v>
      </c>
      <c r="AD366" s="57">
        <f>(X366/100)*0.278+(Y366/100)*0.0732</f>
        <v>0</v>
      </c>
      <c r="AE366" s="44">
        <f t="shared" si="122"/>
        <v>0</v>
      </c>
      <c r="AF366" s="61" t="str">
        <f t="shared" si="123"/>
        <v>District has 100 pumps, with 0 % of pumps being electric. The electric tariff subsidy is Low. These pumps abstract 2 MCM of groundwater.</v>
      </c>
      <c r="AG366" s="146">
        <f>INDEX(Replacement!N:N,MATCH(B366,Replacement!B:B,0))</f>
        <v>35.1</v>
      </c>
      <c r="AH366" s="147">
        <f>INDEX('Community SIP'!C:C,MATCH(B366,'Community SIP'!B:B,0))</f>
        <v>4.09</v>
      </c>
      <c r="AI366" s="147">
        <f>INDEX('Community SIP'!D:D,MATCH(B366,'Community SIP'!B:B,0))</f>
        <v>1.48</v>
      </c>
      <c r="AJ366" s="67" t="str">
        <f t="shared" si="124"/>
        <v>Moderate</v>
      </c>
      <c r="AK366" s="64">
        <f t="shared" si="125"/>
        <v>1</v>
      </c>
      <c r="AL366" s="64" t="str">
        <f t="shared" si="126"/>
        <v>Moderate</v>
      </c>
      <c r="AM366" s="70" t="str">
        <f t="shared" si="127"/>
        <v>Small and Marginal farmers hold 35 % of holdings. The average area per holding is 4.09 ha with Moderate fragmentation of land.</v>
      </c>
      <c r="AN366" s="150" t="e">
        <f>INDEX(DISCOM!E:E,MATCH(B366,DISCOM!B:B,0))</f>
        <v>#N/A</v>
      </c>
      <c r="AO366" s="150"/>
      <c r="AP366" s="150" t="e">
        <f>INDEX(DISCOM!F:F,MATCH(B366,DISCOM!B:B,0))</f>
        <v>#N/A</v>
      </c>
      <c r="AQ366" s="74" t="str">
        <f>INDEX(DISCOM!H:H,MATCH(B366,DISCOM!B:B,0))</f>
        <v>No data</v>
      </c>
      <c r="AR366" s="150"/>
      <c r="AS366" s="77">
        <f>(INDEX(Tariff!D:D,MATCH(A366,Tariff!A:A,0)))*100</f>
        <v>320</v>
      </c>
      <c r="AT366" s="85" t="str">
        <f>(INDEX(Tariff!E:E,MATCH(A366,Tariff!A:A,0)))</f>
        <v>Low</v>
      </c>
      <c r="AU366" s="86" t="s">
        <v>735</v>
      </c>
      <c r="AV366" s="119" t="str">
        <f>INDEX('Community SIP'!I:I,MATCH(B366,'Community SIP'!B:B,0))</f>
        <v/>
      </c>
      <c r="AW366" s="119" t="str">
        <f t="shared" si="131"/>
        <v/>
      </c>
      <c r="AX366" s="119" t="str">
        <f t="shared" si="132"/>
        <v/>
      </c>
      <c r="AY366" s="119"/>
      <c r="AZ366" s="119" t="str">
        <f t="shared" si="128"/>
        <v>Diesel</v>
      </c>
      <c r="BA366" s="119"/>
      <c r="BB366" s="120" t="str">
        <f>INDEX(DISCOM!H:H,MATCH(B366,DISCOM!B:B,0))</f>
        <v>No data</v>
      </c>
      <c r="BC366" s="153" t="s">
        <v>736</v>
      </c>
      <c r="BD366" s="181" t="str">
        <f t="shared" si="129"/>
        <v>Higher proportion of diesel pumps suggests that PM-KUSUM model B be preferred.</v>
      </c>
      <c r="BE366" s="58" t="s">
        <v>737</v>
      </c>
      <c r="BG366">
        <f>Y366*100</f>
        <v>0</v>
      </c>
    </row>
    <row r="367" spans="1:59" ht="123" customHeight="1" x14ac:dyDescent="0.25">
      <c r="A367" s="88" t="str">
        <f>INDEX(Aquifer!A:A,MATCH(B367,Aquifer!C:C,0))</f>
        <v>arunachal pradesh</v>
      </c>
      <c r="B367" s="89" t="s">
        <v>117</v>
      </c>
      <c r="C367" s="87">
        <v>3.4</v>
      </c>
      <c r="D367" s="130">
        <f>INDEX(Aquifer!J:J,MATCH(B367,Aquifer!C:C,0))*100</f>
        <v>80.503792757979113</v>
      </c>
      <c r="E367" s="128">
        <v>149.6</v>
      </c>
      <c r="F367" s="128">
        <v>13.6</v>
      </c>
      <c r="G367" s="128">
        <v>16.960464489869214</v>
      </c>
      <c r="H367" s="46" t="str">
        <f t="shared" si="114"/>
        <v>Very High</v>
      </c>
      <c r="I367" s="46" t="str">
        <f t="shared" si="115"/>
        <v>Moderate</v>
      </c>
      <c r="J367" s="46" t="str">
        <f t="shared" si="116"/>
        <v>Low</v>
      </c>
      <c r="K367" s="46" t="str">
        <f t="shared" si="117"/>
        <v>Low</v>
      </c>
      <c r="L367" s="91" t="str">
        <f t="shared" si="118"/>
        <v>District has Very High proportion of area under cultivation, supporting Moderate cropping intensity. Irrigation coverage is Low with Low irrigation water requirements.</v>
      </c>
      <c r="M367" s="132">
        <v>0.16</v>
      </c>
      <c r="N367" s="132">
        <f>INDEX(Aquifer!H:H,MATCH(B367,Aquifer!C:C,0))</f>
        <v>0.19</v>
      </c>
      <c r="O367" s="77" t="str">
        <f>INDEX(Aquifer!F:F,MATCH(B367,Aquifer!C:C,0))</f>
        <v>HR</v>
      </c>
      <c r="P367" s="134">
        <f>INDEX(surface_water_body!F:F,MATCH(B367,surface_water_body!A:A,0))</f>
        <v>0</v>
      </c>
      <c r="Q367" s="42">
        <f>INDEX(surface_water_body!D:D,MATCH(B367,surface_water_body!A:A,0))</f>
        <v>0</v>
      </c>
      <c r="R367" s="132">
        <f>INDEX(surface_water_body!E:E,MATCH(B367,surface_water_body!A:A,0))</f>
        <v>0</v>
      </c>
      <c r="S367" s="43" t="str">
        <f t="shared" si="119"/>
        <v>Low</v>
      </c>
      <c r="T367" s="43" t="str">
        <f t="shared" si="120"/>
        <v>Low</v>
      </c>
      <c r="U367" s="43">
        <f t="shared" si="133"/>
        <v>1</v>
      </c>
      <c r="V367" s="48" t="str">
        <f t="shared" si="121"/>
        <v>Groundwater contribution to irrigation is Low with current groundwater development stage classified as Low. There are 0 surface water bodies, covering 0% of district area.</v>
      </c>
      <c r="W367" s="136">
        <v>100</v>
      </c>
      <c r="X367" s="134">
        <v>0</v>
      </c>
      <c r="Y367" s="143">
        <f>INDEX(Aquifer!E:E, MATCH(B367,Aquifer!C:C,0))*100</f>
        <v>0</v>
      </c>
      <c r="Z367" s="139">
        <f>(INDEX(Aquifer!G:G, MATCH(B367,Aquifer!C:C,0)))*(10^4/10^6)</f>
        <v>0</v>
      </c>
      <c r="AA367" s="141">
        <v>290</v>
      </c>
      <c r="AB367" s="56">
        <f>INDEX(Replacement!M:M, MATCH(B367,Replacement!B:B,0))</f>
        <v>5.9329450036009579</v>
      </c>
      <c r="AC367" s="57">
        <f t="shared" si="134"/>
        <v>4</v>
      </c>
      <c r="AD367" s="57">
        <f>(X367/100)*0.278+(Y367/100)*0.0732</f>
        <v>0</v>
      </c>
      <c r="AE367" s="44">
        <f t="shared" si="122"/>
        <v>0</v>
      </c>
      <c r="AF367" s="61" t="str">
        <f t="shared" si="123"/>
        <v>District has 100 pumps, with 0 % of pumps being electric. The electric tariff subsidy is Moderate. These pumps abstract 0 MCM of groundwater.</v>
      </c>
      <c r="AG367" s="146">
        <f>INDEX(Replacement!N:N,MATCH(B367,Replacement!B:B,0))</f>
        <v>14.530000000000001</v>
      </c>
      <c r="AH367" s="147">
        <f>INDEX('Community SIP'!C:C,MATCH(B367,'Community SIP'!B:B,0))</f>
        <v>7.52</v>
      </c>
      <c r="AI367" s="147">
        <f>INDEX('Community SIP'!D:D,MATCH(B367,'Community SIP'!B:B,0))</f>
        <v>1.63</v>
      </c>
      <c r="AJ367" s="67" t="str">
        <f t="shared" si="124"/>
        <v>Low</v>
      </c>
      <c r="AK367" s="64">
        <f t="shared" si="125"/>
        <v>1</v>
      </c>
      <c r="AL367" s="64" t="str">
        <f t="shared" si="126"/>
        <v>Moderate</v>
      </c>
      <c r="AM367" s="70" t="str">
        <f t="shared" si="127"/>
        <v>Small and Marginal farmers hold 14 % of holdings. The average area per holding is 7.52 ha with Moderate fragmentation of land.</v>
      </c>
      <c r="AN367" s="150" t="e">
        <f>INDEX(DISCOM!E:E,MATCH(B367,DISCOM!B:B,0))</f>
        <v>#N/A</v>
      </c>
      <c r="AO367" s="150"/>
      <c r="AP367" s="150" t="e">
        <f>INDEX(DISCOM!F:F,MATCH(B367,DISCOM!B:B,0))</f>
        <v>#N/A</v>
      </c>
      <c r="AQ367" s="74" t="str">
        <f>INDEX(DISCOM!H:H,MATCH(B367,DISCOM!B:B,0))</f>
        <v>No data</v>
      </c>
      <c r="AR367" s="150"/>
      <c r="AS367" s="77">
        <f>(INDEX(Tariff!D:D,MATCH(A367,Tariff!A:A,0)))*100</f>
        <v>290</v>
      </c>
      <c r="AT367" s="85" t="str">
        <f>(INDEX(Tariff!E:E,MATCH(A367,Tariff!A:A,0)))</f>
        <v>Moderate</v>
      </c>
      <c r="AU367" s="86" t="s">
        <v>735</v>
      </c>
      <c r="AV367" s="119" t="str">
        <f>INDEX('Community SIP'!I:I,MATCH(B367,'Community SIP'!B:B,0))</f>
        <v/>
      </c>
      <c r="AW367" s="119" t="str">
        <f t="shared" si="131"/>
        <v/>
      </c>
      <c r="AX367" s="119" t="str">
        <f t="shared" si="132"/>
        <v/>
      </c>
      <c r="AY367" s="119"/>
      <c r="AZ367" s="119" t="str">
        <f t="shared" si="128"/>
        <v>Diesel</v>
      </c>
      <c r="BA367" s="119"/>
      <c r="BB367" s="120" t="str">
        <f>INDEX(DISCOM!H:H,MATCH(B367,DISCOM!B:B,0))</f>
        <v>No data</v>
      </c>
      <c r="BC367" s="153" t="s">
        <v>736</v>
      </c>
      <c r="BD367" s="181" t="str">
        <f t="shared" si="129"/>
        <v>Higher proportion of diesel pumps suggests that PM-KUSUM model B be preferred.</v>
      </c>
      <c r="BE367" s="58" t="s">
        <v>737</v>
      </c>
      <c r="BG367">
        <f>Y367*100</f>
        <v>0</v>
      </c>
    </row>
    <row r="368" spans="1:59" ht="123" customHeight="1" x14ac:dyDescent="0.25">
      <c r="A368" s="88" t="str">
        <f>INDEX(Aquifer!A:A,MATCH(B368,Aquifer!C:C,0))</f>
        <v>arunachal pradesh</v>
      </c>
      <c r="B368" s="89" t="s">
        <v>46</v>
      </c>
      <c r="C368" s="87">
        <v>3.3840887415154999</v>
      </c>
      <c r="D368" s="130">
        <f>INDEX(Aquifer!J:J,MATCH(B368,Aquifer!C:C,0))*100</f>
        <v>65.914048222602133</v>
      </c>
      <c r="E368" s="128">
        <v>110.1</v>
      </c>
      <c r="F368" s="128">
        <v>24</v>
      </c>
      <c r="G368" s="128">
        <v>21.961049749253917</v>
      </c>
      <c r="H368" s="46" t="str">
        <f t="shared" si="114"/>
        <v>High</v>
      </c>
      <c r="I368" s="46" t="str">
        <f t="shared" si="115"/>
        <v>Low</v>
      </c>
      <c r="J368" s="46" t="str">
        <f t="shared" si="116"/>
        <v>Low</v>
      </c>
      <c r="K368" s="46" t="str">
        <f t="shared" si="117"/>
        <v>Low</v>
      </c>
      <c r="L368" s="91" t="str">
        <f t="shared" si="118"/>
        <v>District has High proportion of area under cultivation, supporting Low cropping intensity. Irrigation coverage is Low with Low irrigation water requirements.</v>
      </c>
      <c r="M368" s="132">
        <v>0.26</v>
      </c>
      <c r="N368" s="132">
        <f>INDEX(Aquifer!H:H,MATCH(B368,Aquifer!C:C,0))</f>
        <v>2.23</v>
      </c>
      <c r="O368" s="77" t="str">
        <f>INDEX(Aquifer!F:F,MATCH(B368,Aquifer!C:C,0))</f>
        <v>HR</v>
      </c>
      <c r="P368" s="134">
        <f>INDEX(surface_water_body!F:F,MATCH(B368,surface_water_body!A:A,0))</f>
        <v>0</v>
      </c>
      <c r="Q368" s="42">
        <f>INDEX(surface_water_body!D:D,MATCH(B368,surface_water_body!A:A,0))</f>
        <v>0</v>
      </c>
      <c r="R368" s="132">
        <f>INDEX(surface_water_body!E:E,MATCH(B368,surface_water_body!A:A,0))</f>
        <v>0</v>
      </c>
      <c r="S368" s="43" t="str">
        <f t="shared" si="119"/>
        <v>Low</v>
      </c>
      <c r="T368" s="43" t="str">
        <f t="shared" si="120"/>
        <v>Low</v>
      </c>
      <c r="U368" s="43">
        <f t="shared" si="133"/>
        <v>1</v>
      </c>
      <c r="V368" s="48" t="str">
        <f t="shared" si="121"/>
        <v>Groundwater contribution to irrigation is Low with current groundwater development stage classified as Low. There are 0 surface water bodies, covering 0% of district area.</v>
      </c>
      <c r="W368" s="136">
        <v>100</v>
      </c>
      <c r="X368" s="134">
        <v>0</v>
      </c>
      <c r="Y368" s="143">
        <f>INDEX(Aquifer!E:E, MATCH(B368,Aquifer!C:C,0))*100</f>
        <v>0</v>
      </c>
      <c r="Z368" s="139">
        <f>(INDEX(Aquifer!G:G, MATCH(B368,Aquifer!C:C,0)))*(10^4/10^6)</f>
        <v>1.4605000000000001</v>
      </c>
      <c r="AA368" s="141">
        <v>290</v>
      </c>
      <c r="AB368" s="56">
        <f>INDEX(Replacement!M:M, MATCH(B368,Replacement!B:B,0))</f>
        <v>2.8394860051379363</v>
      </c>
      <c r="AC368" s="57">
        <f t="shared" si="134"/>
        <v>4</v>
      </c>
      <c r="AD368" s="57">
        <f>(X368/100)*0.278+(Y368/100)*0.0732</f>
        <v>0</v>
      </c>
      <c r="AE368" s="44">
        <f t="shared" si="122"/>
        <v>0</v>
      </c>
      <c r="AF368" s="61" t="str">
        <f t="shared" si="123"/>
        <v>District has 100 pumps, with 0 % of pumps being electric. The electric tariff subsidy is Moderate. These pumps abstract 1 MCM of groundwater.</v>
      </c>
      <c r="AG368" s="146">
        <f>INDEX(Replacement!N:N,MATCH(B368,Replacement!B:B,0))</f>
        <v>59.72</v>
      </c>
      <c r="AH368" s="147">
        <f>INDEX('Community SIP'!C:C,MATCH(B368,'Community SIP'!B:B,0))</f>
        <v>1.58</v>
      </c>
      <c r="AI368" s="147">
        <f>INDEX('Community SIP'!D:D,MATCH(B368,'Community SIP'!B:B,0))</f>
        <v>1.01</v>
      </c>
      <c r="AJ368" s="67" t="str">
        <f t="shared" si="124"/>
        <v>Moderate</v>
      </c>
      <c r="AK368" s="64">
        <f t="shared" si="125"/>
        <v>3</v>
      </c>
      <c r="AL368" s="64" t="str">
        <f t="shared" si="126"/>
        <v>Low</v>
      </c>
      <c r="AM368" s="70" t="str">
        <f t="shared" si="127"/>
        <v>Small and Marginal farmers hold 59 % of holdings. The average area per holding is 1.58 ha with Low fragmentation of land.</v>
      </c>
      <c r="AN368" s="150" t="e">
        <f>INDEX(DISCOM!E:E,MATCH(B368,DISCOM!B:B,0))</f>
        <v>#N/A</v>
      </c>
      <c r="AO368" s="150"/>
      <c r="AP368" s="150" t="e">
        <f>INDEX(DISCOM!F:F,MATCH(B368,DISCOM!B:B,0))</f>
        <v>#N/A</v>
      </c>
      <c r="AQ368" s="74" t="str">
        <f>INDEX(DISCOM!H:H,MATCH(B368,DISCOM!B:B,0))</f>
        <v>No data</v>
      </c>
      <c r="AR368" s="150"/>
      <c r="AS368" s="77">
        <f>(INDEX(Tariff!D:D,MATCH(A368,Tariff!A:A,0)))*100</f>
        <v>290</v>
      </c>
      <c r="AT368" s="85" t="str">
        <f>(INDEX(Tariff!E:E,MATCH(A368,Tariff!A:A,0)))</f>
        <v>Moderate</v>
      </c>
      <c r="AU368" s="86" t="s">
        <v>735</v>
      </c>
      <c r="AV368" s="119" t="str">
        <f>INDEX('Community SIP'!I:I,MATCH(B368,'Community SIP'!B:B,0))</f>
        <v/>
      </c>
      <c r="AW368" s="119" t="str">
        <f t="shared" si="131"/>
        <v/>
      </c>
      <c r="AX368" s="119" t="str">
        <f t="shared" si="132"/>
        <v/>
      </c>
      <c r="AY368" s="119"/>
      <c r="AZ368" s="119" t="str">
        <f t="shared" si="128"/>
        <v>Diesel</v>
      </c>
      <c r="BA368" s="119"/>
      <c r="BB368" s="120" t="str">
        <f>INDEX(DISCOM!H:H,MATCH(B368,DISCOM!B:B,0))</f>
        <v>No data</v>
      </c>
      <c r="BC368" s="153" t="s">
        <v>736</v>
      </c>
      <c r="BD368" s="181" t="str">
        <f t="shared" si="129"/>
        <v>Higher proportion of diesel pumps suggests that PM-KUSUM model B be preferred.</v>
      </c>
      <c r="BE368" s="58" t="s">
        <v>737</v>
      </c>
      <c r="BG368">
        <f>Y368*100</f>
        <v>0</v>
      </c>
    </row>
    <row r="369" spans="1:59" ht="123" customHeight="1" x14ac:dyDescent="0.25">
      <c r="A369" s="88" t="str">
        <f>INDEX(Aquifer!A:A,MATCH(B369,Aquifer!C:C,0))</f>
        <v>uttar pradesh</v>
      </c>
      <c r="B369" s="89" t="s">
        <v>623</v>
      </c>
      <c r="C369" s="87">
        <v>4.8137346925840996</v>
      </c>
      <c r="D369" s="130">
        <f>INDEX(Aquifer!J:J,MATCH(B369,Aquifer!C:C,0))*100</f>
        <v>48.374775433631697</v>
      </c>
      <c r="E369" s="128">
        <v>148.6</v>
      </c>
      <c r="F369" s="128">
        <v>93</v>
      </c>
      <c r="G369" s="128">
        <v>77.843473994111875</v>
      </c>
      <c r="H369" s="46" t="str">
        <f t="shared" si="114"/>
        <v>Moderate</v>
      </c>
      <c r="I369" s="46" t="str">
        <f t="shared" si="115"/>
        <v>Moderate</v>
      </c>
      <c r="J369" s="46" t="str">
        <f t="shared" si="116"/>
        <v>Very High</v>
      </c>
      <c r="K369" s="46" t="str">
        <f t="shared" si="117"/>
        <v>Very High</v>
      </c>
      <c r="L369" s="91" t="str">
        <f t="shared" si="118"/>
        <v>District has Moderate proportion of area under cultivation, supporting Moderate cropping intensity. Irrigation coverage is Very High with Very High irrigation water requirements.</v>
      </c>
      <c r="M369" s="132">
        <v>77.17</v>
      </c>
      <c r="N369" s="132">
        <f>INDEX(Aquifer!H:H,MATCH(B369,Aquifer!C:C,0))</f>
        <v>65.94</v>
      </c>
      <c r="O369" s="77" t="str">
        <f>INDEX(Aquifer!F:F,MATCH(B369,Aquifer!C:C,0))</f>
        <v>SR</v>
      </c>
      <c r="P369" s="134">
        <f>INDEX(surface_water_body!F:F,MATCH(B369,surface_water_body!A:A,0))</f>
        <v>4680</v>
      </c>
      <c r="Q369" s="42">
        <f>INDEX(surface_water_body!D:D,MATCH(B369,surface_water_body!A:A,0))</f>
        <v>21.320360000000033</v>
      </c>
      <c r="R369" s="132">
        <f>INDEX(surface_water_body!E:E,MATCH(B369,surface_water_body!A:A,0))</f>
        <v>0.83252729824160532</v>
      </c>
      <c r="S369" s="43" t="str">
        <f t="shared" si="119"/>
        <v>Very High</v>
      </c>
      <c r="T369" s="43" t="str">
        <f t="shared" si="120"/>
        <v>Moderate</v>
      </c>
      <c r="U369" s="43">
        <f t="shared" si="133"/>
        <v>4</v>
      </c>
      <c r="V369" s="48" t="str">
        <f t="shared" si="121"/>
        <v>Groundwater contribution to irrigation is Very High with current groundwater development stage classified as Moderate. There are 4680 surface water bodies, covering 0.8% of district area.</v>
      </c>
      <c r="W369" s="136">
        <v>100</v>
      </c>
      <c r="X369" s="134">
        <v>10</v>
      </c>
      <c r="Y369" s="143">
        <f>INDEX(Aquifer!E:E, MATCH(B369,Aquifer!C:C,0))*100</f>
        <v>87</v>
      </c>
      <c r="Z369" s="139">
        <f>(INDEX(Aquifer!G:G, MATCH(B369,Aquifer!C:C,0)))*(10^4/10^6)</f>
        <v>1276.8208</v>
      </c>
      <c r="AA369" s="141">
        <v>0</v>
      </c>
      <c r="AB369" s="56">
        <f>INDEX(Replacement!M:M, MATCH(B369,Replacement!B:B,0))</f>
        <v>14.2</v>
      </c>
      <c r="AC369" s="57">
        <f t="shared" si="134"/>
        <v>4</v>
      </c>
      <c r="AD369" s="57">
        <f>(X369/100)*0.278+(Y369/100)*0.0732</f>
        <v>9.148400000000001E-2</v>
      </c>
      <c r="AE369" s="44">
        <f t="shared" si="122"/>
        <v>1.5051013965918103E-2</v>
      </c>
      <c r="AF369" s="61" t="str">
        <f t="shared" si="123"/>
        <v>District has 100 pumps, with 10 % of pumps being electric. The electric tariff subsidy is Very High. These pumps abstract 1276 MCM of groundwater.</v>
      </c>
      <c r="AG369" s="146">
        <f>INDEX(Replacement!N:N,MATCH(B369,Replacement!B:B,0))</f>
        <v>95.538259780000004</v>
      </c>
      <c r="AH369" s="147">
        <f>INDEX('Community SIP'!C:C,MATCH(B369,'Community SIP'!B:B,0))</f>
        <v>0.61</v>
      </c>
      <c r="AI369" s="147">
        <f>INDEX('Community SIP'!D:D,MATCH(B369,'Community SIP'!B:B,0))</f>
        <v>1.89</v>
      </c>
      <c r="AJ369" s="67" t="str">
        <f t="shared" si="124"/>
        <v>Very High</v>
      </c>
      <c r="AK369" s="64">
        <f t="shared" si="125"/>
        <v>4</v>
      </c>
      <c r="AL369" s="64" t="str">
        <f t="shared" si="126"/>
        <v>Moderate</v>
      </c>
      <c r="AM369" s="70" t="str">
        <f t="shared" si="127"/>
        <v>Small and Marginal farmers hold 95 % of holdings. The average area per holding is 0.61 ha with Moderate fragmentation of land.</v>
      </c>
      <c r="AN369" s="150" t="str">
        <f>INDEX(DISCOM!E:E,MATCH(B369,DISCOM!B:B,0))</f>
        <v>Madhyanchal Vidyut Vitran Nigam Limited (MVVNL)</v>
      </c>
      <c r="AO369" s="150"/>
      <c r="AP369" s="150" t="str">
        <f>INDEX(DISCOM!F:F,MATCH(B369,DISCOM!B:B,0))</f>
        <v>C-</v>
      </c>
      <c r="AQ369" s="74" t="str">
        <f>INDEX(DISCOM!H:H,MATCH(B369,DISCOM!B:B,0))</f>
        <v>Yes</v>
      </c>
      <c r="AR369" s="150" t="s">
        <v>726</v>
      </c>
      <c r="AS369" s="77">
        <f>(INDEX(Tariff!D:D,MATCH(A369,Tariff!A:A,0)))*100</f>
        <v>0</v>
      </c>
      <c r="AT369" s="85" t="str">
        <f>(INDEX(Tariff!E:E,MATCH(A369,Tariff!A:A,0)))</f>
        <v>Very High</v>
      </c>
      <c r="AU369" s="86" t="str">
        <f t="shared" si="130"/>
        <v>Madhyanchal Vidyut Vitran Nigam Limited (MVVNL) is the Distribution Company responsible for distributing electricity. The rating of DISCOM (capturing financial and operational metrics) is C-. More than 70 % of feeder is segregated.</v>
      </c>
      <c r="AV369" s="119" t="str">
        <f>INDEX('Community SIP'!I:I,MATCH(B369,'Community SIP'!B:B,0))</f>
        <v>Community SIP</v>
      </c>
      <c r="AW369" s="119" t="str">
        <f t="shared" si="131"/>
        <v xml:space="preserve"> Small farm areas alongside higher fragmentation of holdings suggests community SIPs may be preferred</v>
      </c>
      <c r="AX369" s="119" t="str">
        <f t="shared" si="132"/>
        <v xml:space="preserve"> High groundwater development suggests that new SIPs should focus on surface water sources. </v>
      </c>
      <c r="AY369" s="120" t="s">
        <v>727</v>
      </c>
      <c r="AZ369" s="119" t="str">
        <f t="shared" si="128"/>
        <v>Diesel</v>
      </c>
      <c r="BA369" s="119"/>
      <c r="BB369" s="120" t="str">
        <f>INDEX(DISCOM!H:H,MATCH(B369,DISCOM!B:B,0))</f>
        <v>Yes</v>
      </c>
      <c r="BC369" s="153" t="s">
        <v>736</v>
      </c>
      <c r="BD369" s="181" t="str">
        <f t="shared" si="12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69" s="58" t="s">
        <v>737</v>
      </c>
      <c r="BG369">
        <f>Y369*100</f>
        <v>8700</v>
      </c>
    </row>
    <row r="370" spans="1:59" ht="123" customHeight="1" x14ac:dyDescent="0.25">
      <c r="A370" s="88" t="str">
        <f>INDEX(Aquifer!A:A,MATCH(B370,Aquifer!C:C,0))</f>
        <v>punjab</v>
      </c>
      <c r="B370" s="89" t="s">
        <v>229</v>
      </c>
      <c r="C370" s="87">
        <v>4.7599295974925999</v>
      </c>
      <c r="D370" s="130">
        <f>INDEX(Aquifer!J:J,MATCH(B370,Aquifer!C:C,0))*100</f>
        <v>81.119811464193404</v>
      </c>
      <c r="E370" s="128">
        <v>185.9</v>
      </c>
      <c r="F370" s="128">
        <v>100</v>
      </c>
      <c r="G370" s="128">
        <v>68.715423766319986</v>
      </c>
      <c r="H370" s="46" t="str">
        <f t="shared" si="114"/>
        <v>Very High</v>
      </c>
      <c r="I370" s="46" t="str">
        <f t="shared" si="115"/>
        <v>High</v>
      </c>
      <c r="J370" s="46" t="str">
        <f t="shared" si="116"/>
        <v>Very High</v>
      </c>
      <c r="K370" s="46" t="str">
        <f t="shared" si="117"/>
        <v>Very High</v>
      </c>
      <c r="L370" s="91" t="str">
        <f t="shared" si="118"/>
        <v>District has Very High proportion of area under cultivation, supporting High cropping intensity. Irrigation coverage is Very High with Very High irrigation water requirements.</v>
      </c>
      <c r="M370" s="132">
        <v>94.62</v>
      </c>
      <c r="N370" s="132">
        <f>INDEX(Aquifer!H:H,MATCH(B370,Aquifer!C:C,0))</f>
        <v>221.04</v>
      </c>
      <c r="O370" s="77" t="str">
        <f>INDEX(Aquifer!F:F,MATCH(B370,Aquifer!C:C,0))</f>
        <v>SR</v>
      </c>
      <c r="P370" s="134">
        <f>INDEX(surface_water_body!F:F,MATCH(B370,surface_water_body!A:A,0))</f>
        <v>1189</v>
      </c>
      <c r="Q370" s="42">
        <f>INDEX(surface_water_body!D:D,MATCH(B370,surface_water_body!A:A,0))</f>
        <v>25.775870000000058</v>
      </c>
      <c r="R370" s="132">
        <f>INDEX(surface_water_body!E:E,MATCH(B370,surface_water_body!A:A,0))</f>
        <v>0.70252419525975529</v>
      </c>
      <c r="S370" s="43" t="str">
        <f t="shared" si="119"/>
        <v>Very High</v>
      </c>
      <c r="T370" s="43" t="str">
        <f t="shared" si="120"/>
        <v>Over-exploited</v>
      </c>
      <c r="U370" s="43">
        <f t="shared" si="133"/>
        <v>4</v>
      </c>
      <c r="V370" s="48" t="str">
        <f t="shared" si="121"/>
        <v>Groundwater contribution to irrigation is Very High with current groundwater development stage classified as Over-exploited. There are 1189 surface water bodies, covering 0.7% of district area.</v>
      </c>
      <c r="W370" s="136">
        <v>100</v>
      </c>
      <c r="X370" s="134">
        <v>99</v>
      </c>
      <c r="Y370" s="143">
        <f>INDEX(Aquifer!E:E, MATCH(B370,Aquifer!C:C,0))*100</f>
        <v>1</v>
      </c>
      <c r="Z370" s="139">
        <f>(INDEX(Aquifer!G:G, MATCH(B370,Aquifer!C:C,0)))*(10^4/10^6)</f>
        <v>1900.9414000000002</v>
      </c>
      <c r="AA370" s="141">
        <v>0</v>
      </c>
      <c r="AB370" s="56">
        <f>INDEX(Replacement!M:M, MATCH(B370,Replacement!B:B,0))</f>
        <v>17.899999999999999</v>
      </c>
      <c r="AC370" s="57">
        <f t="shared" si="134"/>
        <v>1</v>
      </c>
      <c r="AD370" s="57">
        <f>(X370/100)*0.278+(Y370/100)*0.0732</f>
        <v>0.27595200000000003</v>
      </c>
      <c r="AE370" s="44">
        <f t="shared" si="122"/>
        <v>8.5203537515138331E-2</v>
      </c>
      <c r="AF370" s="61" t="str">
        <f t="shared" si="123"/>
        <v>District has 100 pumps, with 99 % of pumps being electric. The electric tariff subsidy is Very High. These pumps abstract 1900 MCM of groundwater.</v>
      </c>
      <c r="AG370" s="146">
        <f>INDEX(Replacement!N:N,MATCH(B370,Replacement!B:B,0))</f>
        <v>0</v>
      </c>
      <c r="AH370" s="147">
        <f>INDEX('Community SIP'!C:C,MATCH(B370,'Community SIP'!B:B,0))</f>
        <v>3.8599863415189368</v>
      </c>
      <c r="AI370" s="147">
        <f>INDEX('Community SIP'!D:D,MATCH(B370,'Community SIP'!B:B,0))</f>
        <v>1.23</v>
      </c>
      <c r="AJ370" s="67" t="str">
        <f t="shared" si="124"/>
        <v>Low</v>
      </c>
      <c r="AK370" s="64">
        <f t="shared" si="125"/>
        <v>1</v>
      </c>
      <c r="AL370" s="64" t="str">
        <f t="shared" si="126"/>
        <v>Low</v>
      </c>
      <c r="AM370" s="70" t="str">
        <f t="shared" si="127"/>
        <v>Small and Marginal farmers hold 0 % of holdings. The average area per holding is 3.85998634151894 ha with Low fragmentation of land.</v>
      </c>
      <c r="AN370" s="150" t="str">
        <f>INDEX(DISCOM!E:E,MATCH(B370,DISCOM!B:B,0))</f>
        <v>Punjab State Power Corporation Limited (PSPCL)</v>
      </c>
      <c r="AO370" s="150"/>
      <c r="AP370" s="150" t="str">
        <f>INDEX(DISCOM!F:F,MATCH(B370,DISCOM!B:B,0))</f>
        <v>B</v>
      </c>
      <c r="AQ370" s="74" t="str">
        <f>INDEX(DISCOM!H:H,MATCH(B370,DISCOM!B:B,0))</f>
        <v>Yes</v>
      </c>
      <c r="AR370" s="150" t="s">
        <v>726</v>
      </c>
      <c r="AS370" s="77">
        <f>(INDEX(Tariff!D:D,MATCH(A370,Tariff!A:A,0)))*100</f>
        <v>0</v>
      </c>
      <c r="AT370" s="85" t="str">
        <f>(INDEX(Tariff!E:E,MATCH(A370,Tariff!A:A,0)))</f>
        <v>Very High</v>
      </c>
      <c r="AU370" s="86" t="str">
        <f t="shared" si="130"/>
        <v>Punjab State Power Corporation Limited (PSPCL) is the Distribution Company responsible for distributing electricity. The rating of DISCOM (capturing financial and operational metrics) is B. More than 70 % of feeder is segregated.</v>
      </c>
      <c r="AV370" s="119" t="str">
        <f>INDEX('Community SIP'!I:I,MATCH(B370,'Community SIP'!B:B,0))</f>
        <v/>
      </c>
      <c r="AW370" s="119" t="str">
        <f t="shared" si="131"/>
        <v/>
      </c>
      <c r="AX370" s="119" t="str">
        <f t="shared" si="132"/>
        <v xml:space="preserve"> High groundwater development suggests that new SIPs should focus on surface water sources. </v>
      </c>
      <c r="AY370" s="120" t="s">
        <v>727</v>
      </c>
      <c r="AZ370" s="119" t="str">
        <f t="shared" si="128"/>
        <v>Electric</v>
      </c>
      <c r="BA370" s="120" t="s">
        <v>728</v>
      </c>
      <c r="BB370" s="120" t="str">
        <f>INDEX(DISCOM!H:H,MATCH(B370,DISCOM!B:B,0))</f>
        <v>Yes</v>
      </c>
      <c r="BC370" s="153" t="s">
        <v>729</v>
      </c>
      <c r="BD370" s="181" t="str">
        <f t="shared" si="12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370" s="58" t="s">
        <v>730</v>
      </c>
      <c r="BG370">
        <f>Y370*100</f>
        <v>100</v>
      </c>
    </row>
    <row r="371" spans="1:59" ht="123" customHeight="1" x14ac:dyDescent="0.25">
      <c r="A371" s="88" t="str">
        <f>INDEX(Aquifer!A:A,MATCH(B371,Aquifer!C:C,0))</f>
        <v>mizoram</v>
      </c>
      <c r="B371" s="89" t="s">
        <v>17</v>
      </c>
      <c r="C371" s="87">
        <v>4.7701957649580002</v>
      </c>
      <c r="D371" s="130">
        <f>INDEX(Aquifer!J:J,MATCH(B371,Aquifer!C:C,0))*100</f>
        <v>3.857192953458608</v>
      </c>
      <c r="E371" s="128">
        <v>100</v>
      </c>
      <c r="F371" s="128">
        <v>8.1999999999999993</v>
      </c>
      <c r="G371" s="128">
        <v>40.332799999999999</v>
      </c>
      <c r="H371" s="46" t="str">
        <f t="shared" si="114"/>
        <v>Low</v>
      </c>
      <c r="I371" s="46" t="str">
        <f t="shared" si="115"/>
        <v>Low</v>
      </c>
      <c r="J371" s="46" t="str">
        <f t="shared" si="116"/>
        <v>Low</v>
      </c>
      <c r="K371" s="46" t="str">
        <f t="shared" si="117"/>
        <v>Moderate</v>
      </c>
      <c r="L371" s="91" t="str">
        <f t="shared" si="118"/>
        <v>District has Low proportion of area under cultivation, supporting Low cropping intensity. Irrigation coverage is Low with Moderate irrigation water requirements.</v>
      </c>
      <c r="M371" s="132">
        <v>0</v>
      </c>
      <c r="N371" s="132">
        <f>INDEX(Aquifer!H:H,MATCH(B371,Aquifer!C:C,0))</f>
        <v>3.8</v>
      </c>
      <c r="O371" s="77" t="str">
        <f>INDEX(Aquifer!F:F,MATCH(B371,Aquifer!C:C,0))</f>
        <v>HR</v>
      </c>
      <c r="P371" s="134">
        <f>INDEX(surface_water_body!F:F,MATCH(B371,surface_water_body!A:A,0))</f>
        <v>62</v>
      </c>
      <c r="Q371" s="42">
        <f>INDEX(surface_water_body!D:D,MATCH(B371,surface_water_body!A:A,0))</f>
        <v>0.39028999999999997</v>
      </c>
      <c r="R371" s="132">
        <f>INDEX(surface_water_body!E:E,MATCH(B371,surface_water_body!A:A,0))</f>
        <v>8.5617417227799968E-3</v>
      </c>
      <c r="S371" s="43" t="str">
        <f t="shared" si="119"/>
        <v>Low</v>
      </c>
      <c r="T371" s="43" t="str">
        <f t="shared" si="120"/>
        <v>Low</v>
      </c>
      <c r="U371" s="43">
        <f t="shared" si="133"/>
        <v>1</v>
      </c>
      <c r="V371" s="48" t="str">
        <f t="shared" si="121"/>
        <v>Groundwater contribution to irrigation is Low with current groundwater development stage classified as Low. There are 62 surface water bodies, covering 0% of district area.</v>
      </c>
      <c r="W371" s="136">
        <v>100</v>
      </c>
      <c r="X371" s="134">
        <v>0</v>
      </c>
      <c r="Y371" s="143">
        <f>INDEX(Aquifer!E:E, MATCH(B371,Aquifer!C:C,0))*100</f>
        <v>0</v>
      </c>
      <c r="Z371" s="139">
        <f>(INDEX(Aquifer!G:G, MATCH(B371,Aquifer!C:C,0)))*(10^4/10^6)</f>
        <v>0.99470000000000003</v>
      </c>
      <c r="AA371" s="141">
        <v>380</v>
      </c>
      <c r="AB371" s="56">
        <f>INDEX(Replacement!M:M, MATCH(B371,Replacement!B:B,0))</f>
        <v>1.7681209793057155</v>
      </c>
      <c r="AC371" s="57">
        <f t="shared" si="134"/>
        <v>4</v>
      </c>
      <c r="AD371" s="57">
        <f>(X371/100)*0.278+(Y371/100)*0.0732</f>
        <v>0</v>
      </c>
      <c r="AE371" s="44">
        <f t="shared" si="122"/>
        <v>0</v>
      </c>
      <c r="AF371" s="61" t="str">
        <f t="shared" si="123"/>
        <v>District has 100 pumps, with 0 % of pumps being electric. The electric tariff subsidy is Low. These pumps abstract 0 MCM of groundwater.</v>
      </c>
      <c r="AG371" s="146">
        <f>INDEX(Replacement!N:N,MATCH(B371,Replacement!B:B,0))</f>
        <v>94.43</v>
      </c>
      <c r="AH371" s="147">
        <f>INDEX('Community SIP'!C:C,MATCH(B371,'Community SIP'!B:B,0))</f>
        <v>1.06</v>
      </c>
      <c r="AI371" s="147">
        <f>INDEX('Community SIP'!D:D,MATCH(B371,'Community SIP'!B:B,0))</f>
        <v>1.06</v>
      </c>
      <c r="AJ371" s="67" t="str">
        <f t="shared" si="124"/>
        <v>Very High</v>
      </c>
      <c r="AK371" s="64">
        <f t="shared" si="125"/>
        <v>3</v>
      </c>
      <c r="AL371" s="64" t="str">
        <f t="shared" si="126"/>
        <v>Low</v>
      </c>
      <c r="AM371" s="70" t="str">
        <f t="shared" si="127"/>
        <v>Small and Marginal farmers hold 94 % of holdings. The average area per holding is 1.06 ha with Low fragmentation of land.</v>
      </c>
      <c r="AN371" s="150" t="e">
        <f>INDEX(DISCOM!E:E,MATCH(B371,DISCOM!B:B,0))</f>
        <v>#N/A</v>
      </c>
      <c r="AO371" s="150"/>
      <c r="AP371" s="150" t="e">
        <f>INDEX(DISCOM!F:F,MATCH(B371,DISCOM!B:B,0))</f>
        <v>#N/A</v>
      </c>
      <c r="AQ371" s="74" t="str">
        <f>INDEX(DISCOM!H:H,MATCH(B371,DISCOM!B:B,0))</f>
        <v>No data</v>
      </c>
      <c r="AR371" s="150"/>
      <c r="AS371" s="77">
        <f>(INDEX(Tariff!D:D,MATCH(A371,Tariff!A:A,0)))*100</f>
        <v>380</v>
      </c>
      <c r="AT371" s="85" t="str">
        <f>(INDEX(Tariff!E:E,MATCH(A371,Tariff!A:A,0)))</f>
        <v>Low</v>
      </c>
      <c r="AU371" s="86" t="s">
        <v>735</v>
      </c>
      <c r="AV371" s="119" t="str">
        <f>INDEX('Community SIP'!I:I,MATCH(B371,'Community SIP'!B:B,0))</f>
        <v/>
      </c>
      <c r="AW371" s="119" t="str">
        <f t="shared" si="131"/>
        <v/>
      </c>
      <c r="AX371" s="119" t="str">
        <f t="shared" si="132"/>
        <v/>
      </c>
      <c r="AY371" s="119"/>
      <c r="AZ371" s="119" t="str">
        <f t="shared" si="128"/>
        <v>Diesel</v>
      </c>
      <c r="BA371" s="119"/>
      <c r="BB371" s="120" t="str">
        <f>INDEX(DISCOM!H:H,MATCH(B371,DISCOM!B:B,0))</f>
        <v>No data</v>
      </c>
      <c r="BC371" s="153" t="s">
        <v>736</v>
      </c>
      <c r="BD371" s="181" t="str">
        <f t="shared" si="129"/>
        <v>Higher proportion of diesel pumps suggests that PM-KUSUM model B be preferred.</v>
      </c>
      <c r="BE371" s="58" t="s">
        <v>737</v>
      </c>
      <c r="BG371">
        <f>Y371*100</f>
        <v>0</v>
      </c>
    </row>
    <row r="372" spans="1:59" ht="123" customHeight="1" x14ac:dyDescent="0.25">
      <c r="A372" s="88" t="str">
        <f>INDEX(Aquifer!A:A,MATCH(B372,Aquifer!C:C,0))</f>
        <v>bihar</v>
      </c>
      <c r="B372" s="89" t="s">
        <v>268</v>
      </c>
      <c r="C372" s="87">
        <v>4.5882459464554</v>
      </c>
      <c r="D372" s="130">
        <f>INDEX(Aquifer!J:J,MATCH(B372,Aquifer!C:C,0))*100</f>
        <v>71.812861589518278</v>
      </c>
      <c r="E372" s="128">
        <v>149.70000000000002</v>
      </c>
      <c r="F372" s="128">
        <v>72.5</v>
      </c>
      <c r="G372" s="128">
        <v>47.803028142910101</v>
      </c>
      <c r="H372" s="46" t="str">
        <f t="shared" si="114"/>
        <v>High</v>
      </c>
      <c r="I372" s="46" t="str">
        <f t="shared" si="115"/>
        <v>Moderate</v>
      </c>
      <c r="J372" s="46" t="str">
        <f t="shared" si="116"/>
        <v>High</v>
      </c>
      <c r="K372" s="46" t="str">
        <f t="shared" si="117"/>
        <v>Moderate</v>
      </c>
      <c r="L372" s="91" t="str">
        <f t="shared" si="118"/>
        <v>District has High proportion of area under cultivation, supporting Moderate cropping intensity. Irrigation coverage is High with Moderate irrigation water requirements.</v>
      </c>
      <c r="M372" s="132">
        <v>41.760000000000005</v>
      </c>
      <c r="N372" s="132">
        <f>INDEX(Aquifer!H:H,MATCH(B372,Aquifer!C:C,0))</f>
        <v>40.99</v>
      </c>
      <c r="O372" s="77" t="str">
        <f>INDEX(Aquifer!F:F,MATCH(B372,Aquifer!C:C,0))</f>
        <v>SR</v>
      </c>
      <c r="P372" s="134">
        <f>INDEX(surface_water_body!F:F,MATCH(B372,surface_water_body!A:A,0))</f>
        <v>221</v>
      </c>
      <c r="Q372" s="42">
        <f>INDEX(surface_water_body!D:D,MATCH(B372,surface_water_body!A:A,0))</f>
        <v>3.3990199999999966</v>
      </c>
      <c r="R372" s="132">
        <f>INDEX(surface_water_body!E:E,MATCH(B372,surface_water_body!A:A,0))</f>
        <v>0.18504811237752347</v>
      </c>
      <c r="S372" s="43" t="str">
        <f t="shared" si="119"/>
        <v>Moderate</v>
      </c>
      <c r="T372" s="43" t="str">
        <f t="shared" si="120"/>
        <v>Low</v>
      </c>
      <c r="U372" s="43">
        <f t="shared" si="133"/>
        <v>2</v>
      </c>
      <c r="V372" s="48" t="str">
        <f t="shared" si="121"/>
        <v>Groundwater contribution to irrigation is Moderate with current groundwater development stage classified as Low. There are 221 surface water bodies, covering 0.2% of district area.</v>
      </c>
      <c r="W372" s="136">
        <v>100</v>
      </c>
      <c r="X372" s="134">
        <v>1</v>
      </c>
      <c r="Y372" s="143">
        <f>INDEX(Aquifer!E:E, MATCH(B372,Aquifer!C:C,0))*100</f>
        <v>99</v>
      </c>
      <c r="Z372" s="139">
        <f>(INDEX(Aquifer!G:G, MATCH(B372,Aquifer!C:C,0)))*(10^4/10^6)</f>
        <v>390.3784</v>
      </c>
      <c r="AA372" s="141">
        <v>67.5</v>
      </c>
      <c r="AB372" s="56">
        <f>INDEX(Replacement!M:M, MATCH(B372,Replacement!B:B,0))</f>
        <v>3.8</v>
      </c>
      <c r="AC372" s="57">
        <f t="shared" si="134"/>
        <v>4</v>
      </c>
      <c r="AD372" s="57">
        <f>(X372/100)*0.278+(Y372/100)*0.0732</f>
        <v>7.5248000000000009E-2</v>
      </c>
      <c r="AE372" s="44">
        <f t="shared" si="122"/>
        <v>1.0129002025192296E-3</v>
      </c>
      <c r="AF372" s="61" t="str">
        <f t="shared" si="123"/>
        <v>District has 100 pumps, with 1 % of pumps being electric. The electric tariff subsidy is Very High. These pumps abstract 390 MCM of groundwater.</v>
      </c>
      <c r="AG372" s="146">
        <f>INDEX(Replacement!N:N,MATCH(B372,Replacement!B:B,0))</f>
        <v>96.240000000000009</v>
      </c>
      <c r="AH372" s="147">
        <f>INDEX('Community SIP'!C:C,MATCH(B372,'Community SIP'!B:B,0))</f>
        <v>0.39</v>
      </c>
      <c r="AI372" s="147">
        <f>INDEX('Community SIP'!D:D,MATCH(B372,'Community SIP'!B:B,0))</f>
        <v>2.0099999999999998</v>
      </c>
      <c r="AJ372" s="67" t="str">
        <f t="shared" si="124"/>
        <v>Very High</v>
      </c>
      <c r="AK372" s="64">
        <f t="shared" si="125"/>
        <v>4</v>
      </c>
      <c r="AL372" s="64" t="str">
        <f t="shared" si="126"/>
        <v>High</v>
      </c>
      <c r="AM372" s="70" t="str">
        <f t="shared" si="127"/>
        <v>Small and Marginal farmers hold 96 % of holdings. The average area per holding is 0.39 ha with High fragmentation of land.</v>
      </c>
      <c r="AN372" s="150" t="str">
        <f>INDEX(DISCOM!E:E,MATCH(B372,DISCOM!B:B,0))</f>
        <v>South Bihar Power Distribution Company Limited (SBPDCL)</v>
      </c>
      <c r="AO372" s="150"/>
      <c r="AP372" s="150" t="str">
        <f>INDEX(DISCOM!F:F,MATCH(B372,DISCOM!B:B,0))</f>
        <v>C</v>
      </c>
      <c r="AQ372" s="74" t="str">
        <f>INDEX(DISCOM!H:H,MATCH(B372,DISCOM!B:B,0))</f>
        <v>Yes</v>
      </c>
      <c r="AR372" s="150" t="s">
        <v>726</v>
      </c>
      <c r="AS372" s="77">
        <f>(INDEX(Tariff!D:D,MATCH(A372,Tariff!A:A,0)))*100</f>
        <v>67.5</v>
      </c>
      <c r="AT372" s="85" t="str">
        <f>(INDEX(Tariff!E:E,MATCH(A372,Tariff!A:A,0)))</f>
        <v>Very High</v>
      </c>
      <c r="AU372" s="86" t="str">
        <f t="shared" si="130"/>
        <v>South Bihar Power Distribution Company Limited (SBPDCL) is the Distribution Company responsible for distributing electricity. The rating of DISCOM (capturing financial and operational metrics) is C. More than 70 % of feeder is segregated.</v>
      </c>
      <c r="AV372" s="119" t="str">
        <f>INDEX('Community SIP'!I:I,MATCH(B372,'Community SIP'!B:B,0))</f>
        <v>Community SIP</v>
      </c>
      <c r="AW372" s="119" t="str">
        <f t="shared" si="131"/>
        <v xml:space="preserve"> Small farm areas alongside higher fragmentation of holdings suggests community SIPs may be preferred</v>
      </c>
      <c r="AX372" s="119" t="str">
        <f t="shared" si="132"/>
        <v/>
      </c>
      <c r="AY372" s="119"/>
      <c r="AZ372" s="119" t="str">
        <f t="shared" si="128"/>
        <v>Diesel</v>
      </c>
      <c r="BA372" s="119"/>
      <c r="BB372" s="120" t="str">
        <f>INDEX(DISCOM!H:H,MATCH(B372,DISCOM!B:B,0))</f>
        <v>Yes</v>
      </c>
      <c r="BC372" s="153" t="s">
        <v>736</v>
      </c>
      <c r="BD372" s="181" t="str">
        <f t="shared" si="129"/>
        <v>Higher proportion of diesel pumps suggests that PM-KUSUM model B be preferred. Small farm areas alongside higher fragmentation of holdings suggests community SIPs may be preferred</v>
      </c>
      <c r="BE372" s="58" t="s">
        <v>737</v>
      </c>
      <c r="BG372">
        <f>Y372*100</f>
        <v>9900</v>
      </c>
    </row>
    <row r="373" spans="1:59" ht="123" customHeight="1" x14ac:dyDescent="0.25">
      <c r="A373" s="88" t="str">
        <f>INDEX(Aquifer!A:A,MATCH(B373,Aquifer!C:C,0))</f>
        <v>bihar</v>
      </c>
      <c r="B373" s="89" t="s">
        <v>245</v>
      </c>
      <c r="C373" s="87">
        <v>4.5694391629264004</v>
      </c>
      <c r="D373" s="130">
        <f>INDEX(Aquifer!J:J,MATCH(B373,Aquifer!C:C,0))*100</f>
        <v>55.372590509705852</v>
      </c>
      <c r="E373" s="128">
        <v>148</v>
      </c>
      <c r="F373" s="128">
        <v>45.8</v>
      </c>
      <c r="G373" s="128">
        <v>51.080598654400653</v>
      </c>
      <c r="H373" s="46" t="str">
        <f t="shared" si="114"/>
        <v>High</v>
      </c>
      <c r="I373" s="46" t="str">
        <f t="shared" si="115"/>
        <v>Moderate</v>
      </c>
      <c r="J373" s="46" t="str">
        <f t="shared" si="116"/>
        <v>Moderate</v>
      </c>
      <c r="K373" s="46" t="str">
        <f t="shared" si="117"/>
        <v>High</v>
      </c>
      <c r="L373" s="91" t="str">
        <f t="shared" si="118"/>
        <v>District has High proportion of area under cultivation, supporting Moderate cropping intensity. Irrigation coverage is Moderate with High irrigation water requirements.</v>
      </c>
      <c r="M373" s="132">
        <v>57.48</v>
      </c>
      <c r="N373" s="132">
        <f>INDEX(Aquifer!H:H,MATCH(B373,Aquifer!C:C,0))</f>
        <v>42.23</v>
      </c>
      <c r="O373" s="77" t="str">
        <f>INDEX(Aquifer!F:F,MATCH(B373,Aquifer!C:C,0))</f>
        <v>SR</v>
      </c>
      <c r="P373" s="134">
        <f>INDEX(surface_water_body!F:F,MATCH(B373,surface_water_body!A:A,0))</f>
        <v>4893</v>
      </c>
      <c r="Q373" s="42">
        <f>INDEX(surface_water_body!D:D,MATCH(B373,surface_water_body!A:A,0))</f>
        <v>1816.1988099999537</v>
      </c>
      <c r="R373" s="132">
        <f>INDEX(surface_water_body!E:E,MATCH(B373,surface_water_body!A:A,0))</f>
        <v>52.807769844146456</v>
      </c>
      <c r="S373" s="43" t="str">
        <f t="shared" si="119"/>
        <v>High</v>
      </c>
      <c r="T373" s="43" t="str">
        <f t="shared" si="120"/>
        <v>Low</v>
      </c>
      <c r="U373" s="43">
        <f t="shared" si="133"/>
        <v>4</v>
      </c>
      <c r="V373" s="48" t="str">
        <f t="shared" si="121"/>
        <v>Groundwater contribution to irrigation is High with current groundwater development stage classified as Low. There are 4893 surface water bodies, covering 52.8% of district area.</v>
      </c>
      <c r="W373" s="136">
        <v>100</v>
      </c>
      <c r="X373" s="134">
        <v>38</v>
      </c>
      <c r="Y373" s="143">
        <f>INDEX(Aquifer!E:E, MATCH(B373,Aquifer!C:C,0))*100</f>
        <v>62</v>
      </c>
      <c r="Z373" s="139">
        <f>(INDEX(Aquifer!G:G, MATCH(B373,Aquifer!C:C,0)))*(10^4/10^6)</f>
        <v>522.35540000000003</v>
      </c>
      <c r="AA373" s="141">
        <v>67.5</v>
      </c>
      <c r="AB373" s="56">
        <f>INDEX(Replacement!M:M, MATCH(B373,Replacement!B:B,0))</f>
        <v>2.9</v>
      </c>
      <c r="AC373" s="57">
        <f t="shared" si="134"/>
        <v>3</v>
      </c>
      <c r="AD373" s="57">
        <f>(X373/100)*0.278+(Y373/100)*0.0732</f>
        <v>0.15102400000000002</v>
      </c>
      <c r="AE373" s="44">
        <f t="shared" si="122"/>
        <v>2.0759284248511411E-3</v>
      </c>
      <c r="AF373" s="61" t="str">
        <f t="shared" si="123"/>
        <v>District has 100 pumps, with 38 % of pumps being electric. The electric tariff subsidy is Very High. These pumps abstract 522 MCM of groundwater.</v>
      </c>
      <c r="AG373" s="146">
        <f>INDEX(Replacement!N:N,MATCH(B373,Replacement!B:B,0))</f>
        <v>97.74</v>
      </c>
      <c r="AH373" s="147">
        <f>INDEX('Community SIP'!C:C,MATCH(B373,'Community SIP'!B:B,0))</f>
        <v>0.53</v>
      </c>
      <c r="AI373" s="147">
        <f>INDEX('Community SIP'!D:D,MATCH(B373,'Community SIP'!B:B,0))</f>
        <v>1.06</v>
      </c>
      <c r="AJ373" s="67" t="str">
        <f t="shared" si="124"/>
        <v>Very High</v>
      </c>
      <c r="AK373" s="64">
        <f t="shared" si="125"/>
        <v>4</v>
      </c>
      <c r="AL373" s="64" t="str">
        <f t="shared" si="126"/>
        <v>Low</v>
      </c>
      <c r="AM373" s="70" t="str">
        <f t="shared" si="127"/>
        <v>Small and Marginal farmers hold 97 % of holdings. The average area per holding is 0.53 ha with Low fragmentation of land.</v>
      </c>
      <c r="AN373" s="150" t="str">
        <f>INDEX(DISCOM!E:E,MATCH(B373,DISCOM!B:B,0))</f>
        <v>North Bihar Power Distribution Company Ltd (NBPDCL)</v>
      </c>
      <c r="AO373" s="150"/>
      <c r="AP373" s="150" t="str">
        <f>INDEX(DISCOM!F:F,MATCH(B373,DISCOM!B:B,0))</f>
        <v>C</v>
      </c>
      <c r="AQ373" s="74" t="str">
        <f>INDEX(DISCOM!H:H,MATCH(B373,DISCOM!B:B,0))</f>
        <v>Yes</v>
      </c>
      <c r="AR373" s="150" t="s">
        <v>726</v>
      </c>
      <c r="AS373" s="77">
        <f>(INDEX(Tariff!D:D,MATCH(A373,Tariff!A:A,0)))*100</f>
        <v>67.5</v>
      </c>
      <c r="AT373" s="85" t="str">
        <f>(INDEX(Tariff!E:E,MATCH(A373,Tariff!A:A,0)))</f>
        <v>Very High</v>
      </c>
      <c r="AU373" s="86" t="str">
        <f t="shared" si="130"/>
        <v>North Bihar Power Distribution Company Ltd (NBPDCL) is the Distribution Company responsible for distributing electricity. The rating of DISCOM (capturing financial and operational metrics) is C. More than 70 % of feeder is segregated.</v>
      </c>
      <c r="AV373" s="119" t="str">
        <f>INDEX('Community SIP'!I:I,MATCH(B373,'Community SIP'!B:B,0))</f>
        <v>Community SIP</v>
      </c>
      <c r="AW373" s="119" t="str">
        <f t="shared" si="131"/>
        <v xml:space="preserve"> Small farm areas alongside higher fragmentation of holdings suggests community SIPs may be preferred</v>
      </c>
      <c r="AX373" s="119" t="str">
        <f t="shared" si="132"/>
        <v/>
      </c>
      <c r="AY373" s="119"/>
      <c r="AZ373" s="119" t="str">
        <f t="shared" si="128"/>
        <v>mix</v>
      </c>
      <c r="BA373" s="119"/>
      <c r="BB373" s="120" t="str">
        <f>INDEX(DISCOM!H:H,MATCH(B373,DISCOM!B:B,0))</f>
        <v>Yes</v>
      </c>
      <c r="BC373" s="153" t="s">
        <v>739</v>
      </c>
      <c r="BD373" s="181" t="str">
        <f t="shared" si="129"/>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373" s="58" t="s">
        <v>740</v>
      </c>
      <c r="BG373">
        <f>Y373*100</f>
        <v>6200</v>
      </c>
    </row>
    <row r="374" spans="1:59" ht="123" customHeight="1" x14ac:dyDescent="0.25">
      <c r="A374" s="88" t="str">
        <f>INDEX(Aquifer!A:A,MATCH(B374,Aquifer!C:C,0))</f>
        <v>tamil nadu</v>
      </c>
      <c r="B374" s="89" t="s">
        <v>624</v>
      </c>
      <c r="C374" s="87">
        <v>5.3387800432860004</v>
      </c>
      <c r="D374" s="130">
        <f>INDEX(Aquifer!J:J,MATCH(B374,Aquifer!C:C,0))*100</f>
        <v>34.720035919213835</v>
      </c>
      <c r="E374" s="128">
        <v>101.89999999999999</v>
      </c>
      <c r="F374" s="128">
        <v>52</v>
      </c>
      <c r="G374" s="128">
        <v>57.596421125781795</v>
      </c>
      <c r="H374" s="46" t="str">
        <f t="shared" si="114"/>
        <v>Moderate</v>
      </c>
      <c r="I374" s="46" t="str">
        <f t="shared" si="115"/>
        <v>Low</v>
      </c>
      <c r="J374" s="46" t="str">
        <f t="shared" si="116"/>
        <v>High</v>
      </c>
      <c r="K374" s="46" t="str">
        <f t="shared" si="117"/>
        <v>High</v>
      </c>
      <c r="L374" s="91" t="str">
        <f t="shared" si="118"/>
        <v>District has Moderate proportion of area under cultivation, supporting Low cropping intensity. Irrigation coverage is High with High irrigation water requirements.</v>
      </c>
      <c r="M374" s="132">
        <v>37.03</v>
      </c>
      <c r="N374" s="132">
        <f>INDEX(Aquifer!H:H,MATCH(B374,Aquifer!C:C,0))</f>
        <v>65.41</v>
      </c>
      <c r="O374" s="77" t="str">
        <f>INDEX(Aquifer!F:F,MATCH(B374,Aquifer!C:C,0))</f>
        <v>HR</v>
      </c>
      <c r="P374" s="134">
        <f>INDEX(surface_water_body!F:F,MATCH(B374,surface_water_body!A:A,0))</f>
        <v>2295</v>
      </c>
      <c r="Q374" s="42">
        <f>INDEX(surface_water_body!D:D,MATCH(B374,surface_water_body!A:A,0))</f>
        <v>5160.78197</v>
      </c>
      <c r="R374" s="132">
        <f>INDEX(surface_water_body!E:E,MATCH(B374,surface_water_body!A:A,0))</f>
        <v>136.70230174312533</v>
      </c>
      <c r="S374" s="43" t="str">
        <f t="shared" si="119"/>
        <v>Moderate</v>
      </c>
      <c r="T374" s="43" t="str">
        <f t="shared" si="120"/>
        <v>Moderate</v>
      </c>
      <c r="U374" s="43">
        <f t="shared" si="133"/>
        <v>4</v>
      </c>
      <c r="V374" s="48" t="str">
        <f t="shared" si="121"/>
        <v>Groundwater contribution to irrigation is Moderate with current groundwater development stage classified as Moderate. There are 2295 surface water bodies, covering 136.7% of district area.</v>
      </c>
      <c r="W374" s="136">
        <v>100</v>
      </c>
      <c r="X374" s="134">
        <v>78</v>
      </c>
      <c r="Y374" s="143">
        <f>INDEX(Aquifer!E:E, MATCH(B374,Aquifer!C:C,0))*100</f>
        <v>18</v>
      </c>
      <c r="Z374" s="139">
        <f>(INDEX(Aquifer!G:G, MATCH(B374,Aquifer!C:C,0)))*(10^4/10^6)</f>
        <v>303.8492</v>
      </c>
      <c r="AA374" s="141">
        <v>0</v>
      </c>
      <c r="AB374" s="56">
        <f>INDEX(Replacement!M:M, MATCH(B374,Replacement!B:B,0))</f>
        <v>9.43</v>
      </c>
      <c r="AC374" s="57">
        <f t="shared" si="134"/>
        <v>1</v>
      </c>
      <c r="AD374" s="57">
        <f>(X374/100)*0.278+(Y374/100)*0.0732</f>
        <v>0.23001600000000003</v>
      </c>
      <c r="AE374" s="44">
        <f t="shared" si="122"/>
        <v>5.9803989551328717E-3</v>
      </c>
      <c r="AF374" s="61" t="str">
        <f t="shared" si="123"/>
        <v>District has 100 pumps, with 78 % of pumps being electric. The electric tariff subsidy is Very High. These pumps abstract 303 MCM of groundwater.</v>
      </c>
      <c r="AG374" s="146">
        <f>INDEX(Replacement!N:N,MATCH(B374,Replacement!B:B,0))</f>
        <v>95.370388200000008</v>
      </c>
      <c r="AH374" s="147">
        <f>INDEX('Community SIP'!C:C,MATCH(B374,'Community SIP'!B:B,0))</f>
        <v>0.57999999999999996</v>
      </c>
      <c r="AI374" s="147">
        <f>INDEX('Community SIP'!D:D,MATCH(B374,'Community SIP'!B:B,0))</f>
        <v>1.45</v>
      </c>
      <c r="AJ374" s="67" t="str">
        <f t="shared" si="124"/>
        <v>Very High</v>
      </c>
      <c r="AK374" s="64">
        <f t="shared" si="125"/>
        <v>4</v>
      </c>
      <c r="AL374" s="64" t="str">
        <f t="shared" si="126"/>
        <v>Moderate</v>
      </c>
      <c r="AM374" s="70" t="str">
        <f t="shared" si="127"/>
        <v>Small and Marginal farmers hold 95 % of holdings. The average area per holding is 0.58 ha with Moderate fragmentation of land.</v>
      </c>
      <c r="AN374" s="150" t="str">
        <f>INDEX(DISCOM!E:E,MATCH(B374,DISCOM!B:B,0))</f>
        <v>Tamil Nadu Generation and Distribution Corporation Limited (TANGEDCO)</v>
      </c>
      <c r="AO374" s="150"/>
      <c r="AP374" s="150" t="str">
        <f>INDEX(DISCOM!F:F,MATCH(B374,DISCOM!B:B,0))</f>
        <v>C-</v>
      </c>
      <c r="AQ374" s="74" t="str">
        <f>INDEX(DISCOM!H:H,MATCH(B374,DISCOM!B:B,0))</f>
        <v>No</v>
      </c>
      <c r="AR374" s="150"/>
      <c r="AS374" s="77">
        <f>(INDEX(Tariff!D:D,MATCH(A374,Tariff!A:A,0)))*100</f>
        <v>0</v>
      </c>
      <c r="AT374" s="85" t="str">
        <f>(INDEX(Tariff!E:E,MATCH(A374,Tariff!A:A,0)))</f>
        <v>Very High</v>
      </c>
      <c r="AU374" s="86" t="str">
        <f t="shared" si="130"/>
        <v xml:space="preserve">Tamil Nadu Generation and Distribution Corporation Limited (TANGEDCO) is the Distribution Company responsible for distributing electricity. The rating of DISCOM (capturing financial and operational metrics) is C-. </v>
      </c>
      <c r="AV374" s="119" t="str">
        <f>INDEX('Community SIP'!I:I,MATCH(B374,'Community SIP'!B:B,0))</f>
        <v>Community SIP</v>
      </c>
      <c r="AW374" s="119" t="str">
        <f t="shared" si="131"/>
        <v xml:space="preserve"> Small farm areas alongside higher fragmentation of holdings suggests community SIPs may be preferred</v>
      </c>
      <c r="AX374" s="119" t="str">
        <f t="shared" si="132"/>
        <v/>
      </c>
      <c r="AY374" s="119"/>
      <c r="AZ374" s="120" t="str">
        <f t="shared" si="128"/>
        <v>Electric</v>
      </c>
      <c r="BA374" s="119"/>
      <c r="BB374" s="120" t="str">
        <f>INDEX(DISCOM!H:H,MATCH(B374,DISCOM!B:B,0))</f>
        <v>No</v>
      </c>
      <c r="BC374" s="153" t="s">
        <v>724</v>
      </c>
      <c r="BD374"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74" s="58" t="s">
        <v>725</v>
      </c>
      <c r="BG374">
        <f>Y374*100</f>
        <v>1800</v>
      </c>
    </row>
    <row r="375" spans="1:59" ht="123" customHeight="1" x14ac:dyDescent="0.25">
      <c r="A375" s="88" t="str">
        <f>INDEX(Aquifer!A:A,MATCH(B375,Aquifer!C:C,0))</f>
        <v>uttar pradesh</v>
      </c>
      <c r="B375" s="89" t="s">
        <v>384</v>
      </c>
      <c r="C375" s="87">
        <v>4.6582084589950998</v>
      </c>
      <c r="D375" s="130">
        <f>INDEX(Aquifer!J:J,MATCH(B375,Aquifer!C:C,0))*100</f>
        <v>65.4566543221774</v>
      </c>
      <c r="E375" s="128">
        <v>185.3</v>
      </c>
      <c r="F375" s="128">
        <v>49.5</v>
      </c>
      <c r="G375" s="128">
        <v>72.105723023154226</v>
      </c>
      <c r="H375" s="46" t="str">
        <f t="shared" si="114"/>
        <v>High</v>
      </c>
      <c r="I375" s="46" t="str">
        <f t="shared" si="115"/>
        <v>High</v>
      </c>
      <c r="J375" s="46" t="str">
        <f t="shared" si="116"/>
        <v>Moderate</v>
      </c>
      <c r="K375" s="46" t="str">
        <f t="shared" si="117"/>
        <v>Very High</v>
      </c>
      <c r="L375" s="91" t="str">
        <f t="shared" si="118"/>
        <v>District has High proportion of area under cultivation, supporting High cropping intensity. Irrigation coverage is Moderate with Very High irrigation water requirements.</v>
      </c>
      <c r="M375" s="132">
        <v>73.78</v>
      </c>
      <c r="N375" s="132">
        <f>INDEX(Aquifer!H:H,MATCH(B375,Aquifer!C:C,0))</f>
        <v>62.53</v>
      </c>
      <c r="O375" s="77" t="str">
        <f>INDEX(Aquifer!F:F,MATCH(B375,Aquifer!C:C,0))</f>
        <v>HR</v>
      </c>
      <c r="P375" s="134">
        <f>INDEX(surface_water_body!F:F,MATCH(B375,surface_water_body!A:A,0))</f>
        <v>4612</v>
      </c>
      <c r="Q375" s="42">
        <f>INDEX(surface_water_body!D:D,MATCH(B375,surface_water_body!A:A,0))</f>
        <v>59.737059999999836</v>
      </c>
      <c r="R375" s="132">
        <f>INDEX(surface_water_body!E:E,MATCH(B375,surface_water_body!A:A,0))</f>
        <v>1.8701261320702072</v>
      </c>
      <c r="S375" s="43" t="str">
        <f t="shared" si="119"/>
        <v>High</v>
      </c>
      <c r="T375" s="43" t="str">
        <f t="shared" si="120"/>
        <v>Moderate</v>
      </c>
      <c r="U375" s="43">
        <f t="shared" si="133"/>
        <v>4</v>
      </c>
      <c r="V375" s="48" t="str">
        <f t="shared" si="121"/>
        <v>Groundwater contribution to irrigation is High with current groundwater development stage classified as Moderate. There are 4612 surface water bodies, covering 1.9% of district area.</v>
      </c>
      <c r="W375" s="136">
        <v>100</v>
      </c>
      <c r="X375" s="134">
        <v>7.0000000000000009</v>
      </c>
      <c r="Y375" s="143">
        <f>INDEX(Aquifer!E:E, MATCH(B375,Aquifer!C:C,0))*100</f>
        <v>92</v>
      </c>
      <c r="Z375" s="139">
        <f>(INDEX(Aquifer!G:G, MATCH(B375,Aquifer!C:C,0)))*(10^4/10^6)</f>
        <v>311.20850000000002</v>
      </c>
      <c r="AA375" s="141">
        <v>0</v>
      </c>
      <c r="AB375" s="56">
        <f>INDEX(Replacement!M:M, MATCH(B375,Replacement!B:B,0))</f>
        <v>3.5</v>
      </c>
      <c r="AC375" s="57">
        <f t="shared" si="134"/>
        <v>4</v>
      </c>
      <c r="AD375" s="57">
        <f>(X375/100)*0.278+(Y375/100)*0.0732</f>
        <v>8.6804000000000006E-2</v>
      </c>
      <c r="AE375" s="44">
        <f t="shared" si="122"/>
        <v>8.5794915957981496E-4</v>
      </c>
      <c r="AF375" s="61" t="str">
        <f t="shared" si="123"/>
        <v>District has 100 pumps, with 7 % of pumps being electric. The electric tariff subsidy is Very High. These pumps abstract 311 MCM of groundwater.</v>
      </c>
      <c r="AG375" s="146">
        <f>INDEX(Replacement!N:N,MATCH(B375,Replacement!B:B,0))</f>
        <v>96.445782515000005</v>
      </c>
      <c r="AH375" s="147">
        <f>INDEX('Community SIP'!C:C,MATCH(B375,'Community SIP'!B:B,0))</f>
        <v>0.59</v>
      </c>
      <c r="AI375" s="147">
        <f>INDEX('Community SIP'!D:D,MATCH(B375,'Community SIP'!B:B,0))</f>
        <v>1.39</v>
      </c>
      <c r="AJ375" s="67" t="str">
        <f t="shared" si="124"/>
        <v>Very High</v>
      </c>
      <c r="AK375" s="64">
        <f t="shared" si="125"/>
        <v>4</v>
      </c>
      <c r="AL375" s="64" t="str">
        <f t="shared" si="126"/>
        <v>Moderate</v>
      </c>
      <c r="AM375" s="70" t="str">
        <f t="shared" si="127"/>
        <v>Small and Marginal farmers hold 96 % of holdings. The average area per holding is 0.59 ha with Moderate fragmentation of land.</v>
      </c>
      <c r="AN375" s="150" t="str">
        <f>INDEX(DISCOM!E:E,MATCH(B375,DISCOM!B:B,0))</f>
        <v>Purvanchal Vidyut Vitran Nigam Limited (PuVVNL)</v>
      </c>
      <c r="AO375" s="150"/>
      <c r="AP375" s="150" t="str">
        <f>INDEX(DISCOM!F:F,MATCH(B375,DISCOM!B:B,0))</f>
        <v>C-</v>
      </c>
      <c r="AQ375" s="74" t="str">
        <f>INDEX(DISCOM!H:H,MATCH(B375,DISCOM!B:B,0))</f>
        <v>Yes</v>
      </c>
      <c r="AR375" s="150" t="s">
        <v>726</v>
      </c>
      <c r="AS375" s="77">
        <f>(INDEX(Tariff!D:D,MATCH(A375,Tariff!A:A,0)))*100</f>
        <v>0</v>
      </c>
      <c r="AT375" s="85" t="str">
        <f>(INDEX(Tariff!E:E,MATCH(A375,Tariff!A:A,0)))</f>
        <v>Very High</v>
      </c>
      <c r="AU375" s="86" t="str">
        <f t="shared" si="130"/>
        <v>Purvanchal Vidyut Vitran Nigam Limited (PuVVNL) is the Distribution Company responsible for distributing electricity. The rating of DISCOM (capturing financial and operational metrics) is C-. More than 70 % of feeder is segregated.</v>
      </c>
      <c r="AV375" s="119" t="str">
        <f>INDEX('Community SIP'!I:I,MATCH(B375,'Community SIP'!B:B,0))</f>
        <v>Community SIP</v>
      </c>
      <c r="AW375" s="119" t="str">
        <f t="shared" si="131"/>
        <v xml:space="preserve"> Small farm areas alongside higher fragmentation of holdings suggests community SIPs may be preferred</v>
      </c>
      <c r="AX375" s="119" t="str">
        <f t="shared" si="132"/>
        <v xml:space="preserve"> High groundwater development suggests that new SIPs should focus on surface water sources. </v>
      </c>
      <c r="AY375" s="120" t="s">
        <v>727</v>
      </c>
      <c r="AZ375" s="119" t="str">
        <f t="shared" si="128"/>
        <v>Diesel</v>
      </c>
      <c r="BA375" s="119"/>
      <c r="BB375" s="120" t="str">
        <f>INDEX(DISCOM!H:H,MATCH(B375,DISCOM!B:B,0))</f>
        <v>Yes</v>
      </c>
      <c r="BC375" s="153" t="s">
        <v>736</v>
      </c>
      <c r="BD375" s="181" t="str">
        <f t="shared" si="12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75" s="58" t="s">
        <v>737</v>
      </c>
      <c r="BG375">
        <f>Y375*100</f>
        <v>9200</v>
      </c>
    </row>
    <row r="376" spans="1:59" ht="123" customHeight="1" x14ac:dyDescent="0.25">
      <c r="A376" s="88" t="str">
        <f>INDEX(Aquifer!A:A,MATCH(B376,Aquifer!C:C,0))</f>
        <v>chhattisgarh</v>
      </c>
      <c r="B376" s="89" t="s">
        <v>298</v>
      </c>
      <c r="C376" s="87">
        <v>5.16</v>
      </c>
      <c r="D376" s="130">
        <f>INDEX(Aquifer!J:J,MATCH(B376,Aquifer!C:C,0))*100</f>
        <v>52.607389467278928</v>
      </c>
      <c r="E376" s="128">
        <v>116.7</v>
      </c>
      <c r="F376" s="128">
        <v>42.9</v>
      </c>
      <c r="G376" s="128">
        <v>44.167091186958736</v>
      </c>
      <c r="H376" s="46" t="str">
        <f t="shared" si="114"/>
        <v>High</v>
      </c>
      <c r="I376" s="46" t="str">
        <f t="shared" si="115"/>
        <v>Low</v>
      </c>
      <c r="J376" s="46" t="str">
        <f t="shared" si="116"/>
        <v>Moderate</v>
      </c>
      <c r="K376" s="46" t="str">
        <f t="shared" si="117"/>
        <v>Moderate</v>
      </c>
      <c r="L376" s="91" t="str">
        <f t="shared" si="118"/>
        <v>District has High proportion of area under cultivation, supporting Low cropping intensity. Irrigation coverage is Moderate with Moderate irrigation water requirements.</v>
      </c>
      <c r="M376" s="132">
        <v>18.11</v>
      </c>
      <c r="N376" s="132">
        <f>INDEX(Aquifer!H:H,MATCH(B376,Aquifer!C:C,0))</f>
        <v>59.94</v>
      </c>
      <c r="O376" s="77" t="str">
        <f>INDEX(Aquifer!F:F,MATCH(B376,Aquifer!C:C,0))</f>
        <v>HR</v>
      </c>
      <c r="P376" s="134">
        <f>INDEX(surface_water_body!F:F,MATCH(B376,surface_water_body!A:A,0))</f>
        <v>2760</v>
      </c>
      <c r="Q376" s="42">
        <f>INDEX(surface_water_body!D:D,MATCH(B376,surface_water_body!A:A,0))</f>
        <v>56.761139999999962</v>
      </c>
      <c r="R376" s="132">
        <f>INDEX(surface_water_body!E:E,MATCH(B376,surface_water_body!A:A,0))</f>
        <v>1.1887905464002182</v>
      </c>
      <c r="S376" s="43" t="str">
        <f t="shared" si="119"/>
        <v>Low</v>
      </c>
      <c r="T376" s="43" t="str">
        <f t="shared" si="120"/>
        <v>Moderate</v>
      </c>
      <c r="U376" s="43">
        <f t="shared" si="133"/>
        <v>4</v>
      </c>
      <c r="V376" s="48" t="str">
        <f t="shared" si="121"/>
        <v>Groundwater contribution to irrigation is Low with current groundwater development stage classified as Moderate. There are 2760 surface water bodies, covering 1.2% of district area.</v>
      </c>
      <c r="W376" s="136">
        <v>100</v>
      </c>
      <c r="X376" s="134">
        <v>56.000000000000007</v>
      </c>
      <c r="Y376" s="143">
        <f>INDEX(Aquifer!E:E, MATCH(B376,Aquifer!C:C,0))*100</f>
        <v>43</v>
      </c>
      <c r="Z376" s="139">
        <f>(INDEX(Aquifer!G:G, MATCH(B376,Aquifer!C:C,0)))*(10^4/10^6)</f>
        <v>392.54769999999996</v>
      </c>
      <c r="AA376" s="141">
        <v>0</v>
      </c>
      <c r="AB376" s="56">
        <f>INDEX(Replacement!M:M, MATCH(B376,Replacement!B:B,0))</f>
        <v>7.1</v>
      </c>
      <c r="AC376" s="57">
        <f t="shared" si="134"/>
        <v>2</v>
      </c>
      <c r="AD376" s="57">
        <f>(X376/100)*0.278+(Y376/100)*0.0732</f>
        <v>0.18715600000000004</v>
      </c>
      <c r="AE376" s="44">
        <f t="shared" si="122"/>
        <v>4.7332218498154603E-3</v>
      </c>
      <c r="AF376" s="61" t="str">
        <f t="shared" si="123"/>
        <v>District has 100 pumps, with 56 % of pumps being electric. The electric tariff subsidy is Very High. These pumps abstract 392 MCM of groundwater.</v>
      </c>
      <c r="AG376" s="146">
        <f>INDEX(Replacement!N:N,MATCH(B376,Replacement!B:B,0))</f>
        <v>83.18</v>
      </c>
      <c r="AH376" s="147">
        <f>INDEX('Community SIP'!C:C,MATCH(B376,'Community SIP'!B:B,0))</f>
        <v>1.26</v>
      </c>
      <c r="AI376" s="147">
        <f>INDEX('Community SIP'!D:D,MATCH(B376,'Community SIP'!B:B,0))</f>
        <v>3.06</v>
      </c>
      <c r="AJ376" s="67" t="str">
        <f t="shared" si="124"/>
        <v>Very High</v>
      </c>
      <c r="AK376" s="64">
        <f t="shared" si="125"/>
        <v>3</v>
      </c>
      <c r="AL376" s="64" t="str">
        <f t="shared" si="126"/>
        <v>Very High</v>
      </c>
      <c r="AM376" s="70" t="str">
        <f t="shared" si="127"/>
        <v>Small and Marginal farmers hold 83 % of holdings. The average area per holding is 1.26 ha with Very High fragmentation of land.</v>
      </c>
      <c r="AN376" s="150" t="str">
        <f>INDEX(DISCOM!E:E,MATCH(B376,DISCOM!B:B,0))</f>
        <v>Chhattisgarh State Power Distribution Company Limited (CSPDCL)</v>
      </c>
      <c r="AO376" s="150"/>
      <c r="AP376" s="150" t="str">
        <f>INDEX(DISCOM!F:F,MATCH(B376,DISCOM!B:B,0))</f>
        <v>B-</v>
      </c>
      <c r="AQ376" s="74" t="str">
        <f>INDEX(DISCOM!H:H,MATCH(B376,DISCOM!B:B,0))</f>
        <v>No</v>
      </c>
      <c r="AR376" s="150"/>
      <c r="AS376" s="77">
        <f>(INDEX(Tariff!D:D,MATCH(A376,Tariff!A:A,0)))*100</f>
        <v>0</v>
      </c>
      <c r="AT376" s="85" t="str">
        <f>(INDEX(Tariff!E:E,MATCH(A376,Tariff!A:A,0)))</f>
        <v>Very High</v>
      </c>
      <c r="AU376" s="86" t="str">
        <f t="shared" si="130"/>
        <v xml:space="preserve">Chhattisgarh State Power Distribution Company Limited (CSPDCL) is the Distribution Company responsible for distributing electricity. The rating of DISCOM (capturing financial and operational metrics) is B-. </v>
      </c>
      <c r="AV376" s="119" t="str">
        <f>INDEX('Community SIP'!I:I,MATCH(B376,'Community SIP'!B:B,0))</f>
        <v>Community SIP</v>
      </c>
      <c r="AW376" s="119" t="str">
        <f t="shared" si="131"/>
        <v xml:space="preserve"> Small farm areas alongside higher fragmentation of holdings suggests community SIPs may be preferred</v>
      </c>
      <c r="AX376" s="119" t="str">
        <f t="shared" si="132"/>
        <v/>
      </c>
      <c r="AY376" s="119"/>
      <c r="AZ376" s="119" t="str">
        <f t="shared" si="128"/>
        <v>mix</v>
      </c>
      <c r="BA376" s="119"/>
      <c r="BB376" s="120" t="str">
        <f>INDEX(DISCOM!H:H,MATCH(B376,DISCOM!B:B,0))</f>
        <v>No</v>
      </c>
      <c r="BC376" s="153" t="s">
        <v>743</v>
      </c>
      <c r="BD376" s="181" t="str">
        <f t="shared" si="129"/>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76" s="58" t="s">
        <v>725</v>
      </c>
      <c r="BG376">
        <f>Y376*100</f>
        <v>4300</v>
      </c>
    </row>
    <row r="377" spans="1:59" ht="123" customHeight="1" x14ac:dyDescent="0.25">
      <c r="A377" s="88" t="str">
        <f>INDEX(Aquifer!A:A,MATCH(B377,Aquifer!C:C,0))</f>
        <v>telangana</v>
      </c>
      <c r="B377" s="89" t="s">
        <v>85</v>
      </c>
      <c r="C377" s="87">
        <v>5.3917581612673997</v>
      </c>
      <c r="D377" s="130">
        <f>INDEX(Aquifer!J:J,MATCH(B377,Aquifer!C:C,0))*100</f>
        <v>58.053165541633497</v>
      </c>
      <c r="E377" s="128">
        <v>107.2</v>
      </c>
      <c r="F377" s="128">
        <v>22.8</v>
      </c>
      <c r="G377" s="128">
        <v>63.770655983975963</v>
      </c>
      <c r="H377" s="46" t="str">
        <f t="shared" si="114"/>
        <v>High</v>
      </c>
      <c r="I377" s="46" t="str">
        <f t="shared" si="115"/>
        <v>Low</v>
      </c>
      <c r="J377" s="46" t="str">
        <f t="shared" si="116"/>
        <v>Low</v>
      </c>
      <c r="K377" s="46" t="str">
        <f t="shared" si="117"/>
        <v>High</v>
      </c>
      <c r="L377" s="91" t="str">
        <f t="shared" si="118"/>
        <v>District has High proportion of area under cultivation, supporting Low cropping intensity. Irrigation coverage is Low with High irrigation water requirements.</v>
      </c>
      <c r="M377" s="132">
        <v>71.709999999999994</v>
      </c>
      <c r="N377" s="132">
        <f>INDEX(Aquifer!H:H,MATCH(B377,Aquifer!C:C,0))</f>
        <v>58.83</v>
      </c>
      <c r="O377" s="77" t="str">
        <f>INDEX(Aquifer!F:F,MATCH(B377,Aquifer!C:C,0))</f>
        <v>HR</v>
      </c>
      <c r="P377" s="134">
        <f>INDEX(surface_water_body!F:F,MATCH(B377,surface_water_body!A:A,0))</f>
        <v>2885</v>
      </c>
      <c r="Q377" s="42">
        <f>INDEX(surface_water_body!D:D,MATCH(B377,surface_water_body!A:A,0))</f>
        <v>936.70586999999944</v>
      </c>
      <c r="R377" s="132">
        <f>INDEX(surface_water_body!E:E,MATCH(B377,surface_water_body!A:A,0))</f>
        <v>4.9900400879446627</v>
      </c>
      <c r="S377" s="43" t="str">
        <f t="shared" si="119"/>
        <v>High</v>
      </c>
      <c r="T377" s="43" t="str">
        <f t="shared" si="120"/>
        <v>Moderate</v>
      </c>
      <c r="U377" s="43">
        <f t="shared" si="133"/>
        <v>4</v>
      </c>
      <c r="V377" s="48" t="str">
        <f t="shared" si="121"/>
        <v>Groundwater contribution to irrigation is High with current groundwater development stage classified as Moderate. There are 2885 surface water bodies, covering 5% of district area.</v>
      </c>
      <c r="W377" s="136">
        <v>100</v>
      </c>
      <c r="X377" s="134">
        <v>99</v>
      </c>
      <c r="Y377" s="143">
        <f>INDEX(Aquifer!E:E, MATCH(B377,Aquifer!C:C,0))*100</f>
        <v>1</v>
      </c>
      <c r="Z377" s="139">
        <f>(INDEX(Aquifer!G:G, MATCH(B377,Aquifer!C:C,0)))*(10^4/10^6)</f>
        <v>238.32169999999999</v>
      </c>
      <c r="AA377" s="141">
        <v>0</v>
      </c>
      <c r="AB377" s="56">
        <f>INDEX(Replacement!M:M, MATCH(B377,Replacement!B:B,0))</f>
        <v>14.3</v>
      </c>
      <c r="AC377" s="57">
        <f t="shared" si="134"/>
        <v>1</v>
      </c>
      <c r="AD377" s="57">
        <f>(X377/100)*0.278+(Y377/100)*0.0732</f>
        <v>0.27595200000000003</v>
      </c>
      <c r="AE377" s="44">
        <f t="shared" si="122"/>
        <v>8.53366306957609E-3</v>
      </c>
      <c r="AF377" s="61" t="str">
        <f t="shared" si="123"/>
        <v>District has 100 pumps, with 99 % of pumps being electric. The electric tariff subsidy is Very High. These pumps abstract 238 MCM of groundwater.</v>
      </c>
      <c r="AG377" s="146">
        <f>INDEX(Replacement!N:N,MATCH(B377,Replacement!B:B,0))</f>
        <v>85.926639530000003</v>
      </c>
      <c r="AH377" s="147">
        <f>INDEX('Community SIP'!C:C,MATCH(B377,'Community SIP'!B:B,0))</f>
        <v>1.1200000000000001</v>
      </c>
      <c r="AI377" s="147">
        <f>INDEX('Community SIP'!D:D,MATCH(B377,'Community SIP'!B:B,0))</f>
        <v>1.75</v>
      </c>
      <c r="AJ377" s="67" t="str">
        <f t="shared" si="124"/>
        <v>Very High</v>
      </c>
      <c r="AK377" s="64">
        <f t="shared" si="125"/>
        <v>3</v>
      </c>
      <c r="AL377" s="64" t="str">
        <f t="shared" si="126"/>
        <v>Moderate</v>
      </c>
      <c r="AM377" s="70" t="str">
        <f t="shared" si="127"/>
        <v>Small and Marginal farmers hold 85 % of holdings. The average area per holding is 1.12 ha with Moderate fragmentation of land.</v>
      </c>
      <c r="AN377" s="150" t="str">
        <f>INDEX(DISCOM!E:E,MATCH(B377,DISCOM!B:B,0))</f>
        <v>Northern Power Distribution Company of Telangana Limited (TSNPDCL)</v>
      </c>
      <c r="AO377" s="150"/>
      <c r="AP377" s="150" t="str">
        <f>INDEX(DISCOM!F:F,MATCH(B377,DISCOM!B:B,0))</f>
        <v>C</v>
      </c>
      <c r="AQ377" s="74" t="str">
        <f>INDEX(DISCOM!H:H,MATCH(B377,DISCOM!B:B,0))</f>
        <v>No</v>
      </c>
      <c r="AR377" s="150"/>
      <c r="AS377" s="77">
        <f>(INDEX(Tariff!D:D,MATCH(A377,Tariff!A:A,0)))*100</f>
        <v>0</v>
      </c>
      <c r="AT377" s="85" t="str">
        <f>(INDEX(Tariff!E:E,MATCH(A377,Tariff!A:A,0)))</f>
        <v>Very High</v>
      </c>
      <c r="AU377" s="86" t="str">
        <f t="shared" si="130"/>
        <v xml:space="preserve">Northern Power Distribution Company of Telangana Limited (TSNPDCL) is the Distribution Company responsible for distributing electricity. The rating of DISCOM (capturing financial and operational metrics) is C. </v>
      </c>
      <c r="AV377" s="119" t="str">
        <f>INDEX('Community SIP'!I:I,MATCH(B377,'Community SIP'!B:B,0))</f>
        <v/>
      </c>
      <c r="AW377" s="119" t="str">
        <f t="shared" si="131"/>
        <v/>
      </c>
      <c r="AX377" s="119" t="str">
        <f t="shared" si="132"/>
        <v xml:space="preserve"> High groundwater development suggests that new SIPs should focus on surface water sources. </v>
      </c>
      <c r="AY377" s="120" t="s">
        <v>727</v>
      </c>
      <c r="AZ377" s="120" t="str">
        <f t="shared" si="128"/>
        <v>Electric</v>
      </c>
      <c r="BA377" s="119"/>
      <c r="BB377" s="120" t="str">
        <f>INDEX(DISCOM!H:H,MATCH(B377,DISCOM!B:B,0))</f>
        <v>No</v>
      </c>
      <c r="BC377" s="153" t="s">
        <v>724</v>
      </c>
      <c r="BD377" s="181" t="str">
        <f t="shared" si="129"/>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v>
      </c>
      <c r="BE377" s="58" t="s">
        <v>725</v>
      </c>
      <c r="BG377">
        <f>Y377*100</f>
        <v>100</v>
      </c>
    </row>
    <row r="378" spans="1:59" ht="123" customHeight="1" x14ac:dyDescent="0.25">
      <c r="A378" s="88" t="str">
        <f>INDEX(Aquifer!A:A,MATCH(B378,Aquifer!C:C,0))</f>
        <v>puducherry</v>
      </c>
      <c r="B378" s="89" t="s">
        <v>322</v>
      </c>
      <c r="C378" s="87">
        <v>5.2939776929970002</v>
      </c>
      <c r="D378" s="130">
        <f>INDEX(Aquifer!J:J,MATCH(B378,Aquifer!C:C,0))*100</f>
        <v>64.942528735632195</v>
      </c>
      <c r="E378" s="128">
        <v>100.4</v>
      </c>
      <c r="F378" s="128">
        <v>6</v>
      </c>
      <c r="G378" s="128">
        <v>60.265923540852853</v>
      </c>
      <c r="H378" s="46" t="str">
        <f t="shared" si="114"/>
        <v>High</v>
      </c>
      <c r="I378" s="46" t="str">
        <f t="shared" si="115"/>
        <v>Low</v>
      </c>
      <c r="J378" s="46" t="str">
        <f t="shared" si="116"/>
        <v>Low</v>
      </c>
      <c r="K378" s="46" t="str">
        <f t="shared" si="117"/>
        <v>High</v>
      </c>
      <c r="L378" s="91" t="str">
        <f t="shared" si="118"/>
        <v>District has High proportion of area under cultivation, supporting Low cropping intensity. Irrigation coverage is Low with High irrigation water requirements.</v>
      </c>
      <c r="M378" s="132">
        <v>50.43</v>
      </c>
      <c r="N378" s="132">
        <f>INDEX(Aquifer!H:H,MATCH(B378,Aquifer!C:C,0))</f>
        <v>68.7</v>
      </c>
      <c r="O378" s="77" t="str">
        <f>INDEX(Aquifer!F:F,MATCH(B378,Aquifer!C:C,0))</f>
        <v>HR</v>
      </c>
      <c r="P378" s="134">
        <f>INDEX(surface_water_body!F:F,MATCH(B378,surface_water_body!A:A,0))</f>
        <v>0</v>
      </c>
      <c r="Q378" s="42">
        <f>INDEX(surface_water_body!D:D,MATCH(B378,surface_water_body!A:A,0))</f>
        <v>0</v>
      </c>
      <c r="R378" s="132">
        <f>INDEX(surface_water_body!E:E,MATCH(B378,surface_water_body!A:A,0))</f>
        <v>0</v>
      </c>
      <c r="S378" s="43" t="str">
        <f t="shared" si="119"/>
        <v>High</v>
      </c>
      <c r="T378" s="43" t="str">
        <f t="shared" si="120"/>
        <v>Moderate</v>
      </c>
      <c r="U378" s="43">
        <f t="shared" si="133"/>
        <v>1</v>
      </c>
      <c r="V378" s="48" t="str">
        <f t="shared" si="121"/>
        <v>Groundwater contribution to irrigation is High with current groundwater development stage classified as Moderate. There are 0 surface water bodies, covering 0% of district area.</v>
      </c>
      <c r="W378" s="136">
        <v>100</v>
      </c>
      <c r="X378" s="134">
        <v>30</v>
      </c>
      <c r="Y378" s="143">
        <f>INDEX(Aquifer!E:E, MATCH(B378,Aquifer!C:C,0))*100</f>
        <v>70</v>
      </c>
      <c r="Z378" s="139">
        <f>(INDEX(Aquifer!G:G, MATCH(B378,Aquifer!C:C,0)))*(10^4/10^6)</f>
        <v>333.06050000000005</v>
      </c>
      <c r="AA378" s="141">
        <v>0</v>
      </c>
      <c r="AB378" s="56">
        <f>INDEX(Replacement!M:M, MATCH(B378,Replacement!B:B,0))</f>
        <v>8.569329985108407</v>
      </c>
      <c r="AC378" s="57">
        <f t="shared" si="134"/>
        <v>3</v>
      </c>
      <c r="AD378" s="57">
        <f>(X378/100)*0.278+(Y378/100)*0.0732</f>
        <v>0.13464000000000001</v>
      </c>
      <c r="AE378" s="44">
        <f t="shared" si="122"/>
        <v>3.486955617900819E-3</v>
      </c>
      <c r="AF378" s="61" t="str">
        <f t="shared" si="123"/>
        <v>District has 100 pumps, with 30 % of pumps being electric. The electric tariff subsidy is Very High. These pumps abstract 333 MCM of groundwater.</v>
      </c>
      <c r="AG378" s="146">
        <f>INDEX(Replacement!N:N,MATCH(B378,Replacement!B:B,0))</f>
        <v>100</v>
      </c>
      <c r="AH378" s="147">
        <f>INDEX('Community SIP'!C:C,MATCH(B378,'Community SIP'!B:B,0))</f>
        <v>0.04</v>
      </c>
      <c r="AI378" s="147">
        <f>INDEX('Community SIP'!D:D,MATCH(B378,'Community SIP'!B:B,0))</f>
        <v>1</v>
      </c>
      <c r="AJ378" s="67" t="str">
        <f t="shared" si="124"/>
        <v>Very High</v>
      </c>
      <c r="AK378" s="64">
        <f t="shared" si="125"/>
        <v>4</v>
      </c>
      <c r="AL378" s="64" t="str">
        <f t="shared" si="126"/>
        <v>Low</v>
      </c>
      <c r="AM378" s="70" t="str">
        <f t="shared" si="127"/>
        <v>Small and Marginal farmers hold 100 % of holdings. The average area per holding is 0.04 ha with Low fragmentation of land.</v>
      </c>
      <c r="AN378" s="150" t="e">
        <f>INDEX(DISCOM!E:E,MATCH(B378,DISCOM!B:B,0))</f>
        <v>#N/A</v>
      </c>
      <c r="AO378" s="150"/>
      <c r="AP378" s="150" t="e">
        <f>INDEX(DISCOM!F:F,MATCH(B378,DISCOM!B:B,0))</f>
        <v>#N/A</v>
      </c>
      <c r="AQ378" s="74" t="str">
        <f>INDEX(DISCOM!H:H,MATCH(B378,DISCOM!B:B,0))</f>
        <v>No data</v>
      </c>
      <c r="AR378" s="150"/>
      <c r="AS378" s="77">
        <f>(INDEX(Tariff!D:D,MATCH(A378,Tariff!A:A,0)))*100</f>
        <v>0</v>
      </c>
      <c r="AT378" s="85" t="str">
        <f>(INDEX(Tariff!E:E,MATCH(A378,Tariff!A:A,0)))</f>
        <v>Very High</v>
      </c>
      <c r="AU378" s="86" t="s">
        <v>735</v>
      </c>
      <c r="AV378" s="119" t="str">
        <f>INDEX('Community SIP'!I:I,MATCH(B378,'Community SIP'!B:B,0))</f>
        <v>Community SIP</v>
      </c>
      <c r="AW378" s="119" t="str">
        <f t="shared" si="131"/>
        <v xml:space="preserve"> Small farm areas alongside higher fragmentation of holdings suggests community SIPs may be preferred</v>
      </c>
      <c r="AX378" s="119" t="str">
        <f t="shared" si="132"/>
        <v/>
      </c>
      <c r="AY378" s="119"/>
      <c r="AZ378" s="119" t="str">
        <f t="shared" si="128"/>
        <v>Diesel</v>
      </c>
      <c r="BA378" s="119"/>
      <c r="BB378" s="120" t="str">
        <f>INDEX(DISCOM!H:H,MATCH(B378,DISCOM!B:B,0))</f>
        <v>No data</v>
      </c>
      <c r="BC378" s="153" t="s">
        <v>736</v>
      </c>
      <c r="BD378" s="181" t="str">
        <f t="shared" si="129"/>
        <v>Higher proportion of diesel pumps suggests that PM-KUSUM model B be preferred. Small farm areas alongside higher fragmentation of holdings suggests community SIPs may be preferred</v>
      </c>
      <c r="BE378" s="58" t="s">
        <v>737</v>
      </c>
      <c r="BG378">
        <f>Y378*100</f>
        <v>7000</v>
      </c>
    </row>
    <row r="379" spans="1:59" ht="123" customHeight="1" x14ac:dyDescent="0.25">
      <c r="A379" s="88" t="str">
        <f>INDEX(Aquifer!A:A,MATCH(B379,Aquifer!C:C,0))</f>
        <v>haryana</v>
      </c>
      <c r="B379" s="89" t="s">
        <v>208</v>
      </c>
      <c r="C379" s="87">
        <v>5.0040835558280996</v>
      </c>
      <c r="D379" s="130">
        <f>INDEX(Aquifer!J:J,MATCH(B379,Aquifer!C:C,0))*100</f>
        <v>78.474969097651424</v>
      </c>
      <c r="E379" s="128">
        <v>187.20000000000002</v>
      </c>
      <c r="F379" s="128">
        <v>59.5</v>
      </c>
      <c r="G379" s="128">
        <v>70.619509282688426</v>
      </c>
      <c r="H379" s="46" t="str">
        <f t="shared" si="114"/>
        <v>Very High</v>
      </c>
      <c r="I379" s="46" t="str">
        <f t="shared" si="115"/>
        <v>High</v>
      </c>
      <c r="J379" s="46" t="str">
        <f t="shared" si="116"/>
        <v>High</v>
      </c>
      <c r="K379" s="46" t="str">
        <f t="shared" si="117"/>
        <v>Very High</v>
      </c>
      <c r="L379" s="91" t="str">
        <f t="shared" si="118"/>
        <v>District has Very High proportion of area under cultivation, supporting High cropping intensity. Irrigation coverage is High with Very High irrigation water requirements.</v>
      </c>
      <c r="M379" s="132">
        <v>92.63</v>
      </c>
      <c r="N379" s="132">
        <f>INDEX(Aquifer!H:H,MATCH(B379,Aquifer!C:C,0))</f>
        <v>146.51</v>
      </c>
      <c r="O379" s="77" t="str">
        <f>INDEX(Aquifer!F:F,MATCH(B379,Aquifer!C:C,0))</f>
        <v>SR</v>
      </c>
      <c r="P379" s="134">
        <f>INDEX(surface_water_body!F:F,MATCH(B379,surface_water_body!A:A,0))</f>
        <v>868</v>
      </c>
      <c r="Q379" s="42">
        <f>INDEX(surface_water_body!D:D,MATCH(B379,surface_water_body!A:A,0))</f>
        <v>5.1843099999999867</v>
      </c>
      <c r="R379" s="132">
        <f>INDEX(surface_water_body!E:E,MATCH(B379,surface_water_body!A:A,0))</f>
        <v>0.26047313415183315</v>
      </c>
      <c r="S379" s="43" t="str">
        <f t="shared" si="119"/>
        <v>Very High</v>
      </c>
      <c r="T379" s="43" t="str">
        <f t="shared" si="120"/>
        <v>Over-exploited</v>
      </c>
      <c r="U379" s="43">
        <f t="shared" si="133"/>
        <v>2</v>
      </c>
      <c r="V379" s="48" t="str">
        <f t="shared" si="121"/>
        <v>Groundwater contribution to irrigation is Very High with current groundwater development stage classified as Over-exploited. There are 868 surface water bodies, covering 0.3% of district area.</v>
      </c>
      <c r="W379" s="136">
        <v>100</v>
      </c>
      <c r="X379" s="134">
        <v>82</v>
      </c>
      <c r="Y379" s="143">
        <f>INDEX(Aquifer!E:E, MATCH(B379,Aquifer!C:C,0))*100</f>
        <v>18</v>
      </c>
      <c r="Z379" s="139">
        <f>(INDEX(Aquifer!G:G, MATCH(B379,Aquifer!C:C,0)))*(10^4/10^6)</f>
        <v>293.68240000000003</v>
      </c>
      <c r="AA379" s="141">
        <v>10</v>
      </c>
      <c r="AB379" s="56">
        <f>INDEX(Replacement!M:M, MATCH(B379,Replacement!B:B,0))</f>
        <v>30.5</v>
      </c>
      <c r="AC379" s="57">
        <f t="shared" si="134"/>
        <v>1</v>
      </c>
      <c r="AD379" s="57">
        <f>(X379/100)*0.278+(Y379/100)*0.0732</f>
        <v>0.24113599999999999</v>
      </c>
      <c r="AE379" s="44">
        <f t="shared" si="122"/>
        <v>1.9599370947030521E-2</v>
      </c>
      <c r="AF379" s="61" t="str">
        <f t="shared" si="123"/>
        <v>District has 100 pumps, with 82 % of pumps being electric. The electric tariff subsidy is Very High. These pumps abstract 293 MCM of groundwater.</v>
      </c>
      <c r="AG379" s="146">
        <f>INDEX(Replacement!N:N,MATCH(B379,Replacement!B:B,0))</f>
        <v>72.13</v>
      </c>
      <c r="AH379" s="147">
        <f>INDEX('Community SIP'!C:C,MATCH(B379,'Community SIP'!B:B,0))</f>
        <v>1.9</v>
      </c>
      <c r="AI379" s="147">
        <f>INDEX('Community SIP'!D:D,MATCH(B379,'Community SIP'!B:B,0))</f>
        <v>1</v>
      </c>
      <c r="AJ379" s="67" t="str">
        <f t="shared" si="124"/>
        <v>High</v>
      </c>
      <c r="AK379" s="64">
        <f t="shared" si="125"/>
        <v>3</v>
      </c>
      <c r="AL379" s="64" t="str">
        <f t="shared" si="126"/>
        <v>Low</v>
      </c>
      <c r="AM379" s="70" t="str">
        <f t="shared" si="127"/>
        <v>Small and Marginal farmers hold 72 % of holdings. The average area per holding is 1.9 ha with Low fragmentation of land.</v>
      </c>
      <c r="AN379" s="150" t="str">
        <f>INDEX(DISCOM!E:E,MATCH(B379,DISCOM!B:B,0))</f>
        <v>Dakshin Haryana Bijli Vitran Nigam Limited (DHBVNL)</v>
      </c>
      <c r="AO379" s="150"/>
      <c r="AP379" s="150" t="str">
        <f>INDEX(DISCOM!F:F,MATCH(B379,DISCOM!B:B,0))</f>
        <v>A</v>
      </c>
      <c r="AQ379" s="74" t="str">
        <f>INDEX(DISCOM!H:H,MATCH(B379,DISCOM!B:B,0))</f>
        <v>Yes</v>
      </c>
      <c r="AR379" s="150" t="s">
        <v>726</v>
      </c>
      <c r="AS379" s="77">
        <f>(INDEX(Tariff!D:D,MATCH(A379,Tariff!A:A,0)))*100</f>
        <v>10</v>
      </c>
      <c r="AT379" s="85" t="str">
        <f>(INDEX(Tariff!E:E,MATCH(A379,Tariff!A:A,0)))</f>
        <v>Very High</v>
      </c>
      <c r="AU379" s="86" t="str">
        <f t="shared" si="130"/>
        <v>Dakshin Haryana Bijli Vitran Nigam Limited (DHBVNL) is the Distribution Company responsible for distributing electricity. The rating of DISCOM (capturing financial and operational metrics) is A. More than 70 % of feeder is segregated.</v>
      </c>
      <c r="AV379" s="119" t="str">
        <f>INDEX('Community SIP'!I:I,MATCH(B379,'Community SIP'!B:B,0))</f>
        <v/>
      </c>
      <c r="AW379" s="119" t="str">
        <f t="shared" si="131"/>
        <v/>
      </c>
      <c r="AX379" s="119" t="str">
        <f t="shared" si="132"/>
        <v xml:space="preserve"> High groundwater development suggests that new SIPs should focus on surface water sources. </v>
      </c>
      <c r="AY379" s="120" t="s">
        <v>727</v>
      </c>
      <c r="AZ379" s="120" t="str">
        <f t="shared" si="128"/>
        <v>Electric</v>
      </c>
      <c r="BA379" s="120" t="s">
        <v>728</v>
      </c>
      <c r="BB379" s="120" t="str">
        <f>INDEX(DISCOM!H:H,MATCH(B379,DISCOM!B:B,0))</f>
        <v>Yes</v>
      </c>
      <c r="BC379" s="153" t="s">
        <v>729</v>
      </c>
      <c r="BD379" s="181" t="str">
        <f t="shared" si="12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379" s="58" t="s">
        <v>730</v>
      </c>
      <c r="BG379">
        <f>Y379*100</f>
        <v>1800</v>
      </c>
    </row>
    <row r="380" spans="1:59" ht="123" customHeight="1" x14ac:dyDescent="0.25">
      <c r="A380" s="88" t="str">
        <f>INDEX(Aquifer!A:A,MATCH(B380,Aquifer!C:C,0))</f>
        <v>gujarat</v>
      </c>
      <c r="B380" s="89" t="s">
        <v>215</v>
      </c>
      <c r="C380" s="87">
        <v>5.5431966805134998</v>
      </c>
      <c r="D380" s="130">
        <f>INDEX(Aquifer!J:J,MATCH(B380,Aquifer!C:C,0))*100</f>
        <v>77.444832117449806</v>
      </c>
      <c r="E380" s="128">
        <v>152</v>
      </c>
      <c r="F380" s="128">
        <v>76.5</v>
      </c>
      <c r="G380" s="128">
        <v>77.040054310930088</v>
      </c>
      <c r="H380" s="46" t="str">
        <f t="shared" si="114"/>
        <v>Very High</v>
      </c>
      <c r="I380" s="46" t="str">
        <f t="shared" si="115"/>
        <v>Moderate</v>
      </c>
      <c r="J380" s="46" t="str">
        <f t="shared" si="116"/>
        <v>Very High</v>
      </c>
      <c r="K380" s="46" t="str">
        <f t="shared" si="117"/>
        <v>Very High</v>
      </c>
      <c r="L380" s="91" t="str">
        <f t="shared" si="118"/>
        <v>District has Very High proportion of area under cultivation, supporting Moderate cropping intensity. Irrigation coverage is Very High with Very High irrigation water requirements.</v>
      </c>
      <c r="M380" s="132">
        <v>97.47</v>
      </c>
      <c r="N380" s="132">
        <f>INDEX(Aquifer!H:H,MATCH(B380,Aquifer!C:C,0))</f>
        <v>108.2</v>
      </c>
      <c r="O380" s="77" t="str">
        <f>INDEX(Aquifer!F:F,MATCH(B380,Aquifer!C:C,0))</f>
        <v>SR</v>
      </c>
      <c r="P380" s="134">
        <f>INDEX(surface_water_body!F:F,MATCH(B380,surface_water_body!A:A,0))</f>
        <v>2244</v>
      </c>
      <c r="Q380" s="42">
        <f>INDEX(surface_water_body!D:D,MATCH(B380,surface_water_body!A:A,0))</f>
        <v>61.54640000000002</v>
      </c>
      <c r="R380" s="132">
        <f>INDEX(surface_water_body!E:E,MATCH(B380,surface_water_body!A:A,0))</f>
        <v>1.3292523205626907</v>
      </c>
      <c r="S380" s="43" t="str">
        <f t="shared" si="119"/>
        <v>Very High</v>
      </c>
      <c r="T380" s="43" t="str">
        <f t="shared" si="120"/>
        <v>Over-exploited</v>
      </c>
      <c r="U380" s="43">
        <f t="shared" si="133"/>
        <v>4</v>
      </c>
      <c r="V380" s="48" t="str">
        <f t="shared" si="121"/>
        <v>Groundwater contribution to irrigation is Very High with current groundwater development stage classified as Over-exploited. There are 2244 surface water bodies, covering 1.3% of district area.</v>
      </c>
      <c r="W380" s="136">
        <v>100</v>
      </c>
      <c r="X380" s="134">
        <v>100</v>
      </c>
      <c r="Y380" s="143">
        <f>INDEX(Aquifer!E:E, MATCH(B380,Aquifer!C:C,0))*100</f>
        <v>0</v>
      </c>
      <c r="Z380" s="139">
        <f>(INDEX(Aquifer!G:G, MATCH(B380,Aquifer!C:C,0)))*(10^4/10^6)</f>
        <v>768.38020000000006</v>
      </c>
      <c r="AA380" s="141">
        <v>60</v>
      </c>
      <c r="AB380" s="56">
        <f>INDEX(Replacement!M:M, MATCH(B380,Replacement!B:B,0))</f>
        <v>36.9</v>
      </c>
      <c r="AC380" s="57">
        <f t="shared" si="134"/>
        <v>1</v>
      </c>
      <c r="AD380" s="57">
        <f>(X380/100)*0.278+(Y380/100)*0.0732</f>
        <v>0.27800000000000002</v>
      </c>
      <c r="AE380" s="44">
        <f t="shared" si="122"/>
        <v>7.1523646410066699E-2</v>
      </c>
      <c r="AF380" s="61" t="str">
        <f t="shared" si="123"/>
        <v>District has 100 pumps, with 100 % of pumps being electric. The electric tariff subsidy is Very High. These pumps abstract 768 MCM of groundwater.</v>
      </c>
      <c r="AG380" s="146">
        <f>INDEX(Replacement!N:N,MATCH(B380,Replacement!B:B,0))</f>
        <v>83.67</v>
      </c>
      <c r="AH380" s="147">
        <f>INDEX('Community SIP'!C:C,MATCH(B380,'Community SIP'!B:B,0))</f>
        <v>1.2</v>
      </c>
      <c r="AI380" s="147">
        <f>INDEX('Community SIP'!D:D,MATCH(B380,'Community SIP'!B:B,0))</f>
        <v>1.43</v>
      </c>
      <c r="AJ380" s="67" t="str">
        <f t="shared" si="124"/>
        <v>Very High</v>
      </c>
      <c r="AK380" s="64">
        <f t="shared" si="125"/>
        <v>3</v>
      </c>
      <c r="AL380" s="64" t="str">
        <f t="shared" si="126"/>
        <v>Moderate</v>
      </c>
      <c r="AM380" s="70" t="str">
        <f t="shared" si="127"/>
        <v>Small and Marginal farmers hold 83 % of holdings. The average area per holding is 1.2 ha with Moderate fragmentation of land.</v>
      </c>
      <c r="AN380" s="150" t="str">
        <f>INDEX(DISCOM!E:E,MATCH(B380,DISCOM!B:B,0))</f>
        <v>Uttar Gujarat Vij Company Limited (UGVCL)</v>
      </c>
      <c r="AO380" s="150"/>
      <c r="AP380" s="150" t="str">
        <f>INDEX(DISCOM!F:F,MATCH(B380,DISCOM!B:B,0))</f>
        <v>A+</v>
      </c>
      <c r="AQ380" s="74" t="str">
        <f>INDEX(DISCOM!H:H,MATCH(B380,DISCOM!B:B,0))</f>
        <v>Yes</v>
      </c>
      <c r="AR380" s="150" t="s">
        <v>726</v>
      </c>
      <c r="AS380" s="77">
        <f>(INDEX(Tariff!D:D,MATCH(A380,Tariff!A:A,0)))*100</f>
        <v>60</v>
      </c>
      <c r="AT380" s="85" t="str">
        <f>(INDEX(Tariff!E:E,MATCH(A380,Tariff!A:A,0)))</f>
        <v>Very High</v>
      </c>
      <c r="AU380" s="86" t="str">
        <f t="shared" si="130"/>
        <v>Uttar Gujarat Vij Company Limited (UGVCL) is the Distribution Company responsible for distributing electricity. The rating of DISCOM (capturing financial and operational metrics) is A+. More than 70 % of feeder is segregated.</v>
      </c>
      <c r="AV380" s="119" t="str">
        <f>INDEX('Community SIP'!I:I,MATCH(B380,'Community SIP'!B:B,0))</f>
        <v/>
      </c>
      <c r="AW380" s="119" t="str">
        <f t="shared" si="131"/>
        <v/>
      </c>
      <c r="AX380" s="119" t="str">
        <f t="shared" si="132"/>
        <v xml:space="preserve"> High groundwater development suggests that new SIPs should focus on surface water sources. </v>
      </c>
      <c r="AY380" s="120" t="s">
        <v>727</v>
      </c>
      <c r="AZ380" s="119" t="str">
        <f t="shared" si="128"/>
        <v>Electric</v>
      </c>
      <c r="BA380" s="120" t="s">
        <v>728</v>
      </c>
      <c r="BB380" s="120" t="str">
        <f>INDEX(DISCOM!H:H,MATCH(B380,DISCOM!B:B,0))</f>
        <v>Yes</v>
      </c>
      <c r="BC380" s="153" t="s">
        <v>729</v>
      </c>
      <c r="BD380" s="181" t="str">
        <f t="shared" si="129"/>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380" s="58" t="s">
        <v>730</v>
      </c>
      <c r="BG380">
        <f>Y380*100</f>
        <v>0</v>
      </c>
    </row>
    <row r="381" spans="1:59" ht="123" customHeight="1" x14ac:dyDescent="0.25">
      <c r="A381" s="88" t="str">
        <f>INDEX(Aquifer!A:A,MATCH(B381,Aquifer!C:C,0))</f>
        <v>gujarat</v>
      </c>
      <c r="B381" s="89" t="s">
        <v>575</v>
      </c>
      <c r="C381" s="87">
        <v>5.45</v>
      </c>
      <c r="D381" s="130">
        <f>INDEX(Aquifer!J:J,MATCH(B381,Aquifer!C:C,0))*100</f>
        <v>49.534752067104144</v>
      </c>
      <c r="E381" s="128">
        <v>137.79999999999998</v>
      </c>
      <c r="F381" s="128">
        <v>57.1</v>
      </c>
      <c r="G381" s="128">
        <v>79.053162592161428</v>
      </c>
      <c r="H381" s="46" t="str">
        <f t="shared" si="114"/>
        <v>Moderate</v>
      </c>
      <c r="I381" s="46" t="str">
        <f t="shared" si="115"/>
        <v>Low</v>
      </c>
      <c r="J381" s="46" t="str">
        <f t="shared" si="116"/>
        <v>High</v>
      </c>
      <c r="K381" s="46" t="str">
        <f t="shared" si="117"/>
        <v>Very High</v>
      </c>
      <c r="L381" s="91" t="str">
        <f t="shared" si="118"/>
        <v>District has Moderate proportion of area under cultivation, supporting Low cropping intensity. Irrigation coverage is High with Very High irrigation water requirements.</v>
      </c>
      <c r="M381" s="132">
        <v>72.180000000000007</v>
      </c>
      <c r="N381" s="132">
        <f>INDEX(Aquifer!H:H,MATCH(B381,Aquifer!C:C,0))</f>
        <v>47.18</v>
      </c>
      <c r="O381" s="77" t="str">
        <f>INDEX(Aquifer!F:F,MATCH(B381,Aquifer!C:C,0))</f>
        <v>HR</v>
      </c>
      <c r="P381" s="134">
        <f>INDEX(surface_water_body!F:F,MATCH(B381,surface_water_body!A:A,0))</f>
        <v>1161</v>
      </c>
      <c r="Q381" s="42">
        <f>INDEX(surface_water_body!D:D,MATCH(B381,surface_water_body!A:A,0))</f>
        <v>30.1602</v>
      </c>
      <c r="R381" s="132">
        <f>INDEX(surface_water_body!E:E,MATCH(B381,surface_water_body!A:A,0))</f>
        <v>1.2349432448315301</v>
      </c>
      <c r="S381" s="43" t="str">
        <f t="shared" si="119"/>
        <v>High</v>
      </c>
      <c r="T381" s="43" t="str">
        <f t="shared" si="120"/>
        <v>Low</v>
      </c>
      <c r="U381" s="43">
        <f t="shared" si="133"/>
        <v>4</v>
      </c>
      <c r="V381" s="48" t="str">
        <f t="shared" si="121"/>
        <v>Groundwater contribution to irrigation is High with current groundwater development stage classified as Low. There are 1161 surface water bodies, covering 1.2% of district area.</v>
      </c>
      <c r="W381" s="136">
        <v>100</v>
      </c>
      <c r="X381" s="134">
        <v>100</v>
      </c>
      <c r="Y381" s="143">
        <f>INDEX(Aquifer!E:E, MATCH(B381,Aquifer!C:C,0))*100</f>
        <v>0</v>
      </c>
      <c r="Z381" s="139">
        <f>(INDEX(Aquifer!G:G, MATCH(B381,Aquifer!C:C,0)))*(10^4/10^6)</f>
        <v>134.91569999999999</v>
      </c>
      <c r="AA381" s="141">
        <v>60</v>
      </c>
      <c r="AB381" s="56">
        <f>INDEX(Replacement!M:M, MATCH(B381,Replacement!B:B,0))</f>
        <v>8.8098722087612256</v>
      </c>
      <c r="AC381" s="57">
        <f t="shared" si="134"/>
        <v>1</v>
      </c>
      <c r="AD381" s="57">
        <f>(X381/100)*0.278+(Y381/100)*0.0732</f>
        <v>0.27800000000000002</v>
      </c>
      <c r="AE381" s="44">
        <f t="shared" si="122"/>
        <v>2.9983285212345796E-3</v>
      </c>
      <c r="AF381" s="61" t="str">
        <f t="shared" si="123"/>
        <v>District has 100 pumps, with 100 % of pumps being electric. The electric tariff subsidy is Very High. These pumps abstract 134 MCM of groundwater.</v>
      </c>
      <c r="AG381" s="146">
        <f>INDEX(Replacement!N:N,MATCH(B381,Replacement!B:B,0))</f>
        <v>78.8</v>
      </c>
      <c r="AH381" s="147">
        <f>INDEX('Community SIP'!C:C,MATCH(B381,'Community SIP'!B:B,0))</f>
        <v>1.4</v>
      </c>
      <c r="AI381" s="147">
        <f>INDEX('Community SIP'!D:D,MATCH(B381,'Community SIP'!B:B,0))</f>
        <v>2</v>
      </c>
      <c r="AJ381" s="67" t="str">
        <f t="shared" si="124"/>
        <v>High</v>
      </c>
      <c r="AK381" s="64">
        <f t="shared" si="125"/>
        <v>3</v>
      </c>
      <c r="AL381" s="64" t="str">
        <f t="shared" si="126"/>
        <v>High</v>
      </c>
      <c r="AM381" s="70" t="str">
        <f t="shared" si="127"/>
        <v>Small and Marginal farmers hold 78 % of holdings. The average area per holding is 1.4 ha with High fragmentation of land.</v>
      </c>
      <c r="AN381" s="150" t="str">
        <f>INDEX(DISCOM!E:E,MATCH(B381,DISCOM!B:B,0))</f>
        <v>Madhya Gujarat Vij Company Limited (MGVCL)</v>
      </c>
      <c r="AO381" s="150"/>
      <c r="AP381" s="150" t="str">
        <f>INDEX(DISCOM!F:F,MATCH(B381,DISCOM!B:B,0))</f>
        <v>A+</v>
      </c>
      <c r="AQ381" s="74" t="str">
        <f>INDEX(DISCOM!H:H,MATCH(B381,DISCOM!B:B,0))</f>
        <v>Yes</v>
      </c>
      <c r="AR381" s="150" t="s">
        <v>726</v>
      </c>
      <c r="AS381" s="77">
        <f>(INDEX(Tariff!D:D,MATCH(A381,Tariff!A:A,0)))*100</f>
        <v>60</v>
      </c>
      <c r="AT381" s="85" t="str">
        <f>(INDEX(Tariff!E:E,MATCH(A381,Tariff!A:A,0)))</f>
        <v>Very High</v>
      </c>
      <c r="AU381" s="86" t="str">
        <f t="shared" si="130"/>
        <v>Madhya Gujarat Vij Company Limited (MGVCL) is the Distribution Company responsible for distributing electricity. The rating of DISCOM (capturing financial and operational metrics) is A+. More than 70 % of feeder is segregated.</v>
      </c>
      <c r="AV381" s="119" t="str">
        <f>INDEX('Community SIP'!I:I,MATCH(B381,'Community SIP'!B:B,0))</f>
        <v>Community SIP</v>
      </c>
      <c r="AW381" s="119" t="str">
        <f t="shared" si="131"/>
        <v xml:space="preserve"> Small farm areas alongside higher fragmentation of holdings suggests community SIPs may be preferred</v>
      </c>
      <c r="AX381" s="119" t="str">
        <f t="shared" si="132"/>
        <v xml:space="preserve"> High groundwater development suggests that new SIPs should focus on surface water sources. </v>
      </c>
      <c r="AY381" s="120" t="s">
        <v>727</v>
      </c>
      <c r="AZ381" s="119" t="str">
        <f t="shared" si="128"/>
        <v>Electric</v>
      </c>
      <c r="BA381" s="120" t="s">
        <v>728</v>
      </c>
      <c r="BB381" s="120" t="str">
        <f>INDEX(DISCOM!H:H,MATCH(B381,DISCOM!B:B,0))</f>
        <v>Yes</v>
      </c>
      <c r="BC381" s="153" t="s">
        <v>729</v>
      </c>
      <c r="BD381" s="181" t="str">
        <f t="shared" si="129"/>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381" s="58" t="s">
        <v>730</v>
      </c>
      <c r="BG381">
        <f>Y381*100</f>
        <v>0</v>
      </c>
    </row>
    <row r="382" spans="1:59" ht="123" customHeight="1" x14ac:dyDescent="0.25">
      <c r="A382" s="88" t="str">
        <f>INDEX(Aquifer!A:A,MATCH(B382,Aquifer!C:C,0))</f>
        <v>uttar pradesh</v>
      </c>
      <c r="B382" s="89" t="s">
        <v>367</v>
      </c>
      <c r="C382" s="87">
        <v>5.05</v>
      </c>
      <c r="D382" s="130">
        <f>INDEX(Aquifer!J:J,MATCH(B382,Aquifer!C:C,0))*100</f>
        <v>71.205360551447797</v>
      </c>
      <c r="E382" s="128">
        <v>131</v>
      </c>
      <c r="F382" s="128">
        <v>28.9</v>
      </c>
      <c r="G382" s="128">
        <v>70.401826738325298</v>
      </c>
      <c r="H382" s="46" t="str">
        <f t="shared" si="114"/>
        <v>High</v>
      </c>
      <c r="I382" s="46" t="str">
        <f t="shared" si="115"/>
        <v>Low</v>
      </c>
      <c r="J382" s="46" t="str">
        <f t="shared" si="116"/>
        <v>Moderate</v>
      </c>
      <c r="K382" s="46" t="str">
        <f t="shared" si="117"/>
        <v>Very High</v>
      </c>
      <c r="L382" s="91" t="str">
        <f t="shared" si="118"/>
        <v>District has High proportion of area under cultivation, supporting Low cropping intensity. Irrigation coverage is Moderate with Very High irrigation water requirements.</v>
      </c>
      <c r="M382" s="132">
        <v>56.230000000000004</v>
      </c>
      <c r="N382" s="132">
        <f>INDEX(Aquifer!H:H,MATCH(B382,Aquifer!C:C,0))</f>
        <v>91.45</v>
      </c>
      <c r="O382" s="77" t="str">
        <f>INDEX(Aquifer!F:F,MATCH(B382,Aquifer!C:C,0))</f>
        <v>SR</v>
      </c>
      <c r="P382" s="134">
        <f>INDEX(surface_water_body!F:F,MATCH(B382,surface_water_body!A:A,0))</f>
        <v>1178</v>
      </c>
      <c r="Q382" s="42">
        <f>INDEX(surface_water_body!D:D,MATCH(B382,surface_water_body!A:A,0))</f>
        <v>7.5001900000000123</v>
      </c>
      <c r="R382" s="132">
        <f>INDEX(surface_water_body!E:E,MATCH(B382,surface_water_body!A:A,0))</f>
        <v>0.26115152617188636</v>
      </c>
      <c r="S382" s="43" t="str">
        <f t="shared" si="119"/>
        <v>High</v>
      </c>
      <c r="T382" s="43" t="str">
        <f t="shared" si="120"/>
        <v>Semi-critical</v>
      </c>
      <c r="U382" s="43">
        <f t="shared" si="133"/>
        <v>2</v>
      </c>
      <c r="V382" s="48" t="str">
        <f t="shared" si="121"/>
        <v>Groundwater contribution to irrigation is High with current groundwater development stage classified as Semi-critical. There are 1178 surface water bodies, covering 0.3% of district area.</v>
      </c>
      <c r="W382" s="136">
        <v>100</v>
      </c>
      <c r="X382" s="134">
        <v>3</v>
      </c>
      <c r="Y382" s="143">
        <f>INDEX(Aquifer!E:E, MATCH(B382,Aquifer!C:C,0))*100</f>
        <v>97</v>
      </c>
      <c r="Z382" s="139">
        <f>(INDEX(Aquifer!G:G, MATCH(B382,Aquifer!C:C,0)))*(10^4/10^6)</f>
        <v>484.60160000000002</v>
      </c>
      <c r="AA382" s="141">
        <v>0</v>
      </c>
      <c r="AB382" s="56">
        <f>INDEX(Replacement!M:M, MATCH(B382,Replacement!B:B,0))</f>
        <v>6.46</v>
      </c>
      <c r="AC382" s="57">
        <f t="shared" si="134"/>
        <v>4</v>
      </c>
      <c r="AD382" s="57">
        <f>(X382/100)*0.278+(Y382/100)*0.0732</f>
        <v>7.9343999999999998E-2</v>
      </c>
      <c r="AE382" s="44">
        <f t="shared" si="122"/>
        <v>2.2538954812177069E-3</v>
      </c>
      <c r="AF382" s="61" t="str">
        <f t="shared" si="123"/>
        <v>District has 100 pumps, with 3 % of pumps being electric. The electric tariff subsidy is Very High. These pumps abstract 484 MCM of groundwater.</v>
      </c>
      <c r="AG382" s="146">
        <f>INDEX(Replacement!N:N,MATCH(B382,Replacement!B:B,0))</f>
        <v>73.979766920000003</v>
      </c>
      <c r="AH382" s="147">
        <f>INDEX('Community SIP'!C:C,MATCH(B382,'Community SIP'!B:B,0))</f>
        <v>1.67</v>
      </c>
      <c r="AI382" s="147">
        <f>INDEX('Community SIP'!D:D,MATCH(B382,'Community SIP'!B:B,0))</f>
        <v>2.79</v>
      </c>
      <c r="AJ382" s="67" t="str">
        <f t="shared" si="124"/>
        <v>High</v>
      </c>
      <c r="AK382" s="64">
        <f t="shared" si="125"/>
        <v>3</v>
      </c>
      <c r="AL382" s="64" t="str">
        <f t="shared" si="126"/>
        <v>High</v>
      </c>
      <c r="AM382" s="70" t="str">
        <f t="shared" si="127"/>
        <v>Small and Marginal farmers hold 73 % of holdings. The average area per holding is 1.67 ha with High fragmentation of land.</v>
      </c>
      <c r="AN382" s="150" t="str">
        <f>INDEX(DISCOM!E:E,MATCH(B382,DISCOM!B:B,0))</f>
        <v>Dakshinanchal Vidyut Vitran Nigam Limited (DVVNL)</v>
      </c>
      <c r="AO382" s="150"/>
      <c r="AP382" s="150" t="str">
        <f>INDEX(DISCOM!F:F,MATCH(B382,DISCOM!B:B,0))</f>
        <v>C-</v>
      </c>
      <c r="AQ382" s="74" t="str">
        <f>INDEX(DISCOM!H:H,MATCH(B382,DISCOM!B:B,0))</f>
        <v>No</v>
      </c>
      <c r="AR382" s="150"/>
      <c r="AS382" s="77">
        <f>(INDEX(Tariff!D:D,MATCH(A382,Tariff!A:A,0)))*100</f>
        <v>0</v>
      </c>
      <c r="AT382" s="85" t="str">
        <f>(INDEX(Tariff!E:E,MATCH(A382,Tariff!A:A,0)))</f>
        <v>Very High</v>
      </c>
      <c r="AU382" s="86" t="str">
        <f t="shared" si="130"/>
        <v xml:space="preserve">Dakshinanchal Vidyut Vitran Nigam Limited (DVVNL) is the Distribution Company responsible for distributing electricity. The rating of DISCOM (capturing financial and operational metrics) is C-. </v>
      </c>
      <c r="AV382" s="119" t="str">
        <f>INDEX('Community SIP'!I:I,MATCH(B382,'Community SIP'!B:B,0))</f>
        <v>Community SIP</v>
      </c>
      <c r="AW382" s="119" t="str">
        <f t="shared" si="131"/>
        <v xml:space="preserve"> Small farm areas alongside higher fragmentation of holdings suggests community SIPs may be preferred</v>
      </c>
      <c r="AX382" s="119" t="str">
        <f t="shared" si="132"/>
        <v/>
      </c>
      <c r="AY382" s="119"/>
      <c r="AZ382" s="119" t="str">
        <f t="shared" si="128"/>
        <v>Diesel</v>
      </c>
      <c r="BA382" s="119"/>
      <c r="BB382" s="120" t="str">
        <f>INDEX(DISCOM!H:H,MATCH(B382,DISCOM!B:B,0))</f>
        <v>No</v>
      </c>
      <c r="BC382" s="153" t="s">
        <v>736</v>
      </c>
      <c r="BD382" s="181" t="str">
        <f t="shared" si="129"/>
        <v>Higher proportion of diesel pumps suggests that PM-KUSUM model B be preferred. Small farm areas alongside higher fragmentation of holdings suggests community SIPs may be preferred</v>
      </c>
      <c r="BE382" s="58" t="s">
        <v>737</v>
      </c>
      <c r="BG382">
        <f>Y382*100</f>
        <v>9700</v>
      </c>
    </row>
    <row r="383" spans="1:59" ht="123" customHeight="1" x14ac:dyDescent="0.25">
      <c r="A383" s="88" t="str">
        <f>INDEX(Aquifer!A:A,MATCH(B383,Aquifer!C:C,0))</f>
        <v>uttar pradesh</v>
      </c>
      <c r="B383" s="89" t="s">
        <v>453</v>
      </c>
      <c r="C383" s="87">
        <v>4.8942398747244003</v>
      </c>
      <c r="D383" s="130">
        <f>INDEX(Aquifer!J:J,MATCH(B383,Aquifer!C:C,0))*100</f>
        <v>72.363533695361227</v>
      </c>
      <c r="E383" s="128">
        <v>165.39999999999998</v>
      </c>
      <c r="F383" s="128">
        <v>100</v>
      </c>
      <c r="G383" s="128">
        <v>79.134899642134755</v>
      </c>
      <c r="H383" s="46" t="str">
        <f t="shared" si="114"/>
        <v>High</v>
      </c>
      <c r="I383" s="46" t="str">
        <f t="shared" si="115"/>
        <v>Moderate</v>
      </c>
      <c r="J383" s="46" t="str">
        <f t="shared" si="116"/>
        <v>Very High</v>
      </c>
      <c r="K383" s="46" t="str">
        <f t="shared" si="117"/>
        <v>Very High</v>
      </c>
      <c r="L383" s="91" t="str">
        <f t="shared" si="118"/>
        <v>District has High proportion of area under cultivation, supporting Moderate cropping intensity. Irrigation coverage is Very High with Very High irrigation water requirements.</v>
      </c>
      <c r="M383" s="132">
        <v>74.209999999999994</v>
      </c>
      <c r="N383" s="132">
        <f>INDEX(Aquifer!H:H,MATCH(B383,Aquifer!C:C,0))</f>
        <v>71.959999999999994</v>
      </c>
      <c r="O383" s="77" t="str">
        <f>INDEX(Aquifer!F:F,MATCH(B383,Aquifer!C:C,0))</f>
        <v>SR</v>
      </c>
      <c r="P383" s="134">
        <f>INDEX(surface_water_body!F:F,MATCH(B383,surface_water_body!A:A,0))</f>
        <v>974</v>
      </c>
      <c r="Q383" s="42">
        <f>INDEX(surface_water_body!D:D,MATCH(B383,surface_water_body!A:A,0))</f>
        <v>2.9930799999999937</v>
      </c>
      <c r="R383" s="132">
        <f>INDEX(surface_water_body!E:E,MATCH(B383,surface_water_body!A:A,0))</f>
        <v>0.10724996008814353</v>
      </c>
      <c r="S383" s="43" t="str">
        <f t="shared" si="119"/>
        <v>High</v>
      </c>
      <c r="T383" s="43" t="str">
        <f t="shared" si="120"/>
        <v>Semi-critical</v>
      </c>
      <c r="U383" s="43">
        <f t="shared" si="133"/>
        <v>1</v>
      </c>
      <c r="V383" s="48" t="str">
        <f t="shared" si="121"/>
        <v>Groundwater contribution to irrigation is High with current groundwater development stage classified as Semi-critical. There are 974 surface water bodies, covering 0.1% of district area.</v>
      </c>
      <c r="W383" s="136">
        <v>100</v>
      </c>
      <c r="X383" s="134">
        <v>5</v>
      </c>
      <c r="Y383" s="143">
        <f>INDEX(Aquifer!E:E, MATCH(B383,Aquifer!C:C,0))*100</f>
        <v>95</v>
      </c>
      <c r="Z383" s="139">
        <f>(INDEX(Aquifer!G:G, MATCH(B383,Aquifer!C:C,0)))*(10^4/10^6)</f>
        <v>639.41510000000005</v>
      </c>
      <c r="AA383" s="141">
        <v>0</v>
      </c>
      <c r="AB383" s="56">
        <f>INDEX(Replacement!M:M, MATCH(B383,Replacement!B:B,0))</f>
        <v>5.8929999999999998</v>
      </c>
      <c r="AC383" s="57">
        <f t="shared" si="134"/>
        <v>4</v>
      </c>
      <c r="AD383" s="57">
        <f>(X383/100)*0.278+(Y383/100)*0.0732</f>
        <v>8.3440000000000014E-2</v>
      </c>
      <c r="AE383" s="44">
        <f t="shared" si="122"/>
        <v>2.8529617219262243E-3</v>
      </c>
      <c r="AF383" s="61" t="str">
        <f t="shared" si="123"/>
        <v>District has 100 pumps, with 5 % of pumps being electric. The electric tariff subsidy is Very High. These pumps abstract 639 MCM of groundwater.</v>
      </c>
      <c r="AG383" s="146">
        <f>INDEX(Replacement!N:N,MATCH(B383,Replacement!B:B,0))</f>
        <v>95.46773331</v>
      </c>
      <c r="AH383" s="147">
        <f>INDEX('Community SIP'!C:C,MATCH(B383,'Community SIP'!B:B,0))</f>
        <v>0.62</v>
      </c>
      <c r="AI383" s="147">
        <f>INDEX('Community SIP'!D:D,MATCH(B383,'Community SIP'!B:B,0))</f>
        <v>1.75</v>
      </c>
      <c r="AJ383" s="67" t="str">
        <f t="shared" si="124"/>
        <v>Very High</v>
      </c>
      <c r="AK383" s="64">
        <f t="shared" si="125"/>
        <v>4</v>
      </c>
      <c r="AL383" s="64" t="str">
        <f t="shared" si="126"/>
        <v>Moderate</v>
      </c>
      <c r="AM383" s="70" t="str">
        <f t="shared" si="127"/>
        <v>Small and Marginal farmers hold 95 % of holdings. The average area per holding is 0.62 ha with Moderate fragmentation of land.</v>
      </c>
      <c r="AN383" s="150" t="str">
        <f>INDEX(DISCOM!E:E,MATCH(B383,DISCOM!B:B,0))</f>
        <v>Dakshinanchal Vidyut Vitran Nigam Limited (DVVNL)</v>
      </c>
      <c r="AO383" s="150"/>
      <c r="AP383" s="150" t="str">
        <f>INDEX(DISCOM!F:F,MATCH(B383,DISCOM!B:B,0))</f>
        <v>C-</v>
      </c>
      <c r="AQ383" s="74" t="str">
        <f>INDEX(DISCOM!H:H,MATCH(B383,DISCOM!B:B,0))</f>
        <v>No</v>
      </c>
      <c r="AR383" s="150"/>
      <c r="AS383" s="77">
        <f>(INDEX(Tariff!D:D,MATCH(A383,Tariff!A:A,0)))*100</f>
        <v>0</v>
      </c>
      <c r="AT383" s="85" t="str">
        <f>(INDEX(Tariff!E:E,MATCH(A383,Tariff!A:A,0)))</f>
        <v>Very High</v>
      </c>
      <c r="AU383" s="86" t="str">
        <f t="shared" si="130"/>
        <v xml:space="preserve">Dakshinanchal Vidyut Vitran Nigam Limited (DVVNL) is the Distribution Company responsible for distributing electricity. The rating of DISCOM (capturing financial and operational metrics) is C-. </v>
      </c>
      <c r="AV383" s="119" t="str">
        <f>INDEX('Community SIP'!I:I,MATCH(B383,'Community SIP'!B:B,0))</f>
        <v>Community SIP</v>
      </c>
      <c r="AW383" s="119" t="str">
        <f t="shared" si="131"/>
        <v xml:space="preserve"> Small farm areas alongside higher fragmentation of holdings suggests community SIPs may be preferred</v>
      </c>
      <c r="AX383" s="119" t="str">
        <f t="shared" si="132"/>
        <v xml:space="preserve"> High groundwater development suggests that new SIPs should focus on surface water sources. </v>
      </c>
      <c r="AY383" s="120" t="s">
        <v>727</v>
      </c>
      <c r="AZ383" s="119" t="str">
        <f t="shared" si="128"/>
        <v>Diesel</v>
      </c>
      <c r="BA383" s="119"/>
      <c r="BB383" s="120" t="str">
        <f>INDEX(DISCOM!H:H,MATCH(B383,DISCOM!B:B,0))</f>
        <v>No</v>
      </c>
      <c r="BC383" s="153" t="s">
        <v>736</v>
      </c>
      <c r="BD383" s="181" t="str">
        <f t="shared" si="129"/>
        <v>Higher proportion of diesel pumps suggests that PM-KUSUM model B be preferred. High groundwater development suggests that new SIPs should focus on surface water sources.  Small farm areas alongside higher fragmentation of holdings suggests community SIPs may be preferred</v>
      </c>
      <c r="BE383" s="58" t="s">
        <v>737</v>
      </c>
      <c r="BG383">
        <f>Y383*100</f>
        <v>9500</v>
      </c>
    </row>
    <row r="384" spans="1:59" ht="123" customHeight="1" x14ac:dyDescent="0.25">
      <c r="A384" s="88" t="str">
        <f>INDEX(Aquifer!A:A,MATCH(B384,Aquifer!C:C,0))</f>
        <v>kerala</v>
      </c>
      <c r="B384" s="89" t="s">
        <v>521</v>
      </c>
      <c r="C384" s="87">
        <v>5.0413656388927004</v>
      </c>
      <c r="D384" s="130">
        <f>INDEX(Aquifer!J:J,MATCH(B384,Aquifer!C:C,0))*100</f>
        <v>49.587841753740371</v>
      </c>
      <c r="E384" s="128">
        <v>135.30000000000001</v>
      </c>
      <c r="F384" s="128">
        <v>18.600000000000001</v>
      </c>
      <c r="G384" s="128">
        <v>52.816202173528652</v>
      </c>
      <c r="H384" s="46" t="str">
        <f t="shared" si="114"/>
        <v>Moderate</v>
      </c>
      <c r="I384" s="46" t="str">
        <f t="shared" si="115"/>
        <v>Low</v>
      </c>
      <c r="J384" s="46" t="str">
        <f t="shared" si="116"/>
        <v>Low</v>
      </c>
      <c r="K384" s="46" t="str">
        <f t="shared" si="117"/>
        <v>High</v>
      </c>
      <c r="L384" s="91" t="str">
        <f t="shared" si="118"/>
        <v>District has Moderate proportion of area under cultivation, supporting Low cropping intensity. Irrigation coverage is Low with High irrigation water requirements.</v>
      </c>
      <c r="M384" s="132">
        <v>48.04</v>
      </c>
      <c r="N384" s="132">
        <f>INDEX(Aquifer!H:H,MATCH(B384,Aquifer!C:C,0))</f>
        <v>71.55</v>
      </c>
      <c r="O384" s="77" t="str">
        <f>INDEX(Aquifer!F:F,MATCH(B384,Aquifer!C:C,0))</f>
        <v>HR</v>
      </c>
      <c r="P384" s="134">
        <f>INDEX(surface_water_body!F:F,MATCH(B384,surface_water_body!A:A,0))</f>
        <v>5983</v>
      </c>
      <c r="Q384" s="42">
        <f>INDEX(surface_water_body!D:D,MATCH(B384,surface_water_body!A:A,0))</f>
        <v>13.785329999999826</v>
      </c>
      <c r="R384" s="132">
        <f>INDEX(surface_water_body!E:E,MATCH(B384,surface_water_body!A:A,0))</f>
        <v>0.38065658790146278</v>
      </c>
      <c r="S384" s="43" t="str">
        <f t="shared" si="119"/>
        <v>Moderate</v>
      </c>
      <c r="T384" s="43" t="str">
        <f t="shared" si="120"/>
        <v>Semi-critical</v>
      </c>
      <c r="U384" s="43">
        <f t="shared" si="133"/>
        <v>3</v>
      </c>
      <c r="V384" s="48" t="str">
        <f t="shared" si="121"/>
        <v>Groundwater contribution to irrigation is Moderate with current groundwater development stage classified as Semi-critical. There are 5983 surface water bodies, covering 0.4% of district area.</v>
      </c>
      <c r="W384" s="136">
        <v>100</v>
      </c>
      <c r="X384" s="134">
        <v>98</v>
      </c>
      <c r="Y384" s="143">
        <f>INDEX(Aquifer!E:E, MATCH(B384,Aquifer!C:C,0))*100</f>
        <v>2</v>
      </c>
      <c r="Z384" s="139">
        <f>(INDEX(Aquifer!G:G, MATCH(B384,Aquifer!C:C,0)))*(10^4/10^6)</f>
        <v>346.52960000000002</v>
      </c>
      <c r="AA384" s="141">
        <v>195</v>
      </c>
      <c r="AB384" s="56">
        <f>INDEX(Replacement!M:M, MATCH(B384,Replacement!B:B,0))</f>
        <v>8.3000000000000007</v>
      </c>
      <c r="AC384" s="57">
        <f t="shared" si="134"/>
        <v>1</v>
      </c>
      <c r="AD384" s="57">
        <f>(X384/100)*0.278+(Y384/100)*0.0732</f>
        <v>0.27390400000000004</v>
      </c>
      <c r="AE384" s="44">
        <f t="shared" si="122"/>
        <v>7.1485691805928319E-3</v>
      </c>
      <c r="AF384" s="61" t="str">
        <f t="shared" si="123"/>
        <v>District has 100 pumps, with 98 % of pumps being electric. The electric tariff subsidy is Moderate. These pumps abstract 346 MCM of groundwater.</v>
      </c>
      <c r="AG384" s="146">
        <f>INDEX(Replacement!N:N,MATCH(B384,Replacement!B:B,0))</f>
        <v>99.39</v>
      </c>
      <c r="AH384" s="147">
        <f>INDEX('Community SIP'!C:C,MATCH(B384,'Community SIP'!B:B,0))</f>
        <v>0.12</v>
      </c>
      <c r="AI384" s="147">
        <f>INDEX('Community SIP'!D:D,MATCH(B384,'Community SIP'!B:B,0))</f>
        <v>1.1200000000000001</v>
      </c>
      <c r="AJ384" s="67" t="str">
        <f t="shared" si="124"/>
        <v>Very High</v>
      </c>
      <c r="AK384" s="64">
        <f t="shared" si="125"/>
        <v>4</v>
      </c>
      <c r="AL384" s="64" t="str">
        <f t="shared" si="126"/>
        <v>Low</v>
      </c>
      <c r="AM384" s="70" t="str">
        <f t="shared" si="127"/>
        <v>Small and Marginal farmers hold 99 % of holdings. The average area per holding is 0.12 ha with Low fragmentation of land.</v>
      </c>
      <c r="AN384" s="150" t="str">
        <f>INDEX(DISCOM!E:E,MATCH(B384,DISCOM!B:B,0))</f>
        <v xml:space="preserve">Kerala State Electricity Board Limited (KSEBL) </v>
      </c>
      <c r="AO384" s="150"/>
      <c r="AP384" s="150" t="str">
        <f>INDEX(DISCOM!F:F,MATCH(B384,DISCOM!B:B,0))</f>
        <v>B-</v>
      </c>
      <c r="AQ384" s="74" t="str">
        <f>INDEX(DISCOM!H:H,MATCH(B384,DISCOM!B:B,0))</f>
        <v>No</v>
      </c>
      <c r="AR384" s="150"/>
      <c r="AS384" s="77">
        <f>(INDEX(Tariff!D:D,MATCH(A384,Tariff!A:A,0)))*100</f>
        <v>195</v>
      </c>
      <c r="AT384" s="85" t="str">
        <f>(INDEX(Tariff!E:E,MATCH(A384,Tariff!A:A,0)))</f>
        <v>Moderate</v>
      </c>
      <c r="AU384" s="86" t="str">
        <f t="shared" si="130"/>
        <v xml:space="preserve">Kerala State Electricity Board Limited (KSEBL)  is the Distribution Company responsible for distributing electricity. The rating of DISCOM (capturing financial and operational metrics) is B-. </v>
      </c>
      <c r="AV384" s="119" t="str">
        <f>INDEX('Community SIP'!I:I,MATCH(B384,'Community SIP'!B:B,0))</f>
        <v>Community SIP</v>
      </c>
      <c r="AW384" s="119" t="str">
        <f t="shared" si="131"/>
        <v xml:space="preserve"> Small farm areas alongside higher fragmentation of holdings suggests community SIPs may be preferred</v>
      </c>
      <c r="AX384" s="119" t="str">
        <f t="shared" si="132"/>
        <v/>
      </c>
      <c r="AY384" s="119"/>
      <c r="AZ384" s="120" t="str">
        <f t="shared" si="128"/>
        <v>Electric</v>
      </c>
      <c r="BA384" s="119"/>
      <c r="BB384" s="120" t="str">
        <f>INDEX(DISCOM!H:H,MATCH(B384,DISCOM!B:B,0))</f>
        <v>No</v>
      </c>
      <c r="BC384" s="153" t="s">
        <v>724</v>
      </c>
      <c r="BD384"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84" s="58" t="s">
        <v>725</v>
      </c>
      <c r="BG384">
        <f>Y384*100</f>
        <v>200</v>
      </c>
    </row>
    <row r="385" spans="1:59" ht="123" customHeight="1" x14ac:dyDescent="0.25">
      <c r="A385" s="88" t="str">
        <f>INDEX(Aquifer!A:A,MATCH(B385,Aquifer!C:C,0))</f>
        <v>west bengal</v>
      </c>
      <c r="B385" s="89" t="s">
        <v>454</v>
      </c>
      <c r="C385" s="87">
        <v>4.5840575608104004</v>
      </c>
      <c r="D385" s="130">
        <f>INDEX(Aquifer!J:J,MATCH(B385,Aquifer!C:C,0))*100</f>
        <v>62.411085525074014</v>
      </c>
      <c r="E385" s="128">
        <v>165.9</v>
      </c>
      <c r="F385" s="128">
        <v>23.5</v>
      </c>
      <c r="G385" s="128">
        <v>45.758884466649732</v>
      </c>
      <c r="H385" s="46" t="str">
        <f t="shared" si="114"/>
        <v>High</v>
      </c>
      <c r="I385" s="46" t="str">
        <f t="shared" si="115"/>
        <v>Moderate</v>
      </c>
      <c r="J385" s="46" t="str">
        <f t="shared" si="116"/>
        <v>Low</v>
      </c>
      <c r="K385" s="46" t="str">
        <f t="shared" si="117"/>
        <v>Moderate</v>
      </c>
      <c r="L385" s="91" t="str">
        <f t="shared" si="118"/>
        <v>District has High proportion of area under cultivation, supporting Moderate cropping intensity. Irrigation coverage is Low with Moderate irrigation water requirements.</v>
      </c>
      <c r="M385" s="132">
        <v>83.509999999999991</v>
      </c>
      <c r="N385" s="132">
        <f>INDEX(Aquifer!H:H,MATCH(B385,Aquifer!C:C,0))</f>
        <v>35.57</v>
      </c>
      <c r="O385" s="77" t="str">
        <f>INDEX(Aquifer!F:F,MATCH(B385,Aquifer!C:C,0))</f>
        <v>SR</v>
      </c>
      <c r="P385" s="134">
        <f>INDEX(surface_water_body!F:F,MATCH(B385,surface_water_body!A:A,0))</f>
        <v>11903</v>
      </c>
      <c r="Q385" s="42">
        <f>INDEX(surface_water_body!D:D,MATCH(B385,surface_water_body!A:A,0))</f>
        <v>51.678100000000349</v>
      </c>
      <c r="R385" s="132">
        <f>INDEX(surface_water_body!E:E,MATCH(B385,surface_water_body!A:A,0))</f>
        <v>1.4313594863935075</v>
      </c>
      <c r="S385" s="43" t="str">
        <f t="shared" si="119"/>
        <v>Very High</v>
      </c>
      <c r="T385" s="43" t="str">
        <f t="shared" si="120"/>
        <v>Low</v>
      </c>
      <c r="U385" s="43">
        <f t="shared" si="133"/>
        <v>4</v>
      </c>
      <c r="V385" s="48" t="str">
        <f t="shared" si="121"/>
        <v>Groundwater contribution to irrigation is Very High with current groundwater development stage classified as Low. There are 11903 surface water bodies, covering 1.4% of district area.</v>
      </c>
      <c r="W385" s="136">
        <v>100</v>
      </c>
      <c r="X385" s="134">
        <v>76</v>
      </c>
      <c r="Y385" s="143">
        <f>INDEX(Aquifer!E:E, MATCH(B385,Aquifer!C:C,0))*100</f>
        <v>24</v>
      </c>
      <c r="Z385" s="139">
        <f>(INDEX(Aquifer!G:G, MATCH(B385,Aquifer!C:C,0)))*(10^4/10^6)</f>
        <v>859.95169999999996</v>
      </c>
      <c r="AA385" s="141">
        <v>459.99999999999994</v>
      </c>
      <c r="AB385" s="56">
        <f>INDEX(Replacement!M:M, MATCH(B385,Replacement!B:B,0))</f>
        <v>5.3</v>
      </c>
      <c r="AC385" s="57">
        <f t="shared" si="134"/>
        <v>1</v>
      </c>
      <c r="AD385" s="57">
        <f>(X385/100)*0.278+(Y385/100)*0.0732</f>
        <v>0.22884800000000002</v>
      </c>
      <c r="AE385" s="44">
        <f t="shared" si="122"/>
        <v>9.4645369368191717E-3</v>
      </c>
      <c r="AF385" s="61" t="str">
        <f t="shared" si="123"/>
        <v>District has 100 pumps, with 76 % of pumps being electric. The electric tariff subsidy is Low. These pumps abstract 859 MCM of groundwater.</v>
      </c>
      <c r="AG385" s="146">
        <f>INDEX(Replacement!N:N,MATCH(B385,Replacement!B:B,0))</f>
        <v>96.308014749999998</v>
      </c>
      <c r="AH385" s="147">
        <f>INDEX('Community SIP'!C:C,MATCH(B385,'Community SIP'!B:B,0))</f>
        <v>0.83</v>
      </c>
      <c r="AI385" s="147">
        <f>INDEX('Community SIP'!D:D,MATCH(B385,'Community SIP'!B:B,0))</f>
        <v>3.12</v>
      </c>
      <c r="AJ385" s="67" t="str">
        <f t="shared" si="124"/>
        <v>Very High</v>
      </c>
      <c r="AK385" s="64">
        <f t="shared" si="125"/>
        <v>4</v>
      </c>
      <c r="AL385" s="64" t="str">
        <f t="shared" si="126"/>
        <v>Very High</v>
      </c>
      <c r="AM385" s="70" t="str">
        <f t="shared" si="127"/>
        <v>Small and Marginal farmers hold 96 % of holdings. The average area per holding is 0.83 ha with Very High fragmentation of land.</v>
      </c>
      <c r="AN385" s="150" t="str">
        <f>INDEX(DISCOM!E:E,MATCH(B385,DISCOM!B:B,0))</f>
        <v>West Bengal State Electricity Distribution Company Limited (WBSEDCL)</v>
      </c>
      <c r="AO385" s="150"/>
      <c r="AP385" s="150" t="str">
        <f>INDEX(DISCOM!F:F,MATCH(B385,DISCOM!B:B,0))</f>
        <v>B-</v>
      </c>
      <c r="AQ385" s="74" t="str">
        <f>INDEX(DISCOM!H:H,MATCH(B385,DISCOM!B:B,0))</f>
        <v>No</v>
      </c>
      <c r="AR385" s="150"/>
      <c r="AS385" s="77">
        <f>(INDEX(Tariff!D:D,MATCH(A385,Tariff!A:A,0)))*100</f>
        <v>459.99999999999994</v>
      </c>
      <c r="AT385" s="85" t="str">
        <f>(INDEX(Tariff!E:E,MATCH(A385,Tariff!A:A,0)))</f>
        <v>Low</v>
      </c>
      <c r="AU385" s="86" t="str">
        <f t="shared" si="130"/>
        <v xml:space="preserve">West Bengal State Electricity Distribution Company Limited (WBSEDCL) is the Distribution Company responsible for distributing electricity. The rating of DISCOM (capturing financial and operational metrics) is B-. </v>
      </c>
      <c r="AV385" s="119" t="str">
        <f>INDEX('Community SIP'!I:I,MATCH(B385,'Community SIP'!B:B,0))</f>
        <v>Community SIP</v>
      </c>
      <c r="AW385" s="119" t="str">
        <f t="shared" si="131"/>
        <v xml:space="preserve"> Small farm areas alongside higher fragmentation of holdings suggests community SIPs may be preferred</v>
      </c>
      <c r="AX385" s="119" t="str">
        <f t="shared" si="132"/>
        <v xml:space="preserve"> High groundwater development suggests that new SIPs should focus on surface water sources. </v>
      </c>
      <c r="AY385" s="120" t="s">
        <v>727</v>
      </c>
      <c r="AZ385" s="120" t="str">
        <f t="shared" si="128"/>
        <v>Electric</v>
      </c>
      <c r="BA385" s="119"/>
      <c r="BB385" s="120" t="str">
        <f>INDEX(DISCOM!H:H,MATCH(B385,DISCOM!B:B,0))</f>
        <v>No</v>
      </c>
      <c r="BC385" s="153" t="s">
        <v>724</v>
      </c>
      <c r="BD385" s="181" t="str">
        <f t="shared" si="129"/>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385" s="58" t="s">
        <v>725</v>
      </c>
      <c r="BG385">
        <f>Y385*100</f>
        <v>2400</v>
      </c>
    </row>
    <row r="386" spans="1:59" ht="123" customHeight="1" x14ac:dyDescent="0.25">
      <c r="A386" s="88" t="str">
        <f>INDEX(Aquifer!A:A,MATCH(B386,Aquifer!C:C,0))</f>
        <v>odisha</v>
      </c>
      <c r="B386" s="89" t="s">
        <v>32</v>
      </c>
      <c r="C386" s="87">
        <v>5.0999999999999996</v>
      </c>
      <c r="D386" s="130">
        <f>INDEX(Aquifer!J:J,MATCH(B386,Aquifer!C:C,0))*100</f>
        <v>33.81390088471337</v>
      </c>
      <c r="E386" s="128">
        <v>100.8</v>
      </c>
      <c r="F386" s="128">
        <v>4.0999999999999996</v>
      </c>
      <c r="G386" s="128">
        <v>37.590691912935768</v>
      </c>
      <c r="H386" s="46" t="str">
        <f t="shared" si="114"/>
        <v>Moderate</v>
      </c>
      <c r="I386" s="46" t="str">
        <f t="shared" si="115"/>
        <v>Low</v>
      </c>
      <c r="J386" s="46" t="str">
        <f t="shared" si="116"/>
        <v>Low</v>
      </c>
      <c r="K386" s="46" t="str">
        <f t="shared" si="117"/>
        <v>Moderate</v>
      </c>
      <c r="L386" s="91" t="str">
        <f t="shared" si="118"/>
        <v>District has Moderate proportion of area under cultivation, supporting Low cropping intensity. Irrigation coverage is Low with Moderate irrigation water requirements.</v>
      </c>
      <c r="M386" s="132">
        <v>11.04</v>
      </c>
      <c r="N386" s="132">
        <f>INDEX(Aquifer!H:H,MATCH(B386,Aquifer!C:C,0))</f>
        <v>16.8</v>
      </c>
      <c r="O386" s="77" t="str">
        <f>INDEX(Aquifer!F:F,MATCH(B386,Aquifer!C:C,0))</f>
        <v>SR</v>
      </c>
      <c r="P386" s="134">
        <f>INDEX(surface_water_body!F:F,MATCH(B386,surface_water_body!A:A,0))</f>
        <v>1928</v>
      </c>
      <c r="Q386" s="42">
        <f>INDEX(surface_water_body!D:D,MATCH(B386,surface_water_body!A:A,0))</f>
        <v>8.5714099999999664</v>
      </c>
      <c r="R386" s="132">
        <f>INDEX(surface_water_body!E:E,MATCH(B386,surface_water_body!A:A,0))</f>
        <v>0.14607310136273347</v>
      </c>
      <c r="S386" s="43" t="str">
        <f t="shared" si="119"/>
        <v>Low</v>
      </c>
      <c r="T386" s="43" t="str">
        <f t="shared" si="120"/>
        <v>Low</v>
      </c>
      <c r="U386" s="43">
        <f t="shared" si="133"/>
        <v>3</v>
      </c>
      <c r="V386" s="48" t="str">
        <f t="shared" si="121"/>
        <v>Groundwater contribution to irrigation is Low with current groundwater development stage classified as Low. There are 1928 surface water bodies, covering 0.1% of district area.</v>
      </c>
      <c r="W386" s="136">
        <v>100</v>
      </c>
      <c r="X386" s="134">
        <v>48</v>
      </c>
      <c r="Y386" s="143">
        <f>INDEX(Aquifer!E:E, MATCH(B386,Aquifer!C:C,0))*100</f>
        <v>49</v>
      </c>
      <c r="Z386" s="139">
        <f>(INDEX(Aquifer!G:G, MATCH(B386,Aquifer!C:C,0)))*(10^4/10^6)</f>
        <v>262.1662</v>
      </c>
      <c r="AA386" s="141">
        <v>150</v>
      </c>
      <c r="AB386" s="56">
        <f>INDEX(Replacement!M:M, MATCH(B386,Replacement!B:B,0))</f>
        <v>3.43</v>
      </c>
      <c r="AC386" s="57">
        <f t="shared" si="134"/>
        <v>3</v>
      </c>
      <c r="AD386" s="57">
        <f>(X386/100)*0.278+(Y386/100)*0.0732</f>
        <v>0.16930800000000001</v>
      </c>
      <c r="AE386" s="44">
        <f t="shared" si="122"/>
        <v>1.3814991401300137E-3</v>
      </c>
      <c r="AF386" s="61" t="str">
        <f t="shared" si="123"/>
        <v>District has 100 pumps, with 48 % of pumps being electric. The electric tariff subsidy is High. These pumps abstract 262 MCM of groundwater.</v>
      </c>
      <c r="AG386" s="146">
        <f>INDEX(Replacement!N:N,MATCH(B386,Replacement!B:B,0))</f>
        <v>82.62</v>
      </c>
      <c r="AH386" s="147">
        <f>INDEX('Community SIP'!C:C,MATCH(B386,'Community SIP'!B:B,0))</f>
        <v>1.42</v>
      </c>
      <c r="AI386" s="147">
        <f>INDEX('Community SIP'!D:D,MATCH(B386,'Community SIP'!B:B,0))</f>
        <v>1.84</v>
      </c>
      <c r="AJ386" s="67" t="str">
        <f t="shared" si="124"/>
        <v>Very High</v>
      </c>
      <c r="AK386" s="64">
        <f t="shared" si="125"/>
        <v>3</v>
      </c>
      <c r="AL386" s="64" t="str">
        <f t="shared" si="126"/>
        <v>Moderate</v>
      </c>
      <c r="AM386" s="70" t="str">
        <f t="shared" si="127"/>
        <v>Small and Marginal farmers hold 82 % of holdings. The average area per holding is 1.42 ha with Moderate fragmentation of land.</v>
      </c>
      <c r="AN386" s="150" t="str">
        <f>INDEX(DISCOM!E:E,MATCH(B386,DISCOM!B:B,0))</f>
        <v>TP Southern Odisha Distribution Limited (TPSODL)</v>
      </c>
      <c r="AO386" s="150"/>
      <c r="AP386" s="150" t="str">
        <f>INDEX(DISCOM!F:F,MATCH(B386,DISCOM!B:B,0))</f>
        <v>B</v>
      </c>
      <c r="AQ386" s="74" t="str">
        <f>INDEX(DISCOM!H:H,MATCH(B386,DISCOM!B:B,0))</f>
        <v>No data</v>
      </c>
      <c r="AR386" s="150"/>
      <c r="AS386" s="77">
        <f>(INDEX(Tariff!D:D,MATCH(A386,Tariff!A:A,0)))*100</f>
        <v>150</v>
      </c>
      <c r="AT386" s="85" t="str">
        <f>(INDEX(Tariff!E:E,MATCH(A386,Tariff!A:A,0)))</f>
        <v>High</v>
      </c>
      <c r="AU386" s="86" t="str">
        <f t="shared" si="130"/>
        <v xml:space="preserve">TP Southern Odisha Distribution Limited (TPSODL) is the Distribution Company responsible for distributing electricity. The rating of DISCOM (capturing financial and operational metrics) is B. </v>
      </c>
      <c r="AV386" s="119" t="str">
        <f>INDEX('Community SIP'!I:I,MATCH(B386,'Community SIP'!B:B,0))</f>
        <v/>
      </c>
      <c r="AW386" s="119" t="str">
        <f t="shared" si="131"/>
        <v/>
      </c>
      <c r="AX386" s="119" t="str">
        <f t="shared" si="132"/>
        <v/>
      </c>
      <c r="AY386" s="119"/>
      <c r="AZ386" s="119" t="str">
        <f t="shared" si="128"/>
        <v>mix</v>
      </c>
      <c r="BA386" s="119" t="s">
        <v>728</v>
      </c>
      <c r="BB386" s="120" t="str">
        <f>INDEX(DISCOM!H:H,MATCH(B386,DISCOM!B:B,0))</f>
        <v>No data</v>
      </c>
      <c r="BC386" s="153" t="s">
        <v>744</v>
      </c>
      <c r="BD386" s="181" t="str">
        <f t="shared" si="129"/>
        <v>No data on DISCOM feeder segregation</v>
      </c>
      <c r="BE386" s="58" t="s">
        <v>95</v>
      </c>
      <c r="BG386">
        <f>Y386*100</f>
        <v>4900</v>
      </c>
    </row>
    <row r="387" spans="1:59" ht="123" customHeight="1" x14ac:dyDescent="0.25">
      <c r="A387" s="88" t="str">
        <f>INDEX(Aquifer!A:A,MATCH(B387,Aquifer!C:C,0))</f>
        <v>mizoram</v>
      </c>
      <c r="B387" s="89" t="s">
        <v>26</v>
      </c>
      <c r="C387" s="87">
        <v>4.7</v>
      </c>
      <c r="D387" s="130">
        <f>INDEX(Aquifer!J:J,MATCH(B387,Aquifer!C:C,0))*100</f>
        <v>5.836414691371858</v>
      </c>
      <c r="E387" s="128">
        <v>100</v>
      </c>
      <c r="F387" s="128">
        <v>9</v>
      </c>
      <c r="G387" s="128">
        <v>34.768200836820085</v>
      </c>
      <c r="H387" s="46" t="str">
        <f t="shared" ref="H387:H450" si="135">IF(D387&lt;25,"Low",IF(D387&lt;50,"Moderate",IF(D387&lt;75,"High","Very High")))</f>
        <v>Low</v>
      </c>
      <c r="I387" s="46" t="str">
        <f t="shared" ref="I387:I450" si="136">IF(E387&lt;140,"Low",IF(E387&lt;180,"Moderate",IF(E387&lt;220,"High","Very High")))</f>
        <v>Low</v>
      </c>
      <c r="J387" s="46" t="str">
        <f t="shared" ref="J387:J450" si="137">IF(F387&lt;25,"Low",IF(F387&lt;50,"Moderate",IF(F387&lt;75,"High","Very High")))</f>
        <v>Low</v>
      </c>
      <c r="K387" s="46" t="str">
        <f t="shared" ref="K387:K450" si="138">IF(G387&lt;28.5,"Low",IF(G387&lt;48,"Moderate",IF(G387&lt;67.5,"High","Very High")))</f>
        <v>Moderate</v>
      </c>
      <c r="L387" s="91" t="str">
        <f t="shared" ref="L387:L450" si="139">CONCATENATE("District has ", H387, " proportion of area under cultivation, supporting ", I387, " cropping intensity. Irrigation coverage is ", J387, " with ", K387, " irrigation water requirements.")</f>
        <v>District has Low proportion of area under cultivation, supporting Low cropping intensity. Irrigation coverage is Low with Moderate irrigation water requirements.</v>
      </c>
      <c r="M387" s="132">
        <v>0</v>
      </c>
      <c r="N387" s="132">
        <f>INDEX(Aquifer!H:H,MATCH(B387,Aquifer!C:C,0))</f>
        <v>1.94</v>
      </c>
      <c r="O387" s="77" t="str">
        <f>INDEX(Aquifer!F:F,MATCH(B387,Aquifer!C:C,0))</f>
        <v>HR</v>
      </c>
      <c r="P387" s="134">
        <f>INDEX(surface_water_body!F:F,MATCH(B387,surface_water_body!A:A,0))</f>
        <v>559</v>
      </c>
      <c r="Q387" s="42">
        <f>INDEX(surface_water_body!D:D,MATCH(B387,surface_water_body!A:A,0))</f>
        <v>2.2479000000000018</v>
      </c>
      <c r="R387" s="132">
        <f>INDEX(surface_water_body!E:E,MATCH(B387,surface_water_body!A:A,0))</f>
        <v>7.3259052287583087E-2</v>
      </c>
      <c r="S387" s="43" t="str">
        <f t="shared" ref="S387:S450" si="140">IF(M387&lt;25,"Low",IF(M387&lt;50,"Moderate",IF(M387&lt;75,"High","Very High")))</f>
        <v>Low</v>
      </c>
      <c r="T387" s="43" t="str">
        <f t="shared" ref="T387:T450" si="141">IF(N387&lt;50,"Low",IF(N387&lt;70,"Moderate",IF(N387&lt;100,"Semi-critical","Over-exploited")))</f>
        <v>Low</v>
      </c>
      <c r="U387" s="43">
        <f t="shared" si="133"/>
        <v>1</v>
      </c>
      <c r="V387" s="48" t="str">
        <f t="shared" ref="V387:V450" si="142">CONCATENATE("Groundwater contribution to irrigation is ", S387, " with current groundwater development stage classified as ", T387, ". There are ", P387, " surface water bodies, covering ", ROUND(R387,1), "% of district area.")</f>
        <v>Groundwater contribution to irrigation is Low with current groundwater development stage classified as Low. There are 559 surface water bodies, covering 0.1% of district area.</v>
      </c>
      <c r="W387" s="136">
        <v>100</v>
      </c>
      <c r="X387" s="134">
        <v>0</v>
      </c>
      <c r="Y387" s="143">
        <f>INDEX(Aquifer!E:E, MATCH(B387,Aquifer!C:C,0))*100</f>
        <v>0</v>
      </c>
      <c r="Z387" s="139">
        <f>(INDEX(Aquifer!G:G, MATCH(B387,Aquifer!C:C,0)))*(10^4/10^6)</f>
        <v>1.8746</v>
      </c>
      <c r="AA387" s="141">
        <v>380</v>
      </c>
      <c r="AB387" s="56">
        <f>INDEX(Replacement!M:M, MATCH(B387,Replacement!B:B,0))</f>
        <v>2.1726830382059603</v>
      </c>
      <c r="AC387" s="57">
        <f t="shared" si="134"/>
        <v>4</v>
      </c>
      <c r="AD387" s="57">
        <f>(X387/100)*0.278+(Y387/100)*0.0732</f>
        <v>0</v>
      </c>
      <c r="AE387" s="44">
        <f t="shared" ref="AE387:AE450" si="143">(((9.8*AB387*Z387*10^6*1000)/(3.6*10^6*0.3))*AD387)/(10^9)</f>
        <v>0</v>
      </c>
      <c r="AF387" s="61" t="str">
        <f t="shared" ref="AF387:AF450" si="144">CONCATENATE("District has ", W387, " pumps, with ", X387, " % of pumps being electric. The electric tariff subsidy is ", AT387, ". These pumps abstract ", INT(Z387), " MCM of groundwater.")</f>
        <v>District has 100 pumps, with 0 % of pumps being electric. The electric tariff subsidy is Low. These pumps abstract 1 MCM of groundwater.</v>
      </c>
      <c r="AG387" s="146">
        <f>INDEX(Replacement!N:N,MATCH(B387,Replacement!B:B,0))</f>
        <v>62.61</v>
      </c>
      <c r="AH387" s="147">
        <f>INDEX('Community SIP'!C:C,MATCH(B387,'Community SIP'!B:B,0))</f>
        <v>1.76</v>
      </c>
      <c r="AI387" s="147">
        <f>INDEX('Community SIP'!D:D,MATCH(B387,'Community SIP'!B:B,0))</f>
        <v>1.34</v>
      </c>
      <c r="AJ387" s="67" t="str">
        <f t="shared" ref="AJ387:AJ450" si="145">IF(AG387&lt;35,"Low",IF(AG387&lt;60,"Moderate",IF(AG387&lt;80,"High","Very High")))</f>
        <v>High</v>
      </c>
      <c r="AK387" s="64">
        <f t="shared" ref="AK387:AK450" si="146">IF(AH387&lt;=1,4,IF(AH387&lt;2,3,IF(AH387&lt;3,2,1)))</f>
        <v>3</v>
      </c>
      <c r="AL387" s="64" t="str">
        <f t="shared" ref="AL387:AL450" si="147">IF(AI387&lt;=1.25,"Low",IF(AI387&lt;2,"Moderate",IF(AI387&lt;3,"High","Very High")))</f>
        <v>Moderate</v>
      </c>
      <c r="AM387" s="70" t="str">
        <f t="shared" ref="AM387:AM450" si="148">CONCATENATE("Small and Marginal farmers hold ", INT(AG387), " % of holdings. The average area per holding is ", AH387, " ha with ", AL387, " fragmentation of land.")</f>
        <v>Small and Marginal farmers hold 62 % of holdings. The average area per holding is 1.76 ha with Moderate fragmentation of land.</v>
      </c>
      <c r="AN387" s="150" t="e">
        <f>INDEX(DISCOM!E:E,MATCH(B387,DISCOM!B:B,0))</f>
        <v>#N/A</v>
      </c>
      <c r="AO387" s="150"/>
      <c r="AP387" s="150" t="e">
        <f>INDEX(DISCOM!F:F,MATCH(B387,DISCOM!B:B,0))</f>
        <v>#N/A</v>
      </c>
      <c r="AQ387" s="74" t="str">
        <f>INDEX(DISCOM!H:H,MATCH(B387,DISCOM!B:B,0))</f>
        <v>No data</v>
      </c>
      <c r="AR387" s="150"/>
      <c r="AS387" s="77">
        <f>(INDEX(Tariff!D:D,MATCH(A387,Tariff!A:A,0)))*100</f>
        <v>380</v>
      </c>
      <c r="AT387" s="85" t="str">
        <f>(INDEX(Tariff!E:E,MATCH(A387,Tariff!A:A,0)))</f>
        <v>Low</v>
      </c>
      <c r="AU387" s="86" t="s">
        <v>735</v>
      </c>
      <c r="AV387" s="119" t="str">
        <f>INDEX('Community SIP'!I:I,MATCH(B387,'Community SIP'!B:B,0))</f>
        <v/>
      </c>
      <c r="AW387" s="119" t="str">
        <f t="shared" si="131"/>
        <v/>
      </c>
      <c r="AX387" s="119" t="str">
        <f t="shared" si="132"/>
        <v/>
      </c>
      <c r="AY387" s="119"/>
      <c r="AZ387" s="119" t="str">
        <f t="shared" ref="AZ387:AZ450" si="149">IF(X387&gt;67, "Electric", IF(X387&lt;33, "Diesel", "mix"))</f>
        <v>Diesel</v>
      </c>
      <c r="BA387" s="119"/>
      <c r="BB387" s="120" t="str">
        <f>INDEX(DISCOM!H:H,MATCH(B387,DISCOM!B:B,0))</f>
        <v>No data</v>
      </c>
      <c r="BC387" s="153" t="s">
        <v>736</v>
      </c>
      <c r="BD387" s="181" t="str">
        <f t="shared" ref="BD387:BD450" si="150">CONCATENATE(BC387,AX387,AW387)</f>
        <v>Higher proportion of diesel pumps suggests that PM-KUSUM model B be preferred.</v>
      </c>
      <c r="BE387" s="58" t="s">
        <v>737</v>
      </c>
      <c r="BG387">
        <f>Y387*100</f>
        <v>0</v>
      </c>
    </row>
    <row r="388" spans="1:59" ht="123" customHeight="1" x14ac:dyDescent="0.25">
      <c r="A388" s="88" t="str">
        <f>INDEX(Aquifer!A:A,MATCH(B388,Aquifer!C:C,0))</f>
        <v>himachal pradesh</v>
      </c>
      <c r="B388" s="89" t="s">
        <v>385</v>
      </c>
      <c r="C388" s="87">
        <v>4.7245725907298004</v>
      </c>
      <c r="D388" s="130">
        <f>INDEX(Aquifer!J:J,MATCH(B388,Aquifer!C:C,0))*100</f>
        <v>22.536180385873891</v>
      </c>
      <c r="E388" s="128">
        <v>174.4</v>
      </c>
      <c r="F388" s="128">
        <v>17.5</v>
      </c>
      <c r="G388" s="128">
        <v>36.559853893408601</v>
      </c>
      <c r="H388" s="46" t="str">
        <f t="shared" si="135"/>
        <v>Low</v>
      </c>
      <c r="I388" s="46" t="str">
        <f t="shared" si="136"/>
        <v>Moderate</v>
      </c>
      <c r="J388" s="46" t="str">
        <f t="shared" si="137"/>
        <v>Low</v>
      </c>
      <c r="K388" s="46" t="str">
        <f t="shared" si="138"/>
        <v>Moderate</v>
      </c>
      <c r="L388" s="91" t="str">
        <f t="shared" si="139"/>
        <v>District has Low proportion of area under cultivation, supporting Moderate cropping intensity. Irrigation coverage is Low with Moderate irrigation water requirements.</v>
      </c>
      <c r="M388" s="132">
        <v>2.56</v>
      </c>
      <c r="N388" s="132">
        <f>INDEX(Aquifer!H:H,MATCH(B388,Aquifer!C:C,0))</f>
        <v>14.24599278</v>
      </c>
      <c r="O388" s="77" t="str">
        <f>INDEX(Aquifer!F:F,MATCH(B388,Aquifer!C:C,0))</f>
        <v>HR</v>
      </c>
      <c r="P388" s="134">
        <f>INDEX(surface_water_body!F:F,MATCH(B388,surface_water_body!A:A,0))</f>
        <v>13465</v>
      </c>
      <c r="Q388" s="42">
        <f>INDEX(surface_water_body!D:D,MATCH(B388,surface_water_body!A:A,0))</f>
        <v>0.91114000000007744</v>
      </c>
      <c r="R388" s="132">
        <f>INDEX(surface_water_body!E:E,MATCH(B388,surface_water_body!A:A,0))</f>
        <v>2.2586659936636198E-2</v>
      </c>
      <c r="S388" s="43" t="str">
        <f t="shared" si="140"/>
        <v>Low</v>
      </c>
      <c r="T388" s="43" t="str">
        <f t="shared" si="141"/>
        <v>Low</v>
      </c>
      <c r="U388" s="43">
        <f t="shared" si="133"/>
        <v>1</v>
      </c>
      <c r="V388" s="48" t="str">
        <f t="shared" si="142"/>
        <v>Groundwater contribution to irrigation is Low with current groundwater development stage classified as Low. There are 13465 surface water bodies, covering 0% of district area.</v>
      </c>
      <c r="W388" s="136">
        <v>100</v>
      </c>
      <c r="X388" s="134">
        <v>100</v>
      </c>
      <c r="Y388" s="143">
        <f>INDEX(Aquifer!E:E, MATCH(B388,Aquifer!C:C,0))*100</f>
        <v>0</v>
      </c>
      <c r="Z388" s="139">
        <f>(INDEX(Aquifer!G:G, MATCH(B388,Aquifer!C:C,0)))*(10^4/10^6)</f>
        <v>11.128299999999999</v>
      </c>
      <c r="AA388" s="141">
        <v>30</v>
      </c>
      <c r="AB388" s="56">
        <f>INDEX(Replacement!M:M, MATCH(B388,Replacement!B:B,0))</f>
        <v>3.7</v>
      </c>
      <c r="AC388" s="57">
        <f t="shared" si="134"/>
        <v>1</v>
      </c>
      <c r="AD388" s="57">
        <f>(X388/100)*0.278+(Y388/100)*0.0732</f>
        <v>0.27800000000000002</v>
      </c>
      <c r="AE388" s="44">
        <f t="shared" si="143"/>
        <v>1.0386701844814817E-4</v>
      </c>
      <c r="AF388" s="61" t="str">
        <f t="shared" si="144"/>
        <v>District has 100 pumps, with 100 % of pumps being electric. The electric tariff subsidy is Very High. These pumps abstract 11 MCM of groundwater.</v>
      </c>
      <c r="AG388" s="146">
        <f>INDEX(Replacement!N:N,MATCH(B388,Replacement!B:B,0))</f>
        <v>92.98</v>
      </c>
      <c r="AH388" s="147">
        <f>INDEX('Community SIP'!C:C,MATCH(B388,'Community SIP'!B:B,0))</f>
        <v>0.78</v>
      </c>
      <c r="AI388" s="147">
        <f>INDEX('Community SIP'!D:D,MATCH(B388,'Community SIP'!B:B,0))</f>
        <v>6.7</v>
      </c>
      <c r="AJ388" s="67" t="str">
        <f t="shared" si="145"/>
        <v>Very High</v>
      </c>
      <c r="AK388" s="64">
        <f t="shared" si="146"/>
        <v>4</v>
      </c>
      <c r="AL388" s="64" t="str">
        <f t="shared" si="147"/>
        <v>Very High</v>
      </c>
      <c r="AM388" s="70" t="str">
        <f t="shared" si="148"/>
        <v>Small and Marginal farmers hold 92 % of holdings. The average area per holding is 0.78 ha with Very High fragmentation of land.</v>
      </c>
      <c r="AN388" s="150" t="str">
        <f>INDEX(DISCOM!E:E,MATCH(B388,DISCOM!B:B,0))</f>
        <v>Himachal Pradesh State Electricity Board Limited (HPSEBL)</v>
      </c>
      <c r="AO388" s="150"/>
      <c r="AP388" s="150" t="str">
        <f>INDEX(DISCOM!F:F,MATCH(B388,DISCOM!B:B,0))</f>
        <v>C</v>
      </c>
      <c r="AQ388" s="74" t="str">
        <f>INDEX(DISCOM!H:H,MATCH(B388,DISCOM!B:B,0))</f>
        <v>No</v>
      </c>
      <c r="AR388" s="150"/>
      <c r="AS388" s="77">
        <f>(INDEX(Tariff!D:D,MATCH(A388,Tariff!A:A,0)))*100</f>
        <v>30</v>
      </c>
      <c r="AT388" s="85" t="str">
        <f>(INDEX(Tariff!E:E,MATCH(A388,Tariff!A:A,0)))</f>
        <v>Very High</v>
      </c>
      <c r="AU388" s="86" t="str">
        <f t="shared" ref="AU388:AU450" si="151">CONCATENATE(AN388, " is the Distribution Company responsible for distributing electricity. The rating of DISCOM (capturing financial and operational metrics) is ", AP388, ". ", AR388)</f>
        <v xml:space="preserve">Himachal Pradesh State Electricity Board Limited (HPSEBL) is the Distribution Company responsible for distributing electricity. The rating of DISCOM (capturing financial and operational metrics) is C. </v>
      </c>
      <c r="AV388" s="119" t="str">
        <f>INDEX('Community SIP'!I:I,MATCH(B388,'Community SIP'!B:B,0))</f>
        <v>Community SIP</v>
      </c>
      <c r="AW388" s="119" t="str">
        <f t="shared" ref="AW388:AW451" si="152">IF(AV388="Community SIP", " Small farm areas alongside higher fragmentation of holdings suggests community SIPs may be preferred", "")</f>
        <v xml:space="preserve"> Small farm areas alongside higher fragmentation of holdings suggests community SIPs may be preferred</v>
      </c>
      <c r="AX388" s="119" t="str">
        <f t="shared" ref="AX388:AX451" si="153">IF(M388&gt;70," High groundwater development suggests that new SIPs should focus on surface water sources. ", "")</f>
        <v/>
      </c>
      <c r="AY388" s="119"/>
      <c r="AZ388" s="120" t="str">
        <f t="shared" si="149"/>
        <v>Electric</v>
      </c>
      <c r="BA388" s="119"/>
      <c r="BB388" s="120" t="str">
        <f>INDEX(DISCOM!H:H,MATCH(B388,DISCOM!B:B,0))</f>
        <v>No</v>
      </c>
      <c r="BC388" s="153" t="s">
        <v>724</v>
      </c>
      <c r="BD388"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388" s="58" t="s">
        <v>725</v>
      </c>
      <c r="BG388">
        <f>Y388*100</f>
        <v>0</v>
      </c>
    </row>
    <row r="389" spans="1:59" ht="123" customHeight="1" x14ac:dyDescent="0.25">
      <c r="A389" s="88" t="str">
        <f>INDEX(Aquifer!A:A,MATCH(B389,Aquifer!C:C,0))</f>
        <v>madhya pradesh</v>
      </c>
      <c r="B389" s="89" t="s">
        <v>315</v>
      </c>
      <c r="C389" s="87">
        <v>5.2081147853276999</v>
      </c>
      <c r="D389" s="130">
        <f>INDEX(Aquifer!J:J,MATCH(B389,Aquifer!C:C,0))*100</f>
        <v>24.468520307925253</v>
      </c>
      <c r="E389" s="128">
        <v>148.10000000000002</v>
      </c>
      <c r="F389" s="128">
        <v>17.399999999999999</v>
      </c>
      <c r="G389" s="128">
        <v>68.072653396860701</v>
      </c>
      <c r="H389" s="46" t="str">
        <f t="shared" si="135"/>
        <v>Low</v>
      </c>
      <c r="I389" s="46" t="str">
        <f t="shared" si="136"/>
        <v>Moderate</v>
      </c>
      <c r="J389" s="46" t="str">
        <f t="shared" si="137"/>
        <v>Low</v>
      </c>
      <c r="K389" s="46" t="str">
        <f t="shared" si="138"/>
        <v>Very High</v>
      </c>
      <c r="L389" s="91" t="str">
        <f t="shared" si="139"/>
        <v>District has Low proportion of area under cultivation, supporting Moderate cropping intensity. Irrigation coverage is Low with Very High irrigation water requirements.</v>
      </c>
      <c r="M389" s="132">
        <v>18.649999999999999</v>
      </c>
      <c r="N389" s="132">
        <f>INDEX(Aquifer!H:H,MATCH(B389,Aquifer!C:C,0))</f>
        <v>20.41</v>
      </c>
      <c r="O389" s="77" t="str">
        <f>INDEX(Aquifer!F:F,MATCH(B389,Aquifer!C:C,0))</f>
        <v>HR</v>
      </c>
      <c r="P389" s="134">
        <f>INDEX(surface_water_body!F:F,MATCH(B389,surface_water_body!A:A,0))</f>
        <v>2773</v>
      </c>
      <c r="Q389" s="42">
        <f>INDEX(surface_water_body!D:D,MATCH(B389,surface_water_body!A:A,0))</f>
        <v>329.35464000000053</v>
      </c>
      <c r="R389" s="132">
        <f>INDEX(surface_water_body!E:E,MATCH(B389,surface_water_body!A:A,0))</f>
        <v>4.8128476276000507</v>
      </c>
      <c r="S389" s="43" t="str">
        <f t="shared" si="140"/>
        <v>Low</v>
      </c>
      <c r="T389" s="43" t="str">
        <f t="shared" si="141"/>
        <v>Low</v>
      </c>
      <c r="U389" s="43">
        <f t="shared" si="133"/>
        <v>4</v>
      </c>
      <c r="V389" s="48" t="str">
        <f t="shared" si="142"/>
        <v>Groundwater contribution to irrigation is Low with current groundwater development stage classified as Low. There are 2773 surface water bodies, covering 4.8% of district area.</v>
      </c>
      <c r="W389" s="136">
        <v>100</v>
      </c>
      <c r="X389" s="134">
        <v>100</v>
      </c>
      <c r="Y389" s="143">
        <f>INDEX(Aquifer!E:E, MATCH(B389,Aquifer!C:C,0))*100</f>
        <v>0</v>
      </c>
      <c r="Z389" s="139">
        <f>(INDEX(Aquifer!G:G, MATCH(B389,Aquifer!C:C,0)))*(10^4/10^6)</f>
        <v>95.462800000000016</v>
      </c>
      <c r="AA389" s="141">
        <v>135</v>
      </c>
      <c r="AB389" s="56">
        <f>INDEX(Replacement!M:M, MATCH(B389,Replacement!B:B,0))</f>
        <v>6.07</v>
      </c>
      <c r="AC389" s="57">
        <f t="shared" si="134"/>
        <v>1</v>
      </c>
      <c r="AD389" s="57">
        <f>(X389/100)*0.278+(Y389/100)*0.0732</f>
        <v>0.27800000000000002</v>
      </c>
      <c r="AE389" s="44">
        <f t="shared" si="143"/>
        <v>1.4617394755392595E-3</v>
      </c>
      <c r="AF389" s="61" t="str">
        <f t="shared" si="144"/>
        <v>District has 100 pumps, with 100 % of pumps being electric. The electric tariff subsidy is High. These pumps abstract 95 MCM of groundwater.</v>
      </c>
      <c r="AG389" s="146">
        <f>INDEX(Replacement!N:N,MATCH(B389,Replacement!B:B,0))</f>
        <v>78.240000000000009</v>
      </c>
      <c r="AH389" s="147">
        <f>INDEX('Community SIP'!C:C,MATCH(B389,'Community SIP'!B:B,0))</f>
        <v>1.33</v>
      </c>
      <c r="AI389" s="147">
        <f>INDEX('Community SIP'!D:D,MATCH(B389,'Community SIP'!B:B,0))</f>
        <v>2.5099999999999998</v>
      </c>
      <c r="AJ389" s="67" t="str">
        <f t="shared" si="145"/>
        <v>High</v>
      </c>
      <c r="AK389" s="64">
        <f t="shared" si="146"/>
        <v>3</v>
      </c>
      <c r="AL389" s="64" t="str">
        <f t="shared" si="147"/>
        <v>High</v>
      </c>
      <c r="AM389" s="70" t="str">
        <f t="shared" si="148"/>
        <v>Small and Marginal farmers hold 78 % of holdings. The average area per holding is 1.33 ha with High fragmentation of land.</v>
      </c>
      <c r="AN389" s="150" t="str">
        <f>INDEX(DISCOM!E:E,MATCH(B389,DISCOM!B:B,0))</f>
        <v>Madhya Pradesh Poorv Kshetra Vidyut Vitaran Company Limited (MPPoKVVCL)</v>
      </c>
      <c r="AO389" s="150"/>
      <c r="AP389" s="150" t="str">
        <f>INDEX(DISCOM!F:F,MATCH(B389,DISCOM!B:B,0))</f>
        <v>B-</v>
      </c>
      <c r="AQ389" s="74" t="str">
        <f>INDEX(DISCOM!H:H,MATCH(B389,DISCOM!B:B,0))</f>
        <v>Yes</v>
      </c>
      <c r="AR389" s="150" t="s">
        <v>726</v>
      </c>
      <c r="AS389" s="77">
        <f>(INDEX(Tariff!D:D,MATCH(A389,Tariff!A:A,0)))*100</f>
        <v>135</v>
      </c>
      <c r="AT389" s="85" t="str">
        <f>(INDEX(Tariff!E:E,MATCH(A389,Tariff!A:A,0)))</f>
        <v>High</v>
      </c>
      <c r="AU389" s="86" t="str">
        <f t="shared" si="151"/>
        <v>Madhya Pradesh Poorv Kshetra Vidyut Vitaran Company Limited (MPPoKVVCL) is the Distribution Company responsible for distributing electricity. The rating of DISCOM (capturing financial and operational metrics) is B-. More than 70 % of feeder is segregated.</v>
      </c>
      <c r="AV389" s="119" t="str">
        <f>INDEX('Community SIP'!I:I,MATCH(B389,'Community SIP'!B:B,0))</f>
        <v>Community SIP</v>
      </c>
      <c r="AW389" s="119" t="str">
        <f t="shared" si="152"/>
        <v xml:space="preserve"> Small farm areas alongside higher fragmentation of holdings suggests community SIPs may be preferred</v>
      </c>
      <c r="AX389" s="119" t="str">
        <f t="shared" si="153"/>
        <v/>
      </c>
      <c r="AY389" s="119"/>
      <c r="AZ389" s="119" t="str">
        <f t="shared" si="149"/>
        <v>Electric</v>
      </c>
      <c r="BA389" s="119"/>
      <c r="BB389" s="120" t="str">
        <f>INDEX(DISCOM!H:H,MATCH(B389,DISCOM!B:B,0))</f>
        <v>Yes</v>
      </c>
      <c r="BC389" s="153" t="s">
        <v>741</v>
      </c>
      <c r="BD389" s="181" t="str">
        <f t="shared" si="150"/>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389" s="58" t="s">
        <v>742</v>
      </c>
      <c r="BG389">
        <f>Y389*100</f>
        <v>0</v>
      </c>
    </row>
    <row r="390" spans="1:59" ht="123" customHeight="1" x14ac:dyDescent="0.25">
      <c r="A390" s="88" t="str">
        <f>INDEX(Aquifer!A:A,MATCH(B390,Aquifer!C:C,0))</f>
        <v>madhya pradesh</v>
      </c>
      <c r="B390" s="89" t="s">
        <v>637</v>
      </c>
      <c r="C390" s="87">
        <v>5.4127518928254998</v>
      </c>
      <c r="D390" s="130">
        <f>INDEX(Aquifer!J:J,MATCH(B390,Aquifer!C:C,0))*100</f>
        <v>64.00220367303001</v>
      </c>
      <c r="E390" s="128">
        <v>178.1</v>
      </c>
      <c r="F390" s="128">
        <v>43.6</v>
      </c>
      <c r="G390" s="128">
        <v>72.71170045544315</v>
      </c>
      <c r="H390" s="46" t="str">
        <f t="shared" si="135"/>
        <v>High</v>
      </c>
      <c r="I390" s="46" t="str">
        <f t="shared" si="136"/>
        <v>Moderate</v>
      </c>
      <c r="J390" s="46" t="str">
        <f t="shared" si="137"/>
        <v>Moderate</v>
      </c>
      <c r="K390" s="46" t="str">
        <f t="shared" si="138"/>
        <v>Very High</v>
      </c>
      <c r="L390" s="91" t="str">
        <f t="shared" si="139"/>
        <v>District has High proportion of area under cultivation, supporting Moderate cropping intensity. Irrigation coverage is Moderate with Very High irrigation water requirements.</v>
      </c>
      <c r="M390" s="132">
        <v>86.92</v>
      </c>
      <c r="N390" s="132">
        <f>INDEX(Aquifer!H:H,MATCH(B390,Aquifer!C:C,0))</f>
        <v>104.57</v>
      </c>
      <c r="O390" s="77" t="str">
        <f>INDEX(Aquifer!F:F,MATCH(B390,Aquifer!C:C,0))</f>
        <v>HR</v>
      </c>
      <c r="P390" s="134">
        <f>INDEX(surface_water_body!F:F,MATCH(B390,surface_water_body!A:A,0))</f>
        <v>527</v>
      </c>
      <c r="Q390" s="42">
        <f>INDEX(surface_water_body!D:D,MATCH(B390,surface_water_body!A:A,0))</f>
        <v>18.65798999999998</v>
      </c>
      <c r="R390" s="132">
        <f>INDEX(surface_water_body!E:E,MATCH(B390,surface_water_body!A:A,0))</f>
        <v>0.32038663129458772</v>
      </c>
      <c r="S390" s="43" t="str">
        <f t="shared" si="140"/>
        <v>Very High</v>
      </c>
      <c r="T390" s="43" t="str">
        <f t="shared" si="141"/>
        <v>Over-exploited</v>
      </c>
      <c r="U390" s="43">
        <f t="shared" si="133"/>
        <v>4</v>
      </c>
      <c r="V390" s="48" t="str">
        <f t="shared" si="142"/>
        <v>Groundwater contribution to irrigation is Very High with current groundwater development stage classified as Over-exploited. There are 527 surface water bodies, covering 0.3% of district area.</v>
      </c>
      <c r="W390" s="136">
        <v>100</v>
      </c>
      <c r="X390" s="134">
        <v>100</v>
      </c>
      <c r="Y390" s="143">
        <f>INDEX(Aquifer!E:E, MATCH(B390,Aquifer!C:C,0))*100</f>
        <v>0</v>
      </c>
      <c r="Z390" s="139">
        <f>(INDEX(Aquifer!G:G, MATCH(B390,Aquifer!C:C,0)))*(10^4/10^6)</f>
        <v>660.67550000000006</v>
      </c>
      <c r="AA390" s="141">
        <v>135</v>
      </c>
      <c r="AB390" s="56">
        <f>INDEX(Replacement!M:M, MATCH(B390,Replacement!B:B,0))</f>
        <v>15</v>
      </c>
      <c r="AC390" s="57">
        <f t="shared" si="134"/>
        <v>1</v>
      </c>
      <c r="AD390" s="57">
        <f>(X390/100)*0.278+(Y390/100)*0.0732</f>
        <v>0.27800000000000002</v>
      </c>
      <c r="AE390" s="44">
        <f t="shared" si="143"/>
        <v>2.4999226836111114E-2</v>
      </c>
      <c r="AF390" s="61" t="str">
        <f t="shared" si="144"/>
        <v>District has 100 pumps, with 100 % of pumps being electric. The electric tariff subsidy is High. These pumps abstract 660 MCM of groundwater.</v>
      </c>
      <c r="AG390" s="146">
        <f>INDEX(Replacement!N:N,MATCH(B390,Replacement!B:B,0))</f>
        <v>76.5</v>
      </c>
      <c r="AH390" s="147">
        <f>INDEX('Community SIP'!C:C,MATCH(B390,'Community SIP'!B:B,0))</f>
        <v>1.5</v>
      </c>
      <c r="AI390" s="147">
        <f>INDEX('Community SIP'!D:D,MATCH(B390,'Community SIP'!B:B,0))</f>
        <v>2.82</v>
      </c>
      <c r="AJ390" s="67" t="str">
        <f t="shared" si="145"/>
        <v>High</v>
      </c>
      <c r="AK390" s="64">
        <f t="shared" si="146"/>
        <v>3</v>
      </c>
      <c r="AL390" s="64" t="str">
        <f t="shared" si="147"/>
        <v>High</v>
      </c>
      <c r="AM390" s="70" t="str">
        <f t="shared" si="148"/>
        <v>Small and Marginal farmers hold 76 % of holdings. The average area per holding is 1.5 ha with High fragmentation of land.</v>
      </c>
      <c r="AN390" s="150" t="str">
        <f>INDEX(DISCOM!E:E,MATCH(B390,DISCOM!B:B,0))</f>
        <v>Madhya Pradesh Poorv Kshetra Vidyut Vitaran Company Limited (MPPoKVVCL)</v>
      </c>
      <c r="AO390" s="150"/>
      <c r="AP390" s="150" t="str">
        <f>INDEX(DISCOM!F:F,MATCH(B390,DISCOM!B:B,0))</f>
        <v>B-</v>
      </c>
      <c r="AQ390" s="74" t="str">
        <f>INDEX(DISCOM!H:H,MATCH(B390,DISCOM!B:B,0))</f>
        <v>Yes</v>
      </c>
      <c r="AR390" s="150" t="s">
        <v>726</v>
      </c>
      <c r="AS390" s="77">
        <f>(INDEX(Tariff!D:D,MATCH(A390,Tariff!A:A,0)))*100</f>
        <v>135</v>
      </c>
      <c r="AT390" s="85" t="str">
        <f>(INDEX(Tariff!E:E,MATCH(A390,Tariff!A:A,0)))</f>
        <v>High</v>
      </c>
      <c r="AU390" s="86" t="str">
        <f t="shared" si="151"/>
        <v>Madhya Pradesh Poorv Kshetra Vidyut Vitaran Company Limited (MPPoKVVCL) is the Distribution Company responsible for distributing electricity. The rating of DISCOM (capturing financial and operational metrics) is B-. More than 70 % of feeder is segregated.</v>
      </c>
      <c r="AV390" s="119" t="str">
        <f>INDEX('Community SIP'!I:I,MATCH(B390,'Community SIP'!B:B,0))</f>
        <v>Community SIP</v>
      </c>
      <c r="AW390" s="119" t="str">
        <f t="shared" si="152"/>
        <v xml:space="preserve"> Small farm areas alongside higher fragmentation of holdings suggests community SIPs may be preferred</v>
      </c>
      <c r="AX390" s="119" t="str">
        <f t="shared" si="153"/>
        <v xml:space="preserve"> High groundwater development suggests that new SIPs should focus on surface water sources. </v>
      </c>
      <c r="AY390" s="120" t="s">
        <v>727</v>
      </c>
      <c r="AZ390" s="119" t="str">
        <f t="shared" si="149"/>
        <v>Electric</v>
      </c>
      <c r="BA390" s="119"/>
      <c r="BB390" s="120" t="str">
        <f>INDEX(DISCOM!H:H,MATCH(B390,DISCOM!B:B,0))</f>
        <v>Yes</v>
      </c>
      <c r="BC390" s="153" t="s">
        <v>733</v>
      </c>
      <c r="BD390" s="181" t="str">
        <f t="shared" si="150"/>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390" s="58" t="s">
        <v>734</v>
      </c>
      <c r="BG390">
        <f>Y390*100</f>
        <v>0</v>
      </c>
    </row>
    <row r="391" spans="1:59" ht="123" customHeight="1" x14ac:dyDescent="0.25">
      <c r="A391" s="88" t="str">
        <f>INDEX(Aquifer!A:A,MATCH(B391,Aquifer!C:C,0))</f>
        <v>karnataka</v>
      </c>
      <c r="B391" s="89" t="s">
        <v>413</v>
      </c>
      <c r="C391" s="87">
        <v>5.4526289628314997</v>
      </c>
      <c r="D391" s="130">
        <f>INDEX(Aquifer!J:J,MATCH(B391,Aquifer!C:C,0))*100</f>
        <v>58.49122116874463</v>
      </c>
      <c r="E391" s="128">
        <v>130.69999999999999</v>
      </c>
      <c r="F391" s="128">
        <v>47.4</v>
      </c>
      <c r="G391" s="128">
        <v>58.148738157122494</v>
      </c>
      <c r="H391" s="46" t="str">
        <f t="shared" si="135"/>
        <v>High</v>
      </c>
      <c r="I391" s="46" t="str">
        <f t="shared" si="136"/>
        <v>Low</v>
      </c>
      <c r="J391" s="46" t="str">
        <f t="shared" si="137"/>
        <v>Moderate</v>
      </c>
      <c r="K391" s="46" t="str">
        <f t="shared" si="138"/>
        <v>High</v>
      </c>
      <c r="L391" s="91" t="str">
        <f t="shared" si="139"/>
        <v>District has High proportion of area under cultivation, supporting Low cropping intensity. Irrigation coverage is Moderate with High irrigation water requirements.</v>
      </c>
      <c r="M391" s="132">
        <v>28.03</v>
      </c>
      <c r="N391" s="132">
        <f>INDEX(Aquifer!H:H,MATCH(B391,Aquifer!C:C,0))</f>
        <v>60.75</v>
      </c>
      <c r="O391" s="77" t="str">
        <f>INDEX(Aquifer!F:F,MATCH(B391,Aquifer!C:C,0))</f>
        <v>HR</v>
      </c>
      <c r="P391" s="134">
        <f>INDEX(surface_water_body!F:F,MATCH(B391,surface_water_body!A:A,0))</f>
        <v>2437</v>
      </c>
      <c r="Q391" s="42">
        <f>INDEX(surface_water_body!D:D,MATCH(B391,surface_water_body!A:A,0))</f>
        <v>150.38849999999999</v>
      </c>
      <c r="R391" s="132">
        <f>INDEX(surface_water_body!E:E,MATCH(B391,surface_water_body!A:A,0))</f>
        <v>2.9635726815713603</v>
      </c>
      <c r="S391" s="43" t="str">
        <f t="shared" si="140"/>
        <v>Moderate</v>
      </c>
      <c r="T391" s="43" t="str">
        <f t="shared" si="141"/>
        <v>Moderate</v>
      </c>
      <c r="U391" s="43">
        <f t="shared" si="133"/>
        <v>4</v>
      </c>
      <c r="V391" s="48" t="str">
        <f t="shared" si="142"/>
        <v>Groundwater contribution to irrigation is Moderate with current groundwater development stage classified as Moderate. There are 2437 surface water bodies, covering 3% of district area.</v>
      </c>
      <c r="W391" s="136">
        <v>100</v>
      </c>
      <c r="X391" s="134">
        <v>100</v>
      </c>
      <c r="Y391" s="143">
        <f>INDEX(Aquifer!E:E, MATCH(B391,Aquifer!C:C,0))*100</f>
        <v>0</v>
      </c>
      <c r="Z391" s="139">
        <f>(INDEX(Aquifer!G:G, MATCH(B391,Aquifer!C:C,0)))*(10^4/10^6)</f>
        <v>311.77249999999998</v>
      </c>
      <c r="AA391" s="141">
        <v>0</v>
      </c>
      <c r="AB391" s="56">
        <f>INDEX(Replacement!M:M, MATCH(B391,Replacement!B:B,0))</f>
        <v>5.0999999999999996</v>
      </c>
      <c r="AC391" s="57">
        <f t="shared" si="134"/>
        <v>1</v>
      </c>
      <c r="AD391" s="57">
        <f>(X391/100)*0.278+(Y391/100)*0.0732</f>
        <v>0.27800000000000002</v>
      </c>
      <c r="AE391" s="44">
        <f t="shared" si="143"/>
        <v>4.0110224952777775E-3</v>
      </c>
      <c r="AF391" s="61" t="str">
        <f t="shared" si="144"/>
        <v>District has 100 pumps, with 100 % of pumps being electric. The electric tariff subsidy is Very High. These pumps abstract 311 MCM of groundwater.</v>
      </c>
      <c r="AG391" s="146">
        <f>INDEX(Replacement!N:N,MATCH(B391,Replacement!B:B,0))</f>
        <v>95.550000000000011</v>
      </c>
      <c r="AH391" s="147">
        <f>INDEX('Community SIP'!C:C,MATCH(B391,'Community SIP'!B:B,0))</f>
        <v>0.6</v>
      </c>
      <c r="AI391" s="147">
        <f>INDEX('Community SIP'!D:D,MATCH(B391,'Community SIP'!B:B,0))</f>
        <v>1.84</v>
      </c>
      <c r="AJ391" s="67" t="str">
        <f t="shared" si="145"/>
        <v>Very High</v>
      </c>
      <c r="AK391" s="64">
        <f t="shared" si="146"/>
        <v>4</v>
      </c>
      <c r="AL391" s="64" t="str">
        <f t="shared" si="147"/>
        <v>Moderate</v>
      </c>
      <c r="AM391" s="70" t="str">
        <f t="shared" si="148"/>
        <v>Small and Marginal farmers hold 95 % of holdings. The average area per holding is 0.6 ha with Moderate fragmentation of land.</v>
      </c>
      <c r="AN391" s="150" t="str">
        <f>INDEX(DISCOM!E:E,MATCH(B391,DISCOM!B:B,0))</f>
        <v>Chamundeshwari Electricity Supply Corporation Limited (CHESCOM)</v>
      </c>
      <c r="AO391" s="150"/>
      <c r="AP391" s="150" t="str">
        <f>INDEX(DISCOM!F:F,MATCH(B391,DISCOM!B:B,0))</f>
        <v>B</v>
      </c>
      <c r="AQ391" s="74" t="str">
        <f>INDEX(DISCOM!H:H,MATCH(B391,DISCOM!B:B,0))</f>
        <v>Yes</v>
      </c>
      <c r="AR391" s="150" t="s">
        <v>726</v>
      </c>
      <c r="AS391" s="77">
        <f>(INDEX(Tariff!D:D,MATCH(A391,Tariff!A:A,0)))*100</f>
        <v>0</v>
      </c>
      <c r="AT391" s="85" t="str">
        <f>(INDEX(Tariff!E:E,MATCH(A391,Tariff!A:A,0)))</f>
        <v>Very High</v>
      </c>
      <c r="AU391" s="86" t="str">
        <f t="shared" si="151"/>
        <v>Chamundeshwari Electricity Supply Corporation Limited (CHESCOM) is the Distribution Company responsible for distributing electricity. The rating of DISCOM (capturing financial and operational metrics) is B. More than 70 % of feeder is segregated.</v>
      </c>
      <c r="AV391" s="119" t="str">
        <f>INDEX('Community SIP'!I:I,MATCH(B391,'Community SIP'!B:B,0))</f>
        <v>Community SIP</v>
      </c>
      <c r="AW391" s="119" t="str">
        <f t="shared" si="152"/>
        <v xml:space="preserve"> Small farm areas alongside higher fragmentation of holdings suggests community SIPs may be preferred</v>
      </c>
      <c r="AX391" s="119" t="str">
        <f t="shared" si="153"/>
        <v/>
      </c>
      <c r="AY391" s="119"/>
      <c r="AZ391" s="119" t="str">
        <f t="shared" si="149"/>
        <v>Electric</v>
      </c>
      <c r="BA391" s="120" t="s">
        <v>728</v>
      </c>
      <c r="BB391" s="120" t="str">
        <f>INDEX(DISCOM!H:H,MATCH(B391,DISCOM!B:B,0))</f>
        <v>Yes</v>
      </c>
      <c r="BC391" s="153" t="s">
        <v>731</v>
      </c>
      <c r="BD391" s="181" t="str">
        <f t="shared" si="150"/>
        <v>High DISCOM rating alongside feeder segregation and higher proportion of electric pumps suggests both PM-KUSUM model C (IPS and FLS) may be preferred. Small farm areas alongside higher fragmentation of holdings suggests community SIPs may be preferred</v>
      </c>
      <c r="BE391" s="58" t="s">
        <v>732</v>
      </c>
      <c r="BG391">
        <f>Y391*100</f>
        <v>0</v>
      </c>
    </row>
    <row r="392" spans="1:59" ht="123" customHeight="1" x14ac:dyDescent="0.25">
      <c r="A392" s="88" t="str">
        <f>INDEX(Aquifer!A:A,MATCH(B392,Aquifer!C:C,0))</f>
        <v>punjab</v>
      </c>
      <c r="B392" s="89" t="s">
        <v>221</v>
      </c>
      <c r="C392" s="87">
        <v>4.88</v>
      </c>
      <c r="D392" s="130">
        <f>INDEX(Aquifer!J:J,MATCH(B392,Aquifer!C:C,0))*100</f>
        <v>86.216859358856283</v>
      </c>
      <c r="E392" s="128">
        <v>198.3</v>
      </c>
      <c r="F392" s="128">
        <v>99.7</v>
      </c>
      <c r="G392" s="128">
        <v>84.31664510459639</v>
      </c>
      <c r="H392" s="46" t="str">
        <f t="shared" si="135"/>
        <v>Very High</v>
      </c>
      <c r="I392" s="46" t="str">
        <f t="shared" si="136"/>
        <v>High</v>
      </c>
      <c r="J392" s="46" t="str">
        <f t="shared" si="137"/>
        <v>Very High</v>
      </c>
      <c r="K392" s="46" t="str">
        <f t="shared" si="138"/>
        <v>Very High</v>
      </c>
      <c r="L392" s="91" t="str">
        <f t="shared" si="139"/>
        <v>District has Very High proportion of area under cultivation, supporting High cropping intensity. Irrigation coverage is Very High with Very High irrigation water requirements.</v>
      </c>
      <c r="M392" s="132">
        <v>44.440000000000005</v>
      </c>
      <c r="N392" s="132">
        <f>INDEX(Aquifer!H:H,MATCH(B392,Aquifer!C:C,0))</f>
        <v>98.94</v>
      </c>
      <c r="O392" s="77" t="str">
        <f>INDEX(Aquifer!F:F,MATCH(B392,Aquifer!C:C,0))</f>
        <v>SR</v>
      </c>
      <c r="P392" s="134">
        <f>INDEX(surface_water_body!F:F,MATCH(B392,surface_water_body!A:A,0))</f>
        <v>707</v>
      </c>
      <c r="Q392" s="42">
        <f>INDEX(surface_water_body!D:D,MATCH(B392,surface_water_body!A:A,0))</f>
        <v>5.7449499999999976</v>
      </c>
      <c r="R392" s="132">
        <f>INDEX(surface_water_body!E:E,MATCH(B392,surface_water_body!A:A,0))</f>
        <v>0.25259614967258709</v>
      </c>
      <c r="S392" s="43" t="str">
        <f t="shared" si="140"/>
        <v>Moderate</v>
      </c>
      <c r="T392" s="43" t="str">
        <f t="shared" si="141"/>
        <v>Semi-critical</v>
      </c>
      <c r="U392" s="43">
        <f t="shared" si="133"/>
        <v>2</v>
      </c>
      <c r="V392" s="48" t="str">
        <f t="shared" si="142"/>
        <v>Groundwater contribution to irrigation is Moderate with current groundwater development stage classified as Semi-critical. There are 707 surface water bodies, covering 0.3% of district area.</v>
      </c>
      <c r="W392" s="136">
        <v>100</v>
      </c>
      <c r="X392" s="134">
        <v>96</v>
      </c>
      <c r="Y392" s="143">
        <f>INDEX(Aquifer!E:E, MATCH(B392,Aquifer!C:C,0))*100</f>
        <v>4</v>
      </c>
      <c r="Z392" s="139">
        <f>(INDEX(Aquifer!G:G, MATCH(B392,Aquifer!C:C,0)))*(10^4/10^6)</f>
        <v>1431.9460999999999</v>
      </c>
      <c r="AA392" s="141">
        <v>0</v>
      </c>
      <c r="AB392" s="56">
        <f>INDEX(Replacement!M:M, MATCH(B392,Replacement!B:B,0))</f>
        <v>12.2</v>
      </c>
      <c r="AC392" s="57">
        <f t="shared" si="134"/>
        <v>1</v>
      </c>
      <c r="AD392" s="57">
        <f>(X392/100)*0.278+(Y392/100)*0.0732</f>
        <v>0.26980799999999999</v>
      </c>
      <c r="AE392" s="44">
        <f t="shared" si="143"/>
        <v>4.2770432755539378E-2</v>
      </c>
      <c r="AF392" s="61" t="str">
        <f t="shared" si="144"/>
        <v>District has 100 pumps, with 96 % of pumps being electric. The electric tariff subsidy is Very High. These pumps abstract 1431 MCM of groundwater.</v>
      </c>
      <c r="AG392" s="146">
        <f>INDEX(Replacement!N:N,MATCH(B392,Replacement!B:B,0))</f>
        <v>0</v>
      </c>
      <c r="AH392" s="147">
        <f>INDEX('Community SIP'!C:C,MATCH(B392,'Community SIP'!B:B,0))</f>
        <v>4.0473479523943396</v>
      </c>
      <c r="AI392" s="147">
        <f>INDEX('Community SIP'!D:D,MATCH(B392,'Community SIP'!B:B,0))</f>
        <v>1.23</v>
      </c>
      <c r="AJ392" s="67" t="str">
        <f t="shared" si="145"/>
        <v>Low</v>
      </c>
      <c r="AK392" s="64">
        <f t="shared" si="146"/>
        <v>1</v>
      </c>
      <c r="AL392" s="64" t="str">
        <f t="shared" si="147"/>
        <v>Low</v>
      </c>
      <c r="AM392" s="70" t="str">
        <f t="shared" si="148"/>
        <v>Small and Marginal farmers hold 0 % of holdings. The average area per holding is 4.04734795239434 ha with Low fragmentation of land.</v>
      </c>
      <c r="AN392" s="150" t="str">
        <f>INDEX(DISCOM!E:E,MATCH(B392,DISCOM!B:B,0))</f>
        <v>Punjab State Power Corporation Limited (PSPCL)</v>
      </c>
      <c r="AO392" s="150"/>
      <c r="AP392" s="150" t="str">
        <f>INDEX(DISCOM!F:F,MATCH(B392,DISCOM!B:B,0))</f>
        <v>B</v>
      </c>
      <c r="AQ392" s="74" t="str">
        <f>INDEX(DISCOM!H:H,MATCH(B392,DISCOM!B:B,0))</f>
        <v>Yes</v>
      </c>
      <c r="AR392" s="150" t="s">
        <v>726</v>
      </c>
      <c r="AS392" s="77">
        <f>(INDEX(Tariff!D:D,MATCH(A392,Tariff!A:A,0)))*100</f>
        <v>0</v>
      </c>
      <c r="AT392" s="85" t="str">
        <f>(INDEX(Tariff!E:E,MATCH(A392,Tariff!A:A,0)))</f>
        <v>Very High</v>
      </c>
      <c r="AU392" s="86" t="str">
        <f t="shared" si="151"/>
        <v>Punjab State Power Corporation Limited (PSPCL) is the Distribution Company responsible for distributing electricity. The rating of DISCOM (capturing financial and operational metrics) is B. More than 70 % of feeder is segregated.</v>
      </c>
      <c r="AV392" s="119" t="str">
        <f>INDEX('Community SIP'!I:I,MATCH(B392,'Community SIP'!B:B,0))</f>
        <v/>
      </c>
      <c r="AW392" s="119" t="str">
        <f t="shared" si="152"/>
        <v/>
      </c>
      <c r="AX392" s="119" t="str">
        <f t="shared" si="153"/>
        <v/>
      </c>
      <c r="AY392" s="119"/>
      <c r="AZ392" s="119" t="str">
        <f t="shared" si="149"/>
        <v>Electric</v>
      </c>
      <c r="BA392" s="120" t="s">
        <v>728</v>
      </c>
      <c r="BB392" s="120" t="str">
        <f>INDEX(DISCOM!H:H,MATCH(B392,DISCOM!B:B,0))</f>
        <v>Yes</v>
      </c>
      <c r="BC392" s="153" t="s">
        <v>731</v>
      </c>
      <c r="BD392" s="181" t="str">
        <f t="shared" si="150"/>
        <v>High DISCOM rating alongside feeder segregation and higher proportion of electric pumps suggests both PM-KUSUM model C (IPS and FLS) may be preferred.</v>
      </c>
      <c r="BE392" s="58" t="s">
        <v>732</v>
      </c>
      <c r="BG392">
        <f>Y392*100</f>
        <v>400</v>
      </c>
    </row>
    <row r="393" spans="1:59" ht="123" customHeight="1" x14ac:dyDescent="0.25">
      <c r="A393" s="88" t="str">
        <f>INDEX(Aquifer!A:A,MATCH(B393,Aquifer!C:C,0))</f>
        <v>uttar pradesh</v>
      </c>
      <c r="B393" s="89" t="s">
        <v>576</v>
      </c>
      <c r="C393" s="87">
        <v>4.8933901059218003</v>
      </c>
      <c r="D393" s="130">
        <f>INDEX(Aquifer!J:J,MATCH(B393,Aquifer!C:C,0))*100</f>
        <v>80.542672737400395</v>
      </c>
      <c r="E393" s="128">
        <v>152.5</v>
      </c>
      <c r="F393" s="128">
        <v>82.8</v>
      </c>
      <c r="G393" s="128">
        <v>79.375138981543259</v>
      </c>
      <c r="H393" s="46" t="str">
        <f t="shared" si="135"/>
        <v>Very High</v>
      </c>
      <c r="I393" s="46" t="str">
        <f t="shared" si="136"/>
        <v>Moderate</v>
      </c>
      <c r="J393" s="46" t="str">
        <f t="shared" si="137"/>
        <v>Very High</v>
      </c>
      <c r="K393" s="46" t="str">
        <f t="shared" si="138"/>
        <v>Very High</v>
      </c>
      <c r="L393" s="91" t="str">
        <f t="shared" si="139"/>
        <v>District has Very High proportion of area under cultivation, supporting Moderate cropping intensity. Irrigation coverage is Very High with Very High irrigation water requirements.</v>
      </c>
      <c r="M393" s="132">
        <v>59.9</v>
      </c>
      <c r="N393" s="132">
        <f>INDEX(Aquifer!H:H,MATCH(B393,Aquifer!C:C,0))</f>
        <v>71.42</v>
      </c>
      <c r="O393" s="77" t="str">
        <f>INDEX(Aquifer!F:F,MATCH(B393,Aquifer!C:C,0))</f>
        <v>HR</v>
      </c>
      <c r="P393" s="134">
        <f>INDEX(surface_water_body!F:F,MATCH(B393,surface_water_body!A:A,0))</f>
        <v>1999</v>
      </c>
      <c r="Q393" s="42">
        <f>INDEX(surface_water_body!D:D,MATCH(B393,surface_water_body!A:A,0))</f>
        <v>3.033299999999997</v>
      </c>
      <c r="R393" s="132">
        <f>INDEX(surface_water_body!E:E,MATCH(B393,surface_water_body!A:A,0))</f>
        <v>8.8087659864326831E-2</v>
      </c>
      <c r="S393" s="43" t="str">
        <f t="shared" si="140"/>
        <v>High</v>
      </c>
      <c r="T393" s="43" t="str">
        <f t="shared" si="141"/>
        <v>Semi-critical</v>
      </c>
      <c r="U393" s="43">
        <f t="shared" si="133"/>
        <v>2</v>
      </c>
      <c r="V393" s="48" t="str">
        <f t="shared" si="142"/>
        <v>Groundwater contribution to irrigation is High with current groundwater development stage classified as Semi-critical. There are 1999 surface water bodies, covering 0.1% of district area.</v>
      </c>
      <c r="W393" s="136">
        <v>100</v>
      </c>
      <c r="X393" s="134">
        <v>36</v>
      </c>
      <c r="Y393" s="143">
        <f>INDEX(Aquifer!E:E, MATCH(B393,Aquifer!C:C,0))*100</f>
        <v>64</v>
      </c>
      <c r="Z393" s="139">
        <f>(INDEX(Aquifer!G:G, MATCH(B393,Aquifer!C:C,0)))*(10^4/10^6)</f>
        <v>255.66080000000002</v>
      </c>
      <c r="AA393" s="141">
        <v>0</v>
      </c>
      <c r="AB393" s="56">
        <f>INDEX(Replacement!M:M, MATCH(B393,Replacement!B:B,0))</f>
        <v>5.53</v>
      </c>
      <c r="AC393" s="57">
        <f t="shared" si="134"/>
        <v>3</v>
      </c>
      <c r="AD393" s="57">
        <f>(X393/100)*0.278+(Y393/100)*0.0732</f>
        <v>0.146928</v>
      </c>
      <c r="AE393" s="44">
        <f t="shared" si="143"/>
        <v>1.8849340600314314E-3</v>
      </c>
      <c r="AF393" s="61" t="str">
        <f t="shared" si="144"/>
        <v>District has 100 pumps, with 36 % of pumps being electric. The electric tariff subsidy is Very High. These pumps abstract 255 MCM of groundwater.</v>
      </c>
      <c r="AG393" s="146">
        <f>INDEX(Replacement!N:N,MATCH(B393,Replacement!B:B,0))</f>
        <v>76.288895920000002</v>
      </c>
      <c r="AH393" s="147">
        <f>INDEX('Community SIP'!C:C,MATCH(B393,'Community SIP'!B:B,0))</f>
        <v>1.49</v>
      </c>
      <c r="AI393" s="147">
        <f>INDEX('Community SIP'!D:D,MATCH(B393,'Community SIP'!B:B,0))</f>
        <v>2.54</v>
      </c>
      <c r="AJ393" s="67" t="str">
        <f t="shared" si="145"/>
        <v>High</v>
      </c>
      <c r="AK393" s="64">
        <f t="shared" si="146"/>
        <v>3</v>
      </c>
      <c r="AL393" s="64" t="str">
        <f t="shared" si="147"/>
        <v>High</v>
      </c>
      <c r="AM393" s="70" t="str">
        <f t="shared" si="148"/>
        <v>Small and Marginal farmers hold 76 % of holdings. The average area per holding is 1.49 ha with High fragmentation of land.</v>
      </c>
      <c r="AN393" s="150" t="str">
        <f>INDEX(DISCOM!E:E,MATCH(B393,DISCOM!B:B,0))</f>
        <v>Dakshinanchal Vidyut Vitran Nigam Limited (DVVNL)</v>
      </c>
      <c r="AO393" s="150"/>
      <c r="AP393" s="150" t="str">
        <f>INDEX(DISCOM!F:F,MATCH(B393,DISCOM!B:B,0))</f>
        <v>C-</v>
      </c>
      <c r="AQ393" s="74" t="str">
        <f>INDEX(DISCOM!H:H,MATCH(B393,DISCOM!B:B,0))</f>
        <v>No</v>
      </c>
      <c r="AR393" s="150"/>
      <c r="AS393" s="77">
        <f>(INDEX(Tariff!D:D,MATCH(A393,Tariff!A:A,0)))*100</f>
        <v>0</v>
      </c>
      <c r="AT393" s="85" t="str">
        <f>(INDEX(Tariff!E:E,MATCH(A393,Tariff!A:A,0)))</f>
        <v>Very High</v>
      </c>
      <c r="AU393" s="86" t="str">
        <f t="shared" si="151"/>
        <v xml:space="preserve">Dakshinanchal Vidyut Vitran Nigam Limited (DVVNL) is the Distribution Company responsible for distributing electricity. The rating of DISCOM (capturing financial and operational metrics) is C-. </v>
      </c>
      <c r="AV393" s="119" t="str">
        <f>INDEX('Community SIP'!I:I,MATCH(B393,'Community SIP'!B:B,0))</f>
        <v>Community SIP</v>
      </c>
      <c r="AW393" s="119" t="str">
        <f t="shared" si="152"/>
        <v xml:space="preserve"> Small farm areas alongside higher fragmentation of holdings suggests community SIPs may be preferred</v>
      </c>
      <c r="AX393" s="119" t="str">
        <f t="shared" si="153"/>
        <v/>
      </c>
      <c r="AY393" s="119"/>
      <c r="AZ393" s="119" t="str">
        <f t="shared" si="149"/>
        <v>mix</v>
      </c>
      <c r="BA393" s="119"/>
      <c r="BB393" s="120" t="str">
        <f>INDEX(DISCOM!H:H,MATCH(B393,DISCOM!B:B,0))</f>
        <v>No</v>
      </c>
      <c r="BC393" s="153" t="s">
        <v>739</v>
      </c>
      <c r="BD393" s="181" t="str">
        <f t="shared" si="150"/>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393" s="58" t="s">
        <v>740</v>
      </c>
      <c r="BG393">
        <f>Y393*100</f>
        <v>6400</v>
      </c>
    </row>
    <row r="394" spans="1:59" ht="123" customHeight="1" x14ac:dyDescent="0.25">
      <c r="A394" s="88" t="str">
        <f>INDEX(Aquifer!A:A,MATCH(B394,Aquifer!C:C,0))</f>
        <v>uttar pradesh</v>
      </c>
      <c r="B394" s="89" t="s">
        <v>553</v>
      </c>
      <c r="C394" s="87">
        <v>4.7857785744817001</v>
      </c>
      <c r="D394" s="130">
        <f>INDEX(Aquifer!J:J,MATCH(B394,Aquifer!C:C,0))*100</f>
        <v>69.800843704843146</v>
      </c>
      <c r="E394" s="128">
        <v>164.39999999999998</v>
      </c>
      <c r="F394" s="128">
        <v>96.9</v>
      </c>
      <c r="G394" s="128">
        <v>75.729748205537192</v>
      </c>
      <c r="H394" s="46" t="str">
        <f t="shared" si="135"/>
        <v>High</v>
      </c>
      <c r="I394" s="46" t="str">
        <f t="shared" si="136"/>
        <v>Moderate</v>
      </c>
      <c r="J394" s="46" t="str">
        <f t="shared" si="137"/>
        <v>Very High</v>
      </c>
      <c r="K394" s="46" t="str">
        <f t="shared" si="138"/>
        <v>Very High</v>
      </c>
      <c r="L394" s="91" t="str">
        <f t="shared" si="139"/>
        <v>District has High proportion of area under cultivation, supporting Moderate cropping intensity. Irrigation coverage is Very High with Very High irrigation water requirements.</v>
      </c>
      <c r="M394" s="132">
        <v>82.36</v>
      </c>
      <c r="N394" s="132">
        <f>INDEX(Aquifer!H:H,MATCH(B394,Aquifer!C:C,0))</f>
        <v>64.62</v>
      </c>
      <c r="O394" s="77" t="str">
        <f>INDEX(Aquifer!F:F,MATCH(B394,Aquifer!C:C,0))</f>
        <v>SR</v>
      </c>
      <c r="P394" s="134">
        <f>INDEX(surface_water_body!F:F,MATCH(B394,surface_water_body!A:A,0))</f>
        <v>3733</v>
      </c>
      <c r="Q394" s="42">
        <f>INDEX(surface_water_body!D:D,MATCH(B394,surface_water_body!A:A,0))</f>
        <v>15.472170000000022</v>
      </c>
      <c r="R394" s="132">
        <f>INDEX(surface_water_body!E:E,MATCH(B394,surface_water_body!A:A,0))</f>
        <v>0.7470225462908453</v>
      </c>
      <c r="S394" s="43" t="str">
        <f t="shared" si="140"/>
        <v>Very High</v>
      </c>
      <c r="T394" s="43" t="str">
        <f t="shared" si="141"/>
        <v>Moderate</v>
      </c>
      <c r="U394" s="43">
        <f t="shared" si="133"/>
        <v>3</v>
      </c>
      <c r="V394" s="48" t="str">
        <f t="shared" si="142"/>
        <v>Groundwater contribution to irrigation is Very High with current groundwater development stage classified as Moderate. There are 3733 surface water bodies, covering 0.7% of district area.</v>
      </c>
      <c r="W394" s="136">
        <v>100</v>
      </c>
      <c r="X394" s="134">
        <v>11</v>
      </c>
      <c r="Y394" s="143">
        <f>INDEX(Aquifer!E:E, MATCH(B394,Aquifer!C:C,0))*100</f>
        <v>89</v>
      </c>
      <c r="Z394" s="139">
        <f>(INDEX(Aquifer!G:G, MATCH(B394,Aquifer!C:C,0)))*(10^4/10^6)</f>
        <v>603.95609999999999</v>
      </c>
      <c r="AA394" s="141">
        <v>0</v>
      </c>
      <c r="AB394" s="56">
        <f>INDEX(Replacement!M:M, MATCH(B394,Replacement!B:B,0))</f>
        <v>5.61</v>
      </c>
      <c r="AC394" s="57">
        <f t="shared" si="134"/>
        <v>4</v>
      </c>
      <c r="AD394" s="57">
        <f>(X394/100)*0.278+(Y394/100)*0.0732</f>
        <v>9.5728000000000008E-2</v>
      </c>
      <c r="AE394" s="44">
        <f t="shared" si="143"/>
        <v>2.9431306329019474E-3</v>
      </c>
      <c r="AF394" s="61" t="str">
        <f t="shared" si="144"/>
        <v>District has 100 pumps, with 11 % of pumps being electric. The electric tariff subsidy is Very High. These pumps abstract 603 MCM of groundwater.</v>
      </c>
      <c r="AG394" s="146">
        <f>INDEX(Replacement!N:N,MATCH(B394,Replacement!B:B,0))</f>
        <v>96.995541611999997</v>
      </c>
      <c r="AH394" s="147">
        <f>INDEX('Community SIP'!C:C,MATCH(B394,'Community SIP'!B:B,0))</f>
        <v>0.51</v>
      </c>
      <c r="AI394" s="147">
        <f>INDEX('Community SIP'!D:D,MATCH(B394,'Community SIP'!B:B,0))</f>
        <v>1.77</v>
      </c>
      <c r="AJ394" s="67" t="str">
        <f t="shared" si="145"/>
        <v>Very High</v>
      </c>
      <c r="AK394" s="64">
        <f t="shared" si="146"/>
        <v>4</v>
      </c>
      <c r="AL394" s="64" t="str">
        <f t="shared" si="147"/>
        <v>Moderate</v>
      </c>
      <c r="AM394" s="70" t="str">
        <f t="shared" si="148"/>
        <v>Small and Marginal farmers hold 96 % of holdings. The average area per holding is 0.51 ha with Moderate fragmentation of land.</v>
      </c>
      <c r="AN394" s="150" t="str">
        <f>INDEX(DISCOM!E:E,MATCH(B394,DISCOM!B:B,0))</f>
        <v>Purvanchal Vidyut Vitran Nigam Limited (PuVVNL)</v>
      </c>
      <c r="AO394" s="150"/>
      <c r="AP394" s="150" t="str">
        <f>INDEX(DISCOM!F:F,MATCH(B394,DISCOM!B:B,0))</f>
        <v>C-</v>
      </c>
      <c r="AQ394" s="74" t="str">
        <f>INDEX(DISCOM!H:H,MATCH(B394,DISCOM!B:B,0))</f>
        <v>Yes</v>
      </c>
      <c r="AR394" s="150" t="s">
        <v>726</v>
      </c>
      <c r="AS394" s="77">
        <f>(INDEX(Tariff!D:D,MATCH(A394,Tariff!A:A,0)))*100</f>
        <v>0</v>
      </c>
      <c r="AT394" s="85" t="str">
        <f>(INDEX(Tariff!E:E,MATCH(A394,Tariff!A:A,0)))</f>
        <v>Very High</v>
      </c>
      <c r="AU394" s="86" t="str">
        <f t="shared" si="151"/>
        <v>Purvanchal Vidyut Vitran Nigam Limited (PuVVNL) is the Distribution Company responsible for distributing electricity. The rating of DISCOM (capturing financial and operational metrics) is C-. More than 70 % of feeder is segregated.</v>
      </c>
      <c r="AV394" s="119" t="str">
        <f>INDEX('Community SIP'!I:I,MATCH(B394,'Community SIP'!B:B,0))</f>
        <v>Community SIP</v>
      </c>
      <c r="AW394" s="119" t="str">
        <f t="shared" si="152"/>
        <v xml:space="preserve"> Small farm areas alongside higher fragmentation of holdings suggests community SIPs may be preferred</v>
      </c>
      <c r="AX394" s="119" t="str">
        <f t="shared" si="153"/>
        <v xml:space="preserve"> High groundwater development suggests that new SIPs should focus on surface water sources. </v>
      </c>
      <c r="AY394" s="120" t="s">
        <v>727</v>
      </c>
      <c r="AZ394" s="119" t="str">
        <f t="shared" si="149"/>
        <v>Diesel</v>
      </c>
      <c r="BA394" s="119"/>
      <c r="BB394" s="120" t="str">
        <f>INDEX(DISCOM!H:H,MATCH(B394,DISCOM!B:B,0))</f>
        <v>Yes</v>
      </c>
      <c r="BC394" s="153" t="s">
        <v>736</v>
      </c>
      <c r="BD394"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394" s="58" t="s">
        <v>737</v>
      </c>
      <c r="BG394">
        <f>Y394*100</f>
        <v>8900</v>
      </c>
    </row>
    <row r="395" spans="1:59" ht="123" customHeight="1" x14ac:dyDescent="0.25">
      <c r="A395" s="88" t="str">
        <f>INDEX(Aquifer!A:A,MATCH(B395,Aquifer!C:C,0))</f>
        <v>odisha</v>
      </c>
      <c r="B395" s="89" t="s">
        <v>414</v>
      </c>
      <c r="C395" s="87">
        <v>4.9190669720283999</v>
      </c>
      <c r="D395" s="130">
        <f>INDEX(Aquifer!J:J,MATCH(B395,Aquifer!C:C,0))*100</f>
        <v>45.097391453578176</v>
      </c>
      <c r="E395" s="128">
        <v>104.69999999999999</v>
      </c>
      <c r="F395" s="128">
        <v>13.3</v>
      </c>
      <c r="G395" s="128">
        <v>27.508483392366184</v>
      </c>
      <c r="H395" s="46" t="str">
        <f t="shared" si="135"/>
        <v>Moderate</v>
      </c>
      <c r="I395" s="46" t="str">
        <f t="shared" si="136"/>
        <v>Low</v>
      </c>
      <c r="J395" s="46" t="str">
        <f t="shared" si="137"/>
        <v>Low</v>
      </c>
      <c r="K395" s="46" t="str">
        <f t="shared" si="138"/>
        <v>Low</v>
      </c>
      <c r="L395" s="91" t="str">
        <f t="shared" si="139"/>
        <v>District has Moderate proportion of area under cultivation, supporting Low cropping intensity. Irrigation coverage is Low with Low irrigation water requirements.</v>
      </c>
      <c r="M395" s="132">
        <v>15.85</v>
      </c>
      <c r="N395" s="132">
        <f>INDEX(Aquifer!H:H,MATCH(B395,Aquifer!C:C,0))</f>
        <v>43.14</v>
      </c>
      <c r="O395" s="77" t="str">
        <f>INDEX(Aquifer!F:F,MATCH(B395,Aquifer!C:C,0))</f>
        <v>HR</v>
      </c>
      <c r="P395" s="134">
        <f>INDEX(surface_water_body!F:F,MATCH(B395,surface_water_body!A:A,0))</f>
        <v>2911</v>
      </c>
      <c r="Q395" s="42">
        <f>INDEX(surface_water_body!D:D,MATCH(B395,surface_water_body!A:A,0))</f>
        <v>9.3698199999999652</v>
      </c>
      <c r="R395" s="132">
        <f>INDEX(surface_water_body!E:E,MATCH(B395,surface_water_body!A:A,0))</f>
        <v>8.971524462703559E-2</v>
      </c>
      <c r="S395" s="43" t="str">
        <f t="shared" si="140"/>
        <v>Low</v>
      </c>
      <c r="T395" s="43" t="str">
        <f t="shared" si="141"/>
        <v>Low</v>
      </c>
      <c r="U395" s="43">
        <f t="shared" si="133"/>
        <v>3</v>
      </c>
      <c r="V395" s="48" t="str">
        <f t="shared" si="142"/>
        <v>Groundwater contribution to irrigation is Low with current groundwater development stage classified as Low. There are 2911 surface water bodies, covering 0.1% of district area.</v>
      </c>
      <c r="W395" s="136">
        <v>100</v>
      </c>
      <c r="X395" s="134">
        <v>56.999999999999993</v>
      </c>
      <c r="Y395" s="143">
        <f>INDEX(Aquifer!E:E, MATCH(B395,Aquifer!C:C,0))*100</f>
        <v>36</v>
      </c>
      <c r="Z395" s="139">
        <f>(INDEX(Aquifer!G:G, MATCH(B395,Aquifer!C:C,0)))*(10^4/10^6)</f>
        <v>122.8638</v>
      </c>
      <c r="AA395" s="141">
        <v>150</v>
      </c>
      <c r="AB395" s="56">
        <f>INDEX(Replacement!M:M, MATCH(B395,Replacement!B:B,0))</f>
        <v>5.5</v>
      </c>
      <c r="AC395" s="57">
        <f t="shared" si="134"/>
        <v>2</v>
      </c>
      <c r="AD395" s="57">
        <f>(X395/100)*0.278+(Y395/100)*0.0732</f>
        <v>0.18481199999999998</v>
      </c>
      <c r="AE395" s="44">
        <f t="shared" si="143"/>
        <v>1.1332327576313332E-3</v>
      </c>
      <c r="AF395" s="61" t="str">
        <f t="shared" si="144"/>
        <v>District has 100 pumps, with 57 % of pumps being electric. The electric tariff subsidy is High. These pumps abstract 122 MCM of groundwater.</v>
      </c>
      <c r="AG395" s="146">
        <f>INDEX(Replacement!N:N,MATCH(B395,Replacement!B:B,0))</f>
        <v>95.25</v>
      </c>
      <c r="AH395" s="147">
        <f>INDEX('Community SIP'!C:C,MATCH(B395,'Community SIP'!B:B,0))</f>
        <v>0.82</v>
      </c>
      <c r="AI395" s="147">
        <f>INDEX('Community SIP'!D:D,MATCH(B395,'Community SIP'!B:B,0))</f>
        <v>1.64</v>
      </c>
      <c r="AJ395" s="67" t="str">
        <f t="shared" si="145"/>
        <v>Very High</v>
      </c>
      <c r="AK395" s="64">
        <f t="shared" si="146"/>
        <v>4</v>
      </c>
      <c r="AL395" s="64" t="str">
        <f t="shared" si="147"/>
        <v>Moderate</v>
      </c>
      <c r="AM395" s="70" t="str">
        <f t="shared" si="148"/>
        <v>Small and Marginal farmers hold 95 % of holdings. The average area per holding is 0.82 ha with Moderate fragmentation of land.</v>
      </c>
      <c r="AN395" s="150" t="str">
        <f>INDEX(DISCOM!E:E,MATCH(B395,DISCOM!B:B,0))</f>
        <v>TP Northern Odisha Distribution Limited (TPNODL)</v>
      </c>
      <c r="AO395" s="150"/>
      <c r="AP395" s="150" t="str">
        <f>INDEX(DISCOM!F:F,MATCH(B395,DISCOM!B:B,0))</f>
        <v>A+</v>
      </c>
      <c r="AQ395" s="74" t="str">
        <f>INDEX(DISCOM!H:H,MATCH(B395,DISCOM!B:B,0))</f>
        <v>No data</v>
      </c>
      <c r="AR395" s="150"/>
      <c r="AS395" s="77">
        <f>(INDEX(Tariff!D:D,MATCH(A395,Tariff!A:A,0)))*100</f>
        <v>150</v>
      </c>
      <c r="AT395" s="85" t="str">
        <f>(INDEX(Tariff!E:E,MATCH(A395,Tariff!A:A,0)))</f>
        <v>High</v>
      </c>
      <c r="AU395" s="86" t="str">
        <f t="shared" si="151"/>
        <v xml:space="preserve">TP Northern Odisha Distribution Limited (TPNODL) is the Distribution Company responsible for distributing electricity. The rating of DISCOM (capturing financial and operational metrics) is A+. </v>
      </c>
      <c r="AV395" s="119" t="str">
        <f>INDEX('Community SIP'!I:I,MATCH(B395,'Community SIP'!B:B,0))</f>
        <v>Community SIP</v>
      </c>
      <c r="AW395" s="119" t="str">
        <f t="shared" si="152"/>
        <v xml:space="preserve"> Small farm areas alongside higher fragmentation of holdings suggests community SIPs may be preferred</v>
      </c>
      <c r="AX395" s="119" t="str">
        <f t="shared" si="153"/>
        <v/>
      </c>
      <c r="AY395" s="119"/>
      <c r="AZ395" s="119" t="str">
        <f t="shared" si="149"/>
        <v>mix</v>
      </c>
      <c r="BA395" s="119" t="s">
        <v>728</v>
      </c>
      <c r="BB395" s="120" t="str">
        <f>INDEX(DISCOM!H:H,MATCH(B395,DISCOM!B:B,0))</f>
        <v>No data</v>
      </c>
      <c r="BC395" s="153" t="s">
        <v>744</v>
      </c>
      <c r="BD395" s="181" t="str">
        <f t="shared" si="150"/>
        <v>No data on DISCOM feeder segregation Small farm areas alongside higher fragmentation of holdings suggests community SIPs may be preferred</v>
      </c>
      <c r="BE395" s="58" t="s">
        <v>95</v>
      </c>
      <c r="BG395">
        <f>Y395*100</f>
        <v>3600</v>
      </c>
    </row>
    <row r="396" spans="1:59" ht="123" customHeight="1" x14ac:dyDescent="0.25">
      <c r="A396" s="88" t="str">
        <f>INDEX(Aquifer!A:A,MATCH(B396,Aquifer!C:C,0))</f>
        <v>telangana</v>
      </c>
      <c r="B396" s="89" t="s">
        <v>604</v>
      </c>
      <c r="C396" s="87">
        <v>5.3517299923185</v>
      </c>
      <c r="D396" s="130">
        <f>INDEX(Aquifer!J:J,MATCH(B396,Aquifer!C:C,0))*100</f>
        <v>54.079876458129625</v>
      </c>
      <c r="E396" s="128">
        <v>120.8</v>
      </c>
      <c r="F396" s="128">
        <v>62</v>
      </c>
      <c r="G396" s="128">
        <v>69.641761848714424</v>
      </c>
      <c r="H396" s="46" t="str">
        <f t="shared" si="135"/>
        <v>High</v>
      </c>
      <c r="I396" s="46" t="str">
        <f t="shared" si="136"/>
        <v>Low</v>
      </c>
      <c r="J396" s="46" t="str">
        <f t="shared" si="137"/>
        <v>High</v>
      </c>
      <c r="K396" s="46" t="str">
        <f t="shared" si="138"/>
        <v>Very High</v>
      </c>
      <c r="L396" s="91" t="str">
        <f t="shared" si="139"/>
        <v>District has High proportion of area under cultivation, supporting Low cropping intensity. Irrigation coverage is High with Very High irrigation water requirements.</v>
      </c>
      <c r="M396" s="132">
        <v>81.089999999999989</v>
      </c>
      <c r="N396" s="132">
        <f>INDEX(Aquifer!H:H,MATCH(B396,Aquifer!C:C,0))</f>
        <v>47.06</v>
      </c>
      <c r="O396" s="77" t="str">
        <f>INDEX(Aquifer!F:F,MATCH(B396,Aquifer!C:C,0))</f>
        <v>HR</v>
      </c>
      <c r="P396" s="134">
        <f>INDEX(surface_water_body!F:F,MATCH(B396,surface_water_body!A:A,0))</f>
        <v>3407</v>
      </c>
      <c r="Q396" s="42">
        <f>INDEX(surface_water_body!D:D,MATCH(B396,surface_water_body!A:A,0))</f>
        <v>62.527580000000142</v>
      </c>
      <c r="R396" s="132">
        <f>INDEX(surface_water_body!E:E,MATCH(B396,surface_water_body!A:A,0))</f>
        <v>0.62766588129689826</v>
      </c>
      <c r="S396" s="43" t="str">
        <f t="shared" si="140"/>
        <v>Very High</v>
      </c>
      <c r="T396" s="43" t="str">
        <f t="shared" si="141"/>
        <v>Low</v>
      </c>
      <c r="U396" s="43">
        <f t="shared" si="133"/>
        <v>4</v>
      </c>
      <c r="V396" s="48" t="str">
        <f t="shared" si="142"/>
        <v>Groundwater contribution to irrigation is Very High with current groundwater development stage classified as Low. There are 3407 surface water bodies, covering 0.6% of district area.</v>
      </c>
      <c r="W396" s="136">
        <v>100</v>
      </c>
      <c r="X396" s="134">
        <v>100</v>
      </c>
      <c r="Y396" s="143">
        <f>INDEX(Aquifer!E:E, MATCH(B396,Aquifer!C:C,0))*100</f>
        <v>0</v>
      </c>
      <c r="Z396" s="139">
        <f>(INDEX(Aquifer!G:G, MATCH(B396,Aquifer!C:C,0)))*(10^4/10^6)</f>
        <v>411.77940000000001</v>
      </c>
      <c r="AA396" s="141">
        <v>0</v>
      </c>
      <c r="AB396" s="56">
        <f>INDEX(Replacement!M:M, MATCH(B396,Replacement!B:B,0))</f>
        <v>14.7</v>
      </c>
      <c r="AC396" s="57">
        <f t="shared" si="134"/>
        <v>1</v>
      </c>
      <c r="AD396" s="57">
        <f>(X396/100)*0.278+(Y396/100)*0.0732</f>
        <v>0.27800000000000002</v>
      </c>
      <c r="AE396" s="44">
        <f t="shared" si="143"/>
        <v>1.5269649464066667E-2</v>
      </c>
      <c r="AF396" s="61" t="str">
        <f t="shared" si="144"/>
        <v>District has 100 pumps, with 100 % of pumps being electric. The electric tariff subsidy is Very High. These pumps abstract 411 MCM of groundwater.</v>
      </c>
      <c r="AG396" s="146">
        <f>INDEX(Replacement!N:N,MATCH(B396,Replacement!B:B,0))</f>
        <v>91.257176439999995</v>
      </c>
      <c r="AH396" s="147">
        <f>INDEX('Community SIP'!C:C,MATCH(B396,'Community SIP'!B:B,0))</f>
        <v>0.88</v>
      </c>
      <c r="AI396" s="147">
        <f>INDEX('Community SIP'!D:D,MATCH(B396,'Community SIP'!B:B,0))</f>
        <v>1.53</v>
      </c>
      <c r="AJ396" s="67" t="str">
        <f t="shared" si="145"/>
        <v>Very High</v>
      </c>
      <c r="AK396" s="64">
        <f t="shared" si="146"/>
        <v>4</v>
      </c>
      <c r="AL396" s="64" t="str">
        <f t="shared" si="147"/>
        <v>Moderate</v>
      </c>
      <c r="AM396" s="70" t="str">
        <f t="shared" si="148"/>
        <v>Small and Marginal farmers hold 91 % of holdings. The average area per holding is 0.88 ha with Moderate fragmentation of land.</v>
      </c>
      <c r="AN396" s="150" t="str">
        <f>INDEX(DISCOM!E:E,MATCH(B396,DISCOM!B:B,0))</f>
        <v>Southern Power Distribution Company of Telangana Limited (TSSPDCL)</v>
      </c>
      <c r="AO396" s="150"/>
      <c r="AP396" s="150" t="str">
        <f>INDEX(DISCOM!F:F,MATCH(B396,DISCOM!B:B,0))</f>
        <v>C</v>
      </c>
      <c r="AQ396" s="74" t="str">
        <f>INDEX(DISCOM!H:H,MATCH(B396,DISCOM!B:B,0))</f>
        <v>No</v>
      </c>
      <c r="AR396" s="150"/>
      <c r="AS396" s="77">
        <f>(INDEX(Tariff!D:D,MATCH(A396,Tariff!A:A,0)))*100</f>
        <v>0</v>
      </c>
      <c r="AT396" s="85" t="str">
        <f>(INDEX(Tariff!E:E,MATCH(A396,Tariff!A:A,0)))</f>
        <v>Very High</v>
      </c>
      <c r="AU396" s="86" t="str">
        <f t="shared" si="151"/>
        <v xml:space="preserve">Southern Power Distribution Company of Telangana Limited (TSSPDCL) is the Distribution Company responsible for distributing electricity. The rating of DISCOM (capturing financial and operational metrics) is C. </v>
      </c>
      <c r="AV396" s="119" t="str">
        <f>INDEX('Community SIP'!I:I,MATCH(B396,'Community SIP'!B:B,0))</f>
        <v>Community SIP</v>
      </c>
      <c r="AW396" s="119" t="str">
        <f t="shared" si="152"/>
        <v xml:space="preserve"> Small farm areas alongside higher fragmentation of holdings suggests community SIPs may be preferred</v>
      </c>
      <c r="AX396" s="119" t="str">
        <f t="shared" si="153"/>
        <v xml:space="preserve"> High groundwater development suggests that new SIPs should focus on surface water sources. </v>
      </c>
      <c r="AY396" s="120" t="s">
        <v>727</v>
      </c>
      <c r="AZ396" s="120" t="str">
        <f t="shared" si="149"/>
        <v>Electric</v>
      </c>
      <c r="BA396" s="119"/>
      <c r="BB396" s="120" t="str">
        <f>INDEX(DISCOM!H:H,MATCH(B396,DISCOM!B:B,0))</f>
        <v>No</v>
      </c>
      <c r="BC396" s="153" t="s">
        <v>724</v>
      </c>
      <c r="BD396"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396" s="58" t="s">
        <v>725</v>
      </c>
      <c r="BG396">
        <f>Y396*100</f>
        <v>0</v>
      </c>
    </row>
    <row r="397" spans="1:59" ht="123" customHeight="1" x14ac:dyDescent="0.25">
      <c r="A397" s="88" t="str">
        <f>INDEX(Aquifer!A:A,MATCH(B397,Aquifer!C:C,0))</f>
        <v>uttar pradesh</v>
      </c>
      <c r="B397" s="89" t="s">
        <v>625</v>
      </c>
      <c r="C397" s="87">
        <v>4.7929158685853999</v>
      </c>
      <c r="D397" s="130">
        <f>INDEX(Aquifer!J:J,MATCH(B397,Aquifer!C:C,0))*100</f>
        <v>71.32946283035109</v>
      </c>
      <c r="E397" s="128">
        <v>154.4</v>
      </c>
      <c r="F397" s="128">
        <v>100</v>
      </c>
      <c r="G397" s="128">
        <v>67.539136752221822</v>
      </c>
      <c r="H397" s="46" t="str">
        <f t="shared" si="135"/>
        <v>High</v>
      </c>
      <c r="I397" s="46" t="str">
        <f t="shared" si="136"/>
        <v>Moderate</v>
      </c>
      <c r="J397" s="46" t="str">
        <f t="shared" si="137"/>
        <v>Very High</v>
      </c>
      <c r="K397" s="46" t="str">
        <f t="shared" si="138"/>
        <v>Very High</v>
      </c>
      <c r="L397" s="91" t="str">
        <f t="shared" si="139"/>
        <v>District has High proportion of area under cultivation, supporting Moderate cropping intensity. Irrigation coverage is Very High with Very High irrigation water requirements.</v>
      </c>
      <c r="M397" s="132">
        <v>84.830000000000013</v>
      </c>
      <c r="N397" s="132">
        <f>INDEX(Aquifer!H:H,MATCH(B397,Aquifer!C:C,0))</f>
        <v>77.27</v>
      </c>
      <c r="O397" s="77" t="str">
        <f>INDEX(Aquifer!F:F,MATCH(B397,Aquifer!C:C,0))</f>
        <v>SR</v>
      </c>
      <c r="P397" s="134">
        <f>INDEX(surface_water_body!F:F,MATCH(B397,surface_water_body!A:A,0))</f>
        <v>1833</v>
      </c>
      <c r="Q397" s="42">
        <f>INDEX(surface_water_body!D:D,MATCH(B397,surface_water_body!A:A,0))</f>
        <v>10.046520000000001</v>
      </c>
      <c r="R397" s="132">
        <f>INDEX(surface_water_body!E:E,MATCH(B397,surface_water_body!A:A,0))</f>
        <v>0.37834322509622137</v>
      </c>
      <c r="S397" s="43" t="str">
        <f t="shared" si="140"/>
        <v>Very High</v>
      </c>
      <c r="T397" s="43" t="str">
        <f t="shared" si="141"/>
        <v>Semi-critical</v>
      </c>
      <c r="U397" s="43">
        <f t="shared" si="133"/>
        <v>3</v>
      </c>
      <c r="V397" s="48" t="str">
        <f t="shared" si="142"/>
        <v>Groundwater contribution to irrigation is Very High with current groundwater development stage classified as Semi-critical. There are 1833 surface water bodies, covering 0.4% of district area.</v>
      </c>
      <c r="W397" s="136">
        <v>100</v>
      </c>
      <c r="X397" s="134">
        <v>21</v>
      </c>
      <c r="Y397" s="143">
        <f>INDEX(Aquifer!E:E, MATCH(B397,Aquifer!C:C,0))*100</f>
        <v>78</v>
      </c>
      <c r="Z397" s="139">
        <f>(INDEX(Aquifer!G:G, MATCH(B397,Aquifer!C:C,0)))*(10^4/10^6)</f>
        <v>905.29169999999999</v>
      </c>
      <c r="AA397" s="141">
        <v>0</v>
      </c>
      <c r="AB397" s="56">
        <f>INDEX(Replacement!M:M, MATCH(B397,Replacement!B:B,0))</f>
        <v>13.28</v>
      </c>
      <c r="AC397" s="57">
        <f t="shared" si="134"/>
        <v>4</v>
      </c>
      <c r="AD397" s="57">
        <f>(X397/100)*0.278+(Y397/100)*0.0732</f>
        <v>0.115476</v>
      </c>
      <c r="AE397" s="44">
        <f t="shared" si="143"/>
        <v>1.2597392637279894E-2</v>
      </c>
      <c r="AF397" s="61" t="str">
        <f t="shared" si="144"/>
        <v>District has 100 pumps, with 21 % of pumps being electric. The electric tariff subsidy is Very High. These pumps abstract 905 MCM of groundwater.</v>
      </c>
      <c r="AG397" s="146">
        <f>INDEX(Replacement!N:N,MATCH(B397,Replacement!B:B,0))</f>
        <v>87.339045799999994</v>
      </c>
      <c r="AH397" s="147">
        <f>INDEX('Community SIP'!C:C,MATCH(B397,'Community SIP'!B:B,0))</f>
        <v>1</v>
      </c>
      <c r="AI397" s="147">
        <f>INDEX('Community SIP'!D:D,MATCH(B397,'Community SIP'!B:B,0))</f>
        <v>2</v>
      </c>
      <c r="AJ397" s="67" t="str">
        <f t="shared" si="145"/>
        <v>Very High</v>
      </c>
      <c r="AK397" s="64">
        <f t="shared" si="146"/>
        <v>4</v>
      </c>
      <c r="AL397" s="64" t="str">
        <f t="shared" si="147"/>
        <v>High</v>
      </c>
      <c r="AM397" s="70" t="str">
        <f t="shared" si="148"/>
        <v>Small and Marginal farmers hold 87 % of holdings. The average area per holding is 1 ha with High fragmentation of land.</v>
      </c>
      <c r="AN397" s="150" t="str">
        <f>INDEX(DISCOM!E:E,MATCH(B397,DISCOM!B:B,0))</f>
        <v>Paschimanchal Vidyut Vitran Nigam Limited (PVVNL)</v>
      </c>
      <c r="AO397" s="150"/>
      <c r="AP397" s="150" t="str">
        <f>INDEX(DISCOM!F:F,MATCH(B397,DISCOM!B:B,0))</f>
        <v>B</v>
      </c>
      <c r="AQ397" s="74" t="str">
        <f>INDEX(DISCOM!H:H,MATCH(B397,DISCOM!B:B,0))</f>
        <v>Yes</v>
      </c>
      <c r="AR397" s="150" t="s">
        <v>726</v>
      </c>
      <c r="AS397" s="77">
        <f>(INDEX(Tariff!D:D,MATCH(A397,Tariff!A:A,0)))*100</f>
        <v>0</v>
      </c>
      <c r="AT397" s="85" t="str">
        <f>(INDEX(Tariff!E:E,MATCH(A397,Tariff!A:A,0)))</f>
        <v>Very High</v>
      </c>
      <c r="AU397" s="86" t="str">
        <f t="shared" si="151"/>
        <v>Paschimanchal Vidyut Vitran Nigam Limited (PVVNL) is the Distribution Company responsible for distributing electricity. The rating of DISCOM (capturing financial and operational metrics) is B. More than 70 % of feeder is segregated.</v>
      </c>
      <c r="AV397" s="119" t="str">
        <f>INDEX('Community SIP'!I:I,MATCH(B397,'Community SIP'!B:B,0))</f>
        <v>Community SIP</v>
      </c>
      <c r="AW397" s="119" t="str">
        <f t="shared" si="152"/>
        <v xml:space="preserve"> Small farm areas alongside higher fragmentation of holdings suggests community SIPs may be preferred</v>
      </c>
      <c r="AX397" s="119" t="str">
        <f t="shared" si="153"/>
        <v xml:space="preserve"> High groundwater development suggests that new SIPs should focus on surface water sources. </v>
      </c>
      <c r="AY397" s="120" t="s">
        <v>727</v>
      </c>
      <c r="AZ397" s="119" t="str">
        <f t="shared" si="149"/>
        <v>Diesel</v>
      </c>
      <c r="BA397" s="120" t="s">
        <v>728</v>
      </c>
      <c r="BB397" s="120" t="str">
        <f>INDEX(DISCOM!H:H,MATCH(B397,DISCOM!B:B,0))</f>
        <v>Yes</v>
      </c>
      <c r="BC397" s="153" t="s">
        <v>736</v>
      </c>
      <c r="BD397"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397" s="58" t="s">
        <v>737</v>
      </c>
      <c r="BG397">
        <f>Y397*100</f>
        <v>7800</v>
      </c>
    </row>
    <row r="398" spans="1:59" ht="123" customHeight="1" x14ac:dyDescent="0.25">
      <c r="A398" s="88" t="str">
        <f>INDEX(Aquifer!A:A,MATCH(B398,Aquifer!C:C,0))</f>
        <v>haryana</v>
      </c>
      <c r="B398" s="89" t="s">
        <v>172</v>
      </c>
      <c r="C398" s="87">
        <v>4.8600000000000003</v>
      </c>
      <c r="D398" s="130">
        <f>INDEX(Aquifer!J:J,MATCH(B398,Aquifer!C:C,0))*100</f>
        <v>74.689468337284111</v>
      </c>
      <c r="E398" s="128">
        <v>168.79999999999998</v>
      </c>
      <c r="F398" s="128">
        <v>66.099999999999994</v>
      </c>
      <c r="G398" s="128">
        <v>77.12392829306313</v>
      </c>
      <c r="H398" s="46" t="str">
        <f t="shared" si="135"/>
        <v>High</v>
      </c>
      <c r="I398" s="46" t="str">
        <f t="shared" si="136"/>
        <v>Moderate</v>
      </c>
      <c r="J398" s="46" t="str">
        <f t="shared" si="137"/>
        <v>High</v>
      </c>
      <c r="K398" s="46" t="str">
        <f t="shared" si="138"/>
        <v>Very High</v>
      </c>
      <c r="L398" s="91" t="str">
        <f t="shared" si="139"/>
        <v>District has High proportion of area under cultivation, supporting Moderate cropping intensity. Irrigation coverage is High with Very High irrigation water requirements.</v>
      </c>
      <c r="M398" s="132">
        <v>87.47</v>
      </c>
      <c r="N398" s="132">
        <f>INDEX(Aquifer!H:H,MATCH(B398,Aquifer!C:C,0))</f>
        <v>80.22</v>
      </c>
      <c r="O398" s="77" t="str">
        <f>INDEX(Aquifer!F:F,MATCH(B398,Aquifer!C:C,0))</f>
        <v>SR</v>
      </c>
      <c r="P398" s="134">
        <f>INDEX(surface_water_body!F:F,MATCH(B398,surface_water_body!A:A,0))</f>
        <v>337</v>
      </c>
      <c r="Q398" s="42">
        <f>INDEX(surface_water_body!D:D,MATCH(B398,surface_water_body!A:A,0))</f>
        <v>0.42730999999999986</v>
      </c>
      <c r="R398" s="132">
        <f>INDEX(surface_water_body!E:E,MATCH(B398,surface_water_body!A:A,0))</f>
        <v>2.8496115964204521E-2</v>
      </c>
      <c r="S398" s="43" t="str">
        <f t="shared" si="140"/>
        <v>Very High</v>
      </c>
      <c r="T398" s="43" t="str">
        <f t="shared" si="141"/>
        <v>Semi-critical</v>
      </c>
      <c r="U398" s="43">
        <f t="shared" si="133"/>
        <v>1</v>
      </c>
      <c r="V398" s="48" t="str">
        <f t="shared" si="142"/>
        <v>Groundwater contribution to irrigation is Very High with current groundwater development stage classified as Semi-critical. There are 337 surface water bodies, covering 0% of district area.</v>
      </c>
      <c r="W398" s="136">
        <v>100</v>
      </c>
      <c r="X398" s="134">
        <v>98</v>
      </c>
      <c r="Y398" s="143">
        <f>INDEX(Aquifer!E:E, MATCH(B398,Aquifer!C:C,0))*100</f>
        <v>2</v>
      </c>
      <c r="Z398" s="139">
        <f>(INDEX(Aquifer!G:G, MATCH(B398,Aquifer!C:C,0)))*(10^4/10^6)</f>
        <v>128.2987</v>
      </c>
      <c r="AA398" s="141">
        <v>10</v>
      </c>
      <c r="AB398" s="56">
        <f>INDEX(Replacement!M:M, MATCH(B398,Replacement!B:B,0))</f>
        <v>5.4</v>
      </c>
      <c r="AC398" s="57">
        <f t="shared" si="134"/>
        <v>1</v>
      </c>
      <c r="AD398" s="57">
        <f>(X398/100)*0.278+(Y398/100)*0.0732</f>
        <v>0.27390400000000004</v>
      </c>
      <c r="AE398" s="44">
        <f t="shared" si="143"/>
        <v>1.7219348291152004E-3</v>
      </c>
      <c r="AF398" s="61" t="str">
        <f t="shared" si="144"/>
        <v>District has 100 pumps, with 98 % of pumps being electric. The electric tariff subsidy is Very High. These pumps abstract 128 MCM of groundwater.</v>
      </c>
      <c r="AG398" s="146">
        <f>INDEX(Replacement!N:N,MATCH(B398,Replacement!B:B,0))</f>
        <v>76.92</v>
      </c>
      <c r="AH398" s="147">
        <f>INDEX('Community SIP'!C:C,MATCH(B398,'Community SIP'!B:B,0))</f>
        <v>1.61</v>
      </c>
      <c r="AI398" s="147">
        <f>INDEX('Community SIP'!D:D,MATCH(B398,'Community SIP'!B:B,0))</f>
        <v>1</v>
      </c>
      <c r="AJ398" s="67" t="str">
        <f t="shared" si="145"/>
        <v>High</v>
      </c>
      <c r="AK398" s="64">
        <f t="shared" si="146"/>
        <v>3</v>
      </c>
      <c r="AL398" s="64" t="str">
        <f t="shared" si="147"/>
        <v>Low</v>
      </c>
      <c r="AM398" s="70" t="str">
        <f t="shared" si="148"/>
        <v>Small and Marginal farmers hold 76 % of holdings. The average area per holding is 1.61 ha with Low fragmentation of land.</v>
      </c>
      <c r="AN398" s="150" t="str">
        <f>INDEX(DISCOM!E:E,MATCH(B398,DISCOM!B:B,0))</f>
        <v>Dakshin Haryana Bijli Vitran Nigam Limited (DHBVNL)</v>
      </c>
      <c r="AO398" s="150"/>
      <c r="AP398" s="150" t="str">
        <f>INDEX(DISCOM!F:F,MATCH(B398,DISCOM!B:B,0))</f>
        <v>A</v>
      </c>
      <c r="AQ398" s="74" t="str">
        <f>INDEX(DISCOM!H:H,MATCH(B398,DISCOM!B:B,0))</f>
        <v>Yes</v>
      </c>
      <c r="AR398" s="150" t="s">
        <v>726</v>
      </c>
      <c r="AS398" s="77">
        <f>(INDEX(Tariff!D:D,MATCH(A398,Tariff!A:A,0)))*100</f>
        <v>10</v>
      </c>
      <c r="AT398" s="85" t="str">
        <f>(INDEX(Tariff!E:E,MATCH(A398,Tariff!A:A,0)))</f>
        <v>Very High</v>
      </c>
      <c r="AU398" s="86" t="str">
        <f t="shared" si="151"/>
        <v>Dakshin Haryana Bijli Vitran Nigam Limited (DHBVNL) is the Distribution Company responsible for distributing electricity. The rating of DISCOM (capturing financial and operational metrics) is A. More than 70 % of feeder is segregated.</v>
      </c>
      <c r="AV398" s="119" t="str">
        <f>INDEX('Community SIP'!I:I,MATCH(B398,'Community SIP'!B:B,0))</f>
        <v/>
      </c>
      <c r="AW398" s="119" t="str">
        <f t="shared" si="152"/>
        <v/>
      </c>
      <c r="AX398" s="119" t="str">
        <f t="shared" si="153"/>
        <v xml:space="preserve"> High groundwater development suggests that new SIPs should focus on surface water sources. </v>
      </c>
      <c r="AY398" s="120" t="s">
        <v>727</v>
      </c>
      <c r="AZ398" s="120" t="str">
        <f t="shared" si="149"/>
        <v>Electric</v>
      </c>
      <c r="BA398" s="120" t="s">
        <v>728</v>
      </c>
      <c r="BB398" s="120" t="str">
        <f>INDEX(DISCOM!H:H,MATCH(B398,DISCOM!B:B,0))</f>
        <v>Yes</v>
      </c>
      <c r="BC398" s="153" t="s">
        <v>729</v>
      </c>
      <c r="BD398" s="181" t="str">
        <f t="shared" si="150"/>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398" s="58" t="s">
        <v>730</v>
      </c>
      <c r="BG398">
        <f>Y398*100</f>
        <v>200</v>
      </c>
    </row>
    <row r="399" spans="1:59" ht="123" customHeight="1" x14ac:dyDescent="0.25">
      <c r="A399" s="88" t="str">
        <f>INDEX(Aquifer!A:A,MATCH(B399,Aquifer!C:C,0))</f>
        <v>uttar pradesh</v>
      </c>
      <c r="B399" s="89" t="s">
        <v>522</v>
      </c>
      <c r="C399" s="87">
        <v>5.0314411153881</v>
      </c>
      <c r="D399" s="130">
        <f>INDEX(Aquifer!J:J,MATCH(B399,Aquifer!C:C,0))*100</f>
        <v>46.878729215837069</v>
      </c>
      <c r="E399" s="128">
        <v>157.1</v>
      </c>
      <c r="F399" s="128">
        <v>72.7</v>
      </c>
      <c r="G399" s="128">
        <v>72.592363947193462</v>
      </c>
      <c r="H399" s="46" t="str">
        <f t="shared" si="135"/>
        <v>Moderate</v>
      </c>
      <c r="I399" s="46" t="str">
        <f t="shared" si="136"/>
        <v>Moderate</v>
      </c>
      <c r="J399" s="46" t="str">
        <f t="shared" si="137"/>
        <v>High</v>
      </c>
      <c r="K399" s="46" t="str">
        <f t="shared" si="138"/>
        <v>Very High</v>
      </c>
      <c r="L399" s="91" t="str">
        <f t="shared" si="139"/>
        <v>District has Moderate proportion of area under cultivation, supporting Moderate cropping intensity. Irrigation coverage is High with Very High irrigation water requirements.</v>
      </c>
      <c r="M399" s="132">
        <v>58.51</v>
      </c>
      <c r="N399" s="132">
        <f>INDEX(Aquifer!H:H,MATCH(B399,Aquifer!C:C,0))</f>
        <v>62.7</v>
      </c>
      <c r="O399" s="77" t="str">
        <f>INDEX(Aquifer!F:F,MATCH(B399,Aquifer!C:C,0))</f>
        <v>SR</v>
      </c>
      <c r="P399" s="134">
        <f>INDEX(surface_water_body!F:F,MATCH(B399,surface_water_body!A:A,0))</f>
        <v>1837</v>
      </c>
      <c r="Q399" s="42">
        <f>INDEX(surface_water_body!D:D,MATCH(B399,surface_water_body!A:A,0))</f>
        <v>13.147300000000005</v>
      </c>
      <c r="R399" s="132">
        <f>INDEX(surface_water_body!E:E,MATCH(B399,surface_water_body!A:A,0))</f>
        <v>0.28985327506043368</v>
      </c>
      <c r="S399" s="43" t="str">
        <f t="shared" si="140"/>
        <v>High</v>
      </c>
      <c r="T399" s="43" t="str">
        <f t="shared" si="141"/>
        <v>Moderate</v>
      </c>
      <c r="U399" s="43">
        <f t="shared" si="133"/>
        <v>3</v>
      </c>
      <c r="V399" s="48" t="str">
        <f t="shared" si="142"/>
        <v>Groundwater contribution to irrigation is High with current groundwater development stage classified as Moderate. There are 1837 surface water bodies, covering 0.3% of district area.</v>
      </c>
      <c r="W399" s="136">
        <v>100</v>
      </c>
      <c r="X399" s="134">
        <v>47</v>
      </c>
      <c r="Y399" s="143">
        <f>INDEX(Aquifer!E:E, MATCH(B399,Aquifer!C:C,0))*100</f>
        <v>53</v>
      </c>
      <c r="Z399" s="139">
        <f>(INDEX(Aquifer!G:G, MATCH(B399,Aquifer!C:C,0)))*(10^4/10^6)</f>
        <v>301.31229999999999</v>
      </c>
      <c r="AA399" s="141">
        <v>0</v>
      </c>
      <c r="AB399" s="56">
        <f>INDEX(Replacement!M:M, MATCH(B399,Replacement!B:B,0))</f>
        <v>7.9</v>
      </c>
      <c r="AC399" s="57">
        <f t="shared" si="134"/>
        <v>3</v>
      </c>
      <c r="AD399" s="57">
        <f>(X399/100)*0.278+(Y399/100)*0.0732</f>
        <v>0.169456</v>
      </c>
      <c r="AE399" s="44">
        <f t="shared" si="143"/>
        <v>3.6601865664474967E-3</v>
      </c>
      <c r="AF399" s="61" t="str">
        <f t="shared" si="144"/>
        <v>District has 100 pumps, with 47 % of pumps being electric. The electric tariff subsidy is Very High. These pumps abstract 301 MCM of groundwater.</v>
      </c>
      <c r="AG399" s="146">
        <f>INDEX(Replacement!N:N,MATCH(B399,Replacement!B:B,0))</f>
        <v>89.663346270000005</v>
      </c>
      <c r="AH399" s="147">
        <f>INDEX('Community SIP'!C:C,MATCH(B399,'Community SIP'!B:B,0))</f>
        <v>0.88</v>
      </c>
      <c r="AI399" s="147">
        <f>INDEX('Community SIP'!D:D,MATCH(B399,'Community SIP'!B:B,0))</f>
        <v>2.4900000000000002</v>
      </c>
      <c r="AJ399" s="67" t="str">
        <f t="shared" si="145"/>
        <v>Very High</v>
      </c>
      <c r="AK399" s="64">
        <f t="shared" si="146"/>
        <v>4</v>
      </c>
      <c r="AL399" s="64" t="str">
        <f t="shared" si="147"/>
        <v>High</v>
      </c>
      <c r="AM399" s="70" t="str">
        <f t="shared" si="148"/>
        <v>Small and Marginal farmers hold 89 % of holdings. The average area per holding is 0.88 ha with High fragmentation of land.</v>
      </c>
      <c r="AN399" s="150" t="str">
        <f>INDEX(DISCOM!E:E,MATCH(B399,DISCOM!B:B,0))</f>
        <v>Purvanchal Vidyut Vitran Nigam Limited (PuVVNL)</v>
      </c>
      <c r="AO399" s="150"/>
      <c r="AP399" s="150" t="str">
        <f>INDEX(DISCOM!F:F,MATCH(B399,DISCOM!B:B,0))</f>
        <v>C-</v>
      </c>
      <c r="AQ399" s="74" t="str">
        <f>INDEX(DISCOM!H:H,MATCH(B399,DISCOM!B:B,0))</f>
        <v>Yes</v>
      </c>
      <c r="AR399" s="150" t="s">
        <v>726</v>
      </c>
      <c r="AS399" s="77">
        <f>(INDEX(Tariff!D:D,MATCH(A399,Tariff!A:A,0)))*100</f>
        <v>0</v>
      </c>
      <c r="AT399" s="85" t="str">
        <f>(INDEX(Tariff!E:E,MATCH(A399,Tariff!A:A,0)))</f>
        <v>Very High</v>
      </c>
      <c r="AU399" s="86" t="str">
        <f t="shared" si="151"/>
        <v>Purvanchal Vidyut Vitran Nigam Limited (PuVVNL) is the Distribution Company responsible for distributing electricity. The rating of DISCOM (capturing financial and operational metrics) is C-. More than 70 % of feeder is segregated.</v>
      </c>
      <c r="AV399" s="119" t="str">
        <f>INDEX('Community SIP'!I:I,MATCH(B399,'Community SIP'!B:B,0))</f>
        <v>Community SIP</v>
      </c>
      <c r="AW399" s="119" t="str">
        <f t="shared" si="152"/>
        <v xml:space="preserve"> Small farm areas alongside higher fragmentation of holdings suggests community SIPs may be preferred</v>
      </c>
      <c r="AX399" s="119" t="str">
        <f t="shared" si="153"/>
        <v/>
      </c>
      <c r="AY399" s="119"/>
      <c r="AZ399" s="119" t="str">
        <f t="shared" si="149"/>
        <v>mix</v>
      </c>
      <c r="BA399" s="119"/>
      <c r="BB399" s="120" t="str">
        <f>INDEX(DISCOM!H:H,MATCH(B399,DISCOM!B:B,0))</f>
        <v>Yes</v>
      </c>
      <c r="BC399" s="153" t="s">
        <v>739</v>
      </c>
      <c r="BD399" s="181" t="str">
        <f t="shared" si="150"/>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399" s="58" t="s">
        <v>740</v>
      </c>
      <c r="BG399">
        <f>Y399*100</f>
        <v>5300</v>
      </c>
    </row>
    <row r="400" spans="1:59" ht="123" customHeight="1" x14ac:dyDescent="0.25">
      <c r="A400" s="88" t="str">
        <f>INDEX(Aquifer!A:A,MATCH(B400,Aquifer!C:C,0))</f>
        <v>punjab</v>
      </c>
      <c r="B400" s="89" t="s">
        <v>236</v>
      </c>
      <c r="C400" s="87">
        <v>4.8</v>
      </c>
      <c r="D400" s="130">
        <f>INDEX(Aquifer!J:J,MATCH(B400,Aquifer!C:C,0))*100</f>
        <v>86.747236023454633</v>
      </c>
      <c r="E400" s="128">
        <v>199.3</v>
      </c>
      <c r="F400" s="128">
        <v>100</v>
      </c>
      <c r="G400" s="128">
        <v>76.702048735947045</v>
      </c>
      <c r="H400" s="46" t="str">
        <f t="shared" si="135"/>
        <v>Very High</v>
      </c>
      <c r="I400" s="46" t="str">
        <f t="shared" si="136"/>
        <v>High</v>
      </c>
      <c r="J400" s="46" t="str">
        <f t="shared" si="137"/>
        <v>Very High</v>
      </c>
      <c r="K400" s="46" t="str">
        <f t="shared" si="138"/>
        <v>Very High</v>
      </c>
      <c r="L400" s="91" t="str">
        <f t="shared" si="139"/>
        <v>District has Very High proportion of area under cultivation, supporting High cropping intensity. Irrigation coverage is Very High with Very High irrigation water requirements.</v>
      </c>
      <c r="M400" s="132">
        <v>75.570000000000007</v>
      </c>
      <c r="N400" s="132">
        <f>INDEX(Aquifer!H:H,MATCH(B400,Aquifer!C:C,0))</f>
        <v>237.22</v>
      </c>
      <c r="O400" s="77" t="str">
        <f>INDEX(Aquifer!F:F,MATCH(B400,Aquifer!C:C,0))</f>
        <v>SR</v>
      </c>
      <c r="P400" s="134">
        <f>INDEX(surface_water_body!F:F,MATCH(B400,surface_water_body!A:A,0))</f>
        <v>480</v>
      </c>
      <c r="Q400" s="42">
        <f>INDEX(surface_water_body!D:D,MATCH(B400,surface_water_body!A:A,0))</f>
        <v>2.9634300000000025</v>
      </c>
      <c r="R400" s="132">
        <f>INDEX(surface_water_body!E:E,MATCH(B400,surface_water_body!A:A,0))</f>
        <v>0.124784646079175</v>
      </c>
      <c r="S400" s="43" t="str">
        <f t="shared" si="140"/>
        <v>Very High</v>
      </c>
      <c r="T400" s="43" t="str">
        <f t="shared" si="141"/>
        <v>Over-exploited</v>
      </c>
      <c r="U400" s="43">
        <f t="shared" si="133"/>
        <v>1</v>
      </c>
      <c r="V400" s="48" t="str">
        <f t="shared" si="142"/>
        <v>Groundwater contribution to irrigation is Very High with current groundwater development stage classified as Over-exploited. There are 480 surface water bodies, covering 0.1% of district area.</v>
      </c>
      <c r="W400" s="136">
        <v>100</v>
      </c>
      <c r="X400" s="134">
        <v>96</v>
      </c>
      <c r="Y400" s="143">
        <f>INDEX(Aquifer!E:E, MATCH(B400,Aquifer!C:C,0))*100</f>
        <v>4</v>
      </c>
      <c r="Z400" s="139">
        <f>(INDEX(Aquifer!G:G, MATCH(B400,Aquifer!C:C,0)))*(10^4/10^6)</f>
        <v>3169.6539000000002</v>
      </c>
      <c r="AA400" s="141">
        <v>0</v>
      </c>
      <c r="AB400" s="56">
        <f>INDEX(Replacement!M:M, MATCH(B400,Replacement!B:B,0))</f>
        <v>24.9</v>
      </c>
      <c r="AC400" s="57">
        <f t="shared" si="134"/>
        <v>1</v>
      </c>
      <c r="AD400" s="57">
        <f>(X400/100)*0.278+(Y400/100)*0.0732</f>
        <v>0.26980799999999999</v>
      </c>
      <c r="AE400" s="44">
        <f t="shared" si="143"/>
        <v>0.19322723235711278</v>
      </c>
      <c r="AF400" s="61" t="str">
        <f t="shared" si="144"/>
        <v>District has 100 pumps, with 96 % of pumps being electric. The electric tariff subsidy is Very High. These pumps abstract 3169 MCM of groundwater.</v>
      </c>
      <c r="AG400" s="146">
        <f>INDEX(Replacement!N:N,MATCH(B400,Replacement!B:B,0))</f>
        <v>0</v>
      </c>
      <c r="AH400" s="147">
        <f>INDEX('Community SIP'!C:C,MATCH(B400,'Community SIP'!B:B,0))</f>
        <v>3.7437242412888723</v>
      </c>
      <c r="AI400" s="147">
        <f>INDEX('Community SIP'!D:D,MATCH(B400,'Community SIP'!B:B,0))</f>
        <v>1.23</v>
      </c>
      <c r="AJ400" s="67" t="str">
        <f t="shared" si="145"/>
        <v>Low</v>
      </c>
      <c r="AK400" s="64">
        <f t="shared" si="146"/>
        <v>1</v>
      </c>
      <c r="AL400" s="64" t="str">
        <f t="shared" si="147"/>
        <v>Low</v>
      </c>
      <c r="AM400" s="70" t="str">
        <f t="shared" si="148"/>
        <v>Small and Marginal farmers hold 0 % of holdings. The average area per holding is 3.74372424128887 ha with Low fragmentation of land.</v>
      </c>
      <c r="AN400" s="150" t="str">
        <f>INDEX(DISCOM!E:E,MATCH(B400,DISCOM!B:B,0))</f>
        <v>Punjab State Power Corporation Limited (PSPCL)</v>
      </c>
      <c r="AO400" s="150"/>
      <c r="AP400" s="150" t="str">
        <f>INDEX(DISCOM!F:F,MATCH(B400,DISCOM!B:B,0))</f>
        <v>B</v>
      </c>
      <c r="AQ400" s="74" t="str">
        <f>INDEX(DISCOM!H:H,MATCH(B400,DISCOM!B:B,0))</f>
        <v>Yes</v>
      </c>
      <c r="AR400" s="150" t="s">
        <v>726</v>
      </c>
      <c r="AS400" s="77">
        <f>(INDEX(Tariff!D:D,MATCH(A400,Tariff!A:A,0)))*100</f>
        <v>0</v>
      </c>
      <c r="AT400" s="85" t="str">
        <f>(INDEX(Tariff!E:E,MATCH(A400,Tariff!A:A,0)))</f>
        <v>Very High</v>
      </c>
      <c r="AU400" s="86" t="str">
        <f t="shared" si="151"/>
        <v>Punjab State Power Corporation Limited (PSPCL) is the Distribution Company responsible for distributing electricity. The rating of DISCOM (capturing financial and operational metrics) is B. More than 70 % of feeder is segregated.</v>
      </c>
      <c r="AV400" s="119" t="str">
        <f>INDEX('Community SIP'!I:I,MATCH(B400,'Community SIP'!B:B,0))</f>
        <v/>
      </c>
      <c r="AW400" s="119" t="str">
        <f t="shared" si="152"/>
        <v/>
      </c>
      <c r="AX400" s="119" t="str">
        <f t="shared" si="153"/>
        <v xml:space="preserve"> High groundwater development suggests that new SIPs should focus on surface water sources. </v>
      </c>
      <c r="AY400" s="120" t="s">
        <v>727</v>
      </c>
      <c r="AZ400" s="119" t="str">
        <f t="shared" si="149"/>
        <v>Electric</v>
      </c>
      <c r="BA400" s="120" t="s">
        <v>728</v>
      </c>
      <c r="BB400" s="120" t="str">
        <f>INDEX(DISCOM!H:H,MATCH(B400,DISCOM!B:B,0))</f>
        <v>Yes</v>
      </c>
      <c r="BC400" s="153" t="s">
        <v>729</v>
      </c>
      <c r="BD400" s="181" t="str">
        <f t="shared" si="150"/>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00" s="58" t="s">
        <v>730</v>
      </c>
      <c r="BG400">
        <f>Y400*100</f>
        <v>400</v>
      </c>
    </row>
    <row r="401" spans="1:59" ht="123" customHeight="1" x14ac:dyDescent="0.25">
      <c r="A401" s="88" t="str">
        <f>INDEX(Aquifer!A:A,MATCH(B401,Aquifer!C:C,0))</f>
        <v>nagaland</v>
      </c>
      <c r="B401" s="89" t="s">
        <v>134</v>
      </c>
      <c r="C401" s="87">
        <v>4.2111942323838001</v>
      </c>
      <c r="D401" s="130">
        <f>INDEX(Aquifer!J:J,MATCH(B401,Aquifer!C:C,0))*100</f>
        <v>20.723041117145076</v>
      </c>
      <c r="E401" s="128">
        <v>141.70000000000002</v>
      </c>
      <c r="F401" s="128">
        <v>15.9</v>
      </c>
      <c r="G401" s="128">
        <v>28.191096488283087</v>
      </c>
      <c r="H401" s="46" t="str">
        <f t="shared" si="135"/>
        <v>Low</v>
      </c>
      <c r="I401" s="46" t="str">
        <f t="shared" si="136"/>
        <v>Moderate</v>
      </c>
      <c r="J401" s="46" t="str">
        <f t="shared" si="137"/>
        <v>Low</v>
      </c>
      <c r="K401" s="46" t="str">
        <f t="shared" si="138"/>
        <v>Low</v>
      </c>
      <c r="L401" s="91" t="str">
        <f t="shared" si="139"/>
        <v>District has Low proportion of area under cultivation, supporting Moderate cropping intensity. Irrigation coverage is Low with Low irrigation water requirements.</v>
      </c>
      <c r="M401" s="132">
        <v>1.38</v>
      </c>
      <c r="N401" s="132">
        <f>INDEX(Aquifer!H:H,MATCH(B401,Aquifer!C:C,0))</f>
        <v>1.25</v>
      </c>
      <c r="O401" s="77" t="str">
        <f>INDEX(Aquifer!F:F,MATCH(B401,Aquifer!C:C,0))</f>
        <v>HR</v>
      </c>
      <c r="P401" s="134">
        <f>INDEX(surface_water_body!F:F,MATCH(B401,surface_water_body!A:A,0))</f>
        <v>125</v>
      </c>
      <c r="Q401" s="42">
        <f>INDEX(surface_water_body!D:D,MATCH(B401,surface_water_body!A:A,0))</f>
        <v>0.8310099999999998</v>
      </c>
      <c r="R401" s="132">
        <f>INDEX(surface_water_body!E:E,MATCH(B401,surface_water_body!A:A,0))</f>
        <v>5.1078555674580653E-2</v>
      </c>
      <c r="S401" s="43" t="str">
        <f t="shared" si="140"/>
        <v>Low</v>
      </c>
      <c r="T401" s="43" t="str">
        <f t="shared" si="141"/>
        <v>Low</v>
      </c>
      <c r="U401" s="43">
        <f t="shared" si="133"/>
        <v>1</v>
      </c>
      <c r="V401" s="48" t="str">
        <f t="shared" si="142"/>
        <v>Groundwater contribution to irrigation is Low with current groundwater development stage classified as Low. There are 125 surface water bodies, covering 0.1% of district area.</v>
      </c>
      <c r="W401" s="136">
        <v>100</v>
      </c>
      <c r="X401" s="134">
        <v>0</v>
      </c>
      <c r="Y401" s="143">
        <f>INDEX(Aquifer!E:E, MATCH(B401,Aquifer!C:C,0))*100</f>
        <v>0</v>
      </c>
      <c r="Z401" s="139">
        <f>(INDEX(Aquifer!G:G, MATCH(B401,Aquifer!C:C,0)))*(10^4/10^6)</f>
        <v>0.1177</v>
      </c>
      <c r="AA401" s="141">
        <v>320</v>
      </c>
      <c r="AB401" s="56">
        <f>INDEX(Replacement!M:M, MATCH(B401,Replacement!B:B,0))</f>
        <v>2.6</v>
      </c>
      <c r="AC401" s="57">
        <f t="shared" si="134"/>
        <v>4</v>
      </c>
      <c r="AD401" s="57">
        <f>(X401/100)*0.278+(Y401/100)*0.0732</f>
        <v>0</v>
      </c>
      <c r="AE401" s="44">
        <f t="shared" si="143"/>
        <v>0</v>
      </c>
      <c r="AF401" s="61" t="str">
        <f t="shared" si="144"/>
        <v>District has 100 pumps, with 0 % of pumps being electric. The electric tariff subsidy is Low. These pumps abstract 0 MCM of groundwater.</v>
      </c>
      <c r="AG401" s="146">
        <f>INDEX(Replacement!N:N,MATCH(B401,Replacement!B:B,0))</f>
        <v>25.919999999999998</v>
      </c>
      <c r="AH401" s="147">
        <f>INDEX('Community SIP'!C:C,MATCH(B401,'Community SIP'!B:B,0))</f>
        <v>5.12</v>
      </c>
      <c r="AI401" s="147">
        <f>INDEX('Community SIP'!D:D,MATCH(B401,'Community SIP'!B:B,0))</f>
        <v>2.66</v>
      </c>
      <c r="AJ401" s="67" t="str">
        <f t="shared" si="145"/>
        <v>Low</v>
      </c>
      <c r="AK401" s="64">
        <f t="shared" si="146"/>
        <v>1</v>
      </c>
      <c r="AL401" s="64" t="str">
        <f t="shared" si="147"/>
        <v>High</v>
      </c>
      <c r="AM401" s="70" t="str">
        <f t="shared" si="148"/>
        <v>Small and Marginal farmers hold 25 % of holdings. The average area per holding is 5.12 ha with High fragmentation of land.</v>
      </c>
      <c r="AN401" s="150" t="e">
        <f>INDEX(DISCOM!E:E,MATCH(B401,DISCOM!B:B,0))</f>
        <v>#N/A</v>
      </c>
      <c r="AO401" s="150"/>
      <c r="AP401" s="150" t="e">
        <f>INDEX(DISCOM!F:F,MATCH(B401,DISCOM!B:B,0))</f>
        <v>#N/A</v>
      </c>
      <c r="AQ401" s="74" t="str">
        <f>INDEX(DISCOM!H:H,MATCH(B401,DISCOM!B:B,0))</f>
        <v>No data</v>
      </c>
      <c r="AR401" s="150"/>
      <c r="AS401" s="77">
        <f>(INDEX(Tariff!D:D,MATCH(A401,Tariff!A:A,0)))*100</f>
        <v>320</v>
      </c>
      <c r="AT401" s="85" t="str">
        <f>(INDEX(Tariff!E:E,MATCH(A401,Tariff!A:A,0)))</f>
        <v>Low</v>
      </c>
      <c r="AU401" s="86" t="s">
        <v>735</v>
      </c>
      <c r="AV401" s="119" t="str">
        <f>INDEX('Community SIP'!I:I,MATCH(B401,'Community SIP'!B:B,0))</f>
        <v/>
      </c>
      <c r="AW401" s="119" t="str">
        <f t="shared" si="152"/>
        <v/>
      </c>
      <c r="AX401" s="119" t="str">
        <f t="shared" si="153"/>
        <v/>
      </c>
      <c r="AY401" s="119"/>
      <c r="AZ401" s="119" t="str">
        <f t="shared" si="149"/>
        <v>Diesel</v>
      </c>
      <c r="BA401" s="119"/>
      <c r="BB401" s="120" t="str">
        <f>INDEX(DISCOM!H:H,MATCH(B401,DISCOM!B:B,0))</f>
        <v>No data</v>
      </c>
      <c r="BC401" s="153" t="s">
        <v>736</v>
      </c>
      <c r="BD401" s="181" t="str">
        <f t="shared" si="150"/>
        <v>Higher proportion of diesel pumps suggests that PM-KUSUM model B be preferred.</v>
      </c>
      <c r="BE401" s="58" t="s">
        <v>737</v>
      </c>
      <c r="BG401">
        <f>Y401*100</f>
        <v>0</v>
      </c>
    </row>
    <row r="402" spans="1:59" ht="123" customHeight="1" x14ac:dyDescent="0.25">
      <c r="A402" s="88" t="str">
        <f>INDEX(Aquifer!A:A,MATCH(B402,Aquifer!C:C,0))</f>
        <v>nagaland</v>
      </c>
      <c r="B402" s="89" t="s">
        <v>104</v>
      </c>
      <c r="C402" s="87">
        <v>4.0808342825443997</v>
      </c>
      <c r="D402" s="130">
        <f>INDEX(Aquifer!J:J,MATCH(B402,Aquifer!C:C,0))*100</f>
        <v>23.527335675030674</v>
      </c>
      <c r="E402" s="128">
        <v>122.30000000000001</v>
      </c>
      <c r="F402" s="128">
        <v>13.6</v>
      </c>
      <c r="G402" s="128">
        <v>23.27674443228744</v>
      </c>
      <c r="H402" s="46" t="str">
        <f t="shared" si="135"/>
        <v>Low</v>
      </c>
      <c r="I402" s="46" t="str">
        <f t="shared" si="136"/>
        <v>Low</v>
      </c>
      <c r="J402" s="46" t="str">
        <f t="shared" si="137"/>
        <v>Low</v>
      </c>
      <c r="K402" s="46" t="str">
        <f t="shared" si="138"/>
        <v>Low</v>
      </c>
      <c r="L402" s="91" t="str">
        <f t="shared" si="139"/>
        <v>District has Low proportion of area under cultivation, supporting Low cropping intensity. Irrigation coverage is Low with Low irrigation water requirements.</v>
      </c>
      <c r="M402" s="132">
        <v>0.22</v>
      </c>
      <c r="N402" s="132">
        <f>INDEX(Aquifer!H:H,MATCH(B402,Aquifer!C:C,0))</f>
        <v>3.68</v>
      </c>
      <c r="O402" s="77" t="str">
        <f>INDEX(Aquifer!F:F,MATCH(B402,Aquifer!C:C,0))</f>
        <v>HR</v>
      </c>
      <c r="P402" s="134">
        <f>INDEX(surface_water_body!F:F,MATCH(B402,surface_water_body!A:A,0))</f>
        <v>92</v>
      </c>
      <c r="Q402" s="42">
        <f>INDEX(surface_water_body!D:D,MATCH(B402,surface_water_body!A:A,0))</f>
        <v>3.10094</v>
      </c>
      <c r="R402" s="132">
        <f>INDEX(surface_water_body!E:E,MATCH(B402,surface_water_body!A:A,0))</f>
        <v>0.14089200114413228</v>
      </c>
      <c r="S402" s="43" t="str">
        <f t="shared" si="140"/>
        <v>Low</v>
      </c>
      <c r="T402" s="43" t="str">
        <f t="shared" si="141"/>
        <v>Low</v>
      </c>
      <c r="U402" s="43">
        <f t="shared" si="133"/>
        <v>2</v>
      </c>
      <c r="V402" s="48" t="str">
        <f t="shared" si="142"/>
        <v>Groundwater contribution to irrigation is Low with current groundwater development stage classified as Low. There are 92 surface water bodies, covering 0.1% of district area.</v>
      </c>
      <c r="W402" s="136">
        <v>100</v>
      </c>
      <c r="X402" s="134">
        <v>0</v>
      </c>
      <c r="Y402" s="143">
        <f>INDEX(Aquifer!E:E, MATCH(B402,Aquifer!C:C,0))*100</f>
        <v>0</v>
      </c>
      <c r="Z402" s="139">
        <f>(INDEX(Aquifer!G:G, MATCH(B402,Aquifer!C:C,0)))*(10^4/10^6)</f>
        <v>0.70709999999999995</v>
      </c>
      <c r="AA402" s="141">
        <v>320</v>
      </c>
      <c r="AB402" s="56">
        <f>INDEX(Replacement!M:M, MATCH(B402,Replacement!B:B,0))</f>
        <v>2.5</v>
      </c>
      <c r="AC402" s="57">
        <f t="shared" si="134"/>
        <v>4</v>
      </c>
      <c r="AD402" s="57">
        <f>(X402/100)*0.278+(Y402/100)*0.0732</f>
        <v>0</v>
      </c>
      <c r="AE402" s="44">
        <f t="shared" si="143"/>
        <v>0</v>
      </c>
      <c r="AF402" s="61" t="str">
        <f t="shared" si="144"/>
        <v>District has 100 pumps, with 0 % of pumps being electric. The electric tariff subsidy is Low. These pumps abstract 0 MCM of groundwater.</v>
      </c>
      <c r="AG402" s="146">
        <f>INDEX(Replacement!N:N,MATCH(B402,Replacement!B:B,0))</f>
        <v>14.17</v>
      </c>
      <c r="AH402" s="147">
        <f>INDEX('Community SIP'!C:C,MATCH(B402,'Community SIP'!B:B,0))</f>
        <v>4.3</v>
      </c>
      <c r="AI402" s="147">
        <f>INDEX('Community SIP'!D:D,MATCH(B402,'Community SIP'!B:B,0))</f>
        <v>1.88</v>
      </c>
      <c r="AJ402" s="67" t="str">
        <f t="shared" si="145"/>
        <v>Low</v>
      </c>
      <c r="AK402" s="64">
        <f t="shared" si="146"/>
        <v>1</v>
      </c>
      <c r="AL402" s="64" t="str">
        <f t="shared" si="147"/>
        <v>Moderate</v>
      </c>
      <c r="AM402" s="70" t="str">
        <f t="shared" si="148"/>
        <v>Small and Marginal farmers hold 14 % of holdings. The average area per holding is 4.3 ha with Moderate fragmentation of land.</v>
      </c>
      <c r="AN402" s="150" t="e">
        <f>INDEX(DISCOM!E:E,MATCH(B402,DISCOM!B:B,0))</f>
        <v>#N/A</v>
      </c>
      <c r="AO402" s="150"/>
      <c r="AP402" s="150" t="e">
        <f>INDEX(DISCOM!F:F,MATCH(B402,DISCOM!B:B,0))</f>
        <v>#N/A</v>
      </c>
      <c r="AQ402" s="74" t="str">
        <f>INDEX(DISCOM!H:H,MATCH(B402,DISCOM!B:B,0))</f>
        <v>No data</v>
      </c>
      <c r="AR402" s="150"/>
      <c r="AS402" s="77">
        <f>(INDEX(Tariff!D:D,MATCH(A402,Tariff!A:A,0)))*100</f>
        <v>320</v>
      </c>
      <c r="AT402" s="85" t="str">
        <f>(INDEX(Tariff!E:E,MATCH(A402,Tariff!A:A,0)))</f>
        <v>Low</v>
      </c>
      <c r="AU402" s="86" t="s">
        <v>735</v>
      </c>
      <c r="AV402" s="119" t="str">
        <f>INDEX('Community SIP'!I:I,MATCH(B402,'Community SIP'!B:B,0))</f>
        <v/>
      </c>
      <c r="AW402" s="119" t="str">
        <f t="shared" si="152"/>
        <v/>
      </c>
      <c r="AX402" s="119" t="str">
        <f t="shared" si="153"/>
        <v/>
      </c>
      <c r="AY402" s="119"/>
      <c r="AZ402" s="119" t="str">
        <f t="shared" si="149"/>
        <v>Diesel</v>
      </c>
      <c r="BA402" s="119"/>
      <c r="BB402" s="120" t="str">
        <f>INDEX(DISCOM!H:H,MATCH(B402,DISCOM!B:B,0))</f>
        <v>No data</v>
      </c>
      <c r="BC402" s="153" t="s">
        <v>736</v>
      </c>
      <c r="BD402" s="181" t="str">
        <f t="shared" si="150"/>
        <v>Higher proportion of diesel pumps suggests that PM-KUSUM model B be preferred.</v>
      </c>
      <c r="BE402" s="58" t="s">
        <v>737</v>
      </c>
      <c r="BG402">
        <f>Y402*100</f>
        <v>0</v>
      </c>
    </row>
    <row r="403" spans="1:59" ht="123" customHeight="1" x14ac:dyDescent="0.25">
      <c r="A403" s="88" t="str">
        <f>INDEX(Aquifer!A:A,MATCH(B403,Aquifer!C:C,0))</f>
        <v>uttar pradesh</v>
      </c>
      <c r="B403" s="89" t="s">
        <v>660</v>
      </c>
      <c r="C403" s="87">
        <v>4.8038084618561996</v>
      </c>
      <c r="D403" s="130">
        <f>INDEX(Aquifer!J:J,MATCH(B403,Aquifer!C:C,0))*100</f>
        <v>80.827527688460165</v>
      </c>
      <c r="E403" s="128">
        <v>180.7</v>
      </c>
      <c r="F403" s="128">
        <v>93.9</v>
      </c>
      <c r="G403" s="128">
        <v>73.657366239954371</v>
      </c>
      <c r="H403" s="46" t="str">
        <f t="shared" si="135"/>
        <v>Very High</v>
      </c>
      <c r="I403" s="46" t="str">
        <f t="shared" si="136"/>
        <v>High</v>
      </c>
      <c r="J403" s="46" t="str">
        <f t="shared" si="137"/>
        <v>Very High</v>
      </c>
      <c r="K403" s="46" t="str">
        <f t="shared" si="138"/>
        <v>Very High</v>
      </c>
      <c r="L403" s="91" t="str">
        <f t="shared" si="139"/>
        <v>District has Very High proportion of area under cultivation, supporting High cropping intensity. Irrigation coverage is Very High with Very High irrigation water requirements.</v>
      </c>
      <c r="M403" s="132">
        <v>81.39</v>
      </c>
      <c r="N403" s="132">
        <f>INDEX(Aquifer!H:H,MATCH(B403,Aquifer!C:C,0))</f>
        <v>88.64</v>
      </c>
      <c r="O403" s="77" t="str">
        <f>INDEX(Aquifer!F:F,MATCH(B403,Aquifer!C:C,0))</f>
        <v>SR</v>
      </c>
      <c r="P403" s="134">
        <f>INDEX(surface_water_body!F:F,MATCH(B403,surface_water_body!A:A,0))</f>
        <v>2697</v>
      </c>
      <c r="Q403" s="42">
        <f>INDEX(surface_water_body!D:D,MATCH(B403,surface_water_body!A:A,0))</f>
        <v>2.4650400000000015</v>
      </c>
      <c r="R403" s="132">
        <f>INDEX(surface_water_body!E:E,MATCH(B403,surface_water_body!A:A,0))</f>
        <v>0.11529562139067447</v>
      </c>
      <c r="S403" s="43" t="str">
        <f t="shared" si="140"/>
        <v>Very High</v>
      </c>
      <c r="T403" s="43" t="str">
        <f t="shared" si="141"/>
        <v>Semi-critical</v>
      </c>
      <c r="U403" s="43">
        <f t="shared" si="133"/>
        <v>1</v>
      </c>
      <c r="V403" s="48" t="str">
        <f t="shared" si="142"/>
        <v>Groundwater contribution to irrigation is Very High with current groundwater development stage classified as Semi-critical. There are 2697 surface water bodies, covering 0.1% of district area.</v>
      </c>
      <c r="W403" s="136">
        <v>100</v>
      </c>
      <c r="X403" s="134">
        <v>56.000000000000007</v>
      </c>
      <c r="Y403" s="143">
        <f>INDEX(Aquifer!E:E, MATCH(B403,Aquifer!C:C,0))*100</f>
        <v>43</v>
      </c>
      <c r="Z403" s="139">
        <f>(INDEX(Aquifer!G:G, MATCH(B403,Aquifer!C:C,0)))*(10^4/10^6)</f>
        <v>582.62160000000006</v>
      </c>
      <c r="AA403" s="141">
        <v>0</v>
      </c>
      <c r="AB403" s="56">
        <f>INDEX(Replacement!M:M, MATCH(B403,Replacement!B:B,0))</f>
        <v>10.9</v>
      </c>
      <c r="AC403" s="57">
        <f t="shared" si="134"/>
        <v>2</v>
      </c>
      <c r="AD403" s="57">
        <f>(X403/100)*0.278+(Y403/100)*0.0732</f>
        <v>0.18715600000000004</v>
      </c>
      <c r="AE403" s="44">
        <f t="shared" si="143"/>
        <v>1.0784975288033962E-2</v>
      </c>
      <c r="AF403" s="61" t="str">
        <f t="shared" si="144"/>
        <v>District has 100 pumps, with 56 % of pumps being electric. The electric tariff subsidy is Very High. These pumps abstract 582 MCM of groundwater.</v>
      </c>
      <c r="AG403" s="146">
        <f>INDEX(Replacement!N:N,MATCH(B403,Replacement!B:B,0))</f>
        <v>92.817350309999995</v>
      </c>
      <c r="AH403" s="147">
        <f>INDEX('Community SIP'!C:C,MATCH(B403,'Community SIP'!B:B,0))</f>
        <v>0.73</v>
      </c>
      <c r="AI403" s="147">
        <f>INDEX('Community SIP'!D:D,MATCH(B403,'Community SIP'!B:B,0))</f>
        <v>1.69</v>
      </c>
      <c r="AJ403" s="67" t="str">
        <f t="shared" si="145"/>
        <v>Very High</v>
      </c>
      <c r="AK403" s="64">
        <f t="shared" si="146"/>
        <v>4</v>
      </c>
      <c r="AL403" s="64" t="str">
        <f t="shared" si="147"/>
        <v>Moderate</v>
      </c>
      <c r="AM403" s="70" t="str">
        <f t="shared" si="148"/>
        <v>Small and Marginal farmers hold 92 % of holdings. The average area per holding is 0.73 ha with Moderate fragmentation of land.</v>
      </c>
      <c r="AN403" s="150" t="str">
        <f>INDEX(DISCOM!E:E,MATCH(B403,DISCOM!B:B,0))</f>
        <v>Paschimanchal Vidyut Vitran Nigam Limited (PVVNL)</v>
      </c>
      <c r="AO403" s="150"/>
      <c r="AP403" s="150" t="str">
        <f>INDEX(DISCOM!F:F,MATCH(B403,DISCOM!B:B,0))</f>
        <v>B</v>
      </c>
      <c r="AQ403" s="74" t="str">
        <f>INDEX(DISCOM!H:H,MATCH(B403,DISCOM!B:B,0))</f>
        <v>Yes</v>
      </c>
      <c r="AR403" s="150" t="s">
        <v>726</v>
      </c>
      <c r="AS403" s="77">
        <f>(INDEX(Tariff!D:D,MATCH(A403,Tariff!A:A,0)))*100</f>
        <v>0</v>
      </c>
      <c r="AT403" s="85" t="str">
        <f>(INDEX(Tariff!E:E,MATCH(A403,Tariff!A:A,0)))</f>
        <v>Very High</v>
      </c>
      <c r="AU403" s="86" t="str">
        <f t="shared" si="151"/>
        <v>Paschimanchal Vidyut Vitran Nigam Limited (PVVNL) is the Distribution Company responsible for distributing electricity. The rating of DISCOM (capturing financial and operational metrics) is B. More than 70 % of feeder is segregated.</v>
      </c>
      <c r="AV403" s="119" t="str">
        <f>INDEX('Community SIP'!I:I,MATCH(B403,'Community SIP'!B:B,0))</f>
        <v>Community SIP</v>
      </c>
      <c r="AW403" s="119" t="str">
        <f t="shared" si="152"/>
        <v xml:space="preserve"> Small farm areas alongside higher fragmentation of holdings suggests community SIPs may be preferred</v>
      </c>
      <c r="AX403" s="119" t="str">
        <f t="shared" si="153"/>
        <v xml:space="preserve"> High groundwater development suggests that new SIPs should focus on surface water sources. </v>
      </c>
      <c r="AY403" s="120" t="s">
        <v>727</v>
      </c>
      <c r="AZ403" s="119" t="str">
        <f t="shared" si="149"/>
        <v>mix</v>
      </c>
      <c r="BA403" s="120" t="s">
        <v>728</v>
      </c>
      <c r="BB403" s="120" t="str">
        <f>INDEX(DISCOM!H:H,MATCH(B403,DISCOM!B:B,0))</f>
        <v>Yes</v>
      </c>
      <c r="BC403" s="153" t="s">
        <v>747</v>
      </c>
      <c r="BD403" s="181" t="str">
        <f t="shared" si="150"/>
        <v>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403" s="58" t="s">
        <v>730</v>
      </c>
      <c r="BG403">
        <f>Y403*100</f>
        <v>4300</v>
      </c>
    </row>
    <row r="404" spans="1:59" ht="123" customHeight="1" x14ac:dyDescent="0.25">
      <c r="A404" s="88" t="str">
        <f>INDEX(Aquifer!A:A,MATCH(B404,Aquifer!C:C,0))</f>
        <v>gujarat</v>
      </c>
      <c r="B404" s="89" t="s">
        <v>173</v>
      </c>
      <c r="C404" s="87">
        <v>5.59</v>
      </c>
      <c r="D404" s="130">
        <f>INDEX(Aquifer!J:J,MATCH(B404,Aquifer!C:C,0))*100</f>
        <v>73.75621187022746</v>
      </c>
      <c r="E404" s="128">
        <v>117</v>
      </c>
      <c r="F404" s="128">
        <v>52.6</v>
      </c>
      <c r="G404" s="128">
        <v>77.978407635898023</v>
      </c>
      <c r="H404" s="46" t="str">
        <f t="shared" si="135"/>
        <v>High</v>
      </c>
      <c r="I404" s="46" t="str">
        <f t="shared" si="136"/>
        <v>Low</v>
      </c>
      <c r="J404" s="46" t="str">
        <f t="shared" si="137"/>
        <v>High</v>
      </c>
      <c r="K404" s="46" t="str">
        <f t="shared" si="138"/>
        <v>Very High</v>
      </c>
      <c r="L404" s="91" t="str">
        <f t="shared" si="139"/>
        <v>District has High proportion of area under cultivation, supporting Low cropping intensity. Irrigation coverage is High with Very High irrigation water requirements.</v>
      </c>
      <c r="M404" s="132">
        <v>98.68</v>
      </c>
      <c r="N404" s="132">
        <f>INDEX(Aquifer!H:H,MATCH(B404,Aquifer!C:C,0))</f>
        <v>45.9</v>
      </c>
      <c r="O404" s="77" t="str">
        <f>INDEX(Aquifer!F:F,MATCH(B404,Aquifer!C:C,0))</f>
        <v>HR</v>
      </c>
      <c r="P404" s="134">
        <f>INDEX(surface_water_body!F:F,MATCH(B404,surface_water_body!A:A,0))</f>
        <v>1438</v>
      </c>
      <c r="Q404" s="42">
        <f>INDEX(surface_water_body!D:D,MATCH(B404,surface_water_body!A:A,0))</f>
        <v>46.423499999999962</v>
      </c>
      <c r="R404" s="132">
        <f>INDEX(surface_water_body!E:E,MATCH(B404,surface_water_body!A:A,0))</f>
        <v>0.90266958125409946</v>
      </c>
      <c r="S404" s="43" t="str">
        <f t="shared" si="140"/>
        <v>Very High</v>
      </c>
      <c r="T404" s="43" t="str">
        <f t="shared" si="141"/>
        <v>Low</v>
      </c>
      <c r="U404" s="43">
        <f t="shared" si="133"/>
        <v>4</v>
      </c>
      <c r="V404" s="48" t="str">
        <f t="shared" si="142"/>
        <v>Groundwater contribution to irrigation is Very High with current groundwater development stage classified as Low. There are 1438 surface water bodies, covering 0.9% of district area.</v>
      </c>
      <c r="W404" s="136">
        <v>100</v>
      </c>
      <c r="X404" s="134">
        <v>100</v>
      </c>
      <c r="Y404" s="143">
        <f>INDEX(Aquifer!E:E, MATCH(B404,Aquifer!C:C,0))*100</f>
        <v>0</v>
      </c>
      <c r="Z404" s="139">
        <f>(INDEX(Aquifer!G:G, MATCH(B404,Aquifer!C:C,0)))*(10^4/10^6)</f>
        <v>316.14600000000002</v>
      </c>
      <c r="AA404" s="141">
        <v>60</v>
      </c>
      <c r="AB404" s="56">
        <f>INDEX(Replacement!M:M, MATCH(B404,Replacement!B:B,0))</f>
        <v>13.49602709677907</v>
      </c>
      <c r="AC404" s="57">
        <f t="shared" si="134"/>
        <v>1</v>
      </c>
      <c r="AD404" s="57">
        <f>(X404/100)*0.278+(Y404/100)*0.0732</f>
        <v>0.27800000000000002</v>
      </c>
      <c r="AE404" s="44">
        <f t="shared" si="143"/>
        <v>1.0763183609654987E-2</v>
      </c>
      <c r="AF404" s="61" t="str">
        <f t="shared" si="144"/>
        <v>District has 100 pumps, with 100 % of pumps being electric. The electric tariff subsidy is Very High. These pumps abstract 316 MCM of groundwater.</v>
      </c>
      <c r="AG404" s="146">
        <f>INDEX(Replacement!N:N,MATCH(B404,Replacement!B:B,0))</f>
        <v>60.33</v>
      </c>
      <c r="AH404" s="147">
        <f>INDEX('Community SIP'!C:C,MATCH(B404,'Community SIP'!B:B,0))</f>
        <v>2.27</v>
      </c>
      <c r="AI404" s="147">
        <f>INDEX('Community SIP'!D:D,MATCH(B404,'Community SIP'!B:B,0))</f>
        <v>1.08</v>
      </c>
      <c r="AJ404" s="67" t="str">
        <f t="shared" si="145"/>
        <v>High</v>
      </c>
      <c r="AK404" s="64">
        <f t="shared" si="146"/>
        <v>2</v>
      </c>
      <c r="AL404" s="64" t="str">
        <f t="shared" si="147"/>
        <v>Low</v>
      </c>
      <c r="AM404" s="70" t="str">
        <f t="shared" si="148"/>
        <v>Small and Marginal farmers hold 60 % of holdings. The average area per holding is 2.27 ha with Low fragmentation of land.</v>
      </c>
      <c r="AN404" s="150" t="str">
        <f>INDEX(DISCOM!E:E,MATCH(B404,DISCOM!B:B,0))</f>
        <v>Paschim Gujarat Vij Company Limited (PGVCL)</v>
      </c>
      <c r="AO404" s="150"/>
      <c r="AP404" s="150" t="str">
        <f>INDEX(DISCOM!F:F,MATCH(B404,DISCOM!B:B,0))</f>
        <v>A+</v>
      </c>
      <c r="AQ404" s="74" t="str">
        <f>INDEX(DISCOM!H:H,MATCH(B404,DISCOM!B:B,0))</f>
        <v>Yes</v>
      </c>
      <c r="AR404" s="150" t="s">
        <v>726</v>
      </c>
      <c r="AS404" s="77">
        <f>(INDEX(Tariff!D:D,MATCH(A404,Tariff!A:A,0)))*100</f>
        <v>60</v>
      </c>
      <c r="AT404" s="85" t="str">
        <f>(INDEX(Tariff!E:E,MATCH(A404,Tariff!A:A,0)))</f>
        <v>Very High</v>
      </c>
      <c r="AU404" s="86" t="str">
        <f t="shared" si="151"/>
        <v>Paschim Gujarat Vij Company Limited (PGVCL) is the Distribution Company responsible for distributing electricity. The rating of DISCOM (capturing financial and operational metrics) is A+. More than 70 % of feeder is segregated.</v>
      </c>
      <c r="AV404" s="119" t="str">
        <f>INDEX('Community SIP'!I:I,MATCH(B404,'Community SIP'!B:B,0))</f>
        <v/>
      </c>
      <c r="AW404" s="119" t="str">
        <f t="shared" si="152"/>
        <v/>
      </c>
      <c r="AX404" s="119" t="str">
        <f t="shared" si="153"/>
        <v xml:space="preserve"> High groundwater development suggests that new SIPs should focus on surface water sources. </v>
      </c>
      <c r="AY404" s="120" t="s">
        <v>727</v>
      </c>
      <c r="AZ404" s="119" t="str">
        <f t="shared" si="149"/>
        <v>Electric</v>
      </c>
      <c r="BA404" s="120" t="s">
        <v>728</v>
      </c>
      <c r="BB404" s="120" t="str">
        <f>INDEX(DISCOM!H:H,MATCH(B404,DISCOM!B:B,0))</f>
        <v>Yes</v>
      </c>
      <c r="BC404" s="153" t="s">
        <v>729</v>
      </c>
      <c r="BD404" s="181" t="str">
        <f t="shared" si="150"/>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04" s="58" t="s">
        <v>730</v>
      </c>
      <c r="BG404">
        <f>Y404*100</f>
        <v>0</v>
      </c>
    </row>
    <row r="405" spans="1:59" ht="123" customHeight="1" x14ac:dyDescent="0.25">
      <c r="A405" s="88" t="str">
        <f>INDEX(Aquifer!A:A,MATCH(B405,Aquifer!C:C,0))</f>
        <v>madhya pradesh</v>
      </c>
      <c r="B405" s="89" t="s">
        <v>523</v>
      </c>
      <c r="C405" s="87">
        <v>5.1549098413031</v>
      </c>
      <c r="D405" s="130">
        <f>INDEX(Aquifer!J:J,MATCH(B405,Aquifer!C:C,0))*100</f>
        <v>55.951132780264942</v>
      </c>
      <c r="E405" s="128">
        <v>157</v>
      </c>
      <c r="F405" s="128">
        <v>57.6</v>
      </c>
      <c r="G405" s="128">
        <v>59.311936083752329</v>
      </c>
      <c r="H405" s="46" t="str">
        <f t="shared" si="135"/>
        <v>High</v>
      </c>
      <c r="I405" s="46" t="str">
        <f t="shared" si="136"/>
        <v>Moderate</v>
      </c>
      <c r="J405" s="46" t="str">
        <f t="shared" si="137"/>
        <v>High</v>
      </c>
      <c r="K405" s="46" t="str">
        <f t="shared" si="138"/>
        <v>High</v>
      </c>
      <c r="L405" s="91" t="str">
        <f t="shared" si="139"/>
        <v>District has High proportion of area under cultivation, supporting Moderate cropping intensity. Irrigation coverage is High with High irrigation water requirements.</v>
      </c>
      <c r="M405" s="132">
        <v>69.03</v>
      </c>
      <c r="N405" s="132">
        <f>INDEX(Aquifer!H:H,MATCH(B405,Aquifer!C:C,0))</f>
        <v>40.130000000000003</v>
      </c>
      <c r="O405" s="77" t="str">
        <f>INDEX(Aquifer!F:F,MATCH(B405,Aquifer!C:C,0))</f>
        <v>SR</v>
      </c>
      <c r="P405" s="134">
        <f>INDEX(surface_water_body!F:F,MATCH(B405,surface_water_body!A:A,0))</f>
        <v>1633</v>
      </c>
      <c r="Q405" s="42">
        <f>INDEX(surface_water_body!D:D,MATCH(B405,surface_water_body!A:A,0))</f>
        <v>34.78602999999999</v>
      </c>
      <c r="R405" s="132">
        <f>INDEX(surface_water_body!E:E,MATCH(B405,surface_water_body!A:A,0))</f>
        <v>0.68417126513558923</v>
      </c>
      <c r="S405" s="43" t="str">
        <f t="shared" si="140"/>
        <v>High</v>
      </c>
      <c r="T405" s="43" t="str">
        <f t="shared" si="141"/>
        <v>Low</v>
      </c>
      <c r="U405" s="43">
        <f t="shared" si="133"/>
        <v>4</v>
      </c>
      <c r="V405" s="48" t="str">
        <f t="shared" si="142"/>
        <v>Groundwater contribution to irrigation is High with current groundwater development stage classified as Low. There are 1633 surface water bodies, covering 0.7% of district area.</v>
      </c>
      <c r="W405" s="136">
        <v>100</v>
      </c>
      <c r="X405" s="134">
        <v>83</v>
      </c>
      <c r="Y405" s="143">
        <f>INDEX(Aquifer!E:E, MATCH(B405,Aquifer!C:C,0))*100</f>
        <v>16</v>
      </c>
      <c r="Z405" s="139">
        <f>(INDEX(Aquifer!G:G, MATCH(B405,Aquifer!C:C,0)))*(10^4/10^6)</f>
        <v>259.30520000000001</v>
      </c>
      <c r="AA405" s="141">
        <v>135</v>
      </c>
      <c r="AB405" s="56">
        <f>INDEX(Replacement!M:M, MATCH(B405,Replacement!B:B,0))</f>
        <v>18.3</v>
      </c>
      <c r="AC405" s="57">
        <f t="shared" si="134"/>
        <v>1</v>
      </c>
      <c r="AD405" s="57">
        <f>(X405/100)*0.278+(Y405/100)*0.0732</f>
        <v>0.242452</v>
      </c>
      <c r="AE405" s="44">
        <f t="shared" si="143"/>
        <v>1.0439757407963646E-2</v>
      </c>
      <c r="AF405" s="61" t="str">
        <f t="shared" si="144"/>
        <v>District has 100 pumps, with 83 % of pumps being electric. The electric tariff subsidy is High. These pumps abstract 259 MCM of groundwater.</v>
      </c>
      <c r="AG405" s="146">
        <f>INDEX(Replacement!N:N,MATCH(B405,Replacement!B:B,0))</f>
        <v>87.11999999999999</v>
      </c>
      <c r="AH405" s="147">
        <f>INDEX('Community SIP'!C:C,MATCH(B405,'Community SIP'!B:B,0))</f>
        <v>1.03</v>
      </c>
      <c r="AI405" s="147">
        <f>INDEX('Community SIP'!D:D,MATCH(B405,'Community SIP'!B:B,0))</f>
        <v>2.89</v>
      </c>
      <c r="AJ405" s="67" t="str">
        <f t="shared" si="145"/>
        <v>Very High</v>
      </c>
      <c r="AK405" s="64">
        <f t="shared" si="146"/>
        <v>3</v>
      </c>
      <c r="AL405" s="64" t="str">
        <f t="shared" si="147"/>
        <v>High</v>
      </c>
      <c r="AM405" s="70" t="str">
        <f t="shared" si="148"/>
        <v>Small and Marginal farmers hold 87 % of holdings. The average area per holding is 1.03 ha with High fragmentation of land.</v>
      </c>
      <c r="AN405" s="150" t="str">
        <f>INDEX(DISCOM!E:E,MATCH(B405,DISCOM!B:B,0))</f>
        <v>Madhya Pradesh Madhya Kshetra Vidyut Vidyut Vitaran Company Limited (MPMKVVCL)</v>
      </c>
      <c r="AO405" s="150"/>
      <c r="AP405" s="150" t="str">
        <f>INDEX(DISCOM!F:F,MATCH(B405,DISCOM!B:B,0))</f>
        <v>B</v>
      </c>
      <c r="AQ405" s="74" t="str">
        <f>INDEX(DISCOM!H:H,MATCH(B405,DISCOM!B:B,0))</f>
        <v>Yes</v>
      </c>
      <c r="AR405" s="150" t="s">
        <v>726</v>
      </c>
      <c r="AS405" s="77">
        <f>(INDEX(Tariff!D:D,MATCH(A405,Tariff!A:A,0)))*100</f>
        <v>135</v>
      </c>
      <c r="AT405" s="85" t="str">
        <f>(INDEX(Tariff!E:E,MATCH(A405,Tariff!A:A,0)))</f>
        <v>High</v>
      </c>
      <c r="AU405" s="86" t="str">
        <f t="shared" si="151"/>
        <v>Madhya Pradesh Madhya Kshetra Vidyut Vidyut Vitaran Company Limited (MPMKVVCL) is the Distribution Company responsible for distributing electricity. The rating of DISCOM (capturing financial and operational metrics) is B. More than 70 % of feeder is segregated.</v>
      </c>
      <c r="AV405" s="119" t="str">
        <f>INDEX('Community SIP'!I:I,MATCH(B405,'Community SIP'!B:B,0))</f>
        <v>Community SIP</v>
      </c>
      <c r="AW405" s="119" t="str">
        <f t="shared" si="152"/>
        <v xml:space="preserve"> Small farm areas alongside higher fragmentation of holdings suggests community SIPs may be preferred</v>
      </c>
      <c r="AX405" s="119" t="str">
        <f t="shared" si="153"/>
        <v/>
      </c>
      <c r="AY405" s="119"/>
      <c r="AZ405" s="119" t="str">
        <f t="shared" si="149"/>
        <v>Electric</v>
      </c>
      <c r="BA405" s="120" t="s">
        <v>728</v>
      </c>
      <c r="BB405" s="120" t="str">
        <f>INDEX(DISCOM!H:H,MATCH(B405,DISCOM!B:B,0))</f>
        <v>Yes</v>
      </c>
      <c r="BC405" s="153" t="s">
        <v>731</v>
      </c>
      <c r="BD405" s="181" t="str">
        <f t="shared" si="150"/>
        <v>High DISCOM rating alongside feeder segregation and higher proportion of electric pumps suggests both PM-KUSUM model C (IPS and FLS) may be preferred. Small farm areas alongside higher fragmentation of holdings suggests community SIPs may be preferred</v>
      </c>
      <c r="BE405" s="58" t="s">
        <v>732</v>
      </c>
      <c r="BG405">
        <f>Y405*100</f>
        <v>1600</v>
      </c>
    </row>
    <row r="406" spans="1:59" ht="123" customHeight="1" x14ac:dyDescent="0.25">
      <c r="A406" s="88" t="str">
        <f>INDEX(Aquifer!A:A,MATCH(B406,Aquifer!C:C,0))</f>
        <v>assam</v>
      </c>
      <c r="B406" s="89" t="s">
        <v>263</v>
      </c>
      <c r="C406" s="87">
        <v>4.4400000000000004</v>
      </c>
      <c r="D406" s="130">
        <f>INDEX(Aquifer!J:J,MATCH(B406,Aquifer!C:C,0))*100</f>
        <v>51.643558933278555</v>
      </c>
      <c r="E406" s="128">
        <v>169.70000000000002</v>
      </c>
      <c r="F406" s="128">
        <v>4.5</v>
      </c>
      <c r="G406" s="128">
        <v>41.504282347531188</v>
      </c>
      <c r="H406" s="46" t="str">
        <f t="shared" si="135"/>
        <v>High</v>
      </c>
      <c r="I406" s="46" t="str">
        <f t="shared" si="136"/>
        <v>Moderate</v>
      </c>
      <c r="J406" s="46" t="str">
        <f t="shared" si="137"/>
        <v>Low</v>
      </c>
      <c r="K406" s="46" t="str">
        <f t="shared" si="138"/>
        <v>Moderate</v>
      </c>
      <c r="L406" s="91" t="str">
        <f t="shared" si="139"/>
        <v>District has High proportion of area under cultivation, supporting Moderate cropping intensity. Irrigation coverage is Low with Moderate irrigation water requirements.</v>
      </c>
      <c r="M406" s="132">
        <v>46.02</v>
      </c>
      <c r="N406" s="132">
        <f>INDEX(Aquifer!H:H,MATCH(B406,Aquifer!C:C,0))</f>
        <v>30.52</v>
      </c>
      <c r="O406" s="77" t="str">
        <f>INDEX(Aquifer!F:F,MATCH(B406,Aquifer!C:C,0))</f>
        <v>SR</v>
      </c>
      <c r="P406" s="134">
        <f>INDEX(surface_water_body!F:F,MATCH(B406,surface_water_body!A:A,0))</f>
        <v>7803</v>
      </c>
      <c r="Q406" s="42">
        <f>INDEX(surface_water_body!D:D,MATCH(B406,surface_water_body!A:A,0))</f>
        <v>7.4552499999997712</v>
      </c>
      <c r="R406" s="132">
        <f>INDEX(surface_water_body!E:E,MATCH(B406,surface_water_body!A:A,0))</f>
        <v>0.47695103900828784</v>
      </c>
      <c r="S406" s="43" t="str">
        <f t="shared" si="140"/>
        <v>Moderate</v>
      </c>
      <c r="T406" s="43" t="str">
        <f t="shared" si="141"/>
        <v>Low</v>
      </c>
      <c r="U406" s="43">
        <f t="shared" si="133"/>
        <v>2</v>
      </c>
      <c r="V406" s="48" t="str">
        <f t="shared" si="142"/>
        <v>Groundwater contribution to irrigation is Moderate with current groundwater development stage classified as Low. There are 7803 surface water bodies, covering 0.5% of district area.</v>
      </c>
      <c r="W406" s="136">
        <v>100</v>
      </c>
      <c r="X406" s="134">
        <v>3</v>
      </c>
      <c r="Y406" s="143">
        <f>INDEX(Aquifer!E:E, MATCH(B406,Aquifer!C:C,0))*100</f>
        <v>97</v>
      </c>
      <c r="Z406" s="139">
        <f>(INDEX(Aquifer!G:G, MATCH(B406,Aquifer!C:C,0)))*(10^4/10^6)</f>
        <v>131.06489999999999</v>
      </c>
      <c r="AA406" s="141">
        <v>465.00000000000006</v>
      </c>
      <c r="AB406" s="56">
        <f>INDEX(Replacement!M:M, MATCH(B406,Replacement!B:B,0))</f>
        <v>3.6</v>
      </c>
      <c r="AC406" s="57">
        <f t="shared" si="134"/>
        <v>4</v>
      </c>
      <c r="AD406" s="57">
        <f>(X406/100)*0.278+(Y406/100)*0.0732</f>
        <v>7.9343999999999998E-2</v>
      </c>
      <c r="AE406" s="44">
        <f t="shared" si="143"/>
        <v>3.3970763856959999E-4</v>
      </c>
      <c r="AF406" s="61" t="str">
        <f t="shared" si="144"/>
        <v>District has 100 pumps, with 3 % of pumps being electric. The electric tariff subsidy is Low. These pumps abstract 131 MCM of groundwater.</v>
      </c>
      <c r="AG406" s="146">
        <f>INDEX(Replacement!N:N,MATCH(B406,Replacement!B:B,0))</f>
        <v>88.19</v>
      </c>
      <c r="AH406" s="147">
        <f>INDEX('Community SIP'!C:C,MATCH(B406,'Community SIP'!B:B,0))</f>
        <v>0.93</v>
      </c>
      <c r="AI406" s="147">
        <f>INDEX('Community SIP'!D:D,MATCH(B406,'Community SIP'!B:B,0))</f>
        <v>1.41</v>
      </c>
      <c r="AJ406" s="67" t="str">
        <f t="shared" si="145"/>
        <v>Very High</v>
      </c>
      <c r="AK406" s="64">
        <f t="shared" si="146"/>
        <v>4</v>
      </c>
      <c r="AL406" s="64" t="str">
        <f t="shared" si="147"/>
        <v>Moderate</v>
      </c>
      <c r="AM406" s="70" t="str">
        <f t="shared" si="148"/>
        <v>Small and Marginal farmers hold 88 % of holdings. The average area per holding is 0.93 ha with Moderate fragmentation of land.</v>
      </c>
      <c r="AN406" s="150" t="str">
        <f>INDEX(DISCOM!E:E,MATCH(B406,DISCOM!B:B,0))</f>
        <v>Assam Power Distribution Company Limited (APDCL)</v>
      </c>
      <c r="AO406" s="150"/>
      <c r="AP406" s="150" t="str">
        <f>INDEX(DISCOM!F:F,MATCH(B406,DISCOM!B:B,0))</f>
        <v>B-</v>
      </c>
      <c r="AQ406" s="74" t="str">
        <f>INDEX(DISCOM!H:H,MATCH(B406,DISCOM!B:B,0))</f>
        <v>No</v>
      </c>
      <c r="AR406" s="150"/>
      <c r="AS406" s="77">
        <f>(INDEX(Tariff!D:D,MATCH(A406,Tariff!A:A,0)))*100</f>
        <v>465.00000000000006</v>
      </c>
      <c r="AT406" s="85" t="str">
        <f>(INDEX(Tariff!E:E,MATCH(A406,Tariff!A:A,0)))</f>
        <v>Low</v>
      </c>
      <c r="AU406" s="86" t="str">
        <f t="shared" si="151"/>
        <v xml:space="preserve">Assam Power Distribution Company Limited (APDCL) is the Distribution Company responsible for distributing electricity. The rating of DISCOM (capturing financial and operational metrics) is B-. </v>
      </c>
      <c r="AV406" s="119" t="str">
        <f>INDEX('Community SIP'!I:I,MATCH(B406,'Community SIP'!B:B,0))</f>
        <v>Community SIP</v>
      </c>
      <c r="AW406" s="119" t="str">
        <f t="shared" si="152"/>
        <v xml:space="preserve"> Small farm areas alongside higher fragmentation of holdings suggests community SIPs may be preferred</v>
      </c>
      <c r="AX406" s="119" t="str">
        <f t="shared" si="153"/>
        <v/>
      </c>
      <c r="AY406" s="119"/>
      <c r="AZ406" s="119" t="str">
        <f t="shared" si="149"/>
        <v>Diesel</v>
      </c>
      <c r="BA406" s="119"/>
      <c r="BB406" s="120" t="str">
        <f>INDEX(DISCOM!H:H,MATCH(B406,DISCOM!B:B,0))</f>
        <v>No</v>
      </c>
      <c r="BC406" s="153" t="s">
        <v>736</v>
      </c>
      <c r="BD406" s="181" t="str">
        <f t="shared" si="150"/>
        <v>Higher proportion of diesel pumps suggests that PM-KUSUM model B be preferred. Small farm areas alongside higher fragmentation of holdings suggests community SIPs may be preferred</v>
      </c>
      <c r="BE406" s="58" t="s">
        <v>737</v>
      </c>
      <c r="BG406">
        <f>Y406*100</f>
        <v>9700</v>
      </c>
    </row>
    <row r="407" spans="1:59" ht="123" customHeight="1" x14ac:dyDescent="0.25">
      <c r="A407" s="88" t="str">
        <f>INDEX(Aquifer!A:A,MATCH(B407,Aquifer!C:C,0))</f>
        <v>punjab</v>
      </c>
      <c r="B407" s="89" t="s">
        <v>222</v>
      </c>
      <c r="C407" s="87">
        <v>4.9000000000000004</v>
      </c>
      <c r="D407" s="130">
        <f>INDEX(Aquifer!J:J,MATCH(B407,Aquifer!C:C,0))*100</f>
        <v>86.734133283825827</v>
      </c>
      <c r="E407" s="128">
        <v>200.4</v>
      </c>
      <c r="F407" s="128">
        <v>99.9</v>
      </c>
      <c r="G407" s="128">
        <v>83.99622205897785</v>
      </c>
      <c r="H407" s="46" t="str">
        <f t="shared" si="135"/>
        <v>Very High</v>
      </c>
      <c r="I407" s="46" t="str">
        <f t="shared" si="136"/>
        <v>High</v>
      </c>
      <c r="J407" s="46" t="str">
        <f t="shared" si="137"/>
        <v>Very High</v>
      </c>
      <c r="K407" s="46" t="str">
        <f t="shared" si="138"/>
        <v>Very High</v>
      </c>
      <c r="L407" s="91" t="str">
        <f t="shared" si="139"/>
        <v>District has Very High proportion of area under cultivation, supporting High cropping intensity. Irrigation coverage is Very High with Very High irrigation water requirements.</v>
      </c>
      <c r="M407" s="132">
        <v>36.11</v>
      </c>
      <c r="N407" s="132">
        <f>INDEX(Aquifer!H:H,MATCH(B407,Aquifer!C:C,0))</f>
        <v>24.13</v>
      </c>
      <c r="O407" s="77" t="str">
        <f>INDEX(Aquifer!F:F,MATCH(B407,Aquifer!C:C,0))</f>
        <v>SR</v>
      </c>
      <c r="P407" s="134">
        <f>INDEX(surface_water_body!F:F,MATCH(B407,surface_water_body!A:A,0))</f>
        <v>436</v>
      </c>
      <c r="Q407" s="42">
        <f>INDEX(surface_water_body!D:D,MATCH(B407,surface_water_body!A:A,0))</f>
        <v>8.9158600000000021</v>
      </c>
      <c r="R407" s="132">
        <f>INDEX(surface_water_body!E:E,MATCH(B407,surface_water_body!A:A,0))</f>
        <v>0.33134527503337624</v>
      </c>
      <c r="S407" s="43" t="str">
        <f t="shared" si="140"/>
        <v>Moderate</v>
      </c>
      <c r="T407" s="43" t="str">
        <f t="shared" si="141"/>
        <v>Low</v>
      </c>
      <c r="U407" s="43">
        <f t="shared" si="133"/>
        <v>3</v>
      </c>
      <c r="V407" s="48" t="str">
        <f t="shared" si="142"/>
        <v>Groundwater contribution to irrigation is Moderate with current groundwater development stage classified as Low. There are 436 surface water bodies, covering 0.3% of district area.</v>
      </c>
      <c r="W407" s="136">
        <v>100</v>
      </c>
      <c r="X407" s="134">
        <v>89</v>
      </c>
      <c r="Y407" s="143">
        <f>INDEX(Aquifer!E:E, MATCH(B407,Aquifer!C:C,0))*100</f>
        <v>11</v>
      </c>
      <c r="Z407" s="139">
        <f>(INDEX(Aquifer!G:G, MATCH(B407,Aquifer!C:C,0)))*(10^4/10^6)</f>
        <v>637.39819999999997</v>
      </c>
      <c r="AA407" s="141">
        <v>0</v>
      </c>
      <c r="AB407" s="56">
        <f>INDEX(Replacement!M:M, MATCH(B407,Replacement!B:B,0))</f>
        <v>3.1579999999999999</v>
      </c>
      <c r="AC407" s="57">
        <f t="shared" si="134"/>
        <v>1</v>
      </c>
      <c r="AD407" s="57">
        <f>(X407/100)*0.278+(Y407/100)*0.0732</f>
        <v>0.25547200000000003</v>
      </c>
      <c r="AE407" s="44">
        <f t="shared" si="143"/>
        <v>4.6662562703575555E-3</v>
      </c>
      <c r="AF407" s="61" t="str">
        <f t="shared" si="144"/>
        <v>District has 100 pumps, with 89 % of pumps being electric. The electric tariff subsidy is Very High. These pumps abstract 637 MCM of groundwater.</v>
      </c>
      <c r="AG407" s="146">
        <f>INDEX(Replacement!N:N,MATCH(B407,Replacement!B:B,0))</f>
        <v>0</v>
      </c>
      <c r="AH407" s="147">
        <f>INDEX('Community SIP'!C:C,MATCH(B407,'Community SIP'!B:B,0))</f>
        <v>5.1352267541667569</v>
      </c>
      <c r="AI407" s="147">
        <f>INDEX('Community SIP'!D:D,MATCH(B407,'Community SIP'!B:B,0))</f>
        <v>1.23</v>
      </c>
      <c r="AJ407" s="67" t="str">
        <f t="shared" si="145"/>
        <v>Low</v>
      </c>
      <c r="AK407" s="64">
        <f t="shared" si="146"/>
        <v>1</v>
      </c>
      <c r="AL407" s="64" t="str">
        <f t="shared" si="147"/>
        <v>Low</v>
      </c>
      <c r="AM407" s="70" t="str">
        <f t="shared" si="148"/>
        <v>Small and Marginal farmers hold 0 % of holdings. The average area per holding is 5.13522675416676 ha with Low fragmentation of land.</v>
      </c>
      <c r="AN407" s="150" t="str">
        <f>INDEX(DISCOM!E:E,MATCH(B407,DISCOM!B:B,0))</f>
        <v>Punjab State Power Corporation Limited (PSPCL)</v>
      </c>
      <c r="AO407" s="150"/>
      <c r="AP407" s="150" t="str">
        <f>INDEX(DISCOM!F:F,MATCH(B407,DISCOM!B:B,0))</f>
        <v>B</v>
      </c>
      <c r="AQ407" s="74" t="str">
        <f>INDEX(DISCOM!H:H,MATCH(B407,DISCOM!B:B,0))</f>
        <v>Yes</v>
      </c>
      <c r="AR407" s="150" t="s">
        <v>726</v>
      </c>
      <c r="AS407" s="77">
        <f>(INDEX(Tariff!D:D,MATCH(A407,Tariff!A:A,0)))*100</f>
        <v>0</v>
      </c>
      <c r="AT407" s="85" t="str">
        <f>(INDEX(Tariff!E:E,MATCH(A407,Tariff!A:A,0)))</f>
        <v>Very High</v>
      </c>
      <c r="AU407" s="86" t="str">
        <f t="shared" si="151"/>
        <v>Punjab State Power Corporation Limited (PSPCL) is the Distribution Company responsible for distributing electricity. The rating of DISCOM (capturing financial and operational metrics) is B. More than 70 % of feeder is segregated.</v>
      </c>
      <c r="AV407" s="119" t="str">
        <f>INDEX('Community SIP'!I:I,MATCH(B407,'Community SIP'!B:B,0))</f>
        <v/>
      </c>
      <c r="AW407" s="119" t="str">
        <f t="shared" si="152"/>
        <v/>
      </c>
      <c r="AX407" s="119" t="str">
        <f t="shared" si="153"/>
        <v/>
      </c>
      <c r="AY407" s="119"/>
      <c r="AZ407" s="119" t="str">
        <f t="shared" si="149"/>
        <v>Electric</v>
      </c>
      <c r="BA407" s="120" t="s">
        <v>728</v>
      </c>
      <c r="BB407" s="120" t="str">
        <f>INDEX(DISCOM!H:H,MATCH(B407,DISCOM!B:B,0))</f>
        <v>Yes</v>
      </c>
      <c r="BC407" s="153" t="s">
        <v>731</v>
      </c>
      <c r="BD407" s="181" t="str">
        <f t="shared" si="150"/>
        <v>High DISCOM rating alongside feeder segregation and higher proportion of electric pumps suggests both PM-KUSUM model C (IPS and FLS) may be preferred.</v>
      </c>
      <c r="BE407" s="58" t="s">
        <v>732</v>
      </c>
      <c r="BG407">
        <f>Y407*100</f>
        <v>1100</v>
      </c>
    </row>
    <row r="408" spans="1:59" ht="123" customHeight="1" x14ac:dyDescent="0.25">
      <c r="A408" s="88" t="str">
        <f>INDEX(Aquifer!A:A,MATCH(B408,Aquifer!C:C,0))</f>
        <v>maharashtra</v>
      </c>
      <c r="B408" s="89" t="s">
        <v>524</v>
      </c>
      <c r="C408" s="87">
        <v>5.3</v>
      </c>
      <c r="E408" s="128">
        <v>0</v>
      </c>
      <c r="F408" s="128">
        <v>0</v>
      </c>
      <c r="H408" s="46" t="str">
        <f t="shared" si="135"/>
        <v>Low</v>
      </c>
      <c r="I408" s="46" t="str">
        <f t="shared" si="136"/>
        <v>Low</v>
      </c>
      <c r="J408" s="46" t="str">
        <f t="shared" si="137"/>
        <v>Low</v>
      </c>
      <c r="K408" s="46" t="str">
        <f t="shared" si="138"/>
        <v>Low</v>
      </c>
      <c r="L408" s="91" t="str">
        <f t="shared" si="139"/>
        <v>District has Low proportion of area under cultivation, supporting Low cropping intensity. Irrigation coverage is Low with Low irrigation water requirements.</v>
      </c>
      <c r="M408" s="132">
        <v>0</v>
      </c>
      <c r="N408" s="132">
        <f>INDEX(Aquifer!H:H,MATCH(B408,Aquifer!C:C,0))</f>
        <v>0</v>
      </c>
      <c r="O408" s="77" t="str">
        <f>INDEX(Aquifer!F:F,MATCH(B408,Aquifer!C:C,0))</f>
        <v>HR</v>
      </c>
      <c r="P408" s="134">
        <f>INDEX(surface_water_body!F:F,MATCH(B408,surface_water_body!A:A,0))</f>
        <v>0</v>
      </c>
      <c r="Q408" s="42">
        <f>INDEX(surface_water_body!D:D,MATCH(B408,surface_water_body!A:A,0))</f>
        <v>0</v>
      </c>
      <c r="R408" s="132">
        <f>INDEX(surface_water_body!E:E,MATCH(B408,surface_water_body!A:A,0))</f>
        <v>0</v>
      </c>
      <c r="S408" s="43" t="str">
        <f t="shared" si="140"/>
        <v>Low</v>
      </c>
      <c r="T408" s="43" t="str">
        <f t="shared" si="141"/>
        <v>Low</v>
      </c>
      <c r="U408" s="43">
        <f t="shared" si="133"/>
        <v>1</v>
      </c>
      <c r="V408" s="48" t="str">
        <f t="shared" si="142"/>
        <v>Groundwater contribution to irrigation is Low with current groundwater development stage classified as Low. There are 0 surface water bodies, covering 0% of district area.</v>
      </c>
      <c r="W408" s="136">
        <v>100</v>
      </c>
      <c r="X408" s="134">
        <v>100</v>
      </c>
      <c r="Y408" s="143">
        <f>INDEX(Aquifer!E:E, MATCH(B408,Aquifer!C:C,0))*100</f>
        <v>0</v>
      </c>
      <c r="Z408" s="139">
        <f>(INDEX(Aquifer!G:G, MATCH(B408,Aquifer!C:C,0)))*(10^4/10^6)</f>
        <v>0</v>
      </c>
      <c r="AA408" s="141">
        <v>155</v>
      </c>
      <c r="AB408" s="56">
        <f>INDEX(Replacement!M:M, MATCH(B408,Replacement!B:B,0))</f>
        <v>4.0999999999999996</v>
      </c>
      <c r="AC408" s="57">
        <f t="shared" si="134"/>
        <v>1</v>
      </c>
      <c r="AD408" s="57">
        <f>(X408/100)*0.278+(Y408/100)*0.0732</f>
        <v>0.27800000000000002</v>
      </c>
      <c r="AE408" s="44">
        <f t="shared" si="143"/>
        <v>0</v>
      </c>
      <c r="AF408" s="61" t="str">
        <f t="shared" si="144"/>
        <v>District has 100 pumps, with 100 % of pumps being electric. The electric tariff subsidy is Moderate. These pumps abstract 0 MCM of groundwater.</v>
      </c>
      <c r="AG408" s="146">
        <f>INDEX(Replacement!N:N,MATCH(B408,Replacement!B:B,0))</f>
        <v>0</v>
      </c>
      <c r="AH408" s="147">
        <f>INDEX('Community SIP'!C:C,MATCH(B408,'Community SIP'!B:B,0))</f>
        <v>0</v>
      </c>
      <c r="AI408" s="147">
        <f>INDEX('Community SIP'!D:D,MATCH(B408,'Community SIP'!B:B,0))</f>
        <v>0</v>
      </c>
      <c r="AJ408" s="67" t="str">
        <f t="shared" si="145"/>
        <v>Low</v>
      </c>
      <c r="AK408" s="64">
        <f t="shared" si="146"/>
        <v>4</v>
      </c>
      <c r="AL408" s="64" t="str">
        <f t="shared" si="147"/>
        <v>Low</v>
      </c>
      <c r="AM408" s="70" t="str">
        <f t="shared" si="148"/>
        <v>Small and Marginal farmers hold 0 % of holdings. The average area per holding is 0 ha with Low fragmentation of land.</v>
      </c>
      <c r="AN408" s="150" t="str">
        <f>INDEX(DISCOM!E:E,MATCH(B408,DISCOM!B:B,0))</f>
        <v>Maharashtra State Electricity Distribution Company Limited (MSEDCL)</v>
      </c>
      <c r="AO408" s="150"/>
      <c r="AP408" s="150" t="str">
        <f>INDEX(DISCOM!F:F,MATCH(B408,DISCOM!B:B,0))</f>
        <v>C</v>
      </c>
      <c r="AQ408" s="74" t="str">
        <f>INDEX(DISCOM!H:H,MATCH(B408,DISCOM!B:B,0))</f>
        <v>Yes</v>
      </c>
      <c r="AR408" s="150" t="s">
        <v>726</v>
      </c>
      <c r="AS408" s="77">
        <f>(INDEX(Tariff!D:D,MATCH(A408,Tariff!A:A,0)))*100</f>
        <v>155</v>
      </c>
      <c r="AT408" s="85" t="str">
        <f>(INDEX(Tariff!E:E,MATCH(A408,Tariff!A:A,0)))</f>
        <v>Moderate</v>
      </c>
      <c r="AU408" s="86" t="str">
        <f t="shared" si="151"/>
        <v>Maharashtra State Electricity Distribution Company Limited (MSEDCL) is the Distribution Company responsible for distributing electricity. The rating of DISCOM (capturing financial and operational metrics) is C. More than 70 % of feeder is segregated.</v>
      </c>
      <c r="AV408" s="119" t="str">
        <f>INDEX('Community SIP'!I:I,MATCH(B408,'Community SIP'!B:B,0))</f>
        <v>Community SIP</v>
      </c>
      <c r="AW408" s="119" t="str">
        <f t="shared" si="152"/>
        <v xml:space="preserve"> Small farm areas alongside higher fragmentation of holdings suggests community SIPs may be preferred</v>
      </c>
      <c r="AX408" s="119" t="str">
        <f t="shared" si="153"/>
        <v/>
      </c>
      <c r="AY408" s="119"/>
      <c r="AZ408" s="119" t="str">
        <f t="shared" si="149"/>
        <v>Electric</v>
      </c>
      <c r="BA408" s="119"/>
      <c r="BB408" s="120" t="str">
        <f>INDEX(DISCOM!H:H,MATCH(B408,DISCOM!B:B,0))</f>
        <v>Yes</v>
      </c>
      <c r="BC408" s="153" t="s">
        <v>741</v>
      </c>
      <c r="BD408" s="181" t="str">
        <f t="shared" si="150"/>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08" s="58" t="s">
        <v>742</v>
      </c>
      <c r="BG408">
        <f>Y408*100</f>
        <v>0</v>
      </c>
    </row>
    <row r="409" spans="1:59" ht="123" customHeight="1" x14ac:dyDescent="0.25">
      <c r="A409" s="88" t="str">
        <f>INDEX(Aquifer!A:A,MATCH(B409,Aquifer!C:C,0))</f>
        <v>maharashtra</v>
      </c>
      <c r="B409" s="89" t="s">
        <v>495</v>
      </c>
      <c r="C409" s="87">
        <v>5.25</v>
      </c>
      <c r="D409" s="130">
        <f>INDEX(Aquifer!J:J,MATCH(B409,Aquifer!C:C,0))*100</f>
        <v>0</v>
      </c>
      <c r="E409" s="128">
        <v>0</v>
      </c>
      <c r="F409" s="128">
        <v>0</v>
      </c>
      <c r="G409" s="128">
        <v>56.330749354005171</v>
      </c>
      <c r="H409" s="46" t="str">
        <f t="shared" si="135"/>
        <v>Low</v>
      </c>
      <c r="I409" s="46" t="str">
        <f t="shared" si="136"/>
        <v>Low</v>
      </c>
      <c r="J409" s="46" t="str">
        <f t="shared" si="137"/>
        <v>Low</v>
      </c>
      <c r="K409" s="46" t="str">
        <f t="shared" si="138"/>
        <v>High</v>
      </c>
      <c r="L409" s="91" t="str">
        <f t="shared" si="139"/>
        <v>District has Low proportion of area under cultivation, supporting Low cropping intensity. Irrigation coverage is Low with High irrigation water requirements.</v>
      </c>
      <c r="M409" s="132">
        <v>0</v>
      </c>
      <c r="N409" s="132">
        <f>INDEX(Aquifer!H:H,MATCH(B409,Aquifer!C:C,0))</f>
        <v>0</v>
      </c>
      <c r="O409" s="77" t="str">
        <f>INDEX(Aquifer!F:F,MATCH(B409,Aquifer!C:C,0))</f>
        <v>HR</v>
      </c>
      <c r="P409" s="134">
        <f>INDEX(surface_water_body!F:F,MATCH(B409,surface_water_body!A:A,0))</f>
        <v>0</v>
      </c>
      <c r="Q409" s="42">
        <f>INDEX(surface_water_body!D:D,MATCH(B409,surface_water_body!A:A,0))</f>
        <v>0</v>
      </c>
      <c r="R409" s="132">
        <f>INDEX(surface_water_body!E:E,MATCH(B409,surface_water_body!A:A,0))</f>
        <v>0</v>
      </c>
      <c r="S409" s="43" t="str">
        <f t="shared" si="140"/>
        <v>Low</v>
      </c>
      <c r="T409" s="43" t="str">
        <f t="shared" si="141"/>
        <v>Low</v>
      </c>
      <c r="U409" s="43">
        <f t="shared" si="133"/>
        <v>1</v>
      </c>
      <c r="V409" s="48" t="str">
        <f t="shared" si="142"/>
        <v>Groundwater contribution to irrigation is Low with current groundwater development stage classified as Low. There are 0 surface water bodies, covering 0% of district area.</v>
      </c>
      <c r="W409" s="136">
        <v>100</v>
      </c>
      <c r="X409" s="134">
        <v>100</v>
      </c>
      <c r="Y409" s="143">
        <f>INDEX(Aquifer!E:E, MATCH(B409,Aquifer!C:C,0))*100</f>
        <v>0</v>
      </c>
      <c r="Z409" s="139">
        <f>(INDEX(Aquifer!G:G, MATCH(B409,Aquifer!C:C,0)))*(10^4/10^6)</f>
        <v>0</v>
      </c>
      <c r="AA409" s="141">
        <v>155</v>
      </c>
      <c r="AB409" s="56">
        <f>INDEX(Replacement!M:M, MATCH(B409,Replacement!B:B,0))</f>
        <v>8.6999999999999993</v>
      </c>
      <c r="AC409" s="57">
        <f t="shared" si="134"/>
        <v>1</v>
      </c>
      <c r="AD409" s="57">
        <f>(X409/100)*0.278+(Y409/100)*0.0732</f>
        <v>0.27800000000000002</v>
      </c>
      <c r="AE409" s="44">
        <f t="shared" si="143"/>
        <v>0</v>
      </c>
      <c r="AF409" s="61" t="str">
        <f t="shared" si="144"/>
        <v>District has 100 pumps, with 100 % of pumps being electric. The electric tariff subsidy is Moderate. These pumps abstract 0 MCM of groundwater.</v>
      </c>
      <c r="AG409" s="146">
        <f>INDEX(Replacement!N:N,MATCH(B409,Replacement!B:B,0))</f>
        <v>0</v>
      </c>
      <c r="AH409" s="147">
        <f>INDEX('Community SIP'!C:C,MATCH(B409,'Community SIP'!B:B,0))</f>
        <v>0</v>
      </c>
      <c r="AI409" s="147">
        <f>INDEX('Community SIP'!D:D,MATCH(B409,'Community SIP'!B:B,0))</f>
        <v>0</v>
      </c>
      <c r="AJ409" s="67" t="str">
        <f t="shared" si="145"/>
        <v>Low</v>
      </c>
      <c r="AK409" s="64">
        <f t="shared" si="146"/>
        <v>4</v>
      </c>
      <c r="AL409" s="64" t="str">
        <f t="shared" si="147"/>
        <v>Low</v>
      </c>
      <c r="AM409" s="70" t="str">
        <f t="shared" si="148"/>
        <v>Small and Marginal farmers hold 0 % of holdings. The average area per holding is 0 ha with Low fragmentation of land.</v>
      </c>
      <c r="AN409" s="150" t="str">
        <f>INDEX(DISCOM!E:E,MATCH(B409,DISCOM!B:B,0))</f>
        <v>Maharashtra State Electricity Distribution Company Limited (MSEDCL)</v>
      </c>
      <c r="AO409" s="150"/>
      <c r="AP409" s="150" t="str">
        <f>INDEX(DISCOM!F:F,MATCH(B409,DISCOM!B:B,0))</f>
        <v>C</v>
      </c>
      <c r="AQ409" s="74" t="str">
        <f>INDEX(DISCOM!H:H,MATCH(B409,DISCOM!B:B,0))</f>
        <v>Yes</v>
      </c>
      <c r="AR409" s="150" t="s">
        <v>726</v>
      </c>
      <c r="AS409" s="77">
        <f>(INDEX(Tariff!D:D,MATCH(A409,Tariff!A:A,0)))*100</f>
        <v>155</v>
      </c>
      <c r="AT409" s="85" t="str">
        <f>(INDEX(Tariff!E:E,MATCH(A409,Tariff!A:A,0)))</f>
        <v>Moderate</v>
      </c>
      <c r="AU409" s="86" t="str">
        <f t="shared" si="151"/>
        <v>Maharashtra State Electricity Distribution Company Limited (MSEDCL) is the Distribution Company responsible for distributing electricity. The rating of DISCOM (capturing financial and operational metrics) is C. More than 70 % of feeder is segregated.</v>
      </c>
      <c r="AV409" s="119" t="str">
        <f>INDEX('Community SIP'!I:I,MATCH(B409,'Community SIP'!B:B,0))</f>
        <v>Community SIP</v>
      </c>
      <c r="AW409" s="119" t="str">
        <f t="shared" si="152"/>
        <v xml:space="preserve"> Small farm areas alongside higher fragmentation of holdings suggests community SIPs may be preferred</v>
      </c>
      <c r="AX409" s="119" t="str">
        <f t="shared" si="153"/>
        <v/>
      </c>
      <c r="AY409" s="119"/>
      <c r="AZ409" s="119" t="str">
        <f t="shared" si="149"/>
        <v>Electric</v>
      </c>
      <c r="BA409" s="119"/>
      <c r="BB409" s="120" t="str">
        <f>INDEX(DISCOM!H:H,MATCH(B409,DISCOM!B:B,0))</f>
        <v>Yes</v>
      </c>
      <c r="BC409" s="153" t="s">
        <v>741</v>
      </c>
      <c r="BD409" s="181" t="str">
        <f t="shared" si="150"/>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09" s="58" t="s">
        <v>742</v>
      </c>
      <c r="BG409">
        <f>Y409*100</f>
        <v>0</v>
      </c>
    </row>
    <row r="410" spans="1:59" ht="123" customHeight="1" x14ac:dyDescent="0.25">
      <c r="A410" s="88" t="str">
        <f>INDEX(Aquifer!A:A,MATCH(B410,Aquifer!C:C,0))</f>
        <v>chhattisgarh</v>
      </c>
      <c r="B410" s="89" t="s">
        <v>371</v>
      </c>
      <c r="C410" s="87">
        <v>5.18</v>
      </c>
      <c r="D410" s="130">
        <f>INDEX(Aquifer!J:J,MATCH(B410,Aquifer!C:C,0))*100</f>
        <v>46.795692200293779</v>
      </c>
      <c r="E410" s="128">
        <v>161.30000000000001</v>
      </c>
      <c r="F410" s="128">
        <v>46.2</v>
      </c>
      <c r="G410" s="128">
        <v>49.738744017970504</v>
      </c>
      <c r="H410" s="46" t="str">
        <f t="shared" si="135"/>
        <v>Moderate</v>
      </c>
      <c r="I410" s="46" t="str">
        <f t="shared" si="136"/>
        <v>Moderate</v>
      </c>
      <c r="J410" s="46" t="str">
        <f t="shared" si="137"/>
        <v>Moderate</v>
      </c>
      <c r="K410" s="46" t="str">
        <f t="shared" si="138"/>
        <v>High</v>
      </c>
      <c r="L410" s="91" t="str">
        <f t="shared" si="139"/>
        <v>District has Moderate proportion of area under cultivation, supporting Moderate cropping intensity. Irrigation coverage is Moderate with High irrigation water requirements.</v>
      </c>
      <c r="M410" s="132">
        <v>25.679999999999996</v>
      </c>
      <c r="N410" s="132">
        <f>INDEX(Aquifer!H:H,MATCH(B410,Aquifer!C:C,0))</f>
        <v>55.88</v>
      </c>
      <c r="O410" s="77" t="str">
        <f>INDEX(Aquifer!F:F,MATCH(B410,Aquifer!C:C,0))</f>
        <v>HR</v>
      </c>
      <c r="P410" s="134">
        <f>INDEX(surface_water_body!F:F,MATCH(B410,surface_water_body!A:A,0))</f>
        <v>1593</v>
      </c>
      <c r="Q410" s="42">
        <f>INDEX(surface_water_body!D:D,MATCH(B410,surface_water_body!A:A,0))</f>
        <v>156.84883999999994</v>
      </c>
      <c r="R410" s="132">
        <f>INDEX(surface_water_body!E:E,MATCH(B410,surface_water_body!A:A,0))</f>
        <v>5.5963056929697652</v>
      </c>
      <c r="S410" s="43" t="str">
        <f t="shared" si="140"/>
        <v>Moderate</v>
      </c>
      <c r="T410" s="43" t="str">
        <f t="shared" si="141"/>
        <v>Moderate</v>
      </c>
      <c r="U410" s="43">
        <f t="shared" si="133"/>
        <v>4</v>
      </c>
      <c r="V410" s="48" t="str">
        <f t="shared" si="142"/>
        <v>Groundwater contribution to irrigation is Moderate with current groundwater development stage classified as Moderate. There are 1593 surface water bodies, covering 5.6% of district area.</v>
      </c>
      <c r="W410" s="136">
        <v>100</v>
      </c>
      <c r="X410" s="134">
        <v>100</v>
      </c>
      <c r="Y410" s="143">
        <f>INDEX(Aquifer!E:E, MATCH(B410,Aquifer!C:C,0))*100</f>
        <v>0</v>
      </c>
      <c r="Z410" s="139">
        <f>(INDEX(Aquifer!G:G, MATCH(B410,Aquifer!C:C,0)))*(10^4/10^6)</f>
        <v>95.490400000000008</v>
      </c>
      <c r="AA410" s="141">
        <v>0</v>
      </c>
      <c r="AB410" s="56">
        <f>INDEX(Replacement!M:M, MATCH(B410,Replacement!B:B,0))</f>
        <v>8.2356881787316638</v>
      </c>
      <c r="AC410" s="57">
        <f t="shared" si="134"/>
        <v>1</v>
      </c>
      <c r="AD410" s="57">
        <f>(X410/100)*0.278+(Y410/100)*0.0732</f>
        <v>0.27800000000000002</v>
      </c>
      <c r="AE410" s="44">
        <f t="shared" si="143"/>
        <v>1.9838403697359707E-3</v>
      </c>
      <c r="AF410" s="61" t="str">
        <f t="shared" si="144"/>
        <v>District has 100 pumps, with 100 % of pumps being electric. The electric tariff subsidy is Very High. These pumps abstract 95 MCM of groundwater.</v>
      </c>
      <c r="AG410" s="146">
        <f>INDEX(Replacement!N:N,MATCH(B410,Replacement!B:B,0))</f>
        <v>89.990000000000009</v>
      </c>
      <c r="AH410" s="147">
        <f>INDEX('Community SIP'!C:C,MATCH(B410,'Community SIP'!B:B,0))</f>
        <v>0.94</v>
      </c>
      <c r="AI410" s="147">
        <f>INDEX('Community SIP'!D:D,MATCH(B410,'Community SIP'!B:B,0))</f>
        <v>2.1800000000000002</v>
      </c>
      <c r="AJ410" s="67" t="str">
        <f t="shared" si="145"/>
        <v>Very High</v>
      </c>
      <c r="AK410" s="64">
        <f t="shared" si="146"/>
        <v>4</v>
      </c>
      <c r="AL410" s="64" t="str">
        <f t="shared" si="147"/>
        <v>High</v>
      </c>
      <c r="AM410" s="70" t="str">
        <f t="shared" si="148"/>
        <v>Small and Marginal farmers hold 89 % of holdings. The average area per holding is 0.94 ha with High fragmentation of land.</v>
      </c>
      <c r="AN410" s="150" t="str">
        <f>INDEX(DISCOM!E:E,MATCH(B410,DISCOM!B:B,0))</f>
        <v>Chhattisgarh State Power Distribution Company Limited (CSPDCL)</v>
      </c>
      <c r="AO410" s="150"/>
      <c r="AP410" s="150" t="str">
        <f>INDEX(DISCOM!F:F,MATCH(B410,DISCOM!B:B,0))</f>
        <v>B-</v>
      </c>
      <c r="AQ410" s="74" t="str">
        <f>INDEX(DISCOM!H:H,MATCH(B410,DISCOM!B:B,0))</f>
        <v>No</v>
      </c>
      <c r="AR410" s="150"/>
      <c r="AS410" s="77">
        <f>(INDEX(Tariff!D:D,MATCH(A410,Tariff!A:A,0)))*100</f>
        <v>0</v>
      </c>
      <c r="AT410" s="85" t="str">
        <f>(INDEX(Tariff!E:E,MATCH(A410,Tariff!A:A,0)))</f>
        <v>Very High</v>
      </c>
      <c r="AU410" s="86" t="str">
        <f t="shared" si="151"/>
        <v xml:space="preserve">Chhattisgarh State Power Distribution Company Limited (CSPDCL) is the Distribution Company responsible for distributing electricity. The rating of DISCOM (capturing financial and operational metrics) is B-. </v>
      </c>
      <c r="AV410" s="119" t="str">
        <f>INDEX('Community SIP'!I:I,MATCH(B410,'Community SIP'!B:B,0))</f>
        <v>Community SIP</v>
      </c>
      <c r="AW410" s="119" t="str">
        <f t="shared" si="152"/>
        <v xml:space="preserve"> Small farm areas alongside higher fragmentation of holdings suggests community SIPs may be preferred</v>
      </c>
      <c r="AX410" s="119" t="str">
        <f t="shared" si="153"/>
        <v/>
      </c>
      <c r="AY410" s="119"/>
      <c r="AZ410" s="120" t="str">
        <f t="shared" si="149"/>
        <v>Electric</v>
      </c>
      <c r="BA410" s="119"/>
      <c r="BB410" s="120" t="str">
        <f>INDEX(DISCOM!H:H,MATCH(B410,DISCOM!B:B,0))</f>
        <v>No</v>
      </c>
      <c r="BC410" s="153" t="s">
        <v>724</v>
      </c>
      <c r="BD410"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10" s="58" t="s">
        <v>725</v>
      </c>
      <c r="BG410">
        <f>Y410*100</f>
        <v>0</v>
      </c>
    </row>
    <row r="411" spans="1:59" ht="123" customHeight="1" x14ac:dyDescent="0.25">
      <c r="A411" s="88" t="str">
        <f>INDEX(Aquifer!A:A,MATCH(B411,Aquifer!C:C,0))</f>
        <v>bihar</v>
      </c>
      <c r="B411" s="89" t="s">
        <v>386</v>
      </c>
      <c r="C411" s="87">
        <v>4.8507215723354999</v>
      </c>
      <c r="D411" s="130">
        <f>INDEX(Aquifer!J:J,MATCH(B411,Aquifer!C:C,0))*100</f>
        <v>29.430658187462893</v>
      </c>
      <c r="E411" s="128">
        <v>115.3</v>
      </c>
      <c r="F411" s="128">
        <v>79.099999999999994</v>
      </c>
      <c r="G411" s="128">
        <v>52.516309412861141</v>
      </c>
      <c r="H411" s="46" t="str">
        <f t="shared" si="135"/>
        <v>Moderate</v>
      </c>
      <c r="I411" s="46" t="str">
        <f t="shared" si="136"/>
        <v>Low</v>
      </c>
      <c r="J411" s="46" t="str">
        <f t="shared" si="137"/>
        <v>Very High</v>
      </c>
      <c r="K411" s="46" t="str">
        <f t="shared" si="138"/>
        <v>High</v>
      </c>
      <c r="L411" s="91" t="str">
        <f t="shared" si="139"/>
        <v>District has Moderate proportion of area under cultivation, supporting Low cropping intensity. Irrigation coverage is Very High with High irrigation water requirements.</v>
      </c>
      <c r="M411" s="132">
        <v>64.14</v>
      </c>
      <c r="N411" s="132">
        <f>INDEX(Aquifer!H:H,MATCH(B411,Aquifer!C:C,0))</f>
        <v>31.9</v>
      </c>
      <c r="O411" s="77" t="str">
        <f>INDEX(Aquifer!F:F,MATCH(B411,Aquifer!C:C,0))</f>
        <v>SR</v>
      </c>
      <c r="P411" s="134">
        <f>INDEX(surface_water_body!F:F,MATCH(B411,surface_water_body!A:A,0))</f>
        <v>190</v>
      </c>
      <c r="Q411" s="42">
        <f>INDEX(surface_water_body!D:D,MATCH(B411,surface_water_body!A:A,0))</f>
        <v>0.83897999999999928</v>
      </c>
      <c r="R411" s="132">
        <f>INDEX(surface_water_body!E:E,MATCH(B411,surface_water_body!A:A,0))</f>
        <v>6.1299265144947296E-2</v>
      </c>
      <c r="S411" s="43" t="str">
        <f t="shared" si="140"/>
        <v>High</v>
      </c>
      <c r="T411" s="43" t="str">
        <f t="shared" si="141"/>
        <v>Low</v>
      </c>
      <c r="U411" s="43">
        <f t="shared" si="133"/>
        <v>1</v>
      </c>
      <c r="V411" s="48" t="str">
        <f t="shared" si="142"/>
        <v>Groundwater contribution to irrigation is High with current groundwater development stage classified as Low. There are 190 surface water bodies, covering 0.1% of district area.</v>
      </c>
      <c r="W411" s="136">
        <v>100</v>
      </c>
      <c r="X411" s="134">
        <v>65</v>
      </c>
      <c r="Y411" s="143">
        <f>INDEX(Aquifer!E:E, MATCH(B411,Aquifer!C:C,0))*100</f>
        <v>35</v>
      </c>
      <c r="Z411" s="139">
        <f>(INDEX(Aquifer!G:G, MATCH(B411,Aquifer!C:C,0)))*(10^4/10^6)</f>
        <v>111.21889999999999</v>
      </c>
      <c r="AA411" s="141">
        <v>67.5</v>
      </c>
      <c r="AB411" s="56">
        <f>INDEX(Replacement!M:M, MATCH(B411,Replacement!B:B,0))</f>
        <v>4.8</v>
      </c>
      <c r="AC411" s="57">
        <f t="shared" si="134"/>
        <v>2</v>
      </c>
      <c r="AD411" s="57">
        <f>(X411/100)*0.278+(Y411/100)*0.0732</f>
        <v>0.20632000000000003</v>
      </c>
      <c r="AE411" s="44">
        <f t="shared" si="143"/>
        <v>9.9945554573511119E-4</v>
      </c>
      <c r="AF411" s="61" t="str">
        <f t="shared" si="144"/>
        <v>District has 100 pumps, with 65 % of pumps being electric. The electric tariff subsidy is Very High. These pumps abstract 111 MCM of groundwater.</v>
      </c>
      <c r="AG411" s="146">
        <f>INDEX(Replacement!N:N,MATCH(B411,Replacement!B:B,0))</f>
        <v>96.7</v>
      </c>
      <c r="AH411" s="147">
        <f>INDEX('Community SIP'!C:C,MATCH(B411,'Community SIP'!B:B,0))</f>
        <v>0.36</v>
      </c>
      <c r="AI411" s="147">
        <f>INDEX('Community SIP'!D:D,MATCH(B411,'Community SIP'!B:B,0))</f>
        <v>1.01</v>
      </c>
      <c r="AJ411" s="67" t="str">
        <f t="shared" si="145"/>
        <v>Very High</v>
      </c>
      <c r="AK411" s="64">
        <f t="shared" si="146"/>
        <v>4</v>
      </c>
      <c r="AL411" s="64" t="str">
        <f t="shared" si="147"/>
        <v>Low</v>
      </c>
      <c r="AM411" s="70" t="str">
        <f t="shared" si="148"/>
        <v>Small and Marginal farmers hold 96 % of holdings. The average area per holding is 0.36 ha with Low fragmentation of land.</v>
      </c>
      <c r="AN411" s="150" t="str">
        <f>INDEX(DISCOM!E:E,MATCH(B411,DISCOM!B:B,0))</f>
        <v>South Bihar Power Distribution Company Limited (SBPDCL)</v>
      </c>
      <c r="AO411" s="150"/>
      <c r="AP411" s="150" t="str">
        <f>INDEX(DISCOM!F:F,MATCH(B411,DISCOM!B:B,0))</f>
        <v>C</v>
      </c>
      <c r="AQ411" s="74" t="str">
        <f>INDEX(DISCOM!H:H,MATCH(B411,DISCOM!B:B,0))</f>
        <v>Yes</v>
      </c>
      <c r="AR411" s="150" t="s">
        <v>726</v>
      </c>
      <c r="AS411" s="77">
        <f>(INDEX(Tariff!D:D,MATCH(A411,Tariff!A:A,0)))*100</f>
        <v>67.5</v>
      </c>
      <c r="AT411" s="85" t="str">
        <f>(INDEX(Tariff!E:E,MATCH(A411,Tariff!A:A,0)))</f>
        <v>Very High</v>
      </c>
      <c r="AU411" s="86" t="str">
        <f t="shared" si="151"/>
        <v>South Bihar Power Distribution Company Limited (SBPDCL) is the Distribution Company responsible for distributing electricity. The rating of DISCOM (capturing financial and operational metrics) is C. More than 70 % of feeder is segregated.</v>
      </c>
      <c r="AV411" s="119" t="str">
        <f>INDEX('Community SIP'!I:I,MATCH(B411,'Community SIP'!B:B,0))</f>
        <v>Community SIP</v>
      </c>
      <c r="AW411" s="119" t="str">
        <f t="shared" si="152"/>
        <v xml:space="preserve"> Small farm areas alongside higher fragmentation of holdings suggests community SIPs may be preferred</v>
      </c>
      <c r="AX411" s="119" t="str">
        <f t="shared" si="153"/>
        <v/>
      </c>
      <c r="AY411" s="119"/>
      <c r="AZ411" s="119" t="str">
        <f t="shared" si="149"/>
        <v>mix</v>
      </c>
      <c r="BA411" s="119"/>
      <c r="BB411" s="120" t="str">
        <f>INDEX(DISCOM!H:H,MATCH(B411,DISCOM!B:B,0))</f>
        <v>Yes</v>
      </c>
      <c r="BC411" s="153" t="s">
        <v>744</v>
      </c>
      <c r="BD411" s="181" t="str">
        <f t="shared" si="150"/>
        <v>No data on DISCOM feeder segregation Small farm areas alongside higher fragmentation of holdings suggests community SIPs may be preferred</v>
      </c>
      <c r="BE411" s="58" t="s">
        <v>95</v>
      </c>
      <c r="BG411">
        <f>Y411*100</f>
        <v>3500</v>
      </c>
    </row>
    <row r="412" spans="1:59" ht="123" customHeight="1" x14ac:dyDescent="0.25">
      <c r="A412" s="88" t="str">
        <f>INDEX(Aquifer!A:A,MATCH(B412,Aquifer!C:C,0))</f>
        <v>west bengal</v>
      </c>
      <c r="B412" s="89" t="s">
        <v>415</v>
      </c>
      <c r="C412" s="87">
        <v>4.7014679286316001</v>
      </c>
      <c r="D412" s="130">
        <f>INDEX(Aquifer!J:J,MATCH(B412,Aquifer!C:C,0))*100</f>
        <v>74.72032811329224</v>
      </c>
      <c r="E412" s="128">
        <v>167.2</v>
      </c>
      <c r="F412" s="128">
        <v>25.6</v>
      </c>
      <c r="G412" s="128">
        <v>45.373312152501981</v>
      </c>
      <c r="H412" s="46" t="str">
        <f t="shared" si="135"/>
        <v>High</v>
      </c>
      <c r="I412" s="46" t="str">
        <f t="shared" si="136"/>
        <v>Moderate</v>
      </c>
      <c r="J412" s="46" t="str">
        <f t="shared" si="137"/>
        <v>Moderate</v>
      </c>
      <c r="K412" s="46" t="str">
        <f t="shared" si="138"/>
        <v>Moderate</v>
      </c>
      <c r="L412" s="91" t="str">
        <f t="shared" si="139"/>
        <v>District has High proportion of area under cultivation, supporting Moderate cropping intensity. Irrigation coverage is Moderate with Moderate irrigation water requirements.</v>
      </c>
      <c r="M412" s="132">
        <v>87.24</v>
      </c>
      <c r="N412" s="132">
        <f>INDEX(Aquifer!H:H,MATCH(B412,Aquifer!C:C,0))</f>
        <v>58.69</v>
      </c>
      <c r="O412" s="77" t="str">
        <f>INDEX(Aquifer!F:F,MATCH(B412,Aquifer!C:C,0))</f>
        <v>SR</v>
      </c>
      <c r="P412" s="134">
        <f>INDEX(surface_water_body!F:F,MATCH(B412,surface_water_body!A:A,0))</f>
        <v>18674</v>
      </c>
      <c r="Q412" s="42">
        <f>INDEX(surface_water_body!D:D,MATCH(B412,surface_water_body!A:A,0))</f>
        <v>65.609200000000229</v>
      </c>
      <c r="R412" s="132">
        <f>INDEX(surface_water_body!E:E,MATCH(B412,surface_water_body!A:A,0))</f>
        <v>1.2192429217571763</v>
      </c>
      <c r="S412" s="43" t="str">
        <f t="shared" si="140"/>
        <v>Very High</v>
      </c>
      <c r="T412" s="43" t="str">
        <f t="shared" si="141"/>
        <v>Moderate</v>
      </c>
      <c r="U412" s="43">
        <f t="shared" si="133"/>
        <v>4</v>
      </c>
      <c r="V412" s="48" t="str">
        <f t="shared" si="142"/>
        <v>Groundwater contribution to irrigation is Very High with current groundwater development stage classified as Moderate. There are 18674 surface water bodies, covering 1.2% of district area.</v>
      </c>
      <c r="W412" s="136">
        <v>100</v>
      </c>
      <c r="X412" s="134">
        <v>39</v>
      </c>
      <c r="Y412" s="143">
        <f>INDEX(Aquifer!E:E, MATCH(B412,Aquifer!C:C,0))*100</f>
        <v>60</v>
      </c>
      <c r="Z412" s="139">
        <f>(INDEX(Aquifer!G:G, MATCH(B412,Aquifer!C:C,0)))*(10^4/10^6)</f>
        <v>0</v>
      </c>
      <c r="AA412" s="141">
        <v>459.99999999999994</v>
      </c>
      <c r="AB412" s="56">
        <f>INDEX(Replacement!M:M, MATCH(B412,Replacement!B:B,0))</f>
        <v>8.76</v>
      </c>
      <c r="AC412" s="57">
        <f t="shared" si="134"/>
        <v>3</v>
      </c>
      <c r="AD412" s="57">
        <f>(X412/100)*0.278+(Y412/100)*0.0732</f>
        <v>0.15234000000000003</v>
      </c>
      <c r="AE412" s="44">
        <f t="shared" si="143"/>
        <v>0</v>
      </c>
      <c r="AF412" s="61" t="str">
        <f t="shared" si="144"/>
        <v>District has 100 pumps, with 39 % of pumps being electric. The electric tariff subsidy is Low. These pumps abstract 0 MCM of groundwater.</v>
      </c>
      <c r="AG412" s="146">
        <f>INDEX(Replacement!N:N,MATCH(B412,Replacement!B:B,0))</f>
        <v>96.808536649999994</v>
      </c>
      <c r="AH412" s="147">
        <f>INDEX('Community SIP'!C:C,MATCH(B412,'Community SIP'!B:B,0))</f>
        <v>0.75</v>
      </c>
      <c r="AI412" s="147">
        <f>INDEX('Community SIP'!D:D,MATCH(B412,'Community SIP'!B:B,0))</f>
        <v>3.45</v>
      </c>
      <c r="AJ412" s="67" t="str">
        <f t="shared" si="145"/>
        <v>Very High</v>
      </c>
      <c r="AK412" s="64">
        <f t="shared" si="146"/>
        <v>4</v>
      </c>
      <c r="AL412" s="64" t="str">
        <f t="shared" si="147"/>
        <v>Very High</v>
      </c>
      <c r="AM412" s="70" t="str">
        <f t="shared" si="148"/>
        <v>Small and Marginal farmers hold 96 % of holdings. The average area per holding is 0.75 ha with Very High fragmentation of land.</v>
      </c>
      <c r="AN412" s="150" t="str">
        <f>INDEX(DISCOM!E:E,MATCH(B412,DISCOM!B:B,0))</f>
        <v>West Bengal State Electricity Distribution Company Limited (WBSEDCL)</v>
      </c>
      <c r="AO412" s="150"/>
      <c r="AP412" s="150" t="str">
        <f>INDEX(DISCOM!F:F,MATCH(B412,DISCOM!B:B,0))</f>
        <v>B-</v>
      </c>
      <c r="AQ412" s="74" t="str">
        <f>INDEX(DISCOM!H:H,MATCH(B412,DISCOM!B:B,0))</f>
        <v>No</v>
      </c>
      <c r="AR412" s="150"/>
      <c r="AS412" s="77">
        <f>(INDEX(Tariff!D:D,MATCH(A412,Tariff!A:A,0)))*100</f>
        <v>459.99999999999994</v>
      </c>
      <c r="AT412" s="85" t="str">
        <f>(INDEX(Tariff!E:E,MATCH(A412,Tariff!A:A,0)))</f>
        <v>Low</v>
      </c>
      <c r="AU412" s="86" t="str">
        <f t="shared" si="151"/>
        <v xml:space="preserve">West Bengal State Electricity Distribution Company Limited (WBSEDCL) is the Distribution Company responsible for distributing electricity. The rating of DISCOM (capturing financial and operational metrics) is B-. </v>
      </c>
      <c r="AV412" s="119" t="str">
        <f>INDEX('Community SIP'!I:I,MATCH(B412,'Community SIP'!B:B,0))</f>
        <v>Community SIP</v>
      </c>
      <c r="AW412" s="119" t="str">
        <f t="shared" si="152"/>
        <v xml:space="preserve"> Small farm areas alongside higher fragmentation of holdings suggests community SIPs may be preferred</v>
      </c>
      <c r="AX412" s="119" t="str">
        <f t="shared" si="153"/>
        <v xml:space="preserve"> High groundwater development suggests that new SIPs should focus on surface water sources. </v>
      </c>
      <c r="AY412" s="120" t="s">
        <v>727</v>
      </c>
      <c r="AZ412" s="119" t="str">
        <f t="shared" si="149"/>
        <v>mix</v>
      </c>
      <c r="BA412" s="119"/>
      <c r="BB412" s="120" t="str">
        <f>INDEX(DISCOM!H:H,MATCH(B412,DISCOM!B:B,0))</f>
        <v>No</v>
      </c>
      <c r="BC412" s="153" t="s">
        <v>743</v>
      </c>
      <c r="BD412" s="181" t="str">
        <f t="shared" si="150"/>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412" s="58" t="s">
        <v>725</v>
      </c>
      <c r="BG412">
        <f>Y412*100</f>
        <v>6000</v>
      </c>
    </row>
    <row r="413" spans="1:59" ht="123" customHeight="1" x14ac:dyDescent="0.25">
      <c r="A413" s="88" t="str">
        <f>INDEX(Aquifer!A:A,MATCH(B413,Aquifer!C:C,0))</f>
        <v>uttar pradesh</v>
      </c>
      <c r="B413" s="89" t="s">
        <v>577</v>
      </c>
      <c r="C413" s="87">
        <v>4.7767430416316001</v>
      </c>
      <c r="D413" s="130">
        <f>INDEX(Aquifer!J:J,MATCH(B413,Aquifer!C:C,0))*100</f>
        <v>72.992869662883109</v>
      </c>
      <c r="E413" s="128">
        <v>149.4</v>
      </c>
      <c r="F413" s="128">
        <v>100</v>
      </c>
      <c r="G413" s="128">
        <v>73.90674222634928</v>
      </c>
      <c r="H413" s="46" t="str">
        <f t="shared" si="135"/>
        <v>High</v>
      </c>
      <c r="I413" s="46" t="str">
        <f t="shared" si="136"/>
        <v>Moderate</v>
      </c>
      <c r="J413" s="46" t="str">
        <f t="shared" si="137"/>
        <v>Very High</v>
      </c>
      <c r="K413" s="46" t="str">
        <f t="shared" si="138"/>
        <v>Very High</v>
      </c>
      <c r="L413" s="91" t="str">
        <f t="shared" si="139"/>
        <v>District has High proportion of area under cultivation, supporting Moderate cropping intensity. Irrigation coverage is Very High with Very High irrigation water requirements.</v>
      </c>
      <c r="M413" s="132">
        <v>82.1</v>
      </c>
      <c r="N413" s="132">
        <f>INDEX(Aquifer!H:H,MATCH(B413,Aquifer!C:C,0))</f>
        <v>76.27</v>
      </c>
      <c r="O413" s="77" t="str">
        <f>INDEX(Aquifer!F:F,MATCH(B413,Aquifer!C:C,0))</f>
        <v>SR</v>
      </c>
      <c r="P413" s="134">
        <f>INDEX(surface_water_body!F:F,MATCH(B413,surface_water_body!A:A,0))</f>
        <v>1327</v>
      </c>
      <c r="Q413" s="42">
        <f>INDEX(surface_water_body!D:D,MATCH(B413,surface_water_body!A:A,0))</f>
        <v>9.1900600000000079</v>
      </c>
      <c r="R413" s="132">
        <f>INDEX(surface_water_body!E:E,MATCH(B413,surface_water_body!A:A,0))</f>
        <v>0.33015405294065431</v>
      </c>
      <c r="S413" s="43" t="str">
        <f t="shared" si="140"/>
        <v>Very High</v>
      </c>
      <c r="T413" s="43" t="str">
        <f t="shared" si="141"/>
        <v>Semi-critical</v>
      </c>
      <c r="U413" s="43">
        <f t="shared" si="133"/>
        <v>3</v>
      </c>
      <c r="V413" s="48" t="str">
        <f t="shared" si="142"/>
        <v>Groundwater contribution to irrigation is Very High with current groundwater development stage classified as Semi-critical. There are 1327 surface water bodies, covering 0.3% of district area.</v>
      </c>
      <c r="W413" s="136">
        <v>100</v>
      </c>
      <c r="X413" s="134">
        <v>19</v>
      </c>
      <c r="Y413" s="143">
        <f>INDEX(Aquifer!E:E, MATCH(B413,Aquifer!C:C,0))*100</f>
        <v>80</v>
      </c>
      <c r="Z413" s="139">
        <f>(INDEX(Aquifer!G:G, MATCH(B413,Aquifer!C:C,0)))*(10^4/10^6)</f>
        <v>349.75629999999995</v>
      </c>
      <c r="AA413" s="141">
        <v>0</v>
      </c>
      <c r="AB413" s="56">
        <f>INDEX(Replacement!M:M, MATCH(B413,Replacement!B:B,0))</f>
        <v>13.27</v>
      </c>
      <c r="AC413" s="57">
        <f t="shared" si="134"/>
        <v>4</v>
      </c>
      <c r="AD413" s="57">
        <f>(X413/100)*0.278+(Y413/100)*0.0732</f>
        <v>0.11138000000000001</v>
      </c>
      <c r="AE413" s="44">
        <f t="shared" si="143"/>
        <v>4.6907901292851141E-3</v>
      </c>
      <c r="AF413" s="61" t="str">
        <f t="shared" si="144"/>
        <v>District has 100 pumps, with 19 % of pumps being electric. The electric tariff subsidy is Very High. These pumps abstract 349 MCM of groundwater.</v>
      </c>
      <c r="AG413" s="146">
        <f>INDEX(Replacement!N:N,MATCH(B413,Replacement!B:B,0))</f>
        <v>87.039088739999997</v>
      </c>
      <c r="AH413" s="147">
        <f>INDEX('Community SIP'!C:C,MATCH(B413,'Community SIP'!B:B,0))</f>
        <v>0.95</v>
      </c>
      <c r="AI413" s="147">
        <f>INDEX('Community SIP'!D:D,MATCH(B413,'Community SIP'!B:B,0))</f>
        <v>2.17</v>
      </c>
      <c r="AJ413" s="67" t="str">
        <f t="shared" si="145"/>
        <v>Very High</v>
      </c>
      <c r="AK413" s="64">
        <f t="shared" si="146"/>
        <v>4</v>
      </c>
      <c r="AL413" s="64" t="str">
        <f t="shared" si="147"/>
        <v>High</v>
      </c>
      <c r="AM413" s="70" t="str">
        <f t="shared" si="148"/>
        <v>Small and Marginal farmers hold 87 % of holdings. The average area per holding is 0.95 ha with High fragmentation of land.</v>
      </c>
      <c r="AN413" s="150" t="str">
        <f>INDEX(DISCOM!E:E,MATCH(B413,DISCOM!B:B,0))</f>
        <v>Paschimanchal Vidyut Vitran Nigam Limited (PVVNL)</v>
      </c>
      <c r="AO413" s="150"/>
      <c r="AP413" s="150" t="str">
        <f>INDEX(DISCOM!F:F,MATCH(B413,DISCOM!B:B,0))</f>
        <v>B</v>
      </c>
      <c r="AQ413" s="74" t="str">
        <f>INDEX(DISCOM!H:H,MATCH(B413,DISCOM!B:B,0))</f>
        <v>Yes</v>
      </c>
      <c r="AR413" s="150" t="s">
        <v>726</v>
      </c>
      <c r="AS413" s="77">
        <f>(INDEX(Tariff!D:D,MATCH(A413,Tariff!A:A,0)))*100</f>
        <v>0</v>
      </c>
      <c r="AT413" s="85" t="str">
        <f>(INDEX(Tariff!E:E,MATCH(A413,Tariff!A:A,0)))</f>
        <v>Very High</v>
      </c>
      <c r="AU413" s="86" t="str">
        <f t="shared" si="151"/>
        <v>Paschimanchal Vidyut Vitran Nigam Limited (PVVNL) is the Distribution Company responsible for distributing electricity. The rating of DISCOM (capturing financial and operational metrics) is B. More than 70 % of feeder is segregated.</v>
      </c>
      <c r="AV413" s="119" t="str">
        <f>INDEX('Community SIP'!I:I,MATCH(B413,'Community SIP'!B:B,0))</f>
        <v>Community SIP</v>
      </c>
      <c r="AW413" s="119" t="str">
        <f t="shared" si="152"/>
        <v xml:space="preserve"> Small farm areas alongside higher fragmentation of holdings suggests community SIPs may be preferred</v>
      </c>
      <c r="AX413" s="119" t="str">
        <f t="shared" si="153"/>
        <v xml:space="preserve"> High groundwater development suggests that new SIPs should focus on surface water sources. </v>
      </c>
      <c r="AY413" s="120" t="s">
        <v>727</v>
      </c>
      <c r="AZ413" s="119" t="str">
        <f t="shared" si="149"/>
        <v>Diesel</v>
      </c>
      <c r="BA413" s="120" t="s">
        <v>728</v>
      </c>
      <c r="BB413" s="120" t="str">
        <f>INDEX(DISCOM!H:H,MATCH(B413,DISCOM!B:B,0))</f>
        <v>Yes</v>
      </c>
      <c r="BC413" s="153" t="s">
        <v>736</v>
      </c>
      <c r="BD413"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413" s="58" t="s">
        <v>737</v>
      </c>
      <c r="BG413">
        <f>Y413*100</f>
        <v>8000</v>
      </c>
    </row>
    <row r="414" spans="1:59" ht="123" customHeight="1" x14ac:dyDescent="0.25">
      <c r="A414" s="88" t="str">
        <f>INDEX(Aquifer!A:A,MATCH(B414,Aquifer!C:C,0))</f>
        <v>bihar</v>
      </c>
      <c r="B414" s="89" t="s">
        <v>387</v>
      </c>
      <c r="C414" s="87">
        <v>4.651988944807</v>
      </c>
      <c r="D414" s="130">
        <f>INDEX(Aquifer!J:J,MATCH(B414,Aquifer!C:C,0))*100</f>
        <v>67.922093159685559</v>
      </c>
      <c r="E414" s="128">
        <v>155.9</v>
      </c>
      <c r="F414" s="128">
        <v>54</v>
      </c>
      <c r="G414" s="128">
        <v>62.148148148148138</v>
      </c>
      <c r="H414" s="46" t="str">
        <f t="shared" si="135"/>
        <v>High</v>
      </c>
      <c r="I414" s="46" t="str">
        <f t="shared" si="136"/>
        <v>Moderate</v>
      </c>
      <c r="J414" s="46" t="str">
        <f t="shared" si="137"/>
        <v>High</v>
      </c>
      <c r="K414" s="46" t="str">
        <f t="shared" si="138"/>
        <v>High</v>
      </c>
      <c r="L414" s="91" t="str">
        <f t="shared" si="139"/>
        <v>District has High proportion of area under cultivation, supporting Moderate cropping intensity. Irrigation coverage is High with High irrigation water requirements.</v>
      </c>
      <c r="M414" s="132">
        <v>95.43</v>
      </c>
      <c r="N414" s="132">
        <f>INDEX(Aquifer!H:H,MATCH(B414,Aquifer!C:C,0))</f>
        <v>67.38</v>
      </c>
      <c r="O414" s="77" t="str">
        <f>INDEX(Aquifer!F:F,MATCH(B414,Aquifer!C:C,0))</f>
        <v>SR</v>
      </c>
      <c r="P414" s="134">
        <f>INDEX(surface_water_body!F:F,MATCH(B414,surface_water_body!A:A,0))</f>
        <v>785</v>
      </c>
      <c r="Q414" s="42">
        <f>INDEX(surface_water_body!D:D,MATCH(B414,surface_water_body!A:A,0))</f>
        <v>8.1232300000000031</v>
      </c>
      <c r="R414" s="132">
        <f>INDEX(surface_water_body!E:E,MATCH(B414,surface_water_body!A:A,0))</f>
        <v>0.25495396642557977</v>
      </c>
      <c r="S414" s="43" t="str">
        <f t="shared" si="140"/>
        <v>Very High</v>
      </c>
      <c r="T414" s="43" t="str">
        <f t="shared" si="141"/>
        <v>Moderate</v>
      </c>
      <c r="U414" s="43">
        <f t="shared" si="133"/>
        <v>3</v>
      </c>
      <c r="V414" s="48" t="str">
        <f t="shared" si="142"/>
        <v>Groundwater contribution to irrigation is Very High with current groundwater development stage classified as Moderate. There are 785 surface water bodies, covering 0.3% of district area.</v>
      </c>
      <c r="W414" s="136">
        <v>100</v>
      </c>
      <c r="X414" s="134">
        <v>47</v>
      </c>
      <c r="Y414" s="143">
        <f>INDEX(Aquifer!E:E, MATCH(B414,Aquifer!C:C,0))*100</f>
        <v>53</v>
      </c>
      <c r="Z414" s="139">
        <f>(INDEX(Aquifer!G:G, MATCH(B414,Aquifer!C:C,0)))*(10^4/10^6)</f>
        <v>720.24149999999997</v>
      </c>
      <c r="AA414" s="141">
        <v>67.5</v>
      </c>
      <c r="AB414" s="56">
        <f>INDEX(Replacement!M:M, MATCH(B414,Replacement!B:B,0))</f>
        <v>4.8</v>
      </c>
      <c r="AC414" s="57">
        <f t="shared" si="134"/>
        <v>3</v>
      </c>
      <c r="AD414" s="57">
        <f>(X414/100)*0.278+(Y414/100)*0.0732</f>
        <v>0.169456</v>
      </c>
      <c r="AE414" s="44">
        <f t="shared" si="143"/>
        <v>5.3159226111786665E-3</v>
      </c>
      <c r="AF414" s="61" t="str">
        <f t="shared" si="144"/>
        <v>District has 100 pumps, with 47 % of pumps being electric. The electric tariff subsidy is Very High. These pumps abstract 720 MCM of groundwater.</v>
      </c>
      <c r="AG414" s="146">
        <f>INDEX(Replacement!N:N,MATCH(B414,Replacement!B:B,0))</f>
        <v>97.12</v>
      </c>
      <c r="AH414" s="147">
        <f>INDEX('Community SIP'!C:C,MATCH(B414,'Community SIP'!B:B,0))</f>
        <v>0.53</v>
      </c>
      <c r="AI414" s="147">
        <f>INDEX('Community SIP'!D:D,MATCH(B414,'Community SIP'!B:B,0))</f>
        <v>1.01</v>
      </c>
      <c r="AJ414" s="67" t="str">
        <f t="shared" si="145"/>
        <v>Very High</v>
      </c>
      <c r="AK414" s="64">
        <f t="shared" si="146"/>
        <v>4</v>
      </c>
      <c r="AL414" s="64" t="str">
        <f t="shared" si="147"/>
        <v>Low</v>
      </c>
      <c r="AM414" s="70" t="str">
        <f t="shared" si="148"/>
        <v>Small and Marginal farmers hold 97 % of holdings. The average area per holding is 0.53 ha with Low fragmentation of land.</v>
      </c>
      <c r="AN414" s="150" t="str">
        <f>INDEX(DISCOM!E:E,MATCH(B414,DISCOM!B:B,0))</f>
        <v>North Bihar Power Distribution Company Ltd (NBPDCL)</v>
      </c>
      <c r="AO414" s="150"/>
      <c r="AP414" s="150" t="str">
        <f>INDEX(DISCOM!F:F,MATCH(B414,DISCOM!B:B,0))</f>
        <v>C</v>
      </c>
      <c r="AQ414" s="74" t="str">
        <f>INDEX(DISCOM!H:H,MATCH(B414,DISCOM!B:B,0))</f>
        <v>Yes</v>
      </c>
      <c r="AR414" s="150" t="s">
        <v>726</v>
      </c>
      <c r="AS414" s="77">
        <f>(INDEX(Tariff!D:D,MATCH(A414,Tariff!A:A,0)))*100</f>
        <v>67.5</v>
      </c>
      <c r="AT414" s="85" t="str">
        <f>(INDEX(Tariff!E:E,MATCH(A414,Tariff!A:A,0)))</f>
        <v>Very High</v>
      </c>
      <c r="AU414" s="86" t="str">
        <f t="shared" si="151"/>
        <v>North Bihar Power Distribution Company Ltd (NBPDCL) is the Distribution Company responsible for distributing electricity. The rating of DISCOM (capturing financial and operational metrics) is C. More than 70 % of feeder is segregated.</v>
      </c>
      <c r="AV414" s="119" t="str">
        <f>INDEX('Community SIP'!I:I,MATCH(B414,'Community SIP'!B:B,0))</f>
        <v>Community SIP</v>
      </c>
      <c r="AW414" s="119" t="str">
        <f t="shared" si="152"/>
        <v xml:space="preserve"> Small farm areas alongside higher fragmentation of holdings suggests community SIPs may be preferred</v>
      </c>
      <c r="AX414" s="119" t="str">
        <f t="shared" si="153"/>
        <v xml:space="preserve"> High groundwater development suggests that new SIPs should focus on surface water sources. </v>
      </c>
      <c r="AY414" s="120" t="s">
        <v>727</v>
      </c>
      <c r="AZ414" s="119" t="str">
        <f t="shared" si="149"/>
        <v>mix</v>
      </c>
      <c r="BA414" s="119"/>
      <c r="BB414" s="120" t="str">
        <f>INDEX(DISCOM!H:H,MATCH(B414,DISCOM!B:B,0))</f>
        <v>Yes</v>
      </c>
      <c r="BC414" s="153" t="s">
        <v>733</v>
      </c>
      <c r="BD414" s="181" t="str">
        <f t="shared" si="150"/>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414" s="58" t="s">
        <v>734</v>
      </c>
      <c r="BG414">
        <f>Y414*100</f>
        <v>5300</v>
      </c>
    </row>
    <row r="415" spans="1:59" ht="123" customHeight="1" x14ac:dyDescent="0.25">
      <c r="A415" s="88" t="str">
        <f>INDEX(Aquifer!A:A,MATCH(B415,Aquifer!C:C,0))</f>
        <v>karnataka</v>
      </c>
      <c r="B415" s="89" t="s">
        <v>349</v>
      </c>
      <c r="C415" s="87">
        <v>5.3288851610045</v>
      </c>
      <c r="D415" s="130">
        <f>INDEX(Aquifer!J:J,MATCH(B415,Aquifer!C:C,0))*100</f>
        <v>55.937621048460784</v>
      </c>
      <c r="E415" s="128">
        <v>130.4</v>
      </c>
      <c r="F415" s="128">
        <v>24.9</v>
      </c>
      <c r="G415" s="128">
        <v>56.131011063643335</v>
      </c>
      <c r="H415" s="46" t="str">
        <f t="shared" si="135"/>
        <v>High</v>
      </c>
      <c r="I415" s="46" t="str">
        <f t="shared" si="136"/>
        <v>Low</v>
      </c>
      <c r="J415" s="46" t="str">
        <f t="shared" si="137"/>
        <v>Low</v>
      </c>
      <c r="K415" s="46" t="str">
        <f t="shared" si="138"/>
        <v>High</v>
      </c>
      <c r="L415" s="91" t="str">
        <f t="shared" si="139"/>
        <v>District has High proportion of area under cultivation, supporting Low cropping intensity. Irrigation coverage is Low with High irrigation water requirements.</v>
      </c>
      <c r="M415" s="132">
        <v>30.03</v>
      </c>
      <c r="N415" s="132">
        <f>INDEX(Aquifer!H:H,MATCH(B415,Aquifer!C:C,0))</f>
        <v>55.3</v>
      </c>
      <c r="O415" s="77" t="str">
        <f>INDEX(Aquifer!F:F,MATCH(B415,Aquifer!C:C,0))</f>
        <v>HR</v>
      </c>
      <c r="P415" s="134">
        <f>INDEX(surface_water_body!F:F,MATCH(B415,surface_water_body!A:A,0))</f>
        <v>318</v>
      </c>
      <c r="Q415" s="42">
        <f>INDEX(surface_water_body!D:D,MATCH(B415,surface_water_body!A:A,0))</f>
        <v>3.1170000000000004</v>
      </c>
      <c r="R415" s="132">
        <f>INDEX(surface_water_body!E:E,MATCH(B415,surface_water_body!A:A,0))</f>
        <v>4.7934273901465985E-2</v>
      </c>
      <c r="S415" s="43" t="str">
        <f t="shared" si="140"/>
        <v>Moderate</v>
      </c>
      <c r="T415" s="43" t="str">
        <f t="shared" si="141"/>
        <v>Moderate</v>
      </c>
      <c r="U415" s="43">
        <f t="shared" si="133"/>
        <v>2</v>
      </c>
      <c r="V415" s="48" t="str">
        <f t="shared" si="142"/>
        <v>Groundwater contribution to irrigation is Moderate with current groundwater development stage classified as Moderate. There are 318 surface water bodies, covering 0% of district area.</v>
      </c>
      <c r="W415" s="136">
        <v>100</v>
      </c>
      <c r="X415" s="134">
        <v>99</v>
      </c>
      <c r="Y415" s="143">
        <f>INDEX(Aquifer!E:E, MATCH(B415,Aquifer!C:C,0))*100</f>
        <v>0</v>
      </c>
      <c r="Z415" s="139">
        <f>(INDEX(Aquifer!G:G, MATCH(B415,Aquifer!C:C,0)))*(10^4/10^6)</f>
        <v>312.2731</v>
      </c>
      <c r="AA415" s="141">
        <v>0</v>
      </c>
      <c r="AB415" s="56">
        <f>INDEX(Replacement!M:M, MATCH(B415,Replacement!B:B,0))</f>
        <v>8.3000000000000007</v>
      </c>
      <c r="AC415" s="57">
        <f t="shared" si="134"/>
        <v>1</v>
      </c>
      <c r="AD415" s="57">
        <f>(X415/100)*0.278+(Y415/100)*0.0732</f>
        <v>0.27522000000000002</v>
      </c>
      <c r="AE415" s="44">
        <f t="shared" si="143"/>
        <v>6.4728415759443339E-3</v>
      </c>
      <c r="AF415" s="61" t="str">
        <f t="shared" si="144"/>
        <v>District has 100 pumps, with 99 % of pumps being electric. The electric tariff subsidy is Very High. These pumps abstract 312 MCM of groundwater.</v>
      </c>
      <c r="AG415" s="146">
        <f>INDEX(Replacement!N:N,MATCH(B415,Replacement!B:B,0))</f>
        <v>93.98</v>
      </c>
      <c r="AH415" s="147">
        <f>INDEX('Community SIP'!C:C,MATCH(B415,'Community SIP'!B:B,0))</f>
        <v>0.79</v>
      </c>
      <c r="AI415" s="147">
        <f>INDEX('Community SIP'!D:D,MATCH(B415,'Community SIP'!B:B,0))</f>
        <v>1.39</v>
      </c>
      <c r="AJ415" s="67" t="str">
        <f t="shared" si="145"/>
        <v>Very High</v>
      </c>
      <c r="AK415" s="64">
        <f t="shared" si="146"/>
        <v>4</v>
      </c>
      <c r="AL415" s="64" t="str">
        <f t="shared" si="147"/>
        <v>Moderate</v>
      </c>
      <c r="AM415" s="70" t="str">
        <f t="shared" si="148"/>
        <v>Small and Marginal farmers hold 93 % of holdings. The average area per holding is 0.79 ha with Moderate fragmentation of land.</v>
      </c>
      <c r="AN415" s="150" t="str">
        <f>INDEX(DISCOM!E:E,MATCH(B415,DISCOM!B:B,0))</f>
        <v>Chamundeshwari Electricity Supply Corporation Limited (CHESCOM)</v>
      </c>
      <c r="AO415" s="150"/>
      <c r="AP415" s="150" t="str">
        <f>INDEX(DISCOM!F:F,MATCH(B415,DISCOM!B:B,0))</f>
        <v>B</v>
      </c>
      <c r="AQ415" s="74" t="str">
        <f>INDEX(DISCOM!H:H,MATCH(B415,DISCOM!B:B,0))</f>
        <v>Yes</v>
      </c>
      <c r="AR415" s="150" t="s">
        <v>726</v>
      </c>
      <c r="AS415" s="77">
        <f>(INDEX(Tariff!D:D,MATCH(A415,Tariff!A:A,0)))*100</f>
        <v>0</v>
      </c>
      <c r="AT415" s="85" t="str">
        <f>(INDEX(Tariff!E:E,MATCH(A415,Tariff!A:A,0)))</f>
        <v>Very High</v>
      </c>
      <c r="AU415" s="86" t="str">
        <f t="shared" si="151"/>
        <v>Chamundeshwari Electricity Supply Corporation Limited (CHESCOM) is the Distribution Company responsible for distributing electricity. The rating of DISCOM (capturing financial and operational metrics) is B. More than 70 % of feeder is segregated.</v>
      </c>
      <c r="AV415" s="119" t="str">
        <f>INDEX('Community SIP'!I:I,MATCH(B415,'Community SIP'!B:B,0))</f>
        <v>Community SIP</v>
      </c>
      <c r="AW415" s="119" t="str">
        <f t="shared" si="152"/>
        <v xml:space="preserve"> Small farm areas alongside higher fragmentation of holdings suggests community SIPs may be preferred</v>
      </c>
      <c r="AX415" s="119" t="str">
        <f t="shared" si="153"/>
        <v/>
      </c>
      <c r="AY415" s="119"/>
      <c r="AZ415" s="119" t="str">
        <f t="shared" si="149"/>
        <v>Electric</v>
      </c>
      <c r="BA415" s="120" t="s">
        <v>728</v>
      </c>
      <c r="BB415" s="120" t="str">
        <f>INDEX(DISCOM!H:H,MATCH(B415,DISCOM!B:B,0))</f>
        <v>Yes</v>
      </c>
      <c r="BC415" s="153" t="s">
        <v>731</v>
      </c>
      <c r="BD415" s="181" t="str">
        <f t="shared" si="150"/>
        <v>High DISCOM rating alongside feeder segregation and higher proportion of electric pumps suggests both PM-KUSUM model C (IPS and FLS) may be preferred. Small farm areas alongside higher fragmentation of holdings suggests community SIPs may be preferred</v>
      </c>
      <c r="BE415" s="58" t="s">
        <v>732</v>
      </c>
      <c r="BG415">
        <f>Y415*100</f>
        <v>0</v>
      </c>
    </row>
    <row r="416" spans="1:59" ht="123" customHeight="1" x14ac:dyDescent="0.25">
      <c r="A416" s="88" t="str">
        <f>INDEX(Aquifer!A:A,MATCH(B416,Aquifer!C:C,0))</f>
        <v>odisha</v>
      </c>
      <c r="B416" s="89" t="s">
        <v>72</v>
      </c>
      <c r="C416" s="87">
        <v>5.21</v>
      </c>
      <c r="D416" s="130">
        <f>INDEX(Aquifer!J:J,MATCH(B416,Aquifer!C:C,0))*100</f>
        <v>48.630286982749183</v>
      </c>
      <c r="E416" s="128">
        <v>102.2</v>
      </c>
      <c r="F416" s="128">
        <v>2.9</v>
      </c>
      <c r="G416" s="128">
        <v>38.271169710216455</v>
      </c>
      <c r="H416" s="46" t="str">
        <f t="shared" si="135"/>
        <v>Moderate</v>
      </c>
      <c r="I416" s="46" t="str">
        <f t="shared" si="136"/>
        <v>Low</v>
      </c>
      <c r="J416" s="46" t="str">
        <f t="shared" si="137"/>
        <v>Low</v>
      </c>
      <c r="K416" s="46" t="str">
        <f t="shared" si="138"/>
        <v>Moderate</v>
      </c>
      <c r="L416" s="91" t="str">
        <f t="shared" si="139"/>
        <v>District has Moderate proportion of area under cultivation, supporting Low cropping intensity. Irrigation coverage is Low with Moderate irrigation water requirements.</v>
      </c>
      <c r="M416" s="132">
        <v>27.950000000000003</v>
      </c>
      <c r="N416" s="132">
        <f>INDEX(Aquifer!H:H,MATCH(B416,Aquifer!C:C,0))</f>
        <v>37.22</v>
      </c>
      <c r="O416" s="77" t="str">
        <f>INDEX(Aquifer!F:F,MATCH(B416,Aquifer!C:C,0))</f>
        <v>HR</v>
      </c>
      <c r="P416" s="134">
        <f>INDEX(surface_water_body!F:F,MATCH(B416,surface_water_body!A:A,0))</f>
        <v>0</v>
      </c>
      <c r="Q416" s="42">
        <f>INDEX(surface_water_body!D:D,MATCH(B416,surface_water_body!A:A,0))</f>
        <v>0</v>
      </c>
      <c r="R416" s="132">
        <f>INDEX(surface_water_body!E:E,MATCH(B416,surface_water_body!A:A,0))</f>
        <v>0</v>
      </c>
      <c r="S416" s="43" t="str">
        <f t="shared" si="140"/>
        <v>Moderate</v>
      </c>
      <c r="T416" s="43" t="str">
        <f t="shared" si="141"/>
        <v>Low</v>
      </c>
      <c r="U416" s="43">
        <f t="shared" si="133"/>
        <v>1</v>
      </c>
      <c r="V416" s="48" t="str">
        <f t="shared" si="142"/>
        <v>Groundwater contribution to irrigation is Moderate with current groundwater development stage classified as Low. There are 0 surface water bodies, covering 0% of district area.</v>
      </c>
      <c r="W416" s="136">
        <v>100</v>
      </c>
      <c r="X416" s="134">
        <v>80</v>
      </c>
      <c r="Y416" s="143">
        <f>INDEX(Aquifer!E:E, MATCH(B416,Aquifer!C:C,0))*100</f>
        <v>19</v>
      </c>
      <c r="Z416" s="139">
        <f>(INDEX(Aquifer!G:G, MATCH(B416,Aquifer!C:C,0)))*(10^4/10^6)</f>
        <v>56.125900000000001</v>
      </c>
      <c r="AA416" s="141">
        <v>150</v>
      </c>
      <c r="AB416" s="56">
        <f>INDEX(Replacement!M:M, MATCH(B416,Replacement!B:B,0))</f>
        <v>4.1399999999999997</v>
      </c>
      <c r="AC416" s="57">
        <f t="shared" si="134"/>
        <v>1</v>
      </c>
      <c r="AD416" s="57">
        <f>(X416/100)*0.278+(Y416/100)*0.0732</f>
        <v>0.23630800000000005</v>
      </c>
      <c r="AE416" s="44">
        <f t="shared" si="143"/>
        <v>4.9824666909014672E-4</v>
      </c>
      <c r="AF416" s="61" t="str">
        <f t="shared" si="144"/>
        <v>District has 100 pumps, with 80 % of pumps being electric. The electric tariff subsidy is High. These pumps abstract 56 MCM of groundwater.</v>
      </c>
      <c r="AG416" s="146">
        <f>INDEX(Replacement!N:N,MATCH(B416,Replacement!B:B,0))</f>
        <v>87.72</v>
      </c>
      <c r="AH416" s="147">
        <f>INDEX('Community SIP'!C:C,MATCH(B416,'Community SIP'!B:B,0))</f>
        <v>1.1000000000000001</v>
      </c>
      <c r="AI416" s="147">
        <f>INDEX('Community SIP'!D:D,MATCH(B416,'Community SIP'!B:B,0))</f>
        <v>1.5</v>
      </c>
      <c r="AJ416" s="67" t="str">
        <f t="shared" si="145"/>
        <v>Very High</v>
      </c>
      <c r="AK416" s="64">
        <f t="shared" si="146"/>
        <v>3</v>
      </c>
      <c r="AL416" s="64" t="str">
        <f t="shared" si="147"/>
        <v>Moderate</v>
      </c>
      <c r="AM416" s="70" t="str">
        <f t="shared" si="148"/>
        <v>Small and Marginal farmers hold 87 % of holdings. The average area per holding is 1.1 ha with Moderate fragmentation of land.</v>
      </c>
      <c r="AN416" s="150" t="str">
        <f>INDEX(DISCOM!E:E,MATCH(B416,DISCOM!B:B,0))</f>
        <v>TP Southern Odisha Distribution Limited (TPSODL)</v>
      </c>
      <c r="AO416" s="150"/>
      <c r="AP416" s="150" t="str">
        <f>INDEX(DISCOM!F:F,MATCH(B416,DISCOM!B:B,0))</f>
        <v>B</v>
      </c>
      <c r="AQ416" s="74" t="str">
        <f>INDEX(DISCOM!H:H,MATCH(B416,DISCOM!B:B,0))</f>
        <v>No data</v>
      </c>
      <c r="AR416" s="150"/>
      <c r="AS416" s="77">
        <f>(INDEX(Tariff!D:D,MATCH(A416,Tariff!A:A,0)))*100</f>
        <v>150</v>
      </c>
      <c r="AT416" s="85" t="str">
        <f>(INDEX(Tariff!E:E,MATCH(A416,Tariff!A:A,0)))</f>
        <v>High</v>
      </c>
      <c r="AU416" s="86" t="str">
        <f t="shared" si="151"/>
        <v xml:space="preserve">TP Southern Odisha Distribution Limited (TPSODL) is the Distribution Company responsible for distributing electricity. The rating of DISCOM (capturing financial and operational metrics) is B. </v>
      </c>
      <c r="AV416" s="119" t="str">
        <f>INDEX('Community SIP'!I:I,MATCH(B416,'Community SIP'!B:B,0))</f>
        <v/>
      </c>
      <c r="AW416" s="119" t="str">
        <f t="shared" si="152"/>
        <v/>
      </c>
      <c r="AX416" s="119" t="str">
        <f t="shared" si="153"/>
        <v/>
      </c>
      <c r="AY416" s="119"/>
      <c r="AZ416" s="119" t="str">
        <f t="shared" si="149"/>
        <v>Electric</v>
      </c>
      <c r="BA416" s="119" t="s">
        <v>728</v>
      </c>
      <c r="BB416" s="120" t="str">
        <f>INDEX(DISCOM!H:H,MATCH(B416,DISCOM!B:B,0))</f>
        <v>No data</v>
      </c>
      <c r="BC416" s="153" t="s">
        <v>744</v>
      </c>
      <c r="BD416" s="181" t="str">
        <f t="shared" si="150"/>
        <v>No data on DISCOM feeder segregation</v>
      </c>
      <c r="BE416" s="58" t="s">
        <v>95</v>
      </c>
      <c r="BG416">
        <f>Y416*100</f>
        <v>1900</v>
      </c>
    </row>
    <row r="417" spans="1:59" ht="123" customHeight="1" x14ac:dyDescent="0.25">
      <c r="A417" s="88" t="str">
        <f>INDEX(Aquifer!A:A,MATCH(B417,Aquifer!C:C,0))</f>
        <v>west bengal</v>
      </c>
      <c r="B417" s="89" t="s">
        <v>282</v>
      </c>
      <c r="C417" s="87">
        <v>4.7119932880558002</v>
      </c>
      <c r="D417" s="130">
        <f>INDEX(Aquifer!J:J,MATCH(B417,Aquifer!C:C,0))*100</f>
        <v>75.107959708694366</v>
      </c>
      <c r="E417" s="128">
        <v>195.5</v>
      </c>
      <c r="F417" s="128">
        <v>24.2</v>
      </c>
      <c r="G417" s="128">
        <v>43.51759676758212</v>
      </c>
      <c r="H417" s="46" t="str">
        <f t="shared" si="135"/>
        <v>Very High</v>
      </c>
      <c r="I417" s="46" t="str">
        <f t="shared" si="136"/>
        <v>High</v>
      </c>
      <c r="J417" s="46" t="str">
        <f t="shared" si="137"/>
        <v>Low</v>
      </c>
      <c r="K417" s="46" t="str">
        <f t="shared" si="138"/>
        <v>Moderate</v>
      </c>
      <c r="L417" s="91" t="str">
        <f t="shared" si="139"/>
        <v>District has Very High proportion of area under cultivation, supporting High cropping intensity. Irrigation coverage is Low with Moderate irrigation water requirements.</v>
      </c>
      <c r="M417" s="132">
        <v>97.41</v>
      </c>
      <c r="N417" s="132">
        <f>INDEX(Aquifer!H:H,MATCH(B417,Aquifer!C:C,0))</f>
        <v>85.71</v>
      </c>
      <c r="O417" s="77" t="str">
        <f>INDEX(Aquifer!F:F,MATCH(B417,Aquifer!C:C,0))</f>
        <v>SR</v>
      </c>
      <c r="P417" s="134">
        <f>INDEX(surface_water_body!F:F,MATCH(B417,surface_water_body!A:A,0))</f>
        <v>13874</v>
      </c>
      <c r="Q417" s="42">
        <f>INDEX(surface_water_body!D:D,MATCH(B417,surface_water_body!A:A,0))</f>
        <v>63.283100000005753</v>
      </c>
      <c r="R417" s="132">
        <f>INDEX(surface_water_body!E:E,MATCH(B417,surface_water_body!A:A,0))</f>
        <v>1.6212065892242462</v>
      </c>
      <c r="S417" s="43" t="str">
        <f t="shared" si="140"/>
        <v>Very High</v>
      </c>
      <c r="T417" s="43" t="str">
        <f t="shared" si="141"/>
        <v>Semi-critical</v>
      </c>
      <c r="U417" s="43">
        <f t="shared" si="133"/>
        <v>4</v>
      </c>
      <c r="V417" s="48" t="str">
        <f t="shared" si="142"/>
        <v>Groundwater contribution to irrigation is Very High with current groundwater development stage classified as Semi-critical. There are 13874 surface water bodies, covering 1.6% of district area.</v>
      </c>
      <c r="W417" s="136">
        <v>100</v>
      </c>
      <c r="X417" s="134">
        <v>12</v>
      </c>
      <c r="Y417" s="143">
        <f>INDEX(Aquifer!E:E, MATCH(B417,Aquifer!C:C,0))*100</f>
        <v>88</v>
      </c>
      <c r="Z417" s="139">
        <f>(INDEX(Aquifer!G:G, MATCH(B417,Aquifer!C:C,0)))*(10^4/10^6)</f>
        <v>382.12300000000005</v>
      </c>
      <c r="AA417" s="141">
        <v>459.99999999999994</v>
      </c>
      <c r="AB417" s="56">
        <f>INDEX(Replacement!M:M, MATCH(B417,Replacement!B:B,0))</f>
        <v>4.97</v>
      </c>
      <c r="AC417" s="57">
        <f t="shared" si="134"/>
        <v>4</v>
      </c>
      <c r="AD417" s="57">
        <f>(X417/100)*0.278+(Y417/100)*0.0732</f>
        <v>9.7776000000000002E-2</v>
      </c>
      <c r="AE417" s="44">
        <f t="shared" si="143"/>
        <v>1.6849776862669337E-3</v>
      </c>
      <c r="AF417" s="61" t="str">
        <f t="shared" si="144"/>
        <v>District has 100 pumps, with 12 % of pumps being electric. The electric tariff subsidy is Low. These pumps abstract 382 MCM of groundwater.</v>
      </c>
      <c r="AG417" s="146">
        <f>INDEX(Replacement!N:N,MATCH(B417,Replacement!B:B,0))</f>
        <v>97.322718000000009</v>
      </c>
      <c r="AH417" s="147">
        <f>INDEX('Community SIP'!C:C,MATCH(B417,'Community SIP'!B:B,0))</f>
        <v>0.72</v>
      </c>
      <c r="AI417" s="147">
        <f>INDEX('Community SIP'!D:D,MATCH(B417,'Community SIP'!B:B,0))</f>
        <v>2.69</v>
      </c>
      <c r="AJ417" s="67" t="str">
        <f t="shared" si="145"/>
        <v>Very High</v>
      </c>
      <c r="AK417" s="64">
        <f t="shared" si="146"/>
        <v>4</v>
      </c>
      <c r="AL417" s="64" t="str">
        <f t="shared" si="147"/>
        <v>High</v>
      </c>
      <c r="AM417" s="70" t="str">
        <f t="shared" si="148"/>
        <v>Small and Marginal farmers hold 97 % of holdings. The average area per holding is 0.72 ha with High fragmentation of land.</v>
      </c>
      <c r="AN417" s="150" t="str">
        <f>INDEX(DISCOM!E:E,MATCH(B417,DISCOM!B:B,0))</f>
        <v>Madhya Gujarat Vij Company Limited (MGVCL)</v>
      </c>
      <c r="AO417" s="150"/>
      <c r="AP417" s="150" t="str">
        <f>INDEX(DISCOM!F:F,MATCH(B417,DISCOM!B:B,0))</f>
        <v>A+</v>
      </c>
      <c r="AQ417" s="74" t="str">
        <f>INDEX(DISCOM!H:H,MATCH(B417,DISCOM!B:B,0))</f>
        <v>Yes</v>
      </c>
      <c r="AR417" s="150" t="s">
        <v>726</v>
      </c>
      <c r="AS417" s="77">
        <f>(INDEX(Tariff!D:D,MATCH(A417,Tariff!A:A,0)))*100</f>
        <v>459.99999999999994</v>
      </c>
      <c r="AT417" s="85" t="str">
        <f>(INDEX(Tariff!E:E,MATCH(A417,Tariff!A:A,0)))</f>
        <v>Low</v>
      </c>
      <c r="AU417" s="86" t="str">
        <f t="shared" si="151"/>
        <v>Madhya Gujarat Vij Company Limited (MGVCL) is the Distribution Company responsible for distributing electricity. The rating of DISCOM (capturing financial and operational metrics) is A+. More than 70 % of feeder is segregated.</v>
      </c>
      <c r="AV417" s="119" t="str">
        <f>INDEX('Community SIP'!I:I,MATCH(B417,'Community SIP'!B:B,0))</f>
        <v>Community SIP</v>
      </c>
      <c r="AW417" s="119" t="str">
        <f t="shared" si="152"/>
        <v xml:space="preserve"> Small farm areas alongside higher fragmentation of holdings suggests community SIPs may be preferred</v>
      </c>
      <c r="AX417" s="119" t="str">
        <f t="shared" si="153"/>
        <v xml:space="preserve"> High groundwater development suggests that new SIPs should focus on surface water sources. </v>
      </c>
      <c r="AY417" s="120" t="s">
        <v>727</v>
      </c>
      <c r="AZ417" s="119" t="str">
        <f t="shared" si="149"/>
        <v>Diesel</v>
      </c>
      <c r="BA417" s="120" t="s">
        <v>728</v>
      </c>
      <c r="BB417" s="120" t="str">
        <f>INDEX(DISCOM!H:H,MATCH(B417,DISCOM!B:B,0))</f>
        <v>Yes</v>
      </c>
      <c r="BC417" s="153" t="s">
        <v>736</v>
      </c>
      <c r="BD417"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417" s="58" t="s">
        <v>737</v>
      </c>
      <c r="BG417">
        <f>Y417*100</f>
        <v>8800</v>
      </c>
    </row>
    <row r="418" spans="1:59" ht="123" customHeight="1" x14ac:dyDescent="0.25">
      <c r="A418" s="88" t="str">
        <f>INDEX(Aquifer!A:A,MATCH(B418,Aquifer!C:C,0))</f>
        <v>assam</v>
      </c>
      <c r="B418" s="89" t="s">
        <v>316</v>
      </c>
      <c r="C418" s="87">
        <v>4.3976025701363</v>
      </c>
      <c r="D418" s="130">
        <f>INDEX(Aquifer!J:J,MATCH(B418,Aquifer!C:C,0))*100</f>
        <v>55.565517615372109</v>
      </c>
      <c r="E418" s="128">
        <v>165.5</v>
      </c>
      <c r="F418" s="128">
        <v>22.5</v>
      </c>
      <c r="G418" s="128">
        <v>40.119350688456379</v>
      </c>
      <c r="H418" s="46" t="str">
        <f t="shared" si="135"/>
        <v>High</v>
      </c>
      <c r="I418" s="46" t="str">
        <f t="shared" si="136"/>
        <v>Moderate</v>
      </c>
      <c r="J418" s="46" t="str">
        <f t="shared" si="137"/>
        <v>Low</v>
      </c>
      <c r="K418" s="46" t="str">
        <f t="shared" si="138"/>
        <v>Moderate</v>
      </c>
      <c r="L418" s="91" t="str">
        <f t="shared" si="139"/>
        <v>District has High proportion of area under cultivation, supporting Moderate cropping intensity. Irrigation coverage is Low with Moderate irrigation water requirements.</v>
      </c>
      <c r="M418" s="132">
        <v>64</v>
      </c>
      <c r="N418" s="132">
        <f>INDEX(Aquifer!H:H,MATCH(B418,Aquifer!C:C,0))</f>
        <v>28.55</v>
      </c>
      <c r="O418" s="77" t="str">
        <f>INDEX(Aquifer!F:F,MATCH(B418,Aquifer!C:C,0))</f>
        <v>SR</v>
      </c>
      <c r="P418" s="134">
        <f>INDEX(surface_water_body!F:F,MATCH(B418,surface_water_body!A:A,0))</f>
        <v>5908</v>
      </c>
      <c r="Q418" s="42">
        <f>INDEX(surface_water_body!D:D,MATCH(B418,surface_water_body!A:A,0))</f>
        <v>9.0330899999995555</v>
      </c>
      <c r="R418" s="132">
        <f>INDEX(surface_water_body!E:E,MATCH(B418,surface_water_body!A:A,0))</f>
        <v>0.22467255653093066</v>
      </c>
      <c r="S418" s="43" t="str">
        <f t="shared" si="140"/>
        <v>High</v>
      </c>
      <c r="T418" s="43" t="str">
        <f t="shared" si="141"/>
        <v>Low</v>
      </c>
      <c r="U418" s="43">
        <f t="shared" si="133"/>
        <v>3</v>
      </c>
      <c r="V418" s="48" t="str">
        <f t="shared" si="142"/>
        <v>Groundwater contribution to irrigation is High with current groundwater development stage classified as Low. There are 5908 surface water bodies, covering 0.2% of district area.</v>
      </c>
      <c r="W418" s="136">
        <v>100</v>
      </c>
      <c r="X418" s="134">
        <v>4</v>
      </c>
      <c r="Y418" s="143">
        <f>INDEX(Aquifer!E:E, MATCH(B418,Aquifer!C:C,0))*100</f>
        <v>96</v>
      </c>
      <c r="Z418" s="139">
        <f>(INDEX(Aquifer!G:G, MATCH(B418,Aquifer!C:C,0)))*(10^4/10^6)</f>
        <v>290.05860000000001</v>
      </c>
      <c r="AA418" s="141">
        <v>465.00000000000006</v>
      </c>
      <c r="AB418" s="56">
        <f>INDEX(Replacement!M:M, MATCH(B418,Replacement!B:B,0))</f>
        <v>4.4000000000000004</v>
      </c>
      <c r="AC418" s="57">
        <f t="shared" si="134"/>
        <v>4</v>
      </c>
      <c r="AD418" s="57">
        <f>(X418/100)*0.278+(Y418/100)*0.0732</f>
        <v>8.1392000000000006E-2</v>
      </c>
      <c r="AE418" s="44">
        <f t="shared" si="143"/>
        <v>9.4258920880568907E-4</v>
      </c>
      <c r="AF418" s="61" t="str">
        <f t="shared" si="144"/>
        <v>District has 100 pumps, with 4 % of pumps being electric. The electric tariff subsidy is Low. These pumps abstract 290 MCM of groundwater.</v>
      </c>
      <c r="AG418" s="146">
        <f>INDEX(Replacement!N:N,MATCH(B418,Replacement!B:B,0))</f>
        <v>85.87</v>
      </c>
      <c r="AH418" s="147">
        <f>INDEX('Community SIP'!C:C,MATCH(B418,'Community SIP'!B:B,0))</f>
        <v>0.94</v>
      </c>
      <c r="AI418" s="147">
        <f>INDEX('Community SIP'!D:D,MATCH(B418,'Community SIP'!B:B,0))</f>
        <v>2.86</v>
      </c>
      <c r="AJ418" s="67" t="str">
        <f t="shared" si="145"/>
        <v>Very High</v>
      </c>
      <c r="AK418" s="64">
        <f t="shared" si="146"/>
        <v>4</v>
      </c>
      <c r="AL418" s="64" t="str">
        <f t="shared" si="147"/>
        <v>High</v>
      </c>
      <c r="AM418" s="70" t="str">
        <f t="shared" si="148"/>
        <v>Small and Marginal farmers hold 85 % of holdings. The average area per holding is 0.94 ha with High fragmentation of land.</v>
      </c>
      <c r="AN418" s="150" t="str">
        <f>INDEX(DISCOM!E:E,MATCH(B418,DISCOM!B:B,0))</f>
        <v>Assam Power Distribution Company Limited (APDCL)</v>
      </c>
      <c r="AO418" s="150"/>
      <c r="AP418" s="150" t="str">
        <f>INDEX(DISCOM!F:F,MATCH(B418,DISCOM!B:B,0))</f>
        <v>B-</v>
      </c>
      <c r="AQ418" s="74" t="str">
        <f>INDEX(DISCOM!H:H,MATCH(B418,DISCOM!B:B,0))</f>
        <v>No</v>
      </c>
      <c r="AR418" s="150"/>
      <c r="AS418" s="77">
        <f>(INDEX(Tariff!D:D,MATCH(A418,Tariff!A:A,0)))*100</f>
        <v>465.00000000000006</v>
      </c>
      <c r="AT418" s="85" t="str">
        <f>(INDEX(Tariff!E:E,MATCH(A418,Tariff!A:A,0)))</f>
        <v>Low</v>
      </c>
      <c r="AU418" s="86" t="str">
        <f t="shared" si="151"/>
        <v xml:space="preserve">Assam Power Distribution Company Limited (APDCL) is the Distribution Company responsible for distributing electricity. The rating of DISCOM (capturing financial and operational metrics) is B-. </v>
      </c>
      <c r="AV418" s="119" t="str">
        <f>INDEX('Community SIP'!I:I,MATCH(B418,'Community SIP'!B:B,0))</f>
        <v>Community SIP</v>
      </c>
      <c r="AW418" s="119" t="str">
        <f t="shared" si="152"/>
        <v xml:space="preserve"> Small farm areas alongside higher fragmentation of holdings suggests community SIPs may be preferred</v>
      </c>
      <c r="AX418" s="119" t="str">
        <f t="shared" si="153"/>
        <v/>
      </c>
      <c r="AY418" s="119"/>
      <c r="AZ418" s="119" t="str">
        <f t="shared" si="149"/>
        <v>Diesel</v>
      </c>
      <c r="BA418" s="119"/>
      <c r="BB418" s="120" t="str">
        <f>INDEX(DISCOM!H:H,MATCH(B418,DISCOM!B:B,0))</f>
        <v>No</v>
      </c>
      <c r="BC418" s="153" t="s">
        <v>736</v>
      </c>
      <c r="BD418" s="181" t="str">
        <f t="shared" si="150"/>
        <v>Higher proportion of diesel pumps suggests that PM-KUSUM model B be preferred. Small farm areas alongside higher fragmentation of holdings suggests community SIPs may be preferred</v>
      </c>
      <c r="BE418" s="58" t="s">
        <v>737</v>
      </c>
      <c r="BG418">
        <f>Y418*100</f>
        <v>9600</v>
      </c>
    </row>
    <row r="419" spans="1:59" ht="123" customHeight="1" x14ac:dyDescent="0.25">
      <c r="A419" s="88" t="str">
        <f>INDEX(Aquifer!A:A,MATCH(B419,Aquifer!C:C,0))</f>
        <v>tamil nadu</v>
      </c>
      <c r="B419" s="89" t="s">
        <v>554</v>
      </c>
      <c r="C419" s="87">
        <v>5.46</v>
      </c>
      <c r="D419" s="130">
        <f>INDEX(Aquifer!J:J,MATCH(B419,Aquifer!C:C,0))*100</f>
        <v>48.489544496676935</v>
      </c>
      <c r="E419" s="128">
        <v>174.6</v>
      </c>
      <c r="F419" s="128">
        <v>61</v>
      </c>
      <c r="G419" s="128">
        <v>57.365154109589042</v>
      </c>
      <c r="H419" s="46" t="str">
        <f t="shared" si="135"/>
        <v>Moderate</v>
      </c>
      <c r="I419" s="46" t="str">
        <f t="shared" si="136"/>
        <v>Moderate</v>
      </c>
      <c r="J419" s="46" t="str">
        <f t="shared" si="137"/>
        <v>High</v>
      </c>
      <c r="K419" s="46" t="str">
        <f t="shared" si="138"/>
        <v>High</v>
      </c>
      <c r="L419" s="91" t="str">
        <f t="shared" si="139"/>
        <v>District has Moderate proportion of area under cultivation, supporting Moderate cropping intensity. Irrigation coverage is High with High irrigation water requirements.</v>
      </c>
      <c r="M419" s="132">
        <v>14.41</v>
      </c>
      <c r="N419" s="132">
        <f>INDEX(Aquifer!H:H,MATCH(B419,Aquifer!C:C,0))</f>
        <v>0</v>
      </c>
      <c r="O419" s="77" t="str">
        <f>INDEX(Aquifer!F:F,MATCH(B419,Aquifer!C:C,0))</f>
        <v>HR</v>
      </c>
      <c r="P419" s="134">
        <f>INDEX(surface_water_body!F:F,MATCH(B419,surface_water_body!A:A,0))</f>
        <v>7073</v>
      </c>
      <c r="Q419" s="42">
        <f>INDEX(surface_water_body!D:D,MATCH(B419,surface_water_body!A:A,0))</f>
        <v>112.00598000000073</v>
      </c>
      <c r="R419" s="132">
        <f>INDEX(surface_water_body!E:E,MATCH(B419,surface_water_body!A:A,0))</f>
        <v>4.5899250351899594</v>
      </c>
      <c r="S419" s="43" t="str">
        <f t="shared" si="140"/>
        <v>Low</v>
      </c>
      <c r="T419" s="43" t="str">
        <f t="shared" si="141"/>
        <v>Low</v>
      </c>
      <c r="U419" s="43">
        <f t="shared" si="133"/>
        <v>4</v>
      </c>
      <c r="V419" s="48" t="str">
        <f t="shared" si="142"/>
        <v>Groundwater contribution to irrigation is Low with current groundwater development stage classified as Low. There are 7073 surface water bodies, covering 4.6% of district area.</v>
      </c>
      <c r="W419" s="136">
        <v>100</v>
      </c>
      <c r="X419" s="134">
        <v>83</v>
      </c>
      <c r="Y419" s="143">
        <f>INDEX(Aquifer!E:E, MATCH(B419,Aquifer!C:C,0))*100</f>
        <v>5</v>
      </c>
      <c r="Z419" s="139">
        <f>(INDEX(Aquifer!G:G, MATCH(B419,Aquifer!C:C,0)))*(10^4/10^6)</f>
        <v>384.4468</v>
      </c>
      <c r="AA419" s="141">
        <v>0</v>
      </c>
      <c r="AB419" s="56">
        <f>INDEX(Replacement!M:M, MATCH(B419,Replacement!B:B,0))</f>
        <v>6.13</v>
      </c>
      <c r="AC419" s="57">
        <f t="shared" si="134"/>
        <v>1</v>
      </c>
      <c r="AD419" s="57">
        <f>(X419/100)*0.278+(Y419/100)*0.0732</f>
        <v>0.2344</v>
      </c>
      <c r="AE419" s="44">
        <f t="shared" si="143"/>
        <v>5.0125261626056301E-3</v>
      </c>
      <c r="AF419" s="61" t="str">
        <f t="shared" si="144"/>
        <v>District has 100 pumps, with 83 % of pumps being electric. The electric tariff subsidy is Very High. These pumps abstract 384 MCM of groundwater.</v>
      </c>
      <c r="AG419" s="146">
        <f>INDEX(Replacement!N:N,MATCH(B419,Replacement!B:B,0))</f>
        <v>90.532073249999996</v>
      </c>
      <c r="AH419" s="147">
        <f>INDEX('Community SIP'!C:C,MATCH(B419,'Community SIP'!B:B,0))</f>
        <v>0.93</v>
      </c>
      <c r="AI419" s="147">
        <f>INDEX('Community SIP'!D:D,MATCH(B419,'Community SIP'!B:B,0))</f>
        <v>2.2999999999999998</v>
      </c>
      <c r="AJ419" s="67" t="str">
        <f t="shared" si="145"/>
        <v>Very High</v>
      </c>
      <c r="AK419" s="64">
        <f t="shared" si="146"/>
        <v>4</v>
      </c>
      <c r="AL419" s="64" t="str">
        <f t="shared" si="147"/>
        <v>High</v>
      </c>
      <c r="AM419" s="70" t="str">
        <f t="shared" si="148"/>
        <v>Small and Marginal farmers hold 90 % of holdings. The average area per holding is 0.93 ha with High fragmentation of land.</v>
      </c>
      <c r="AN419" s="150" t="str">
        <f>INDEX(DISCOM!E:E,MATCH(B419,DISCOM!B:B,0))</f>
        <v>Tamil Nadu Generation and Distribution Corporation Limited (TANGEDCO)</v>
      </c>
      <c r="AO419" s="150"/>
      <c r="AP419" s="150" t="str">
        <f>INDEX(DISCOM!F:F,MATCH(B419,DISCOM!B:B,0))</f>
        <v>C-</v>
      </c>
      <c r="AQ419" s="74" t="str">
        <f>INDEX(DISCOM!H:H,MATCH(B419,DISCOM!B:B,0))</f>
        <v>No</v>
      </c>
      <c r="AR419" s="150"/>
      <c r="AS419" s="77">
        <f>(INDEX(Tariff!D:D,MATCH(A419,Tariff!A:A,0)))*100</f>
        <v>0</v>
      </c>
      <c r="AT419" s="85" t="str">
        <f>(INDEX(Tariff!E:E,MATCH(A419,Tariff!A:A,0)))</f>
        <v>Very High</v>
      </c>
      <c r="AU419" s="86" t="str">
        <f t="shared" si="151"/>
        <v xml:space="preserve">Tamil Nadu Generation and Distribution Corporation Limited (TANGEDCO) is the Distribution Company responsible for distributing electricity. The rating of DISCOM (capturing financial and operational metrics) is C-. </v>
      </c>
      <c r="AV419" s="119" t="str">
        <f>INDEX('Community SIP'!I:I,MATCH(B419,'Community SIP'!B:B,0))</f>
        <v>Community SIP</v>
      </c>
      <c r="AW419" s="119" t="str">
        <f t="shared" si="152"/>
        <v xml:space="preserve"> Small farm areas alongside higher fragmentation of holdings suggests community SIPs may be preferred</v>
      </c>
      <c r="AX419" s="119" t="str">
        <f t="shared" si="153"/>
        <v/>
      </c>
      <c r="AY419" s="119"/>
      <c r="AZ419" s="120" t="str">
        <f t="shared" si="149"/>
        <v>Electric</v>
      </c>
      <c r="BA419" s="119"/>
      <c r="BB419" s="120" t="str">
        <f>INDEX(DISCOM!H:H,MATCH(B419,DISCOM!B:B,0))</f>
        <v>No</v>
      </c>
      <c r="BC419" s="153" t="s">
        <v>724</v>
      </c>
      <c r="BD419"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19" s="58" t="s">
        <v>725</v>
      </c>
      <c r="BG419">
        <f>Y419*100</f>
        <v>500</v>
      </c>
    </row>
    <row r="420" spans="1:59" ht="123" customHeight="1" x14ac:dyDescent="0.25">
      <c r="A420" s="88" t="str">
        <f>INDEX(Aquifer!A:A,MATCH(B420,Aquifer!C:C,0))</f>
        <v>rajasthan</v>
      </c>
      <c r="B420" s="89" t="s">
        <v>174</v>
      </c>
      <c r="C420" s="87">
        <v>5.4042343310229999</v>
      </c>
      <c r="D420" s="130">
        <f>INDEX(Aquifer!J:J,MATCH(B420,Aquifer!C:C,0))*100</f>
        <v>72.903659785625194</v>
      </c>
      <c r="E420" s="128">
        <v>120.39999999999999</v>
      </c>
      <c r="F420" s="128">
        <v>24.7</v>
      </c>
      <c r="G420" s="128">
        <v>72.059629794010917</v>
      </c>
      <c r="H420" s="46" t="str">
        <f t="shared" si="135"/>
        <v>High</v>
      </c>
      <c r="I420" s="46" t="str">
        <f t="shared" si="136"/>
        <v>Low</v>
      </c>
      <c r="J420" s="46" t="str">
        <f t="shared" si="137"/>
        <v>Low</v>
      </c>
      <c r="K420" s="46" t="str">
        <f t="shared" si="138"/>
        <v>Very High</v>
      </c>
      <c r="L420" s="91" t="str">
        <f t="shared" si="139"/>
        <v>District has High proportion of area under cultivation, supporting Low cropping intensity. Irrigation coverage is Low with Very High irrigation water requirements.</v>
      </c>
      <c r="M420" s="132">
        <v>99.9</v>
      </c>
      <c r="N420" s="132">
        <f>INDEX(Aquifer!H:H,MATCH(B420,Aquifer!C:C,0))</f>
        <v>181.68</v>
      </c>
      <c r="O420" s="77" t="str">
        <f>INDEX(Aquifer!F:F,MATCH(B420,Aquifer!C:C,0))</f>
        <v>SR</v>
      </c>
      <c r="P420" s="134">
        <f>INDEX(surface_water_body!F:F,MATCH(B420,surface_water_body!A:A,0))</f>
        <v>234</v>
      </c>
      <c r="Q420" s="42">
        <f>INDEX(surface_water_body!D:D,MATCH(B420,surface_water_body!A:A,0))</f>
        <v>8.5976500000000033</v>
      </c>
      <c r="R420" s="132">
        <f>INDEX(surface_water_body!E:E,MATCH(B420,surface_water_body!A:A,0))</f>
        <v>4.6844308734904153E-2</v>
      </c>
      <c r="S420" s="43" t="str">
        <f t="shared" si="140"/>
        <v>Very High</v>
      </c>
      <c r="T420" s="43" t="str">
        <f t="shared" si="141"/>
        <v>Over-exploited</v>
      </c>
      <c r="U420" s="43">
        <f t="shared" si="133"/>
        <v>3</v>
      </c>
      <c r="V420" s="48" t="str">
        <f t="shared" si="142"/>
        <v>Groundwater contribution to irrigation is Very High with current groundwater development stage classified as Over-exploited. There are 234 surface water bodies, covering 0% of district area.</v>
      </c>
      <c r="W420" s="136">
        <v>100</v>
      </c>
      <c r="X420" s="134">
        <v>85</v>
      </c>
      <c r="Y420" s="143">
        <f>INDEX(Aquifer!E:E, MATCH(B420,Aquifer!C:C,0))*100</f>
        <v>13</v>
      </c>
      <c r="Z420" s="139">
        <f>(INDEX(Aquifer!G:G, MATCH(B420,Aquifer!C:C,0)))*(10^4/10^6)</f>
        <v>483.03320000000002</v>
      </c>
      <c r="AA420" s="141">
        <v>167</v>
      </c>
      <c r="AB420" s="56">
        <f>INDEX(Replacement!M:M, MATCH(B420,Replacement!B:B,0))</f>
        <v>33.6</v>
      </c>
      <c r="AC420" s="57">
        <f t="shared" si="134"/>
        <v>1</v>
      </c>
      <c r="AD420" s="57">
        <f>(X420/100)*0.278+(Y420/100)*0.0732</f>
        <v>0.24581600000000001</v>
      </c>
      <c r="AE420" s="44">
        <f t="shared" si="143"/>
        <v>3.6201680140694761E-2</v>
      </c>
      <c r="AF420" s="61" t="str">
        <f t="shared" si="144"/>
        <v>District has 100 pumps, with 85 % of pumps being electric. The electric tariff subsidy is Moderate. These pumps abstract 483 MCM of groundwater.</v>
      </c>
      <c r="AG420" s="146">
        <f>INDEX(Replacement!N:N,MATCH(B420,Replacement!B:B,0))</f>
        <v>38.958427130000004</v>
      </c>
      <c r="AH420" s="147">
        <f>INDEX('Community SIP'!C:C,MATCH(B420,'Community SIP'!B:B,0))</f>
        <v>3.91</v>
      </c>
      <c r="AI420" s="147">
        <f>INDEX('Community SIP'!D:D,MATCH(B420,'Community SIP'!B:B,0))</f>
        <v>2.06</v>
      </c>
      <c r="AJ420" s="67" t="str">
        <f t="shared" si="145"/>
        <v>Moderate</v>
      </c>
      <c r="AK420" s="64">
        <f t="shared" si="146"/>
        <v>1</v>
      </c>
      <c r="AL420" s="64" t="str">
        <f t="shared" si="147"/>
        <v>High</v>
      </c>
      <c r="AM420" s="70" t="str">
        <f t="shared" si="148"/>
        <v>Small and Marginal farmers hold 38 % of holdings. The average area per holding is 3.91 ha with High fragmentation of land.</v>
      </c>
      <c r="AN420" s="150" t="str">
        <f>INDEX(DISCOM!E:E,MATCH(B420,DISCOM!B:B,0))</f>
        <v>Ajmer Vidyut Vitran Nigam Limited (AVVNL)</v>
      </c>
      <c r="AO420" s="150" t="str">
        <f>RIGHT(AN420,7)</f>
        <v>(AVVNL)</v>
      </c>
      <c r="AP420" s="150" t="str">
        <f>INDEX(DISCOM!F:F,MATCH(B420,DISCOM!B:B,0))</f>
        <v>B</v>
      </c>
      <c r="AQ420" s="74" t="str">
        <f>INDEX(DISCOM!H:H,MATCH(B420,DISCOM!B:B,0))</f>
        <v>No</v>
      </c>
      <c r="AR420" s="150"/>
      <c r="AS420" s="77">
        <f>(INDEX(Tariff!D:D,MATCH(A420,Tariff!A:A,0)))*100</f>
        <v>167</v>
      </c>
      <c r="AT420" s="85" t="str">
        <f>(INDEX(Tariff!E:E,MATCH(A420,Tariff!A:A,0)))</f>
        <v>Moderate</v>
      </c>
      <c r="AU420" s="86" t="str">
        <f t="shared" si="151"/>
        <v xml:space="preserve">Ajmer Vidyut Vitran Nigam Limited (AVVNL) is the Distribution Company responsible for distributing electricity. The rating of DISCOM (capturing financial and operational metrics) is B. </v>
      </c>
      <c r="AV420" s="119" t="str">
        <f>INDEX('Community SIP'!I:I,MATCH(B420,'Community SIP'!B:B,0))</f>
        <v/>
      </c>
      <c r="AW420" s="119" t="str">
        <f t="shared" si="152"/>
        <v/>
      </c>
      <c r="AX420" s="119" t="str">
        <f t="shared" si="153"/>
        <v xml:space="preserve"> High groundwater development suggests that new SIPs should focus on surface water sources. </v>
      </c>
      <c r="AY420" s="120" t="s">
        <v>727</v>
      </c>
      <c r="AZ420" s="119" t="str">
        <f t="shared" si="149"/>
        <v>Electric</v>
      </c>
      <c r="BA420" s="120" t="s">
        <v>728</v>
      </c>
      <c r="BB420" s="120" t="str">
        <f>INDEX(DISCOM!H:H,MATCH(B420,DISCOM!B:B,0))</f>
        <v>No</v>
      </c>
      <c r="BC420" s="153" t="s">
        <v>729</v>
      </c>
      <c r="BD420" s="181" t="str">
        <f t="shared" si="150"/>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20" s="58" t="s">
        <v>730</v>
      </c>
      <c r="BG420">
        <f>Y420*100</f>
        <v>1300</v>
      </c>
    </row>
    <row r="421" spans="1:59" ht="123" customHeight="1" x14ac:dyDescent="0.25">
      <c r="A421" s="88" t="str">
        <f>INDEX(Aquifer!A:A,MATCH(B421,Aquifer!C:C,0))</f>
        <v>maharashtra</v>
      </c>
      <c r="B421" s="89" t="s">
        <v>73</v>
      </c>
      <c r="C421" s="87">
        <v>5.2542308822784003</v>
      </c>
      <c r="D421" s="130">
        <f>INDEX(Aquifer!J:J,MATCH(B421,Aquifer!C:C,0))*100</f>
        <v>47.769667477696679</v>
      </c>
      <c r="E421" s="128">
        <v>123.2</v>
      </c>
      <c r="F421" s="128">
        <v>37.200000000000003</v>
      </c>
      <c r="G421" s="128">
        <v>69.354779003479678</v>
      </c>
      <c r="H421" s="46" t="str">
        <f t="shared" si="135"/>
        <v>Moderate</v>
      </c>
      <c r="I421" s="46" t="str">
        <f t="shared" si="136"/>
        <v>Low</v>
      </c>
      <c r="J421" s="46" t="str">
        <f t="shared" si="137"/>
        <v>Moderate</v>
      </c>
      <c r="K421" s="46" t="str">
        <f t="shared" si="138"/>
        <v>Very High</v>
      </c>
      <c r="L421" s="91" t="str">
        <f t="shared" si="139"/>
        <v>District has Moderate proportion of area under cultivation, supporting Low cropping intensity. Irrigation coverage is Moderate with Very High irrigation water requirements.</v>
      </c>
      <c r="M421" s="132">
        <v>71.66</v>
      </c>
      <c r="N421" s="132">
        <f>INDEX(Aquifer!H:H,MATCH(B421,Aquifer!C:C,0))</f>
        <v>48.94</v>
      </c>
      <c r="O421" s="77" t="str">
        <f>INDEX(Aquifer!F:F,MATCH(B421,Aquifer!C:C,0))</f>
        <v>HR</v>
      </c>
      <c r="P421" s="134">
        <f>INDEX(surface_water_body!F:F,MATCH(B421,surface_water_body!A:A,0))</f>
        <v>3269</v>
      </c>
      <c r="Q421" s="42">
        <f>INDEX(surface_water_body!D:D,MATCH(B421,surface_water_body!A:A,0))</f>
        <v>52.43</v>
      </c>
      <c r="R421" s="132">
        <f>INDEX(surface_water_body!E:E,MATCH(B421,surface_water_body!A:A,0))</f>
        <v>0.51982971112522813</v>
      </c>
      <c r="S421" s="43" t="str">
        <f t="shared" si="140"/>
        <v>High</v>
      </c>
      <c r="T421" s="43" t="str">
        <f t="shared" si="141"/>
        <v>Low</v>
      </c>
      <c r="U421" s="43">
        <f t="shared" si="133"/>
        <v>4</v>
      </c>
      <c r="V421" s="48" t="str">
        <f t="shared" si="142"/>
        <v>Groundwater contribution to irrigation is High with current groundwater development stage classified as Low. There are 3269 surface water bodies, covering 0.5% of district area.</v>
      </c>
      <c r="W421" s="136">
        <v>100</v>
      </c>
      <c r="X421" s="134">
        <v>95</v>
      </c>
      <c r="Y421" s="143">
        <f>INDEX(Aquifer!E:E, MATCH(B421,Aquifer!C:C,0))*100</f>
        <v>5</v>
      </c>
      <c r="Z421" s="139">
        <f>(INDEX(Aquifer!G:G, MATCH(B421,Aquifer!C:C,0)))*(10^4/10^6)</f>
        <v>464.61660000000006</v>
      </c>
      <c r="AA421" s="141">
        <v>155</v>
      </c>
      <c r="AB421" s="56">
        <f>INDEX(Replacement!M:M, MATCH(B421,Replacement!B:B,0))</f>
        <v>7.9</v>
      </c>
      <c r="AC421" s="57">
        <f t="shared" si="134"/>
        <v>1</v>
      </c>
      <c r="AD421" s="57">
        <f>(X421/100)*0.278+(Y421/100)*0.0732</f>
        <v>0.26776</v>
      </c>
      <c r="AE421" s="44">
        <f t="shared" si="143"/>
        <v>8.9180485684951152E-3</v>
      </c>
      <c r="AF421" s="61" t="str">
        <f t="shared" si="144"/>
        <v>District has 100 pumps, with 95 % of pumps being electric. The electric tariff subsidy is Moderate. These pumps abstract 464 MCM of groundwater.</v>
      </c>
      <c r="AG421" s="146">
        <f>INDEX(Replacement!N:N,MATCH(B421,Replacement!B:B,0))</f>
        <v>69.12</v>
      </c>
      <c r="AH421" s="147">
        <f>INDEX('Community SIP'!C:C,MATCH(B421,'Community SIP'!B:B,0))</f>
        <v>1.74</v>
      </c>
      <c r="AI421" s="147">
        <f>INDEX('Community SIP'!D:D,MATCH(B421,'Community SIP'!B:B,0))</f>
        <v>1.46</v>
      </c>
      <c r="AJ421" s="67" t="str">
        <f t="shared" si="145"/>
        <v>High</v>
      </c>
      <c r="AK421" s="64">
        <f t="shared" si="146"/>
        <v>3</v>
      </c>
      <c r="AL421" s="64" t="str">
        <f t="shared" si="147"/>
        <v>Moderate</v>
      </c>
      <c r="AM421" s="70" t="str">
        <f t="shared" si="148"/>
        <v>Small and Marginal farmers hold 69 % of holdings. The average area per holding is 1.74 ha with Moderate fragmentation of land.</v>
      </c>
      <c r="AN421" s="150" t="str">
        <f>INDEX(DISCOM!E:E,MATCH(B421,DISCOM!B:B,0))</f>
        <v>Maharashtra State Electricity Distribution Company Limited (MSEDCL)</v>
      </c>
      <c r="AO421" s="150"/>
      <c r="AP421" s="150" t="str">
        <f>INDEX(DISCOM!F:F,MATCH(B421,DISCOM!B:B,0))</f>
        <v>C</v>
      </c>
      <c r="AQ421" s="74" t="str">
        <f>INDEX(DISCOM!H:H,MATCH(B421,DISCOM!B:B,0))</f>
        <v>Yes</v>
      </c>
      <c r="AR421" s="150" t="s">
        <v>726</v>
      </c>
      <c r="AS421" s="77">
        <f>(INDEX(Tariff!D:D,MATCH(A421,Tariff!A:A,0)))*100</f>
        <v>155</v>
      </c>
      <c r="AT421" s="85" t="str">
        <f>(INDEX(Tariff!E:E,MATCH(A421,Tariff!A:A,0)))</f>
        <v>Moderate</v>
      </c>
      <c r="AU421" s="86" t="str">
        <f t="shared" si="151"/>
        <v>Maharashtra State Electricity Distribution Company Limited (MSEDCL) is the Distribution Company responsible for distributing electricity. The rating of DISCOM (capturing financial and operational metrics) is C. More than 70 % of feeder is segregated.</v>
      </c>
      <c r="AV421" s="119" t="str">
        <f>INDEX('Community SIP'!I:I,MATCH(B421,'Community SIP'!B:B,0))</f>
        <v/>
      </c>
      <c r="AW421" s="119" t="str">
        <f t="shared" si="152"/>
        <v/>
      </c>
      <c r="AX421" s="119" t="str">
        <f t="shared" si="153"/>
        <v xml:space="preserve"> High groundwater development suggests that new SIPs should focus on surface water sources. </v>
      </c>
      <c r="AY421" s="120" t="s">
        <v>727</v>
      </c>
      <c r="AZ421" s="119" t="str">
        <f t="shared" si="149"/>
        <v>Electric</v>
      </c>
      <c r="BA421" s="119"/>
      <c r="BB421" s="120" t="str">
        <f>INDEX(DISCOM!H:H,MATCH(B421,DISCOM!B:B,0))</f>
        <v>Yes</v>
      </c>
      <c r="BC421" s="153" t="s">
        <v>733</v>
      </c>
      <c r="BD421" s="181" t="str">
        <f t="shared" si="150"/>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421" s="58" t="s">
        <v>734</v>
      </c>
      <c r="BG421">
        <f>Y421*100</f>
        <v>500</v>
      </c>
    </row>
    <row r="422" spans="1:59" ht="123" customHeight="1" x14ac:dyDescent="0.25">
      <c r="A422" s="88" t="str">
        <f>INDEX(Aquifer!A:A,MATCH(B422,Aquifer!C:C,0))</f>
        <v>uttarakhand</v>
      </c>
      <c r="B422" s="89" t="s">
        <v>578</v>
      </c>
      <c r="C422" s="87">
        <v>4.7950286145170002</v>
      </c>
      <c r="D422" s="130">
        <f>INDEX(Aquifer!J:J,MATCH(B422,Aquifer!C:C,0))*100</f>
        <v>9.5028756123081592</v>
      </c>
      <c r="E422" s="128">
        <v>162.20000000000002</v>
      </c>
      <c r="F422" s="128">
        <v>54.6</v>
      </c>
      <c r="G422" s="128">
        <v>58.907691548670385</v>
      </c>
      <c r="H422" s="46" t="str">
        <f t="shared" si="135"/>
        <v>Low</v>
      </c>
      <c r="I422" s="46" t="str">
        <f t="shared" si="136"/>
        <v>Moderate</v>
      </c>
      <c r="J422" s="46" t="str">
        <f t="shared" si="137"/>
        <v>High</v>
      </c>
      <c r="K422" s="46" t="str">
        <f t="shared" si="138"/>
        <v>High</v>
      </c>
      <c r="L422" s="91" t="str">
        <f t="shared" si="139"/>
        <v>District has Low proportion of area under cultivation, supporting Moderate cropping intensity. Irrigation coverage is High with High irrigation water requirements.</v>
      </c>
      <c r="M422" s="132">
        <v>28.65</v>
      </c>
      <c r="N422" s="132">
        <f>INDEX(Aquifer!H:H,MATCH(B422,Aquifer!C:C,0))</f>
        <v>55.26</v>
      </c>
      <c r="O422" s="77" t="str">
        <f>INDEX(Aquifer!F:F,MATCH(B422,Aquifer!C:C,0))</f>
        <v>HR</v>
      </c>
      <c r="P422" s="134">
        <f>INDEX(surface_water_body!F:F,MATCH(B422,surface_water_body!A:A,0))</f>
        <v>0</v>
      </c>
      <c r="Q422" s="42">
        <f>INDEX(surface_water_body!D:D,MATCH(B422,surface_water_body!A:A,0))</f>
        <v>0</v>
      </c>
      <c r="R422" s="132">
        <f>INDEX(surface_water_body!E:E,MATCH(B422,surface_water_body!A:A,0))</f>
        <v>0</v>
      </c>
      <c r="S422" s="43" t="str">
        <f t="shared" si="140"/>
        <v>Moderate</v>
      </c>
      <c r="T422" s="43" t="str">
        <f t="shared" si="141"/>
        <v>Moderate</v>
      </c>
      <c r="U422" s="43">
        <f t="shared" si="133"/>
        <v>1</v>
      </c>
      <c r="V422" s="48" t="str">
        <f t="shared" si="142"/>
        <v>Groundwater contribution to irrigation is Moderate with current groundwater development stage classified as Moderate. There are 0 surface water bodies, covering 0% of district area.</v>
      </c>
      <c r="W422" s="136">
        <v>100</v>
      </c>
      <c r="X422" s="134">
        <v>18</v>
      </c>
      <c r="Y422" s="143">
        <f>INDEX(Aquifer!E:E, MATCH(B422,Aquifer!C:C,0))*100</f>
        <v>82</v>
      </c>
      <c r="Z422" s="139">
        <f>(INDEX(Aquifer!G:G, MATCH(B422,Aquifer!C:C,0)))*(10^4/10^6)</f>
        <v>0</v>
      </c>
      <c r="AA422" s="141">
        <v>285</v>
      </c>
      <c r="AB422" s="56">
        <f>INDEX(Replacement!M:M, MATCH(B422,Replacement!B:B,0))</f>
        <v>23.5</v>
      </c>
      <c r="AC422" s="57">
        <f t="shared" si="134"/>
        <v>4</v>
      </c>
      <c r="AD422" s="57">
        <f>(X422/100)*0.278+(Y422/100)*0.0732</f>
        <v>0.110064</v>
      </c>
      <c r="AE422" s="44">
        <f t="shared" si="143"/>
        <v>0</v>
      </c>
      <c r="AF422" s="61" t="str">
        <f t="shared" si="144"/>
        <v>District has 100 pumps, with 18 % of pumps being electric. The electric tariff subsidy is Moderate. These pumps abstract 0 MCM of groundwater.</v>
      </c>
      <c r="AG422" s="146">
        <f>INDEX(Replacement!N:N,MATCH(B422,Replacement!B:B,0))</f>
        <v>87.478160779999996</v>
      </c>
      <c r="AH422" s="147">
        <f>INDEX('Community SIP'!C:C,MATCH(B422,'Community SIP'!B:B,0))</f>
        <v>1.04</v>
      </c>
      <c r="AI422" s="147">
        <f>INDEX('Community SIP'!D:D,MATCH(B422,'Community SIP'!B:B,0))</f>
        <v>2.46</v>
      </c>
      <c r="AJ422" s="67" t="str">
        <f t="shared" si="145"/>
        <v>Very High</v>
      </c>
      <c r="AK422" s="64">
        <f t="shared" si="146"/>
        <v>3</v>
      </c>
      <c r="AL422" s="64" t="str">
        <f t="shared" si="147"/>
        <v>High</v>
      </c>
      <c r="AM422" s="70" t="str">
        <f t="shared" si="148"/>
        <v>Small and Marginal farmers hold 87 % of holdings. The average area per holding is 1.04 ha with High fragmentation of land.</v>
      </c>
      <c r="AN422" s="150" t="str">
        <f>INDEX(DISCOM!E:E,MATCH(B422,DISCOM!B:B,0))</f>
        <v>Uttarakhand Power Corporation Limited (UPCL)</v>
      </c>
      <c r="AO422" s="150"/>
      <c r="AP422" s="150" t="str">
        <f>INDEX(DISCOM!F:F,MATCH(B422,DISCOM!B:B,0))</f>
        <v>B-</v>
      </c>
      <c r="AQ422" s="74" t="str">
        <f>INDEX(DISCOM!H:H,MATCH(B422,DISCOM!B:B,0))</f>
        <v>Yes</v>
      </c>
      <c r="AR422" s="150" t="s">
        <v>726</v>
      </c>
      <c r="AS422" s="77">
        <f>(INDEX(Tariff!D:D,MATCH(A422,Tariff!A:A,0)))*100</f>
        <v>285</v>
      </c>
      <c r="AT422" s="85" t="str">
        <f>(INDEX(Tariff!E:E,MATCH(A422,Tariff!A:A,0)))</f>
        <v>Moderate</v>
      </c>
      <c r="AU422" s="86" t="str">
        <f t="shared" si="151"/>
        <v>Uttarakhand Power Corporation Limited (UPCL) is the Distribution Company responsible for distributing electricity. The rating of DISCOM (capturing financial and operational metrics) is B-. More than 70 % of feeder is segregated.</v>
      </c>
      <c r="AV422" s="119" t="str">
        <f>INDEX('Community SIP'!I:I,MATCH(B422,'Community SIP'!B:B,0))</f>
        <v>Community SIP</v>
      </c>
      <c r="AW422" s="119" t="str">
        <f t="shared" si="152"/>
        <v xml:space="preserve"> Small farm areas alongside higher fragmentation of holdings suggests community SIPs may be preferred</v>
      </c>
      <c r="AX422" s="119" t="str">
        <f t="shared" si="153"/>
        <v/>
      </c>
      <c r="AY422" s="119"/>
      <c r="AZ422" s="119" t="str">
        <f t="shared" si="149"/>
        <v>Diesel</v>
      </c>
      <c r="BA422" s="119"/>
      <c r="BB422" s="120" t="str">
        <f>INDEX(DISCOM!H:H,MATCH(B422,DISCOM!B:B,0))</f>
        <v>Yes</v>
      </c>
      <c r="BC422" s="153" t="s">
        <v>736</v>
      </c>
      <c r="BD422" s="181" t="str">
        <f t="shared" si="150"/>
        <v>Higher proportion of diesel pumps suggests that PM-KUSUM model B be preferred. Small farm areas alongside higher fragmentation of holdings suggests community SIPs may be preferred</v>
      </c>
      <c r="BE422" s="58" t="s">
        <v>737</v>
      </c>
      <c r="BG422">
        <f>Y422*100</f>
        <v>8200</v>
      </c>
    </row>
    <row r="423" spans="1:59" ht="123" customHeight="1" x14ac:dyDescent="0.25">
      <c r="A423" s="88" t="str">
        <f>INDEX(Aquifer!A:A,MATCH(B423,Aquifer!C:C,0))</f>
        <v>bihar</v>
      </c>
      <c r="B423" s="89" t="s">
        <v>350</v>
      </c>
      <c r="C423" s="87">
        <v>4.8601409285577004</v>
      </c>
      <c r="D423" s="130">
        <f>INDEX(Aquifer!J:J,MATCH(B423,Aquifer!C:C,0))*100</f>
        <v>67.936510664627122</v>
      </c>
      <c r="E423" s="128">
        <v>148</v>
      </c>
      <c r="F423" s="128">
        <v>88.7</v>
      </c>
      <c r="G423" s="128">
        <v>61.184132057918475</v>
      </c>
      <c r="H423" s="46" t="str">
        <f t="shared" si="135"/>
        <v>High</v>
      </c>
      <c r="I423" s="46" t="str">
        <f t="shared" si="136"/>
        <v>Moderate</v>
      </c>
      <c r="J423" s="46" t="str">
        <f t="shared" si="137"/>
        <v>Very High</v>
      </c>
      <c r="K423" s="46" t="str">
        <f t="shared" si="138"/>
        <v>High</v>
      </c>
      <c r="L423" s="91" t="str">
        <f t="shared" si="139"/>
        <v>District has High proportion of area under cultivation, supporting Moderate cropping intensity. Irrigation coverage is Very High with High irrigation water requirements.</v>
      </c>
      <c r="M423" s="132">
        <v>88.39</v>
      </c>
      <c r="N423" s="132">
        <f>INDEX(Aquifer!H:H,MATCH(B423,Aquifer!C:C,0))</f>
        <v>75.650000000000006</v>
      </c>
      <c r="O423" s="77" t="str">
        <f>INDEX(Aquifer!F:F,MATCH(B423,Aquifer!C:C,0))</f>
        <v>SR</v>
      </c>
      <c r="P423" s="134">
        <f>INDEX(surface_water_body!F:F,MATCH(B423,surface_water_body!A:A,0))</f>
        <v>2298</v>
      </c>
      <c r="Q423" s="42">
        <f>INDEX(surface_water_body!D:D,MATCH(B423,surface_water_body!A:A,0))</f>
        <v>560.82641999999851</v>
      </c>
      <c r="R423" s="132">
        <f>INDEX(surface_water_body!E:E,MATCH(B423,surface_water_body!A:A,0))</f>
        <v>24.001128228281939</v>
      </c>
      <c r="S423" s="43" t="str">
        <f t="shared" si="140"/>
        <v>Very High</v>
      </c>
      <c r="T423" s="43" t="str">
        <f t="shared" si="141"/>
        <v>Semi-critical</v>
      </c>
      <c r="U423" s="43">
        <f t="shared" si="133"/>
        <v>4</v>
      </c>
      <c r="V423" s="48" t="str">
        <f t="shared" si="142"/>
        <v>Groundwater contribution to irrigation is Very High with current groundwater development stage classified as Semi-critical. There are 2298 surface water bodies, covering 24% of district area.</v>
      </c>
      <c r="W423" s="136">
        <v>100</v>
      </c>
      <c r="X423" s="134">
        <v>5</v>
      </c>
      <c r="Y423" s="143">
        <f>INDEX(Aquifer!E:E, MATCH(B423,Aquifer!C:C,0))*100</f>
        <v>78</v>
      </c>
      <c r="Z423" s="139">
        <f>(INDEX(Aquifer!G:G, MATCH(B423,Aquifer!C:C,0)))*(10^4/10^6)</f>
        <v>422.75190000000003</v>
      </c>
      <c r="AA423" s="141">
        <v>67.5</v>
      </c>
      <c r="AB423" s="56">
        <f>INDEX(Replacement!M:M, MATCH(B423,Replacement!B:B,0))</f>
        <v>5.7</v>
      </c>
      <c r="AC423" s="57">
        <f t="shared" si="134"/>
        <v>4</v>
      </c>
      <c r="AD423" s="57">
        <f>(X423/100)*0.278+(Y423/100)*0.0732</f>
        <v>7.0996000000000004E-2</v>
      </c>
      <c r="AE423" s="44">
        <f t="shared" si="143"/>
        <v>1.5523749452124669E-3</v>
      </c>
      <c r="AF423" s="61" t="str">
        <f t="shared" si="144"/>
        <v>District has 100 pumps, with 5 % of pumps being electric. The electric tariff subsidy is Very High. These pumps abstract 422 MCM of groundwater.</v>
      </c>
      <c r="AG423" s="146">
        <f>INDEX(Replacement!N:N,MATCH(B423,Replacement!B:B,0))</f>
        <v>96.28</v>
      </c>
      <c r="AH423" s="147">
        <f>INDEX('Community SIP'!C:C,MATCH(B423,'Community SIP'!B:B,0))</f>
        <v>0.28999999999999998</v>
      </c>
      <c r="AI423" s="147">
        <f>INDEX('Community SIP'!D:D,MATCH(B423,'Community SIP'!B:B,0))</f>
        <v>1.73</v>
      </c>
      <c r="AJ423" s="67" t="str">
        <f t="shared" si="145"/>
        <v>Very High</v>
      </c>
      <c r="AK423" s="64">
        <f t="shared" si="146"/>
        <v>4</v>
      </c>
      <c r="AL423" s="64" t="str">
        <f t="shared" si="147"/>
        <v>Moderate</v>
      </c>
      <c r="AM423" s="70" t="str">
        <f t="shared" si="148"/>
        <v>Small and Marginal farmers hold 96 % of holdings. The average area per holding is 0.29 ha with Moderate fragmentation of land.</v>
      </c>
      <c r="AN423" s="150" t="str">
        <f>INDEX(DISCOM!E:E,MATCH(B423,DISCOM!B:B,0))</f>
        <v>South Bihar Power Distribution Company Limited (SBPDCL)</v>
      </c>
      <c r="AO423" s="150"/>
      <c r="AP423" s="150" t="str">
        <f>INDEX(DISCOM!F:F,MATCH(B423,DISCOM!B:B,0))</f>
        <v>C</v>
      </c>
      <c r="AQ423" s="74" t="str">
        <f>INDEX(DISCOM!H:H,MATCH(B423,DISCOM!B:B,0))</f>
        <v>Yes</v>
      </c>
      <c r="AR423" s="150" t="s">
        <v>726</v>
      </c>
      <c r="AS423" s="77">
        <f>(INDEX(Tariff!D:D,MATCH(A423,Tariff!A:A,0)))*100</f>
        <v>67.5</v>
      </c>
      <c r="AT423" s="85" t="str">
        <f>(INDEX(Tariff!E:E,MATCH(A423,Tariff!A:A,0)))</f>
        <v>Very High</v>
      </c>
      <c r="AU423" s="86" t="str">
        <f t="shared" si="151"/>
        <v>South Bihar Power Distribution Company Limited (SBPDCL) is the Distribution Company responsible for distributing electricity. The rating of DISCOM (capturing financial and operational metrics) is C. More than 70 % of feeder is segregated.</v>
      </c>
      <c r="AV423" s="119" t="str">
        <f>INDEX('Community SIP'!I:I,MATCH(B423,'Community SIP'!B:B,0))</f>
        <v>Community SIP</v>
      </c>
      <c r="AW423" s="119" t="str">
        <f t="shared" si="152"/>
        <v xml:space="preserve"> Small farm areas alongside higher fragmentation of holdings suggests community SIPs may be preferred</v>
      </c>
      <c r="AX423" s="119" t="str">
        <f t="shared" si="153"/>
        <v xml:space="preserve"> High groundwater development suggests that new SIPs should focus on surface water sources. </v>
      </c>
      <c r="AY423" s="120" t="s">
        <v>727</v>
      </c>
      <c r="AZ423" s="119" t="str">
        <f t="shared" si="149"/>
        <v>Diesel</v>
      </c>
      <c r="BA423" s="119"/>
      <c r="BB423" s="120" t="str">
        <f>INDEX(DISCOM!H:H,MATCH(B423,DISCOM!B:B,0))</f>
        <v>Yes</v>
      </c>
      <c r="BC423" s="153" t="s">
        <v>736</v>
      </c>
      <c r="BD423"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423" s="58" t="s">
        <v>737</v>
      </c>
      <c r="BG423">
        <f>Y423*100</f>
        <v>7800</v>
      </c>
    </row>
    <row r="424" spans="1:59" ht="123" customHeight="1" x14ac:dyDescent="0.25">
      <c r="A424" s="88" t="str">
        <f>INDEX(Aquifer!A:A,MATCH(B424,Aquifer!C:C,0))</f>
        <v>assam</v>
      </c>
      <c r="B424" s="89" t="s">
        <v>368</v>
      </c>
      <c r="C424" s="87">
        <v>4.4044339306155997</v>
      </c>
      <c r="D424" s="130">
        <f>INDEX(Aquifer!J:J,MATCH(B424,Aquifer!C:C,0))*100</f>
        <v>67.245035475048553</v>
      </c>
      <c r="E424" s="128">
        <v>172.8</v>
      </c>
      <c r="F424" s="128">
        <v>42.2</v>
      </c>
      <c r="G424" s="128">
        <v>36.151322719475125</v>
      </c>
      <c r="H424" s="46" t="str">
        <f t="shared" si="135"/>
        <v>High</v>
      </c>
      <c r="I424" s="46" t="str">
        <f t="shared" si="136"/>
        <v>Moderate</v>
      </c>
      <c r="J424" s="46" t="str">
        <f t="shared" si="137"/>
        <v>Moderate</v>
      </c>
      <c r="K424" s="46" t="str">
        <f t="shared" si="138"/>
        <v>Moderate</v>
      </c>
      <c r="L424" s="91" t="str">
        <f t="shared" si="139"/>
        <v>District has High proportion of area under cultivation, supporting Moderate cropping intensity. Irrigation coverage is Moderate with Moderate irrigation water requirements.</v>
      </c>
      <c r="M424" s="132">
        <v>70.38</v>
      </c>
      <c r="N424" s="132">
        <f>INDEX(Aquifer!H:H,MATCH(B424,Aquifer!C:C,0))</f>
        <v>25.19</v>
      </c>
      <c r="O424" s="77" t="str">
        <f>INDEX(Aquifer!F:F,MATCH(B424,Aquifer!C:C,0))</f>
        <v>SR</v>
      </c>
      <c r="P424" s="134">
        <f>INDEX(surface_water_body!F:F,MATCH(B424,surface_water_body!A:A,0))</f>
        <v>3414</v>
      </c>
      <c r="Q424" s="42">
        <f>INDEX(surface_water_body!D:D,MATCH(B424,surface_water_body!A:A,0))</f>
        <v>22.147640000000042</v>
      </c>
      <c r="R424" s="132">
        <f>INDEX(surface_water_body!E:E,MATCH(B424,surface_water_body!A:A,0))</f>
        <v>2.0502865497506453</v>
      </c>
      <c r="S424" s="43" t="str">
        <f t="shared" si="140"/>
        <v>High</v>
      </c>
      <c r="T424" s="43" t="str">
        <f t="shared" si="141"/>
        <v>Low</v>
      </c>
      <c r="U424" s="43">
        <f t="shared" si="133"/>
        <v>4</v>
      </c>
      <c r="V424" s="48" t="str">
        <f t="shared" si="142"/>
        <v>Groundwater contribution to irrigation is High with current groundwater development stage classified as Low. There are 3414 surface water bodies, covering 2.1% of district area.</v>
      </c>
      <c r="W424" s="136">
        <v>100</v>
      </c>
      <c r="X424" s="134">
        <v>2</v>
      </c>
      <c r="Y424" s="143">
        <f>INDEX(Aquifer!E:E, MATCH(B424,Aquifer!C:C,0))*100</f>
        <v>97</v>
      </c>
      <c r="Z424" s="139">
        <f>(INDEX(Aquifer!G:G, MATCH(B424,Aquifer!C:C,0)))*(10^4/10^6)</f>
        <v>78.863399999999999</v>
      </c>
      <c r="AA424" s="141">
        <v>465.00000000000006</v>
      </c>
      <c r="AB424" s="56">
        <f>INDEX(Replacement!M:M, MATCH(B424,Replacement!B:B,0))</f>
        <v>2.2000000000000002</v>
      </c>
      <c r="AC424" s="57">
        <f t="shared" si="134"/>
        <v>4</v>
      </c>
      <c r="AD424" s="57">
        <f>(X424/100)*0.278+(Y424/100)*0.0732</f>
        <v>7.6563999999999993E-2</v>
      </c>
      <c r="AE424" s="44">
        <f t="shared" si="143"/>
        <v>1.2053831391653333E-4</v>
      </c>
      <c r="AF424" s="61" t="str">
        <f t="shared" si="144"/>
        <v>District has 100 pumps, with 2 % of pumps being electric. The electric tariff subsidy is Low. These pumps abstract 78 MCM of groundwater.</v>
      </c>
      <c r="AG424" s="146">
        <f>INDEX(Replacement!N:N,MATCH(B424,Replacement!B:B,0))</f>
        <v>83</v>
      </c>
      <c r="AH424" s="147">
        <f>INDEX('Community SIP'!C:C,MATCH(B424,'Community SIP'!B:B,0))</f>
        <v>1.0900000000000001</v>
      </c>
      <c r="AI424" s="147">
        <f>INDEX('Community SIP'!D:D,MATCH(B424,'Community SIP'!B:B,0))</f>
        <v>3.62</v>
      </c>
      <c r="AJ424" s="67" t="str">
        <f t="shared" si="145"/>
        <v>Very High</v>
      </c>
      <c r="AK424" s="64">
        <f t="shared" si="146"/>
        <v>3</v>
      </c>
      <c r="AL424" s="64" t="str">
        <f t="shared" si="147"/>
        <v>Very High</v>
      </c>
      <c r="AM424" s="70" t="str">
        <f t="shared" si="148"/>
        <v>Small and Marginal farmers hold 83 % of holdings. The average area per holding is 1.09 ha with Very High fragmentation of land.</v>
      </c>
      <c r="AN424" s="150" t="str">
        <f>INDEX(DISCOM!E:E,MATCH(B424,DISCOM!B:B,0))</f>
        <v>Assam Power Distribution Company Limited (APDCL)</v>
      </c>
      <c r="AO424" s="150"/>
      <c r="AP424" s="150" t="str">
        <f>INDEX(DISCOM!F:F,MATCH(B424,DISCOM!B:B,0))</f>
        <v>B-</v>
      </c>
      <c r="AQ424" s="74" t="str">
        <f>INDEX(DISCOM!H:H,MATCH(B424,DISCOM!B:B,0))</f>
        <v>No</v>
      </c>
      <c r="AR424" s="150"/>
      <c r="AS424" s="77">
        <f>(INDEX(Tariff!D:D,MATCH(A424,Tariff!A:A,0)))*100</f>
        <v>465.00000000000006</v>
      </c>
      <c r="AT424" s="85" t="str">
        <f>(INDEX(Tariff!E:E,MATCH(A424,Tariff!A:A,0)))</f>
        <v>Low</v>
      </c>
      <c r="AU424" s="86" t="str">
        <f t="shared" si="151"/>
        <v xml:space="preserve">Assam Power Distribution Company Limited (APDCL) is the Distribution Company responsible for distributing electricity. The rating of DISCOM (capturing financial and operational metrics) is B-. </v>
      </c>
      <c r="AV424" s="119" t="str">
        <f>INDEX('Community SIP'!I:I,MATCH(B424,'Community SIP'!B:B,0))</f>
        <v>Community SIP</v>
      </c>
      <c r="AW424" s="119" t="str">
        <f t="shared" si="152"/>
        <v xml:space="preserve"> Small farm areas alongside higher fragmentation of holdings suggests community SIPs may be preferred</v>
      </c>
      <c r="AX424" s="119" t="str">
        <f t="shared" si="153"/>
        <v xml:space="preserve"> High groundwater development suggests that new SIPs should focus on surface water sources. </v>
      </c>
      <c r="AY424" s="120" t="s">
        <v>727</v>
      </c>
      <c r="AZ424" s="119" t="str">
        <f t="shared" si="149"/>
        <v>Diesel</v>
      </c>
      <c r="BA424" s="119"/>
      <c r="BB424" s="120" t="str">
        <f>INDEX(DISCOM!H:H,MATCH(B424,DISCOM!B:B,0))</f>
        <v>No</v>
      </c>
      <c r="BC424" s="153" t="s">
        <v>736</v>
      </c>
      <c r="BD424"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424" s="58" t="s">
        <v>737</v>
      </c>
      <c r="BG424">
        <f>Y424*100</f>
        <v>9700</v>
      </c>
    </row>
    <row r="425" spans="1:59" ht="123" customHeight="1" x14ac:dyDescent="0.25">
      <c r="A425" s="88" t="str">
        <f>INDEX(Aquifer!A:A,MATCH(B425,Aquifer!C:C,0))</f>
        <v>telangana</v>
      </c>
      <c r="B425" s="89" t="s">
        <v>93</v>
      </c>
      <c r="C425" s="87">
        <v>5.3165123198976003</v>
      </c>
      <c r="D425" s="130">
        <f>INDEX(Aquifer!J:J,MATCH(B425,Aquifer!C:C,0))*100</f>
        <v>70.822153737100209</v>
      </c>
      <c r="E425" s="128">
        <v>119.7</v>
      </c>
      <c r="F425" s="128">
        <v>47.8</v>
      </c>
      <c r="G425" s="128">
        <v>69.308391775469758</v>
      </c>
      <c r="H425" s="46" t="str">
        <f t="shared" si="135"/>
        <v>High</v>
      </c>
      <c r="I425" s="46" t="str">
        <f t="shared" si="136"/>
        <v>Low</v>
      </c>
      <c r="J425" s="46" t="str">
        <f t="shared" si="137"/>
        <v>Moderate</v>
      </c>
      <c r="K425" s="46" t="str">
        <f t="shared" si="138"/>
        <v>Very High</v>
      </c>
      <c r="L425" s="91" t="str">
        <f t="shared" si="139"/>
        <v>District has High proportion of area under cultivation, supporting Low cropping intensity. Irrigation coverage is Moderate with Very High irrigation water requirements.</v>
      </c>
      <c r="M425" s="132">
        <v>60.160000000000004</v>
      </c>
      <c r="N425" s="132">
        <f>INDEX(Aquifer!H:H,MATCH(B425,Aquifer!C:C,0))</f>
        <v>41.34</v>
      </c>
      <c r="O425" s="77" t="str">
        <f>INDEX(Aquifer!F:F,MATCH(B425,Aquifer!C:C,0))</f>
        <v>HR</v>
      </c>
      <c r="P425" s="134">
        <f>INDEX(surface_water_body!F:F,MATCH(B425,surface_water_body!A:A,0))</f>
        <v>1970</v>
      </c>
      <c r="Q425" s="42">
        <f>INDEX(surface_water_body!D:D,MATCH(B425,surface_water_body!A:A,0))</f>
        <v>130.68254999999988</v>
      </c>
      <c r="R425" s="132">
        <f>INDEX(surface_water_body!E:E,MATCH(B425,surface_water_body!A:A,0))</f>
        <v>0.91253398590467916</v>
      </c>
      <c r="S425" s="43" t="str">
        <f t="shared" si="140"/>
        <v>High</v>
      </c>
      <c r="T425" s="43" t="str">
        <f t="shared" si="141"/>
        <v>Low</v>
      </c>
      <c r="U425" s="43">
        <f t="shared" ref="U425:U452" si="154">IF(Q425&lt;3,1,IF(Q425&lt;8,2,IF(Q425&lt;18,3,4)))</f>
        <v>4</v>
      </c>
      <c r="V425" s="48" t="str">
        <f t="shared" si="142"/>
        <v>Groundwater contribution to irrigation is High with current groundwater development stage classified as Low. There are 1970 surface water bodies, covering 0.9% of district area.</v>
      </c>
      <c r="W425" s="136">
        <v>100</v>
      </c>
      <c r="X425" s="134">
        <v>100</v>
      </c>
      <c r="Y425" s="143">
        <f>INDEX(Aquifer!E:E, MATCH(B425,Aquifer!C:C,0))*100</f>
        <v>0</v>
      </c>
      <c r="Z425" s="139">
        <f>(INDEX(Aquifer!G:G, MATCH(B425,Aquifer!C:C,0)))*(10^4/10^6)</f>
        <v>197.83779999999999</v>
      </c>
      <c r="AA425" s="141">
        <v>0</v>
      </c>
      <c r="AB425" s="56">
        <f>INDEX(Replacement!M:M, MATCH(B425,Replacement!B:B,0))</f>
        <v>7.3</v>
      </c>
      <c r="AC425" s="57">
        <f t="shared" ref="AC425:AC452" si="155">IF(X425&lt;25,4,IF(X425&lt;50,3,IF(X425&lt;75,2,1)))</f>
        <v>1</v>
      </c>
      <c r="AD425" s="57">
        <f>(X425/100)*0.278+(Y425/100)*0.0732</f>
        <v>0.27800000000000002</v>
      </c>
      <c r="AE425" s="44">
        <f t="shared" si="143"/>
        <v>3.6431684323481486E-3</v>
      </c>
      <c r="AF425" s="61" t="str">
        <f t="shared" si="144"/>
        <v>District has 100 pumps, with 100 % of pumps being electric. The electric tariff subsidy is Very High. These pumps abstract 197 MCM of groundwater.</v>
      </c>
      <c r="AG425" s="146">
        <f>INDEX(Replacement!N:N,MATCH(B425,Replacement!B:B,0))</f>
        <v>85.970325279999997</v>
      </c>
      <c r="AH425" s="147">
        <f>INDEX('Community SIP'!C:C,MATCH(B425,'Community SIP'!B:B,0))</f>
        <v>1.1299999999999999</v>
      </c>
      <c r="AI425" s="147">
        <f>INDEX('Community SIP'!D:D,MATCH(B425,'Community SIP'!B:B,0))</f>
        <v>1.69</v>
      </c>
      <c r="AJ425" s="67" t="str">
        <f t="shared" si="145"/>
        <v>Very High</v>
      </c>
      <c r="AK425" s="64">
        <f t="shared" si="146"/>
        <v>3</v>
      </c>
      <c r="AL425" s="64" t="str">
        <f t="shared" si="147"/>
        <v>Moderate</v>
      </c>
      <c r="AM425" s="70" t="str">
        <f t="shared" si="148"/>
        <v>Small and Marginal farmers hold 85 % of holdings. The average area per holding is 1.13 ha with Moderate fragmentation of land.</v>
      </c>
      <c r="AN425" s="150" t="str">
        <f>INDEX(DISCOM!E:E,MATCH(B425,DISCOM!B:B,0))</f>
        <v>Southern Power Distribution Company of Telangana Limited (TSSPDCL)</v>
      </c>
      <c r="AO425" s="150"/>
      <c r="AP425" s="150" t="str">
        <f>INDEX(DISCOM!F:F,MATCH(B425,DISCOM!B:B,0))</f>
        <v>C</v>
      </c>
      <c r="AQ425" s="74" t="str">
        <f>INDEX(DISCOM!H:H,MATCH(B425,DISCOM!B:B,0))</f>
        <v>No</v>
      </c>
      <c r="AR425" s="150"/>
      <c r="AS425" s="77">
        <f>(INDEX(Tariff!D:D,MATCH(A425,Tariff!A:A,0)))*100</f>
        <v>0</v>
      </c>
      <c r="AT425" s="85" t="str">
        <f>(INDEX(Tariff!E:E,MATCH(A425,Tariff!A:A,0)))</f>
        <v>Very High</v>
      </c>
      <c r="AU425" s="86" t="str">
        <f t="shared" si="151"/>
        <v xml:space="preserve">Southern Power Distribution Company of Telangana Limited (TSSPDCL) is the Distribution Company responsible for distributing electricity. The rating of DISCOM (capturing financial and operational metrics) is C. </v>
      </c>
      <c r="AV425" s="119" t="str">
        <f>INDEX('Community SIP'!I:I,MATCH(B425,'Community SIP'!B:B,0))</f>
        <v/>
      </c>
      <c r="AW425" s="119" t="str">
        <f t="shared" si="152"/>
        <v/>
      </c>
      <c r="AX425" s="119" t="str">
        <f t="shared" si="153"/>
        <v/>
      </c>
      <c r="AY425" s="119"/>
      <c r="AZ425" s="120" t="str">
        <f t="shared" si="149"/>
        <v>Electric</v>
      </c>
      <c r="BA425" s="119"/>
      <c r="BB425" s="120" t="str">
        <f>INDEX(DISCOM!H:H,MATCH(B425,DISCOM!B:B,0))</f>
        <v>No</v>
      </c>
      <c r="BC425" s="153" t="s">
        <v>724</v>
      </c>
      <c r="BD425" s="181" t="str">
        <f t="shared" si="150"/>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v>
      </c>
      <c r="BE425" s="58" t="s">
        <v>725</v>
      </c>
      <c r="BG425">
        <f>Y425*100</f>
        <v>0</v>
      </c>
    </row>
    <row r="426" spans="1:59" ht="123" customHeight="1" x14ac:dyDescent="0.25">
      <c r="A426" s="88" t="str">
        <f>INDEX(Aquifer!A:A,MATCH(B426,Aquifer!C:C,0))</f>
        <v>tamil nadu</v>
      </c>
      <c r="B426" s="89" t="s">
        <v>525</v>
      </c>
      <c r="C426" s="87">
        <v>5.44</v>
      </c>
      <c r="D426" s="130">
        <f>INDEX(Aquifer!J:J,MATCH(B426,Aquifer!C:C,0))*100</f>
        <v>45.475604287254356</v>
      </c>
      <c r="E426" s="128">
        <v>137.1</v>
      </c>
      <c r="F426" s="128">
        <v>40.799999999999997</v>
      </c>
      <c r="G426" s="128">
        <v>73.16236292889991</v>
      </c>
      <c r="H426" s="46" t="str">
        <f t="shared" si="135"/>
        <v>Moderate</v>
      </c>
      <c r="I426" s="46" t="str">
        <f t="shared" si="136"/>
        <v>Low</v>
      </c>
      <c r="J426" s="46" t="str">
        <f t="shared" si="137"/>
        <v>Moderate</v>
      </c>
      <c r="K426" s="46" t="str">
        <f t="shared" si="138"/>
        <v>Very High</v>
      </c>
      <c r="L426" s="91" t="str">
        <f t="shared" si="139"/>
        <v>District has Moderate proportion of area under cultivation, supporting Low cropping intensity. Irrigation coverage is Moderate with Very High irrigation water requirements.</v>
      </c>
      <c r="M426" s="132">
        <v>77.149999999999991</v>
      </c>
      <c r="N426" s="132">
        <f>INDEX(Aquifer!H:H,MATCH(B426,Aquifer!C:C,0))</f>
        <v>119.19</v>
      </c>
      <c r="O426" s="77" t="str">
        <f>INDEX(Aquifer!F:F,MATCH(B426,Aquifer!C:C,0))</f>
        <v>HR</v>
      </c>
      <c r="P426" s="134">
        <f>INDEX(surface_water_body!F:F,MATCH(B426,surface_water_body!A:A,0))</f>
        <v>1061</v>
      </c>
      <c r="Q426" s="42">
        <f>INDEX(surface_water_body!D:D,MATCH(B426,surface_water_body!A:A,0))</f>
        <v>7.5221599999999986</v>
      </c>
      <c r="R426" s="132">
        <f>INDEX(surface_water_body!E:E,MATCH(B426,surface_water_body!A:A,0))</f>
        <v>0.21626443604220114</v>
      </c>
      <c r="S426" s="43" t="str">
        <f t="shared" si="140"/>
        <v>Very High</v>
      </c>
      <c r="T426" s="43" t="str">
        <f t="shared" si="141"/>
        <v>Over-exploited</v>
      </c>
      <c r="U426" s="43">
        <f t="shared" si="154"/>
        <v>2</v>
      </c>
      <c r="V426" s="48" t="str">
        <f t="shared" si="142"/>
        <v>Groundwater contribution to irrigation is Very High with current groundwater development stage classified as Over-exploited. There are 1061 surface water bodies, covering 0.2% of district area.</v>
      </c>
      <c r="W426" s="136">
        <v>100</v>
      </c>
      <c r="X426" s="134">
        <v>69</v>
      </c>
      <c r="Y426" s="143">
        <f>INDEX(Aquifer!E:E, MATCH(B426,Aquifer!C:C,0))*100</f>
        <v>27</v>
      </c>
      <c r="Z426" s="139">
        <f>(INDEX(Aquifer!G:G, MATCH(B426,Aquifer!C:C,0)))*(10^4/10^6)</f>
        <v>459.41400000000004</v>
      </c>
      <c r="AA426" s="141">
        <v>0</v>
      </c>
      <c r="AB426" s="56">
        <f>INDEX(Replacement!M:M, MATCH(B426,Replacement!B:B,0))</f>
        <v>8.39</v>
      </c>
      <c r="AC426" s="57">
        <f t="shared" si="155"/>
        <v>2</v>
      </c>
      <c r="AD426" s="57">
        <f>(X426/100)*0.278+(Y426/100)*0.0732</f>
        <v>0.21158399999999999</v>
      </c>
      <c r="AE426" s="44">
        <f t="shared" si="143"/>
        <v>7.4003341465984007E-3</v>
      </c>
      <c r="AF426" s="61" t="str">
        <f t="shared" si="144"/>
        <v>District has 100 pumps, with 69 % of pumps being electric. The electric tariff subsidy is Very High. These pumps abstract 459 MCM of groundwater.</v>
      </c>
      <c r="AG426" s="146">
        <f>INDEX(Replacement!N:N,MATCH(B426,Replacement!B:B,0))</f>
        <v>88.651022250000011</v>
      </c>
      <c r="AH426" s="147">
        <f>INDEX('Community SIP'!C:C,MATCH(B426,'Community SIP'!B:B,0))</f>
        <v>0.93</v>
      </c>
      <c r="AI426" s="147">
        <f>INDEX('Community SIP'!D:D,MATCH(B426,'Community SIP'!B:B,0))</f>
        <v>2.2000000000000002</v>
      </c>
      <c r="AJ426" s="67" t="str">
        <f t="shared" si="145"/>
        <v>Very High</v>
      </c>
      <c r="AK426" s="64">
        <f t="shared" si="146"/>
        <v>4</v>
      </c>
      <c r="AL426" s="64" t="str">
        <f t="shared" si="147"/>
        <v>High</v>
      </c>
      <c r="AM426" s="70" t="str">
        <f t="shared" si="148"/>
        <v>Small and Marginal farmers hold 88 % of holdings. The average area per holding is 0.93 ha with High fragmentation of land.</v>
      </c>
      <c r="AN426" s="150" t="str">
        <f>INDEX(DISCOM!E:E,MATCH(B426,DISCOM!B:B,0))</f>
        <v>Tamil Nadu Generation and Distribution Corporation Limited (TANGEDCO)</v>
      </c>
      <c r="AO426" s="150"/>
      <c r="AP426" s="150" t="str">
        <f>INDEX(DISCOM!F:F,MATCH(B426,DISCOM!B:B,0))</f>
        <v>C-</v>
      </c>
      <c r="AQ426" s="74" t="str">
        <f>INDEX(DISCOM!H:H,MATCH(B426,DISCOM!B:B,0))</f>
        <v>No</v>
      </c>
      <c r="AR426" s="150"/>
      <c r="AS426" s="77">
        <f>(INDEX(Tariff!D:D,MATCH(A426,Tariff!A:A,0)))*100</f>
        <v>0</v>
      </c>
      <c r="AT426" s="85" t="str">
        <f>(INDEX(Tariff!E:E,MATCH(A426,Tariff!A:A,0)))</f>
        <v>Very High</v>
      </c>
      <c r="AU426" s="86" t="str">
        <f t="shared" si="151"/>
        <v xml:space="preserve">Tamil Nadu Generation and Distribution Corporation Limited (TANGEDCO) is the Distribution Company responsible for distributing electricity. The rating of DISCOM (capturing financial and operational metrics) is C-. </v>
      </c>
      <c r="AV426" s="119" t="str">
        <f>INDEX('Community SIP'!I:I,MATCH(B426,'Community SIP'!B:B,0))</f>
        <v>Community SIP</v>
      </c>
      <c r="AW426" s="119" t="str">
        <f t="shared" si="152"/>
        <v xml:space="preserve"> Small farm areas alongside higher fragmentation of holdings suggests community SIPs may be preferred</v>
      </c>
      <c r="AX426" s="119" t="str">
        <f t="shared" si="153"/>
        <v xml:space="preserve"> High groundwater development suggests that new SIPs should focus on surface water sources. </v>
      </c>
      <c r="AY426" s="120" t="s">
        <v>727</v>
      </c>
      <c r="AZ426" s="120" t="str">
        <f t="shared" si="149"/>
        <v>Electric</v>
      </c>
      <c r="BA426" s="119"/>
      <c r="BB426" s="120" t="str">
        <f>INDEX(DISCOM!H:H,MATCH(B426,DISCOM!B:B,0))</f>
        <v>No</v>
      </c>
      <c r="BC426" s="153" t="s">
        <v>724</v>
      </c>
      <c r="BD426"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426" s="58" t="s">
        <v>725</v>
      </c>
      <c r="BG426">
        <f>Y426*100</f>
        <v>2700</v>
      </c>
    </row>
    <row r="427" spans="1:59" ht="123" customHeight="1" x14ac:dyDescent="0.25">
      <c r="A427" s="88" t="str">
        <f>INDEX(Aquifer!A:A,MATCH(B427,Aquifer!C:C,0))</f>
        <v>arunachal pradesh</v>
      </c>
      <c r="B427" s="89" t="s">
        <v>35</v>
      </c>
      <c r="C427" s="87">
        <v>4.05</v>
      </c>
      <c r="D427" s="130">
        <f>INDEX(Aquifer!J:J,MATCH(B427,Aquifer!C:C,0))*100</f>
        <v>68.874003422039394</v>
      </c>
      <c r="E427" s="128">
        <v>172.4</v>
      </c>
      <c r="F427" s="128">
        <v>0</v>
      </c>
      <c r="G427" s="128">
        <v>18.355151808227696</v>
      </c>
      <c r="H427" s="46" t="str">
        <f t="shared" si="135"/>
        <v>High</v>
      </c>
      <c r="I427" s="46" t="str">
        <f t="shared" si="136"/>
        <v>Moderate</v>
      </c>
      <c r="J427" s="46" t="str">
        <f t="shared" si="137"/>
        <v>Low</v>
      </c>
      <c r="K427" s="46" t="str">
        <f t="shared" si="138"/>
        <v>Low</v>
      </c>
      <c r="L427" s="91" t="str">
        <f t="shared" si="139"/>
        <v>District has High proportion of area under cultivation, supporting Moderate cropping intensity. Irrigation coverage is Low with Low irrigation water requirements.</v>
      </c>
      <c r="M427" s="132">
        <v>16.189999999999998</v>
      </c>
      <c r="N427" s="132">
        <f>INDEX(Aquifer!H:H,MATCH(B427,Aquifer!C:C,0))</f>
        <v>0</v>
      </c>
      <c r="O427" s="77" t="str">
        <f>INDEX(Aquifer!F:F,MATCH(B427,Aquifer!C:C,0))</f>
        <v>HR</v>
      </c>
      <c r="P427" s="134">
        <f>INDEX(surface_water_body!F:F,MATCH(B427,surface_water_body!A:A,0))</f>
        <v>0</v>
      </c>
      <c r="Q427" s="42">
        <f>INDEX(surface_water_body!D:D,MATCH(B427,surface_water_body!A:A,0))</f>
        <v>0</v>
      </c>
      <c r="R427" s="132">
        <f>INDEX(surface_water_body!E:E,MATCH(B427,surface_water_body!A:A,0))</f>
        <v>0</v>
      </c>
      <c r="S427" s="43" t="str">
        <f t="shared" si="140"/>
        <v>Low</v>
      </c>
      <c r="T427" s="43" t="str">
        <f t="shared" si="141"/>
        <v>Low</v>
      </c>
      <c r="U427" s="43">
        <f t="shared" si="154"/>
        <v>1</v>
      </c>
      <c r="V427" s="48" t="str">
        <f t="shared" si="142"/>
        <v>Groundwater contribution to irrigation is Low with current groundwater development stage classified as Low. There are 0 surface water bodies, covering 0% of district area.</v>
      </c>
      <c r="W427" s="136">
        <v>100</v>
      </c>
      <c r="X427" s="134">
        <v>0</v>
      </c>
      <c r="Y427" s="143">
        <f>INDEX(Aquifer!E:E, MATCH(B427,Aquifer!C:C,0))*100</f>
        <v>0</v>
      </c>
      <c r="Z427" s="139">
        <f>(INDEX(Aquifer!G:G, MATCH(B427,Aquifer!C:C,0)))*(10^4/10^6)</f>
        <v>0.98459999999999992</v>
      </c>
      <c r="AA427" s="141">
        <v>290</v>
      </c>
      <c r="AB427" s="56">
        <f>INDEX(Replacement!M:M, MATCH(B427,Replacement!B:B,0))</f>
        <v>3.6311919253866658</v>
      </c>
      <c r="AC427" s="57">
        <f t="shared" si="155"/>
        <v>4</v>
      </c>
      <c r="AD427" s="57">
        <f>(X427/100)*0.278+(Y427/100)*0.0732</f>
        <v>0</v>
      </c>
      <c r="AE427" s="44">
        <f t="shared" si="143"/>
        <v>0</v>
      </c>
      <c r="AF427" s="61" t="str">
        <f t="shared" si="144"/>
        <v>District has 100 pumps, with 0 % of pumps being electric. The electric tariff subsidy is Moderate. These pumps abstract 0 MCM of groundwater.</v>
      </c>
      <c r="AG427" s="146">
        <f>INDEX(Replacement!N:N,MATCH(B427,Replacement!B:B,0))</f>
        <v>60.3</v>
      </c>
      <c r="AH427" s="147">
        <f>INDEX('Community SIP'!C:C,MATCH(B427,'Community SIP'!B:B,0))</f>
        <v>2.04</v>
      </c>
      <c r="AI427" s="147">
        <f>INDEX('Community SIP'!D:D,MATCH(B427,'Community SIP'!B:B,0))</f>
        <v>1</v>
      </c>
      <c r="AJ427" s="67" t="str">
        <f t="shared" si="145"/>
        <v>High</v>
      </c>
      <c r="AK427" s="64">
        <f t="shared" si="146"/>
        <v>2</v>
      </c>
      <c r="AL427" s="64" t="str">
        <f t="shared" si="147"/>
        <v>Low</v>
      </c>
      <c r="AM427" s="70" t="str">
        <f t="shared" si="148"/>
        <v>Small and Marginal farmers hold 60 % of holdings. The average area per holding is 2.04 ha with Low fragmentation of land.</v>
      </c>
      <c r="AN427" s="150" t="e">
        <f>INDEX(DISCOM!E:E,MATCH(B427,DISCOM!B:B,0))</f>
        <v>#N/A</v>
      </c>
      <c r="AO427" s="150"/>
      <c r="AP427" s="150" t="e">
        <f>INDEX(DISCOM!F:F,MATCH(B427,DISCOM!B:B,0))</f>
        <v>#N/A</v>
      </c>
      <c r="AQ427" s="74" t="str">
        <f>INDEX(DISCOM!H:H,MATCH(B427,DISCOM!B:B,0))</f>
        <v>No data</v>
      </c>
      <c r="AR427" s="150"/>
      <c r="AS427" s="77">
        <f>(INDEX(Tariff!D:D,MATCH(A427,Tariff!A:A,0)))*100</f>
        <v>290</v>
      </c>
      <c r="AT427" s="85" t="str">
        <f>(INDEX(Tariff!E:E,MATCH(A427,Tariff!A:A,0)))</f>
        <v>Moderate</v>
      </c>
      <c r="AU427" s="86" t="s">
        <v>735</v>
      </c>
      <c r="AV427" s="119" t="str">
        <f>INDEX('Community SIP'!I:I,MATCH(B427,'Community SIP'!B:B,0))</f>
        <v/>
      </c>
      <c r="AW427" s="119" t="str">
        <f t="shared" si="152"/>
        <v/>
      </c>
      <c r="AX427" s="119" t="str">
        <f t="shared" si="153"/>
        <v/>
      </c>
      <c r="AY427" s="119"/>
      <c r="AZ427" s="119" t="str">
        <f t="shared" si="149"/>
        <v>Diesel</v>
      </c>
      <c r="BA427" s="119"/>
      <c r="BB427" s="120" t="str">
        <f>INDEX(DISCOM!H:H,MATCH(B427,DISCOM!B:B,0))</f>
        <v>No data</v>
      </c>
      <c r="BC427" s="153" t="s">
        <v>736</v>
      </c>
      <c r="BD427" s="181" t="str">
        <f t="shared" si="150"/>
        <v>Higher proportion of diesel pumps suggests that PM-KUSUM model B be preferred.</v>
      </c>
      <c r="BE427" s="58" t="s">
        <v>737</v>
      </c>
      <c r="BG427">
        <f>Y427*100</f>
        <v>0</v>
      </c>
    </row>
    <row r="428" spans="1:59" ht="123" customHeight="1" x14ac:dyDescent="0.25">
      <c r="A428" s="88" t="str">
        <f>INDEX(Aquifer!A:A,MATCH(B428,Aquifer!C:C,0))</f>
        <v>maharashtra</v>
      </c>
      <c r="B428" s="89" t="s">
        <v>47</v>
      </c>
      <c r="C428" s="87">
        <v>5.2986301130982003</v>
      </c>
      <c r="D428" s="130">
        <f>INDEX(Aquifer!J:J,MATCH(B428,Aquifer!C:C,0))*100</f>
        <v>68.376730229406633</v>
      </c>
      <c r="E428" s="128">
        <v>114.1</v>
      </c>
      <c r="F428" s="128">
        <v>15.5</v>
      </c>
      <c r="G428" s="128">
        <v>65.914644351464432</v>
      </c>
      <c r="H428" s="46" t="str">
        <f t="shared" si="135"/>
        <v>High</v>
      </c>
      <c r="I428" s="46" t="str">
        <f t="shared" si="136"/>
        <v>Low</v>
      </c>
      <c r="J428" s="46" t="str">
        <f t="shared" si="137"/>
        <v>Low</v>
      </c>
      <c r="K428" s="46" t="str">
        <f t="shared" si="138"/>
        <v>High</v>
      </c>
      <c r="L428" s="91" t="str">
        <f t="shared" si="139"/>
        <v>District has High proportion of area under cultivation, supporting Low cropping intensity. Irrigation coverage is Low with High irrigation water requirements.</v>
      </c>
      <c r="M428" s="132">
        <v>80.010000000000005</v>
      </c>
      <c r="N428" s="132">
        <f>INDEX(Aquifer!H:H,MATCH(B428,Aquifer!C:C,0))</f>
        <v>32.369999999999997</v>
      </c>
      <c r="O428" s="77" t="str">
        <f>INDEX(Aquifer!F:F,MATCH(B428,Aquifer!C:C,0))</f>
        <v>HR</v>
      </c>
      <c r="P428" s="134">
        <f>INDEX(surface_water_body!F:F,MATCH(B428,surface_water_body!A:A,0))</f>
        <v>2724</v>
      </c>
      <c r="Q428" s="42">
        <f>INDEX(surface_water_body!D:D,MATCH(B428,surface_water_body!A:A,0))</f>
        <v>131.83000000000001</v>
      </c>
      <c r="R428" s="132">
        <f>INDEX(surface_water_body!E:E,MATCH(B428,surface_water_body!A:A,0))</f>
        <v>1.2162711646875783</v>
      </c>
      <c r="S428" s="43" t="str">
        <f t="shared" si="140"/>
        <v>Very High</v>
      </c>
      <c r="T428" s="43" t="str">
        <f t="shared" si="141"/>
        <v>Low</v>
      </c>
      <c r="U428" s="43">
        <f t="shared" si="154"/>
        <v>4</v>
      </c>
      <c r="V428" s="48" t="str">
        <f t="shared" si="142"/>
        <v>Groundwater contribution to irrigation is Very High with current groundwater development stage classified as Low. There are 2724 surface water bodies, covering 1.2% of district area.</v>
      </c>
      <c r="W428" s="136">
        <v>100</v>
      </c>
      <c r="X428" s="134">
        <v>100</v>
      </c>
      <c r="Y428" s="143">
        <f>INDEX(Aquifer!E:E, MATCH(B428,Aquifer!C:C,0))*100</f>
        <v>0</v>
      </c>
      <c r="Z428" s="139">
        <f>(INDEX(Aquifer!G:G, MATCH(B428,Aquifer!C:C,0)))*(10^4/10^6)</f>
        <v>382.10489999999999</v>
      </c>
      <c r="AA428" s="141">
        <v>155</v>
      </c>
      <c r="AB428" s="56">
        <f>INDEX(Replacement!M:M, MATCH(B428,Replacement!B:B,0))</f>
        <v>9.07</v>
      </c>
      <c r="AC428" s="57">
        <f t="shared" si="155"/>
        <v>1</v>
      </c>
      <c r="AD428" s="57">
        <f>(X428/100)*0.278+(Y428/100)*0.0732</f>
        <v>0.27800000000000002</v>
      </c>
      <c r="AE428" s="44">
        <f t="shared" si="143"/>
        <v>8.7425275623233354E-3</v>
      </c>
      <c r="AF428" s="61" t="str">
        <f t="shared" si="144"/>
        <v>District has 100 pumps, with 100 % of pumps being electric. The electric tariff subsidy is Moderate. These pumps abstract 382 MCM of groundwater.</v>
      </c>
      <c r="AG428" s="146">
        <f>INDEX(Replacement!N:N,MATCH(B428,Replacement!B:B,0))</f>
        <v>80.59</v>
      </c>
      <c r="AH428" s="147">
        <f>INDEX('Community SIP'!C:C,MATCH(B428,'Community SIP'!B:B,0))</f>
        <v>1.29</v>
      </c>
      <c r="AI428" s="147">
        <f>INDEX('Community SIP'!D:D,MATCH(B428,'Community SIP'!B:B,0))</f>
        <v>1.43</v>
      </c>
      <c r="AJ428" s="67" t="str">
        <f t="shared" si="145"/>
        <v>Very High</v>
      </c>
      <c r="AK428" s="64">
        <f t="shared" si="146"/>
        <v>3</v>
      </c>
      <c r="AL428" s="64" t="str">
        <f t="shared" si="147"/>
        <v>Moderate</v>
      </c>
      <c r="AM428" s="70" t="str">
        <f t="shared" si="148"/>
        <v>Small and Marginal farmers hold 80 % of holdings. The average area per holding is 1.29 ha with Moderate fragmentation of land.</v>
      </c>
      <c r="AN428" s="150" t="str">
        <f>INDEX(DISCOM!E:E,MATCH(B428,DISCOM!B:B,0))</f>
        <v>Maharashtra State Electricity Distribution Company Limited (MSEDCL)</v>
      </c>
      <c r="AO428" s="150"/>
      <c r="AP428" s="150" t="str">
        <f>INDEX(DISCOM!F:F,MATCH(B428,DISCOM!B:B,0))</f>
        <v>C</v>
      </c>
      <c r="AQ428" s="74" t="str">
        <f>INDEX(DISCOM!H:H,MATCH(B428,DISCOM!B:B,0))</f>
        <v>Yes</v>
      </c>
      <c r="AR428" s="150" t="s">
        <v>726</v>
      </c>
      <c r="AS428" s="77">
        <f>(INDEX(Tariff!D:D,MATCH(A428,Tariff!A:A,0)))*100</f>
        <v>155</v>
      </c>
      <c r="AT428" s="85" t="str">
        <f>(INDEX(Tariff!E:E,MATCH(A428,Tariff!A:A,0)))</f>
        <v>Moderate</v>
      </c>
      <c r="AU428" s="86" t="str">
        <f t="shared" si="151"/>
        <v>Maharashtra State Electricity Distribution Company Limited (MSEDCL) is the Distribution Company responsible for distributing electricity. The rating of DISCOM (capturing financial and operational metrics) is C. More than 70 % of feeder is segregated.</v>
      </c>
      <c r="AV428" s="119" t="str">
        <f>INDEX('Community SIP'!I:I,MATCH(B428,'Community SIP'!B:B,0))</f>
        <v/>
      </c>
      <c r="AW428" s="119" t="str">
        <f t="shared" si="152"/>
        <v/>
      </c>
      <c r="AX428" s="119" t="str">
        <f t="shared" si="153"/>
        <v xml:space="preserve"> High groundwater development suggests that new SIPs should focus on surface water sources. </v>
      </c>
      <c r="AY428" s="120" t="s">
        <v>727</v>
      </c>
      <c r="AZ428" s="119" t="str">
        <f t="shared" si="149"/>
        <v>Electric</v>
      </c>
      <c r="BA428" s="119"/>
      <c r="BB428" s="120" t="str">
        <f>INDEX(DISCOM!H:H,MATCH(B428,DISCOM!B:B,0))</f>
        <v>Yes</v>
      </c>
      <c r="BC428" s="153" t="s">
        <v>733</v>
      </c>
      <c r="BD428" s="181" t="str">
        <f t="shared" si="150"/>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428" s="58" t="s">
        <v>734</v>
      </c>
      <c r="BG428">
        <f>Y428*100</f>
        <v>0</v>
      </c>
    </row>
    <row r="429" spans="1:59" ht="123" customHeight="1" x14ac:dyDescent="0.25">
      <c r="A429" s="88" t="str">
        <f>INDEX(Aquifer!A:A,MATCH(B429,Aquifer!C:C,0))</f>
        <v>maharashtra</v>
      </c>
      <c r="B429" s="89" t="s">
        <v>30</v>
      </c>
      <c r="C429" s="87">
        <v>5.21</v>
      </c>
      <c r="D429" s="130">
        <f>INDEX(Aquifer!J:J,MATCH(B429,Aquifer!C:C,0))*100</f>
        <v>36.382978723404257</v>
      </c>
      <c r="E429" s="128">
        <v>133.69999999999999</v>
      </c>
      <c r="F429" s="128">
        <v>22.9</v>
      </c>
      <c r="G429" s="128">
        <v>73.41463827195993</v>
      </c>
      <c r="H429" s="46" t="str">
        <f t="shared" si="135"/>
        <v>Moderate</v>
      </c>
      <c r="I429" s="46" t="str">
        <f t="shared" si="136"/>
        <v>Low</v>
      </c>
      <c r="J429" s="46" t="str">
        <f t="shared" si="137"/>
        <v>Low</v>
      </c>
      <c r="K429" s="46" t="str">
        <f t="shared" si="138"/>
        <v>Very High</v>
      </c>
      <c r="L429" s="91" t="str">
        <f t="shared" si="139"/>
        <v>District has Moderate proportion of area under cultivation, supporting Low cropping intensity. Irrigation coverage is Low with Very High irrigation water requirements.</v>
      </c>
      <c r="M429" s="132">
        <v>66.19</v>
      </c>
      <c r="N429" s="132">
        <f>INDEX(Aquifer!H:H,MATCH(B429,Aquifer!C:C,0))</f>
        <v>38.08</v>
      </c>
      <c r="O429" s="77" t="str">
        <f>INDEX(Aquifer!F:F,MATCH(B429,Aquifer!C:C,0))</f>
        <v>HR</v>
      </c>
      <c r="P429" s="134">
        <f>INDEX(surface_water_body!F:F,MATCH(B429,surface_water_body!A:A,0))</f>
        <v>3009</v>
      </c>
      <c r="Q429" s="42">
        <f>INDEX(surface_water_body!D:D,MATCH(B429,surface_water_body!A:A,0))</f>
        <v>36.119600000000013</v>
      </c>
      <c r="R429" s="132">
        <f>INDEX(surface_water_body!E:E,MATCH(B429,surface_water_body!A:A,0))</f>
        <v>0.58344019966103378</v>
      </c>
      <c r="S429" s="43" t="str">
        <f t="shared" si="140"/>
        <v>High</v>
      </c>
      <c r="T429" s="43" t="str">
        <f t="shared" si="141"/>
        <v>Low</v>
      </c>
      <c r="U429" s="43">
        <f t="shared" si="154"/>
        <v>4</v>
      </c>
      <c r="V429" s="48" t="str">
        <f t="shared" si="142"/>
        <v>Groundwater contribution to irrigation is High with current groundwater development stage classified as Low. There are 3009 surface water bodies, covering 0.6% of district area.</v>
      </c>
      <c r="W429" s="136">
        <v>100</v>
      </c>
      <c r="X429" s="134">
        <v>0</v>
      </c>
      <c r="Y429" s="143">
        <f>INDEX(Aquifer!E:E, MATCH(B429,Aquifer!C:C,0))*100</f>
        <v>0</v>
      </c>
      <c r="Z429" s="139">
        <f>(INDEX(Aquifer!G:G, MATCH(B429,Aquifer!C:C,0)))*(10^4/10^6)</f>
        <v>201.75639999999999</v>
      </c>
      <c r="AA429" s="141">
        <v>155</v>
      </c>
      <c r="AB429" s="56">
        <f>INDEX(Replacement!M:M, MATCH(B429,Replacement!B:B,0))</f>
        <v>9.7590000000000003</v>
      </c>
      <c r="AC429" s="57">
        <f t="shared" si="155"/>
        <v>4</v>
      </c>
      <c r="AD429" s="57">
        <f>(X429/100)*0.278+(Y429/100)*0.0732</f>
        <v>0</v>
      </c>
      <c r="AE429" s="44">
        <f t="shared" si="143"/>
        <v>0</v>
      </c>
      <c r="AF429" s="61" t="str">
        <f t="shared" si="144"/>
        <v>District has 100 pumps, with 0 % of pumps being electric. The electric tariff subsidy is Moderate. These pumps abstract 201 MCM of groundwater.</v>
      </c>
      <c r="AG429" s="146">
        <f>INDEX(Replacement!N:N,MATCH(B429,Replacement!B:B,0))</f>
        <v>68.5</v>
      </c>
      <c r="AH429" s="147">
        <f>INDEX('Community SIP'!C:C,MATCH(B429,'Community SIP'!B:B,0))</f>
        <v>1.79</v>
      </c>
      <c r="AI429" s="147">
        <f>INDEX('Community SIP'!D:D,MATCH(B429,'Community SIP'!B:B,0))</f>
        <v>1.39</v>
      </c>
      <c r="AJ429" s="67" t="str">
        <f t="shared" si="145"/>
        <v>High</v>
      </c>
      <c r="AK429" s="64">
        <f t="shared" si="146"/>
        <v>3</v>
      </c>
      <c r="AL429" s="64" t="str">
        <f t="shared" si="147"/>
        <v>Moderate</v>
      </c>
      <c r="AM429" s="70" t="str">
        <f t="shared" si="148"/>
        <v>Small and Marginal farmers hold 68 % of holdings. The average area per holding is 1.79 ha with Moderate fragmentation of land.</v>
      </c>
      <c r="AN429" s="150" t="str">
        <f>INDEX(DISCOM!E:E,MATCH(B429,DISCOM!B:B,0))</f>
        <v>Maharashtra State Electricity Distribution Company Limited (MSEDCL)</v>
      </c>
      <c r="AO429" s="150"/>
      <c r="AP429" s="150" t="str">
        <f>INDEX(DISCOM!F:F,MATCH(B429,DISCOM!B:B,0))</f>
        <v>C</v>
      </c>
      <c r="AQ429" s="74" t="str">
        <f>INDEX(DISCOM!H:H,MATCH(B429,DISCOM!B:B,0))</f>
        <v>Yes</v>
      </c>
      <c r="AR429" s="150" t="s">
        <v>726</v>
      </c>
      <c r="AS429" s="77">
        <f>(INDEX(Tariff!D:D,MATCH(A429,Tariff!A:A,0)))*100</f>
        <v>155</v>
      </c>
      <c r="AT429" s="85" t="str">
        <f>(INDEX(Tariff!E:E,MATCH(A429,Tariff!A:A,0)))</f>
        <v>Moderate</v>
      </c>
      <c r="AU429" s="86" t="str">
        <f t="shared" si="151"/>
        <v>Maharashtra State Electricity Distribution Company Limited (MSEDCL) is the Distribution Company responsible for distributing electricity. The rating of DISCOM (capturing financial and operational metrics) is C. More than 70 % of feeder is segregated.</v>
      </c>
      <c r="AV429" s="119" t="str">
        <f>INDEX('Community SIP'!I:I,MATCH(B429,'Community SIP'!B:B,0))</f>
        <v/>
      </c>
      <c r="AW429" s="119" t="str">
        <f t="shared" si="152"/>
        <v/>
      </c>
      <c r="AX429" s="119" t="str">
        <f t="shared" si="153"/>
        <v/>
      </c>
      <c r="AY429" s="119"/>
      <c r="AZ429" s="119" t="str">
        <f t="shared" si="149"/>
        <v>Diesel</v>
      </c>
      <c r="BA429" s="119"/>
      <c r="BB429" s="120" t="str">
        <f>INDEX(DISCOM!H:H,MATCH(B429,DISCOM!B:B,0))</f>
        <v>Yes</v>
      </c>
      <c r="BC429" s="153" t="s">
        <v>736</v>
      </c>
      <c r="BD429" s="181" t="str">
        <f t="shared" si="150"/>
        <v>Higher proportion of diesel pumps suggests that PM-KUSUM model B be preferred.</v>
      </c>
      <c r="BE429" s="58" t="s">
        <v>737</v>
      </c>
      <c r="BG429">
        <f>Y429*100</f>
        <v>0</v>
      </c>
    </row>
    <row r="430" spans="1:59" ht="123" customHeight="1" x14ac:dyDescent="0.25">
      <c r="A430" s="88" t="str">
        <f>INDEX(Aquifer!A:A,MATCH(B430,Aquifer!C:C,0))</f>
        <v>chhattisgarh</v>
      </c>
      <c r="B430" s="89" t="s">
        <v>21</v>
      </c>
      <c r="C430" s="87">
        <v>5.18</v>
      </c>
      <c r="D430" s="130">
        <f>INDEX(Aquifer!J:J,MATCH(B430,Aquifer!C:C,0))*100</f>
        <v>3.5938393801244604</v>
      </c>
      <c r="E430" s="128">
        <v>100.89999999999999</v>
      </c>
      <c r="F430" s="128">
        <v>0.6</v>
      </c>
      <c r="G430" s="128">
        <v>48.390929458890632</v>
      </c>
      <c r="H430" s="46" t="str">
        <f t="shared" si="135"/>
        <v>Low</v>
      </c>
      <c r="I430" s="46" t="str">
        <f t="shared" si="136"/>
        <v>Low</v>
      </c>
      <c r="J430" s="46" t="str">
        <f t="shared" si="137"/>
        <v>Low</v>
      </c>
      <c r="K430" s="46" t="str">
        <f t="shared" si="138"/>
        <v>High</v>
      </c>
      <c r="L430" s="91" t="str">
        <f t="shared" si="139"/>
        <v>District has Low proportion of area under cultivation, supporting Low cropping intensity. Irrigation coverage is Low with High irrigation water requirements.</v>
      </c>
      <c r="M430" s="132">
        <v>0</v>
      </c>
      <c r="N430" s="132">
        <f>INDEX(Aquifer!H:H,MATCH(B430,Aquifer!C:C,0))</f>
        <v>4.33</v>
      </c>
      <c r="O430" s="77" t="str">
        <f>INDEX(Aquifer!F:F,MATCH(B430,Aquifer!C:C,0))</f>
        <v>HR</v>
      </c>
      <c r="P430" s="134">
        <f>INDEX(surface_water_body!F:F,MATCH(B430,surface_water_body!A:A,0))</f>
        <v>220</v>
      </c>
      <c r="Q430" s="42">
        <f>INDEX(surface_water_body!D:D,MATCH(B430,surface_water_body!A:A,0))</f>
        <v>5.58561</v>
      </c>
      <c r="R430" s="132">
        <f>INDEX(surface_water_body!E:E,MATCH(B430,surface_water_body!A:A,0))</f>
        <v>0.14088916139924351</v>
      </c>
      <c r="S430" s="43" t="str">
        <f t="shared" si="140"/>
        <v>Low</v>
      </c>
      <c r="T430" s="43" t="str">
        <f t="shared" si="141"/>
        <v>Low</v>
      </c>
      <c r="U430" s="43">
        <f t="shared" si="154"/>
        <v>2</v>
      </c>
      <c r="V430" s="48" t="str">
        <f t="shared" si="142"/>
        <v>Groundwater contribution to irrigation is Low with current groundwater development stage classified as Low. There are 220 surface water bodies, covering 0.1% of district area.</v>
      </c>
      <c r="W430" s="136">
        <v>100</v>
      </c>
      <c r="X430" s="134">
        <v>100</v>
      </c>
      <c r="Y430" s="143">
        <f>INDEX(Aquifer!E:E, MATCH(B430,Aquifer!C:C,0))*100</f>
        <v>0</v>
      </c>
      <c r="Z430" s="139">
        <f>(INDEX(Aquifer!G:G, MATCH(B430,Aquifer!C:C,0)))*(10^4/10^6)</f>
        <v>10.296099999999999</v>
      </c>
      <c r="AA430" s="141">
        <v>0</v>
      </c>
      <c r="AB430" s="56">
        <f>INDEX(Replacement!M:M, MATCH(B430,Replacement!B:B,0))</f>
        <v>2.2999999999999998</v>
      </c>
      <c r="AC430" s="57">
        <f t="shared" si="155"/>
        <v>1</v>
      </c>
      <c r="AD430" s="57">
        <f>(X430/100)*0.278+(Y430/100)*0.0732</f>
        <v>0.27800000000000002</v>
      </c>
      <c r="AE430" s="44">
        <f t="shared" si="143"/>
        <v>5.9737590862962962E-5</v>
      </c>
      <c r="AF430" s="61" t="str">
        <f t="shared" si="144"/>
        <v>District has 100 pumps, with 100 % of pumps being electric. The electric tariff subsidy is Very High. These pumps abstract 10 MCM of groundwater.</v>
      </c>
      <c r="AG430" s="146">
        <f>INDEX(Replacement!N:N,MATCH(B430,Replacement!B:B,0))</f>
        <v>56.33</v>
      </c>
      <c r="AH430" s="147">
        <f>INDEX('Community SIP'!C:C,MATCH(B430,'Community SIP'!B:B,0))</f>
        <v>2.37</v>
      </c>
      <c r="AI430" s="147">
        <f>INDEX('Community SIP'!D:D,MATCH(B430,'Community SIP'!B:B,0))</f>
        <v>2.85</v>
      </c>
      <c r="AJ430" s="67" t="str">
        <f t="shared" si="145"/>
        <v>Moderate</v>
      </c>
      <c r="AK430" s="64">
        <f t="shared" si="146"/>
        <v>2</v>
      </c>
      <c r="AL430" s="64" t="str">
        <f t="shared" si="147"/>
        <v>High</v>
      </c>
      <c r="AM430" s="70" t="str">
        <f t="shared" si="148"/>
        <v>Small and Marginal farmers hold 56 % of holdings. The average area per holding is 2.37 ha with High fragmentation of land.</v>
      </c>
      <c r="AN430" s="150" t="str">
        <f>INDEX(DISCOM!E:E,MATCH(B430,DISCOM!B:B,0))</f>
        <v>Chhattisgarh State Power Distribution Company Limited (CSPDCL)</v>
      </c>
      <c r="AO430" s="150"/>
      <c r="AP430" s="150" t="str">
        <f>INDEX(DISCOM!F:F,MATCH(B430,DISCOM!B:B,0))</f>
        <v>B-</v>
      </c>
      <c r="AQ430" s="74" t="str">
        <f>INDEX(DISCOM!H:H,MATCH(B430,DISCOM!B:B,0))</f>
        <v>No</v>
      </c>
      <c r="AR430" s="150"/>
      <c r="AS430" s="77">
        <f>(INDEX(Tariff!D:D,MATCH(A430,Tariff!A:A,0)))*100</f>
        <v>0</v>
      </c>
      <c r="AT430" s="85" t="str">
        <f>(INDEX(Tariff!E:E,MATCH(A430,Tariff!A:A,0)))</f>
        <v>Very High</v>
      </c>
      <c r="AU430" s="86" t="str">
        <f t="shared" si="151"/>
        <v xml:space="preserve">Chhattisgarh State Power Distribution Company Limited (CSPDCL) is the Distribution Company responsible for distributing electricity. The rating of DISCOM (capturing financial and operational metrics) is B-. </v>
      </c>
      <c r="AV430" s="119" t="str">
        <f>INDEX('Community SIP'!I:I,MATCH(B430,'Community SIP'!B:B,0))</f>
        <v/>
      </c>
      <c r="AW430" s="119" t="str">
        <f t="shared" si="152"/>
        <v/>
      </c>
      <c r="AX430" s="119" t="str">
        <f t="shared" si="153"/>
        <v/>
      </c>
      <c r="AY430" s="119"/>
      <c r="AZ430" s="120" t="str">
        <f t="shared" si="149"/>
        <v>Electric</v>
      </c>
      <c r="BA430" s="119"/>
      <c r="BB430" s="120" t="str">
        <f>INDEX(DISCOM!H:H,MATCH(B430,DISCOM!B:B,0))</f>
        <v>No</v>
      </c>
      <c r="BC430" s="153" t="s">
        <v>724</v>
      </c>
      <c r="BD430" s="181" t="str">
        <f t="shared" si="150"/>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v>
      </c>
      <c r="BE430" s="58" t="s">
        <v>725</v>
      </c>
      <c r="BG430">
        <f>Y430*100</f>
        <v>0</v>
      </c>
    </row>
    <row r="431" spans="1:59" ht="123" customHeight="1" x14ac:dyDescent="0.25">
      <c r="A431" s="88" t="str">
        <f>INDEX(Aquifer!A:A,MATCH(B431,Aquifer!C:C,0))</f>
        <v>gujarat</v>
      </c>
      <c r="B431" s="89" t="s">
        <v>175</v>
      </c>
      <c r="C431" s="87">
        <v>5.32</v>
      </c>
      <c r="D431" s="130">
        <f>INDEX(Aquifer!J:J,MATCH(B431,Aquifer!C:C,0))*100</f>
        <v>41.166461220386431</v>
      </c>
      <c r="E431" s="128">
        <v>122.39999999999999</v>
      </c>
      <c r="F431" s="128">
        <v>29.1</v>
      </c>
      <c r="G431" s="128">
        <v>73.682201974908182</v>
      </c>
      <c r="H431" s="46" t="str">
        <f t="shared" si="135"/>
        <v>Moderate</v>
      </c>
      <c r="I431" s="46" t="str">
        <f t="shared" si="136"/>
        <v>Low</v>
      </c>
      <c r="J431" s="46" t="str">
        <f t="shared" si="137"/>
        <v>Moderate</v>
      </c>
      <c r="K431" s="46" t="str">
        <f t="shared" si="138"/>
        <v>Very High</v>
      </c>
      <c r="L431" s="91" t="str">
        <f t="shared" si="139"/>
        <v>District has Moderate proportion of area under cultivation, supporting Low cropping intensity. Irrigation coverage is Moderate with Very High irrigation water requirements.</v>
      </c>
      <c r="M431" s="132">
        <v>82.99</v>
      </c>
      <c r="N431" s="132">
        <f>INDEX(Aquifer!H:H,MATCH(B431,Aquifer!C:C,0))</f>
        <v>55.79</v>
      </c>
      <c r="O431" s="77" t="str">
        <f>INDEX(Aquifer!F:F,MATCH(B431,Aquifer!C:C,0))</f>
        <v>HR</v>
      </c>
      <c r="P431" s="134">
        <f>INDEX(surface_water_body!F:F,MATCH(B431,surface_water_body!A:A,0))</f>
        <v>856</v>
      </c>
      <c r="Q431" s="42">
        <f>INDEX(surface_water_body!D:D,MATCH(B431,surface_water_body!A:A,0))</f>
        <v>14.464999999999982</v>
      </c>
      <c r="R431" s="132">
        <f>INDEX(surface_water_body!E:E,MATCH(B431,surface_water_body!A:A,0))</f>
        <v>0.53758267233810242</v>
      </c>
      <c r="S431" s="43" t="str">
        <f t="shared" si="140"/>
        <v>Very High</v>
      </c>
      <c r="T431" s="43" t="str">
        <f t="shared" si="141"/>
        <v>Moderate</v>
      </c>
      <c r="U431" s="43">
        <f t="shared" si="154"/>
        <v>3</v>
      </c>
      <c r="V431" s="48" t="str">
        <f t="shared" si="142"/>
        <v>Groundwater contribution to irrigation is Very High with current groundwater development stage classified as Moderate. There are 856 surface water bodies, covering 0.5% of district area.</v>
      </c>
      <c r="W431" s="136">
        <v>100</v>
      </c>
      <c r="X431" s="134">
        <v>100</v>
      </c>
      <c r="Y431" s="143">
        <f>INDEX(Aquifer!E:E, MATCH(B431,Aquifer!C:C,0))*100</f>
        <v>0</v>
      </c>
      <c r="Z431" s="139">
        <f>(INDEX(Aquifer!G:G, MATCH(B431,Aquifer!C:C,0)))*(10^4/10^6)</f>
        <v>211.1019</v>
      </c>
      <c r="AA431" s="141">
        <v>60</v>
      </c>
      <c r="AB431" s="56">
        <f>INDEX(Replacement!M:M, MATCH(B431,Replacement!B:B,0))</f>
        <v>9.6999999999999993</v>
      </c>
      <c r="AC431" s="57">
        <f t="shared" si="155"/>
        <v>1</v>
      </c>
      <c r="AD431" s="57">
        <f>(X431/100)*0.278+(Y431/100)*0.0732</f>
        <v>0.27800000000000002</v>
      </c>
      <c r="AE431" s="44">
        <f t="shared" si="143"/>
        <v>5.1654836654555563E-3</v>
      </c>
      <c r="AF431" s="61" t="str">
        <f t="shared" si="144"/>
        <v>District has 100 pumps, with 100 % of pumps being electric. The electric tariff subsidy is Very High. These pumps abstract 211 MCM of groundwater.</v>
      </c>
      <c r="AG431" s="146">
        <f>INDEX(Replacement!N:N,MATCH(B431,Replacement!B:B,0))</f>
        <v>65.319999999999993</v>
      </c>
      <c r="AH431" s="147">
        <f>INDEX('Community SIP'!C:C,MATCH(B431,'Community SIP'!B:B,0))</f>
        <v>2.0699999999999998</v>
      </c>
      <c r="AI431" s="147">
        <f>INDEX('Community SIP'!D:D,MATCH(B431,'Community SIP'!B:B,0))</f>
        <v>1.01</v>
      </c>
      <c r="AJ431" s="67" t="str">
        <f t="shared" si="145"/>
        <v>High</v>
      </c>
      <c r="AK431" s="64">
        <f t="shared" si="146"/>
        <v>2</v>
      </c>
      <c r="AL431" s="64" t="str">
        <f t="shared" si="147"/>
        <v>Low</v>
      </c>
      <c r="AM431" s="70" t="str">
        <f t="shared" si="148"/>
        <v>Small and Marginal farmers hold 65 % of holdings. The average area per holding is 2.07 ha with Low fragmentation of land.</v>
      </c>
      <c r="AN431" s="150" t="str">
        <f>INDEX(DISCOM!E:E,MATCH(B431,DISCOM!B:B,0))</f>
        <v>Dakshin Gujarat Vij Company Limited (DGVCL)</v>
      </c>
      <c r="AO431" s="150"/>
      <c r="AP431" s="150" t="str">
        <f>INDEX(DISCOM!F:F,MATCH(B431,DISCOM!B:B,0))</f>
        <v>A+</v>
      </c>
      <c r="AQ431" s="74" t="str">
        <f>INDEX(DISCOM!H:H,MATCH(B431,DISCOM!B:B,0))</f>
        <v>Yes</v>
      </c>
      <c r="AR431" s="150" t="s">
        <v>726</v>
      </c>
      <c r="AS431" s="77">
        <f>(INDEX(Tariff!D:D,MATCH(A431,Tariff!A:A,0)))*100</f>
        <v>60</v>
      </c>
      <c r="AT431" s="85" t="str">
        <f>(INDEX(Tariff!E:E,MATCH(A431,Tariff!A:A,0)))</f>
        <v>Very High</v>
      </c>
      <c r="AU431" s="86" t="str">
        <f t="shared" si="151"/>
        <v>Dakshin Gujarat Vij Company Limited (DGVCL) is the Distribution Company responsible for distributing electricity. The rating of DISCOM (capturing financial and operational metrics) is A+. More than 70 % of feeder is segregated.</v>
      </c>
      <c r="AV431" s="119" t="str">
        <f>INDEX('Community SIP'!I:I,MATCH(B431,'Community SIP'!B:B,0))</f>
        <v/>
      </c>
      <c r="AW431" s="119" t="str">
        <f t="shared" si="152"/>
        <v/>
      </c>
      <c r="AX431" s="119" t="str">
        <f t="shared" si="153"/>
        <v xml:space="preserve"> High groundwater development suggests that new SIPs should focus on surface water sources. </v>
      </c>
      <c r="AY431" s="120" t="s">
        <v>727</v>
      </c>
      <c r="AZ431" s="119" t="str">
        <f t="shared" si="149"/>
        <v>Electric</v>
      </c>
      <c r="BA431" s="120" t="s">
        <v>728</v>
      </c>
      <c r="BB431" s="120" t="str">
        <f>INDEX(DISCOM!H:H,MATCH(B431,DISCOM!B:B,0))</f>
        <v>Yes</v>
      </c>
      <c r="BC431" s="153" t="s">
        <v>729</v>
      </c>
      <c r="BD431" s="181" t="str">
        <f t="shared" si="150"/>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31" s="58" t="s">
        <v>730</v>
      </c>
      <c r="BG431">
        <f>Y431*100</f>
        <v>0</v>
      </c>
    </row>
    <row r="432" spans="1:59" ht="123" customHeight="1" x14ac:dyDescent="0.25">
      <c r="A432" s="88" t="str">
        <f>INDEX(Aquifer!A:A,MATCH(B432,Aquifer!C:C,0))</f>
        <v>madhya pradesh</v>
      </c>
      <c r="B432" s="89" t="s">
        <v>500</v>
      </c>
      <c r="C432" s="87">
        <v>5.2734371688508999</v>
      </c>
      <c r="D432" s="130">
        <f>INDEX(Aquifer!J:J,MATCH(B432,Aquifer!C:C,0))*100</f>
        <v>60.744746919601056</v>
      </c>
      <c r="E432" s="128">
        <v>155.6</v>
      </c>
      <c r="F432" s="128">
        <v>61.8</v>
      </c>
      <c r="G432" s="128">
        <v>77.19272750758897</v>
      </c>
      <c r="H432" s="46" t="str">
        <f t="shared" si="135"/>
        <v>High</v>
      </c>
      <c r="I432" s="46" t="str">
        <f t="shared" si="136"/>
        <v>Moderate</v>
      </c>
      <c r="J432" s="46" t="str">
        <f t="shared" si="137"/>
        <v>High</v>
      </c>
      <c r="K432" s="46" t="str">
        <f t="shared" si="138"/>
        <v>Very High</v>
      </c>
      <c r="L432" s="91" t="str">
        <f t="shared" si="139"/>
        <v>District has High proportion of area under cultivation, supporting Moderate cropping intensity. Irrigation coverage is High with Very High irrigation water requirements.</v>
      </c>
      <c r="M432" s="132">
        <v>83.65</v>
      </c>
      <c r="N432" s="132">
        <f>INDEX(Aquifer!H:H,MATCH(B432,Aquifer!C:C,0))</f>
        <v>66.95</v>
      </c>
      <c r="O432" s="77" t="str">
        <f>INDEX(Aquifer!F:F,MATCH(B432,Aquifer!C:C,0))</f>
        <v>SR</v>
      </c>
      <c r="P432" s="134">
        <f>INDEX(surface_water_body!F:F,MATCH(B432,surface_water_body!A:A,0))</f>
        <v>564</v>
      </c>
      <c r="Q432" s="42">
        <f>INDEX(surface_water_body!D:D,MATCH(B432,surface_water_body!A:A,0))</f>
        <v>7.366490000000006</v>
      </c>
      <c r="R432" s="132">
        <f>INDEX(surface_water_body!E:E,MATCH(B432,surface_water_body!A:A,0))</f>
        <v>0.14098065254665695</v>
      </c>
      <c r="S432" s="43" t="str">
        <f t="shared" si="140"/>
        <v>Very High</v>
      </c>
      <c r="T432" s="43" t="str">
        <f t="shared" si="141"/>
        <v>Moderate</v>
      </c>
      <c r="U432" s="43">
        <f t="shared" si="154"/>
        <v>2</v>
      </c>
      <c r="V432" s="48" t="str">
        <f t="shared" si="142"/>
        <v>Groundwater contribution to irrigation is Very High with current groundwater development stage classified as Moderate. There are 564 surface water bodies, covering 0.1% of district area.</v>
      </c>
      <c r="W432" s="136">
        <v>100</v>
      </c>
      <c r="X432" s="134">
        <v>97</v>
      </c>
      <c r="Y432" s="143">
        <f>INDEX(Aquifer!E:E, MATCH(B432,Aquifer!C:C,0))*100</f>
        <v>3</v>
      </c>
      <c r="Z432" s="139">
        <f>(INDEX(Aquifer!G:G, MATCH(B432,Aquifer!C:C,0)))*(10^4/10^6)</f>
        <v>754.952</v>
      </c>
      <c r="AA432" s="141">
        <v>135</v>
      </c>
      <c r="AB432" s="56">
        <f>INDEX(Replacement!M:M, MATCH(B432,Replacement!B:B,0))</f>
        <v>9.5</v>
      </c>
      <c r="AC432" s="57">
        <f t="shared" si="155"/>
        <v>1</v>
      </c>
      <c r="AD432" s="57">
        <f>(X432/100)*0.278+(Y432/100)*0.0732</f>
        <v>0.27185599999999999</v>
      </c>
      <c r="AE432" s="44">
        <f t="shared" si="143"/>
        <v>1.7692295646210374E-2</v>
      </c>
      <c r="AF432" s="61" t="str">
        <f t="shared" si="144"/>
        <v>District has 100 pumps, with 97 % of pumps being electric. The electric tariff subsidy is High. These pumps abstract 754 MCM of groundwater.</v>
      </c>
      <c r="AG432" s="146">
        <f>INDEX(Replacement!N:N,MATCH(B432,Replacement!B:B,0))</f>
        <v>71.97999999999999</v>
      </c>
      <c r="AH432" s="147">
        <f>INDEX('Community SIP'!C:C,MATCH(B432,'Community SIP'!B:B,0))</f>
        <v>1.79</v>
      </c>
      <c r="AI432" s="147">
        <f>INDEX('Community SIP'!D:D,MATCH(B432,'Community SIP'!B:B,0))</f>
        <v>2.27</v>
      </c>
      <c r="AJ432" s="67" t="str">
        <f t="shared" si="145"/>
        <v>High</v>
      </c>
      <c r="AK432" s="64">
        <f t="shared" si="146"/>
        <v>3</v>
      </c>
      <c r="AL432" s="64" t="str">
        <f t="shared" si="147"/>
        <v>High</v>
      </c>
      <c r="AM432" s="70" t="str">
        <f t="shared" si="148"/>
        <v>Small and Marginal farmers hold 71 % of holdings. The average area per holding is 1.79 ha with High fragmentation of land.</v>
      </c>
      <c r="AN432" s="150" t="str">
        <f>INDEX(DISCOM!E:E,MATCH(B432,DISCOM!B:B,0))</f>
        <v>Madhya Pradesh Madhya Kshetra Vidyut Vidyut Vitaran Company Limited (MPMKVVCL)</v>
      </c>
      <c r="AO432" s="150"/>
      <c r="AP432" s="150" t="str">
        <f>INDEX(DISCOM!F:F,MATCH(B432,DISCOM!B:B,0))</f>
        <v>B</v>
      </c>
      <c r="AQ432" s="74" t="str">
        <f>INDEX(DISCOM!H:H,MATCH(B432,DISCOM!B:B,0))</f>
        <v>Yes</v>
      </c>
      <c r="AR432" s="150" t="s">
        <v>726</v>
      </c>
      <c r="AS432" s="77">
        <f>(INDEX(Tariff!D:D,MATCH(A432,Tariff!A:A,0)))*100</f>
        <v>135</v>
      </c>
      <c r="AT432" s="85" t="str">
        <f>(INDEX(Tariff!E:E,MATCH(A432,Tariff!A:A,0)))</f>
        <v>High</v>
      </c>
      <c r="AU432" s="86" t="str">
        <f t="shared" si="151"/>
        <v>Madhya Pradesh Madhya Kshetra Vidyut Vidyut Vitaran Company Limited (MPMKVVCL) is the Distribution Company responsible for distributing electricity. The rating of DISCOM (capturing financial and operational metrics) is B. More than 70 % of feeder is segregated.</v>
      </c>
      <c r="AV432" s="119" t="str">
        <f>INDEX('Community SIP'!I:I,MATCH(B432,'Community SIP'!B:B,0))</f>
        <v>Community SIP</v>
      </c>
      <c r="AW432" s="119" t="str">
        <f t="shared" si="152"/>
        <v xml:space="preserve"> Small farm areas alongside higher fragmentation of holdings suggests community SIPs may be preferred</v>
      </c>
      <c r="AX432" s="119" t="str">
        <f t="shared" si="153"/>
        <v xml:space="preserve"> High groundwater development suggests that new SIPs should focus on surface water sources. </v>
      </c>
      <c r="AY432" s="120" t="s">
        <v>727</v>
      </c>
      <c r="AZ432" s="119" t="str">
        <f t="shared" si="149"/>
        <v>Electric</v>
      </c>
      <c r="BA432" s="120" t="s">
        <v>728</v>
      </c>
      <c r="BB432" s="120" t="str">
        <f>INDEX(DISCOM!H:H,MATCH(B432,DISCOM!B:B,0))</f>
        <v>Yes</v>
      </c>
      <c r="BC432" s="153" t="s">
        <v>729</v>
      </c>
      <c r="BD432" s="181" t="str">
        <f t="shared" si="150"/>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432" s="58" t="s">
        <v>730</v>
      </c>
      <c r="BG432">
        <f>Y432*100</f>
        <v>300</v>
      </c>
    </row>
    <row r="433" spans="1:59" ht="123" customHeight="1" x14ac:dyDescent="0.25">
      <c r="A433" s="88" t="str">
        <f>INDEX(Aquifer!A:A,MATCH(B433,Aquifer!C:C,0))</f>
        <v>maharashtra</v>
      </c>
      <c r="B433" s="89" t="s">
        <v>105</v>
      </c>
      <c r="C433" s="87">
        <v>5.3426683640494002</v>
      </c>
      <c r="D433" s="130">
        <f>INDEX(Aquifer!J:J,MATCH(B433,Aquifer!C:C,0))*100</f>
        <v>47.550211078418833</v>
      </c>
      <c r="E433" s="128">
        <v>107.60000000000001</v>
      </c>
      <c r="F433" s="128">
        <v>51</v>
      </c>
      <c r="G433" s="128">
        <v>69.808837954877134</v>
      </c>
      <c r="H433" s="46" t="str">
        <f t="shared" si="135"/>
        <v>Moderate</v>
      </c>
      <c r="I433" s="46" t="str">
        <f t="shared" si="136"/>
        <v>Low</v>
      </c>
      <c r="J433" s="46" t="str">
        <f t="shared" si="137"/>
        <v>High</v>
      </c>
      <c r="K433" s="46" t="str">
        <f t="shared" si="138"/>
        <v>Very High</v>
      </c>
      <c r="L433" s="91" t="str">
        <f t="shared" si="139"/>
        <v>District has Moderate proportion of area under cultivation, supporting Low cropping intensity. Irrigation coverage is High with Very High irrigation water requirements.</v>
      </c>
      <c r="M433" s="132">
        <v>69.92</v>
      </c>
      <c r="N433" s="132">
        <f>INDEX(Aquifer!H:H,MATCH(B433,Aquifer!C:C,0))</f>
        <v>58.41</v>
      </c>
      <c r="O433" s="77" t="str">
        <f>INDEX(Aquifer!F:F,MATCH(B433,Aquifer!C:C,0))</f>
        <v>HR</v>
      </c>
      <c r="P433" s="134">
        <f>INDEX(surface_water_body!F:F,MATCH(B433,surface_water_body!A:A,0))</f>
        <v>6137</v>
      </c>
      <c r="Q433" s="42">
        <f>INDEX(surface_water_body!D:D,MATCH(B433,surface_water_body!A:A,0))</f>
        <v>486.1623699999987</v>
      </c>
      <c r="R433" s="132">
        <f>INDEX(surface_water_body!E:E,MATCH(B433,surface_water_body!A:A,0))</f>
        <v>2.9980835756142201</v>
      </c>
      <c r="S433" s="43" t="str">
        <f t="shared" si="140"/>
        <v>High</v>
      </c>
      <c r="T433" s="43" t="str">
        <f t="shared" si="141"/>
        <v>Moderate</v>
      </c>
      <c r="U433" s="43">
        <f t="shared" si="154"/>
        <v>4</v>
      </c>
      <c r="V433" s="48" t="str">
        <f t="shared" si="142"/>
        <v>Groundwater contribution to irrigation is High with current groundwater development stage classified as Moderate. There are 6137 surface water bodies, covering 3% of district area.</v>
      </c>
      <c r="W433" s="136">
        <v>100</v>
      </c>
      <c r="X433" s="134">
        <v>100</v>
      </c>
      <c r="Y433" s="143">
        <f>INDEX(Aquifer!E:E, MATCH(B433,Aquifer!C:C,0))*100</f>
        <v>0</v>
      </c>
      <c r="Z433" s="139">
        <f>(INDEX(Aquifer!G:G, MATCH(B433,Aquifer!C:C,0)))*(10^4/10^6)</f>
        <v>1094.424</v>
      </c>
      <c r="AA433" s="141">
        <v>155</v>
      </c>
      <c r="AB433" s="56">
        <f>INDEX(Replacement!M:M, MATCH(B433,Replacement!B:B,0))</f>
        <v>7.49</v>
      </c>
      <c r="AC433" s="57">
        <f t="shared" si="155"/>
        <v>1</v>
      </c>
      <c r="AD433" s="57">
        <f>(X433/100)*0.278+(Y433/100)*0.0732</f>
        <v>0.27800000000000002</v>
      </c>
      <c r="AE433" s="44">
        <f t="shared" si="143"/>
        <v>2.0678286207911113E-2</v>
      </c>
      <c r="AF433" s="61" t="str">
        <f t="shared" si="144"/>
        <v>District has 100 pumps, with 100 % of pumps being electric. The electric tariff subsidy is Moderate. These pumps abstract 1094 MCM of groundwater.</v>
      </c>
      <c r="AG433" s="146">
        <f>INDEX(Replacement!N:N,MATCH(B433,Replacement!B:B,0))</f>
        <v>76.81</v>
      </c>
      <c r="AH433" s="147">
        <f>INDEX('Community SIP'!C:C,MATCH(B433,'Community SIP'!B:B,0))</f>
        <v>1.41</v>
      </c>
      <c r="AI433" s="147">
        <f>INDEX('Community SIP'!D:D,MATCH(B433,'Community SIP'!B:B,0))</f>
        <v>1.55</v>
      </c>
      <c r="AJ433" s="67" t="str">
        <f t="shared" si="145"/>
        <v>High</v>
      </c>
      <c r="AK433" s="64">
        <f t="shared" si="146"/>
        <v>3</v>
      </c>
      <c r="AL433" s="64" t="str">
        <f t="shared" si="147"/>
        <v>Moderate</v>
      </c>
      <c r="AM433" s="70" t="str">
        <f t="shared" si="148"/>
        <v>Small and Marginal farmers hold 76 % of holdings. The average area per holding is 1.41 ha with Moderate fragmentation of land.</v>
      </c>
      <c r="AN433" s="150" t="str">
        <f>INDEX(DISCOM!E:E,MATCH(B433,DISCOM!B:B,0))</f>
        <v>Maharashtra State Electricity Distribution Company Limited (MSEDCL)</v>
      </c>
      <c r="AO433" s="150"/>
      <c r="AP433" s="150" t="str">
        <f>INDEX(DISCOM!F:F,MATCH(B433,DISCOM!B:B,0))</f>
        <v>C</v>
      </c>
      <c r="AQ433" s="74" t="str">
        <f>INDEX(DISCOM!H:H,MATCH(B433,DISCOM!B:B,0))</f>
        <v>Yes</v>
      </c>
      <c r="AR433" s="150" t="s">
        <v>726</v>
      </c>
      <c r="AS433" s="77">
        <f>(INDEX(Tariff!D:D,MATCH(A433,Tariff!A:A,0)))*100</f>
        <v>155</v>
      </c>
      <c r="AT433" s="85" t="str">
        <f>(INDEX(Tariff!E:E,MATCH(A433,Tariff!A:A,0)))</f>
        <v>Moderate</v>
      </c>
      <c r="AU433" s="86" t="str">
        <f t="shared" si="151"/>
        <v>Maharashtra State Electricity Distribution Company Limited (MSEDCL) is the Distribution Company responsible for distributing electricity. The rating of DISCOM (capturing financial and operational metrics) is C. More than 70 % of feeder is segregated.</v>
      </c>
      <c r="AV433" s="119" t="str">
        <f>INDEX('Community SIP'!I:I,MATCH(B433,'Community SIP'!B:B,0))</f>
        <v/>
      </c>
      <c r="AW433" s="119" t="str">
        <f t="shared" si="152"/>
        <v/>
      </c>
      <c r="AX433" s="119" t="str">
        <f t="shared" si="153"/>
        <v/>
      </c>
      <c r="AY433" s="119"/>
      <c r="AZ433" s="119" t="str">
        <f t="shared" si="149"/>
        <v>Electric</v>
      </c>
      <c r="BA433" s="119"/>
      <c r="BB433" s="120" t="str">
        <f>INDEX(DISCOM!H:H,MATCH(B433,DISCOM!B:B,0))</f>
        <v>Yes</v>
      </c>
      <c r="BC433" s="153" t="s">
        <v>741</v>
      </c>
      <c r="BD433" s="181" t="str">
        <f t="shared" si="150"/>
        <v>Electric pump proportion is higher, with more than 80 % feeder segregation suggesting preferred PM-KUSUM  model is C.  However, low DISCOM rating may be a challenge suggesting investments are to be made to strengthen DISCOM.</v>
      </c>
      <c r="BE433" s="58" t="s">
        <v>742</v>
      </c>
      <c r="BG433">
        <f>Y433*100</f>
        <v>0</v>
      </c>
    </row>
    <row r="434" spans="1:59" ht="123" customHeight="1" x14ac:dyDescent="0.25">
      <c r="A434" s="88" t="str">
        <f>INDEX(Aquifer!A:A,MATCH(B434,Aquifer!C:C,0))</f>
        <v>gujarat</v>
      </c>
      <c r="B434" s="89" t="s">
        <v>135</v>
      </c>
      <c r="C434" s="87">
        <v>5.32</v>
      </c>
      <c r="D434" s="130">
        <f>INDEX(Aquifer!J:J,MATCH(B434,Aquifer!C:C,0))*100</f>
        <v>44.495256915204614</v>
      </c>
      <c r="E434" s="128">
        <v>110.7</v>
      </c>
      <c r="F434" s="128">
        <v>75.3</v>
      </c>
      <c r="G434" s="128">
        <v>77.086747046883019</v>
      </c>
      <c r="H434" s="46" t="str">
        <f t="shared" si="135"/>
        <v>Moderate</v>
      </c>
      <c r="I434" s="46" t="str">
        <f t="shared" si="136"/>
        <v>Low</v>
      </c>
      <c r="J434" s="46" t="str">
        <f t="shared" si="137"/>
        <v>Very High</v>
      </c>
      <c r="K434" s="46" t="str">
        <f t="shared" si="138"/>
        <v>Very High</v>
      </c>
      <c r="L434" s="91" t="str">
        <f t="shared" si="139"/>
        <v>District has Moderate proportion of area under cultivation, supporting Low cropping intensity. Irrigation coverage is Very High with Very High irrigation water requirements.</v>
      </c>
      <c r="M434" s="132">
        <v>40.770000000000003</v>
      </c>
      <c r="N434" s="132">
        <f>INDEX(Aquifer!H:H,MATCH(B434,Aquifer!C:C,0))</f>
        <v>27.14</v>
      </c>
      <c r="O434" s="77" t="str">
        <f>INDEX(Aquifer!F:F,MATCH(B434,Aquifer!C:C,0))</f>
        <v>HR</v>
      </c>
      <c r="P434" s="134">
        <f>INDEX(surface_water_body!F:F,MATCH(B434,surface_water_body!A:A,0))</f>
        <v>1484</v>
      </c>
      <c r="Q434" s="42">
        <f>INDEX(surface_water_body!D:D,MATCH(B434,surface_water_body!A:A,0))</f>
        <v>39.227899999999984</v>
      </c>
      <c r="R434" s="132">
        <f>INDEX(surface_water_body!E:E,MATCH(B434,surface_water_body!A:A,0))</f>
        <v>1.706945587801479</v>
      </c>
      <c r="S434" s="43" t="str">
        <f t="shared" si="140"/>
        <v>Moderate</v>
      </c>
      <c r="T434" s="43" t="str">
        <f t="shared" si="141"/>
        <v>Low</v>
      </c>
      <c r="U434" s="43">
        <f t="shared" si="154"/>
        <v>4</v>
      </c>
      <c r="V434" s="48" t="str">
        <f t="shared" si="142"/>
        <v>Groundwater contribution to irrigation is Moderate with current groundwater development stage classified as Low. There are 1484 surface water bodies, covering 1.7% of district area.</v>
      </c>
      <c r="W434" s="136">
        <v>100</v>
      </c>
      <c r="X434" s="134">
        <v>91</v>
      </c>
      <c r="Y434" s="143">
        <f>INDEX(Aquifer!E:E, MATCH(B434,Aquifer!C:C,0))*100</f>
        <v>9</v>
      </c>
      <c r="Z434" s="139">
        <f>(INDEX(Aquifer!G:G, MATCH(B434,Aquifer!C:C,0)))*(10^4/10^6)</f>
        <v>205.4435</v>
      </c>
      <c r="AA434" s="141">
        <v>60</v>
      </c>
      <c r="AB434" s="56">
        <f>INDEX(Replacement!M:M, MATCH(B434,Replacement!B:B,0))</f>
        <v>7.6</v>
      </c>
      <c r="AC434" s="57">
        <f t="shared" si="155"/>
        <v>1</v>
      </c>
      <c r="AD434" s="57">
        <f>(X434/100)*0.278+(Y434/100)*0.0732</f>
        <v>0.25956800000000002</v>
      </c>
      <c r="AE434" s="44">
        <f t="shared" si="143"/>
        <v>3.6775574724331856E-3</v>
      </c>
      <c r="AF434" s="61" t="str">
        <f t="shared" si="144"/>
        <v>District has 100 pumps, with 91 % of pumps being electric. The electric tariff subsidy is Very High. These pumps abstract 205 MCM of groundwater.</v>
      </c>
      <c r="AG434" s="146">
        <f>INDEX(Replacement!N:N,MATCH(B434,Replacement!B:B,0))</f>
        <v>83.15</v>
      </c>
      <c r="AH434" s="147">
        <f>INDEX('Community SIP'!C:C,MATCH(B434,'Community SIP'!B:B,0))</f>
        <v>1.22</v>
      </c>
      <c r="AI434" s="147">
        <f>INDEX('Community SIP'!D:D,MATCH(B434,'Community SIP'!B:B,0))</f>
        <v>1</v>
      </c>
      <c r="AJ434" s="67" t="str">
        <f t="shared" si="145"/>
        <v>Very High</v>
      </c>
      <c r="AK434" s="64">
        <f t="shared" si="146"/>
        <v>3</v>
      </c>
      <c r="AL434" s="64" t="str">
        <f t="shared" si="147"/>
        <v>Low</v>
      </c>
      <c r="AM434" s="70" t="str">
        <f t="shared" si="148"/>
        <v>Small and Marginal farmers hold 83 % of holdings. The average area per holding is 1.22 ha with Low fragmentation of land.</v>
      </c>
      <c r="AN434" s="150" t="str">
        <f>INDEX(DISCOM!E:E,MATCH(B434,DISCOM!B:B,0))</f>
        <v>Dakshin Gujarat Vij Company Limited (DGVCL)</v>
      </c>
      <c r="AO434" s="150"/>
      <c r="AP434" s="150" t="str">
        <f>INDEX(DISCOM!F:F,MATCH(B434,DISCOM!B:B,0))</f>
        <v>A+</v>
      </c>
      <c r="AQ434" s="74" t="str">
        <f>INDEX(DISCOM!H:H,MATCH(B434,DISCOM!B:B,0))</f>
        <v>Yes</v>
      </c>
      <c r="AR434" s="150" t="s">
        <v>726</v>
      </c>
      <c r="AS434" s="77">
        <f>(INDEX(Tariff!D:D,MATCH(A434,Tariff!A:A,0)))*100</f>
        <v>60</v>
      </c>
      <c r="AT434" s="85" t="str">
        <f>(INDEX(Tariff!E:E,MATCH(A434,Tariff!A:A,0)))</f>
        <v>Very High</v>
      </c>
      <c r="AU434" s="86" t="str">
        <f t="shared" si="151"/>
        <v>Dakshin Gujarat Vij Company Limited (DGVCL) is the Distribution Company responsible for distributing electricity. The rating of DISCOM (capturing financial and operational metrics) is A+. More than 70 % of feeder is segregated.</v>
      </c>
      <c r="AV434" s="119" t="str">
        <f>INDEX('Community SIP'!I:I,MATCH(B434,'Community SIP'!B:B,0))</f>
        <v/>
      </c>
      <c r="AW434" s="119" t="str">
        <f t="shared" si="152"/>
        <v/>
      </c>
      <c r="AX434" s="119" t="str">
        <f t="shared" si="153"/>
        <v/>
      </c>
      <c r="AY434" s="119"/>
      <c r="AZ434" s="119" t="str">
        <f t="shared" si="149"/>
        <v>Electric</v>
      </c>
      <c r="BA434" s="120" t="s">
        <v>728</v>
      </c>
      <c r="BB434" s="120" t="str">
        <f>INDEX(DISCOM!H:H,MATCH(B434,DISCOM!B:B,0))</f>
        <v>Yes</v>
      </c>
      <c r="BC434" s="153" t="s">
        <v>731</v>
      </c>
      <c r="BD434" s="181" t="str">
        <f t="shared" si="150"/>
        <v>High DISCOM rating alongside feeder segregation and higher proportion of electric pumps suggests both PM-KUSUM model C (IPS and FLS) may be preferred.</v>
      </c>
      <c r="BE434" s="58" t="s">
        <v>732</v>
      </c>
      <c r="BG434">
        <f>Y434*100</f>
        <v>900</v>
      </c>
    </row>
    <row r="435" spans="1:59" ht="123" customHeight="1" x14ac:dyDescent="0.25">
      <c r="A435" s="88" t="str">
        <f>INDEX(Aquifer!A:A,MATCH(B435,Aquifer!C:C,0))</f>
        <v>bihar</v>
      </c>
      <c r="B435" s="89" t="s">
        <v>416</v>
      </c>
      <c r="C435" s="87">
        <v>4.9295219743559997</v>
      </c>
      <c r="D435" s="130">
        <f>INDEX(Aquifer!J:J,MATCH(B435,Aquifer!C:C,0))*100</f>
        <v>48.361690494186519</v>
      </c>
      <c r="E435" s="128">
        <v>112.79999999999998</v>
      </c>
      <c r="F435" s="128">
        <v>90.8</v>
      </c>
      <c r="G435" s="128">
        <v>59.730343594452229</v>
      </c>
      <c r="H435" s="46" t="str">
        <f t="shared" si="135"/>
        <v>Moderate</v>
      </c>
      <c r="I435" s="46" t="str">
        <f t="shared" si="136"/>
        <v>Low</v>
      </c>
      <c r="J435" s="46" t="str">
        <f t="shared" si="137"/>
        <v>Very High</v>
      </c>
      <c r="K435" s="46" t="str">
        <f t="shared" si="138"/>
        <v>High</v>
      </c>
      <c r="L435" s="91" t="str">
        <f t="shared" si="139"/>
        <v>District has Moderate proportion of area under cultivation, supporting Low cropping intensity. Irrigation coverage is Very High with High irrigation water requirements.</v>
      </c>
      <c r="M435" s="132">
        <v>57.879999999999995</v>
      </c>
      <c r="N435" s="132">
        <f>INDEX(Aquifer!H:H,MATCH(B435,Aquifer!C:C,0))</f>
        <v>49.35</v>
      </c>
      <c r="O435" s="77" t="str">
        <f>INDEX(Aquifer!F:F,MATCH(B435,Aquifer!C:C,0))</f>
        <v>SR</v>
      </c>
      <c r="P435" s="134">
        <f>INDEX(surface_water_body!F:F,MATCH(B435,surface_water_body!A:A,0))</f>
        <v>49</v>
      </c>
      <c r="Q435" s="42">
        <f>INDEX(surface_water_body!D:D,MATCH(B435,surface_water_body!A:A,0))</f>
        <v>0.91279999999999983</v>
      </c>
      <c r="R435" s="132">
        <f>INDEX(surface_water_body!E:E,MATCH(B435,surface_water_body!A:A,0))</f>
        <v>3.6731770346387672E-2</v>
      </c>
      <c r="S435" s="43" t="str">
        <f t="shared" si="140"/>
        <v>High</v>
      </c>
      <c r="T435" s="43" t="str">
        <f t="shared" si="141"/>
        <v>Low</v>
      </c>
      <c r="U435" s="43">
        <f t="shared" si="154"/>
        <v>1</v>
      </c>
      <c r="V435" s="48" t="str">
        <f t="shared" si="142"/>
        <v>Groundwater contribution to irrigation is High with current groundwater development stage classified as Low. There are 49 surface water bodies, covering 0% of district area.</v>
      </c>
      <c r="W435" s="136">
        <v>100</v>
      </c>
      <c r="X435" s="134">
        <v>25</v>
      </c>
      <c r="Y435" s="143">
        <f>INDEX(Aquifer!E:E, MATCH(B435,Aquifer!C:C,0))*100</f>
        <v>75</v>
      </c>
      <c r="Z435" s="139">
        <f>(INDEX(Aquifer!G:G, MATCH(B435,Aquifer!C:C,0)))*(10^4/10^6)</f>
        <v>304.63470000000001</v>
      </c>
      <c r="AA435" s="141">
        <v>67.5</v>
      </c>
      <c r="AB435" s="56">
        <f>INDEX(Replacement!M:M, MATCH(B435,Replacement!B:B,0))</f>
        <v>5.5</v>
      </c>
      <c r="AC435" s="57">
        <f t="shared" si="155"/>
        <v>3</v>
      </c>
      <c r="AD435" s="57">
        <f>(X435/100)*0.278+(Y435/100)*0.0732</f>
        <v>0.12440000000000001</v>
      </c>
      <c r="AE435" s="44">
        <f t="shared" si="143"/>
        <v>1.8913188935666674E-3</v>
      </c>
      <c r="AF435" s="61" t="str">
        <f t="shared" si="144"/>
        <v>District has 100 pumps, with 25 % of pumps being electric. The electric tariff subsidy is Very High. These pumps abstract 304 MCM of groundwater.</v>
      </c>
      <c r="AG435" s="146">
        <f>INDEX(Replacement!N:N,MATCH(B435,Replacement!B:B,0))</f>
        <v>97.36</v>
      </c>
      <c r="AH435" s="147">
        <f>INDEX('Community SIP'!C:C,MATCH(B435,'Community SIP'!B:B,0))</f>
        <v>0.37</v>
      </c>
      <c r="AI435" s="147">
        <f>INDEX('Community SIP'!D:D,MATCH(B435,'Community SIP'!B:B,0))</f>
        <v>2.4300000000000002</v>
      </c>
      <c r="AJ435" s="67" t="str">
        <f t="shared" si="145"/>
        <v>Very High</v>
      </c>
      <c r="AK435" s="64">
        <f t="shared" si="146"/>
        <v>4</v>
      </c>
      <c r="AL435" s="64" t="str">
        <f t="shared" si="147"/>
        <v>High</v>
      </c>
      <c r="AM435" s="70" t="str">
        <f t="shared" si="148"/>
        <v>Small and Marginal farmers hold 97 % of holdings. The average area per holding is 0.37 ha with High fragmentation of land.</v>
      </c>
      <c r="AN435" s="150" t="str">
        <f>INDEX(DISCOM!E:E,MATCH(B435,DISCOM!B:B,0))</f>
        <v>South Bihar Power Distribution Company Limited (SBPDCL)</v>
      </c>
      <c r="AO435" s="150"/>
      <c r="AP435" s="150" t="str">
        <f>INDEX(DISCOM!F:F,MATCH(B435,DISCOM!B:B,0))</f>
        <v>C</v>
      </c>
      <c r="AQ435" s="74" t="str">
        <f>INDEX(DISCOM!H:H,MATCH(B435,DISCOM!B:B,0))</f>
        <v>Yes</v>
      </c>
      <c r="AR435" s="150" t="s">
        <v>726</v>
      </c>
      <c r="AS435" s="77">
        <f>(INDEX(Tariff!D:D,MATCH(A435,Tariff!A:A,0)))*100</f>
        <v>67.5</v>
      </c>
      <c r="AT435" s="85" t="str">
        <f>(INDEX(Tariff!E:E,MATCH(A435,Tariff!A:A,0)))</f>
        <v>Very High</v>
      </c>
      <c r="AU435" s="86" t="str">
        <f t="shared" si="151"/>
        <v>South Bihar Power Distribution Company Limited (SBPDCL) is the Distribution Company responsible for distributing electricity. The rating of DISCOM (capturing financial and operational metrics) is C. More than 70 % of feeder is segregated.</v>
      </c>
      <c r="AV435" s="119" t="str">
        <f>INDEX('Community SIP'!I:I,MATCH(B435,'Community SIP'!B:B,0))</f>
        <v>Community SIP</v>
      </c>
      <c r="AW435" s="119" t="str">
        <f t="shared" si="152"/>
        <v xml:space="preserve"> Small farm areas alongside higher fragmentation of holdings suggests community SIPs may be preferred</v>
      </c>
      <c r="AX435" s="119" t="str">
        <f t="shared" si="153"/>
        <v/>
      </c>
      <c r="AY435" s="119"/>
      <c r="AZ435" s="119" t="str">
        <f t="shared" si="149"/>
        <v>Diesel</v>
      </c>
      <c r="BA435" s="119"/>
      <c r="BB435" s="120" t="str">
        <f>INDEX(DISCOM!H:H,MATCH(B435,DISCOM!B:B,0))</f>
        <v>Yes</v>
      </c>
      <c r="BC435" s="153" t="s">
        <v>736</v>
      </c>
      <c r="BD435" s="181" t="str">
        <f t="shared" si="150"/>
        <v>Higher proportion of diesel pumps suggests that PM-KUSUM model B be preferred. Small farm areas alongside higher fragmentation of holdings suggests community SIPs may be preferred</v>
      </c>
      <c r="BE435" s="58" t="s">
        <v>737</v>
      </c>
      <c r="BG435">
        <f>Y435*100</f>
        <v>7500</v>
      </c>
    </row>
    <row r="436" spans="1:59" ht="123" customHeight="1" x14ac:dyDescent="0.25">
      <c r="A436" s="88" t="str">
        <f>INDEX(Aquifer!A:A,MATCH(B436,Aquifer!C:C,0))</f>
        <v>odisha</v>
      </c>
      <c r="B436" s="89" t="s">
        <v>333</v>
      </c>
      <c r="C436" s="87">
        <v>4.95</v>
      </c>
      <c r="D436" s="130">
        <f>INDEX(Aquifer!J:J,MATCH(B436,Aquifer!C:C,0))*100</f>
        <v>36.228172385955567</v>
      </c>
      <c r="E436" s="128">
        <v>119.8</v>
      </c>
      <c r="F436" s="128">
        <v>4.5</v>
      </c>
      <c r="G436" s="128">
        <v>36.501403625636392</v>
      </c>
      <c r="H436" s="46" t="str">
        <f t="shared" si="135"/>
        <v>Moderate</v>
      </c>
      <c r="I436" s="46" t="str">
        <f t="shared" si="136"/>
        <v>Low</v>
      </c>
      <c r="J436" s="46" t="str">
        <f t="shared" si="137"/>
        <v>Low</v>
      </c>
      <c r="K436" s="46" t="str">
        <f t="shared" si="138"/>
        <v>Moderate</v>
      </c>
      <c r="L436" s="91" t="str">
        <f t="shared" si="139"/>
        <v>District has Moderate proportion of area under cultivation, supporting Low cropping intensity. Irrigation coverage is Low with Moderate irrigation water requirements.</v>
      </c>
      <c r="M436" s="132">
        <v>25.61</v>
      </c>
      <c r="N436" s="132">
        <f>INDEX(Aquifer!H:H,MATCH(B436,Aquifer!C:C,0))</f>
        <v>44.02</v>
      </c>
      <c r="O436" s="77" t="str">
        <f>INDEX(Aquifer!F:F,MATCH(B436,Aquifer!C:C,0))</f>
        <v>HR</v>
      </c>
      <c r="P436" s="134">
        <f>INDEX(surface_water_body!F:F,MATCH(B436,surface_water_body!A:A,0))</f>
        <v>879</v>
      </c>
      <c r="Q436" s="42">
        <f>INDEX(surface_water_body!D:D,MATCH(B436,surface_water_body!A:A,0))</f>
        <v>3.5562699999999952</v>
      </c>
      <c r="R436" s="132">
        <f>INDEX(surface_water_body!E:E,MATCH(B436,surface_water_body!A:A,0))</f>
        <v>9.1173321415850189E-2</v>
      </c>
      <c r="S436" s="43" t="str">
        <f t="shared" si="140"/>
        <v>Moderate</v>
      </c>
      <c r="T436" s="43" t="str">
        <f t="shared" si="141"/>
        <v>Low</v>
      </c>
      <c r="U436" s="43">
        <f t="shared" si="154"/>
        <v>2</v>
      </c>
      <c r="V436" s="48" t="str">
        <f t="shared" si="142"/>
        <v>Groundwater contribution to irrigation is Moderate with current groundwater development stage classified as Low. There are 879 surface water bodies, covering 0.1% of district area.</v>
      </c>
      <c r="W436" s="136">
        <v>100</v>
      </c>
      <c r="X436" s="134">
        <v>69</v>
      </c>
      <c r="Y436" s="143">
        <f>INDEX(Aquifer!E:E, MATCH(B436,Aquifer!C:C,0))*100</f>
        <v>31</v>
      </c>
      <c r="Z436" s="139">
        <f>(INDEX(Aquifer!G:G, MATCH(B436,Aquifer!C:C,0)))*(10^4/10^6)</f>
        <v>588.57640000000004</v>
      </c>
      <c r="AA436" s="141">
        <v>150</v>
      </c>
      <c r="AB436" s="56">
        <f>INDEX(Replacement!M:M, MATCH(B436,Replacement!B:B,0))</f>
        <v>4.2699999999999996</v>
      </c>
      <c r="AC436" s="57">
        <f t="shared" si="155"/>
        <v>2</v>
      </c>
      <c r="AD436" s="57">
        <f>(X436/100)*0.278+(Y436/100)*0.0732</f>
        <v>0.21451199999999998</v>
      </c>
      <c r="AE436" s="44">
        <f t="shared" si="143"/>
        <v>4.8919795353659368E-3</v>
      </c>
      <c r="AF436" s="61" t="str">
        <f t="shared" si="144"/>
        <v>District has 100 pumps, with 69 % of pumps being electric. The electric tariff subsidy is High. These pumps abstract 588 MCM of groundwater.</v>
      </c>
      <c r="AG436" s="146">
        <f>INDEX(Replacement!N:N,MATCH(B436,Replacement!B:B,0))</f>
        <v>97.28</v>
      </c>
      <c r="AH436" s="147">
        <f>INDEX('Community SIP'!C:C,MATCH(B436,'Community SIP'!B:B,0))</f>
        <v>0.66</v>
      </c>
      <c r="AI436" s="147">
        <f>INDEX('Community SIP'!D:D,MATCH(B436,'Community SIP'!B:B,0))</f>
        <v>1.6</v>
      </c>
      <c r="AJ436" s="67" t="str">
        <f t="shared" si="145"/>
        <v>Very High</v>
      </c>
      <c r="AK436" s="64">
        <f t="shared" si="146"/>
        <v>4</v>
      </c>
      <c r="AL436" s="64" t="str">
        <f t="shared" si="147"/>
        <v>Moderate</v>
      </c>
      <c r="AM436" s="70" t="str">
        <f t="shared" si="148"/>
        <v>Small and Marginal farmers hold 97 % of holdings. The average area per holding is 0.66 ha with Moderate fragmentation of land.</v>
      </c>
      <c r="AN436" s="150" t="str">
        <f>INDEX(DISCOM!E:E,MATCH(B436,DISCOM!B:B,0))</f>
        <v>TP Central Odisha Distribution Limited (TPCODL)</v>
      </c>
      <c r="AO436" s="150"/>
      <c r="AP436" s="150" t="str">
        <f>INDEX(DISCOM!F:F,MATCH(B436,DISCOM!B:B,0))</f>
        <v>A+</v>
      </c>
      <c r="AQ436" s="74" t="str">
        <f>INDEX(DISCOM!H:H,MATCH(B436,DISCOM!B:B,0))</f>
        <v>No data</v>
      </c>
      <c r="AR436" s="150"/>
      <c r="AS436" s="77">
        <f>(INDEX(Tariff!D:D,MATCH(A436,Tariff!A:A,0)))*100</f>
        <v>150</v>
      </c>
      <c r="AT436" s="85" t="str">
        <f>(INDEX(Tariff!E:E,MATCH(A436,Tariff!A:A,0)))</f>
        <v>High</v>
      </c>
      <c r="AU436" s="86" t="str">
        <f t="shared" si="151"/>
        <v xml:space="preserve">TP Central Odisha Distribution Limited (TPCODL) is the Distribution Company responsible for distributing electricity. The rating of DISCOM (capturing financial and operational metrics) is A+. </v>
      </c>
      <c r="AV436" s="119" t="str">
        <f>INDEX('Community SIP'!I:I,MATCH(B436,'Community SIP'!B:B,0))</f>
        <v>Community SIP</v>
      </c>
      <c r="AW436" s="119" t="str">
        <f t="shared" si="152"/>
        <v xml:space="preserve"> Small farm areas alongside higher fragmentation of holdings suggests community SIPs may be preferred</v>
      </c>
      <c r="AX436" s="119" t="str">
        <f t="shared" si="153"/>
        <v/>
      </c>
      <c r="AY436" s="119"/>
      <c r="AZ436" s="119" t="str">
        <f t="shared" si="149"/>
        <v>Electric</v>
      </c>
      <c r="BA436" s="119" t="s">
        <v>728</v>
      </c>
      <c r="BB436" s="120" t="str">
        <f>INDEX(DISCOM!H:H,MATCH(B436,DISCOM!B:B,0))</f>
        <v>No data</v>
      </c>
      <c r="BC436" s="153" t="s">
        <v>744</v>
      </c>
      <c r="BD436" s="181" t="str">
        <f t="shared" si="150"/>
        <v>No data on DISCOM feeder segregation Small farm areas alongside higher fragmentation of holdings suggests community SIPs may be preferred</v>
      </c>
      <c r="BE436" s="58" t="s">
        <v>95</v>
      </c>
      <c r="BG436">
        <f>Y436*100</f>
        <v>3100</v>
      </c>
    </row>
    <row r="437" spans="1:59" ht="123" customHeight="1" x14ac:dyDescent="0.25">
      <c r="A437" s="88" t="str">
        <f>INDEX(Aquifer!A:A,MATCH(B437,Aquifer!C:C,0))</f>
        <v>madhya pradesh</v>
      </c>
      <c r="B437" s="89" t="s">
        <v>579</v>
      </c>
      <c r="C437" s="87">
        <v>5.49</v>
      </c>
      <c r="D437" s="130">
        <f>INDEX(Aquifer!J:J,MATCH(B437,Aquifer!C:C,0))*100</f>
        <v>44.164856246267995</v>
      </c>
      <c r="E437" s="128">
        <v>175.89999999999998</v>
      </c>
      <c r="F437" s="128">
        <v>41.6</v>
      </c>
      <c r="G437" s="128">
        <v>71.556531369615485</v>
      </c>
      <c r="H437" s="46" t="str">
        <f t="shared" si="135"/>
        <v>Moderate</v>
      </c>
      <c r="I437" s="46" t="str">
        <f t="shared" si="136"/>
        <v>Moderate</v>
      </c>
      <c r="J437" s="46" t="str">
        <f t="shared" si="137"/>
        <v>Moderate</v>
      </c>
      <c r="K437" s="46" t="str">
        <f t="shared" si="138"/>
        <v>Very High</v>
      </c>
      <c r="L437" s="91" t="str">
        <f t="shared" si="139"/>
        <v>District has Moderate proportion of area under cultivation, supporting Moderate cropping intensity. Irrigation coverage is Moderate with Very High irrigation water requirements.</v>
      </c>
      <c r="M437" s="132">
        <v>82.19</v>
      </c>
      <c r="N437" s="132">
        <f>INDEX(Aquifer!H:H,MATCH(B437,Aquifer!C:C,0))</f>
        <v>99.23</v>
      </c>
      <c r="O437" s="77" t="str">
        <f>INDEX(Aquifer!F:F,MATCH(B437,Aquifer!C:C,0))</f>
        <v>HR</v>
      </c>
      <c r="P437" s="134">
        <f>INDEX(surface_water_body!F:F,MATCH(B437,surface_water_body!A:A,0))</f>
        <v>1463</v>
      </c>
      <c r="Q437" s="42">
        <f>INDEX(surface_water_body!D:D,MATCH(B437,surface_water_body!A:A,0))</f>
        <v>26.372860000000017</v>
      </c>
      <c r="R437" s="132">
        <f>INDEX(surface_water_body!E:E,MATCH(B437,surface_water_body!A:A,0))</f>
        <v>0.61304085936746744</v>
      </c>
      <c r="S437" s="43" t="str">
        <f t="shared" si="140"/>
        <v>Very High</v>
      </c>
      <c r="T437" s="43" t="str">
        <f t="shared" si="141"/>
        <v>Semi-critical</v>
      </c>
      <c r="U437" s="43">
        <f t="shared" si="154"/>
        <v>4</v>
      </c>
      <c r="V437" s="48" t="str">
        <f t="shared" si="142"/>
        <v>Groundwater contribution to irrigation is Very High with current groundwater development stage classified as Semi-critical. There are 1463 surface water bodies, covering 0.6% of district area.</v>
      </c>
      <c r="W437" s="136">
        <v>100</v>
      </c>
      <c r="X437" s="134">
        <v>83</v>
      </c>
      <c r="Y437" s="143">
        <f>INDEX(Aquifer!E:E, MATCH(B437,Aquifer!C:C,0))*100</f>
        <v>14.000000000000002</v>
      </c>
      <c r="Z437" s="139">
        <f>(INDEX(Aquifer!G:G, MATCH(B437,Aquifer!C:C,0)))*(10^4/10^6)</f>
        <v>358.71879999999999</v>
      </c>
      <c r="AA437" s="141">
        <v>135</v>
      </c>
      <c r="AB437" s="56">
        <f>INDEX(Replacement!M:M, MATCH(B437,Replacement!B:B,0))</f>
        <v>10.33</v>
      </c>
      <c r="AC437" s="57">
        <f t="shared" si="155"/>
        <v>1</v>
      </c>
      <c r="AD437" s="57">
        <f>(X437/100)*0.278+(Y437/100)*0.0732</f>
        <v>0.24098800000000001</v>
      </c>
      <c r="AE437" s="44">
        <f t="shared" si="143"/>
        <v>8.103118633647417E-3</v>
      </c>
      <c r="AF437" s="61" t="str">
        <f t="shared" si="144"/>
        <v>District has 100 pumps, with 83 % of pumps being electric. The electric tariff subsidy is High. These pumps abstract 358 MCM of groundwater.</v>
      </c>
      <c r="AG437" s="146">
        <f>INDEX(Replacement!N:N,MATCH(B437,Replacement!B:B,0))</f>
        <v>82.02</v>
      </c>
      <c r="AH437" s="147">
        <f>INDEX('Community SIP'!C:C,MATCH(B437,'Community SIP'!B:B,0))</f>
        <v>1.24</v>
      </c>
      <c r="AI437" s="147">
        <f>INDEX('Community SIP'!D:D,MATCH(B437,'Community SIP'!B:B,0))</f>
        <v>2.27</v>
      </c>
      <c r="AJ437" s="67" t="str">
        <f t="shared" si="145"/>
        <v>Very High</v>
      </c>
      <c r="AK437" s="64">
        <f t="shared" si="146"/>
        <v>3</v>
      </c>
      <c r="AL437" s="64" t="str">
        <f t="shared" si="147"/>
        <v>High</v>
      </c>
      <c r="AM437" s="70" t="str">
        <f t="shared" si="148"/>
        <v>Small and Marginal farmers hold 82 % of holdings. The average area per holding is 1.24 ha with High fragmentation of land.</v>
      </c>
      <c r="AN437" s="150" t="str">
        <f>INDEX(DISCOM!E:E,MATCH(B437,DISCOM!B:B,0))</f>
        <v>Madhya Pradesh Paschim Kshetra Vidyut Company Limited (MPPaKVVCL)</v>
      </c>
      <c r="AO437" s="150"/>
      <c r="AP437" s="150" t="str">
        <f>INDEX(DISCOM!F:F,MATCH(B437,DISCOM!B:B,0))</f>
        <v>A</v>
      </c>
      <c r="AQ437" s="74" t="str">
        <f>INDEX(DISCOM!H:H,MATCH(B437,DISCOM!B:B,0))</f>
        <v>Yes</v>
      </c>
      <c r="AR437" s="150" t="s">
        <v>726</v>
      </c>
      <c r="AS437" s="77">
        <f>(INDEX(Tariff!D:D,MATCH(A437,Tariff!A:A,0)))*100</f>
        <v>135</v>
      </c>
      <c r="AT437" s="85" t="str">
        <f>(INDEX(Tariff!E:E,MATCH(A437,Tariff!A:A,0)))</f>
        <v>High</v>
      </c>
      <c r="AU437" s="86" t="str">
        <f t="shared" si="151"/>
        <v>Madhya Pradesh Paschim Kshetra Vidyut Company Limited (MPPaKVVCL) is the Distribution Company responsible for distributing electricity. The rating of DISCOM (capturing financial and operational metrics) is A. More than 70 % of feeder is segregated.</v>
      </c>
      <c r="AV437" s="119" t="str">
        <f>INDEX('Community SIP'!I:I,MATCH(B437,'Community SIP'!B:B,0))</f>
        <v>Community SIP</v>
      </c>
      <c r="AW437" s="119" t="str">
        <f t="shared" si="152"/>
        <v xml:space="preserve"> Small farm areas alongside higher fragmentation of holdings suggests community SIPs may be preferred</v>
      </c>
      <c r="AX437" s="119" t="str">
        <f t="shared" si="153"/>
        <v xml:space="preserve"> High groundwater development suggests that new SIPs should focus on surface water sources. </v>
      </c>
      <c r="AY437" s="120" t="s">
        <v>727</v>
      </c>
      <c r="AZ437" s="119" t="str">
        <f t="shared" si="149"/>
        <v>Electric</v>
      </c>
      <c r="BA437" s="120" t="s">
        <v>728</v>
      </c>
      <c r="BB437" s="120" t="str">
        <f>INDEX(DISCOM!H:H,MATCH(B437,DISCOM!B:B,0))</f>
        <v>Yes</v>
      </c>
      <c r="BC437" s="153" t="s">
        <v>729</v>
      </c>
      <c r="BD437" s="181" t="str">
        <f t="shared" si="150"/>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437" s="58" t="s">
        <v>730</v>
      </c>
      <c r="BG437">
        <f>Y437*100</f>
        <v>1400.0000000000002</v>
      </c>
    </row>
    <row r="438" spans="1:59" ht="123" customHeight="1" x14ac:dyDescent="0.25">
      <c r="A438" s="88" t="str">
        <f>INDEX(Aquifer!A:A,MATCH(B438,Aquifer!C:C,0))</f>
        <v>andhra pradesh</v>
      </c>
      <c r="B438" s="89" t="s">
        <v>417</v>
      </c>
      <c r="C438" s="87">
        <v>5.2741245993076999</v>
      </c>
      <c r="D438" s="130">
        <f>INDEX(Aquifer!J:J,MATCH(B438,Aquifer!C:C,0))*100</f>
        <v>27.805615367070896</v>
      </c>
      <c r="E438" s="128">
        <v>105.69999999999999</v>
      </c>
      <c r="F438" s="128">
        <v>73.099999999999994</v>
      </c>
      <c r="G438" s="128">
        <v>72.736246821041377</v>
      </c>
      <c r="H438" s="46" t="str">
        <f t="shared" si="135"/>
        <v>Moderate</v>
      </c>
      <c r="I438" s="46" t="str">
        <f t="shared" si="136"/>
        <v>Low</v>
      </c>
      <c r="J438" s="46" t="str">
        <f t="shared" si="137"/>
        <v>High</v>
      </c>
      <c r="K438" s="46" t="str">
        <f t="shared" si="138"/>
        <v>Very High</v>
      </c>
      <c r="L438" s="91" t="str">
        <f t="shared" si="139"/>
        <v>District has Moderate proportion of area under cultivation, supporting Low cropping intensity. Irrigation coverage is High with Very High irrigation water requirements.</v>
      </c>
      <c r="M438" s="132">
        <v>45.12</v>
      </c>
      <c r="N438" s="132">
        <f>INDEX(Aquifer!H:H,MATCH(B438,Aquifer!C:C,0))</f>
        <v>26.06</v>
      </c>
      <c r="O438" s="77" t="str">
        <f>INDEX(Aquifer!F:F,MATCH(B438,Aquifer!C:C,0))</f>
        <v>HR</v>
      </c>
      <c r="P438" s="134">
        <f>INDEX(surface_water_body!F:F,MATCH(B438,surface_water_body!A:A,0))</f>
        <v>0</v>
      </c>
      <c r="Q438" s="42">
        <f>INDEX(surface_water_body!D:D,MATCH(B438,surface_water_body!A:A,0))</f>
        <v>0</v>
      </c>
      <c r="R438" s="132">
        <f>INDEX(surface_water_body!E:E,MATCH(B438,surface_water_body!A:A,0))</f>
        <v>0</v>
      </c>
      <c r="S438" s="43" t="str">
        <f t="shared" si="140"/>
        <v>Moderate</v>
      </c>
      <c r="T438" s="43" t="str">
        <f t="shared" si="141"/>
        <v>Low</v>
      </c>
      <c r="U438" s="43">
        <f t="shared" si="154"/>
        <v>1</v>
      </c>
      <c r="V438" s="48" t="str">
        <f t="shared" si="142"/>
        <v>Groundwater contribution to irrigation is Moderate with current groundwater development stage classified as Low. There are 0 surface water bodies, covering 0% of district area.</v>
      </c>
      <c r="W438" s="136">
        <v>100</v>
      </c>
      <c r="X438" s="134">
        <v>99</v>
      </c>
      <c r="Y438" s="143">
        <f>INDEX(Aquifer!E:E, MATCH(B438,Aquifer!C:C,0))*100</f>
        <v>1</v>
      </c>
      <c r="Z438" s="139">
        <f>(INDEX(Aquifer!G:G, MATCH(B438,Aquifer!C:C,0)))*(10^4/10^6)</f>
        <v>640.2396</v>
      </c>
      <c r="AA438" s="141">
        <v>0</v>
      </c>
      <c r="AB438" s="56">
        <f>INDEX(Replacement!M:M, MATCH(B438,Replacement!B:B,0))</f>
        <v>5.6</v>
      </c>
      <c r="AC438" s="57">
        <f t="shared" si="155"/>
        <v>1</v>
      </c>
      <c r="AD438" s="57">
        <f>(X438/100)*0.278+(Y438/100)*0.0732</f>
        <v>0.27595200000000003</v>
      </c>
      <c r="AE438" s="44">
        <f t="shared" si="143"/>
        <v>8.9777276367445352E-3</v>
      </c>
      <c r="AF438" s="61" t="str">
        <f t="shared" si="144"/>
        <v>District has 100 pumps, with 99 % of pumps being electric. The electric tariff subsidy is Very High. These pumps abstract 640 MCM of groundwater.</v>
      </c>
      <c r="AG438" s="146">
        <f>INDEX(Replacement!N:N,MATCH(B438,Replacement!B:B,0))</f>
        <v>89.27000000000001</v>
      </c>
      <c r="AH438" s="147">
        <f>INDEX('Community SIP'!C:C,MATCH(B438,'Community SIP'!B:B,0))</f>
        <v>0.92</v>
      </c>
      <c r="AI438" s="147">
        <f>INDEX('Community SIP'!D:D,MATCH(B438,'Community SIP'!B:B,0))</f>
        <v>1.6</v>
      </c>
      <c r="AJ438" s="67" t="str">
        <f t="shared" si="145"/>
        <v>Very High</v>
      </c>
      <c r="AK438" s="64">
        <f t="shared" si="146"/>
        <v>4</v>
      </c>
      <c r="AL438" s="64" t="str">
        <f t="shared" si="147"/>
        <v>Moderate</v>
      </c>
      <c r="AM438" s="70" t="str">
        <f t="shared" si="148"/>
        <v>Small and Marginal farmers hold 89 % of holdings. The average area per holding is 0.92 ha with Moderate fragmentation of land.</v>
      </c>
      <c r="AN438" s="150" t="str">
        <f>INDEX(DISCOM!E:E,MATCH(B438,DISCOM!B:B,0))</f>
        <v>Southern Power Distribution Company of Andhra Pradesh Limited (APSPDCL)</v>
      </c>
      <c r="AO438" s="150"/>
      <c r="AP438" s="150" t="str">
        <f>INDEX(DISCOM!F:F,MATCH(B438,DISCOM!B:B,0))</f>
        <v>B-</v>
      </c>
      <c r="AQ438" s="74" t="str">
        <f>INDEX(DISCOM!H:H,MATCH(B438,DISCOM!B:B,0))</f>
        <v>Yes</v>
      </c>
      <c r="AR438" s="150" t="s">
        <v>726</v>
      </c>
      <c r="AS438" s="77">
        <f>(INDEX(Tariff!D:D,MATCH(A438,Tariff!A:A,0)))*100</f>
        <v>0</v>
      </c>
      <c r="AT438" s="85" t="str">
        <f>(INDEX(Tariff!E:E,MATCH(A438,Tariff!A:A,0)))</f>
        <v>Very High</v>
      </c>
      <c r="AU438" s="86" t="str">
        <f t="shared" si="151"/>
        <v>Southern Power Distribution Company of Andhra Pradesh Limited (APSPDCL) is the Distribution Company responsible for distributing electricity. The rating of DISCOM (capturing financial and operational metrics) is B-. More than 70 % of feeder is segregated.</v>
      </c>
      <c r="AV438" s="119" t="str">
        <f>INDEX('Community SIP'!I:I,MATCH(B438,'Community SIP'!B:B,0))</f>
        <v>Community SIP</v>
      </c>
      <c r="AW438" s="119" t="str">
        <f t="shared" si="152"/>
        <v xml:space="preserve"> Small farm areas alongside higher fragmentation of holdings suggests community SIPs may be preferred</v>
      </c>
      <c r="AX438" s="119" t="str">
        <f t="shared" si="153"/>
        <v/>
      </c>
      <c r="AY438" s="119"/>
      <c r="AZ438" s="119" t="str">
        <f t="shared" si="149"/>
        <v>Electric</v>
      </c>
      <c r="BA438" s="119"/>
      <c r="BB438" s="120" t="str">
        <f>INDEX(DISCOM!H:H,MATCH(B438,DISCOM!B:B,0))</f>
        <v>Yes</v>
      </c>
      <c r="BC438" s="153" t="s">
        <v>741</v>
      </c>
      <c r="BD438" s="181" t="str">
        <f t="shared" si="150"/>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38" s="58" t="s">
        <v>742</v>
      </c>
      <c r="BG438">
        <f>Y438*100</f>
        <v>100</v>
      </c>
    </row>
    <row r="439" spans="1:59" ht="123" customHeight="1" x14ac:dyDescent="0.25">
      <c r="A439" s="88" t="str">
        <f>INDEX(Aquifer!A:A,MATCH(B439,Aquifer!C:C,0))</f>
        <v>andaman and nicobar</v>
      </c>
      <c r="B439" s="89" t="s">
        <v>485</v>
      </c>
      <c r="C439" s="87">
        <v>5.03</v>
      </c>
      <c r="D439" s="130">
        <f>INDEX(Aquifer!J:J,MATCH(B439,Aquifer!C:C,0))*100</f>
        <v>0.1698416923330418</v>
      </c>
      <c r="E439" s="128">
        <v>140.69999999999999</v>
      </c>
      <c r="F439" s="128">
        <v>0</v>
      </c>
      <c r="G439" s="128">
        <v>81.980033508096412</v>
      </c>
      <c r="H439" s="46" t="str">
        <f t="shared" si="135"/>
        <v>Low</v>
      </c>
      <c r="I439" s="46" t="str">
        <f t="shared" si="136"/>
        <v>Moderate</v>
      </c>
      <c r="J439" s="46" t="str">
        <f t="shared" si="137"/>
        <v>Low</v>
      </c>
      <c r="K439" s="46" t="str">
        <f t="shared" si="138"/>
        <v>Very High</v>
      </c>
      <c r="L439" s="91" t="str">
        <f t="shared" si="139"/>
        <v>District has Low proportion of area under cultivation, supporting Moderate cropping intensity. Irrigation coverage is Low with Very High irrigation water requirements.</v>
      </c>
      <c r="M439" s="132">
        <v>0.57000000000000006</v>
      </c>
      <c r="N439" s="132">
        <f>INDEX(Aquifer!H:H,MATCH(B439,Aquifer!C:C,0))</f>
        <v>0.28000000000000003</v>
      </c>
      <c r="O439" s="77" t="str">
        <f>INDEX(Aquifer!F:F,MATCH(B439,Aquifer!C:C,0))</f>
        <v>HR</v>
      </c>
      <c r="P439" s="134">
        <f>INDEX(surface_water_body!F:F,MATCH(B439,surface_water_body!A:A,0))</f>
        <v>100</v>
      </c>
      <c r="Q439" s="42">
        <f>INDEX(surface_water_body!D:D,MATCH(B439,surface_water_body!A:A,0))</f>
        <v>0.20133999999999999</v>
      </c>
      <c r="R439" s="132">
        <f>INDEX(surface_water_body!E:E,MATCH(B439,surface_water_body!A:A,0))</f>
        <v>1.1516192186425224E-2</v>
      </c>
      <c r="S439" s="43" t="str">
        <f t="shared" si="140"/>
        <v>Low</v>
      </c>
      <c r="T439" s="43" t="str">
        <f t="shared" si="141"/>
        <v>Low</v>
      </c>
      <c r="U439" s="43">
        <f t="shared" si="154"/>
        <v>1</v>
      </c>
      <c r="V439" s="48" t="str">
        <f t="shared" si="142"/>
        <v>Groundwater contribution to irrigation is Low with current groundwater development stage classified as Low. There are 100 surface water bodies, covering 0% of district area.</v>
      </c>
      <c r="W439" s="136">
        <v>100</v>
      </c>
      <c r="X439" s="134">
        <v>100</v>
      </c>
      <c r="Y439" s="143">
        <f>INDEX(Aquifer!E:E, MATCH(B439,Aquifer!C:C,0))*100</f>
        <v>0</v>
      </c>
      <c r="Z439" s="139">
        <f>(INDEX(Aquifer!G:G, MATCH(B439,Aquifer!C:C,0)))*(10^4/10^6)</f>
        <v>0.87040000000000006</v>
      </c>
      <c r="AA439" s="141">
        <v>175</v>
      </c>
      <c r="AB439" s="56"/>
      <c r="AC439" s="57">
        <f t="shared" si="155"/>
        <v>1</v>
      </c>
      <c r="AD439" s="57">
        <f>(X439/100)*0.278+(Y439/100)*0.0732</f>
        <v>0.27800000000000002</v>
      </c>
      <c r="AE439" s="44">
        <f t="shared" si="143"/>
        <v>0</v>
      </c>
      <c r="AF439" s="61" t="str">
        <f t="shared" si="144"/>
        <v>District has 100 pumps, with 100 % of pumps being electric. The electric tariff subsidy is Moderate. These pumps abstract 0 MCM of groundwater.</v>
      </c>
      <c r="AG439" s="146">
        <f>INDEX(Replacement!N:N,MATCH(B439,Replacement!B:B,0))</f>
        <v>42.040000000000006</v>
      </c>
      <c r="AH439" s="147">
        <f>INDEX('Community SIP'!C:C,MATCH(B439,'Community SIP'!B:B,0))</f>
        <v>2.85</v>
      </c>
      <c r="AI439" s="147">
        <f>INDEX('Community SIP'!D:D,MATCH(B439,'Community SIP'!B:B,0))</f>
        <v>3.35</v>
      </c>
      <c r="AJ439" s="67" t="str">
        <f t="shared" si="145"/>
        <v>Moderate</v>
      </c>
      <c r="AK439" s="64">
        <f t="shared" si="146"/>
        <v>2</v>
      </c>
      <c r="AL439" s="64" t="str">
        <f t="shared" si="147"/>
        <v>Very High</v>
      </c>
      <c r="AM439" s="70" t="str">
        <f t="shared" si="148"/>
        <v>Small and Marginal farmers hold 42 % of holdings. The average area per holding is 2.85 ha with Very High fragmentation of land.</v>
      </c>
      <c r="AN439" s="150" t="e">
        <f>INDEX(DISCOM!E:E,MATCH(B439,DISCOM!B:B,0))</f>
        <v>#N/A</v>
      </c>
      <c r="AO439" s="150"/>
      <c r="AP439" s="150" t="e">
        <f>INDEX(DISCOM!F:F,MATCH(B439,DISCOM!B:B,0))</f>
        <v>#N/A</v>
      </c>
      <c r="AQ439" s="74" t="str">
        <f>INDEX(DISCOM!H:H,MATCH(B439,DISCOM!B:B,0))</f>
        <v>No data</v>
      </c>
      <c r="AR439" s="150"/>
      <c r="AS439" s="77">
        <f>(INDEX(Tariff!D:D,MATCH(A439,Tariff!A:A,0)))*100</f>
        <v>175</v>
      </c>
      <c r="AT439" s="85" t="str">
        <f>(INDEX(Tariff!E:E,MATCH(A439,Tariff!A:A,0)))</f>
        <v>Moderate</v>
      </c>
      <c r="AU439" s="86" t="s">
        <v>735</v>
      </c>
      <c r="AV439" s="119" t="str">
        <f>INDEX('Community SIP'!I:I,MATCH(B439,'Community SIP'!B:B,0))</f>
        <v>Community SIP</v>
      </c>
      <c r="AW439" s="119" t="str">
        <f t="shared" si="152"/>
        <v xml:space="preserve"> Small farm areas alongside higher fragmentation of holdings suggests community SIPs may be preferred</v>
      </c>
      <c r="AX439" s="119" t="str">
        <f t="shared" si="153"/>
        <v/>
      </c>
      <c r="AY439" s="119"/>
      <c r="AZ439" s="119" t="str">
        <f t="shared" si="149"/>
        <v>Electric</v>
      </c>
      <c r="BA439" s="119"/>
      <c r="BB439" s="120" t="str">
        <f>INDEX(DISCOM!H:H,MATCH(B439,DISCOM!B:B,0))</f>
        <v>No data</v>
      </c>
      <c r="BC439" s="153" t="s">
        <v>744</v>
      </c>
      <c r="BD439" s="181" t="str">
        <f t="shared" si="150"/>
        <v>No data on DISCOM feeder segregation Small farm areas alongside higher fragmentation of holdings suggests community SIPs may be preferred</v>
      </c>
      <c r="BE439" s="58" t="s">
        <v>95</v>
      </c>
      <c r="BG439">
        <f>Y439*100</f>
        <v>0</v>
      </c>
    </row>
    <row r="440" spans="1:59" ht="123" customHeight="1" x14ac:dyDescent="0.25">
      <c r="A440" s="88" t="str">
        <f>INDEX(Aquifer!A:A,MATCH(B440,Aquifer!C:C,0))</f>
        <v>telangana</v>
      </c>
      <c r="B440" s="89" t="s">
        <v>580</v>
      </c>
      <c r="C440" s="87">
        <v>5.3569558766408001</v>
      </c>
      <c r="D440" s="130">
        <f>INDEX(Aquifer!J:J,MATCH(B440,Aquifer!C:C,0))*100</f>
        <v>53.825106551927028</v>
      </c>
      <c r="E440" s="128">
        <v>177.2</v>
      </c>
      <c r="F440" s="128">
        <v>87.6</v>
      </c>
      <c r="G440" s="128">
        <v>66.383287201792541</v>
      </c>
      <c r="H440" s="46" t="str">
        <f t="shared" si="135"/>
        <v>High</v>
      </c>
      <c r="I440" s="46" t="str">
        <f t="shared" si="136"/>
        <v>Moderate</v>
      </c>
      <c r="J440" s="46" t="str">
        <f t="shared" si="137"/>
        <v>Very High</v>
      </c>
      <c r="K440" s="46" t="str">
        <f t="shared" si="138"/>
        <v>High</v>
      </c>
      <c r="L440" s="91" t="str">
        <f t="shared" si="139"/>
        <v>District has High proportion of area under cultivation, supporting Moderate cropping intensity. Irrigation coverage is Very High with High irrigation water requirements.</v>
      </c>
      <c r="M440" s="132">
        <v>70.41</v>
      </c>
      <c r="N440" s="132">
        <f>INDEX(Aquifer!H:H,MATCH(B440,Aquifer!C:C,0))</f>
        <v>54.89</v>
      </c>
      <c r="O440" s="77" t="str">
        <f>INDEX(Aquifer!F:F,MATCH(B440,Aquifer!C:C,0))</f>
        <v>HR</v>
      </c>
      <c r="P440" s="134">
        <f>INDEX(surface_water_body!F:F,MATCH(B440,surface_water_body!A:A,0))</f>
        <v>1333</v>
      </c>
      <c r="Q440" s="42">
        <f>INDEX(surface_water_body!D:D,MATCH(B440,surface_water_body!A:A,0))</f>
        <v>1033.6758299999995</v>
      </c>
      <c r="R440" s="132">
        <f>INDEX(surface_water_body!E:E,MATCH(B440,surface_water_body!A:A,0))</f>
        <v>12.800906896116432</v>
      </c>
      <c r="S440" s="43" t="str">
        <f t="shared" si="140"/>
        <v>High</v>
      </c>
      <c r="T440" s="43" t="str">
        <f t="shared" si="141"/>
        <v>Moderate</v>
      </c>
      <c r="U440" s="43">
        <f t="shared" si="154"/>
        <v>4</v>
      </c>
      <c r="V440" s="48" t="str">
        <f t="shared" si="142"/>
        <v>Groundwater contribution to irrigation is High with current groundwater development stage classified as Moderate. There are 1333 surface water bodies, covering 12.8% of district area.</v>
      </c>
      <c r="W440" s="136">
        <v>100</v>
      </c>
      <c r="X440" s="134">
        <v>100</v>
      </c>
      <c r="Y440" s="143">
        <f>INDEX(Aquifer!E:E, MATCH(B440,Aquifer!C:C,0))*100</f>
        <v>0</v>
      </c>
      <c r="Z440" s="139">
        <f>(INDEX(Aquifer!G:G, MATCH(B440,Aquifer!C:C,0)))*(10^4/10^6)</f>
        <v>220.66069999999999</v>
      </c>
      <c r="AA440" s="141">
        <v>0</v>
      </c>
      <c r="AB440" s="56">
        <f>INDEX(Replacement!M:M, MATCH(B440,Replacement!B:B,0))</f>
        <v>10.58</v>
      </c>
      <c r="AC440" s="57">
        <f t="shared" si="155"/>
        <v>1</v>
      </c>
      <c r="AD440" s="57">
        <f>(X440/100)*0.278+(Y440/100)*0.0732</f>
        <v>0.27800000000000002</v>
      </c>
      <c r="AE440" s="44">
        <f t="shared" si="143"/>
        <v>5.8892199603948151E-3</v>
      </c>
      <c r="AF440" s="61" t="str">
        <f t="shared" si="144"/>
        <v>District has 100 pumps, with 100 % of pumps being electric. The electric tariff subsidy is Very High. These pumps abstract 220 MCM of groundwater.</v>
      </c>
      <c r="AG440" s="146">
        <f>INDEX(Replacement!N:N,MATCH(B440,Replacement!B:B,0))</f>
        <v>91.044957449999998</v>
      </c>
      <c r="AH440" s="147">
        <f>INDEX('Community SIP'!C:C,MATCH(B440,'Community SIP'!B:B,0))</f>
        <v>0.92</v>
      </c>
      <c r="AI440" s="147">
        <f>INDEX('Community SIP'!D:D,MATCH(B440,'Community SIP'!B:B,0))</f>
        <v>1.62</v>
      </c>
      <c r="AJ440" s="67" t="str">
        <f t="shared" si="145"/>
        <v>Very High</v>
      </c>
      <c r="AK440" s="64">
        <f t="shared" si="146"/>
        <v>4</v>
      </c>
      <c r="AL440" s="64" t="str">
        <f t="shared" si="147"/>
        <v>Moderate</v>
      </c>
      <c r="AM440" s="70" t="str">
        <f t="shared" si="148"/>
        <v>Small and Marginal farmers hold 91 % of holdings. The average area per holding is 0.92 ha with Moderate fragmentation of land.</v>
      </c>
      <c r="AN440" s="150" t="str">
        <f>INDEX(DISCOM!E:E,MATCH(B440,DISCOM!B:B,0))</f>
        <v>Northern Power Distribution Company of Telangana Limited (TSNPDCL)</v>
      </c>
      <c r="AO440" s="150"/>
      <c r="AP440" s="150" t="str">
        <f>INDEX(DISCOM!F:F,MATCH(B440,DISCOM!B:B,0))</f>
        <v>C</v>
      </c>
      <c r="AQ440" s="74" t="str">
        <f>INDEX(DISCOM!H:H,MATCH(B440,DISCOM!B:B,0))</f>
        <v>No</v>
      </c>
      <c r="AR440" s="150"/>
      <c r="AS440" s="77">
        <f>(INDEX(Tariff!D:D,MATCH(A440,Tariff!A:A,0)))*100</f>
        <v>0</v>
      </c>
      <c r="AT440" s="85" t="str">
        <f>(INDEX(Tariff!E:E,MATCH(A440,Tariff!A:A,0)))</f>
        <v>Very High</v>
      </c>
      <c r="AU440" s="86" t="str">
        <f t="shared" si="151"/>
        <v xml:space="preserve">Northern Power Distribution Company of Telangana Limited (TSNPDCL) is the Distribution Company responsible for distributing electricity. The rating of DISCOM (capturing financial and operational metrics) is C. </v>
      </c>
      <c r="AV440" s="119" t="str">
        <f>INDEX('Community SIP'!I:I,MATCH(B440,'Community SIP'!B:B,0))</f>
        <v>Community SIP</v>
      </c>
      <c r="AW440" s="119" t="str">
        <f t="shared" si="152"/>
        <v xml:space="preserve"> Small farm areas alongside higher fragmentation of holdings suggests community SIPs may be preferred</v>
      </c>
      <c r="AX440" s="119" t="str">
        <f t="shared" si="153"/>
        <v xml:space="preserve"> High groundwater development suggests that new SIPs should focus on surface water sources. </v>
      </c>
      <c r="AY440" s="120" t="s">
        <v>727</v>
      </c>
      <c r="AZ440" s="120" t="str">
        <f t="shared" si="149"/>
        <v>Electric</v>
      </c>
      <c r="BA440" s="119"/>
      <c r="BB440" s="120" t="str">
        <f>INDEX(DISCOM!H:H,MATCH(B440,DISCOM!B:B,0))</f>
        <v>No</v>
      </c>
      <c r="BC440" s="153" t="s">
        <v>724</v>
      </c>
      <c r="BD440"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440" s="58" t="s">
        <v>725</v>
      </c>
      <c r="BG440">
        <f>Y440*100</f>
        <v>0</v>
      </c>
    </row>
    <row r="441" spans="1:59" ht="123" customHeight="1" x14ac:dyDescent="0.25">
      <c r="A441" s="88" t="str">
        <f>INDEX(Aquifer!A:A,MATCH(B441,Aquifer!C:C,0))</f>
        <v>west bengal</v>
      </c>
      <c r="B441" s="89" t="s">
        <v>605</v>
      </c>
      <c r="C441" s="87">
        <v>4.6823213760193996</v>
      </c>
      <c r="D441" s="130">
        <f>INDEX(Aquifer!J:J,MATCH(B441,Aquifer!C:C,0))*100</f>
        <v>59.693059163208495</v>
      </c>
      <c r="E441" s="128">
        <v>201.10000000000002</v>
      </c>
      <c r="F441" s="128">
        <v>25.8</v>
      </c>
      <c r="G441" s="128">
        <v>41.978405496782642</v>
      </c>
      <c r="H441" s="46" t="str">
        <f t="shared" si="135"/>
        <v>High</v>
      </c>
      <c r="I441" s="46" t="str">
        <f t="shared" si="136"/>
        <v>High</v>
      </c>
      <c r="J441" s="46" t="str">
        <f t="shared" si="137"/>
        <v>Moderate</v>
      </c>
      <c r="K441" s="46" t="str">
        <f t="shared" si="138"/>
        <v>Moderate</v>
      </c>
      <c r="L441" s="91" t="str">
        <f t="shared" si="139"/>
        <v>District has High proportion of area under cultivation, supporting High cropping intensity. Irrigation coverage is Moderate with Moderate irrigation water requirements.</v>
      </c>
      <c r="M441" s="132">
        <v>94.13</v>
      </c>
      <c r="N441" s="132">
        <f>INDEX(Aquifer!H:H,MATCH(B441,Aquifer!C:C,0))</f>
        <v>67.900000000000006</v>
      </c>
      <c r="O441" s="77" t="str">
        <f>INDEX(Aquifer!F:F,MATCH(B441,Aquifer!C:C,0))</f>
        <v>SR</v>
      </c>
      <c r="P441" s="134">
        <f>INDEX(surface_water_body!F:F,MATCH(B441,surface_water_body!A:A,0))</f>
        <v>33867</v>
      </c>
      <c r="Q441" s="42">
        <f>INDEX(surface_water_body!D:D,MATCH(B441,surface_water_body!A:A,0))</f>
        <v>100.24550000000117</v>
      </c>
      <c r="R441" s="132">
        <f>INDEX(surface_water_body!E:E,MATCH(B441,surface_water_body!A:A,0))</f>
        <v>1.7252781105065835</v>
      </c>
      <c r="S441" s="43" t="str">
        <f t="shared" si="140"/>
        <v>Very High</v>
      </c>
      <c r="T441" s="43" t="str">
        <f t="shared" si="141"/>
        <v>Moderate</v>
      </c>
      <c r="U441" s="43">
        <f t="shared" si="154"/>
        <v>4</v>
      </c>
      <c r="V441" s="48" t="str">
        <f t="shared" si="142"/>
        <v>Groundwater contribution to irrigation is Very High with current groundwater development stage classified as Moderate. There are 33867 surface water bodies, covering 1.7% of district area.</v>
      </c>
      <c r="W441" s="136">
        <v>100</v>
      </c>
      <c r="X441" s="134">
        <v>11</v>
      </c>
      <c r="Y441" s="143">
        <f>INDEX(Aquifer!E:E, MATCH(B441,Aquifer!C:C,0))*100</f>
        <v>89</v>
      </c>
      <c r="Z441" s="139">
        <f>(INDEX(Aquifer!G:G, MATCH(B441,Aquifer!C:C,0)))*(10^4/10^6)</f>
        <v>1092.5683999999999</v>
      </c>
      <c r="AA441" s="141">
        <v>459.99999999999994</v>
      </c>
      <c r="AB441" s="56">
        <f>INDEX(Replacement!M:M, MATCH(B441,Replacement!B:B,0))</f>
        <v>5.0999999999999996</v>
      </c>
      <c r="AC441" s="57">
        <f t="shared" si="155"/>
        <v>4</v>
      </c>
      <c r="AD441" s="57">
        <f>(X441/100)*0.278+(Y441/100)*0.0732</f>
        <v>9.5728000000000008E-2</v>
      </c>
      <c r="AE441" s="44">
        <f t="shared" si="143"/>
        <v>4.8401644463000873E-3</v>
      </c>
      <c r="AF441" s="61" t="str">
        <f t="shared" si="144"/>
        <v>District has 100 pumps, with 11 % of pumps being electric. The electric tariff subsidy is Low. These pumps abstract 1092 MCM of groundwater.</v>
      </c>
      <c r="AG441" s="146">
        <f>INDEX(Replacement!N:N,MATCH(B441,Replacement!B:B,0))</f>
        <v>98.070237774999995</v>
      </c>
      <c r="AH441" s="147">
        <f>INDEX('Community SIP'!C:C,MATCH(B441,'Community SIP'!B:B,0))</f>
        <v>0.56999999999999995</v>
      </c>
      <c r="AI441" s="147">
        <f>INDEX('Community SIP'!D:D,MATCH(B441,'Community SIP'!B:B,0))</f>
        <v>2.85</v>
      </c>
      <c r="AJ441" s="67" t="str">
        <f t="shared" si="145"/>
        <v>Very High</v>
      </c>
      <c r="AK441" s="64">
        <f t="shared" si="146"/>
        <v>4</v>
      </c>
      <c r="AL441" s="64" t="str">
        <f t="shared" si="147"/>
        <v>High</v>
      </c>
      <c r="AM441" s="70" t="str">
        <f t="shared" si="148"/>
        <v>Small and Marginal farmers hold 98 % of holdings. The average area per holding is 0.57 ha with High fragmentation of land.</v>
      </c>
      <c r="AN441" s="150" t="str">
        <f>INDEX(DISCOM!E:E,MATCH(B441,DISCOM!B:B,0))</f>
        <v>West Bengal State Electricity Distribution Company Limited (WBSEDCL)</v>
      </c>
      <c r="AO441" s="150"/>
      <c r="AP441" s="150" t="str">
        <f>INDEX(DISCOM!F:F,MATCH(B441,DISCOM!B:B,0))</f>
        <v>B-</v>
      </c>
      <c r="AQ441" s="74" t="str">
        <f>INDEX(DISCOM!H:H,MATCH(B441,DISCOM!B:B,0))</f>
        <v>No</v>
      </c>
      <c r="AR441" s="150"/>
      <c r="AS441" s="77">
        <f>(INDEX(Tariff!D:D,MATCH(A441,Tariff!A:A,0)))*100</f>
        <v>459.99999999999994</v>
      </c>
      <c r="AT441" s="85" t="str">
        <f>(INDEX(Tariff!E:E,MATCH(A441,Tariff!A:A,0)))</f>
        <v>Low</v>
      </c>
      <c r="AU441" s="86" t="str">
        <f t="shared" si="151"/>
        <v xml:space="preserve">West Bengal State Electricity Distribution Company Limited (WBSEDCL) is the Distribution Company responsible for distributing electricity. The rating of DISCOM (capturing financial and operational metrics) is B-. </v>
      </c>
      <c r="AV441" s="119" t="str">
        <f>INDEX('Community SIP'!I:I,MATCH(B441,'Community SIP'!B:B,0))</f>
        <v>Community SIP</v>
      </c>
      <c r="AW441" s="119" t="str">
        <f t="shared" si="152"/>
        <v xml:space="preserve"> Small farm areas alongside higher fragmentation of holdings suggests community SIPs may be preferred</v>
      </c>
      <c r="AX441" s="119" t="str">
        <f t="shared" si="153"/>
        <v xml:space="preserve"> High groundwater development suggests that new SIPs should focus on surface water sources. </v>
      </c>
      <c r="AY441" s="120" t="s">
        <v>727</v>
      </c>
      <c r="AZ441" s="119" t="str">
        <f t="shared" si="149"/>
        <v>Diesel</v>
      </c>
      <c r="BA441" s="119"/>
      <c r="BB441" s="120" t="str">
        <f>INDEX(DISCOM!H:H,MATCH(B441,DISCOM!B:B,0))</f>
        <v>No</v>
      </c>
      <c r="BC441" s="153" t="s">
        <v>736</v>
      </c>
      <c r="BD441" s="181" t="str">
        <f t="shared" si="150"/>
        <v>Higher proportion of diesel pumps suggests that PM-KUSUM model B be preferred. High groundwater development suggests that new SIPs should focus on surface water sources.  Small farm areas alongside higher fragmentation of holdings suggests community SIPs may be preferred</v>
      </c>
      <c r="BE441" s="58" t="s">
        <v>737</v>
      </c>
      <c r="BG441">
        <f>Y441*100</f>
        <v>8900</v>
      </c>
    </row>
    <row r="442" spans="1:59" ht="123" customHeight="1" x14ac:dyDescent="0.25">
      <c r="A442" s="88" t="str">
        <f>INDEX(Aquifer!A:A,MATCH(B442,Aquifer!C:C,0))</f>
        <v>andaman and nicobar</v>
      </c>
      <c r="B442" s="89" t="s">
        <v>351</v>
      </c>
      <c r="C442" s="87">
        <v>5.3062830528609997</v>
      </c>
      <c r="D442" s="130">
        <f>INDEX(Aquifer!J:J,MATCH(B442,Aquifer!C:C,0))*100</f>
        <v>2.3695997234052584</v>
      </c>
      <c r="E442" s="128">
        <v>119.5</v>
      </c>
      <c r="F442" s="128">
        <v>0</v>
      </c>
      <c r="G442" s="128">
        <v>47.977488959186068</v>
      </c>
      <c r="H442" s="46" t="str">
        <f t="shared" si="135"/>
        <v>Low</v>
      </c>
      <c r="I442" s="46" t="str">
        <f t="shared" si="136"/>
        <v>Low</v>
      </c>
      <c r="J442" s="46" t="str">
        <f t="shared" si="137"/>
        <v>Low</v>
      </c>
      <c r="K442" s="46" t="str">
        <f t="shared" si="138"/>
        <v>Moderate</v>
      </c>
      <c r="L442" s="91" t="str">
        <f t="shared" si="139"/>
        <v>District has Low proportion of area under cultivation, supporting Low cropping intensity. Irrigation coverage is Low with Moderate irrigation water requirements.</v>
      </c>
      <c r="M442" s="132">
        <v>0.57000000000000006</v>
      </c>
      <c r="N442" s="132">
        <f>INDEX(Aquifer!H:H,MATCH(B442,Aquifer!C:C,0))</f>
        <v>2.2999999999999998</v>
      </c>
      <c r="O442" s="77" t="str">
        <f>INDEX(Aquifer!F:F,MATCH(B442,Aquifer!C:C,0))</f>
        <v>HR</v>
      </c>
      <c r="P442" s="134">
        <f>INDEX(surface_water_body!F:F,MATCH(B442,surface_water_body!A:A,0))</f>
        <v>2789</v>
      </c>
      <c r="Q442" s="42">
        <f>INDEX(surface_water_body!D:D,MATCH(B442,surface_water_body!A:A,0))</f>
        <v>2.4721200000000083</v>
      </c>
      <c r="R442" s="132">
        <f>INDEX(surface_water_body!E:E,MATCH(B442,surface_water_body!A:A,0))</f>
        <v>7.1900603267120305E-2</v>
      </c>
      <c r="S442" s="43" t="str">
        <f t="shared" si="140"/>
        <v>Low</v>
      </c>
      <c r="T442" s="43" t="str">
        <f t="shared" si="141"/>
        <v>Low</v>
      </c>
      <c r="U442" s="43">
        <f t="shared" si="154"/>
        <v>1</v>
      </c>
      <c r="V442" s="48" t="str">
        <f t="shared" si="142"/>
        <v>Groundwater contribution to irrigation is Low with current groundwater development stage classified as Low. There are 2789 surface water bodies, covering 0.1% of district area.</v>
      </c>
      <c r="W442" s="136">
        <v>100</v>
      </c>
      <c r="X442" s="134">
        <v>33</v>
      </c>
      <c r="Y442" s="143">
        <f>INDEX(Aquifer!E:E, MATCH(B442,Aquifer!C:C,0))*100</f>
        <v>67</v>
      </c>
      <c r="Z442" s="139">
        <f>(INDEX(Aquifer!G:G, MATCH(B442,Aquifer!C:C,0)))*(10^4/10^6)</f>
        <v>3.3895999999999997</v>
      </c>
      <c r="AA442" s="141">
        <v>175</v>
      </c>
      <c r="AB442" s="56"/>
      <c r="AC442" s="57">
        <f t="shared" si="155"/>
        <v>3</v>
      </c>
      <c r="AD442" s="57">
        <f>(X442/100)*0.278+(Y442/100)*0.0732</f>
        <v>0.14078400000000002</v>
      </c>
      <c r="AE442" s="44">
        <f t="shared" si="143"/>
        <v>0</v>
      </c>
      <c r="AF442" s="61" t="str">
        <f t="shared" si="144"/>
        <v>District has 100 pumps, with 33 % of pumps being electric. The electric tariff subsidy is Moderate. These pumps abstract 3 MCM of groundwater.</v>
      </c>
      <c r="AG442" s="146">
        <f>INDEX(Replacement!N:N,MATCH(B442,Replacement!B:B,0))</f>
        <v>57.44</v>
      </c>
      <c r="AH442" s="147">
        <f>INDEX('Community SIP'!C:C,MATCH(B442,'Community SIP'!B:B,0))</f>
        <v>1.88</v>
      </c>
      <c r="AI442" s="147">
        <f>INDEX('Community SIP'!D:D,MATCH(B442,'Community SIP'!B:B,0))</f>
        <v>2.77</v>
      </c>
      <c r="AJ442" s="67" t="str">
        <f t="shared" si="145"/>
        <v>Moderate</v>
      </c>
      <c r="AK442" s="64">
        <f t="shared" si="146"/>
        <v>3</v>
      </c>
      <c r="AL442" s="64" t="str">
        <f t="shared" si="147"/>
        <v>High</v>
      </c>
      <c r="AM442" s="70" t="str">
        <f t="shared" si="148"/>
        <v>Small and Marginal farmers hold 57 % of holdings. The average area per holding is 1.88 ha with High fragmentation of land.</v>
      </c>
      <c r="AN442" s="150" t="e">
        <f>INDEX(DISCOM!E:E,MATCH(B442,DISCOM!B:B,0))</f>
        <v>#N/A</v>
      </c>
      <c r="AO442" s="150"/>
      <c r="AP442" s="150" t="e">
        <f>INDEX(DISCOM!F:F,MATCH(B442,DISCOM!B:B,0))</f>
        <v>#N/A</v>
      </c>
      <c r="AQ442" s="74" t="str">
        <f>INDEX(DISCOM!H:H,MATCH(B442,DISCOM!B:B,0))</f>
        <v>No data</v>
      </c>
      <c r="AR442" s="150"/>
      <c r="AS442" s="77">
        <f>(INDEX(Tariff!D:D,MATCH(A442,Tariff!A:A,0)))*100</f>
        <v>175</v>
      </c>
      <c r="AT442" s="85" t="str">
        <f>(INDEX(Tariff!E:E,MATCH(A442,Tariff!A:A,0)))</f>
        <v>Moderate</v>
      </c>
      <c r="AU442" s="86" t="s">
        <v>735</v>
      </c>
      <c r="AV442" s="119" t="str">
        <f>INDEX('Community SIP'!I:I,MATCH(B442,'Community SIP'!B:B,0))</f>
        <v>Community SIP</v>
      </c>
      <c r="AW442" s="119" t="str">
        <f t="shared" si="152"/>
        <v xml:space="preserve"> Small farm areas alongside higher fragmentation of holdings suggests community SIPs may be preferred</v>
      </c>
      <c r="AX442" s="119" t="str">
        <f t="shared" si="153"/>
        <v/>
      </c>
      <c r="AY442" s="119"/>
      <c r="AZ442" s="119" t="str">
        <f t="shared" si="149"/>
        <v>mix</v>
      </c>
      <c r="BA442" s="119"/>
      <c r="BB442" s="120" t="str">
        <f>INDEX(DISCOM!H:H,MATCH(B442,DISCOM!B:B,0))</f>
        <v>No data</v>
      </c>
      <c r="BC442" s="153" t="s">
        <v>744</v>
      </c>
      <c r="BD442" s="181" t="str">
        <f t="shared" si="150"/>
        <v>No data on DISCOM feeder segregation Small farm areas alongside higher fragmentation of holdings suggests community SIPs may be preferred</v>
      </c>
      <c r="BE442" s="58" t="s">
        <v>95</v>
      </c>
      <c r="BG442">
        <f>Y442*100</f>
        <v>6700</v>
      </c>
    </row>
    <row r="443" spans="1:59" ht="123" customHeight="1" x14ac:dyDescent="0.25">
      <c r="A443" s="88" t="str">
        <f>INDEX(Aquifer!A:A,MATCH(B443,Aquifer!C:C,0))</f>
        <v>meghalaya</v>
      </c>
      <c r="B443" s="89" t="s">
        <v>317</v>
      </c>
      <c r="C443" s="87">
        <v>4.4206958597066999</v>
      </c>
      <c r="D443" s="130">
        <f>INDEX(Aquifer!J:J,MATCH(B443,Aquifer!C:C,0))*100</f>
        <v>15.321127027796225</v>
      </c>
      <c r="E443" s="128">
        <v>116.10000000000001</v>
      </c>
      <c r="F443" s="128">
        <v>43.7</v>
      </c>
      <c r="G443" s="128">
        <v>30.784047629470727</v>
      </c>
      <c r="H443" s="46" t="str">
        <f t="shared" si="135"/>
        <v>Low</v>
      </c>
      <c r="I443" s="46" t="str">
        <f t="shared" si="136"/>
        <v>Low</v>
      </c>
      <c r="J443" s="46" t="str">
        <f t="shared" si="137"/>
        <v>Moderate</v>
      </c>
      <c r="K443" s="46" t="str">
        <f t="shared" si="138"/>
        <v>Moderate</v>
      </c>
      <c r="L443" s="91" t="str">
        <f t="shared" si="139"/>
        <v>District has Low proportion of area under cultivation, supporting Low cropping intensity. Irrigation coverage is Moderate with Moderate irrigation water requirements.</v>
      </c>
      <c r="M443" s="132">
        <v>0</v>
      </c>
      <c r="N443" s="132">
        <f>INDEX(Aquifer!H:H,MATCH(B443,Aquifer!C:C,0))</f>
        <v>4.79</v>
      </c>
      <c r="O443" s="77" t="str">
        <f>INDEX(Aquifer!F:F,MATCH(B443,Aquifer!C:C,0))</f>
        <v>HR</v>
      </c>
      <c r="P443" s="134">
        <f>INDEX(surface_water_body!F:F,MATCH(B443,surface_water_body!A:A,0))</f>
        <v>1304</v>
      </c>
      <c r="Q443" s="42">
        <f>INDEX(surface_water_body!D:D,MATCH(B443,surface_water_body!A:A,0))</f>
        <v>24.06</v>
      </c>
      <c r="R443" s="132">
        <f>INDEX(surface_water_body!E:E,MATCH(B443,surface_water_body!A:A,0))</f>
        <v>3.9275274519503025</v>
      </c>
      <c r="S443" s="43" t="str">
        <f t="shared" si="140"/>
        <v>Low</v>
      </c>
      <c r="T443" s="43" t="str">
        <f t="shared" si="141"/>
        <v>Low</v>
      </c>
      <c r="U443" s="43">
        <f t="shared" si="154"/>
        <v>4</v>
      </c>
      <c r="V443" s="48" t="str">
        <f t="shared" si="142"/>
        <v>Groundwater contribution to irrigation is Low with current groundwater development stage classified as Low. There are 1304 surface water bodies, covering 3.9% of district area.</v>
      </c>
      <c r="W443" s="136">
        <v>100</v>
      </c>
      <c r="X443" s="134">
        <v>0</v>
      </c>
      <c r="Y443" s="143">
        <f>INDEX(Aquifer!E:E, MATCH(B443,Aquifer!C:C,0))*100</f>
        <v>0</v>
      </c>
      <c r="Z443" s="139">
        <f>(INDEX(Aquifer!G:G, MATCH(B443,Aquifer!C:C,0)))*(10^4/10^6)</f>
        <v>5.9164000000000003</v>
      </c>
      <c r="AA443" s="141">
        <v>300</v>
      </c>
      <c r="AB443" s="56">
        <f>INDEX(Replacement!M:M, MATCH(B443,Replacement!B:B,0))</f>
        <v>3.8414838804232034</v>
      </c>
      <c r="AC443" s="57">
        <f t="shared" si="155"/>
        <v>4</v>
      </c>
      <c r="AD443" s="57">
        <f>(X443/100)*0.278+(Y443/100)*0.0732</f>
        <v>0</v>
      </c>
      <c r="AE443" s="44">
        <f t="shared" si="143"/>
        <v>0</v>
      </c>
      <c r="AF443" s="61" t="str">
        <f t="shared" si="144"/>
        <v>District has 100 pumps, with 0 % of pumps being electric. The electric tariff subsidy is Low. These pumps abstract 5 MCM of groundwater.</v>
      </c>
      <c r="AG443" s="146">
        <f>INDEX(Replacement!N:N,MATCH(B443,Replacement!B:B,0))</f>
        <v>72.39</v>
      </c>
      <c r="AH443" s="147">
        <f>INDEX('Community SIP'!C:C,MATCH(B443,'Community SIP'!B:B,0))</f>
        <v>1.38</v>
      </c>
      <c r="AI443" s="147">
        <f>INDEX('Community SIP'!D:D,MATCH(B443,'Community SIP'!B:B,0))</f>
        <v>2.38</v>
      </c>
      <c r="AJ443" s="67" t="str">
        <f t="shared" si="145"/>
        <v>High</v>
      </c>
      <c r="AK443" s="64">
        <f t="shared" si="146"/>
        <v>3</v>
      </c>
      <c r="AL443" s="64" t="str">
        <f t="shared" si="147"/>
        <v>High</v>
      </c>
      <c r="AM443" s="70" t="str">
        <f t="shared" si="148"/>
        <v>Small and Marginal farmers hold 72 % of holdings. The average area per holding is 1.38 ha with High fragmentation of land.</v>
      </c>
      <c r="AN443" s="150" t="str">
        <f>INDEX(DISCOM!E:E,MATCH(B443,DISCOM!B:B,0))</f>
        <v>Meghalaya Power Distribution Corporation Limited (MePDCL)</v>
      </c>
      <c r="AO443" s="150"/>
      <c r="AP443" s="150" t="str">
        <f>INDEX(DISCOM!F:F,MATCH(B443,DISCOM!B:B,0))</f>
        <v>C-</v>
      </c>
      <c r="AQ443" s="74" t="str">
        <f>INDEX(DISCOM!H:H,MATCH(B443,DISCOM!B:B,0))</f>
        <v>Yes</v>
      </c>
      <c r="AR443" s="150" t="s">
        <v>726</v>
      </c>
      <c r="AS443" s="77">
        <f>(INDEX(Tariff!D:D,MATCH(A443,Tariff!A:A,0)))*100</f>
        <v>300</v>
      </c>
      <c r="AT443" s="85" t="str">
        <f>(INDEX(Tariff!E:E,MATCH(A443,Tariff!A:A,0)))</f>
        <v>Low</v>
      </c>
      <c r="AU443" s="86" t="str">
        <f t="shared" si="151"/>
        <v>Meghalaya Power Distribution Corporation Limited (MePDCL) is the Distribution Company responsible for distributing electricity. The rating of DISCOM (capturing financial and operational metrics) is C-. More than 70 % of feeder is segregated.</v>
      </c>
      <c r="AV443" s="119" t="str">
        <f>INDEX('Community SIP'!I:I,MATCH(B443,'Community SIP'!B:B,0))</f>
        <v>Community SIP</v>
      </c>
      <c r="AW443" s="119" t="str">
        <f t="shared" si="152"/>
        <v xml:space="preserve"> Small farm areas alongside higher fragmentation of holdings suggests community SIPs may be preferred</v>
      </c>
      <c r="AX443" s="119" t="str">
        <f t="shared" si="153"/>
        <v/>
      </c>
      <c r="AY443" s="119"/>
      <c r="AZ443" s="119" t="str">
        <f t="shared" si="149"/>
        <v>Diesel</v>
      </c>
      <c r="BA443" s="119"/>
      <c r="BB443" s="120" t="str">
        <f>INDEX(DISCOM!H:H,MATCH(B443,DISCOM!B:B,0))</f>
        <v>Yes</v>
      </c>
      <c r="BC443" s="153" t="s">
        <v>736</v>
      </c>
      <c r="BD443" s="181" t="str">
        <f t="shared" si="150"/>
        <v>Higher proportion of diesel pumps suggests that PM-KUSUM model B be preferred. Small farm areas alongside higher fragmentation of holdings suggests community SIPs may be preferred</v>
      </c>
      <c r="BE443" s="58" t="s">
        <v>737</v>
      </c>
      <c r="BG443">
        <f>Y443*100</f>
        <v>0</v>
      </c>
    </row>
    <row r="444" spans="1:59" ht="123" customHeight="1" x14ac:dyDescent="0.25">
      <c r="A444" s="88" t="str">
        <f>INDEX(Aquifer!A:A,MATCH(B444,Aquifer!C:C,0))</f>
        <v>goa</v>
      </c>
      <c r="B444" s="89" t="s">
        <v>48</v>
      </c>
      <c r="C444" s="87">
        <v>5.1856212043812002</v>
      </c>
      <c r="D444" s="130">
        <f>INDEX(Aquifer!J:J,MATCH(B444,Aquifer!C:C,0))*100</f>
        <v>44.94754162916292</v>
      </c>
      <c r="E444" s="128">
        <v>117.8</v>
      </c>
      <c r="F444" s="128">
        <v>20.399999999999999</v>
      </c>
      <c r="G444" s="128">
        <v>63.833220976078131</v>
      </c>
      <c r="H444" s="46" t="str">
        <f t="shared" si="135"/>
        <v>Moderate</v>
      </c>
      <c r="I444" s="46" t="str">
        <f t="shared" si="136"/>
        <v>Low</v>
      </c>
      <c r="J444" s="46" t="str">
        <f t="shared" si="137"/>
        <v>Low</v>
      </c>
      <c r="K444" s="46" t="str">
        <f t="shared" si="138"/>
        <v>High</v>
      </c>
      <c r="L444" s="91" t="str">
        <f t="shared" si="139"/>
        <v>District has Moderate proportion of area under cultivation, supporting Low cropping intensity. Irrigation coverage is Low with High irrigation water requirements.</v>
      </c>
      <c r="M444" s="132">
        <v>30.11</v>
      </c>
      <c r="N444" s="132">
        <f>INDEX(Aquifer!H:H,MATCH(B444,Aquifer!C:C,0))</f>
        <v>25.2</v>
      </c>
      <c r="O444" s="77" t="str">
        <f>INDEX(Aquifer!F:F,MATCH(B444,Aquifer!C:C,0))</f>
        <v>HR</v>
      </c>
      <c r="P444" s="134">
        <f>INDEX(surface_water_body!F:F,MATCH(B444,surface_water_body!A:A,0))</f>
        <v>566</v>
      </c>
      <c r="Q444" s="42">
        <f>INDEX(surface_water_body!D:D,MATCH(B444,surface_water_body!A:A,0))</f>
        <v>48.944260000000071</v>
      </c>
      <c r="R444" s="132">
        <f>INDEX(surface_water_body!E:E,MATCH(B444,surface_water_body!A:A,0))</f>
        <v>2.7351376249135142</v>
      </c>
      <c r="S444" s="43" t="str">
        <f t="shared" si="140"/>
        <v>Moderate</v>
      </c>
      <c r="T444" s="43" t="str">
        <f t="shared" si="141"/>
        <v>Low</v>
      </c>
      <c r="U444" s="43">
        <f t="shared" si="154"/>
        <v>4</v>
      </c>
      <c r="V444" s="48" t="str">
        <f t="shared" si="142"/>
        <v>Groundwater contribution to irrigation is Moderate with current groundwater development stage classified as Low. There are 566 surface water bodies, covering 2.7% of district area.</v>
      </c>
      <c r="W444" s="136">
        <v>100</v>
      </c>
      <c r="X444" s="134">
        <v>100</v>
      </c>
      <c r="Y444" s="143">
        <f>INDEX(Aquifer!E:E, MATCH(B444,Aquifer!C:C,0))*100</f>
        <v>0</v>
      </c>
      <c r="Z444" s="139">
        <f>(INDEX(Aquifer!G:G, MATCH(B444,Aquifer!C:C,0)))*(10^4/10^6)</f>
        <v>33.289299999999997</v>
      </c>
      <c r="AA444" s="141">
        <v>150</v>
      </c>
      <c r="AB444" s="56">
        <f>INDEX(Replacement!M:M, MATCH(B444,Replacement!B:B,0))</f>
        <v>4.8</v>
      </c>
      <c r="AC444" s="57">
        <f t="shared" si="155"/>
        <v>1</v>
      </c>
      <c r="AD444" s="57">
        <f>(X444/100)*0.278+(Y444/100)*0.0732</f>
        <v>0.27800000000000002</v>
      </c>
      <c r="AE444" s="44">
        <f t="shared" si="143"/>
        <v>4.0308163964444447E-4</v>
      </c>
      <c r="AF444" s="61" t="str">
        <f t="shared" si="144"/>
        <v>District has 100 pumps, with 100 % of pumps being electric. The electric tariff subsidy is High. These pumps abstract 33 MCM of groundwater.</v>
      </c>
      <c r="AG444" s="146">
        <f>INDEX(Replacement!N:N,MATCH(B444,Replacement!B:B,0))</f>
        <v>91.300000000000011</v>
      </c>
      <c r="AH444" s="147">
        <f>INDEX('Community SIP'!C:C,MATCH(B444,'Community SIP'!B:B,0))</f>
        <v>1.08</v>
      </c>
      <c r="AI444" s="147">
        <f>INDEX('Community SIP'!D:D,MATCH(B444,'Community SIP'!B:B,0))</f>
        <v>1.34</v>
      </c>
      <c r="AJ444" s="67" t="str">
        <f t="shared" si="145"/>
        <v>Very High</v>
      </c>
      <c r="AK444" s="64">
        <f t="shared" si="146"/>
        <v>3</v>
      </c>
      <c r="AL444" s="64" t="str">
        <f t="shared" si="147"/>
        <v>Moderate</v>
      </c>
      <c r="AM444" s="70" t="str">
        <f t="shared" si="148"/>
        <v>Small and Marginal farmers hold 91 % of holdings. The average area per holding is 1.08 ha with Moderate fragmentation of land.</v>
      </c>
      <c r="AN444" s="150" t="e">
        <f>INDEX(DISCOM!E:E,MATCH(B444,DISCOM!B:B,0))</f>
        <v>#N/A</v>
      </c>
      <c r="AO444" s="150"/>
      <c r="AP444" s="150" t="e">
        <f>INDEX(DISCOM!F:F,MATCH(B444,DISCOM!B:B,0))</f>
        <v>#N/A</v>
      </c>
      <c r="AQ444" s="74" t="str">
        <f>INDEX(DISCOM!H:H,MATCH(B444,DISCOM!B:B,0))</f>
        <v>No data</v>
      </c>
      <c r="AR444" s="150"/>
      <c r="AS444" s="77">
        <f>(INDEX(Tariff!D:D,MATCH(A444,Tariff!A:A,0)))*100</f>
        <v>150</v>
      </c>
      <c r="AT444" s="85" t="str">
        <f>(INDEX(Tariff!E:E,MATCH(A444,Tariff!A:A,0)))</f>
        <v>High</v>
      </c>
      <c r="AU444" s="86" t="s">
        <v>735</v>
      </c>
      <c r="AV444" s="119" t="str">
        <f>INDEX('Community SIP'!I:I,MATCH(B444,'Community SIP'!B:B,0))</f>
        <v/>
      </c>
      <c r="AW444" s="119" t="str">
        <f t="shared" si="152"/>
        <v/>
      </c>
      <c r="AX444" s="119" t="str">
        <f t="shared" si="153"/>
        <v/>
      </c>
      <c r="AY444" s="119"/>
      <c r="AZ444" s="119" t="str">
        <f t="shared" si="149"/>
        <v>Electric</v>
      </c>
      <c r="BA444" s="119"/>
      <c r="BB444" s="120" t="str">
        <f>INDEX(DISCOM!H:H,MATCH(B444,DISCOM!B:B,0))</f>
        <v>No data</v>
      </c>
      <c r="BC444" s="153" t="s">
        <v>744</v>
      </c>
      <c r="BD444" s="181" t="str">
        <f t="shared" si="150"/>
        <v>No data on DISCOM feeder segregation</v>
      </c>
      <c r="BE444" s="58" t="s">
        <v>95</v>
      </c>
      <c r="BG444">
        <f>Y444*100</f>
        <v>0</v>
      </c>
    </row>
    <row r="445" spans="1:59" ht="123" customHeight="1" x14ac:dyDescent="0.25">
      <c r="A445" s="88" t="str">
        <f>INDEX(Aquifer!A:A,MATCH(B445,Aquifer!C:C,0))</f>
        <v>sikkim</v>
      </c>
      <c r="B445" s="89" t="s">
        <v>216</v>
      </c>
      <c r="C445" s="87">
        <v>3.7962687504385002</v>
      </c>
      <c r="E445" s="128">
        <v>122.50000000000001</v>
      </c>
      <c r="F445" s="128">
        <v>0</v>
      </c>
      <c r="G445" s="128">
        <v>12.882200709287837</v>
      </c>
      <c r="H445" s="46" t="str">
        <f t="shared" si="135"/>
        <v>Low</v>
      </c>
      <c r="I445" s="46" t="str">
        <f t="shared" si="136"/>
        <v>Low</v>
      </c>
      <c r="J445" s="46" t="str">
        <f t="shared" si="137"/>
        <v>Low</v>
      </c>
      <c r="K445" s="46" t="str">
        <f t="shared" si="138"/>
        <v>Low</v>
      </c>
      <c r="L445" s="91" t="str">
        <f t="shared" si="139"/>
        <v>District has Low proportion of area under cultivation, supporting Low cropping intensity. Irrigation coverage is Low with Low irrigation water requirements.</v>
      </c>
      <c r="M445" s="132">
        <v>2.0699999999999998</v>
      </c>
      <c r="N445" s="132">
        <f>INDEX(Aquifer!H:H,MATCH(B445,Aquifer!C:C,0))</f>
        <v>2.74</v>
      </c>
      <c r="O445" s="77" t="str">
        <f>INDEX(Aquifer!F:F,MATCH(B445,Aquifer!C:C,0))</f>
        <v>HR</v>
      </c>
      <c r="P445" s="134">
        <f>INDEX(surface_water_body!F:F,MATCH(B445,surface_water_body!A:A,0))</f>
        <v>29</v>
      </c>
      <c r="Q445" s="42">
        <f>INDEX(surface_water_body!D:D,MATCH(B445,surface_water_body!A:A,0))</f>
        <v>0.22128000000000003</v>
      </c>
      <c r="R445" s="132">
        <f>INDEX(surface_water_body!E:E,MATCH(B445,surface_water_body!A:A,0))</f>
        <v>5.2182120895957257E-3</v>
      </c>
      <c r="S445" s="43" t="str">
        <f t="shared" si="140"/>
        <v>Low</v>
      </c>
      <c r="T445" s="43" t="str">
        <f t="shared" si="141"/>
        <v>Low</v>
      </c>
      <c r="U445" s="43">
        <f t="shared" si="154"/>
        <v>1</v>
      </c>
      <c r="V445" s="48" t="str">
        <f t="shared" si="142"/>
        <v>Groundwater contribution to irrigation is Low with current groundwater development stage classified as Low. There are 29 surface water bodies, covering 0% of district area.</v>
      </c>
      <c r="W445" s="136">
        <v>100</v>
      </c>
      <c r="X445" s="134">
        <v>65</v>
      </c>
      <c r="Y445" s="143">
        <f>INDEX(Aquifer!E:E, MATCH(B445,Aquifer!C:C,0))*100</f>
        <v>35</v>
      </c>
      <c r="Z445" s="139">
        <f>(INDEX(Aquifer!G:G, MATCH(B445,Aquifer!C:C,0)))*(10^4/10^6)</f>
        <v>297.2867</v>
      </c>
      <c r="AA445" s="141">
        <v>0</v>
      </c>
      <c r="AB445" s="56">
        <f>INDEX(Replacement!M:M, MATCH(B445,Replacement!B:B,0))</f>
        <v>6.2555547781016445</v>
      </c>
      <c r="AC445" s="57">
        <f t="shared" si="155"/>
        <v>2</v>
      </c>
      <c r="AD445" s="57">
        <f>(X445/100)*0.278+(Y445/100)*0.0732</f>
        <v>0.20632000000000003</v>
      </c>
      <c r="AE445" s="44">
        <f t="shared" si="143"/>
        <v>3.4816488001308513E-3</v>
      </c>
      <c r="AF445" s="61" t="str">
        <f t="shared" si="144"/>
        <v>District has 100 pumps, with 65 % of pumps being electric. The electric tariff subsidy is Very High. These pumps abstract 297 MCM of groundwater.</v>
      </c>
      <c r="AG445" s="146">
        <f>INDEX(Replacement!N:N,MATCH(B445,Replacement!B:B,0))</f>
        <v>54.867071379999999</v>
      </c>
      <c r="AH445" s="147">
        <f>INDEX('Community SIP'!C:C,MATCH(B445,'Community SIP'!B:B,0))</f>
        <v>2.4300000000000002</v>
      </c>
      <c r="AI445" s="147">
        <f>INDEX('Community SIP'!D:D,MATCH(B445,'Community SIP'!B:B,0))</f>
        <v>1.17</v>
      </c>
      <c r="AJ445" s="67" t="str">
        <f t="shared" si="145"/>
        <v>Moderate</v>
      </c>
      <c r="AK445" s="64">
        <f t="shared" si="146"/>
        <v>2</v>
      </c>
      <c r="AL445" s="64" t="str">
        <f t="shared" si="147"/>
        <v>Low</v>
      </c>
      <c r="AM445" s="70" t="str">
        <f t="shared" si="148"/>
        <v>Small and Marginal farmers hold 54 % of holdings. The average area per holding is 2.43 ha with Low fragmentation of land.</v>
      </c>
      <c r="AN445" s="150" t="e">
        <f>INDEX(DISCOM!E:E,MATCH(B445,DISCOM!B:B,0))</f>
        <v>#N/A</v>
      </c>
      <c r="AO445" s="150"/>
      <c r="AP445" s="150" t="e">
        <f>INDEX(DISCOM!F:F,MATCH(B445,DISCOM!B:B,0))</f>
        <v>#N/A</v>
      </c>
      <c r="AQ445" s="74" t="str">
        <f>INDEX(DISCOM!H:H,MATCH(B445,DISCOM!B:B,0))</f>
        <v>No data</v>
      </c>
      <c r="AR445" s="150"/>
      <c r="AS445" s="77">
        <f>(INDEX(Tariff!D:D,MATCH(A445,Tariff!A:A,0)))*100</f>
        <v>0</v>
      </c>
      <c r="AT445" s="85" t="str">
        <f>(INDEX(Tariff!E:E,MATCH(A445,Tariff!A:A,0)))</f>
        <v>Very High</v>
      </c>
      <c r="AU445" s="86" t="s">
        <v>735</v>
      </c>
      <c r="AV445" s="119" t="str">
        <f>INDEX('Community SIP'!I:I,MATCH(B445,'Community SIP'!B:B,0))</f>
        <v/>
      </c>
      <c r="AW445" s="119" t="str">
        <f t="shared" si="152"/>
        <v/>
      </c>
      <c r="AX445" s="119" t="str">
        <f t="shared" si="153"/>
        <v/>
      </c>
      <c r="AY445" s="119"/>
      <c r="AZ445" s="119" t="str">
        <f t="shared" si="149"/>
        <v>mix</v>
      </c>
      <c r="BA445" s="119"/>
      <c r="BB445" s="120" t="str">
        <f>INDEX(DISCOM!H:H,MATCH(B445,DISCOM!B:B,0))</f>
        <v>No data</v>
      </c>
      <c r="BC445" s="153" t="s">
        <v>744</v>
      </c>
      <c r="BD445" s="181" t="str">
        <f t="shared" si="150"/>
        <v>No data on DISCOM feeder segregation</v>
      </c>
      <c r="BE445" s="58" t="s">
        <v>95</v>
      </c>
      <c r="BG445">
        <f>Y445*100</f>
        <v>3500</v>
      </c>
    </row>
    <row r="446" spans="1:59" ht="123" customHeight="1" x14ac:dyDescent="0.25">
      <c r="A446" s="88" t="str">
        <f>INDEX(Aquifer!A:A,MATCH(B446,Aquifer!C:C,0))</f>
        <v>tripura</v>
      </c>
      <c r="B446" s="89" t="s">
        <v>486</v>
      </c>
      <c r="C446" s="87">
        <v>4.6250859665480997</v>
      </c>
      <c r="D446" s="130">
        <f>INDEX(Aquifer!J:J,MATCH(B446,Aquifer!C:C,0))*100</f>
        <v>15.516402631189322</v>
      </c>
      <c r="E446" s="128">
        <v>174.3</v>
      </c>
      <c r="F446" s="128">
        <v>24.8</v>
      </c>
      <c r="G446" s="128">
        <v>34.691702905854903</v>
      </c>
      <c r="H446" s="46" t="str">
        <f t="shared" si="135"/>
        <v>Low</v>
      </c>
      <c r="I446" s="46" t="str">
        <f t="shared" si="136"/>
        <v>Moderate</v>
      </c>
      <c r="J446" s="46" t="str">
        <f t="shared" si="137"/>
        <v>Low</v>
      </c>
      <c r="K446" s="46" t="str">
        <f t="shared" si="138"/>
        <v>Moderate</v>
      </c>
      <c r="L446" s="91" t="str">
        <f t="shared" si="139"/>
        <v>District has Low proportion of area under cultivation, supporting Moderate cropping intensity. Irrigation coverage is Low with Moderate irrigation water requirements.</v>
      </c>
      <c r="M446" s="132">
        <v>30.85</v>
      </c>
      <c r="N446" s="132">
        <f>INDEX(Aquifer!H:H,MATCH(B446,Aquifer!C:C,0))</f>
        <v>12.11</v>
      </c>
      <c r="O446" s="77" t="str">
        <f>INDEX(Aquifer!F:F,MATCH(B446,Aquifer!C:C,0))</f>
        <v>SR</v>
      </c>
      <c r="P446" s="134">
        <f>INDEX(surface_water_body!F:F,MATCH(B446,surface_water_body!A:A,0))</f>
        <v>0</v>
      </c>
      <c r="Q446" s="42">
        <f>INDEX(surface_water_body!D:D,MATCH(B446,surface_water_body!A:A,0))</f>
        <v>0</v>
      </c>
      <c r="R446" s="132">
        <f>INDEX(surface_water_body!E:E,MATCH(B446,surface_water_body!A:A,0))</f>
        <v>0</v>
      </c>
      <c r="S446" s="43" t="str">
        <f t="shared" si="140"/>
        <v>Moderate</v>
      </c>
      <c r="T446" s="43" t="str">
        <f t="shared" si="141"/>
        <v>Low</v>
      </c>
      <c r="U446" s="43">
        <f t="shared" si="154"/>
        <v>1</v>
      </c>
      <c r="V446" s="48" t="str">
        <f t="shared" si="142"/>
        <v>Groundwater contribution to irrigation is Moderate with current groundwater development stage classified as Low. There are 0 surface water bodies, covering 0% of district area.</v>
      </c>
      <c r="W446" s="136">
        <v>100</v>
      </c>
      <c r="X446" s="134">
        <v>100</v>
      </c>
      <c r="Y446" s="143">
        <f>INDEX(Aquifer!E:E, MATCH(B446,Aquifer!C:C,0))*100</f>
        <v>0</v>
      </c>
      <c r="Z446" s="139">
        <f>(INDEX(Aquifer!G:G, MATCH(B446,Aquifer!C:C,0)))*(10^4/10^6)</f>
        <v>10.584100000000001</v>
      </c>
      <c r="AA446" s="141">
        <v>405</v>
      </c>
      <c r="AB446" s="56">
        <f>INDEX(Replacement!M:M, MATCH(B446,Replacement!B:B,0))</f>
        <v>2.2755136811740426</v>
      </c>
      <c r="AC446" s="57">
        <f t="shared" si="155"/>
        <v>1</v>
      </c>
      <c r="AD446" s="57">
        <f>(X446/100)*0.278+(Y446/100)*0.0732</f>
        <v>0.27800000000000002</v>
      </c>
      <c r="AE446" s="44">
        <f t="shared" si="143"/>
        <v>6.0754786854703161E-5</v>
      </c>
      <c r="AF446" s="61" t="str">
        <f t="shared" si="144"/>
        <v>District has 100 pumps, with 100 % of pumps being electric. The electric tariff subsidy is Low. These pumps abstract 10 MCM of groundwater.</v>
      </c>
      <c r="AG446" s="146">
        <f>INDEX(Replacement!N:N,MATCH(B446,Replacement!B:B,0))</f>
        <v>95.875976805999997</v>
      </c>
      <c r="AH446" s="147">
        <f>INDEX('Community SIP'!C:C,MATCH(B446,'Community SIP'!B:B,0))</f>
        <v>0.43</v>
      </c>
      <c r="AI446" s="147">
        <f>INDEX('Community SIP'!D:D,MATCH(B446,'Community SIP'!B:B,0))</f>
        <v>1.07</v>
      </c>
      <c r="AJ446" s="67" t="str">
        <f t="shared" si="145"/>
        <v>Very High</v>
      </c>
      <c r="AK446" s="64">
        <f t="shared" si="146"/>
        <v>4</v>
      </c>
      <c r="AL446" s="64" t="str">
        <f t="shared" si="147"/>
        <v>Low</v>
      </c>
      <c r="AM446" s="70" t="str">
        <f t="shared" si="148"/>
        <v>Small and Marginal farmers hold 95 % of holdings. The average area per holding is 0.43 ha with Low fragmentation of land.</v>
      </c>
      <c r="AN446" s="150" t="str">
        <f>INDEX(DISCOM!E:E,MATCH(B446,DISCOM!B:B,0))</f>
        <v>Tripura State Electricity Corporation Limited (TSECL)</v>
      </c>
      <c r="AO446" s="150"/>
      <c r="AP446" s="150" t="str">
        <f>INDEX(DISCOM!F:F,MATCH(B446,DISCOM!B:B,0))</f>
        <v>C</v>
      </c>
      <c r="AQ446" s="74" t="str">
        <f>INDEX(DISCOM!H:H,MATCH(B446,DISCOM!B:B,0))</f>
        <v>No</v>
      </c>
      <c r="AR446" s="150"/>
      <c r="AS446" s="77">
        <f>(INDEX(Tariff!D:D,MATCH(A446,Tariff!A:A,0)))*100</f>
        <v>405</v>
      </c>
      <c r="AT446" s="85" t="str">
        <f>(INDEX(Tariff!E:E,MATCH(A446,Tariff!A:A,0)))</f>
        <v>Low</v>
      </c>
      <c r="AU446" s="86" t="str">
        <f t="shared" si="151"/>
        <v xml:space="preserve">Tripura State Electricity Corporation Limited (TSECL) is the Distribution Company responsible for distributing electricity. The rating of DISCOM (capturing financial and operational metrics) is C. </v>
      </c>
      <c r="AV446" s="119" t="str">
        <f>INDEX('Community SIP'!I:I,MATCH(B446,'Community SIP'!B:B,0))</f>
        <v>Community SIP</v>
      </c>
      <c r="AW446" s="119" t="str">
        <f t="shared" si="152"/>
        <v xml:space="preserve"> Small farm areas alongside higher fragmentation of holdings suggests community SIPs may be preferred</v>
      </c>
      <c r="AX446" s="119" t="str">
        <f t="shared" si="153"/>
        <v/>
      </c>
      <c r="AY446" s="119"/>
      <c r="AZ446" s="120" t="str">
        <f t="shared" si="149"/>
        <v>Electric</v>
      </c>
      <c r="BA446" s="119"/>
      <c r="BB446" s="120" t="str">
        <f>INDEX(DISCOM!H:H,MATCH(B446,DISCOM!B:B,0))</f>
        <v>No</v>
      </c>
      <c r="BC446" s="153" t="s">
        <v>724</v>
      </c>
      <c r="BD446"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46" s="58" t="s">
        <v>725</v>
      </c>
      <c r="BG446">
        <f>Y446*100</f>
        <v>0</v>
      </c>
    </row>
    <row r="447" spans="1:59" ht="123" customHeight="1" x14ac:dyDescent="0.25">
      <c r="A447" s="88" t="str">
        <f>INDEX(Aquifer!A:A,MATCH(B447,Aquifer!C:C,0))</f>
        <v>odisha</v>
      </c>
      <c r="B447" s="89" t="s">
        <v>36</v>
      </c>
      <c r="C447" s="87">
        <v>5.0999999999999996</v>
      </c>
      <c r="D447" s="130">
        <f>INDEX(Aquifer!J:J,MATCH(B447,Aquifer!C:C,0))*100</f>
        <v>47.597435546355882</v>
      </c>
      <c r="E447" s="128">
        <v>107.1</v>
      </c>
      <c r="F447" s="128">
        <v>10.5</v>
      </c>
      <c r="G447" s="128">
        <v>43.743019159721626</v>
      </c>
      <c r="H447" s="46" t="str">
        <f t="shared" si="135"/>
        <v>Moderate</v>
      </c>
      <c r="I447" s="46" t="str">
        <f t="shared" si="136"/>
        <v>Low</v>
      </c>
      <c r="J447" s="46" t="str">
        <f t="shared" si="137"/>
        <v>Low</v>
      </c>
      <c r="K447" s="46" t="str">
        <f t="shared" si="138"/>
        <v>Moderate</v>
      </c>
      <c r="L447" s="91" t="str">
        <f t="shared" si="139"/>
        <v>District has Moderate proportion of area under cultivation, supporting Low cropping intensity. Irrigation coverage is Low with Moderate irrigation water requirements.</v>
      </c>
      <c r="M447" s="132">
        <v>12.35</v>
      </c>
      <c r="N447" s="132">
        <f>INDEX(Aquifer!H:H,MATCH(B447,Aquifer!C:C,0))</f>
        <v>61.24</v>
      </c>
      <c r="O447" s="77" t="str">
        <f>INDEX(Aquifer!F:F,MATCH(B447,Aquifer!C:C,0))</f>
        <v>HR</v>
      </c>
      <c r="P447" s="134">
        <f>INDEX(surface_water_body!F:F,MATCH(B447,surface_water_body!A:A,0))</f>
        <v>746</v>
      </c>
      <c r="Q447" s="42">
        <f>INDEX(surface_water_body!D:D,MATCH(B447,surface_water_body!A:A,0))</f>
        <v>4.9285000000000094</v>
      </c>
      <c r="R447" s="132">
        <f>INDEX(surface_water_body!E:E,MATCH(B447,surface_water_body!A:A,0))</f>
        <v>0.126754417232088</v>
      </c>
      <c r="S447" s="43" t="str">
        <f t="shared" si="140"/>
        <v>Low</v>
      </c>
      <c r="T447" s="43" t="str">
        <f t="shared" si="141"/>
        <v>Moderate</v>
      </c>
      <c r="U447" s="43">
        <f t="shared" si="154"/>
        <v>2</v>
      </c>
      <c r="V447" s="48" t="str">
        <f t="shared" si="142"/>
        <v>Groundwater contribution to irrigation is Low with current groundwater development stage classified as Moderate. There are 746 surface water bodies, covering 0.1% of district area.</v>
      </c>
      <c r="W447" s="136">
        <v>100</v>
      </c>
      <c r="X447" s="134">
        <v>44</v>
      </c>
      <c r="Y447" s="143">
        <f>INDEX(Aquifer!E:E, MATCH(B447,Aquifer!C:C,0))*100</f>
        <v>54</v>
      </c>
      <c r="Z447" s="139">
        <f>(INDEX(Aquifer!G:G, MATCH(B447,Aquifer!C:C,0)))*(10^4/10^6)</f>
        <v>201.60330000000002</v>
      </c>
      <c r="AA447" s="141">
        <v>150</v>
      </c>
      <c r="AB447" s="56">
        <f>INDEX(Replacement!M:M, MATCH(B447,Replacement!B:B,0))</f>
        <v>4.7</v>
      </c>
      <c r="AC447" s="57">
        <f t="shared" si="155"/>
        <v>3</v>
      </c>
      <c r="AD447" s="57">
        <f>(X447/100)*0.278+(Y447/100)*0.0732</f>
        <v>0.16184800000000002</v>
      </c>
      <c r="AE447" s="44">
        <f t="shared" si="143"/>
        <v>1.3915703025743562E-3</v>
      </c>
      <c r="AF447" s="61" t="str">
        <f t="shared" si="144"/>
        <v>District has 100 pumps, with 44 % of pumps being electric. The electric tariff subsidy is High. These pumps abstract 201 MCM of groundwater.</v>
      </c>
      <c r="AG447" s="146">
        <f>INDEX(Replacement!N:N,MATCH(B447,Replacement!B:B,0))</f>
        <v>90.17</v>
      </c>
      <c r="AH447" s="147">
        <f>INDEX('Community SIP'!C:C,MATCH(B447,'Community SIP'!B:B,0))</f>
        <v>1.04</v>
      </c>
      <c r="AI447" s="147">
        <f>INDEX('Community SIP'!D:D,MATCH(B447,'Community SIP'!B:B,0))</f>
        <v>1.22</v>
      </c>
      <c r="AJ447" s="67" t="str">
        <f t="shared" si="145"/>
        <v>Very High</v>
      </c>
      <c r="AK447" s="64">
        <f t="shared" si="146"/>
        <v>3</v>
      </c>
      <c r="AL447" s="64" t="str">
        <f t="shared" si="147"/>
        <v>Low</v>
      </c>
      <c r="AM447" s="70" t="str">
        <f t="shared" si="148"/>
        <v>Small and Marginal farmers hold 90 % of holdings. The average area per holding is 1.04 ha with Low fragmentation of land.</v>
      </c>
      <c r="AN447" s="150" t="str">
        <f>INDEX(DISCOM!E:E,MATCH(B447,DISCOM!B:B,0))</f>
        <v>TP Western Odisha Distribution Limited (TPWODL)</v>
      </c>
      <c r="AO447" s="150"/>
      <c r="AP447" s="150" t="str">
        <f>INDEX(DISCOM!F:F,MATCH(B447,DISCOM!B:B,0))</f>
        <v>A+</v>
      </c>
      <c r="AQ447" s="74" t="str">
        <f>INDEX(DISCOM!H:H,MATCH(B447,DISCOM!B:B,0))</f>
        <v>No data</v>
      </c>
      <c r="AR447" s="150"/>
      <c r="AS447" s="77">
        <f>(INDEX(Tariff!D:D,MATCH(A447,Tariff!A:A,0)))*100</f>
        <v>150</v>
      </c>
      <c r="AT447" s="85" t="str">
        <f>(INDEX(Tariff!E:E,MATCH(A447,Tariff!A:A,0)))</f>
        <v>High</v>
      </c>
      <c r="AU447" s="86" t="str">
        <f t="shared" si="151"/>
        <v xml:space="preserve">TP Western Odisha Distribution Limited (TPWODL) is the Distribution Company responsible for distributing electricity. The rating of DISCOM (capturing financial and operational metrics) is A+. </v>
      </c>
      <c r="AV447" s="119" t="str">
        <f>INDEX('Community SIP'!I:I,MATCH(B447,'Community SIP'!B:B,0))</f>
        <v/>
      </c>
      <c r="AW447" s="119" t="str">
        <f t="shared" si="152"/>
        <v/>
      </c>
      <c r="AX447" s="119" t="str">
        <f t="shared" si="153"/>
        <v/>
      </c>
      <c r="AY447" s="119"/>
      <c r="AZ447" s="119" t="str">
        <f t="shared" si="149"/>
        <v>mix</v>
      </c>
      <c r="BA447" s="119" t="s">
        <v>728</v>
      </c>
      <c r="BB447" s="120" t="str">
        <f>INDEX(DISCOM!H:H,MATCH(B447,DISCOM!B:B,0))</f>
        <v>No data</v>
      </c>
      <c r="BC447" s="153" t="s">
        <v>744</v>
      </c>
      <c r="BD447" s="181" t="str">
        <f t="shared" si="150"/>
        <v>No data on DISCOM feeder segregation</v>
      </c>
      <c r="BE447" s="58" t="s">
        <v>95</v>
      </c>
      <c r="BG447">
        <f>Y447*100</f>
        <v>5400</v>
      </c>
    </row>
    <row r="448" spans="1:59" ht="123" customHeight="1" x14ac:dyDescent="0.25">
      <c r="A448" s="88" t="str">
        <f>INDEX(Aquifer!A:A,MATCH(B448,Aquifer!C:C,0))</f>
        <v>maharashtra</v>
      </c>
      <c r="B448" s="89" t="s">
        <v>90</v>
      </c>
      <c r="C448" s="87">
        <v>5.2920489251170002</v>
      </c>
      <c r="D448" s="130">
        <f>INDEX(Aquifer!J:J,MATCH(B448,Aquifer!C:C,0))*100</f>
        <v>85.544422177688702</v>
      </c>
      <c r="E448" s="128">
        <v>162</v>
      </c>
      <c r="F448" s="128">
        <v>15.3</v>
      </c>
      <c r="G448" s="128">
        <v>68.597497309366631</v>
      </c>
      <c r="H448" s="46" t="str">
        <f t="shared" si="135"/>
        <v>Very High</v>
      </c>
      <c r="I448" s="46" t="str">
        <f t="shared" si="136"/>
        <v>Moderate</v>
      </c>
      <c r="J448" s="46" t="str">
        <f t="shared" si="137"/>
        <v>Low</v>
      </c>
      <c r="K448" s="46" t="str">
        <f t="shared" si="138"/>
        <v>Very High</v>
      </c>
      <c r="L448" s="91" t="str">
        <f t="shared" si="139"/>
        <v>District has Very High proportion of area under cultivation, supporting Moderate cropping intensity. Irrigation coverage is Low with Very High irrigation water requirements.</v>
      </c>
      <c r="M448" s="132">
        <v>85.740000000000009</v>
      </c>
      <c r="N448" s="132">
        <f>INDEX(Aquifer!H:H,MATCH(B448,Aquifer!C:C,0))</f>
        <v>62.01</v>
      </c>
      <c r="O448" s="77" t="str">
        <f>INDEX(Aquifer!F:F,MATCH(B448,Aquifer!C:C,0))</f>
        <v>HR</v>
      </c>
      <c r="P448" s="134">
        <f>INDEX(surface_water_body!F:F,MATCH(B448,surface_water_body!A:A,0))</f>
        <v>3272</v>
      </c>
      <c r="Q448" s="42">
        <f>INDEX(surface_water_body!D:D,MATCH(B448,surface_water_body!A:A,0))</f>
        <v>156.08100000000005</v>
      </c>
      <c r="R448" s="132">
        <f>INDEX(surface_water_body!E:E,MATCH(B448,surface_water_body!A:A,0))</f>
        <v>2.0009477930309325</v>
      </c>
      <c r="S448" s="43" t="str">
        <f t="shared" si="140"/>
        <v>Very High</v>
      </c>
      <c r="T448" s="43" t="str">
        <f t="shared" si="141"/>
        <v>Moderate</v>
      </c>
      <c r="U448" s="43">
        <f t="shared" si="154"/>
        <v>4</v>
      </c>
      <c r="V448" s="48" t="str">
        <f t="shared" si="142"/>
        <v>Groundwater contribution to irrigation is Very High with current groundwater development stage classified as Moderate. There are 3272 surface water bodies, covering 2% of district area.</v>
      </c>
      <c r="W448" s="136">
        <v>100</v>
      </c>
      <c r="X448" s="134">
        <v>100</v>
      </c>
      <c r="Y448" s="143">
        <f>INDEX(Aquifer!E:E, MATCH(B448,Aquifer!C:C,0))*100</f>
        <v>0</v>
      </c>
      <c r="Z448" s="139">
        <f>(INDEX(Aquifer!G:G, MATCH(B448,Aquifer!C:C,0)))*(10^4/10^6)</f>
        <v>505.89390000000003</v>
      </c>
      <c r="AA448" s="141">
        <v>155</v>
      </c>
      <c r="AB448" s="56">
        <f>INDEX(Replacement!M:M, MATCH(B448,Replacement!B:B,0))</f>
        <v>7.06</v>
      </c>
      <c r="AC448" s="57">
        <f t="shared" si="155"/>
        <v>1</v>
      </c>
      <c r="AD448" s="57">
        <f>(X448/100)*0.278+(Y448/100)*0.0732</f>
        <v>0.27800000000000002</v>
      </c>
      <c r="AE448" s="44">
        <f t="shared" si="143"/>
        <v>9.0097192857311117E-3</v>
      </c>
      <c r="AF448" s="61" t="str">
        <f t="shared" si="144"/>
        <v>District has 100 pumps, with 100 % of pumps being electric. The electric tariff subsidy is Moderate. These pumps abstract 505 MCM of groundwater.</v>
      </c>
      <c r="AG448" s="146">
        <f>INDEX(Replacement!N:N,MATCH(B448,Replacement!B:B,0))</f>
        <v>73.11</v>
      </c>
      <c r="AH448" s="147">
        <f>INDEX('Community SIP'!C:C,MATCH(B448,'Community SIP'!B:B,0))</f>
        <v>1.6</v>
      </c>
      <c r="AI448" s="147">
        <f>INDEX('Community SIP'!D:D,MATCH(B448,'Community SIP'!B:B,0))</f>
        <v>1.36</v>
      </c>
      <c r="AJ448" s="67" t="str">
        <f t="shared" si="145"/>
        <v>High</v>
      </c>
      <c r="AK448" s="64">
        <f t="shared" si="146"/>
        <v>3</v>
      </c>
      <c r="AL448" s="64" t="str">
        <f t="shared" si="147"/>
        <v>Moderate</v>
      </c>
      <c r="AM448" s="70" t="str">
        <f t="shared" si="148"/>
        <v>Small and Marginal farmers hold 73 % of holdings. The average area per holding is 1.6 ha with Moderate fragmentation of land.</v>
      </c>
      <c r="AN448" s="150" t="str">
        <f>INDEX(DISCOM!E:E,MATCH(B448,DISCOM!B:B,0))</f>
        <v>Maharashtra State Electricity Distribution Company Limited (MSEDCL)</v>
      </c>
      <c r="AO448" s="150"/>
      <c r="AP448" s="150" t="str">
        <f>INDEX(DISCOM!F:F,MATCH(B448,DISCOM!B:B,0))</f>
        <v>C</v>
      </c>
      <c r="AQ448" s="74" t="str">
        <f>INDEX(DISCOM!H:H,MATCH(B448,DISCOM!B:B,0))</f>
        <v>Yes</v>
      </c>
      <c r="AR448" s="150" t="s">
        <v>726</v>
      </c>
      <c r="AS448" s="77">
        <f>(INDEX(Tariff!D:D,MATCH(A448,Tariff!A:A,0)))*100</f>
        <v>155</v>
      </c>
      <c r="AT448" s="85" t="str">
        <f>(INDEX(Tariff!E:E,MATCH(A448,Tariff!A:A,0)))</f>
        <v>Moderate</v>
      </c>
      <c r="AU448" s="86" t="str">
        <f t="shared" si="151"/>
        <v>Maharashtra State Electricity Distribution Company Limited (MSEDCL) is the Distribution Company responsible for distributing electricity. The rating of DISCOM (capturing financial and operational metrics) is C. More than 70 % of feeder is segregated.</v>
      </c>
      <c r="AV448" s="119" t="str">
        <f>INDEX('Community SIP'!I:I,MATCH(B448,'Community SIP'!B:B,0))</f>
        <v/>
      </c>
      <c r="AW448" s="119" t="str">
        <f t="shared" si="152"/>
        <v/>
      </c>
      <c r="AX448" s="119" t="str">
        <f t="shared" si="153"/>
        <v xml:space="preserve"> High groundwater development suggests that new SIPs should focus on surface water sources. </v>
      </c>
      <c r="AY448" s="120" t="s">
        <v>727</v>
      </c>
      <c r="AZ448" s="119" t="str">
        <f t="shared" si="149"/>
        <v>Electric</v>
      </c>
      <c r="BA448" s="119"/>
      <c r="BB448" s="120" t="str">
        <f>INDEX(DISCOM!H:H,MATCH(B448,DISCOM!B:B,0))</f>
        <v>Yes</v>
      </c>
      <c r="BC448" s="153" t="s">
        <v>733</v>
      </c>
      <c r="BD448" s="181" t="str">
        <f t="shared" si="150"/>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448" s="58" t="s">
        <v>734</v>
      </c>
      <c r="BG448">
        <f>Y448*100</f>
        <v>0</v>
      </c>
    </row>
    <row r="449" spans="1:59" ht="123" customHeight="1" x14ac:dyDescent="0.25">
      <c r="A449" s="88" t="str">
        <f>INDEX(Aquifer!A:A,MATCH(B449,Aquifer!C:C,0))</f>
        <v>jharkhand</v>
      </c>
      <c r="B449" s="89" t="s">
        <v>352</v>
      </c>
      <c r="C449" s="87">
        <v>4.6500000000000004</v>
      </c>
      <c r="D449" s="130">
        <f>INDEX(Aquifer!J:J,MATCH(B449,Aquifer!C:C,0))*100</f>
        <v>22.746833409948106</v>
      </c>
      <c r="E449" s="128">
        <v>180.1</v>
      </c>
      <c r="F449" s="128">
        <v>12.4</v>
      </c>
      <c r="G449" s="128">
        <v>36.699833208719156</v>
      </c>
      <c r="H449" s="46" t="str">
        <f t="shared" si="135"/>
        <v>Low</v>
      </c>
      <c r="I449" s="46" t="str">
        <f t="shared" si="136"/>
        <v>High</v>
      </c>
      <c r="J449" s="46" t="str">
        <f t="shared" si="137"/>
        <v>Low</v>
      </c>
      <c r="K449" s="46" t="str">
        <f t="shared" si="138"/>
        <v>Moderate</v>
      </c>
      <c r="L449" s="91" t="str">
        <f t="shared" si="139"/>
        <v>District has Low proportion of area under cultivation, supporting High cropping intensity. Irrigation coverage is Low with Moderate irrigation water requirements.</v>
      </c>
      <c r="M449" s="132">
        <v>34.35</v>
      </c>
      <c r="N449" s="132">
        <f>INDEX(Aquifer!H:H,MATCH(B449,Aquifer!C:C,0))</f>
        <v>14.47</v>
      </c>
      <c r="O449" s="77" t="str">
        <f>INDEX(Aquifer!F:F,MATCH(B449,Aquifer!C:C,0))</f>
        <v>HR</v>
      </c>
      <c r="P449" s="134">
        <f>INDEX(surface_water_body!F:F,MATCH(B449,surface_water_body!A:A,0))</f>
        <v>4994</v>
      </c>
      <c r="Q449" s="42">
        <f>INDEX(surface_water_body!D:D,MATCH(B449,surface_water_body!A:A,0))</f>
        <v>21.152160000000084</v>
      </c>
      <c r="R449" s="132">
        <f>INDEX(surface_water_body!E:E,MATCH(B449,surface_water_body!A:A,0))</f>
        <v>1.166101502114355</v>
      </c>
      <c r="S449" s="43" t="str">
        <f t="shared" si="140"/>
        <v>Moderate</v>
      </c>
      <c r="T449" s="43" t="str">
        <f t="shared" si="141"/>
        <v>Low</v>
      </c>
      <c r="U449" s="43">
        <f t="shared" si="154"/>
        <v>4</v>
      </c>
      <c r="V449" s="48" t="str">
        <f t="shared" si="142"/>
        <v>Groundwater contribution to irrigation is Moderate with current groundwater development stage classified as Low. There are 4994 surface water bodies, covering 1.2% of district area.</v>
      </c>
      <c r="W449" s="136">
        <v>100</v>
      </c>
      <c r="X449" s="134">
        <v>4</v>
      </c>
      <c r="Y449" s="143">
        <f>INDEX(Aquifer!E:E, MATCH(B449,Aquifer!C:C,0))*100</f>
        <v>96</v>
      </c>
      <c r="Z449" s="139">
        <f>(INDEX(Aquifer!G:G, MATCH(B449,Aquifer!C:C,0)))*(10^4/10^6)</f>
        <v>34.655300000000004</v>
      </c>
      <c r="AA449" s="141">
        <v>95</v>
      </c>
      <c r="AB449" s="56">
        <f>INDEX(Replacement!M:M, MATCH(B449,Replacement!B:B,0))</f>
        <v>6.17</v>
      </c>
      <c r="AC449" s="57">
        <f t="shared" si="155"/>
        <v>4</v>
      </c>
      <c r="AD449" s="57">
        <f>(X449/100)*0.278+(Y449/100)*0.0732</f>
        <v>8.1392000000000006E-2</v>
      </c>
      <c r="AE449" s="44">
        <f t="shared" si="143"/>
        <v>1.5792062978033485E-4</v>
      </c>
      <c r="AF449" s="61" t="str">
        <f t="shared" si="144"/>
        <v>District has 100 pumps, with 4 % of pumps being electric. The electric tariff subsidy is High. These pumps abstract 34 MCM of groundwater.</v>
      </c>
      <c r="AG449" s="146">
        <f>INDEX(Replacement!N:N,MATCH(B449,Replacement!B:B,0))</f>
        <v>88.25</v>
      </c>
      <c r="AH449" s="147">
        <f>INDEX('Community SIP'!C:C,MATCH(B449,'Community SIP'!B:B,0))</f>
        <v>0.98</v>
      </c>
      <c r="AI449" s="147">
        <f>INDEX('Community SIP'!D:D,MATCH(B449,'Community SIP'!B:B,0))</f>
        <v>2.0099999999999998</v>
      </c>
      <c r="AJ449" s="67" t="str">
        <f t="shared" si="145"/>
        <v>Very High</v>
      </c>
      <c r="AK449" s="64">
        <f t="shared" si="146"/>
        <v>4</v>
      </c>
      <c r="AL449" s="64" t="str">
        <f t="shared" si="147"/>
        <v>High</v>
      </c>
      <c r="AM449" s="70" t="str">
        <f t="shared" si="148"/>
        <v>Small and Marginal farmers hold 88 % of holdings. The average area per holding is 0.98 ha with High fragmentation of land.</v>
      </c>
      <c r="AN449" s="150" t="str">
        <f>INDEX(DISCOM!E:E,MATCH(B449,DISCOM!B:B,0))</f>
        <v>Jharkhand Bijli Vitran Nigam Limited (JBVNL)</v>
      </c>
      <c r="AO449" s="150"/>
      <c r="AP449" s="150" t="str">
        <f>INDEX(DISCOM!F:F,MATCH(B449,DISCOM!B:B,0))</f>
        <v>C-</v>
      </c>
      <c r="AQ449" s="74" t="str">
        <f>INDEX(DISCOM!H:H,MATCH(B449,DISCOM!B:B,0))</f>
        <v>No</v>
      </c>
      <c r="AR449" s="150"/>
      <c r="AS449" s="77">
        <f>(INDEX(Tariff!D:D,MATCH(A449,Tariff!A:A,0)))*100</f>
        <v>95</v>
      </c>
      <c r="AT449" s="85" t="str">
        <f>(INDEX(Tariff!E:E,MATCH(A449,Tariff!A:A,0)))</f>
        <v>High</v>
      </c>
      <c r="AU449" s="86" t="str">
        <f t="shared" si="151"/>
        <v xml:space="preserve">Jharkhand Bijli Vitran Nigam Limited (JBVNL) is the Distribution Company responsible for distributing electricity. The rating of DISCOM (capturing financial and operational metrics) is C-. </v>
      </c>
      <c r="AV449" s="119" t="str">
        <f>INDEX('Community SIP'!I:I,MATCH(B449,'Community SIP'!B:B,0))</f>
        <v>Community SIP</v>
      </c>
      <c r="AW449" s="119" t="str">
        <f t="shared" si="152"/>
        <v xml:space="preserve"> Small farm areas alongside higher fragmentation of holdings suggests community SIPs may be preferred</v>
      </c>
      <c r="AX449" s="119" t="str">
        <f t="shared" si="153"/>
        <v/>
      </c>
      <c r="AY449" s="119"/>
      <c r="AZ449" s="119" t="str">
        <f t="shared" si="149"/>
        <v>Diesel</v>
      </c>
      <c r="BA449" s="119"/>
      <c r="BB449" s="120" t="str">
        <f>INDEX(DISCOM!H:H,MATCH(B449,DISCOM!B:B,0))</f>
        <v>No</v>
      </c>
      <c r="BC449" s="153" t="s">
        <v>736</v>
      </c>
      <c r="BD449" s="181" t="str">
        <f t="shared" si="150"/>
        <v>Higher proportion of diesel pumps suggests that PM-KUSUM model B be preferred. Small farm areas alongside higher fragmentation of holdings suggests community SIPs may be preferred</v>
      </c>
      <c r="BE449" s="58" t="s">
        <v>737</v>
      </c>
      <c r="BG449">
        <f>Y449*100</f>
        <v>9600</v>
      </c>
    </row>
    <row r="450" spans="1:59" ht="123" customHeight="1" x14ac:dyDescent="0.25">
      <c r="A450" s="88" t="str">
        <f>INDEX(Aquifer!A:A,MATCH(B450,Aquifer!C:C,0))</f>
        <v>kerala</v>
      </c>
      <c r="B450" s="89" t="s">
        <v>555</v>
      </c>
      <c r="C450" s="87">
        <v>5.0797951602562001</v>
      </c>
      <c r="D450" s="130">
        <f>INDEX(Aquifer!J:J,MATCH(B450,Aquifer!C:C,0))*100</f>
        <v>44.827116250804316</v>
      </c>
      <c r="E450" s="128">
        <v>132</v>
      </c>
      <c r="F450" s="128">
        <v>34.4</v>
      </c>
      <c r="G450" s="128">
        <v>45.819193701642462</v>
      </c>
      <c r="H450" s="46" t="str">
        <f t="shared" si="135"/>
        <v>Moderate</v>
      </c>
      <c r="I450" s="46" t="str">
        <f t="shared" si="136"/>
        <v>Low</v>
      </c>
      <c r="J450" s="46" t="str">
        <f t="shared" si="137"/>
        <v>Moderate</v>
      </c>
      <c r="K450" s="46" t="str">
        <f t="shared" si="138"/>
        <v>Moderate</v>
      </c>
      <c r="L450" s="91" t="str">
        <f t="shared" si="139"/>
        <v>District has Moderate proportion of area under cultivation, supporting Low cropping intensity. Irrigation coverage is Moderate with Moderate irrigation water requirements.</v>
      </c>
      <c r="M450" s="132">
        <v>36.21</v>
      </c>
      <c r="N450" s="132">
        <f>INDEX(Aquifer!H:H,MATCH(B450,Aquifer!C:C,0))</f>
        <v>59.75</v>
      </c>
      <c r="O450" s="77" t="str">
        <f>INDEX(Aquifer!F:F,MATCH(B450,Aquifer!C:C,0))</f>
        <v>HR</v>
      </c>
      <c r="P450" s="134">
        <f>INDEX(surface_water_body!F:F,MATCH(B450,surface_water_body!A:A,0))</f>
        <v>5988</v>
      </c>
      <c r="Q450" s="42">
        <f>INDEX(surface_water_body!D:D,MATCH(B450,surface_water_body!A:A,0))</f>
        <v>62.512800000001853</v>
      </c>
      <c r="R450" s="132">
        <f>INDEX(surface_water_body!E:E,MATCH(B450,surface_water_body!A:A,0))</f>
        <v>1.3542911393741863</v>
      </c>
      <c r="S450" s="43" t="str">
        <f t="shared" si="140"/>
        <v>Moderate</v>
      </c>
      <c r="T450" s="43" t="str">
        <f t="shared" si="141"/>
        <v>Moderate</v>
      </c>
      <c r="U450" s="43">
        <f t="shared" si="154"/>
        <v>4</v>
      </c>
      <c r="V450" s="48" t="str">
        <f t="shared" si="142"/>
        <v>Groundwater contribution to irrigation is Moderate with current groundwater development stage classified as Moderate. There are 5988 surface water bodies, covering 1.4% of district area.</v>
      </c>
      <c r="W450" s="136">
        <v>100</v>
      </c>
      <c r="X450" s="134">
        <v>93</v>
      </c>
      <c r="Y450" s="143">
        <f>INDEX(Aquifer!E:E, MATCH(B450,Aquifer!C:C,0))*100</f>
        <v>7.0000000000000009</v>
      </c>
      <c r="Z450" s="139">
        <f>(INDEX(Aquifer!G:G, MATCH(B450,Aquifer!C:C,0)))*(10^4/10^6)</f>
        <v>339.21030000000002</v>
      </c>
      <c r="AA450" s="141">
        <v>195</v>
      </c>
      <c r="AB450" s="56">
        <f>INDEX(Replacement!M:M, MATCH(B450,Replacement!B:B,0))</f>
        <v>8.5</v>
      </c>
      <c r="AC450" s="57">
        <f t="shared" si="155"/>
        <v>1</v>
      </c>
      <c r="AD450" s="57">
        <f>(X450/100)*0.278+(Y450/100)*0.0732</f>
        <v>0.26366400000000006</v>
      </c>
      <c r="AE450" s="44">
        <f t="shared" si="143"/>
        <v>6.898284685292003E-3</v>
      </c>
      <c r="AF450" s="61" t="str">
        <f t="shared" si="144"/>
        <v>District has 100 pumps, with 93 % of pumps being electric. The electric tariff subsidy is Moderate. These pumps abstract 339 MCM of groundwater.</v>
      </c>
      <c r="AG450" s="146">
        <f>INDEX(Replacement!N:N,MATCH(B450,Replacement!B:B,0))</f>
        <v>98.15</v>
      </c>
      <c r="AH450" s="147">
        <f>INDEX('Community SIP'!C:C,MATCH(B450,'Community SIP'!B:B,0))</f>
        <v>0.22</v>
      </c>
      <c r="AI450" s="147">
        <f>INDEX('Community SIP'!D:D,MATCH(B450,'Community SIP'!B:B,0))</f>
        <v>1.24</v>
      </c>
      <c r="AJ450" s="67" t="str">
        <f t="shared" si="145"/>
        <v>Very High</v>
      </c>
      <c r="AK450" s="64">
        <f t="shared" si="146"/>
        <v>4</v>
      </c>
      <c r="AL450" s="64" t="str">
        <f t="shared" si="147"/>
        <v>Low</v>
      </c>
      <c r="AM450" s="70" t="str">
        <f t="shared" si="148"/>
        <v>Small and Marginal farmers hold 98 % of holdings. The average area per holding is 0.22 ha with Low fragmentation of land.</v>
      </c>
      <c r="AN450" s="150" t="str">
        <f>INDEX(DISCOM!E:E,MATCH(B450,DISCOM!B:B,0))</f>
        <v xml:space="preserve">Kerala State Electricity Board Limited (KSEBL) </v>
      </c>
      <c r="AO450" s="150"/>
      <c r="AP450" s="150" t="str">
        <f>INDEX(DISCOM!F:F,MATCH(B450,DISCOM!B:B,0))</f>
        <v>B-</v>
      </c>
      <c r="AQ450" s="74" t="str">
        <f>INDEX(DISCOM!H:H,MATCH(B450,DISCOM!B:B,0))</f>
        <v>No</v>
      </c>
      <c r="AR450" s="150"/>
      <c r="AS450" s="77">
        <f>(INDEX(Tariff!D:D,MATCH(A450,Tariff!A:A,0)))*100</f>
        <v>195</v>
      </c>
      <c r="AT450" s="85" t="str">
        <f>(INDEX(Tariff!E:E,MATCH(A450,Tariff!A:A,0)))</f>
        <v>Moderate</v>
      </c>
      <c r="AU450" s="86" t="str">
        <f t="shared" si="151"/>
        <v xml:space="preserve">Kerala State Electricity Board Limited (KSEBL)  is the Distribution Company responsible for distributing electricity. The rating of DISCOM (capturing financial and operational metrics) is B-. </v>
      </c>
      <c r="AV450" s="119" t="str">
        <f>INDEX('Community SIP'!I:I,MATCH(B450,'Community SIP'!B:B,0))</f>
        <v>Community SIP</v>
      </c>
      <c r="AW450" s="119" t="str">
        <f t="shared" si="152"/>
        <v xml:space="preserve"> Small farm areas alongside higher fragmentation of holdings suggests community SIPs may be preferred</v>
      </c>
      <c r="AX450" s="119" t="str">
        <f t="shared" si="153"/>
        <v/>
      </c>
      <c r="AY450" s="119"/>
      <c r="AZ450" s="120" t="str">
        <f t="shared" si="149"/>
        <v>Electric</v>
      </c>
      <c r="BA450" s="119"/>
      <c r="BB450" s="120" t="str">
        <f>INDEX(DISCOM!H:H,MATCH(B450,DISCOM!B:B,0))</f>
        <v>No</v>
      </c>
      <c r="BC450" s="153" t="s">
        <v>724</v>
      </c>
      <c r="BD450" s="181" t="str">
        <f t="shared" si="150"/>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50" s="58" t="s">
        <v>725</v>
      </c>
      <c r="BG450">
        <f>Y450*100</f>
        <v>700.00000000000011</v>
      </c>
    </row>
    <row r="451" spans="1:59" ht="123" customHeight="1" x14ac:dyDescent="0.25">
      <c r="A451" s="88" t="str">
        <f>INDEX(Aquifer!A:A,MATCH(B451,Aquifer!C:C,0))</f>
        <v>jharkhand</v>
      </c>
      <c r="B451" s="89" t="s">
        <v>299</v>
      </c>
      <c r="C451" s="87">
        <v>5.1096873319127996</v>
      </c>
      <c r="D451" s="130">
        <f>INDEX(Aquifer!J:J,MATCH(B451,Aquifer!C:C,0))*100</f>
        <v>16.717597207833528</v>
      </c>
      <c r="E451" s="128">
        <v>128</v>
      </c>
      <c r="F451" s="128">
        <v>31.3</v>
      </c>
      <c r="G451" s="128">
        <v>47.050631913607823</v>
      </c>
      <c r="H451" s="46" t="str">
        <f t="shared" ref="H451:H514" si="156">IF(D451&lt;25,"Low",IF(D451&lt;50,"Moderate",IF(D451&lt;75,"High","Very High")))</f>
        <v>Low</v>
      </c>
      <c r="I451" s="46" t="str">
        <f t="shared" ref="I451:I514" si="157">IF(E451&lt;140,"Low",IF(E451&lt;180,"Moderate",IF(E451&lt;220,"High","Very High")))</f>
        <v>Low</v>
      </c>
      <c r="J451" s="46" t="str">
        <f t="shared" ref="J451:J514" si="158">IF(F451&lt;25,"Low",IF(F451&lt;50,"Moderate",IF(F451&lt;75,"High","Very High")))</f>
        <v>Moderate</v>
      </c>
      <c r="K451" s="46" t="str">
        <f t="shared" ref="K451:K514" si="159">IF(G451&lt;28.5,"Low",IF(G451&lt;48,"Moderate",IF(G451&lt;67.5,"High","Very High")))</f>
        <v>Moderate</v>
      </c>
      <c r="L451" s="91" t="str">
        <f t="shared" ref="L451:L514" si="160">CONCATENATE("District has ", H451, " proportion of area under cultivation, supporting ", I451, " cropping intensity. Irrigation coverage is ", J451, " with ", K451, " irrigation water requirements.")</f>
        <v>District has Low proportion of area under cultivation, supporting Low cropping intensity. Irrigation coverage is Moderate with Moderate irrigation water requirements.</v>
      </c>
      <c r="M451" s="132">
        <v>39.519999999999996</v>
      </c>
      <c r="N451" s="132">
        <f>INDEX(Aquifer!H:H,MATCH(B451,Aquifer!C:C,0))</f>
        <v>34.99</v>
      </c>
      <c r="O451" s="77" t="str">
        <f>INDEX(Aquifer!F:F,MATCH(B451,Aquifer!C:C,0))</f>
        <v>HR</v>
      </c>
      <c r="P451" s="134">
        <f>INDEX(surface_water_body!F:F,MATCH(B451,surface_water_body!A:A,0))</f>
        <v>5681</v>
      </c>
      <c r="Q451" s="42">
        <f>INDEX(surface_water_body!D:D,MATCH(B451,surface_water_body!A:A,0))</f>
        <v>66.421279999999101</v>
      </c>
      <c r="R451" s="132">
        <f>INDEX(surface_water_body!E:E,MATCH(B451,surface_water_body!A:A,0))</f>
        <v>1.4889143471306971</v>
      </c>
      <c r="S451" s="43" t="str">
        <f t="shared" ref="S451:S514" si="161">IF(M451&lt;25,"Low",IF(M451&lt;50,"Moderate",IF(M451&lt;75,"High","Very High")))</f>
        <v>Moderate</v>
      </c>
      <c r="T451" s="43" t="str">
        <f t="shared" ref="T451:T514" si="162">IF(N451&lt;50,"Low",IF(N451&lt;70,"Moderate",IF(N451&lt;100,"Semi-critical","Over-exploited")))</f>
        <v>Low</v>
      </c>
      <c r="U451" s="43">
        <f t="shared" si="154"/>
        <v>4</v>
      </c>
      <c r="V451" s="48" t="str">
        <f t="shared" ref="V451:V514" si="163">CONCATENATE("Groundwater contribution to irrigation is ", S451, " with current groundwater development stage classified as ", T451, ". There are ", P451, " surface water bodies, covering ", ROUND(R451,1), "% of district area.")</f>
        <v>Groundwater contribution to irrigation is Moderate with current groundwater development stage classified as Low. There are 5681 surface water bodies, covering 1.5% of district area.</v>
      </c>
      <c r="W451" s="136">
        <v>100</v>
      </c>
      <c r="X451" s="134">
        <v>22</v>
      </c>
      <c r="Y451" s="143">
        <f>INDEX(Aquifer!E:E, MATCH(B451,Aquifer!C:C,0))*100</f>
        <v>72</v>
      </c>
      <c r="Z451" s="139">
        <f>(INDEX(Aquifer!G:G, MATCH(B451,Aquifer!C:C,0)))*(10^4/10^6)</f>
        <v>109.75</v>
      </c>
      <c r="AA451" s="141">
        <v>95</v>
      </c>
      <c r="AB451" s="56">
        <f>INDEX(Replacement!M:M, MATCH(B451,Replacement!B:B,0))</f>
        <v>7.46</v>
      </c>
      <c r="AC451" s="57">
        <f t="shared" si="155"/>
        <v>4</v>
      </c>
      <c r="AD451" s="57">
        <f>(X451/100)*0.278+(Y451/100)*0.0732</f>
        <v>0.11386400000000001</v>
      </c>
      <c r="AE451" s="44">
        <f t="shared" ref="AE451:AE514" si="164">(((9.8*AB451*Z451*10^6*1000)/(3.6*10^6*0.3))*AD451)/(10^9)</f>
        <v>8.4592549258518518E-4</v>
      </c>
      <c r="AF451" s="61" t="str">
        <f t="shared" ref="AF451:AF514" si="165">CONCATENATE("District has ", W451, " pumps, with ", X451, " % of pumps being electric. The electric tariff subsidy is ", AT451, ". These pumps abstract ", INT(Z451), " MCM of groundwater.")</f>
        <v>District has 100 pumps, with 22 % of pumps being electric. The electric tariff subsidy is High. These pumps abstract 109 MCM of groundwater.</v>
      </c>
      <c r="AG451" s="146">
        <f>INDEX(Replacement!N:N,MATCH(B451,Replacement!B:B,0))</f>
        <v>92.5</v>
      </c>
      <c r="AH451" s="147">
        <f>INDEX('Community SIP'!C:C,MATCH(B451,'Community SIP'!B:B,0))</f>
        <v>0.85</v>
      </c>
      <c r="AI451" s="147">
        <f>INDEX('Community SIP'!D:D,MATCH(B451,'Community SIP'!B:B,0))</f>
        <v>1</v>
      </c>
      <c r="AJ451" s="67" t="str">
        <f t="shared" ref="AJ451:AJ514" si="166">IF(AG451&lt;35,"Low",IF(AG451&lt;60,"Moderate",IF(AG451&lt;80,"High","Very High")))</f>
        <v>Very High</v>
      </c>
      <c r="AK451" s="64">
        <f t="shared" ref="AK451:AK514" si="167">IF(AH451&lt;=1,4,IF(AH451&lt;2,3,IF(AH451&lt;3,2,1)))</f>
        <v>4</v>
      </c>
      <c r="AL451" s="64" t="str">
        <f t="shared" ref="AL451:AL514" si="168">IF(AI451&lt;=1.25,"Low",IF(AI451&lt;2,"Moderate",IF(AI451&lt;3,"High","Very High")))</f>
        <v>Low</v>
      </c>
      <c r="AM451" s="70" t="str">
        <f t="shared" ref="AM451:AM514" si="169">CONCATENATE("Small and Marginal farmers hold ", INT(AG451), " % of holdings. The average area per holding is ", AH451, " ha with ", AL451, " fragmentation of land.")</f>
        <v>Small and Marginal farmers hold 92 % of holdings. The average area per holding is 0.85 ha with Low fragmentation of land.</v>
      </c>
      <c r="AN451" s="150" t="str">
        <f>INDEX(DISCOM!E:E,MATCH(B451,DISCOM!B:B,0))</f>
        <v>Jharkhand Bijli Vitran Nigam Limited (JBVNL)</v>
      </c>
      <c r="AO451" s="150"/>
      <c r="AP451" s="150" t="str">
        <f>INDEX(DISCOM!F:F,MATCH(B451,DISCOM!B:B,0))</f>
        <v>C-</v>
      </c>
      <c r="AQ451" s="74" t="str">
        <f>INDEX(DISCOM!H:H,MATCH(B451,DISCOM!B:B,0))</f>
        <v>No</v>
      </c>
      <c r="AR451" s="150"/>
      <c r="AS451" s="77">
        <f>(INDEX(Tariff!D:D,MATCH(A451,Tariff!A:A,0)))*100</f>
        <v>95</v>
      </c>
      <c r="AT451" s="85" t="str">
        <f>(INDEX(Tariff!E:E,MATCH(A451,Tariff!A:A,0)))</f>
        <v>High</v>
      </c>
      <c r="AU451" s="86" t="str">
        <f t="shared" ref="AU451:AU514" si="170">CONCATENATE(AN451, " is the Distribution Company responsible for distributing electricity. The rating of DISCOM (capturing financial and operational metrics) is ", AP451, ". ", AR451)</f>
        <v xml:space="preserve">Jharkhand Bijli Vitran Nigam Limited (JBVNL) is the Distribution Company responsible for distributing electricity. The rating of DISCOM (capturing financial and operational metrics) is C-. </v>
      </c>
      <c r="AV451" s="119" t="str">
        <f>INDEX('Community SIP'!I:I,MATCH(B451,'Community SIP'!B:B,0))</f>
        <v>Community SIP</v>
      </c>
      <c r="AW451" s="119" t="str">
        <f t="shared" si="152"/>
        <v xml:space="preserve"> Small farm areas alongside higher fragmentation of holdings suggests community SIPs may be preferred</v>
      </c>
      <c r="AX451" s="119" t="str">
        <f t="shared" si="153"/>
        <v/>
      </c>
      <c r="AY451" s="119"/>
      <c r="AZ451" s="119" t="str">
        <f t="shared" ref="AZ451:AZ514" si="171">IF(X451&gt;67, "Electric", IF(X451&lt;33, "Diesel", "mix"))</f>
        <v>Diesel</v>
      </c>
      <c r="BA451" s="119"/>
      <c r="BB451" s="120" t="str">
        <f>INDEX(DISCOM!H:H,MATCH(B451,DISCOM!B:B,0))</f>
        <v>No</v>
      </c>
      <c r="BC451" s="153" t="s">
        <v>736</v>
      </c>
      <c r="BD451" s="181" t="str">
        <f t="shared" ref="BD451:BD514" si="172">CONCATENATE(BC451,AX451,AW451)</f>
        <v>Higher proportion of diesel pumps suggests that PM-KUSUM model B be preferred. Small farm areas alongside higher fragmentation of holdings suggests community SIPs may be preferred</v>
      </c>
      <c r="BE451" s="58" t="s">
        <v>737</v>
      </c>
      <c r="BG451">
        <f>Y451*100</f>
        <v>7200</v>
      </c>
    </row>
    <row r="452" spans="1:59" ht="123" customHeight="1" x14ac:dyDescent="0.25">
      <c r="A452" s="88" t="str">
        <f>INDEX(Aquifer!A:A,MATCH(B452,Aquifer!C:C,0))</f>
        <v>maharashtra</v>
      </c>
      <c r="B452" s="89" t="s">
        <v>106</v>
      </c>
      <c r="C452" s="87">
        <v>5.25</v>
      </c>
      <c r="E452" s="128">
        <v>110.1</v>
      </c>
      <c r="F452" s="128">
        <v>5.4</v>
      </c>
      <c r="G452" s="128">
        <v>62.352888329889502</v>
      </c>
      <c r="H452" s="46" t="str">
        <f t="shared" si="156"/>
        <v>Low</v>
      </c>
      <c r="I452" s="46" t="str">
        <f t="shared" si="157"/>
        <v>Low</v>
      </c>
      <c r="J452" s="46" t="str">
        <f t="shared" si="158"/>
        <v>Low</v>
      </c>
      <c r="K452" s="46" t="str">
        <f t="shared" si="159"/>
        <v>High</v>
      </c>
      <c r="L452" s="91" t="str">
        <f t="shared" si="160"/>
        <v>District has Low proportion of area under cultivation, supporting Low cropping intensity. Irrigation coverage is Low with High irrigation water requirements.</v>
      </c>
      <c r="M452" s="132">
        <v>71.97</v>
      </c>
      <c r="N452" s="132">
        <f>INDEX(Aquifer!H:H,MATCH(B452,Aquifer!C:C,0))</f>
        <v>23.85</v>
      </c>
      <c r="O452" s="77" t="str">
        <f>INDEX(Aquifer!F:F,MATCH(B452,Aquifer!C:C,0))</f>
        <v>HR</v>
      </c>
      <c r="P452" s="134">
        <f>INDEX(surface_water_body!F:F,MATCH(B452,surface_water_body!A:A,0))</f>
        <v>1204</v>
      </c>
      <c r="Q452" s="42">
        <f>INDEX(surface_water_body!D:D,MATCH(B452,surface_water_body!A:A,0))</f>
        <v>13.074189999999986</v>
      </c>
      <c r="R452" s="132">
        <f>INDEX(surface_water_body!E:E,MATCH(B452,surface_water_body!A:A,0))</f>
        <v>0.28753462699192778</v>
      </c>
      <c r="S452" s="43" t="str">
        <f t="shared" si="161"/>
        <v>High</v>
      </c>
      <c r="T452" s="43" t="str">
        <f t="shared" si="162"/>
        <v>Low</v>
      </c>
      <c r="U452" s="43">
        <f t="shared" si="154"/>
        <v>3</v>
      </c>
      <c r="V452" s="48" t="str">
        <f t="shared" si="163"/>
        <v>Groundwater contribution to irrigation is High with current groundwater development stage classified as Low. There are 1204 surface water bodies, covering 0.3% of district area.</v>
      </c>
      <c r="W452" s="136">
        <v>100</v>
      </c>
      <c r="X452" s="134">
        <v>100</v>
      </c>
      <c r="Y452" s="143">
        <f>INDEX(Aquifer!E:E, MATCH(B452,Aquifer!C:C,0))*100</f>
        <v>0</v>
      </c>
      <c r="Z452" s="139">
        <f>(INDEX(Aquifer!G:G, MATCH(B452,Aquifer!C:C,0)))*(10^4/10^6)</f>
        <v>49.0351</v>
      </c>
      <c r="AA452" s="141">
        <v>155</v>
      </c>
      <c r="AB452" s="56">
        <f>INDEX(Replacement!M:M, MATCH(B452,Replacement!B:B,0))</f>
        <v>9.6999999999999993</v>
      </c>
      <c r="AC452" s="57">
        <f t="shared" si="155"/>
        <v>1</v>
      </c>
      <c r="AD452" s="57">
        <f>(X452/100)*0.278+(Y452/100)*0.0732</f>
        <v>0.27800000000000002</v>
      </c>
      <c r="AE452" s="44">
        <f t="shared" si="164"/>
        <v>1.1998471263592594E-3</v>
      </c>
      <c r="AF452" s="61" t="str">
        <f t="shared" si="165"/>
        <v>District has 100 pumps, with 100 % of pumps being electric. The electric tariff subsidy is Moderate. These pumps abstract 49 MCM of groundwater.</v>
      </c>
      <c r="AG452" s="146">
        <f>INDEX(Replacement!N:N,MATCH(B452,Replacement!B:B,0))</f>
        <v>78.89</v>
      </c>
      <c r="AH452" s="147">
        <f>INDEX('Community SIP'!C:C,MATCH(B452,'Community SIP'!B:B,0))</f>
        <v>1.59</v>
      </c>
      <c r="AI452" s="147">
        <f>INDEX('Community SIP'!D:D,MATCH(B452,'Community SIP'!B:B,0))</f>
        <v>1.52</v>
      </c>
      <c r="AJ452" s="67" t="str">
        <f t="shared" si="166"/>
        <v>High</v>
      </c>
      <c r="AK452" s="64">
        <f t="shared" si="167"/>
        <v>3</v>
      </c>
      <c r="AL452" s="64" t="str">
        <f t="shared" si="168"/>
        <v>Moderate</v>
      </c>
      <c r="AM452" s="70" t="str">
        <f t="shared" si="169"/>
        <v>Small and Marginal farmers hold 78 % of holdings. The average area per holding is 1.59 ha with Moderate fragmentation of land.</v>
      </c>
      <c r="AN452" s="150" t="str">
        <f>INDEX(DISCOM!E:E,MATCH(B452,DISCOM!B:B,0))</f>
        <v>Maharashtra State Electricity Distribution Company Limited (MSEDCL)</v>
      </c>
      <c r="AO452" s="150"/>
      <c r="AP452" s="150" t="str">
        <f>INDEX(DISCOM!F:F,MATCH(B452,DISCOM!B:B,0))</f>
        <v>C</v>
      </c>
      <c r="AQ452" s="74" t="str">
        <f>INDEX(DISCOM!H:H,MATCH(B452,DISCOM!B:B,0))</f>
        <v>Yes</v>
      </c>
      <c r="AR452" s="150" t="s">
        <v>726</v>
      </c>
      <c r="AS452" s="77">
        <f>(INDEX(Tariff!D:D,MATCH(A452,Tariff!A:A,0)))*100</f>
        <v>155</v>
      </c>
      <c r="AT452" s="85" t="str">
        <f>(INDEX(Tariff!E:E,MATCH(A452,Tariff!A:A,0)))</f>
        <v>Moderate</v>
      </c>
      <c r="AU452" s="86" t="str">
        <f t="shared" si="170"/>
        <v>Maharashtra State Electricity Distribution Company Limited (MSEDCL) is the Distribution Company responsible for distributing electricity. The rating of DISCOM (capturing financial and operational metrics) is C. More than 70 % of feeder is segregated.</v>
      </c>
      <c r="AV452" s="119" t="str">
        <f>INDEX('Community SIP'!I:I,MATCH(B452,'Community SIP'!B:B,0))</f>
        <v/>
      </c>
      <c r="AW452" s="119" t="str">
        <f t="shared" ref="AW452:AW515" si="173">IF(AV452="Community SIP", " Small farm areas alongside higher fragmentation of holdings suggests community SIPs may be preferred", "")</f>
        <v/>
      </c>
      <c r="AX452" s="119" t="str">
        <f t="shared" ref="AX452:AX515" si="174">IF(M452&gt;70," High groundwater development suggests that new SIPs should focus on surface water sources. ", "")</f>
        <v xml:space="preserve"> High groundwater development suggests that new SIPs should focus on surface water sources. </v>
      </c>
      <c r="AY452" s="120" t="s">
        <v>727</v>
      </c>
      <c r="AZ452" s="119" t="str">
        <f t="shared" si="171"/>
        <v>Electric</v>
      </c>
      <c r="BA452" s="119"/>
      <c r="BB452" s="120" t="str">
        <f>INDEX(DISCOM!H:H,MATCH(B452,DISCOM!B:B,0))</f>
        <v>Yes</v>
      </c>
      <c r="BC452" s="153" t="s">
        <v>733</v>
      </c>
      <c r="BD452" s="181" t="str">
        <f t="shared" si="172"/>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452" s="58" t="s">
        <v>734</v>
      </c>
      <c r="BG452">
        <f>Y452*100</f>
        <v>0</v>
      </c>
    </row>
    <row r="453" spans="1:59" ht="123" customHeight="1" x14ac:dyDescent="0.25">
      <c r="A453" s="88" t="str">
        <f>INDEX(Aquifer!A:A,MATCH(B453,Aquifer!C:C,0))</f>
        <v>maharashtra</v>
      </c>
      <c r="B453" s="89" t="s">
        <v>106</v>
      </c>
      <c r="H453" s="46" t="str">
        <f t="shared" si="156"/>
        <v>Low</v>
      </c>
      <c r="I453" s="46" t="str">
        <f t="shared" si="157"/>
        <v>Low</v>
      </c>
      <c r="J453" s="46" t="str">
        <f t="shared" si="158"/>
        <v>Low</v>
      </c>
      <c r="K453" s="46" t="str">
        <f t="shared" si="159"/>
        <v>Low</v>
      </c>
      <c r="L453" s="91" t="str">
        <f t="shared" si="160"/>
        <v>District has Low proportion of area under cultivation, supporting Low cropping intensity. Irrigation coverage is Low with Low irrigation water requirements.</v>
      </c>
      <c r="N453" s="132">
        <f>INDEX(Aquifer!H:H,MATCH(B453,Aquifer!C:C,0))</f>
        <v>23.85</v>
      </c>
      <c r="O453" s="77" t="str">
        <f>INDEX(Aquifer!F:F,MATCH(B453,Aquifer!C:C,0))</f>
        <v>HR</v>
      </c>
      <c r="P453" s="134">
        <f>INDEX(surface_water_body!F:F,MATCH(B453,surface_water_body!A:A,0))</f>
        <v>1204</v>
      </c>
      <c r="Q453" s="42">
        <f>INDEX(surface_water_body!D:D,MATCH(B453,surface_water_body!A:A,0))</f>
        <v>13.074189999999986</v>
      </c>
      <c r="R453" s="132">
        <f>INDEX(surface_water_body!E:E,MATCH(B453,surface_water_body!A:A,0))</f>
        <v>0.28753462699192778</v>
      </c>
      <c r="S453" s="43" t="str">
        <f t="shared" si="161"/>
        <v>Low</v>
      </c>
      <c r="T453" s="43" t="str">
        <f t="shared" si="162"/>
        <v>Low</v>
      </c>
      <c r="V453" s="48" t="str">
        <f t="shared" si="163"/>
        <v>Groundwater contribution to irrigation is Low with current groundwater development stage classified as Low. There are 1204 surface water bodies, covering 0.3% of district area.</v>
      </c>
      <c r="W453" s="136">
        <v>100</v>
      </c>
      <c r="Y453" s="143">
        <f>INDEX(Aquifer!E:E, MATCH(B453,Aquifer!C:C,0))*100</f>
        <v>0</v>
      </c>
      <c r="Z453" s="139">
        <f>(INDEX(Aquifer!G:G, MATCH(B453,Aquifer!C:C,0)))*(10^4/10^6)</f>
        <v>49.0351</v>
      </c>
      <c r="AA453" s="141">
        <v>155</v>
      </c>
      <c r="AB453" s="56">
        <f>INDEX(Replacement!M:M, MATCH(B453,Replacement!B:B,0))</f>
        <v>9.6999999999999993</v>
      </c>
      <c r="AD453" s="57">
        <f>(X453/100)*0.278+(Y453/100)*0.0732</f>
        <v>0</v>
      </c>
      <c r="AE453" s="44">
        <f t="shared" si="164"/>
        <v>0</v>
      </c>
      <c r="AF453" s="61" t="str">
        <f t="shared" si="165"/>
        <v>District has 100 pumps, with  % of pumps being electric. The electric tariff subsidy is Moderate. These pumps abstract 49 MCM of groundwater.</v>
      </c>
      <c r="AG453" s="146">
        <f>INDEX(Replacement!N:N,MATCH(B453,Replacement!B:B,0))</f>
        <v>78.89</v>
      </c>
      <c r="AH453" s="147">
        <f>INDEX('Community SIP'!C:C,MATCH(B453,'Community SIP'!B:B,0))</f>
        <v>1.59</v>
      </c>
      <c r="AI453" s="147">
        <f>INDEX('Community SIP'!D:D,MATCH(B453,'Community SIP'!B:B,0))</f>
        <v>1.52</v>
      </c>
      <c r="AJ453" s="67" t="str">
        <f t="shared" si="166"/>
        <v>High</v>
      </c>
      <c r="AK453" s="64">
        <f t="shared" si="167"/>
        <v>3</v>
      </c>
      <c r="AL453" s="64" t="str">
        <f t="shared" si="168"/>
        <v>Moderate</v>
      </c>
      <c r="AM453" s="70" t="str">
        <f t="shared" si="169"/>
        <v>Small and Marginal farmers hold 78 % of holdings. The average area per holding is 1.59 ha with Moderate fragmentation of land.</v>
      </c>
      <c r="AN453" s="150" t="str">
        <f>INDEX(DISCOM!E:E,MATCH(B453,DISCOM!B:B,0))</f>
        <v>Maharashtra State Electricity Distribution Company Limited (MSEDCL)</v>
      </c>
      <c r="AO453" s="150"/>
      <c r="AP453" s="150" t="str">
        <f>INDEX(DISCOM!F:F,MATCH(B453,DISCOM!B:B,0))</f>
        <v>C</v>
      </c>
      <c r="AQ453" s="74" t="str">
        <f>INDEX(DISCOM!H:H,MATCH(B453,DISCOM!B:B,0))</f>
        <v>Yes</v>
      </c>
      <c r="AR453" s="150" t="s">
        <v>726</v>
      </c>
      <c r="AS453" s="77">
        <f>(INDEX(Tariff!D:D,MATCH(A453,Tariff!A:A,0)))*100</f>
        <v>155</v>
      </c>
      <c r="AT453" s="85" t="str">
        <f>(INDEX(Tariff!E:E,MATCH(A453,Tariff!A:A,0)))</f>
        <v>Moderate</v>
      </c>
      <c r="AU453" s="86" t="str">
        <f t="shared" si="170"/>
        <v>Maharashtra State Electricity Distribution Company Limited (MSEDCL) is the Distribution Company responsible for distributing electricity. The rating of DISCOM (capturing financial and operational metrics) is C. More than 70 % of feeder is segregated.</v>
      </c>
      <c r="AV453" s="119" t="str">
        <f>INDEX('Community SIP'!I:I,MATCH(B453,'Community SIP'!B:B,0))</f>
        <v/>
      </c>
      <c r="AW453" s="119" t="str">
        <f t="shared" si="173"/>
        <v/>
      </c>
      <c r="AX453" s="119" t="str">
        <f t="shared" si="174"/>
        <v/>
      </c>
      <c r="AY453" s="119"/>
      <c r="AZ453" s="119" t="str">
        <f t="shared" si="171"/>
        <v>Diesel</v>
      </c>
      <c r="BA453" s="119"/>
      <c r="BB453" s="120" t="str">
        <f>INDEX(DISCOM!H:H,MATCH(B453,DISCOM!B:B,0))</f>
        <v>Yes</v>
      </c>
      <c r="BC453" s="153" t="s">
        <v>736</v>
      </c>
      <c r="BD453" s="181" t="str">
        <f t="shared" si="172"/>
        <v>Higher proportion of diesel pumps suggests that PM-KUSUM model B be preferred.</v>
      </c>
      <c r="BE453" s="58" t="s">
        <v>737</v>
      </c>
      <c r="BG453">
        <f>Y453*100</f>
        <v>0</v>
      </c>
    </row>
    <row r="454" spans="1:59" ht="123" customHeight="1" x14ac:dyDescent="0.25">
      <c r="A454" s="88" t="str">
        <f>INDEX(Aquifer!A:A,MATCH(B454,Aquifer!C:C,0))</f>
        <v>rajasthan</v>
      </c>
      <c r="B454" s="89" t="s">
        <v>540</v>
      </c>
      <c r="C454" s="87">
        <v>5.5833001890674003</v>
      </c>
      <c r="D454" s="130">
        <f>INDEX(Aquifer!J:J,MATCH(B454,Aquifer!C:C,0))*100</f>
        <v>51.155035484344467</v>
      </c>
      <c r="E454" s="128">
        <v>113.19999999999999</v>
      </c>
      <c r="F454" s="128">
        <v>21.3</v>
      </c>
      <c r="G454" s="128">
        <v>76.124317003689342</v>
      </c>
      <c r="H454" s="46" t="str">
        <f t="shared" si="156"/>
        <v>High</v>
      </c>
      <c r="I454" s="46" t="str">
        <f t="shared" si="157"/>
        <v>Low</v>
      </c>
      <c r="J454" s="46" t="str">
        <f t="shared" si="158"/>
        <v>Low</v>
      </c>
      <c r="K454" s="46" t="str">
        <f t="shared" si="159"/>
        <v>Very High</v>
      </c>
      <c r="L454" s="91" t="str">
        <f t="shared" si="160"/>
        <v>District has High proportion of area under cultivation, supporting Low cropping intensity. Irrigation coverage is Low with Very High irrigation water requirements.</v>
      </c>
      <c r="M454" s="132">
        <v>96.76</v>
      </c>
      <c r="N454" s="132">
        <f>INDEX(Aquifer!H:H,MATCH(B454,Aquifer!C:C,0))</f>
        <v>159.03</v>
      </c>
      <c r="O454" s="77" t="str">
        <f>INDEX(Aquifer!F:F,MATCH(B454,Aquifer!C:C,0))</f>
        <v>SR</v>
      </c>
      <c r="P454" s="134">
        <f>INDEX(surface_water_body!F:F,MATCH(B454,surface_water_body!A:A,0))</f>
        <v>423</v>
      </c>
      <c r="Q454" s="42">
        <f>INDEX(surface_water_body!D:D,MATCH(B454,surface_water_body!A:A,0))</f>
        <v>96.266870000000011</v>
      </c>
      <c r="R454" s="132">
        <f>INDEX(surface_water_body!E:E,MATCH(B454,surface_water_body!A:A,0))</f>
        <v>0.74709412154388732</v>
      </c>
      <c r="S454" s="43" t="str">
        <f t="shared" si="161"/>
        <v>Very High</v>
      </c>
      <c r="T454" s="43" t="str">
        <f t="shared" si="162"/>
        <v>Over-exploited</v>
      </c>
      <c r="U454" s="43">
        <f t="shared" ref="U454:U517" si="175">IF(Q454&lt;3,1,IF(Q454&lt;8,2,IF(Q454&lt;18,3,4)))</f>
        <v>4</v>
      </c>
      <c r="V454" s="48" t="str">
        <f t="shared" si="163"/>
        <v>Groundwater contribution to irrigation is Very High with current groundwater development stage classified as Over-exploited. There are 423 surface water bodies, covering 0.7% of district area.</v>
      </c>
      <c r="W454" s="136">
        <v>100</v>
      </c>
      <c r="X454" s="134">
        <v>90</v>
      </c>
      <c r="Y454" s="143">
        <f>INDEX(Aquifer!E:E, MATCH(B454,Aquifer!C:C,0))*100</f>
        <v>10</v>
      </c>
      <c r="Z454" s="139">
        <f>(INDEX(Aquifer!G:G, MATCH(B454,Aquifer!C:C,0)))*(10^4/10^6)</f>
        <v>489.44540000000001</v>
      </c>
      <c r="AA454" s="141">
        <v>167</v>
      </c>
      <c r="AB454" s="56">
        <f>INDEX(Replacement!M:M, MATCH(B454,Replacement!B:B,0))</f>
        <v>7.8</v>
      </c>
      <c r="AC454" s="57">
        <f t="shared" ref="AC454:AC517" si="176">IF(X454&lt;25,4,IF(X454&lt;50,3,IF(X454&lt;75,2,1)))</f>
        <v>1</v>
      </c>
      <c r="AD454" s="57">
        <f>(X454/100)*0.278+(Y454/100)*0.0732</f>
        <v>0.25752000000000003</v>
      </c>
      <c r="AE454" s="44">
        <f t="shared" si="164"/>
        <v>8.9209712092106676E-3</v>
      </c>
      <c r="AF454" s="61" t="str">
        <f t="shared" si="165"/>
        <v>District has 100 pumps, with 90 % of pumps being electric. The electric tariff subsidy is Moderate. These pumps abstract 489 MCM of groundwater.</v>
      </c>
      <c r="AG454" s="146">
        <f>INDEX(Replacement!N:N,MATCH(B454,Replacement!B:B,0))</f>
        <v>54.143571719999997</v>
      </c>
      <c r="AH454" s="147">
        <f>INDEX('Community SIP'!C:C,MATCH(B454,'Community SIP'!B:B,0))</f>
        <v>3.4</v>
      </c>
      <c r="AI454" s="147">
        <f>INDEX('Community SIP'!D:D,MATCH(B454,'Community SIP'!B:B,0))</f>
        <v>3.14</v>
      </c>
      <c r="AJ454" s="67" t="str">
        <f t="shared" si="166"/>
        <v>Moderate</v>
      </c>
      <c r="AK454" s="64">
        <f t="shared" si="167"/>
        <v>1</v>
      </c>
      <c r="AL454" s="64" t="str">
        <f t="shared" si="168"/>
        <v>Very High</v>
      </c>
      <c r="AM454" s="70" t="str">
        <f t="shared" si="169"/>
        <v>Small and Marginal farmers hold 54 % of holdings. The average area per holding is 3.4 ha with Very High fragmentation of land.</v>
      </c>
      <c r="AN454" s="150" t="str">
        <f>INDEX(DISCOM!E:E,MATCH(B454,DISCOM!B:B,0))</f>
        <v>Jodhpur Vidyut Vitran Nigam Limited (JDVVNL)</v>
      </c>
      <c r="AO454" s="150" t="str">
        <f>RIGHT(AN454,7)</f>
        <v>JDVVNL)</v>
      </c>
      <c r="AP454" s="150" t="str">
        <f>INDEX(DISCOM!F:F,MATCH(B454,DISCOM!B:B,0))</f>
        <v>B-</v>
      </c>
      <c r="AQ454" s="74" t="str">
        <f>INDEX(DISCOM!H:H,MATCH(B454,DISCOM!B:B,0))</f>
        <v>No</v>
      </c>
      <c r="AR454" s="150"/>
      <c r="AS454" s="77">
        <f>(INDEX(Tariff!D:D,MATCH(A454,Tariff!A:A,0)))*100</f>
        <v>167</v>
      </c>
      <c r="AT454" s="85" t="str">
        <f>(INDEX(Tariff!E:E,MATCH(A454,Tariff!A:A,0)))</f>
        <v>Moderate</v>
      </c>
      <c r="AU454" s="86" t="str">
        <f t="shared" si="170"/>
        <v xml:space="preserve">Jodhpur Vidyut Vitran Nigam Limited (JDVVNL) is the Distribution Company responsible for distributing electricity. The rating of DISCOM (capturing financial and operational metrics) is B-. </v>
      </c>
      <c r="AV454" s="119" t="str">
        <f>INDEX('Community SIP'!I:I,MATCH(B454,'Community SIP'!B:B,0))</f>
        <v>Community SIP</v>
      </c>
      <c r="AW454" s="119" t="str">
        <f t="shared" si="173"/>
        <v xml:space="preserve"> Small farm areas alongside higher fragmentation of holdings suggests community SIPs may be preferred</v>
      </c>
      <c r="AX454" s="119" t="str">
        <f t="shared" si="174"/>
        <v xml:space="preserve"> High groundwater development suggests that new SIPs should focus on surface water sources. </v>
      </c>
      <c r="AY454" s="120" t="s">
        <v>727</v>
      </c>
      <c r="AZ454" s="120" t="str">
        <f t="shared" si="171"/>
        <v>Electric</v>
      </c>
      <c r="BA454" s="119"/>
      <c r="BB454" s="120" t="str">
        <f>INDEX(DISCOM!H:H,MATCH(B454,DISCOM!B:B,0))</f>
        <v>No</v>
      </c>
      <c r="BC454" s="153" t="s">
        <v>724</v>
      </c>
      <c r="BD454"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454" s="58" t="s">
        <v>725</v>
      </c>
      <c r="BG454">
        <f>Y454*100</f>
        <v>1000</v>
      </c>
    </row>
    <row r="455" spans="1:59" ht="123" customHeight="1" x14ac:dyDescent="0.25">
      <c r="A455" s="88" t="str">
        <f>INDEX(Aquifer!A:A,MATCH(B455,Aquifer!C:C,0))</f>
        <v>haryana</v>
      </c>
      <c r="B455" s="89" t="s">
        <v>159</v>
      </c>
      <c r="C455" s="87">
        <v>4.8499999999999996</v>
      </c>
      <c r="D455" s="130">
        <f>INDEX(Aquifer!J:J,MATCH(B455,Aquifer!C:C,0))*100</f>
        <v>76.806220711674129</v>
      </c>
      <c r="E455" s="128">
        <v>191</v>
      </c>
      <c r="F455" s="128">
        <v>98</v>
      </c>
      <c r="G455" s="128">
        <v>82.466250344384235</v>
      </c>
      <c r="H455" s="46" t="str">
        <f t="shared" si="156"/>
        <v>Very High</v>
      </c>
      <c r="I455" s="46" t="str">
        <f t="shared" si="157"/>
        <v>High</v>
      </c>
      <c r="J455" s="46" t="str">
        <f t="shared" si="158"/>
        <v>Very High</v>
      </c>
      <c r="K455" s="46" t="str">
        <f t="shared" si="159"/>
        <v>Very High</v>
      </c>
      <c r="L455" s="91" t="str">
        <f t="shared" si="160"/>
        <v>District has Very High proportion of area under cultivation, supporting High cropping intensity. Irrigation coverage is Very High with Very High irrigation water requirements.</v>
      </c>
      <c r="M455" s="132">
        <v>73.58</v>
      </c>
      <c r="N455" s="132">
        <f>INDEX(Aquifer!H:H,MATCH(B455,Aquifer!C:C,0))</f>
        <v>94.36</v>
      </c>
      <c r="O455" s="77" t="str">
        <f>INDEX(Aquifer!F:F,MATCH(B455,Aquifer!C:C,0))</f>
        <v>SR</v>
      </c>
      <c r="P455" s="134">
        <f>INDEX(surface_water_body!F:F,MATCH(B455,surface_water_body!A:A,0))</f>
        <v>1218</v>
      </c>
      <c r="Q455" s="42">
        <f>INDEX(surface_water_body!D:D,MATCH(B455,surface_water_body!A:A,0))</f>
        <v>12.958840000000016</v>
      </c>
      <c r="R455" s="132">
        <f>INDEX(surface_water_body!E:E,MATCH(B455,surface_water_body!A:A,0))</f>
        <v>1.4023710742530024</v>
      </c>
      <c r="S455" s="43" t="str">
        <f t="shared" si="161"/>
        <v>High</v>
      </c>
      <c r="T455" s="43" t="str">
        <f t="shared" si="162"/>
        <v>Semi-critical</v>
      </c>
      <c r="U455" s="43">
        <f t="shared" si="175"/>
        <v>3</v>
      </c>
      <c r="V455" s="48" t="str">
        <f t="shared" si="163"/>
        <v>Groundwater contribution to irrigation is High with current groundwater development stage classified as Semi-critical. There are 1218 surface water bodies, covering 1.4% of district area.</v>
      </c>
      <c r="W455" s="136">
        <v>100</v>
      </c>
      <c r="X455" s="134">
        <v>100</v>
      </c>
      <c r="Y455" s="143">
        <f>INDEX(Aquifer!E:E, MATCH(B455,Aquifer!C:C,0))*100</f>
        <v>0</v>
      </c>
      <c r="Z455" s="139">
        <f>(INDEX(Aquifer!G:G, MATCH(B455,Aquifer!C:C,0)))*(10^4/10^6)</f>
        <v>330.83300000000003</v>
      </c>
      <c r="AA455" s="141">
        <v>10</v>
      </c>
      <c r="AB455" s="56">
        <f>INDEX(Replacement!M:M, MATCH(B455,Replacement!B:B,0))</f>
        <v>7.8</v>
      </c>
      <c r="AC455" s="57">
        <f t="shared" si="176"/>
        <v>1</v>
      </c>
      <c r="AD455" s="57">
        <f>(X455/100)*0.278+(Y455/100)*0.0732</f>
        <v>0.27800000000000002</v>
      </c>
      <c r="AE455" s="44">
        <f t="shared" si="164"/>
        <v>6.5095436264444454E-3</v>
      </c>
      <c r="AF455" s="61" t="str">
        <f t="shared" si="165"/>
        <v>District has 100 pumps, with 100 % of pumps being electric. The electric tariff subsidy is Very High. These pumps abstract 330 MCM of groundwater.</v>
      </c>
      <c r="AG455" s="146">
        <f>INDEX(Replacement!N:N,MATCH(B455,Replacement!B:B,0))</f>
        <v>80.180000000000007</v>
      </c>
      <c r="AH455" s="147">
        <f>INDEX('Community SIP'!C:C,MATCH(B455,'Community SIP'!B:B,0))</f>
        <v>1.41</v>
      </c>
      <c r="AI455" s="147">
        <f>INDEX('Community SIP'!D:D,MATCH(B455,'Community SIP'!B:B,0))</f>
        <v>1</v>
      </c>
      <c r="AJ455" s="67" t="str">
        <f t="shared" si="166"/>
        <v>Very High</v>
      </c>
      <c r="AK455" s="64">
        <f t="shared" si="167"/>
        <v>3</v>
      </c>
      <c r="AL455" s="64" t="str">
        <f t="shared" si="168"/>
        <v>Low</v>
      </c>
      <c r="AM455" s="70" t="str">
        <f t="shared" si="169"/>
        <v>Small and Marginal farmers hold 80 % of holdings. The average area per holding is 1.41 ha with Low fragmentation of land.</v>
      </c>
      <c r="AN455" s="150" t="str">
        <f>INDEX(DISCOM!E:E,MATCH(B455,DISCOM!B:B,0))</f>
        <v>Dakshin Haryana Bijli Vitran Nigam Limited (DHBVNL)</v>
      </c>
      <c r="AO455" s="150"/>
      <c r="AP455" s="150" t="str">
        <f>INDEX(DISCOM!F:F,MATCH(B455,DISCOM!B:B,0))</f>
        <v>A</v>
      </c>
      <c r="AQ455" s="74" t="str">
        <f>INDEX(DISCOM!H:H,MATCH(B455,DISCOM!B:B,0))</f>
        <v>Yes</v>
      </c>
      <c r="AR455" s="150" t="s">
        <v>726</v>
      </c>
      <c r="AS455" s="77">
        <f>(INDEX(Tariff!D:D,MATCH(A455,Tariff!A:A,0)))*100</f>
        <v>10</v>
      </c>
      <c r="AT455" s="85" t="str">
        <f>(INDEX(Tariff!E:E,MATCH(A455,Tariff!A:A,0)))</f>
        <v>Very High</v>
      </c>
      <c r="AU455" s="86" t="str">
        <f t="shared" si="170"/>
        <v>Dakshin Haryana Bijli Vitran Nigam Limited (DHBVNL) is the Distribution Company responsible for distributing electricity. The rating of DISCOM (capturing financial and operational metrics) is A. More than 70 % of feeder is segregated.</v>
      </c>
      <c r="AV455" s="119" t="str">
        <f>INDEX('Community SIP'!I:I,MATCH(B455,'Community SIP'!B:B,0))</f>
        <v/>
      </c>
      <c r="AW455" s="119" t="str">
        <f t="shared" si="173"/>
        <v/>
      </c>
      <c r="AX455" s="119" t="str">
        <f t="shared" si="174"/>
        <v xml:space="preserve"> High groundwater development suggests that new SIPs should focus on surface water sources. </v>
      </c>
      <c r="AY455" s="120" t="s">
        <v>727</v>
      </c>
      <c r="AZ455" s="120" t="str">
        <f t="shared" si="171"/>
        <v>Electric</v>
      </c>
      <c r="BA455" s="120" t="s">
        <v>728</v>
      </c>
      <c r="BB455" s="120" t="str">
        <f>INDEX(DISCOM!H:H,MATCH(B455,DISCOM!B:B,0))</f>
        <v>Yes</v>
      </c>
      <c r="BC455" s="153" t="s">
        <v>729</v>
      </c>
      <c r="BD455"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55" s="58" t="s">
        <v>730</v>
      </c>
      <c r="BG455">
        <f>Y455*100</f>
        <v>0</v>
      </c>
    </row>
    <row r="456" spans="1:59" ht="123" customHeight="1" x14ac:dyDescent="0.25">
      <c r="A456" s="88" t="str">
        <f>INDEX(Aquifer!A:A,MATCH(B456,Aquifer!C:C,0))</f>
        <v>gujarat</v>
      </c>
      <c r="B456" s="89" t="s">
        <v>107</v>
      </c>
      <c r="C456" s="87">
        <v>5.4203784182912997</v>
      </c>
      <c r="D456" s="130">
        <f>INDEX(Aquifer!J:J,MATCH(B456,Aquifer!C:C,0))*100</f>
        <v>54.630518599795785</v>
      </c>
      <c r="E456" s="128">
        <v>135.60000000000002</v>
      </c>
      <c r="F456" s="128">
        <v>42.6</v>
      </c>
      <c r="G456" s="128">
        <v>74.600725252681116</v>
      </c>
      <c r="H456" s="46" t="str">
        <f t="shared" si="156"/>
        <v>High</v>
      </c>
      <c r="I456" s="46" t="str">
        <f t="shared" si="157"/>
        <v>Low</v>
      </c>
      <c r="J456" s="46" t="str">
        <f t="shared" si="158"/>
        <v>Moderate</v>
      </c>
      <c r="K456" s="46" t="str">
        <f t="shared" si="159"/>
        <v>Very High</v>
      </c>
      <c r="L456" s="91" t="str">
        <f t="shared" si="160"/>
        <v>District has High proportion of area under cultivation, supporting Low cropping intensity. Irrigation coverage is Moderate with Very High irrigation water requirements.</v>
      </c>
      <c r="M456" s="132">
        <v>72.14</v>
      </c>
      <c r="N456" s="132">
        <f>INDEX(Aquifer!H:H,MATCH(B456,Aquifer!C:C,0))</f>
        <v>21.81</v>
      </c>
      <c r="O456" s="77" t="str">
        <f>INDEX(Aquifer!F:F,MATCH(B456,Aquifer!C:C,0))</f>
        <v>HR</v>
      </c>
      <c r="P456" s="134">
        <f>INDEX(surface_water_body!F:F,MATCH(B456,surface_water_body!A:A,0))</f>
        <v>0</v>
      </c>
      <c r="Q456" s="42">
        <f>INDEX(surface_water_body!D:D,MATCH(B456,surface_water_body!A:A,0))</f>
        <v>0</v>
      </c>
      <c r="R456" s="132">
        <f>INDEX(surface_water_body!E:E,MATCH(B456,surface_water_body!A:A,0))</f>
        <v>0</v>
      </c>
      <c r="S456" s="43" t="str">
        <f t="shared" si="161"/>
        <v>High</v>
      </c>
      <c r="T456" s="43" t="str">
        <f t="shared" si="162"/>
        <v>Low</v>
      </c>
      <c r="U456" s="43">
        <f t="shared" si="175"/>
        <v>1</v>
      </c>
      <c r="V456" s="48" t="str">
        <f t="shared" si="163"/>
        <v>Groundwater contribution to irrigation is High with current groundwater development stage classified as Low. There are 0 surface water bodies, covering 0% of district area.</v>
      </c>
      <c r="W456" s="136">
        <v>100</v>
      </c>
      <c r="X456" s="134">
        <v>100</v>
      </c>
      <c r="Y456" s="143">
        <f>INDEX(Aquifer!E:E, MATCH(B456,Aquifer!C:C,0))*100</f>
        <v>0</v>
      </c>
      <c r="Z456" s="139">
        <f>(INDEX(Aquifer!G:G, MATCH(B456,Aquifer!C:C,0)))*(10^4/10^6)</f>
        <v>114.852</v>
      </c>
      <c r="AA456" s="141">
        <v>60</v>
      </c>
      <c r="AB456" s="56">
        <f>INDEX(Replacement!M:M, MATCH(B456,Replacement!B:B,0))</f>
        <v>9.1999999999999993</v>
      </c>
      <c r="AC456" s="57">
        <f t="shared" si="176"/>
        <v>1</v>
      </c>
      <c r="AD456" s="57">
        <f>(X456/100)*0.278+(Y456/100)*0.0732</f>
        <v>0.27800000000000002</v>
      </c>
      <c r="AE456" s="44">
        <f t="shared" si="164"/>
        <v>2.6654682008888896E-3</v>
      </c>
      <c r="AF456" s="61" t="str">
        <f t="shared" si="165"/>
        <v>District has 100 pumps, with 100 % of pumps being electric. The electric tariff subsidy is Very High. These pumps abstract 114 MCM of groundwater.</v>
      </c>
      <c r="AG456" s="146">
        <f>INDEX(Replacement!N:N,MATCH(B456,Replacement!B:B,0))</f>
        <v>76.95</v>
      </c>
      <c r="AH456" s="147">
        <f>INDEX('Community SIP'!C:C,MATCH(B456,'Community SIP'!B:B,0))</f>
        <v>1.47</v>
      </c>
      <c r="AI456" s="147">
        <f>INDEX('Community SIP'!D:D,MATCH(B456,'Community SIP'!B:B,0))</f>
        <v>1.02</v>
      </c>
      <c r="AJ456" s="67" t="str">
        <f t="shared" si="166"/>
        <v>High</v>
      </c>
      <c r="AK456" s="64">
        <f t="shared" si="167"/>
        <v>3</v>
      </c>
      <c r="AL456" s="64" t="str">
        <f t="shared" si="168"/>
        <v>Low</v>
      </c>
      <c r="AM456" s="70" t="str">
        <f t="shared" si="169"/>
        <v>Small and Marginal farmers hold 76 % of holdings. The average area per holding is 1.47 ha with Low fragmentation of land.</v>
      </c>
      <c r="AN456" s="150" t="str">
        <f>INDEX(DISCOM!E:E,MATCH(B456,DISCOM!B:B,0))</f>
        <v>Madhya Gujarat Vij Company Limited (MGVCL)</v>
      </c>
      <c r="AO456" s="150"/>
      <c r="AP456" s="150" t="str">
        <f>INDEX(DISCOM!F:F,MATCH(B456,DISCOM!B:B,0))</f>
        <v>A+</v>
      </c>
      <c r="AQ456" s="74" t="str">
        <f>INDEX(DISCOM!H:H,MATCH(B456,DISCOM!B:B,0))</f>
        <v>Yes</v>
      </c>
      <c r="AR456" s="150" t="s">
        <v>726</v>
      </c>
      <c r="AS456" s="77">
        <f>(INDEX(Tariff!D:D,MATCH(A456,Tariff!A:A,0)))*100</f>
        <v>60</v>
      </c>
      <c r="AT456" s="85" t="str">
        <f>(INDEX(Tariff!E:E,MATCH(A456,Tariff!A:A,0)))</f>
        <v>Very High</v>
      </c>
      <c r="AU456" s="86" t="str">
        <f t="shared" si="170"/>
        <v>Madhya Gujarat Vij Company Limited (MGVCL) is the Distribution Company responsible for distributing electricity. The rating of DISCOM (capturing financial and operational metrics) is A+. More than 70 % of feeder is segregated.</v>
      </c>
      <c r="AV456" s="119" t="str">
        <f>INDEX('Community SIP'!I:I,MATCH(B456,'Community SIP'!B:B,0))</f>
        <v/>
      </c>
      <c r="AW456" s="119" t="str">
        <f t="shared" si="173"/>
        <v/>
      </c>
      <c r="AX456" s="119" t="str">
        <f t="shared" si="174"/>
        <v xml:space="preserve"> High groundwater development suggests that new SIPs should focus on surface water sources. </v>
      </c>
      <c r="AY456" s="120" t="s">
        <v>727</v>
      </c>
      <c r="AZ456" s="119" t="str">
        <f t="shared" si="171"/>
        <v>Electric</v>
      </c>
      <c r="BA456" s="120" t="s">
        <v>728</v>
      </c>
      <c r="BB456" s="120" t="str">
        <f>INDEX(DISCOM!H:H,MATCH(B456,DISCOM!B:B,0))</f>
        <v>Yes</v>
      </c>
      <c r="BC456" s="153" t="s">
        <v>729</v>
      </c>
      <c r="BD456"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56" s="58" t="s">
        <v>730</v>
      </c>
      <c r="BG456">
        <f>Y456*100</f>
        <v>0</v>
      </c>
    </row>
    <row r="457" spans="1:59" ht="123" customHeight="1" x14ac:dyDescent="0.25">
      <c r="A457" s="88" t="str">
        <f>INDEX(Aquifer!A:A,MATCH(B457,Aquifer!C:C,0))</f>
        <v>haryana</v>
      </c>
      <c r="B457" s="89" t="s">
        <v>196</v>
      </c>
      <c r="C457" s="87">
        <v>4.79</v>
      </c>
      <c r="D457" s="130">
        <f>INDEX(Aquifer!J:J,MATCH(B457,Aquifer!C:C,0))*100</f>
        <v>40.596136219417609</v>
      </c>
      <c r="E457" s="128">
        <v>197.5</v>
      </c>
      <c r="F457" s="128">
        <v>65.8</v>
      </c>
      <c r="G457" s="128">
        <v>57.708321450978147</v>
      </c>
      <c r="H457" s="46" t="str">
        <f t="shared" si="156"/>
        <v>Moderate</v>
      </c>
      <c r="I457" s="46" t="str">
        <f t="shared" si="157"/>
        <v>High</v>
      </c>
      <c r="J457" s="46" t="str">
        <f t="shared" si="158"/>
        <v>High</v>
      </c>
      <c r="K457" s="46" t="str">
        <f t="shared" si="159"/>
        <v>High</v>
      </c>
      <c r="L457" s="91" t="str">
        <f t="shared" si="160"/>
        <v>District has Moderate proportion of area under cultivation, supporting High cropping intensity. Irrigation coverage is High with High irrigation water requirements.</v>
      </c>
      <c r="M457" s="132">
        <v>87.32</v>
      </c>
      <c r="N457" s="132">
        <f>INDEX(Aquifer!H:H,MATCH(B457,Aquifer!C:C,0))</f>
        <v>63.01</v>
      </c>
      <c r="O457" s="77" t="str">
        <f>INDEX(Aquifer!F:F,MATCH(B457,Aquifer!C:C,0))</f>
        <v>SR</v>
      </c>
      <c r="P457" s="134">
        <f>INDEX(surface_water_body!F:F,MATCH(B457,surface_water_body!A:A,0))</f>
        <v>209</v>
      </c>
      <c r="Q457" s="42">
        <f>INDEX(surface_water_body!D:D,MATCH(B457,surface_water_body!A:A,0))</f>
        <v>0.95</v>
      </c>
      <c r="R457" s="132">
        <f>INDEX(surface_water_body!E:E,MATCH(B457,surface_water_body!A:A,0))</f>
        <v>0.12594960505027669</v>
      </c>
      <c r="S457" s="43" t="str">
        <f t="shared" si="161"/>
        <v>Very High</v>
      </c>
      <c r="T457" s="43" t="str">
        <f t="shared" si="162"/>
        <v>Moderate</v>
      </c>
      <c r="U457" s="43">
        <f t="shared" si="175"/>
        <v>1</v>
      </c>
      <c r="V457" s="48" t="str">
        <f t="shared" si="163"/>
        <v>Groundwater contribution to irrigation is Very High with current groundwater development stage classified as Moderate. There are 209 surface water bodies, covering 0.1% of district area.</v>
      </c>
      <c r="W457" s="136">
        <v>100</v>
      </c>
      <c r="X457" s="134">
        <v>100</v>
      </c>
      <c r="Y457" s="143">
        <f>INDEX(Aquifer!E:E, MATCH(B457,Aquifer!C:C,0))*100</f>
        <v>0</v>
      </c>
      <c r="Z457" s="139">
        <f>(INDEX(Aquifer!G:G, MATCH(B457,Aquifer!C:C,0)))*(10^4/10^6)</f>
        <v>83.826800000000006</v>
      </c>
      <c r="AA457" s="141">
        <v>10</v>
      </c>
      <c r="AB457" s="56">
        <f>INDEX(Replacement!M:M, MATCH(B457,Replacement!B:B,0))</f>
        <v>10.7</v>
      </c>
      <c r="AC457" s="57">
        <f t="shared" si="176"/>
        <v>1</v>
      </c>
      <c r="AD457" s="57">
        <f>(X457/100)*0.278+(Y457/100)*0.0732</f>
        <v>0.27800000000000002</v>
      </c>
      <c r="AE457" s="44">
        <f t="shared" si="164"/>
        <v>2.2626312527259263E-3</v>
      </c>
      <c r="AF457" s="61" t="str">
        <f t="shared" si="165"/>
        <v>District has 100 pumps, with 100 % of pumps being electric. The electric tariff subsidy is Very High. These pumps abstract 83 MCM of groundwater.</v>
      </c>
      <c r="AG457" s="146">
        <f>INDEX(Replacement!N:N,MATCH(B457,Replacement!B:B,0))</f>
        <v>80.180000000000007</v>
      </c>
      <c r="AH457" s="147">
        <f>INDEX('Community SIP'!C:C,MATCH(B457,'Community SIP'!B:B,0))</f>
        <v>1.4</v>
      </c>
      <c r="AI457" s="147">
        <f>INDEX('Community SIP'!D:D,MATCH(B457,'Community SIP'!B:B,0))</f>
        <v>1</v>
      </c>
      <c r="AJ457" s="67" t="str">
        <f t="shared" si="166"/>
        <v>Very High</v>
      </c>
      <c r="AK457" s="64">
        <f t="shared" si="167"/>
        <v>3</v>
      </c>
      <c r="AL457" s="64" t="str">
        <f t="shared" si="168"/>
        <v>Low</v>
      </c>
      <c r="AM457" s="70" t="str">
        <f t="shared" si="169"/>
        <v>Small and Marginal farmers hold 80 % of holdings. The average area per holding is 1.4 ha with Low fragmentation of land.</v>
      </c>
      <c r="AN457" s="150" t="str">
        <f>INDEX(DISCOM!E:E,MATCH(B457,DISCOM!B:B,0))</f>
        <v>Uttar Haryana Bijli Vitran Nigam Limited (UHBVNL)</v>
      </c>
      <c r="AO457" s="150"/>
      <c r="AP457" s="150" t="str">
        <f>INDEX(DISCOM!F:F,MATCH(B457,DISCOM!B:B,0))</f>
        <v>A+</v>
      </c>
      <c r="AQ457" s="74" t="str">
        <f>INDEX(DISCOM!H:H,MATCH(B457,DISCOM!B:B,0))</f>
        <v>Yes</v>
      </c>
      <c r="AR457" s="150" t="s">
        <v>726</v>
      </c>
      <c r="AS457" s="77">
        <f>(INDEX(Tariff!D:D,MATCH(A457,Tariff!A:A,0)))*100</f>
        <v>10</v>
      </c>
      <c r="AT457" s="85" t="str">
        <f>(INDEX(Tariff!E:E,MATCH(A457,Tariff!A:A,0)))</f>
        <v>Very High</v>
      </c>
      <c r="AU457" s="86" t="str">
        <f t="shared" si="170"/>
        <v>Uttar Haryana Bijli Vitran Nigam Limited (UHBVNL) is the Distribution Company responsible for distributing electricity. The rating of DISCOM (capturing financial and operational metrics) is A+. More than 70 % of feeder is segregated.</v>
      </c>
      <c r="AV457" s="119" t="str">
        <f>INDEX('Community SIP'!I:I,MATCH(B457,'Community SIP'!B:B,0))</f>
        <v/>
      </c>
      <c r="AW457" s="119" t="str">
        <f t="shared" si="173"/>
        <v/>
      </c>
      <c r="AX457" s="119" t="str">
        <f t="shared" si="174"/>
        <v xml:space="preserve"> High groundwater development suggests that new SIPs should focus on surface water sources. </v>
      </c>
      <c r="AY457" s="120" t="s">
        <v>727</v>
      </c>
      <c r="AZ457" s="120" t="str">
        <f t="shared" si="171"/>
        <v>Electric</v>
      </c>
      <c r="BA457" s="120" t="s">
        <v>728</v>
      </c>
      <c r="BB457" s="120" t="str">
        <f>INDEX(DISCOM!H:H,MATCH(B457,DISCOM!B:B,0))</f>
        <v>Yes</v>
      </c>
      <c r="BC457" s="153" t="s">
        <v>729</v>
      </c>
      <c r="BD457"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57" s="58" t="s">
        <v>730</v>
      </c>
      <c r="BG457">
        <f>Y457*100</f>
        <v>0</v>
      </c>
    </row>
    <row r="458" spans="1:59" ht="123" customHeight="1" x14ac:dyDescent="0.25">
      <c r="A458" s="88" t="str">
        <f>INDEX(Aquifer!A:A,MATCH(B458,Aquifer!C:C,0))</f>
        <v>haryana</v>
      </c>
      <c r="B458" s="89" t="s">
        <v>204</v>
      </c>
      <c r="C458" s="87">
        <v>4.7936280055214997</v>
      </c>
      <c r="D458" s="130">
        <f>INDEX(Aquifer!J:J,MATCH(B458,Aquifer!C:C,0))*100</f>
        <v>75.274188961732676</v>
      </c>
      <c r="E458" s="128">
        <v>196.8</v>
      </c>
      <c r="F458" s="128">
        <v>100</v>
      </c>
      <c r="G458" s="128">
        <v>81.000670284762904</v>
      </c>
      <c r="H458" s="46" t="str">
        <f t="shared" si="156"/>
        <v>Very High</v>
      </c>
      <c r="I458" s="46" t="str">
        <f t="shared" si="157"/>
        <v>High</v>
      </c>
      <c r="J458" s="46" t="str">
        <f t="shared" si="158"/>
        <v>Very High</v>
      </c>
      <c r="K458" s="46" t="str">
        <f t="shared" si="159"/>
        <v>Very High</v>
      </c>
      <c r="L458" s="91" t="str">
        <f t="shared" si="160"/>
        <v>District has Very High proportion of area under cultivation, supporting High cropping intensity. Irrigation coverage is Very High with Very High irrigation water requirements.</v>
      </c>
      <c r="M458" s="132">
        <v>78.73</v>
      </c>
      <c r="N458" s="132">
        <f>INDEX(Aquifer!H:H,MATCH(B458,Aquifer!C:C,0))</f>
        <v>198.16</v>
      </c>
      <c r="O458" s="77" t="str">
        <f>INDEX(Aquifer!F:F,MATCH(B458,Aquifer!C:C,0))</f>
        <v>SR</v>
      </c>
      <c r="P458" s="134">
        <f>INDEX(surface_water_body!F:F,MATCH(B458,surface_water_body!A:A,0))</f>
        <v>574</v>
      </c>
      <c r="Q458" s="42">
        <f>INDEX(surface_water_body!D:D,MATCH(B458,surface_water_body!A:A,0))</f>
        <v>4.7938200000000037</v>
      </c>
      <c r="R458" s="132">
        <f>INDEX(surface_water_body!E:E,MATCH(B458,surface_water_body!A:A,0))</f>
        <v>0.38256729961069835</v>
      </c>
      <c r="S458" s="43" t="str">
        <f t="shared" si="161"/>
        <v>Very High</v>
      </c>
      <c r="T458" s="43" t="str">
        <f t="shared" si="162"/>
        <v>Over-exploited</v>
      </c>
      <c r="U458" s="43">
        <f t="shared" si="175"/>
        <v>2</v>
      </c>
      <c r="V458" s="48" t="str">
        <f t="shared" si="163"/>
        <v>Groundwater contribution to irrigation is Very High with current groundwater development stage classified as Over-exploited. There are 574 surface water bodies, covering 0.4% of district area.</v>
      </c>
      <c r="W458" s="136">
        <v>100</v>
      </c>
      <c r="X458" s="134">
        <v>98</v>
      </c>
      <c r="Y458" s="143">
        <f>INDEX(Aquifer!E:E, MATCH(B458,Aquifer!C:C,0))*100</f>
        <v>0</v>
      </c>
      <c r="Z458" s="139">
        <f>(INDEX(Aquifer!G:G, MATCH(B458,Aquifer!C:C,0)))*(10^4/10^6)</f>
        <v>597.50160000000005</v>
      </c>
      <c r="AA458" s="141">
        <v>10</v>
      </c>
      <c r="AB458" s="56">
        <f>INDEX(Replacement!M:M, MATCH(B458,Replacement!B:B,0))</f>
        <v>17</v>
      </c>
      <c r="AC458" s="57">
        <f t="shared" si="176"/>
        <v>1</v>
      </c>
      <c r="AD458" s="57">
        <f>(X458/100)*0.278+(Y458/100)*0.0732</f>
        <v>0.27244000000000002</v>
      </c>
      <c r="AE458" s="44">
        <f t="shared" si="164"/>
        <v>2.5110836816302228E-2</v>
      </c>
      <c r="AF458" s="61" t="str">
        <f t="shared" si="165"/>
        <v>District has 100 pumps, with 98 % of pumps being electric. The electric tariff subsidy is Very High. These pumps abstract 597 MCM of groundwater.</v>
      </c>
      <c r="AG458" s="146">
        <f>INDEX(Replacement!N:N,MATCH(B458,Replacement!B:B,0))</f>
        <v>78.569999999999993</v>
      </c>
      <c r="AH458" s="147">
        <f>INDEX('Community SIP'!C:C,MATCH(B458,'Community SIP'!B:B,0))</f>
        <v>1.54</v>
      </c>
      <c r="AI458" s="147">
        <f>INDEX('Community SIP'!D:D,MATCH(B458,'Community SIP'!B:B,0))</f>
        <v>1.02</v>
      </c>
      <c r="AJ458" s="67" t="str">
        <f t="shared" si="166"/>
        <v>High</v>
      </c>
      <c r="AK458" s="64">
        <f t="shared" si="167"/>
        <v>3</v>
      </c>
      <c r="AL458" s="64" t="str">
        <f t="shared" si="168"/>
        <v>Low</v>
      </c>
      <c r="AM458" s="70" t="str">
        <f t="shared" si="169"/>
        <v>Small and Marginal farmers hold 78 % of holdings. The average area per holding is 1.54 ha with Low fragmentation of land.</v>
      </c>
      <c r="AN458" s="150" t="str">
        <f>INDEX(DISCOM!E:E,MATCH(B458,DISCOM!B:B,0))</f>
        <v>Uttar Haryana Bijli Vitran Nigam Limited (UHBVNL)</v>
      </c>
      <c r="AO458" s="150"/>
      <c r="AP458" s="150" t="str">
        <f>INDEX(DISCOM!F:F,MATCH(B458,DISCOM!B:B,0))</f>
        <v>A+</v>
      </c>
      <c r="AQ458" s="74" t="str">
        <f>INDEX(DISCOM!H:H,MATCH(B458,DISCOM!B:B,0))</f>
        <v>Yes</v>
      </c>
      <c r="AR458" s="150" t="s">
        <v>726</v>
      </c>
      <c r="AS458" s="77">
        <f>(INDEX(Tariff!D:D,MATCH(A458,Tariff!A:A,0)))*100</f>
        <v>10</v>
      </c>
      <c r="AT458" s="85" t="str">
        <f>(INDEX(Tariff!E:E,MATCH(A458,Tariff!A:A,0)))</f>
        <v>Very High</v>
      </c>
      <c r="AU458" s="86" t="str">
        <f t="shared" si="170"/>
        <v>Uttar Haryana Bijli Vitran Nigam Limited (UHBVNL) is the Distribution Company responsible for distributing electricity. The rating of DISCOM (capturing financial and operational metrics) is A+. More than 70 % of feeder is segregated.</v>
      </c>
      <c r="AV458" s="119" t="str">
        <f>INDEX('Community SIP'!I:I,MATCH(B458,'Community SIP'!B:B,0))</f>
        <v/>
      </c>
      <c r="AW458" s="119" t="str">
        <f t="shared" si="173"/>
        <v/>
      </c>
      <c r="AX458" s="119" t="str">
        <f t="shared" si="174"/>
        <v xml:space="preserve"> High groundwater development suggests that new SIPs should focus on surface water sources. </v>
      </c>
      <c r="AY458" s="120" t="s">
        <v>727</v>
      </c>
      <c r="AZ458" s="120" t="str">
        <f t="shared" si="171"/>
        <v>Electric</v>
      </c>
      <c r="BA458" s="120" t="s">
        <v>728</v>
      </c>
      <c r="BB458" s="120" t="str">
        <f>INDEX(DISCOM!H:H,MATCH(B458,DISCOM!B:B,0))</f>
        <v>Yes</v>
      </c>
      <c r="BC458" s="153" t="s">
        <v>729</v>
      </c>
      <c r="BD458"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58" s="58" t="s">
        <v>730</v>
      </c>
      <c r="BG458">
        <f>Y458*100</f>
        <v>0</v>
      </c>
    </row>
    <row r="459" spans="1:59" ht="123" customHeight="1" x14ac:dyDescent="0.25">
      <c r="A459" s="88" t="str">
        <f>INDEX(Aquifer!A:A,MATCH(B459,Aquifer!C:C,0))</f>
        <v>madhya pradesh</v>
      </c>
      <c r="B459" s="89" t="s">
        <v>487</v>
      </c>
      <c r="C459" s="87">
        <v>5.1900131059544998</v>
      </c>
      <c r="D459" s="130">
        <f>INDEX(Aquifer!J:J,MATCH(B459,Aquifer!C:C,0))*100</f>
        <v>36.682344037193211</v>
      </c>
      <c r="E459" s="128">
        <v>177.7</v>
      </c>
      <c r="F459" s="128">
        <v>34.6</v>
      </c>
      <c r="G459" s="128">
        <v>70.097029488291412</v>
      </c>
      <c r="H459" s="46" t="str">
        <f t="shared" si="156"/>
        <v>Moderate</v>
      </c>
      <c r="I459" s="46" t="str">
        <f t="shared" si="157"/>
        <v>Moderate</v>
      </c>
      <c r="J459" s="46" t="str">
        <f t="shared" si="158"/>
        <v>Moderate</v>
      </c>
      <c r="K459" s="46" t="str">
        <f t="shared" si="159"/>
        <v>Very High</v>
      </c>
      <c r="L459" s="91" t="str">
        <f t="shared" si="160"/>
        <v>District has Moderate proportion of area under cultivation, supporting Moderate cropping intensity. Irrigation coverage is Moderate with Very High irrigation water requirements.</v>
      </c>
      <c r="M459" s="132">
        <v>55.65</v>
      </c>
      <c r="N459" s="132">
        <f>INDEX(Aquifer!H:H,MATCH(B459,Aquifer!C:C,0))</f>
        <v>36.479999999999997</v>
      </c>
      <c r="O459" s="77" t="str">
        <f>INDEX(Aquifer!F:F,MATCH(B459,Aquifer!C:C,0))</f>
        <v>SR</v>
      </c>
      <c r="P459" s="134">
        <f>INDEX(surface_water_body!F:F,MATCH(B459,surface_water_body!A:A,0))</f>
        <v>2771</v>
      </c>
      <c r="Q459" s="42">
        <f>INDEX(surface_water_body!D:D,MATCH(B459,surface_water_body!A:A,0))</f>
        <v>42.658069999999988</v>
      </c>
      <c r="R459" s="132">
        <f>INDEX(surface_water_body!E:E,MATCH(B459,surface_water_body!A:A,0))</f>
        <v>0.59309845697276131</v>
      </c>
      <c r="S459" s="43" t="str">
        <f t="shared" si="161"/>
        <v>High</v>
      </c>
      <c r="T459" s="43" t="str">
        <f t="shared" si="162"/>
        <v>Low</v>
      </c>
      <c r="U459" s="43">
        <f t="shared" si="175"/>
        <v>4</v>
      </c>
      <c r="V459" s="48" t="str">
        <f t="shared" si="163"/>
        <v>Groundwater contribution to irrigation is High with current groundwater development stage classified as Low. There are 2771 surface water bodies, covering 0.6% of district area.</v>
      </c>
      <c r="W459" s="136">
        <v>100</v>
      </c>
      <c r="X459" s="134">
        <v>100</v>
      </c>
      <c r="Y459" s="143">
        <f>INDEX(Aquifer!E:E, MATCH(B459,Aquifer!C:C,0))*100</f>
        <v>0</v>
      </c>
      <c r="Z459" s="139">
        <f>(INDEX(Aquifer!G:G, MATCH(B459,Aquifer!C:C,0)))*(10^4/10^6)</f>
        <v>184.5975</v>
      </c>
      <c r="AA459" s="141">
        <v>135</v>
      </c>
      <c r="AB459" s="56">
        <f>INDEX(Replacement!M:M, MATCH(B459,Replacement!B:B,0))</f>
        <v>9.5</v>
      </c>
      <c r="AC459" s="57">
        <f t="shared" si="176"/>
        <v>1</v>
      </c>
      <c r="AD459" s="57">
        <f>(X459/100)*0.278+(Y459/100)*0.0732</f>
        <v>0.27800000000000002</v>
      </c>
      <c r="AE459" s="44">
        <f t="shared" si="164"/>
        <v>4.4238107180555562E-3</v>
      </c>
      <c r="AF459" s="61" t="str">
        <f t="shared" si="165"/>
        <v>District has 100 pumps, with 100 % of pumps being electric. The electric tariff subsidy is High. These pumps abstract 184 MCM of groundwater.</v>
      </c>
      <c r="AG459" s="146">
        <f>INDEX(Replacement!N:N,MATCH(B459,Replacement!B:B,0))</f>
        <v>79.19</v>
      </c>
      <c r="AH459" s="147">
        <f>INDEX('Community SIP'!C:C,MATCH(B459,'Community SIP'!B:B,0))</f>
        <v>1.42</v>
      </c>
      <c r="AI459" s="147">
        <f>INDEX('Community SIP'!D:D,MATCH(B459,'Community SIP'!B:B,0))</f>
        <v>4.78</v>
      </c>
      <c r="AJ459" s="67" t="str">
        <f t="shared" si="166"/>
        <v>High</v>
      </c>
      <c r="AK459" s="64">
        <f t="shared" si="167"/>
        <v>3</v>
      </c>
      <c r="AL459" s="64" t="str">
        <f t="shared" si="168"/>
        <v>Very High</v>
      </c>
      <c r="AM459" s="70" t="str">
        <f t="shared" si="169"/>
        <v>Small and Marginal farmers hold 79 % of holdings. The average area per holding is 1.42 ha with Very High fragmentation of land.</v>
      </c>
      <c r="AN459" s="150" t="str">
        <f>INDEX(DISCOM!E:E,MATCH(B459,DISCOM!B:B,0))</f>
        <v>Madhya Pradesh Poorv Kshetra Vidyut Vitaran Company Limited (MPPoKVVCL)</v>
      </c>
      <c r="AO459" s="150"/>
      <c r="AP459" s="150" t="str">
        <f>INDEX(DISCOM!F:F,MATCH(B459,DISCOM!B:B,0))</f>
        <v>B-</v>
      </c>
      <c r="AQ459" s="74" t="str">
        <f>INDEX(DISCOM!H:H,MATCH(B459,DISCOM!B:B,0))</f>
        <v>Yes</v>
      </c>
      <c r="AR459" s="150" t="s">
        <v>726</v>
      </c>
      <c r="AS459" s="77">
        <f>(INDEX(Tariff!D:D,MATCH(A459,Tariff!A:A,0)))*100</f>
        <v>135</v>
      </c>
      <c r="AT459" s="85" t="str">
        <f>(INDEX(Tariff!E:E,MATCH(A459,Tariff!A:A,0)))</f>
        <v>High</v>
      </c>
      <c r="AU459" s="86" t="str">
        <f t="shared" si="170"/>
        <v>Madhya Pradesh Poorv Kshetra Vidyut Vitaran Company Limited (MPPoKVVCL) is the Distribution Company responsible for distributing electricity. The rating of DISCOM (capturing financial and operational metrics) is B-. More than 70 % of feeder is segregated.</v>
      </c>
      <c r="AV459" s="119" t="str">
        <f>INDEX('Community SIP'!I:I,MATCH(B459,'Community SIP'!B:B,0))</f>
        <v>Community SIP</v>
      </c>
      <c r="AW459" s="119" t="str">
        <f t="shared" si="173"/>
        <v xml:space="preserve"> Small farm areas alongside higher fragmentation of holdings suggests community SIPs may be preferred</v>
      </c>
      <c r="AX459" s="119" t="str">
        <f t="shared" si="174"/>
        <v/>
      </c>
      <c r="AY459" s="119"/>
      <c r="AZ459" s="119" t="str">
        <f t="shared" si="171"/>
        <v>Electric</v>
      </c>
      <c r="BA459" s="119"/>
      <c r="BB459" s="120" t="str">
        <f>INDEX(DISCOM!H:H,MATCH(B459,DISCOM!B:B,0))</f>
        <v>Yes</v>
      </c>
      <c r="BC459" s="153" t="s">
        <v>741</v>
      </c>
      <c r="BD459" s="181" t="str">
        <f t="shared" si="172"/>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59" s="58" t="s">
        <v>742</v>
      </c>
      <c r="BG459">
        <f>Y459*100</f>
        <v>0</v>
      </c>
    </row>
    <row r="460" spans="1:59" ht="123" customHeight="1" x14ac:dyDescent="0.25">
      <c r="A460" s="88" t="str">
        <f>INDEX(Aquifer!A:A,MATCH(B460,Aquifer!C:C,0))</f>
        <v>arunachal pradesh</v>
      </c>
      <c r="B460" s="89" t="s">
        <v>74</v>
      </c>
      <c r="C460" s="87">
        <v>3.8</v>
      </c>
      <c r="D460" s="130">
        <f>INDEX(Aquifer!J:J,MATCH(B460,Aquifer!C:C,0))*100</f>
        <v>59.503414518612082</v>
      </c>
      <c r="E460" s="128">
        <v>147.9</v>
      </c>
      <c r="F460" s="128">
        <v>24</v>
      </c>
      <c r="G460" s="128">
        <v>20.321195257682071</v>
      </c>
      <c r="H460" s="46" t="str">
        <f t="shared" si="156"/>
        <v>High</v>
      </c>
      <c r="I460" s="46" t="str">
        <f t="shared" si="157"/>
        <v>Moderate</v>
      </c>
      <c r="J460" s="46" t="str">
        <f t="shared" si="158"/>
        <v>Low</v>
      </c>
      <c r="K460" s="46" t="str">
        <f t="shared" si="159"/>
        <v>Low</v>
      </c>
      <c r="L460" s="91" t="str">
        <f t="shared" si="160"/>
        <v>District has High proportion of area under cultivation, supporting Moderate cropping intensity. Irrigation coverage is Low with Low irrigation water requirements.</v>
      </c>
      <c r="M460" s="132">
        <v>2.59</v>
      </c>
      <c r="N460" s="132">
        <f>INDEX(Aquifer!H:H,MATCH(B460,Aquifer!C:C,0))</f>
        <v>1.24</v>
      </c>
      <c r="O460" s="77" t="str">
        <f>INDEX(Aquifer!F:F,MATCH(B460,Aquifer!C:C,0))</f>
        <v>SR</v>
      </c>
      <c r="P460" s="134">
        <f>INDEX(surface_water_body!F:F,MATCH(B460,surface_water_body!A:A,0))</f>
        <v>266</v>
      </c>
      <c r="Q460" s="42">
        <f>INDEX(surface_water_body!D:D,MATCH(B460,surface_water_body!A:A,0))</f>
        <v>1.8644800000000015</v>
      </c>
      <c r="R460" s="132">
        <f>INDEX(surface_water_body!E:E,MATCH(B460,surface_water_body!A:A,0))</f>
        <v>5.2270045408660121E-2</v>
      </c>
      <c r="S460" s="43" t="str">
        <f t="shared" si="161"/>
        <v>Low</v>
      </c>
      <c r="T460" s="43" t="str">
        <f t="shared" si="162"/>
        <v>Low</v>
      </c>
      <c r="U460" s="43">
        <f t="shared" si="175"/>
        <v>1</v>
      </c>
      <c r="V460" s="48" t="str">
        <f t="shared" si="163"/>
        <v>Groundwater contribution to irrigation is Low with current groundwater development stage classified as Low. There are 266 surface water bodies, covering 0.1% of district area.</v>
      </c>
      <c r="W460" s="136">
        <v>100</v>
      </c>
      <c r="X460" s="134">
        <v>0</v>
      </c>
      <c r="Y460" s="143">
        <f>INDEX(Aquifer!E:E, MATCH(B460,Aquifer!C:C,0))*100</f>
        <v>0</v>
      </c>
      <c r="Z460" s="139">
        <f>(INDEX(Aquifer!G:G, MATCH(B460,Aquifer!C:C,0)))*(10^4/10^6)</f>
        <v>0</v>
      </c>
      <c r="AA460" s="141">
        <v>290</v>
      </c>
      <c r="AB460" s="56">
        <f>INDEX(Replacement!M:M, MATCH(B460,Replacement!B:B,0))</f>
        <v>1.4</v>
      </c>
      <c r="AC460" s="57">
        <f t="shared" si="176"/>
        <v>4</v>
      </c>
      <c r="AD460" s="57">
        <f>(X460/100)*0.278+(Y460/100)*0.0732</f>
        <v>0</v>
      </c>
      <c r="AE460" s="44">
        <f t="shared" si="164"/>
        <v>0</v>
      </c>
      <c r="AF460" s="61" t="str">
        <f t="shared" si="165"/>
        <v>District has 100 pumps, with 0 % of pumps being electric. The electric tariff subsidy is Moderate. These pumps abstract 0 MCM of groundwater.</v>
      </c>
      <c r="AG460" s="146">
        <f>INDEX(Replacement!N:N,MATCH(B460,Replacement!B:B,0))</f>
        <v>31.970000000000002</v>
      </c>
      <c r="AH460" s="147">
        <f>INDEX('Community SIP'!C:C,MATCH(B460,'Community SIP'!B:B,0))</f>
        <v>4.07</v>
      </c>
      <c r="AI460" s="147">
        <f>INDEX('Community SIP'!D:D,MATCH(B460,'Community SIP'!B:B,0))</f>
        <v>2.31</v>
      </c>
      <c r="AJ460" s="67" t="str">
        <f t="shared" si="166"/>
        <v>Low</v>
      </c>
      <c r="AK460" s="64">
        <f t="shared" si="167"/>
        <v>1</v>
      </c>
      <c r="AL460" s="64" t="str">
        <f t="shared" si="168"/>
        <v>High</v>
      </c>
      <c r="AM460" s="70" t="str">
        <f t="shared" si="169"/>
        <v>Small and Marginal farmers hold 31 % of holdings. The average area per holding is 4.07 ha with High fragmentation of land.</v>
      </c>
      <c r="AN460" s="150" t="e">
        <f>INDEX(DISCOM!E:E,MATCH(B460,DISCOM!B:B,0))</f>
        <v>#N/A</v>
      </c>
      <c r="AO460" s="150"/>
      <c r="AP460" s="150" t="e">
        <f>INDEX(DISCOM!F:F,MATCH(B460,DISCOM!B:B,0))</f>
        <v>#N/A</v>
      </c>
      <c r="AQ460" s="74" t="str">
        <f>INDEX(DISCOM!H:H,MATCH(B460,DISCOM!B:B,0))</f>
        <v>No data</v>
      </c>
      <c r="AR460" s="150"/>
      <c r="AS460" s="77">
        <f>(INDEX(Tariff!D:D,MATCH(A460,Tariff!A:A,0)))*100</f>
        <v>290</v>
      </c>
      <c r="AT460" s="85" t="str">
        <f>(INDEX(Tariff!E:E,MATCH(A460,Tariff!A:A,0)))</f>
        <v>Moderate</v>
      </c>
      <c r="AU460" s="86" t="s">
        <v>735</v>
      </c>
      <c r="AV460" s="119" t="str">
        <f>INDEX('Community SIP'!I:I,MATCH(B460,'Community SIP'!B:B,0))</f>
        <v/>
      </c>
      <c r="AW460" s="119" t="str">
        <f t="shared" si="173"/>
        <v/>
      </c>
      <c r="AX460" s="119" t="str">
        <f t="shared" si="174"/>
        <v/>
      </c>
      <c r="AY460" s="119"/>
      <c r="AZ460" s="119" t="str">
        <f t="shared" si="171"/>
        <v>Diesel</v>
      </c>
      <c r="BA460" s="119"/>
      <c r="BB460" s="120" t="str">
        <f>INDEX(DISCOM!H:H,MATCH(B460,DISCOM!B:B,0))</f>
        <v>No data</v>
      </c>
      <c r="BC460" s="153" t="s">
        <v>736</v>
      </c>
      <c r="BD460" s="181" t="str">
        <f t="shared" si="172"/>
        <v>Higher proportion of diesel pumps suggests that PM-KUSUM model B be preferred.</v>
      </c>
      <c r="BE460" s="58" t="s">
        <v>737</v>
      </c>
      <c r="BG460">
        <f>Y460*100</f>
        <v>0</v>
      </c>
    </row>
    <row r="461" spans="1:59" ht="123" customHeight="1" x14ac:dyDescent="0.25">
      <c r="A461" s="88" t="str">
        <f>INDEX(Aquifer!A:A,MATCH(B461,Aquifer!C:C,0))</f>
        <v>maharashtra</v>
      </c>
      <c r="B461" s="89" t="s">
        <v>60</v>
      </c>
      <c r="C461" s="87">
        <v>5.3170656297320003</v>
      </c>
      <c r="D461" s="130">
        <f>INDEX(Aquifer!J:J,MATCH(B461,Aquifer!C:C,0))*100</f>
        <v>81.492631912533682</v>
      </c>
      <c r="E461" s="128">
        <v>120</v>
      </c>
      <c r="F461" s="128">
        <v>29.3</v>
      </c>
      <c r="G461" s="128">
        <v>68.625519268344746</v>
      </c>
      <c r="H461" s="46" t="str">
        <f t="shared" si="156"/>
        <v>Very High</v>
      </c>
      <c r="I461" s="46" t="str">
        <f t="shared" si="157"/>
        <v>Low</v>
      </c>
      <c r="J461" s="46" t="str">
        <f t="shared" si="158"/>
        <v>Moderate</v>
      </c>
      <c r="K461" s="46" t="str">
        <f t="shared" si="159"/>
        <v>Very High</v>
      </c>
      <c r="L461" s="91" t="str">
        <f t="shared" si="160"/>
        <v>District has Very High proportion of area under cultivation, supporting Low cropping intensity. Irrigation coverage is Moderate with Very High irrigation water requirements.</v>
      </c>
      <c r="M461" s="132">
        <v>92.589999999999989</v>
      </c>
      <c r="N461" s="132">
        <f>INDEX(Aquifer!H:H,MATCH(B461,Aquifer!C:C,0))</f>
        <v>46.5</v>
      </c>
      <c r="O461" s="77" t="str">
        <f>INDEX(Aquifer!F:F,MATCH(B461,Aquifer!C:C,0))</f>
        <v>HR</v>
      </c>
      <c r="P461" s="134">
        <f>INDEX(surface_water_body!F:F,MATCH(B461,surface_water_body!A:A,0))</f>
        <v>1688</v>
      </c>
      <c r="Q461" s="42">
        <f>INDEX(surface_water_body!D:D,MATCH(B461,surface_water_body!A:A,0))</f>
        <v>83.56</v>
      </c>
      <c r="R461" s="132">
        <f>INDEX(surface_water_body!E:E,MATCH(B461,surface_water_body!A:A,0))</f>
        <v>1.2835018249808183</v>
      </c>
      <c r="S461" s="43" t="str">
        <f t="shared" si="161"/>
        <v>Very High</v>
      </c>
      <c r="T461" s="43" t="str">
        <f t="shared" si="162"/>
        <v>Low</v>
      </c>
      <c r="U461" s="43">
        <f t="shared" si="175"/>
        <v>4</v>
      </c>
      <c r="V461" s="48" t="str">
        <f t="shared" si="163"/>
        <v>Groundwater contribution to irrigation is Very High with current groundwater development stage classified as Low. There are 1688 surface water bodies, covering 1.3% of district area.</v>
      </c>
      <c r="W461" s="136">
        <v>100</v>
      </c>
      <c r="X461" s="134">
        <v>96</v>
      </c>
      <c r="Y461" s="143">
        <f>INDEX(Aquifer!E:E, MATCH(B461,Aquifer!C:C,0))*100</f>
        <v>2</v>
      </c>
      <c r="Z461" s="139">
        <f>(INDEX(Aquifer!G:G, MATCH(B461,Aquifer!C:C,0)))*(10^4/10^6)</f>
        <v>49.0351</v>
      </c>
      <c r="AA461" s="141">
        <v>155</v>
      </c>
      <c r="AB461" s="56">
        <f>INDEX(Replacement!M:M, MATCH(B461,Replacement!B:B,0))</f>
        <v>9.5936523464399137</v>
      </c>
      <c r="AC461" s="57">
        <f t="shared" si="176"/>
        <v>1</v>
      </c>
      <c r="AD461" s="57">
        <f>(X461/100)*0.278+(Y461/100)*0.0732</f>
        <v>0.26834400000000003</v>
      </c>
      <c r="AE461" s="44">
        <f t="shared" si="164"/>
        <v>1.1454740401056591E-3</v>
      </c>
      <c r="AF461" s="61" t="str">
        <f t="shared" si="165"/>
        <v>District has 100 pumps, with 96 % of pumps being electric. The electric tariff subsidy is Moderate. These pumps abstract 49 MCM of groundwater.</v>
      </c>
      <c r="AG461" s="146">
        <f>INDEX(Replacement!N:N,MATCH(B461,Replacement!B:B,0))</f>
        <v>77.25</v>
      </c>
      <c r="AH461" s="147">
        <f>INDEX('Community SIP'!C:C,MATCH(B461,'Community SIP'!B:B,0))</f>
        <v>1.43</v>
      </c>
      <c r="AI461" s="147">
        <f>INDEX('Community SIP'!D:D,MATCH(B461,'Community SIP'!B:B,0))</f>
        <v>1.27</v>
      </c>
      <c r="AJ461" s="67" t="str">
        <f t="shared" si="166"/>
        <v>High</v>
      </c>
      <c r="AK461" s="64">
        <f t="shared" si="167"/>
        <v>3</v>
      </c>
      <c r="AL461" s="64" t="str">
        <f t="shared" si="168"/>
        <v>Moderate</v>
      </c>
      <c r="AM461" s="70" t="str">
        <f t="shared" si="169"/>
        <v>Small and Marginal farmers hold 77 % of holdings. The average area per holding is 1.43 ha with Moderate fragmentation of land.</v>
      </c>
      <c r="AN461" s="150" t="str">
        <f>INDEX(DISCOM!E:E,MATCH(B461,DISCOM!B:B,0))</f>
        <v>Maharashtra State Electricity Distribution Company Limited (MSEDCL)</v>
      </c>
      <c r="AO461" s="150"/>
      <c r="AP461" s="150" t="str">
        <f>INDEX(DISCOM!F:F,MATCH(B461,DISCOM!B:B,0))</f>
        <v>C</v>
      </c>
      <c r="AQ461" s="74" t="str">
        <f>INDEX(DISCOM!H:H,MATCH(B461,DISCOM!B:B,0))</f>
        <v>Yes</v>
      </c>
      <c r="AR461" s="150" t="s">
        <v>726</v>
      </c>
      <c r="AS461" s="77">
        <f>(INDEX(Tariff!D:D,MATCH(A461,Tariff!A:A,0)))*100</f>
        <v>155</v>
      </c>
      <c r="AT461" s="85" t="str">
        <f>(INDEX(Tariff!E:E,MATCH(A461,Tariff!A:A,0)))</f>
        <v>Moderate</v>
      </c>
      <c r="AU461" s="86" t="str">
        <f t="shared" si="170"/>
        <v>Maharashtra State Electricity Distribution Company Limited (MSEDCL) is the Distribution Company responsible for distributing electricity. The rating of DISCOM (capturing financial and operational metrics) is C. More than 70 % of feeder is segregated.</v>
      </c>
      <c r="AV461" s="119" t="str">
        <f>INDEX('Community SIP'!I:I,MATCH(B461,'Community SIP'!B:B,0))</f>
        <v/>
      </c>
      <c r="AW461" s="119" t="str">
        <f t="shared" si="173"/>
        <v/>
      </c>
      <c r="AX461" s="119" t="str">
        <f t="shared" si="174"/>
        <v xml:space="preserve"> High groundwater development suggests that new SIPs should focus on surface water sources. </v>
      </c>
      <c r="AY461" s="120" t="s">
        <v>727</v>
      </c>
      <c r="AZ461" s="119" t="str">
        <f t="shared" si="171"/>
        <v>Electric</v>
      </c>
      <c r="BA461" s="119"/>
      <c r="BB461" s="120" t="str">
        <f>INDEX(DISCOM!H:H,MATCH(B461,DISCOM!B:B,0))</f>
        <v>Yes</v>
      </c>
      <c r="BC461" s="153" t="s">
        <v>733</v>
      </c>
      <c r="BD461" s="181" t="str">
        <f t="shared" si="172"/>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461" s="58" t="s">
        <v>734</v>
      </c>
      <c r="BG461">
        <f>Y461*100</f>
        <v>200</v>
      </c>
    </row>
    <row r="462" spans="1:59" ht="123" customHeight="1" x14ac:dyDescent="0.25">
      <c r="A462" s="88" t="str">
        <f>INDEX(Aquifer!A:A,MATCH(B462,Aquifer!C:C,0))</f>
        <v>bihar</v>
      </c>
      <c r="B462" s="89" t="s">
        <v>318</v>
      </c>
      <c r="C462" s="87">
        <v>4.5964257056328002</v>
      </c>
      <c r="D462" s="130">
        <f>INDEX(Aquifer!J:J,MATCH(B462,Aquifer!C:C,0))*100</f>
        <v>48.350266645469922</v>
      </c>
      <c r="E462" s="128">
        <v>162.1</v>
      </c>
      <c r="F462" s="128">
        <v>81.3</v>
      </c>
      <c r="G462" s="128">
        <v>60.17217079952767</v>
      </c>
      <c r="H462" s="46" t="str">
        <f t="shared" si="156"/>
        <v>Moderate</v>
      </c>
      <c r="I462" s="46" t="str">
        <f t="shared" si="157"/>
        <v>Moderate</v>
      </c>
      <c r="J462" s="46" t="str">
        <f t="shared" si="158"/>
        <v>Very High</v>
      </c>
      <c r="K462" s="46" t="str">
        <f t="shared" si="159"/>
        <v>High</v>
      </c>
      <c r="L462" s="91" t="str">
        <f t="shared" si="160"/>
        <v>District has Moderate proportion of area under cultivation, supporting Moderate cropping intensity. Irrigation coverage is Very High with High irrigation water requirements.</v>
      </c>
      <c r="M462" s="132">
        <v>48.339999999999996</v>
      </c>
      <c r="N462" s="132">
        <f>INDEX(Aquifer!H:H,MATCH(B462,Aquifer!C:C,0))</f>
        <v>27.11</v>
      </c>
      <c r="O462" s="77" t="str">
        <f>INDEX(Aquifer!F:F,MATCH(B462,Aquifer!C:C,0))</f>
        <v>SR</v>
      </c>
      <c r="P462" s="134">
        <f>INDEX(surface_water_body!F:F,MATCH(B462,surface_water_body!A:A,0))</f>
        <v>0</v>
      </c>
      <c r="Q462" s="42">
        <f>INDEX(surface_water_body!D:D,MATCH(B462,surface_water_body!A:A,0))</f>
        <v>0</v>
      </c>
      <c r="R462" s="132">
        <f>INDEX(surface_water_body!E:E,MATCH(B462,surface_water_body!A:A,0))</f>
        <v>0</v>
      </c>
      <c r="S462" s="43" t="str">
        <f t="shared" si="161"/>
        <v>Moderate</v>
      </c>
      <c r="T462" s="43" t="str">
        <f t="shared" si="162"/>
        <v>Low</v>
      </c>
      <c r="U462" s="43">
        <f t="shared" si="175"/>
        <v>1</v>
      </c>
      <c r="V462" s="48" t="str">
        <f t="shared" si="163"/>
        <v>Groundwater contribution to irrigation is Moderate with current groundwater development stage classified as Low. There are 0 surface water bodies, covering 0% of district area.</v>
      </c>
      <c r="W462" s="136">
        <v>100</v>
      </c>
      <c r="X462" s="134">
        <v>9</v>
      </c>
      <c r="Y462" s="143">
        <f>INDEX(Aquifer!E:E, MATCH(B462,Aquifer!C:C,0))*100</f>
        <v>89</v>
      </c>
      <c r="Z462" s="139">
        <f>(INDEX(Aquifer!G:G, MATCH(B462,Aquifer!C:C,0)))*(10^4/10^6)</f>
        <v>450.29400000000004</v>
      </c>
      <c r="AA462" s="141">
        <v>67.5</v>
      </c>
      <c r="AB462" s="56">
        <f>INDEX(Replacement!M:M, MATCH(B462,Replacement!B:B,0))</f>
        <v>3.6</v>
      </c>
      <c r="AC462" s="57">
        <f t="shared" si="176"/>
        <v>4</v>
      </c>
      <c r="AD462" s="57">
        <f>(X462/100)*0.278+(Y462/100)*0.0732</f>
        <v>9.0167999999999998E-2</v>
      </c>
      <c r="AE462" s="44">
        <f t="shared" si="164"/>
        <v>1.3263355734720002E-3</v>
      </c>
      <c r="AF462" s="61" t="str">
        <f t="shared" si="165"/>
        <v>District has 100 pumps, with 9 % of pumps being electric. The electric tariff subsidy is Very High. These pumps abstract 450 MCM of groundwater.</v>
      </c>
      <c r="AG462" s="146">
        <f>INDEX(Replacement!N:N,MATCH(B462,Replacement!B:B,0))</f>
        <v>96.27</v>
      </c>
      <c r="AH462" s="147">
        <f>INDEX('Community SIP'!C:C,MATCH(B462,'Community SIP'!B:B,0))</f>
        <v>0.19</v>
      </c>
      <c r="AI462" s="147">
        <f>INDEX('Community SIP'!D:D,MATCH(B462,'Community SIP'!B:B,0))</f>
        <v>1.26</v>
      </c>
      <c r="AJ462" s="67" t="str">
        <f t="shared" si="166"/>
        <v>Very High</v>
      </c>
      <c r="AK462" s="64">
        <f t="shared" si="167"/>
        <v>4</v>
      </c>
      <c r="AL462" s="64" t="str">
        <f t="shared" si="168"/>
        <v>Moderate</v>
      </c>
      <c r="AM462" s="70" t="str">
        <f t="shared" si="169"/>
        <v>Small and Marginal farmers hold 96 % of holdings. The average area per holding is 0.19 ha with Moderate fragmentation of land.</v>
      </c>
      <c r="AN462" s="150" t="str">
        <f>INDEX(DISCOM!E:E,MATCH(B462,DISCOM!B:B,0))</f>
        <v>North Bihar Power Distribution Company Ltd (NBPDCL)</v>
      </c>
      <c r="AO462" s="150"/>
      <c r="AP462" s="150" t="str">
        <f>INDEX(DISCOM!F:F,MATCH(B462,DISCOM!B:B,0))</f>
        <v>C</v>
      </c>
      <c r="AQ462" s="74" t="str">
        <f>INDEX(DISCOM!H:H,MATCH(B462,DISCOM!B:B,0))</f>
        <v>Yes</v>
      </c>
      <c r="AR462" s="150" t="s">
        <v>726</v>
      </c>
      <c r="AS462" s="77">
        <f>(INDEX(Tariff!D:D,MATCH(A462,Tariff!A:A,0)))*100</f>
        <v>67.5</v>
      </c>
      <c r="AT462" s="85" t="str">
        <f>(INDEX(Tariff!E:E,MATCH(A462,Tariff!A:A,0)))</f>
        <v>Very High</v>
      </c>
      <c r="AU462" s="86" t="str">
        <f t="shared" si="170"/>
        <v>North Bihar Power Distribution Company Ltd (NBPDCL) is the Distribution Company responsible for distributing electricity. The rating of DISCOM (capturing financial and operational metrics) is C. More than 70 % of feeder is segregated.</v>
      </c>
      <c r="AV462" s="119" t="str">
        <f>INDEX('Community SIP'!I:I,MATCH(B462,'Community SIP'!B:B,0))</f>
        <v>Community SIP</v>
      </c>
      <c r="AW462" s="119" t="str">
        <f t="shared" si="173"/>
        <v xml:space="preserve"> Small farm areas alongside higher fragmentation of holdings suggests community SIPs may be preferred</v>
      </c>
      <c r="AX462" s="119" t="str">
        <f t="shared" si="174"/>
        <v/>
      </c>
      <c r="AY462" s="119"/>
      <c r="AZ462" s="119" t="str">
        <f t="shared" si="171"/>
        <v>Diesel</v>
      </c>
      <c r="BA462" s="119"/>
      <c r="BB462" s="120" t="str">
        <f>INDEX(DISCOM!H:H,MATCH(B462,DISCOM!B:B,0))</f>
        <v>Yes</v>
      </c>
      <c r="BC462" s="153" t="s">
        <v>736</v>
      </c>
      <c r="BD462" s="181" t="str">
        <f t="shared" si="172"/>
        <v>Higher proportion of diesel pumps suggests that PM-KUSUM model B be preferred. Small farm areas alongside higher fragmentation of holdings suggests community SIPs may be preferred</v>
      </c>
      <c r="BE462" s="58" t="s">
        <v>737</v>
      </c>
      <c r="BG462">
        <f>Y462*100</f>
        <v>8900</v>
      </c>
    </row>
    <row r="463" spans="1:59" ht="123" customHeight="1" x14ac:dyDescent="0.25">
      <c r="A463" s="88" t="str">
        <f>INDEX(Aquifer!A:A,MATCH(B463,Aquifer!C:C,0))</f>
        <v>west bengal</v>
      </c>
      <c r="B463" s="89" t="s">
        <v>661</v>
      </c>
      <c r="C463" s="87">
        <v>4.8600000000000003</v>
      </c>
      <c r="D463" s="130">
        <f>INDEX(Aquifer!J:J,MATCH(B463,Aquifer!C:C,0))*100</f>
        <v>62.765913032307793</v>
      </c>
      <c r="E463" s="128">
        <v>181.8</v>
      </c>
      <c r="F463" s="128">
        <v>28</v>
      </c>
      <c r="G463" s="128">
        <v>42.541576100692509</v>
      </c>
      <c r="H463" s="46" t="str">
        <f t="shared" si="156"/>
        <v>High</v>
      </c>
      <c r="I463" s="46" t="str">
        <f t="shared" si="157"/>
        <v>High</v>
      </c>
      <c r="J463" s="46" t="str">
        <f t="shared" si="158"/>
        <v>Moderate</v>
      </c>
      <c r="K463" s="46" t="str">
        <f t="shared" si="159"/>
        <v>Moderate</v>
      </c>
      <c r="L463" s="91" t="str">
        <f t="shared" si="160"/>
        <v>District has High proportion of area under cultivation, supporting High cropping intensity. Irrigation coverage is Moderate with Moderate irrigation water requirements.</v>
      </c>
      <c r="M463" s="132">
        <v>59.5</v>
      </c>
      <c r="N463" s="132">
        <f>INDEX(Aquifer!H:H,MATCH(B463,Aquifer!C:C,0))</f>
        <v>52.95</v>
      </c>
      <c r="O463" s="77" t="str">
        <f>INDEX(Aquifer!F:F,MATCH(B463,Aquifer!C:C,0))</f>
        <v>SR</v>
      </c>
      <c r="P463" s="134">
        <f>INDEX(surface_water_body!F:F,MATCH(B463,surface_water_body!A:A,0))</f>
        <v>35467</v>
      </c>
      <c r="Q463" s="42">
        <f>INDEX(surface_water_body!D:D,MATCH(B463,surface_water_body!A:A,0))</f>
        <v>93.760500000000448</v>
      </c>
      <c r="R463" s="132">
        <f>INDEX(surface_water_body!E:E,MATCH(B463,surface_water_body!A:A,0))</f>
        <v>0.99817880477459653</v>
      </c>
      <c r="S463" s="43" t="str">
        <f t="shared" si="161"/>
        <v>High</v>
      </c>
      <c r="T463" s="43" t="str">
        <f t="shared" si="162"/>
        <v>Moderate</v>
      </c>
      <c r="U463" s="43">
        <f t="shared" si="175"/>
        <v>4</v>
      </c>
      <c r="V463" s="48" t="str">
        <f t="shared" si="163"/>
        <v>Groundwater contribution to irrigation is High with current groundwater development stage classified as Moderate. There are 35467 surface water bodies, covering 1% of district area.</v>
      </c>
      <c r="W463" s="136">
        <v>100</v>
      </c>
      <c r="X463" s="134">
        <v>85</v>
      </c>
      <c r="Y463" s="143">
        <f>INDEX(Aquifer!E:E, MATCH(B463,Aquifer!C:C,0))*100</f>
        <v>15</v>
      </c>
      <c r="Z463" s="139">
        <f>(INDEX(Aquifer!G:G, MATCH(B463,Aquifer!C:C,0)))*(10^4/10^6)</f>
        <v>974.61440000000005</v>
      </c>
      <c r="AA463" s="141">
        <v>459.99999999999994</v>
      </c>
      <c r="AB463" s="56">
        <f>INDEX(Replacement!M:M, MATCH(B463,Replacement!B:B,0))</f>
        <v>10.28</v>
      </c>
      <c r="AC463" s="57">
        <f t="shared" si="176"/>
        <v>1</v>
      </c>
      <c r="AD463" s="57">
        <f>(X463/100)*0.278+(Y463/100)*0.0732</f>
        <v>0.24728</v>
      </c>
      <c r="AE463" s="44">
        <f t="shared" si="164"/>
        <v>2.2481084124010189E-2</v>
      </c>
      <c r="AF463" s="61" t="str">
        <f t="shared" si="165"/>
        <v>District has 100 pumps, with 85 % of pumps being electric. The electric tariff subsidy is Low. These pumps abstract 974 MCM of groundwater.</v>
      </c>
      <c r="AG463" s="146">
        <f>INDEX(Replacement!N:N,MATCH(B463,Replacement!B:B,0))</f>
        <v>97.62008419</v>
      </c>
      <c r="AH463" s="147">
        <f>INDEX('Community SIP'!C:C,MATCH(B463,'Community SIP'!B:B,0))</f>
        <v>0.7</v>
      </c>
      <c r="AI463" s="147">
        <f>INDEX('Community SIP'!D:D,MATCH(B463,'Community SIP'!B:B,0))</f>
        <v>1.85</v>
      </c>
      <c r="AJ463" s="67" t="str">
        <f t="shared" si="166"/>
        <v>Very High</v>
      </c>
      <c r="AK463" s="64">
        <f t="shared" si="167"/>
        <v>4</v>
      </c>
      <c r="AL463" s="64" t="str">
        <f t="shared" si="168"/>
        <v>Moderate</v>
      </c>
      <c r="AM463" s="70" t="str">
        <f t="shared" si="169"/>
        <v>Small and Marginal farmers hold 97 % of holdings. The average area per holding is 0.7 ha with Moderate fragmentation of land.</v>
      </c>
      <c r="AN463" s="150" t="str">
        <f>INDEX(DISCOM!E:E,MATCH(B463,DISCOM!B:B,0))</f>
        <v>West Bengal State Electricity Distribution Company Limited (WBSEDCL)</v>
      </c>
      <c r="AO463" s="150"/>
      <c r="AP463" s="150" t="str">
        <f>INDEX(DISCOM!F:F,MATCH(B463,DISCOM!B:B,0))</f>
        <v>B-</v>
      </c>
      <c r="AQ463" s="74" t="str">
        <f>INDEX(DISCOM!H:H,MATCH(B463,DISCOM!B:B,0))</f>
        <v>No</v>
      </c>
      <c r="AR463" s="150"/>
      <c r="AS463" s="77">
        <f>(INDEX(Tariff!D:D,MATCH(A463,Tariff!A:A,0)))*100</f>
        <v>459.99999999999994</v>
      </c>
      <c r="AT463" s="85" t="str">
        <f>(INDEX(Tariff!E:E,MATCH(A463,Tariff!A:A,0)))</f>
        <v>Low</v>
      </c>
      <c r="AU463" s="86" t="str">
        <f t="shared" si="170"/>
        <v xml:space="preserve">West Bengal State Electricity Distribution Company Limited (WBSEDCL) is the Distribution Company responsible for distributing electricity. The rating of DISCOM (capturing financial and operational metrics) is B-. </v>
      </c>
      <c r="AV463" s="119" t="str">
        <f>INDEX('Community SIP'!I:I,MATCH(B463,'Community SIP'!B:B,0))</f>
        <v>Community SIP</v>
      </c>
      <c r="AW463" s="119" t="str">
        <f t="shared" si="173"/>
        <v xml:space="preserve"> Small farm areas alongside higher fragmentation of holdings suggests community SIPs may be preferred</v>
      </c>
      <c r="AX463" s="119" t="str">
        <f t="shared" si="174"/>
        <v/>
      </c>
      <c r="AY463" s="119"/>
      <c r="AZ463" s="120" t="str">
        <f t="shared" si="171"/>
        <v>Electric</v>
      </c>
      <c r="BA463" s="119"/>
      <c r="BB463" s="120" t="str">
        <f>INDEX(DISCOM!H:H,MATCH(B463,DISCOM!B:B,0))</f>
        <v>No</v>
      </c>
      <c r="BC463" s="153" t="s">
        <v>724</v>
      </c>
      <c r="BD463"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63" s="58" t="s">
        <v>725</v>
      </c>
      <c r="BG463">
        <f>Y463*100</f>
        <v>1500</v>
      </c>
    </row>
    <row r="464" spans="1:59" ht="123" customHeight="1" x14ac:dyDescent="0.25">
      <c r="A464" s="88" t="str">
        <f>INDEX(Aquifer!A:A,MATCH(B464,Aquifer!C:C,0))</f>
        <v>jharkhand</v>
      </c>
      <c r="B464" s="89" t="s">
        <v>37</v>
      </c>
      <c r="C464" s="87">
        <v>5.08</v>
      </c>
      <c r="D464" s="130">
        <f>INDEX(Aquifer!J:J,MATCH(B464,Aquifer!C:C,0))*100</f>
        <v>15.099274528901718</v>
      </c>
      <c r="E464" s="128">
        <v>157.80000000000001</v>
      </c>
      <c r="F464" s="128">
        <v>1</v>
      </c>
      <c r="G464" s="128">
        <v>35.333107173612383</v>
      </c>
      <c r="H464" s="46" t="str">
        <f t="shared" si="156"/>
        <v>Low</v>
      </c>
      <c r="I464" s="46" t="str">
        <f t="shared" si="157"/>
        <v>Moderate</v>
      </c>
      <c r="J464" s="46" t="str">
        <f t="shared" si="158"/>
        <v>Low</v>
      </c>
      <c r="K464" s="46" t="str">
        <f t="shared" si="159"/>
        <v>Moderate</v>
      </c>
      <c r="L464" s="91" t="str">
        <f t="shared" si="160"/>
        <v>District has Low proportion of area under cultivation, supporting Moderate cropping intensity. Irrigation coverage is Low with Moderate irrigation water requirements.</v>
      </c>
      <c r="M464" s="132">
        <v>7.0900000000000007</v>
      </c>
      <c r="N464" s="132">
        <f>INDEX(Aquifer!H:H,MATCH(B464,Aquifer!C:C,0))</f>
        <v>10.45</v>
      </c>
      <c r="O464" s="77" t="str">
        <f>INDEX(Aquifer!F:F,MATCH(B464,Aquifer!C:C,0))</f>
        <v>HR</v>
      </c>
      <c r="P464" s="134">
        <f>INDEX(surface_water_body!F:F,MATCH(B464,surface_water_body!A:A,0))</f>
        <v>6740</v>
      </c>
      <c r="Q464" s="42">
        <f>INDEX(surface_water_body!D:D,MATCH(B464,surface_water_body!A:A,0))</f>
        <v>84.90260000000093</v>
      </c>
      <c r="R464" s="132">
        <f>INDEX(surface_water_body!E:E,MATCH(B464,surface_water_body!A:A,0))</f>
        <v>1.1743922322312572</v>
      </c>
      <c r="S464" s="43" t="str">
        <f t="shared" si="161"/>
        <v>Low</v>
      </c>
      <c r="T464" s="43" t="str">
        <f t="shared" si="162"/>
        <v>Low</v>
      </c>
      <c r="U464" s="43">
        <f t="shared" si="175"/>
        <v>4</v>
      </c>
      <c r="V464" s="48" t="str">
        <f t="shared" si="163"/>
        <v>Groundwater contribution to irrigation is Low with current groundwater development stage classified as Low. There are 6740 surface water bodies, covering 1.2% of district area.</v>
      </c>
      <c r="W464" s="136">
        <v>100</v>
      </c>
      <c r="X464" s="134">
        <v>2</v>
      </c>
      <c r="Y464" s="143">
        <f>INDEX(Aquifer!E:E, MATCH(B464,Aquifer!C:C,0))*100</f>
        <v>97</v>
      </c>
      <c r="Z464" s="139">
        <f>(INDEX(Aquifer!G:G, MATCH(B464,Aquifer!C:C,0)))*(10^4/10^6)</f>
        <v>49.206299999999999</v>
      </c>
      <c r="AA464" s="141">
        <v>95</v>
      </c>
      <c r="AB464" s="56">
        <f>INDEX(Replacement!M:M, MATCH(B464,Replacement!B:B,0))</f>
        <v>6.7</v>
      </c>
      <c r="AC464" s="57">
        <f t="shared" si="176"/>
        <v>4</v>
      </c>
      <c r="AD464" s="57">
        <f>(X464/100)*0.278+(Y464/100)*0.0732</f>
        <v>7.6563999999999993E-2</v>
      </c>
      <c r="AE464" s="44">
        <f t="shared" si="164"/>
        <v>2.2904586066584446E-4</v>
      </c>
      <c r="AF464" s="61" t="str">
        <f t="shared" si="165"/>
        <v>District has 100 pumps, with 2 % of pumps being electric. The electric tariff subsidy is High. These pumps abstract 49 MCM of groundwater.</v>
      </c>
      <c r="AG464" s="146">
        <f>INDEX(Replacement!N:N,MATCH(B464,Replacement!B:B,0))</f>
        <v>75.550000000000011</v>
      </c>
      <c r="AH464" s="147">
        <f>INDEX('Community SIP'!C:C,MATCH(B464,'Community SIP'!B:B,0))</f>
        <v>1.5</v>
      </c>
      <c r="AI464" s="147">
        <f>INDEX('Community SIP'!D:D,MATCH(B464,'Community SIP'!B:B,0))</f>
        <v>1.04</v>
      </c>
      <c r="AJ464" s="67" t="str">
        <f t="shared" si="166"/>
        <v>High</v>
      </c>
      <c r="AK464" s="64">
        <f t="shared" si="167"/>
        <v>3</v>
      </c>
      <c r="AL464" s="64" t="str">
        <f t="shared" si="168"/>
        <v>Low</v>
      </c>
      <c r="AM464" s="70" t="str">
        <f t="shared" si="169"/>
        <v>Small and Marginal farmers hold 75 % of holdings. The average area per holding is 1.5 ha with Low fragmentation of land.</v>
      </c>
      <c r="AN464" s="150" t="str">
        <f>INDEX(DISCOM!E:E,MATCH(B464,DISCOM!B:B,0))</f>
        <v>Jharkhand Bijli Vitran Nigam Limited (JBVNL)</v>
      </c>
      <c r="AO464" s="150"/>
      <c r="AP464" s="150" t="str">
        <f>INDEX(DISCOM!F:F,MATCH(B464,DISCOM!B:B,0))</f>
        <v>C-</v>
      </c>
      <c r="AQ464" s="74" t="str">
        <f>INDEX(DISCOM!H:H,MATCH(B464,DISCOM!B:B,0))</f>
        <v>No</v>
      </c>
      <c r="AR464" s="150"/>
      <c r="AS464" s="77">
        <f>(INDEX(Tariff!D:D,MATCH(A464,Tariff!A:A,0)))*100</f>
        <v>95</v>
      </c>
      <c r="AT464" s="85" t="str">
        <f>(INDEX(Tariff!E:E,MATCH(A464,Tariff!A:A,0)))</f>
        <v>High</v>
      </c>
      <c r="AU464" s="86" t="str">
        <f t="shared" si="170"/>
        <v xml:space="preserve">Jharkhand Bijli Vitran Nigam Limited (JBVNL) is the Distribution Company responsible for distributing electricity. The rating of DISCOM (capturing financial and operational metrics) is C-. </v>
      </c>
      <c r="AV464" s="119" t="str">
        <f>INDEX('Community SIP'!I:I,MATCH(B464,'Community SIP'!B:B,0))</f>
        <v/>
      </c>
      <c r="AW464" s="119" t="str">
        <f t="shared" si="173"/>
        <v/>
      </c>
      <c r="AX464" s="119" t="str">
        <f t="shared" si="174"/>
        <v/>
      </c>
      <c r="AY464" s="119"/>
      <c r="AZ464" s="119" t="str">
        <f t="shared" si="171"/>
        <v>Diesel</v>
      </c>
      <c r="BA464" s="119"/>
      <c r="BB464" s="120" t="str">
        <f>INDEX(DISCOM!H:H,MATCH(B464,DISCOM!B:B,0))</f>
        <v>No</v>
      </c>
      <c r="BC464" s="153" t="s">
        <v>736</v>
      </c>
      <c r="BD464" s="181" t="str">
        <f t="shared" si="172"/>
        <v>Higher proportion of diesel pumps suggests that PM-KUSUM model B be preferred.</v>
      </c>
      <c r="BE464" s="58" t="s">
        <v>737</v>
      </c>
      <c r="BG464">
        <f>Y464*100</f>
        <v>9700</v>
      </c>
    </row>
    <row r="465" spans="1:59" ht="123" customHeight="1" x14ac:dyDescent="0.25">
      <c r="A465" s="88" t="str">
        <f>INDEX(Aquifer!A:A,MATCH(B465,Aquifer!C:C,0))</f>
        <v>gujarat</v>
      </c>
      <c r="B465" s="89" t="s">
        <v>209</v>
      </c>
      <c r="C465" s="87">
        <v>5.52</v>
      </c>
      <c r="D465" s="130">
        <f>INDEX(Aquifer!J:J,MATCH(B465,Aquifer!C:C,0))*100</f>
        <v>57.688468856242793</v>
      </c>
      <c r="E465" s="128">
        <v>148.19999999999999</v>
      </c>
      <c r="F465" s="128">
        <v>47.5</v>
      </c>
      <c r="G465" s="128">
        <v>74.972960839132298</v>
      </c>
      <c r="H465" s="46" t="str">
        <f t="shared" si="156"/>
        <v>High</v>
      </c>
      <c r="I465" s="46" t="str">
        <f t="shared" si="157"/>
        <v>Moderate</v>
      </c>
      <c r="J465" s="46" t="str">
        <f t="shared" si="158"/>
        <v>Moderate</v>
      </c>
      <c r="K465" s="46" t="str">
        <f t="shared" si="159"/>
        <v>Very High</v>
      </c>
      <c r="L465" s="91" t="str">
        <f t="shared" si="160"/>
        <v>District has High proportion of area under cultivation, supporting Moderate cropping intensity. Irrigation coverage is Moderate with Very High irrigation water requirements.</v>
      </c>
      <c r="M465" s="132">
        <v>98.75</v>
      </c>
      <c r="N465" s="132">
        <f>INDEX(Aquifer!H:H,MATCH(B465,Aquifer!C:C,0))</f>
        <v>98.74</v>
      </c>
      <c r="O465" s="77" t="str">
        <f>INDEX(Aquifer!F:F,MATCH(B465,Aquifer!C:C,0))</f>
        <v>SR</v>
      </c>
      <c r="P465" s="134">
        <f>INDEX(surface_water_body!F:F,MATCH(B465,surface_water_body!A:A,0))</f>
        <v>1897</v>
      </c>
      <c r="Q465" s="42">
        <f>INDEX(surface_water_body!D:D,MATCH(B465,surface_water_body!A:A,0))</f>
        <v>54.424900000000008</v>
      </c>
      <c r="R465" s="132">
        <f>INDEX(surface_water_body!E:E,MATCH(B465,surface_water_body!A:A,0))</f>
        <v>0.85343923228435736</v>
      </c>
      <c r="S465" s="43" t="str">
        <f t="shared" si="161"/>
        <v>Very High</v>
      </c>
      <c r="T465" s="43" t="str">
        <f t="shared" si="162"/>
        <v>Semi-critical</v>
      </c>
      <c r="U465" s="43">
        <f t="shared" si="175"/>
        <v>4</v>
      </c>
      <c r="V465" s="48" t="str">
        <f t="shared" si="163"/>
        <v>Groundwater contribution to irrigation is Very High with current groundwater development stage classified as Semi-critical. There are 1897 surface water bodies, covering 0.9% of district area.</v>
      </c>
      <c r="W465" s="136">
        <v>100</v>
      </c>
      <c r="X465" s="134">
        <v>100</v>
      </c>
      <c r="Y465" s="143">
        <f>INDEX(Aquifer!E:E, MATCH(B465,Aquifer!C:C,0))*100</f>
        <v>0</v>
      </c>
      <c r="Z465" s="139">
        <f>(INDEX(Aquifer!G:G, MATCH(B465,Aquifer!C:C,0)))*(10^4/10^6)</f>
        <v>359.44</v>
      </c>
      <c r="AA465" s="141">
        <v>60</v>
      </c>
      <c r="AB465" s="56">
        <f>INDEX(Replacement!M:M, MATCH(B465,Replacement!B:B,0))</f>
        <v>56.1</v>
      </c>
      <c r="AC465" s="57">
        <f t="shared" si="176"/>
        <v>1</v>
      </c>
      <c r="AD465" s="57">
        <f>(X465/100)*0.278+(Y465/100)*0.0732</f>
        <v>0.27800000000000002</v>
      </c>
      <c r="AE465" s="44">
        <f t="shared" si="164"/>
        <v>5.0867030231111124E-2</v>
      </c>
      <c r="AF465" s="61" t="str">
        <f t="shared" si="165"/>
        <v>District has 100 pumps, with 100 % of pumps being electric. The electric tariff subsidy is Very High. These pumps abstract 359 MCM of groundwater.</v>
      </c>
      <c r="AG465" s="146">
        <f>INDEX(Replacement!N:N,MATCH(B465,Replacement!B:B,0))</f>
        <v>63.08</v>
      </c>
      <c r="AH465" s="147">
        <f>INDEX('Community SIP'!C:C,MATCH(B465,'Community SIP'!B:B,0))</f>
        <v>2.0699999999999998</v>
      </c>
      <c r="AI465" s="147">
        <f>INDEX('Community SIP'!D:D,MATCH(B465,'Community SIP'!B:B,0))</f>
        <v>1.52</v>
      </c>
      <c r="AJ465" s="67" t="str">
        <f t="shared" si="166"/>
        <v>High</v>
      </c>
      <c r="AK465" s="64">
        <f t="shared" si="167"/>
        <v>2</v>
      </c>
      <c r="AL465" s="64" t="str">
        <f t="shared" si="168"/>
        <v>Moderate</v>
      </c>
      <c r="AM465" s="70" t="str">
        <f t="shared" si="169"/>
        <v>Small and Marginal farmers hold 63 % of holdings. The average area per holding is 2.07 ha with Moderate fragmentation of land.</v>
      </c>
      <c r="AN465" s="150" t="str">
        <f>INDEX(DISCOM!E:E,MATCH(B465,DISCOM!B:B,0))</f>
        <v>Uttar Gujarat Vij Company Limited (UGVCL)</v>
      </c>
      <c r="AO465" s="150"/>
      <c r="AP465" s="150" t="str">
        <f>INDEX(DISCOM!F:F,MATCH(B465,DISCOM!B:B,0))</f>
        <v>A+</v>
      </c>
      <c r="AQ465" s="74" t="str">
        <f>INDEX(DISCOM!H:H,MATCH(B465,DISCOM!B:B,0))</f>
        <v>Yes</v>
      </c>
      <c r="AR465" s="150" t="s">
        <v>726</v>
      </c>
      <c r="AS465" s="77">
        <f>(INDEX(Tariff!D:D,MATCH(A465,Tariff!A:A,0)))*100</f>
        <v>60</v>
      </c>
      <c r="AT465" s="85" t="str">
        <f>(INDEX(Tariff!E:E,MATCH(A465,Tariff!A:A,0)))</f>
        <v>Very High</v>
      </c>
      <c r="AU465" s="86" t="str">
        <f t="shared" si="170"/>
        <v>Uttar Gujarat Vij Company Limited (UGVCL) is the Distribution Company responsible for distributing electricity. The rating of DISCOM (capturing financial and operational metrics) is A+. More than 70 % of feeder is segregated.</v>
      </c>
      <c r="AV465" s="119" t="str">
        <f>INDEX('Community SIP'!I:I,MATCH(B465,'Community SIP'!B:B,0))</f>
        <v/>
      </c>
      <c r="AW465" s="119" t="str">
        <f t="shared" si="173"/>
        <v/>
      </c>
      <c r="AX465" s="119" t="str">
        <f t="shared" si="174"/>
        <v xml:space="preserve"> High groundwater development suggests that new SIPs should focus on surface water sources. </v>
      </c>
      <c r="AY465" s="120" t="s">
        <v>727</v>
      </c>
      <c r="AZ465" s="119" t="str">
        <f t="shared" si="171"/>
        <v>Electric</v>
      </c>
      <c r="BA465" s="120" t="s">
        <v>728</v>
      </c>
      <c r="BB465" s="120" t="str">
        <f>INDEX(DISCOM!H:H,MATCH(B465,DISCOM!B:B,0))</f>
        <v>Yes</v>
      </c>
      <c r="BC465" s="153" t="s">
        <v>729</v>
      </c>
      <c r="BD465"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65" s="58" t="s">
        <v>730</v>
      </c>
      <c r="BG465">
        <f>Y465*100</f>
        <v>0</v>
      </c>
    </row>
    <row r="466" spans="1:59" ht="123" customHeight="1" x14ac:dyDescent="0.25">
      <c r="A466" s="88" t="str">
        <f>INDEX(Aquifer!A:A,MATCH(B466,Aquifer!C:C,0))</f>
        <v>kerala</v>
      </c>
      <c r="B466" s="89" t="s">
        <v>372</v>
      </c>
      <c r="C466" s="87">
        <v>5.0411860074570001</v>
      </c>
      <c r="D466" s="130">
        <f>INDEX(Aquifer!J:J,MATCH(B466,Aquifer!C:C,0))*100</f>
        <v>30.370518363823471</v>
      </c>
      <c r="E466" s="128">
        <v>130.1</v>
      </c>
      <c r="F466" s="128">
        <v>8.6</v>
      </c>
      <c r="G466" s="128">
        <v>36.746767097720301</v>
      </c>
      <c r="H466" s="46" t="str">
        <f t="shared" si="156"/>
        <v>Moderate</v>
      </c>
      <c r="I466" s="46" t="str">
        <f t="shared" si="157"/>
        <v>Low</v>
      </c>
      <c r="J466" s="46" t="str">
        <f t="shared" si="158"/>
        <v>Low</v>
      </c>
      <c r="K466" s="46" t="str">
        <f t="shared" si="159"/>
        <v>Moderate</v>
      </c>
      <c r="L466" s="91" t="str">
        <f t="shared" si="160"/>
        <v>District has Moderate proportion of area under cultivation, supporting Low cropping intensity. Irrigation coverage is Low with Moderate irrigation water requirements.</v>
      </c>
      <c r="M466" s="132">
        <v>36.07</v>
      </c>
      <c r="N466" s="132">
        <f>INDEX(Aquifer!H:H,MATCH(B466,Aquifer!C:C,0))</f>
        <v>37.630000000000003</v>
      </c>
      <c r="O466" s="77" t="str">
        <f>INDEX(Aquifer!F:F,MATCH(B466,Aquifer!C:C,0))</f>
        <v>HR</v>
      </c>
      <c r="P466" s="134">
        <f>INDEX(surface_water_body!F:F,MATCH(B466,surface_water_body!A:A,0))</f>
        <v>1457</v>
      </c>
      <c r="Q466" s="42">
        <f>INDEX(surface_water_body!D:D,MATCH(B466,surface_water_body!A:A,0))</f>
        <v>93.81480000000019</v>
      </c>
      <c r="R466" s="132">
        <f>INDEX(surface_water_body!E:E,MATCH(B466,surface_water_body!A:A,0))</f>
        <v>3.4569785733982665</v>
      </c>
      <c r="S466" s="43" t="str">
        <f t="shared" si="161"/>
        <v>Moderate</v>
      </c>
      <c r="T466" s="43" t="str">
        <f t="shared" si="162"/>
        <v>Low</v>
      </c>
      <c r="U466" s="43">
        <f t="shared" si="175"/>
        <v>4</v>
      </c>
      <c r="V466" s="48" t="str">
        <f t="shared" si="163"/>
        <v>Groundwater contribution to irrigation is Moderate with current groundwater development stage classified as Low. There are 1457 surface water bodies, covering 3.5% of district area.</v>
      </c>
      <c r="W466" s="136">
        <v>100</v>
      </c>
      <c r="X466" s="134">
        <v>100</v>
      </c>
      <c r="Y466" s="143">
        <f>INDEX(Aquifer!E:E, MATCH(B466,Aquifer!C:C,0))*100</f>
        <v>0</v>
      </c>
      <c r="Z466" s="139">
        <f>(INDEX(Aquifer!G:G, MATCH(B466,Aquifer!C:C,0)))*(10^4/10^6)</f>
        <v>78.526200000000003</v>
      </c>
      <c r="AA466" s="141">
        <v>195</v>
      </c>
      <c r="AB466" s="56">
        <f>INDEX(Replacement!M:M, MATCH(B466,Replacement!B:B,0))</f>
        <v>5.5</v>
      </c>
      <c r="AC466" s="57">
        <f t="shared" si="176"/>
        <v>1</v>
      </c>
      <c r="AD466" s="57">
        <f>(X466/100)*0.278+(Y466/100)*0.0732</f>
        <v>0.27800000000000002</v>
      </c>
      <c r="AE466" s="44">
        <f t="shared" si="164"/>
        <v>1.0894928574444447E-3</v>
      </c>
      <c r="AF466" s="61" t="str">
        <f t="shared" si="165"/>
        <v>District has 100 pumps, with 100 % of pumps being electric. The electric tariff subsidy is Moderate. These pumps abstract 78 MCM of groundwater.</v>
      </c>
      <c r="AG466" s="146">
        <f>INDEX(Replacement!N:N,MATCH(B466,Replacement!B:B,0))</f>
        <v>99.32</v>
      </c>
      <c r="AH466" s="147">
        <f>INDEX('Community SIP'!C:C,MATCH(B466,'Community SIP'!B:B,0))</f>
        <v>0.25</v>
      </c>
      <c r="AI466" s="147">
        <f>INDEX('Community SIP'!D:D,MATCH(B466,'Community SIP'!B:B,0))</f>
        <v>3.46</v>
      </c>
      <c r="AJ466" s="67" t="str">
        <f t="shared" si="166"/>
        <v>Very High</v>
      </c>
      <c r="AK466" s="64">
        <f t="shared" si="167"/>
        <v>4</v>
      </c>
      <c r="AL466" s="64" t="str">
        <f t="shared" si="168"/>
        <v>Very High</v>
      </c>
      <c r="AM466" s="70" t="str">
        <f t="shared" si="169"/>
        <v>Small and Marginal farmers hold 99 % of holdings. The average area per holding is 0.25 ha with Very High fragmentation of land.</v>
      </c>
      <c r="AN466" s="150" t="str">
        <f>INDEX(DISCOM!E:E,MATCH(B466,DISCOM!B:B,0))</f>
        <v xml:space="preserve">Kerala State Electricity Board Limited (KSEBL) </v>
      </c>
      <c r="AO466" s="150"/>
      <c r="AP466" s="150" t="str">
        <f>INDEX(DISCOM!F:F,MATCH(B466,DISCOM!B:B,0))</f>
        <v>B-</v>
      </c>
      <c r="AQ466" s="74" t="str">
        <f>INDEX(DISCOM!H:H,MATCH(B466,DISCOM!B:B,0))</f>
        <v>No</v>
      </c>
      <c r="AR466" s="150"/>
      <c r="AS466" s="77">
        <f>(INDEX(Tariff!D:D,MATCH(A466,Tariff!A:A,0)))*100</f>
        <v>195</v>
      </c>
      <c r="AT466" s="85" t="str">
        <f>(INDEX(Tariff!E:E,MATCH(A466,Tariff!A:A,0)))</f>
        <v>Moderate</v>
      </c>
      <c r="AU466" s="86" t="str">
        <f t="shared" si="170"/>
        <v xml:space="preserve">Kerala State Electricity Board Limited (KSEBL)  is the Distribution Company responsible for distributing electricity. The rating of DISCOM (capturing financial and operational metrics) is B-. </v>
      </c>
      <c r="AV466" s="119" t="str">
        <f>INDEX('Community SIP'!I:I,MATCH(B466,'Community SIP'!B:B,0))</f>
        <v>Community SIP</v>
      </c>
      <c r="AW466" s="119" t="str">
        <f t="shared" si="173"/>
        <v xml:space="preserve"> Small farm areas alongside higher fragmentation of holdings suggests community SIPs may be preferred</v>
      </c>
      <c r="AX466" s="119" t="str">
        <f t="shared" si="174"/>
        <v/>
      </c>
      <c r="AY466" s="119"/>
      <c r="AZ466" s="120" t="str">
        <f t="shared" si="171"/>
        <v>Electric</v>
      </c>
      <c r="BA466" s="119"/>
      <c r="BB466" s="120" t="str">
        <f>INDEX(DISCOM!H:H,MATCH(B466,DISCOM!B:B,0))</f>
        <v>No</v>
      </c>
      <c r="BC466" s="153" t="s">
        <v>724</v>
      </c>
      <c r="BD466"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66" s="58" t="s">
        <v>725</v>
      </c>
      <c r="BG466">
        <f>Y466*100</f>
        <v>0</v>
      </c>
    </row>
    <row r="467" spans="1:59" ht="123" customHeight="1" x14ac:dyDescent="0.25">
      <c r="A467" s="88" t="str">
        <f>INDEX(Aquifer!A:A,MATCH(B467,Aquifer!C:C,0))</f>
        <v>punjab</v>
      </c>
      <c r="B467" s="89" t="s">
        <v>224</v>
      </c>
      <c r="C467" s="87">
        <v>4.6100000000000003</v>
      </c>
      <c r="D467" s="130">
        <f>INDEX(Aquifer!J:J,MATCH(B467,Aquifer!C:C,0))*100</f>
        <v>50.330262285970797</v>
      </c>
      <c r="E467" s="128">
        <v>195.3</v>
      </c>
      <c r="F467" s="128">
        <v>55.2</v>
      </c>
      <c r="G467" s="128">
        <v>54.576300933103226</v>
      </c>
      <c r="H467" s="46" t="str">
        <f t="shared" si="156"/>
        <v>High</v>
      </c>
      <c r="I467" s="46" t="str">
        <f t="shared" si="157"/>
        <v>High</v>
      </c>
      <c r="J467" s="46" t="str">
        <f t="shared" si="158"/>
        <v>High</v>
      </c>
      <c r="K467" s="46" t="str">
        <f t="shared" si="159"/>
        <v>High</v>
      </c>
      <c r="L467" s="91" t="str">
        <f t="shared" si="160"/>
        <v>District has High proportion of area under cultivation, supporting High cropping intensity. Irrigation coverage is High with High irrigation water requirements.</v>
      </c>
      <c r="M467" s="132">
        <v>68.13</v>
      </c>
      <c r="N467" s="132">
        <f>INDEX(Aquifer!H:H,MATCH(B467,Aquifer!C:C,0))</f>
        <v>51.47</v>
      </c>
      <c r="O467" s="77" t="str">
        <f>INDEX(Aquifer!F:F,MATCH(B467,Aquifer!C:C,0))</f>
        <v>SR</v>
      </c>
      <c r="P467" s="134">
        <f>INDEX(surface_water_body!F:F,MATCH(B467,surface_water_body!A:A,0))</f>
        <v>186</v>
      </c>
      <c r="Q467" s="42">
        <f>INDEX(surface_water_body!D:D,MATCH(B467,surface_water_body!A:A,0))</f>
        <v>0.67349000000000037</v>
      </c>
      <c r="R467" s="132">
        <f>INDEX(surface_water_body!E:E,MATCH(B467,surface_water_body!A:A,0))</f>
        <v>6.5594795637243825E-2</v>
      </c>
      <c r="S467" s="43" t="str">
        <f t="shared" si="161"/>
        <v>High</v>
      </c>
      <c r="T467" s="43" t="str">
        <f t="shared" si="162"/>
        <v>Moderate</v>
      </c>
      <c r="U467" s="43">
        <f t="shared" si="175"/>
        <v>1</v>
      </c>
      <c r="V467" s="48" t="str">
        <f t="shared" si="163"/>
        <v>Groundwater contribution to irrigation is High with current groundwater development stage classified as Moderate. There are 186 surface water bodies, covering 0.1% of district area.</v>
      </c>
      <c r="W467" s="136">
        <v>100</v>
      </c>
      <c r="X467" s="134">
        <v>100</v>
      </c>
      <c r="Y467" s="143">
        <f>INDEX(Aquifer!E:E, MATCH(B467,Aquifer!C:C,0))*100</f>
        <v>0</v>
      </c>
      <c r="Z467" s="139">
        <f>(INDEX(Aquifer!G:G, MATCH(B467,Aquifer!C:C,0)))*(10^4/10^6)</f>
        <v>1776.9882</v>
      </c>
      <c r="AA467" s="141">
        <v>0</v>
      </c>
      <c r="AB467" s="56">
        <f>INDEX(Replacement!M:M, MATCH(B467,Replacement!B:B,0))</f>
        <v>6.2723757692608837</v>
      </c>
      <c r="AC467" s="57">
        <f t="shared" si="176"/>
        <v>1</v>
      </c>
      <c r="AD467" s="57">
        <f>(X467/100)*0.278+(Y467/100)*0.0732</f>
        <v>0.27800000000000002</v>
      </c>
      <c r="AE467" s="44">
        <f t="shared" si="164"/>
        <v>2.81166599500061E-2</v>
      </c>
      <c r="AF467" s="61" t="str">
        <f t="shared" si="165"/>
        <v>District has 100 pumps, with 100 % of pumps being electric. The electric tariff subsidy is Very High. These pumps abstract 1776 MCM of groundwater.</v>
      </c>
      <c r="AG467" s="146">
        <f>INDEX(Replacement!N:N,MATCH(B467,Replacement!B:B,0))</f>
        <v>0</v>
      </c>
      <c r="AH467" s="147">
        <f>INDEX('Community SIP'!C:C,MATCH(B467,'Community SIP'!B:B,0))</f>
        <v>2.0779744858109868</v>
      </c>
      <c r="AI467" s="147">
        <f>INDEX('Community SIP'!D:D,MATCH(B467,'Community SIP'!B:B,0))</f>
        <v>1.23</v>
      </c>
      <c r="AJ467" s="67" t="str">
        <f t="shared" si="166"/>
        <v>Low</v>
      </c>
      <c r="AK467" s="64">
        <f t="shared" si="167"/>
        <v>2</v>
      </c>
      <c r="AL467" s="64" t="str">
        <f t="shared" si="168"/>
        <v>Low</v>
      </c>
      <c r="AM467" s="70" t="str">
        <f t="shared" si="169"/>
        <v>Small and Marginal farmers hold 0 % of holdings. The average area per holding is 2.07797448581099 ha with Low fragmentation of land.</v>
      </c>
      <c r="AN467" s="150" t="str">
        <f>INDEX(DISCOM!E:E,MATCH(B467,DISCOM!B:B,0))</f>
        <v>Punjab State Power Corporation Limited (PSPCL)</v>
      </c>
      <c r="AO467" s="150"/>
      <c r="AP467" s="150" t="str">
        <f>INDEX(DISCOM!F:F,MATCH(B467,DISCOM!B:B,0))</f>
        <v>B</v>
      </c>
      <c r="AQ467" s="74" t="str">
        <f>INDEX(DISCOM!H:H,MATCH(B467,DISCOM!B:B,0))</f>
        <v>Yes</v>
      </c>
      <c r="AR467" s="150" t="s">
        <v>726</v>
      </c>
      <c r="AS467" s="77">
        <f>(INDEX(Tariff!D:D,MATCH(A467,Tariff!A:A,0)))*100</f>
        <v>0</v>
      </c>
      <c r="AT467" s="85" t="str">
        <f>(INDEX(Tariff!E:E,MATCH(A467,Tariff!A:A,0)))</f>
        <v>Very High</v>
      </c>
      <c r="AU467" s="86" t="str">
        <f t="shared" si="170"/>
        <v>Punjab State Power Corporation Limited (PSPCL) is the Distribution Company responsible for distributing electricity. The rating of DISCOM (capturing financial and operational metrics) is B. More than 70 % of feeder is segregated.</v>
      </c>
      <c r="AV467" s="119" t="str">
        <f>INDEX('Community SIP'!I:I,MATCH(B467,'Community SIP'!B:B,0))</f>
        <v/>
      </c>
      <c r="AW467" s="119" t="str">
        <f t="shared" si="173"/>
        <v/>
      </c>
      <c r="AX467" s="119" t="str">
        <f t="shared" si="174"/>
        <v/>
      </c>
      <c r="AY467" s="119"/>
      <c r="AZ467" s="119" t="str">
        <f t="shared" si="171"/>
        <v>Electric</v>
      </c>
      <c r="BA467" s="120" t="s">
        <v>728</v>
      </c>
      <c r="BB467" s="120" t="str">
        <f>INDEX(DISCOM!H:H,MATCH(B467,DISCOM!B:B,0))</f>
        <v>Yes</v>
      </c>
      <c r="BC467" s="153" t="s">
        <v>731</v>
      </c>
      <c r="BD467" s="181" t="str">
        <f t="shared" si="172"/>
        <v>High DISCOM rating alongside feeder segregation and higher proportion of electric pumps suggests both PM-KUSUM model C (IPS and FLS) may be preferred.</v>
      </c>
      <c r="BE467" s="58" t="s">
        <v>732</v>
      </c>
      <c r="BG467">
        <f>Y467*100</f>
        <v>0</v>
      </c>
    </row>
    <row r="468" spans="1:59" ht="123" customHeight="1" x14ac:dyDescent="0.25">
      <c r="A468" s="88" t="str">
        <f>INDEX(Aquifer!A:A,MATCH(B468,Aquifer!C:C,0))</f>
        <v>punjab</v>
      </c>
      <c r="B468" s="89" t="s">
        <v>223</v>
      </c>
      <c r="C468" s="87">
        <v>4.7866689146550003</v>
      </c>
      <c r="D468" s="130">
        <f>INDEX(Aquifer!J:J,MATCH(B468,Aquifer!C:C,0))*100</f>
        <v>80.01576176159405</v>
      </c>
      <c r="E468" s="128">
        <v>197.9</v>
      </c>
      <c r="F468" s="128">
        <v>99.7</v>
      </c>
      <c r="G468" s="128">
        <v>70.358737410445443</v>
      </c>
      <c r="H468" s="46" t="str">
        <f t="shared" si="156"/>
        <v>Very High</v>
      </c>
      <c r="I468" s="46" t="str">
        <f t="shared" si="157"/>
        <v>High</v>
      </c>
      <c r="J468" s="46" t="str">
        <f t="shared" si="158"/>
        <v>Very High</v>
      </c>
      <c r="K468" s="46" t="str">
        <f t="shared" si="159"/>
        <v>Very High</v>
      </c>
      <c r="L468" s="91" t="str">
        <f t="shared" si="160"/>
        <v>District has Very High proportion of area under cultivation, supporting High cropping intensity. Irrigation coverage is Very High with Very High irrigation water requirements.</v>
      </c>
      <c r="M468" s="132">
        <v>95.199999999999989</v>
      </c>
      <c r="N468" s="132">
        <f>INDEX(Aquifer!H:H,MATCH(B468,Aquifer!C:C,0))</f>
        <v>214.72</v>
      </c>
      <c r="O468" s="77" t="str">
        <f>INDEX(Aquifer!F:F,MATCH(B468,Aquifer!C:C,0))</f>
        <v>SR</v>
      </c>
      <c r="P468" s="134">
        <f>INDEX(surface_water_body!F:F,MATCH(B468,surface_water_body!A:A,0))</f>
        <v>1365</v>
      </c>
      <c r="Q468" s="42">
        <f>INDEX(surface_water_body!D:D,MATCH(B468,surface_water_body!A:A,0))</f>
        <v>14.566360000000037</v>
      </c>
      <c r="R468" s="132">
        <f>INDEX(surface_water_body!E:E,MATCH(B468,surface_water_body!A:A,0))</f>
        <v>0.42580436746255795</v>
      </c>
      <c r="S468" s="43" t="str">
        <f t="shared" si="161"/>
        <v>Very High</v>
      </c>
      <c r="T468" s="43" t="str">
        <f t="shared" si="162"/>
        <v>Over-exploited</v>
      </c>
      <c r="U468" s="43">
        <f t="shared" si="175"/>
        <v>3</v>
      </c>
      <c r="V468" s="48" t="str">
        <f t="shared" si="163"/>
        <v>Groundwater contribution to irrigation is Very High with current groundwater development stage classified as Over-exploited. There are 1365 surface water bodies, covering 0.4% of district area.</v>
      </c>
      <c r="W468" s="136">
        <v>100</v>
      </c>
      <c r="X468" s="134">
        <v>99</v>
      </c>
      <c r="Y468" s="143">
        <f>INDEX(Aquifer!E:E, MATCH(B468,Aquifer!C:C,0))*100</f>
        <v>1</v>
      </c>
      <c r="Z468" s="139">
        <f>(INDEX(Aquifer!G:G, MATCH(B468,Aquifer!C:C,0)))*(10^4/10^6)</f>
        <v>201.36860000000001</v>
      </c>
      <c r="AA468" s="141">
        <v>0</v>
      </c>
      <c r="AB468" s="56">
        <f>INDEX(Replacement!M:M, MATCH(B468,Replacement!B:B,0))</f>
        <v>28.2</v>
      </c>
      <c r="AC468" s="57">
        <f t="shared" si="176"/>
        <v>1</v>
      </c>
      <c r="AD468" s="57">
        <f>(X468/100)*0.278+(Y468/100)*0.0732</f>
        <v>0.27595200000000003</v>
      </c>
      <c r="AE468" s="44">
        <f t="shared" si="164"/>
        <v>1.4219251154475735E-2</v>
      </c>
      <c r="AF468" s="61" t="str">
        <f t="shared" si="165"/>
        <v>District has 100 pumps, with 99 % of pumps being electric. The electric tariff subsidy is Very High. These pumps abstract 201 MCM of groundwater.</v>
      </c>
      <c r="AG468" s="146">
        <f>INDEX(Replacement!N:N,MATCH(B468,Replacement!B:B,0))</f>
        <v>0</v>
      </c>
      <c r="AH468" s="147">
        <f>INDEX('Community SIP'!C:C,MATCH(B468,'Community SIP'!B:B,0))</f>
        <v>3.9205548159385741</v>
      </c>
      <c r="AI468" s="147">
        <f>INDEX('Community SIP'!D:D,MATCH(B468,'Community SIP'!B:B,0))</f>
        <v>1.23</v>
      </c>
      <c r="AJ468" s="67" t="str">
        <f t="shared" si="166"/>
        <v>Low</v>
      </c>
      <c r="AK468" s="64">
        <f t="shared" si="167"/>
        <v>1</v>
      </c>
      <c r="AL468" s="64" t="str">
        <f t="shared" si="168"/>
        <v>Low</v>
      </c>
      <c r="AM468" s="70" t="str">
        <f>CONCATENATE("Small and Marginal farmers hold ", INT(AG468), " % of holdings. The average area per holding is ", ROUND(AH468,1), " ha with ", AL468, " fragmentation of land.")</f>
        <v>Small and Marginal farmers hold 0 % of holdings. The average area per holding is 3.9 ha with Low fragmentation of land.</v>
      </c>
      <c r="AN468" s="150" t="str">
        <f>INDEX(DISCOM!E:E,MATCH(B468,DISCOM!B:B,0))</f>
        <v>Punjab State Power Corporation Limited (PSPCL)</v>
      </c>
      <c r="AO468" s="150"/>
      <c r="AP468" s="150" t="str">
        <f>INDEX(DISCOM!F:F,MATCH(B468,DISCOM!B:B,0))</f>
        <v>B</v>
      </c>
      <c r="AQ468" s="74" t="str">
        <f>INDEX(DISCOM!H:H,MATCH(B468,DISCOM!B:B,0))</f>
        <v>Yes</v>
      </c>
      <c r="AR468" s="150" t="s">
        <v>726</v>
      </c>
      <c r="AS468" s="77">
        <f>(INDEX(Tariff!D:D,MATCH(A468,Tariff!A:A,0)))*100</f>
        <v>0</v>
      </c>
      <c r="AT468" s="85" t="str">
        <f>(INDEX(Tariff!E:E,MATCH(A468,Tariff!A:A,0)))</f>
        <v>Very High</v>
      </c>
      <c r="AU468" s="86" t="str">
        <f t="shared" si="170"/>
        <v>Punjab State Power Corporation Limited (PSPCL) is the Distribution Company responsible for distributing electricity. The rating of DISCOM (capturing financial and operational metrics) is B. More than 70 % of feeder is segregated.</v>
      </c>
      <c r="AV468" s="119" t="str">
        <f>INDEX('Community SIP'!I:I,MATCH(B468,'Community SIP'!B:B,0))</f>
        <v/>
      </c>
      <c r="AW468" s="119" t="str">
        <f t="shared" si="173"/>
        <v/>
      </c>
      <c r="AX468" s="119" t="str">
        <f t="shared" si="174"/>
        <v xml:space="preserve"> High groundwater development suggests that new SIPs should focus on surface water sources. </v>
      </c>
      <c r="AY468" s="120" t="s">
        <v>727</v>
      </c>
      <c r="AZ468" s="119" t="str">
        <f t="shared" si="171"/>
        <v>Electric</v>
      </c>
      <c r="BA468" s="120" t="s">
        <v>728</v>
      </c>
      <c r="BB468" s="120" t="str">
        <f>INDEX(DISCOM!H:H,MATCH(B468,DISCOM!B:B,0))</f>
        <v>Yes</v>
      </c>
      <c r="BC468" s="153" t="s">
        <v>729</v>
      </c>
      <c r="BD468"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68" s="58" t="s">
        <v>730</v>
      </c>
      <c r="BG468">
        <f>Y468*100</f>
        <v>100</v>
      </c>
    </row>
    <row r="469" spans="1:59" ht="123" customHeight="1" x14ac:dyDescent="0.25">
      <c r="A469" s="88" t="str">
        <f>INDEX(Aquifer!A:A,MATCH(B469,Aquifer!C:C,0))</f>
        <v>bihar</v>
      </c>
      <c r="B469" s="89" t="s">
        <v>323</v>
      </c>
      <c r="C469" s="87">
        <v>4.8019746132626997</v>
      </c>
      <c r="D469" s="130">
        <f>INDEX(Aquifer!J:J,MATCH(B469,Aquifer!C:C,0))*100</f>
        <v>53.883544112269732</v>
      </c>
      <c r="E469" s="128">
        <v>123.6</v>
      </c>
      <c r="F469" s="128">
        <v>72.8</v>
      </c>
      <c r="G469" s="128">
        <v>63.494168877321187</v>
      </c>
      <c r="H469" s="46" t="str">
        <f t="shared" si="156"/>
        <v>High</v>
      </c>
      <c r="I469" s="46" t="str">
        <f t="shared" si="157"/>
        <v>Low</v>
      </c>
      <c r="J469" s="46" t="str">
        <f t="shared" si="158"/>
        <v>High</v>
      </c>
      <c r="K469" s="46" t="str">
        <f t="shared" si="159"/>
        <v>High</v>
      </c>
      <c r="L469" s="91" t="str">
        <f t="shared" si="160"/>
        <v>District has High proportion of area under cultivation, supporting Low cropping intensity. Irrigation coverage is High with High irrigation water requirements.</v>
      </c>
      <c r="M469" s="132">
        <v>66.5</v>
      </c>
      <c r="N469" s="132">
        <f>INDEX(Aquifer!H:H,MATCH(B469,Aquifer!C:C,0))</f>
        <v>59.34</v>
      </c>
      <c r="O469" s="77" t="str">
        <f>INDEX(Aquifer!F:F,MATCH(B469,Aquifer!C:C,0))</f>
        <v>SR</v>
      </c>
      <c r="P469" s="134">
        <f>INDEX(surface_water_body!F:F,MATCH(B469,surface_water_body!A:A,0))</f>
        <v>360</v>
      </c>
      <c r="Q469" s="42">
        <f>INDEX(surface_water_body!D:D,MATCH(B469,surface_water_body!A:A,0))</f>
        <v>8.2123200000000196</v>
      </c>
      <c r="R469" s="132">
        <f>INDEX(surface_water_body!E:E,MATCH(B469,surface_water_body!A:A,0))</f>
        <v>0.25619994407804214</v>
      </c>
      <c r="S469" s="43" t="str">
        <f t="shared" si="161"/>
        <v>High</v>
      </c>
      <c r="T469" s="43" t="str">
        <f t="shared" si="162"/>
        <v>Moderate</v>
      </c>
      <c r="U469" s="43">
        <f t="shared" si="175"/>
        <v>3</v>
      </c>
      <c r="V469" s="48" t="str">
        <f t="shared" si="163"/>
        <v>Groundwater contribution to irrigation is High with current groundwater development stage classified as Moderate. There are 360 surface water bodies, covering 0.3% of district area.</v>
      </c>
      <c r="W469" s="136">
        <v>100</v>
      </c>
      <c r="X469" s="134">
        <v>3</v>
      </c>
      <c r="Y469" s="143">
        <f>INDEX(Aquifer!E:E, MATCH(B469,Aquifer!C:C,0))*100</f>
        <v>97</v>
      </c>
      <c r="Z469" s="139">
        <f>(INDEX(Aquifer!G:G, MATCH(B469,Aquifer!C:C,0)))*(10^4/10^6)</f>
        <v>580.79830000000004</v>
      </c>
      <c r="AA469" s="141">
        <v>67.5</v>
      </c>
      <c r="AB469" s="56">
        <f>INDEX(Replacement!M:M, MATCH(B469,Replacement!B:B,0))</f>
        <v>8.1</v>
      </c>
      <c r="AC469" s="57">
        <f t="shared" si="176"/>
        <v>4</v>
      </c>
      <c r="AD469" s="57">
        <f>(X469/100)*0.278+(Y469/100)*0.0732</f>
        <v>7.9343999999999998E-2</v>
      </c>
      <c r="AE469" s="44">
        <f t="shared" si="164"/>
        <v>3.3870902331672005E-3</v>
      </c>
      <c r="AF469" s="61" t="str">
        <f t="shared" si="165"/>
        <v>District has 100 pumps, with 3 % of pumps being electric. The electric tariff subsidy is Very High. These pumps abstract 580 MCM of groundwater.</v>
      </c>
      <c r="AG469" s="146">
        <f>INDEX(Replacement!N:N,MATCH(B469,Replacement!B:B,0))</f>
        <v>98.259999999999991</v>
      </c>
      <c r="AH469" s="147">
        <f>INDEX('Community SIP'!C:C,MATCH(B469,'Community SIP'!B:B,0))</f>
        <v>0.28999999999999998</v>
      </c>
      <c r="AI469" s="147">
        <f>INDEX('Community SIP'!D:D,MATCH(B469,'Community SIP'!B:B,0))</f>
        <v>1.33</v>
      </c>
      <c r="AJ469" s="67" t="str">
        <f t="shared" si="166"/>
        <v>Very High</v>
      </c>
      <c r="AK469" s="64">
        <f t="shared" si="167"/>
        <v>4</v>
      </c>
      <c r="AL469" s="64" t="str">
        <f t="shared" si="168"/>
        <v>Moderate</v>
      </c>
      <c r="AM469" s="70" t="str">
        <f t="shared" si="169"/>
        <v>Small and Marginal farmers hold 98 % of holdings. The average area per holding is 0.29 ha with Moderate fragmentation of land.</v>
      </c>
      <c r="AN469" s="150" t="str">
        <f>INDEX(DISCOM!E:E,MATCH(B469,DISCOM!B:B,0))</f>
        <v>South Bihar Power Distribution Company Limited (SBPDCL)</v>
      </c>
      <c r="AO469" s="150"/>
      <c r="AP469" s="150" t="str">
        <f>INDEX(DISCOM!F:F,MATCH(B469,DISCOM!B:B,0))</f>
        <v>C</v>
      </c>
      <c r="AQ469" s="74" t="str">
        <f>INDEX(DISCOM!H:H,MATCH(B469,DISCOM!B:B,0))</f>
        <v>Yes</v>
      </c>
      <c r="AR469" s="150" t="s">
        <v>726</v>
      </c>
      <c r="AS469" s="77">
        <f>(INDEX(Tariff!D:D,MATCH(A469,Tariff!A:A,0)))*100</f>
        <v>67.5</v>
      </c>
      <c r="AT469" s="85" t="str">
        <f>(INDEX(Tariff!E:E,MATCH(A469,Tariff!A:A,0)))</f>
        <v>Very High</v>
      </c>
      <c r="AU469" s="86" t="str">
        <f t="shared" si="170"/>
        <v>South Bihar Power Distribution Company Limited (SBPDCL) is the Distribution Company responsible for distributing electricity. The rating of DISCOM (capturing financial and operational metrics) is C. More than 70 % of feeder is segregated.</v>
      </c>
      <c r="AV469" s="119" t="str">
        <f>INDEX('Community SIP'!I:I,MATCH(B469,'Community SIP'!B:B,0))</f>
        <v>Community SIP</v>
      </c>
      <c r="AW469" s="119" t="str">
        <f t="shared" si="173"/>
        <v xml:space="preserve"> Small farm areas alongside higher fragmentation of holdings suggests community SIPs may be preferred</v>
      </c>
      <c r="AX469" s="119" t="str">
        <f t="shared" si="174"/>
        <v/>
      </c>
      <c r="AY469" s="119"/>
      <c r="AZ469" s="119" t="str">
        <f t="shared" si="171"/>
        <v>Diesel</v>
      </c>
      <c r="BA469" s="119"/>
      <c r="BB469" s="120" t="str">
        <f>INDEX(DISCOM!H:H,MATCH(B469,DISCOM!B:B,0))</f>
        <v>Yes</v>
      </c>
      <c r="BC469" s="153" t="s">
        <v>736</v>
      </c>
      <c r="BD469" s="181" t="str">
        <f t="shared" si="172"/>
        <v>Higher proportion of diesel pumps suggests that PM-KUSUM model B be preferred. Small farm areas alongside higher fragmentation of holdings suggests community SIPs may be preferred</v>
      </c>
      <c r="BE469" s="58" t="s">
        <v>737</v>
      </c>
      <c r="BG469">
        <f>Y469*100</f>
        <v>9700</v>
      </c>
    </row>
    <row r="470" spans="1:59" ht="123" customHeight="1" x14ac:dyDescent="0.25">
      <c r="A470" s="88" t="str">
        <f>INDEX(Aquifer!A:A,MATCH(B470,Aquifer!C:C,0))</f>
        <v>tamil nadu</v>
      </c>
      <c r="B470" s="89" t="s">
        <v>496</v>
      </c>
      <c r="C470" s="87">
        <v>5.27</v>
      </c>
      <c r="D470" s="130">
        <f>INDEX(Aquifer!J:J,MATCH(B470,Aquifer!C:C,0))*100</f>
        <v>58.278469776202215</v>
      </c>
      <c r="E470" s="128">
        <v>106.5</v>
      </c>
      <c r="F470" s="128">
        <v>29.2</v>
      </c>
      <c r="G470" s="128">
        <v>60.145362170553575</v>
      </c>
      <c r="H470" s="46" t="str">
        <f t="shared" si="156"/>
        <v>High</v>
      </c>
      <c r="I470" s="46" t="str">
        <f t="shared" si="157"/>
        <v>Low</v>
      </c>
      <c r="J470" s="46" t="str">
        <f t="shared" si="158"/>
        <v>Moderate</v>
      </c>
      <c r="K470" s="46" t="str">
        <f t="shared" si="159"/>
        <v>High</v>
      </c>
      <c r="L470" s="91" t="str">
        <f t="shared" si="160"/>
        <v>District has High proportion of area under cultivation, supporting Low cropping intensity. Irrigation coverage is Moderate with High irrigation water requirements.</v>
      </c>
      <c r="M470" s="132">
        <v>70.19</v>
      </c>
      <c r="N470" s="132">
        <f>INDEX(Aquifer!H:H,MATCH(B470,Aquifer!C:C,0))</f>
        <v>109.39</v>
      </c>
      <c r="O470" s="77" t="str">
        <f>INDEX(Aquifer!F:F,MATCH(B470,Aquifer!C:C,0))</f>
        <v>SR</v>
      </c>
      <c r="P470" s="134">
        <f>INDEX(surface_water_body!F:F,MATCH(B470,surface_water_body!A:A,0))</f>
        <v>1078</v>
      </c>
      <c r="Q470" s="42">
        <f>INDEX(surface_water_body!D:D,MATCH(B470,surface_water_body!A:A,0))</f>
        <v>18.274209999999997</v>
      </c>
      <c r="R470" s="132">
        <f>INDEX(surface_water_body!E:E,MATCH(B470,surface_water_body!A:A,0))</f>
        <v>1.0236223516121021</v>
      </c>
      <c r="S470" s="43" t="str">
        <f t="shared" si="161"/>
        <v>High</v>
      </c>
      <c r="T470" s="43" t="str">
        <f t="shared" si="162"/>
        <v>Over-exploited</v>
      </c>
      <c r="U470" s="43">
        <f t="shared" si="175"/>
        <v>4</v>
      </c>
      <c r="V470" s="48" t="str">
        <f t="shared" si="163"/>
        <v>Groundwater contribution to irrigation is High with current groundwater development stage classified as Over-exploited. There are 1078 surface water bodies, covering 1% of district area.</v>
      </c>
      <c r="W470" s="136">
        <v>100</v>
      </c>
      <c r="X470" s="134">
        <v>96</v>
      </c>
      <c r="Y470" s="143">
        <f>INDEX(Aquifer!E:E, MATCH(B470,Aquifer!C:C,0))*100</f>
        <v>3</v>
      </c>
      <c r="Z470" s="139">
        <f>(INDEX(Aquifer!G:G, MATCH(B470,Aquifer!C:C,0)))*(10^4/10^6)</f>
        <v>0</v>
      </c>
      <c r="AA470" s="141">
        <v>0</v>
      </c>
      <c r="AB470" s="56">
        <f>INDEX(Replacement!M:M, MATCH(B470,Replacement!B:B,0))</f>
        <v>6.52</v>
      </c>
      <c r="AC470" s="57">
        <f t="shared" si="176"/>
        <v>1</v>
      </c>
      <c r="AD470" s="57">
        <f>(X470/100)*0.278+(Y470/100)*0.0732</f>
        <v>0.26907599999999998</v>
      </c>
      <c r="AE470" s="44">
        <f t="shared" si="164"/>
        <v>0</v>
      </c>
      <c r="AF470" s="61" t="str">
        <f t="shared" si="165"/>
        <v>District has 100 pumps, with 96 % of pumps being electric. The electric tariff subsidy is Very High. These pumps abstract 0 MCM of groundwater.</v>
      </c>
      <c r="AG470" s="146">
        <f>INDEX(Replacement!N:N,MATCH(B470,Replacement!B:B,0))</f>
        <v>94.427270180000008</v>
      </c>
      <c r="AH470" s="147">
        <f>INDEX('Community SIP'!C:C,MATCH(B470,'Community SIP'!B:B,0))</f>
        <v>0.68</v>
      </c>
      <c r="AI470" s="147">
        <f>INDEX('Community SIP'!D:D,MATCH(B470,'Community SIP'!B:B,0))</f>
        <v>1.27</v>
      </c>
      <c r="AJ470" s="67" t="str">
        <f t="shared" si="166"/>
        <v>Very High</v>
      </c>
      <c r="AK470" s="64">
        <f t="shared" si="167"/>
        <v>4</v>
      </c>
      <c r="AL470" s="64" t="str">
        <f t="shared" si="168"/>
        <v>Moderate</v>
      </c>
      <c r="AM470" s="70" t="str">
        <f t="shared" si="169"/>
        <v>Small and Marginal farmers hold 94 % of holdings. The average area per holding is 0.68 ha with Moderate fragmentation of land.</v>
      </c>
      <c r="AN470" s="150" t="str">
        <f>INDEX(DISCOM!E:E,MATCH(B470,DISCOM!B:B,0))</f>
        <v>Tamil Nadu Generation and Distribution Corporation Limited (TANGEDCO)</v>
      </c>
      <c r="AO470" s="150"/>
      <c r="AP470" s="150" t="str">
        <f>INDEX(DISCOM!F:F,MATCH(B470,DISCOM!B:B,0))</f>
        <v>C-</v>
      </c>
      <c r="AQ470" s="74" t="str">
        <f>INDEX(DISCOM!H:H,MATCH(B470,DISCOM!B:B,0))</f>
        <v>No</v>
      </c>
      <c r="AR470" s="150"/>
      <c r="AS470" s="77">
        <f>(INDEX(Tariff!D:D,MATCH(A470,Tariff!A:A,0)))*100</f>
        <v>0</v>
      </c>
      <c r="AT470" s="85" t="str">
        <f>(INDEX(Tariff!E:E,MATCH(A470,Tariff!A:A,0)))</f>
        <v>Very High</v>
      </c>
      <c r="AU470" s="86" t="str">
        <f t="shared" si="170"/>
        <v xml:space="preserve">Tamil Nadu Generation and Distribution Corporation Limited (TANGEDCO) is the Distribution Company responsible for distributing electricity. The rating of DISCOM (capturing financial and operational metrics) is C-. </v>
      </c>
      <c r="AV470" s="119" t="str">
        <f>INDEX('Community SIP'!I:I,MATCH(B470,'Community SIP'!B:B,0))</f>
        <v>Community SIP</v>
      </c>
      <c r="AW470" s="119" t="str">
        <f t="shared" si="173"/>
        <v xml:space="preserve"> Small farm areas alongside higher fragmentation of holdings suggests community SIPs may be preferred</v>
      </c>
      <c r="AX470" s="119" t="str">
        <f t="shared" si="174"/>
        <v xml:space="preserve"> High groundwater development suggests that new SIPs should focus on surface water sources. </v>
      </c>
      <c r="AY470" s="120" t="s">
        <v>727</v>
      </c>
      <c r="AZ470" s="120" t="str">
        <f t="shared" si="171"/>
        <v>Electric</v>
      </c>
      <c r="BA470" s="119"/>
      <c r="BB470" s="120" t="str">
        <f>INDEX(DISCOM!H:H,MATCH(B470,DISCOM!B:B,0))</f>
        <v>No</v>
      </c>
      <c r="BC470" s="153" t="s">
        <v>724</v>
      </c>
      <c r="BD470"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470" s="58" t="s">
        <v>725</v>
      </c>
      <c r="BG470">
        <f>Y470*100</f>
        <v>300</v>
      </c>
    </row>
    <row r="471" spans="1:59" ht="123" customHeight="1" x14ac:dyDescent="0.25">
      <c r="A471" s="88" t="str">
        <f>INDEX(Aquifer!A:A,MATCH(B471,Aquifer!C:C,0))</f>
        <v>nagaland</v>
      </c>
      <c r="B471" s="89" t="s">
        <v>197</v>
      </c>
      <c r="C471" s="87">
        <v>4.3499999999999996</v>
      </c>
      <c r="D471" s="130">
        <f>INDEX(Aquifer!J:J,MATCH(B471,Aquifer!C:C,0))*100</f>
        <v>17.369126099551931</v>
      </c>
      <c r="E471" s="128">
        <v>153.6</v>
      </c>
      <c r="F471" s="128">
        <v>29.1</v>
      </c>
      <c r="G471" s="128">
        <v>31.522608000556072</v>
      </c>
      <c r="H471" s="46" t="str">
        <f t="shared" si="156"/>
        <v>Low</v>
      </c>
      <c r="I471" s="46" t="str">
        <f t="shared" si="157"/>
        <v>Moderate</v>
      </c>
      <c r="J471" s="46" t="str">
        <f t="shared" si="158"/>
        <v>Moderate</v>
      </c>
      <c r="K471" s="46" t="str">
        <f t="shared" si="159"/>
        <v>Moderate</v>
      </c>
      <c r="L471" s="91" t="str">
        <f t="shared" si="160"/>
        <v>District has Low proportion of area under cultivation, supporting Moderate cropping intensity. Irrigation coverage is Moderate with Moderate irrigation water requirements.</v>
      </c>
      <c r="M471" s="132">
        <v>0.04</v>
      </c>
      <c r="N471" s="132">
        <f>INDEX(Aquifer!H:H,MATCH(B471,Aquifer!C:C,0))</f>
        <v>1.59</v>
      </c>
      <c r="O471" s="77" t="str">
        <f>INDEX(Aquifer!F:F,MATCH(B471,Aquifer!C:C,0))</f>
        <v>HR</v>
      </c>
      <c r="P471" s="134">
        <f>INDEX(surface_water_body!F:F,MATCH(B471,surface_water_body!A:A,0))</f>
        <v>74</v>
      </c>
      <c r="Q471" s="42">
        <f>INDEX(surface_water_body!D:D,MATCH(B471,surface_water_body!A:A,0))</f>
        <v>0.11110999999999999</v>
      </c>
      <c r="R471" s="132">
        <f>INDEX(surface_water_body!E:E,MATCH(B471,surface_water_body!A:A,0))</f>
        <v>6.532443535040228E-3</v>
      </c>
      <c r="S471" s="43" t="str">
        <f t="shared" si="161"/>
        <v>Low</v>
      </c>
      <c r="T471" s="43" t="str">
        <f t="shared" si="162"/>
        <v>Low</v>
      </c>
      <c r="U471" s="43">
        <f t="shared" si="175"/>
        <v>1</v>
      </c>
      <c r="V471" s="48" t="str">
        <f t="shared" si="163"/>
        <v>Groundwater contribution to irrigation is Low with current groundwater development stage classified as Low. There are 74 surface water bodies, covering 0% of district area.</v>
      </c>
      <c r="W471" s="136">
        <v>100</v>
      </c>
      <c r="X471" s="134">
        <v>100</v>
      </c>
      <c r="Y471" s="143">
        <f>INDEX(Aquifer!E:E, MATCH(B471,Aquifer!C:C,0))*100</f>
        <v>0</v>
      </c>
      <c r="Z471" s="139">
        <f>(INDEX(Aquifer!G:G, MATCH(B471,Aquifer!C:C,0)))*(10^4/10^6)</f>
        <v>1.5312000000000001</v>
      </c>
      <c r="AA471" s="141">
        <v>320</v>
      </c>
      <c r="AB471" s="56">
        <f>INDEX(Replacement!M:M, MATCH(B471,Replacement!B:B,0))</f>
        <v>5.0056956521311804</v>
      </c>
      <c r="AC471" s="57">
        <f t="shared" si="176"/>
        <v>1</v>
      </c>
      <c r="AD471" s="57">
        <f>(X471/100)*0.278+(Y471/100)*0.0732</f>
        <v>0.27800000000000002</v>
      </c>
      <c r="AE471" s="44">
        <f t="shared" si="164"/>
        <v>1.9334968879371181E-5</v>
      </c>
      <c r="AF471" s="61" t="str">
        <f t="shared" si="165"/>
        <v>District has 100 pumps, with 100 % of pumps being electric. The electric tariff subsidy is Low. These pumps abstract 1 MCM of groundwater.</v>
      </c>
      <c r="AG471" s="146">
        <f>INDEX(Replacement!N:N,MATCH(B471,Replacement!B:B,0))</f>
        <v>31.75</v>
      </c>
      <c r="AH471" s="147">
        <f>INDEX('Community SIP'!C:C,MATCH(B471,'Community SIP'!B:B,0))</f>
        <v>3.37</v>
      </c>
      <c r="AI471" s="147">
        <f>INDEX('Community SIP'!D:D,MATCH(B471,'Community SIP'!B:B,0))</f>
        <v>1.05</v>
      </c>
      <c r="AJ471" s="67" t="str">
        <f t="shared" si="166"/>
        <v>Low</v>
      </c>
      <c r="AK471" s="64">
        <f t="shared" si="167"/>
        <v>1</v>
      </c>
      <c r="AL471" s="64" t="str">
        <f t="shared" si="168"/>
        <v>Low</v>
      </c>
      <c r="AM471" s="70" t="str">
        <f t="shared" si="169"/>
        <v>Small and Marginal farmers hold 31 % of holdings. The average area per holding is 3.37 ha with Low fragmentation of land.</v>
      </c>
      <c r="AN471" s="150" t="e">
        <f>INDEX(DISCOM!E:E,MATCH(B471,DISCOM!B:B,0))</f>
        <v>#N/A</v>
      </c>
      <c r="AO471" s="150"/>
      <c r="AP471" s="150" t="e">
        <f>INDEX(DISCOM!F:F,MATCH(B471,DISCOM!B:B,0))</f>
        <v>#N/A</v>
      </c>
      <c r="AQ471" s="74" t="str">
        <f>INDEX(DISCOM!H:H,MATCH(B471,DISCOM!B:B,0))</f>
        <v>No data</v>
      </c>
      <c r="AR471" s="150"/>
      <c r="AS471" s="77">
        <f>(INDEX(Tariff!D:D,MATCH(A471,Tariff!A:A,0)))*100</f>
        <v>320</v>
      </c>
      <c r="AT471" s="85" t="str">
        <f>(INDEX(Tariff!E:E,MATCH(A471,Tariff!A:A,0)))</f>
        <v>Low</v>
      </c>
      <c r="AU471" s="86" t="s">
        <v>735</v>
      </c>
      <c r="AV471" s="119" t="str">
        <f>INDEX('Community SIP'!I:I,MATCH(B471,'Community SIP'!B:B,0))</f>
        <v/>
      </c>
      <c r="AW471" s="119" t="str">
        <f t="shared" si="173"/>
        <v/>
      </c>
      <c r="AX471" s="119" t="str">
        <f t="shared" si="174"/>
        <v/>
      </c>
      <c r="AY471" s="119"/>
      <c r="AZ471" s="119" t="str">
        <f t="shared" si="171"/>
        <v>Electric</v>
      </c>
      <c r="BA471" s="119"/>
      <c r="BB471" s="120" t="str">
        <f>INDEX(DISCOM!H:H,MATCH(B471,DISCOM!B:B,0))</f>
        <v>No data</v>
      </c>
      <c r="BC471" s="153" t="s">
        <v>744</v>
      </c>
      <c r="BD471" s="181" t="str">
        <f t="shared" si="172"/>
        <v>No data on DISCOM feeder segregation</v>
      </c>
      <c r="BE471" s="58" t="s">
        <v>95</v>
      </c>
      <c r="BG471">
        <f>Y471*100</f>
        <v>0</v>
      </c>
    </row>
    <row r="472" spans="1:59" ht="123" customHeight="1" x14ac:dyDescent="0.25">
      <c r="A472" s="88" t="str">
        <f>INDEX(Aquifer!A:A,MATCH(B472,Aquifer!C:C,0))</f>
        <v>nagaland</v>
      </c>
      <c r="B472" s="89" t="s">
        <v>108</v>
      </c>
      <c r="C472" s="87">
        <v>4.2161712877694999</v>
      </c>
      <c r="D472" s="130">
        <f>INDEX(Aquifer!J:J,MATCH(B472,Aquifer!C:C,0))*100</f>
        <v>17.599786753018531</v>
      </c>
      <c r="E472" s="128">
        <v>138.6</v>
      </c>
      <c r="F472" s="128">
        <v>30</v>
      </c>
      <c r="G472" s="128">
        <v>33.609412493227033</v>
      </c>
      <c r="H472" s="46" t="str">
        <f t="shared" si="156"/>
        <v>Low</v>
      </c>
      <c r="I472" s="46" t="str">
        <f t="shared" si="157"/>
        <v>Low</v>
      </c>
      <c r="J472" s="46" t="str">
        <f t="shared" si="158"/>
        <v>Moderate</v>
      </c>
      <c r="K472" s="46" t="str">
        <f t="shared" si="159"/>
        <v>Moderate</v>
      </c>
      <c r="L472" s="91" t="str">
        <f t="shared" si="160"/>
        <v>District has Low proportion of area under cultivation, supporting Low cropping intensity. Irrigation coverage is Moderate with Moderate irrigation water requirements.</v>
      </c>
      <c r="M472" s="132">
        <v>0.1</v>
      </c>
      <c r="N472" s="132">
        <f>INDEX(Aquifer!H:H,MATCH(B472,Aquifer!C:C,0))</f>
        <v>2.41</v>
      </c>
      <c r="O472" s="77" t="str">
        <f>INDEX(Aquifer!F:F,MATCH(B472,Aquifer!C:C,0))</f>
        <v>SR</v>
      </c>
      <c r="P472" s="134">
        <f>INDEX(surface_water_body!F:F,MATCH(B472,surface_water_body!A:A,0))</f>
        <v>85</v>
      </c>
      <c r="Q472" s="42">
        <f>INDEX(surface_water_body!D:D,MATCH(B472,surface_water_body!A:A,0))</f>
        <v>0.18361999999999998</v>
      </c>
      <c r="R472" s="132">
        <f>INDEX(surface_water_body!E:E,MATCH(B472,surface_water_body!A:A,0))</f>
        <v>9.4837806041412915E-3</v>
      </c>
      <c r="S472" s="43" t="str">
        <f t="shared" si="161"/>
        <v>Low</v>
      </c>
      <c r="T472" s="43" t="str">
        <f t="shared" si="162"/>
        <v>Low</v>
      </c>
      <c r="U472" s="43">
        <f t="shared" si="175"/>
        <v>1</v>
      </c>
      <c r="V472" s="48" t="str">
        <f t="shared" si="163"/>
        <v>Groundwater contribution to irrigation is Low with current groundwater development stage classified as Low. There are 85 surface water bodies, covering 0% of district area.</v>
      </c>
      <c r="W472" s="136">
        <v>100</v>
      </c>
      <c r="X472" s="134">
        <v>0</v>
      </c>
      <c r="Y472" s="143">
        <f>INDEX(Aquifer!E:E, MATCH(B472,Aquifer!C:C,0))*100</f>
        <v>0</v>
      </c>
      <c r="Z472" s="139">
        <f>(INDEX(Aquifer!G:G, MATCH(B472,Aquifer!C:C,0)))*(10^4/10^6)</f>
        <v>0.85329999999999995</v>
      </c>
      <c r="AA472" s="141">
        <v>320</v>
      </c>
      <c r="AB472" s="56">
        <f>INDEX(Replacement!M:M, MATCH(B472,Replacement!B:B,0))</f>
        <v>3.2769072381015043</v>
      </c>
      <c r="AC472" s="57">
        <f t="shared" si="176"/>
        <v>4</v>
      </c>
      <c r="AD472" s="57">
        <f>(X472/100)*0.278+(Y472/100)*0.0732</f>
        <v>0</v>
      </c>
      <c r="AE472" s="44">
        <f t="shared" si="164"/>
        <v>0</v>
      </c>
      <c r="AF472" s="61" t="str">
        <f t="shared" si="165"/>
        <v>District has 100 pumps, with 0 % of pumps being electric. The electric tariff subsidy is Low. These pumps abstract 0 MCM of groundwater.</v>
      </c>
      <c r="AG472" s="146">
        <f>INDEX(Replacement!N:N,MATCH(B472,Replacement!B:B,0))</f>
        <v>29.82</v>
      </c>
      <c r="AH472" s="147">
        <f>INDEX('Community SIP'!C:C,MATCH(B472,'Community SIP'!B:B,0))</f>
        <v>3.94</v>
      </c>
      <c r="AI472" s="147">
        <f>INDEX('Community SIP'!D:D,MATCH(B472,'Community SIP'!B:B,0))</f>
        <v>2.38</v>
      </c>
      <c r="AJ472" s="67" t="str">
        <f t="shared" si="166"/>
        <v>Low</v>
      </c>
      <c r="AK472" s="64">
        <f t="shared" si="167"/>
        <v>1</v>
      </c>
      <c r="AL472" s="64" t="str">
        <f t="shared" si="168"/>
        <v>High</v>
      </c>
      <c r="AM472" s="70" t="str">
        <f t="shared" si="169"/>
        <v>Small and Marginal farmers hold 29 % of holdings. The average area per holding is 3.94 ha with High fragmentation of land.</v>
      </c>
      <c r="AN472" s="150" t="e">
        <f>INDEX(DISCOM!E:E,MATCH(B472,DISCOM!B:B,0))</f>
        <v>#N/A</v>
      </c>
      <c r="AO472" s="150"/>
      <c r="AP472" s="150" t="e">
        <f>INDEX(DISCOM!F:F,MATCH(B472,DISCOM!B:B,0))</f>
        <v>#N/A</v>
      </c>
      <c r="AQ472" s="74" t="str">
        <f>INDEX(DISCOM!H:H,MATCH(B472,DISCOM!B:B,0))</f>
        <v>No data</v>
      </c>
      <c r="AR472" s="150"/>
      <c r="AS472" s="77">
        <f>(INDEX(Tariff!D:D,MATCH(A472,Tariff!A:A,0)))*100</f>
        <v>320</v>
      </c>
      <c r="AT472" s="85" t="str">
        <f>(INDEX(Tariff!E:E,MATCH(A472,Tariff!A:A,0)))</f>
        <v>Low</v>
      </c>
      <c r="AU472" s="86" t="s">
        <v>735</v>
      </c>
      <c r="AV472" s="119" t="str">
        <f>INDEX('Community SIP'!I:I,MATCH(B472,'Community SIP'!B:B,0))</f>
        <v/>
      </c>
      <c r="AW472" s="119" t="str">
        <f t="shared" si="173"/>
        <v/>
      </c>
      <c r="AX472" s="119" t="str">
        <f t="shared" si="174"/>
        <v/>
      </c>
      <c r="AY472" s="119"/>
      <c r="AZ472" s="119" t="str">
        <f t="shared" si="171"/>
        <v>Diesel</v>
      </c>
      <c r="BA472" s="119"/>
      <c r="BB472" s="120" t="str">
        <f>INDEX(DISCOM!H:H,MATCH(B472,DISCOM!B:B,0))</f>
        <v>No data</v>
      </c>
      <c r="BC472" s="153" t="s">
        <v>736</v>
      </c>
      <c r="BD472" s="181" t="str">
        <f t="shared" si="172"/>
        <v>Higher proportion of diesel pumps suggests that PM-KUSUM model B be preferred.</v>
      </c>
      <c r="BE472" s="58" t="s">
        <v>737</v>
      </c>
      <c r="BG472">
        <f>Y472*100</f>
        <v>0</v>
      </c>
    </row>
    <row r="473" spans="1:59" ht="123" customHeight="1" x14ac:dyDescent="0.25">
      <c r="A473" s="88" t="str">
        <f>INDEX(Aquifer!A:A,MATCH(B473,Aquifer!C:C,0))</f>
        <v>uttar pradesh</v>
      </c>
      <c r="B473" s="89" t="s">
        <v>455</v>
      </c>
      <c r="C473" s="87">
        <v>4.7807951048224</v>
      </c>
      <c r="D473" s="130">
        <f>INDEX(Aquifer!J:J,MATCH(B473,Aquifer!C:C,0))*100</f>
        <v>61.05173580278236</v>
      </c>
      <c r="E473" s="128">
        <v>176</v>
      </c>
      <c r="F473" s="128">
        <v>97.8</v>
      </c>
      <c r="G473" s="128">
        <v>69.909016238074173</v>
      </c>
      <c r="H473" s="46" t="str">
        <f t="shared" si="156"/>
        <v>High</v>
      </c>
      <c r="I473" s="46" t="str">
        <f t="shared" si="157"/>
        <v>Moderate</v>
      </c>
      <c r="J473" s="46" t="str">
        <f t="shared" si="158"/>
        <v>Very High</v>
      </c>
      <c r="K473" s="46" t="str">
        <f t="shared" si="159"/>
        <v>Very High</v>
      </c>
      <c r="L473" s="91" t="str">
        <f t="shared" si="160"/>
        <v>District has High proportion of area under cultivation, supporting Moderate cropping intensity. Irrigation coverage is Very High with Very High irrigation water requirements.</v>
      </c>
      <c r="M473" s="132">
        <v>69.010000000000005</v>
      </c>
      <c r="N473" s="132">
        <f>INDEX(Aquifer!H:H,MATCH(B473,Aquifer!C:C,0))</f>
        <v>64.78</v>
      </c>
      <c r="O473" s="77" t="str">
        <f>INDEX(Aquifer!F:F,MATCH(B473,Aquifer!C:C,0))</f>
        <v>SR</v>
      </c>
      <c r="P473" s="134">
        <f>INDEX(surface_water_body!F:F,MATCH(B473,surface_water_body!A:A,0))</f>
        <v>4620</v>
      </c>
      <c r="Q473" s="42">
        <f>INDEX(surface_water_body!D:D,MATCH(B473,surface_water_body!A:A,0))</f>
        <v>11.914710000000257</v>
      </c>
      <c r="R473" s="132">
        <f>INDEX(surface_water_body!E:E,MATCH(B473,surface_water_body!A:A,0))</f>
        <v>0.32812532867026245</v>
      </c>
      <c r="S473" s="43" t="str">
        <f t="shared" si="161"/>
        <v>High</v>
      </c>
      <c r="T473" s="43" t="str">
        <f t="shared" si="162"/>
        <v>Moderate</v>
      </c>
      <c r="U473" s="43">
        <f t="shared" si="175"/>
        <v>3</v>
      </c>
      <c r="V473" s="48" t="str">
        <f t="shared" si="163"/>
        <v>Groundwater contribution to irrigation is High with current groundwater development stage classified as Moderate. There are 4620 surface water bodies, covering 0.3% of district area.</v>
      </c>
      <c r="W473" s="136">
        <v>100</v>
      </c>
      <c r="X473" s="134">
        <v>24</v>
      </c>
      <c r="Y473" s="143">
        <f>INDEX(Aquifer!E:E, MATCH(B473,Aquifer!C:C,0))*100</f>
        <v>75</v>
      </c>
      <c r="Z473" s="139">
        <f>(INDEX(Aquifer!G:G, MATCH(B473,Aquifer!C:C,0)))*(10^4/10^6)</f>
        <v>534.51470000000006</v>
      </c>
      <c r="AA473" s="141">
        <v>0</v>
      </c>
      <c r="AB473" s="56">
        <f>INDEX(Replacement!M:M, MATCH(B473,Replacement!B:B,0))</f>
        <v>4.0199999999999996</v>
      </c>
      <c r="AC473" s="57">
        <f t="shared" si="176"/>
        <v>4</v>
      </c>
      <c r="AD473" s="57">
        <f>(X473/100)*0.278+(Y473/100)*0.0732</f>
        <v>0.12162000000000001</v>
      </c>
      <c r="AE473" s="44">
        <f t="shared" si="164"/>
        <v>2.3713356251484673E-3</v>
      </c>
      <c r="AF473" s="61" t="str">
        <f t="shared" si="165"/>
        <v>District has 100 pumps, with 24 % of pumps being electric. The electric tariff subsidy is Very High. These pumps abstract 534 MCM of groundwater.</v>
      </c>
      <c r="AG473" s="146">
        <f>INDEX(Replacement!N:N,MATCH(B473,Replacement!B:B,0))</f>
        <v>86.998718019999998</v>
      </c>
      <c r="AH473" s="147">
        <f>INDEX('Community SIP'!C:C,MATCH(B473,'Community SIP'!B:B,0))</f>
        <v>0.98</v>
      </c>
      <c r="AI473" s="147">
        <f>INDEX('Community SIP'!D:D,MATCH(B473,'Community SIP'!B:B,0))</f>
        <v>1.92</v>
      </c>
      <c r="AJ473" s="67" t="str">
        <f t="shared" si="166"/>
        <v>Very High</v>
      </c>
      <c r="AK473" s="64">
        <f t="shared" si="167"/>
        <v>4</v>
      </c>
      <c r="AL473" s="64" t="str">
        <f t="shared" si="168"/>
        <v>Moderate</v>
      </c>
      <c r="AM473" s="70" t="str">
        <f t="shared" si="169"/>
        <v>Small and Marginal farmers hold 86 % of holdings. The average area per holding is 0.98 ha with Moderate fragmentation of land.</v>
      </c>
      <c r="AN473" s="150" t="str">
        <f>INDEX(DISCOM!E:E,MATCH(B473,DISCOM!B:B,0))</f>
        <v>Madhyanchal Vidyut Vitran Nigam Limited (MVVNL)</v>
      </c>
      <c r="AO473" s="150"/>
      <c r="AP473" s="150" t="str">
        <f>INDEX(DISCOM!F:F,MATCH(B473,DISCOM!B:B,0))</f>
        <v>C-</v>
      </c>
      <c r="AQ473" s="74" t="str">
        <f>INDEX(DISCOM!H:H,MATCH(B473,DISCOM!B:B,0))</f>
        <v>Yes</v>
      </c>
      <c r="AR473" s="150" t="s">
        <v>726</v>
      </c>
      <c r="AS473" s="77">
        <f>(INDEX(Tariff!D:D,MATCH(A473,Tariff!A:A,0)))*100</f>
        <v>0</v>
      </c>
      <c r="AT473" s="85" t="str">
        <f>(INDEX(Tariff!E:E,MATCH(A473,Tariff!A:A,0)))</f>
        <v>Very High</v>
      </c>
      <c r="AU473" s="86" t="str">
        <f t="shared" si="170"/>
        <v>Madhyanchal Vidyut Vitran Nigam Limited (MVVNL) is the Distribution Company responsible for distributing electricity. The rating of DISCOM (capturing financial and operational metrics) is C-. More than 70 % of feeder is segregated.</v>
      </c>
      <c r="AV473" s="119" t="str">
        <f>INDEX('Community SIP'!I:I,MATCH(B473,'Community SIP'!B:B,0))</f>
        <v>Community SIP</v>
      </c>
      <c r="AW473" s="119" t="str">
        <f t="shared" si="173"/>
        <v xml:space="preserve"> Small farm areas alongside higher fragmentation of holdings suggests community SIPs may be preferred</v>
      </c>
      <c r="AX473" s="119" t="str">
        <f t="shared" si="174"/>
        <v/>
      </c>
      <c r="AY473" s="119"/>
      <c r="AZ473" s="119" t="str">
        <f t="shared" si="171"/>
        <v>Diesel</v>
      </c>
      <c r="BA473" s="119"/>
      <c r="BB473" s="120" t="str">
        <f>INDEX(DISCOM!H:H,MATCH(B473,DISCOM!B:B,0))</f>
        <v>Yes</v>
      </c>
      <c r="BC473" s="153" t="s">
        <v>736</v>
      </c>
      <c r="BD473" s="181" t="str">
        <f t="shared" si="172"/>
        <v>Higher proportion of diesel pumps suggests that PM-KUSUM model B be preferred. Small farm areas alongside higher fragmentation of holdings suggests community SIPs may be preferred</v>
      </c>
      <c r="BE473" s="58" t="s">
        <v>737</v>
      </c>
      <c r="BG473">
        <f>Y473*100</f>
        <v>7500</v>
      </c>
    </row>
    <row r="474" spans="1:59" ht="123" customHeight="1" x14ac:dyDescent="0.25">
      <c r="A474" s="88" t="str">
        <f>INDEX(Aquifer!A:A,MATCH(B474,Aquifer!C:C,0))</f>
        <v>uttarakhand</v>
      </c>
      <c r="B474" s="89" t="s">
        <v>626</v>
      </c>
      <c r="C474" s="87">
        <v>4.5254475815472999</v>
      </c>
      <c r="D474" s="130">
        <f>INDEX(Aquifer!J:J,MATCH(B474,Aquifer!C:C,0))*100</f>
        <v>4.6652489373726116</v>
      </c>
      <c r="E474" s="128">
        <v>175.6</v>
      </c>
      <c r="F474" s="128">
        <v>0</v>
      </c>
      <c r="G474" s="128">
        <v>35.897342819805431</v>
      </c>
      <c r="H474" s="46" t="str">
        <f t="shared" si="156"/>
        <v>Low</v>
      </c>
      <c r="I474" s="46" t="str">
        <f t="shared" si="157"/>
        <v>Moderate</v>
      </c>
      <c r="J474" s="46" t="str">
        <f t="shared" si="158"/>
        <v>Low</v>
      </c>
      <c r="K474" s="46" t="str">
        <f t="shared" si="159"/>
        <v>Moderate</v>
      </c>
      <c r="L474" s="91" t="str">
        <f t="shared" si="160"/>
        <v>District has Low proportion of area under cultivation, supporting Moderate cropping intensity. Irrigation coverage is Low with Moderate irrigation water requirements.</v>
      </c>
      <c r="M474" s="132">
        <v>0.04</v>
      </c>
      <c r="N474" s="132">
        <f>INDEX(Aquifer!H:H,MATCH(B474,Aquifer!C:C,0))</f>
        <v>0</v>
      </c>
      <c r="O474" s="77" t="str">
        <f>INDEX(Aquifer!F:F,MATCH(B474,Aquifer!C:C,0))</f>
        <v>SR</v>
      </c>
      <c r="P474" s="134">
        <f>INDEX(surface_water_body!F:F,MATCH(B474,surface_water_body!A:A,0))</f>
        <v>93</v>
      </c>
      <c r="Q474" s="42">
        <f>INDEX(surface_water_body!D:D,MATCH(B474,surface_water_body!A:A,0))</f>
        <v>0.18357000000000009</v>
      </c>
      <c r="R474" s="132">
        <f>INDEX(surface_water_body!E:E,MATCH(B474,surface_water_body!A:A,0))</f>
        <v>2.4812266450986182E-3</v>
      </c>
      <c r="S474" s="43" t="str">
        <f t="shared" si="161"/>
        <v>Low</v>
      </c>
      <c r="T474" s="43" t="str">
        <f t="shared" si="162"/>
        <v>Low</v>
      </c>
      <c r="U474" s="43">
        <f t="shared" si="175"/>
        <v>1</v>
      </c>
      <c r="V474" s="48" t="str">
        <f t="shared" si="163"/>
        <v>Groundwater contribution to irrigation is Low with current groundwater development stage classified as Low. There are 93 surface water bodies, covering 0% of district area.</v>
      </c>
      <c r="W474" s="136">
        <v>100</v>
      </c>
      <c r="X474" s="134">
        <v>98</v>
      </c>
      <c r="Y474" s="143">
        <f>INDEX(Aquifer!E:E, MATCH(B474,Aquifer!C:C,0))*100</f>
        <v>1</v>
      </c>
      <c r="Z474" s="139">
        <f>(INDEX(Aquifer!G:G, MATCH(B474,Aquifer!C:C,0)))*(10^4/10^6)</f>
        <v>284.48080000000004</v>
      </c>
      <c r="AA474" s="141">
        <v>285</v>
      </c>
      <c r="AB474" s="56">
        <f>INDEX(Replacement!M:M, MATCH(B474,Replacement!B:B,0))</f>
        <v>16.983523042022071</v>
      </c>
      <c r="AC474" s="57">
        <f t="shared" si="176"/>
        <v>1</v>
      </c>
      <c r="AD474" s="57">
        <f>(X474/100)*0.278+(Y474/100)*0.0732</f>
        <v>0.27317200000000003</v>
      </c>
      <c r="AE474" s="44">
        <f t="shared" si="164"/>
        <v>1.1976205732420047E-2</v>
      </c>
      <c r="AF474" s="61" t="str">
        <f t="shared" si="165"/>
        <v>District has 100 pumps, with 98 % of pumps being electric. The electric tariff subsidy is Moderate. These pumps abstract 284 MCM of groundwater.</v>
      </c>
      <c r="AG474" s="146">
        <f>INDEX(Replacement!N:N,MATCH(B474,Replacement!B:B,0))</f>
        <v>98.658546510000008</v>
      </c>
      <c r="AH474" s="147">
        <f>INDEX('Community SIP'!C:C,MATCH(B474,'Community SIP'!B:B,0))</f>
        <v>0.64</v>
      </c>
      <c r="AI474" s="147">
        <f>INDEX('Community SIP'!D:D,MATCH(B474,'Community SIP'!B:B,0))</f>
        <v>2.48</v>
      </c>
      <c r="AJ474" s="67" t="str">
        <f t="shared" si="166"/>
        <v>Very High</v>
      </c>
      <c r="AK474" s="64">
        <f t="shared" si="167"/>
        <v>4</v>
      </c>
      <c r="AL474" s="64" t="str">
        <f t="shared" si="168"/>
        <v>High</v>
      </c>
      <c r="AM474" s="70" t="str">
        <f t="shared" si="169"/>
        <v>Small and Marginal farmers hold 98 % of holdings. The average area per holding is 0.64 ha with High fragmentation of land.</v>
      </c>
      <c r="AN474" s="150" t="str">
        <f>INDEX(DISCOM!E:E,MATCH(B474,DISCOM!B:B,0))</f>
        <v>Uttarakhand Power Corporation Limited (UPCL)</v>
      </c>
      <c r="AO474" s="150"/>
      <c r="AP474" s="150" t="str">
        <f>INDEX(DISCOM!F:F,MATCH(B474,DISCOM!B:B,0))</f>
        <v>B-</v>
      </c>
      <c r="AQ474" s="74" t="str">
        <f>INDEX(DISCOM!H:H,MATCH(B474,DISCOM!B:B,0))</f>
        <v>Yes</v>
      </c>
      <c r="AR474" s="150" t="s">
        <v>726</v>
      </c>
      <c r="AS474" s="77">
        <f>(INDEX(Tariff!D:D,MATCH(A474,Tariff!A:A,0)))*100</f>
        <v>285</v>
      </c>
      <c r="AT474" s="85" t="str">
        <f>(INDEX(Tariff!E:E,MATCH(A474,Tariff!A:A,0)))</f>
        <v>Moderate</v>
      </c>
      <c r="AU474" s="86" t="str">
        <f t="shared" si="170"/>
        <v>Uttarakhand Power Corporation Limited (UPCL) is the Distribution Company responsible for distributing electricity. The rating of DISCOM (capturing financial and operational metrics) is B-. More than 70 % of feeder is segregated.</v>
      </c>
      <c r="AV474" s="119" t="str">
        <f>INDEX('Community SIP'!I:I,MATCH(B474,'Community SIP'!B:B,0))</f>
        <v>Community SIP</v>
      </c>
      <c r="AW474" s="119" t="str">
        <f t="shared" si="173"/>
        <v xml:space="preserve"> Small farm areas alongside higher fragmentation of holdings suggests community SIPs may be preferred</v>
      </c>
      <c r="AX474" s="119" t="str">
        <f t="shared" si="174"/>
        <v/>
      </c>
      <c r="AY474" s="119"/>
      <c r="AZ474" s="119" t="str">
        <f t="shared" si="171"/>
        <v>Electric</v>
      </c>
      <c r="BA474" s="119"/>
      <c r="BB474" s="120" t="str">
        <f>INDEX(DISCOM!H:H,MATCH(B474,DISCOM!B:B,0))</f>
        <v>Yes</v>
      </c>
      <c r="BC474" s="153" t="s">
        <v>741</v>
      </c>
      <c r="BD474" s="181" t="str">
        <f t="shared" si="172"/>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74" s="58" t="s">
        <v>742</v>
      </c>
      <c r="BG474">
        <f>Y474*100</f>
        <v>100</v>
      </c>
    </row>
    <row r="475" spans="1:59" ht="123" customHeight="1" x14ac:dyDescent="0.25">
      <c r="A475" s="88" t="str">
        <f>INDEX(Aquifer!A:A,MATCH(B475,Aquifer!C:C,0))</f>
        <v>jammu and kashmir</v>
      </c>
      <c r="B475" s="89" t="s">
        <v>526</v>
      </c>
      <c r="C475" s="87">
        <v>4.62</v>
      </c>
      <c r="D475" s="130">
        <f>INDEX(Aquifer!J:J,MATCH(B475,Aquifer!C:C,0))*100</f>
        <v>23.249490737097943</v>
      </c>
      <c r="E475" s="128">
        <v>165.79999999999998</v>
      </c>
      <c r="F475" s="128">
        <v>13.2</v>
      </c>
      <c r="G475" s="128">
        <v>33.397920044288028</v>
      </c>
      <c r="H475" s="46" t="str">
        <f t="shared" si="156"/>
        <v>Low</v>
      </c>
      <c r="I475" s="46" t="str">
        <f t="shared" si="157"/>
        <v>Moderate</v>
      </c>
      <c r="J475" s="46" t="str">
        <f t="shared" si="158"/>
        <v>Low</v>
      </c>
      <c r="K475" s="46" t="str">
        <f t="shared" si="159"/>
        <v>Moderate</v>
      </c>
      <c r="L475" s="91" t="str">
        <f t="shared" si="160"/>
        <v>District has Low proportion of area under cultivation, supporting Moderate cropping intensity. Irrigation coverage is Low with Moderate irrigation water requirements.</v>
      </c>
      <c r="M475" s="132">
        <v>22.28</v>
      </c>
      <c r="N475" s="132">
        <f>INDEX(Aquifer!H:H,MATCH(B475,Aquifer!C:C,0))</f>
        <v>14.77</v>
      </c>
      <c r="O475" s="77" t="str">
        <f>INDEX(Aquifer!F:F,MATCH(B475,Aquifer!C:C,0))</f>
        <v>HR</v>
      </c>
      <c r="P475" s="134">
        <f>INDEX(surface_water_body!F:F,MATCH(B475,surface_water_body!A:A,0))</f>
        <v>202</v>
      </c>
      <c r="Q475" s="42">
        <f>INDEX(surface_water_body!D:D,MATCH(B475,surface_water_body!A:A,0))</f>
        <v>6.8100000000000053E-3</v>
      </c>
      <c r="R475" s="132">
        <f>INDEX(surface_water_body!E:E,MATCH(B475,surface_water_body!A:A,0))</f>
        <v>3.9347577435065067E-4</v>
      </c>
      <c r="S475" s="43" t="str">
        <f t="shared" si="161"/>
        <v>Low</v>
      </c>
      <c r="T475" s="43" t="str">
        <f t="shared" si="162"/>
        <v>Low</v>
      </c>
      <c r="U475" s="43">
        <f t="shared" si="175"/>
        <v>1</v>
      </c>
      <c r="V475" s="48" t="str">
        <f t="shared" si="163"/>
        <v>Groundwater contribution to irrigation is Low with current groundwater development stage classified as Low. There are 202 surface water bodies, covering 0% of district area.</v>
      </c>
      <c r="W475" s="136">
        <v>100</v>
      </c>
      <c r="X475" s="134">
        <v>99</v>
      </c>
      <c r="Y475" s="143">
        <f>INDEX(Aquifer!E:E, MATCH(B475,Aquifer!C:C,0))*100</f>
        <v>1</v>
      </c>
      <c r="Z475" s="139">
        <f>(INDEX(Aquifer!G:G, MATCH(B475,Aquifer!C:C,0)))*(10^4/10^6)</f>
        <v>26.742600000000003</v>
      </c>
      <c r="AA475" s="141">
        <v>235</v>
      </c>
      <c r="AB475" s="56">
        <f>INDEX(Replacement!M:M, MATCH(B475,Replacement!B:B,0))</f>
        <v>4.0263038991134339</v>
      </c>
      <c r="AC475" s="57">
        <f t="shared" si="176"/>
        <v>1</v>
      </c>
      <c r="AD475" s="57">
        <f>(X475/100)*0.278+(Y475/100)*0.0732</f>
        <v>0.27595200000000003</v>
      </c>
      <c r="AE475" s="44">
        <f t="shared" si="164"/>
        <v>2.6961623907043953E-4</v>
      </c>
      <c r="AF475" s="61" t="str">
        <f t="shared" si="165"/>
        <v>District has 100 pumps, with 99 % of pumps being electric. The electric tariff subsidy is Moderate. These pumps abstract 26 MCM of groundwater.</v>
      </c>
      <c r="AG475" s="146">
        <f>INDEX(Replacement!N:N,MATCH(B475,Replacement!B:B,0))</f>
        <v>90.259999999999991</v>
      </c>
      <c r="AH475" s="147">
        <f>INDEX('Community SIP'!C:C,MATCH(B475,'Community SIP'!B:B,0))</f>
        <v>0.84</v>
      </c>
      <c r="AI475" s="147">
        <f>INDEX('Community SIP'!D:D,MATCH(B475,'Community SIP'!B:B,0))</f>
        <v>2.19</v>
      </c>
      <c r="AJ475" s="67" t="str">
        <f t="shared" si="166"/>
        <v>Very High</v>
      </c>
      <c r="AK475" s="64">
        <f t="shared" si="167"/>
        <v>4</v>
      </c>
      <c r="AL475" s="64" t="str">
        <f t="shared" si="168"/>
        <v>High</v>
      </c>
      <c r="AM475" s="70" t="str">
        <f t="shared" si="169"/>
        <v>Small and Marginal farmers hold 90 % of holdings. The average area per holding is 0.84 ha with High fragmentation of land.</v>
      </c>
      <c r="AN475" s="150" t="e">
        <f>INDEX(DISCOM!E:E,MATCH(B475,DISCOM!B:B,0))</f>
        <v>#N/A</v>
      </c>
      <c r="AO475" s="150"/>
      <c r="AP475" s="150" t="e">
        <f>INDEX(DISCOM!F:F,MATCH(B475,DISCOM!B:B,0))</f>
        <v>#N/A</v>
      </c>
      <c r="AQ475" s="74" t="str">
        <f>INDEX(DISCOM!H:H,MATCH(B475,DISCOM!B:B,0))</f>
        <v>No data</v>
      </c>
      <c r="AR475" s="150"/>
      <c r="AS475" s="77">
        <f>(INDEX(Tariff!D:D,MATCH(A475,Tariff!A:A,0)))*100</f>
        <v>235</v>
      </c>
      <c r="AT475" s="85" t="str">
        <f>(INDEX(Tariff!E:E,MATCH(A475,Tariff!A:A,0)))</f>
        <v>Moderate</v>
      </c>
      <c r="AU475" s="86" t="s">
        <v>735</v>
      </c>
      <c r="AV475" s="119" t="str">
        <f>INDEX('Community SIP'!I:I,MATCH(B475,'Community SIP'!B:B,0))</f>
        <v>Community SIP</v>
      </c>
      <c r="AW475" s="119" t="str">
        <f t="shared" si="173"/>
        <v xml:space="preserve"> Small farm areas alongside higher fragmentation of holdings suggests community SIPs may be preferred</v>
      </c>
      <c r="AX475" s="119" t="str">
        <f t="shared" si="174"/>
        <v/>
      </c>
      <c r="AY475" s="119"/>
      <c r="AZ475" s="119" t="str">
        <f t="shared" si="171"/>
        <v>Electric</v>
      </c>
      <c r="BA475" s="119"/>
      <c r="BB475" s="120" t="str">
        <f>INDEX(DISCOM!H:H,MATCH(B475,DISCOM!B:B,0))</f>
        <v>No data</v>
      </c>
      <c r="BC475" s="153" t="s">
        <v>744</v>
      </c>
      <c r="BD475" s="181" t="str">
        <f t="shared" si="172"/>
        <v>No data on DISCOM feeder segregation Small farm areas alongside higher fragmentation of holdings suggests community SIPs may be preferred</v>
      </c>
      <c r="BE475" s="58" t="s">
        <v>95</v>
      </c>
      <c r="BG475">
        <f>Y475*100</f>
        <v>100</v>
      </c>
    </row>
    <row r="476" spans="1:59" ht="123" customHeight="1" x14ac:dyDescent="0.25">
      <c r="A476" s="88" t="str">
        <f>INDEX(Aquifer!A:A,MATCH(B476,Aquifer!C:C,0))</f>
        <v>gujarat</v>
      </c>
      <c r="B476" s="89" t="s">
        <v>198</v>
      </c>
      <c r="C476" s="87">
        <v>5.54</v>
      </c>
      <c r="D476" s="130">
        <f>INDEX(Aquifer!J:J,MATCH(B476,Aquifer!C:C,0))*100</f>
        <v>50.166058362595358</v>
      </c>
      <c r="E476" s="128">
        <v>157.1</v>
      </c>
      <c r="F476" s="128">
        <v>53.1</v>
      </c>
      <c r="G476" s="128">
        <v>78.759793964016239</v>
      </c>
      <c r="H476" s="46" t="str">
        <f t="shared" si="156"/>
        <v>High</v>
      </c>
      <c r="I476" s="46" t="str">
        <f t="shared" si="157"/>
        <v>Moderate</v>
      </c>
      <c r="J476" s="46" t="str">
        <f t="shared" si="158"/>
        <v>High</v>
      </c>
      <c r="K476" s="46" t="str">
        <f t="shared" si="159"/>
        <v>Very High</v>
      </c>
      <c r="L476" s="91" t="str">
        <f t="shared" si="160"/>
        <v>District has High proportion of area under cultivation, supporting Moderate cropping intensity. Irrigation coverage is High with Very High irrigation water requirements.</v>
      </c>
      <c r="M476" s="132">
        <v>98.240000000000009</v>
      </c>
      <c r="N476" s="132">
        <f>INDEX(Aquifer!H:H,MATCH(B476,Aquifer!C:C,0))</f>
        <v>50.1</v>
      </c>
      <c r="O476" s="77" t="str">
        <f>INDEX(Aquifer!F:F,MATCH(B476,Aquifer!C:C,0))</f>
        <v>HR</v>
      </c>
      <c r="P476" s="134">
        <f>INDEX(surface_water_body!F:F,MATCH(B476,surface_water_body!A:A,0))</f>
        <v>341</v>
      </c>
      <c r="Q476" s="42">
        <f>INDEX(surface_water_body!D:D,MATCH(B476,surface_water_body!A:A,0))</f>
        <v>10.355300000000016</v>
      </c>
      <c r="R476" s="132">
        <f>INDEX(surface_water_body!E:E,MATCH(B476,surface_water_body!A:A,0))</f>
        <v>0.41445074173002111</v>
      </c>
      <c r="S476" s="43" t="str">
        <f t="shared" si="161"/>
        <v>Very High</v>
      </c>
      <c r="T476" s="43" t="str">
        <f t="shared" si="162"/>
        <v>Moderate</v>
      </c>
      <c r="U476" s="43">
        <f t="shared" si="175"/>
        <v>3</v>
      </c>
      <c r="V476" s="48" t="str">
        <f t="shared" si="163"/>
        <v>Groundwater contribution to irrigation is Very High with current groundwater development stage classified as Moderate. There are 341 surface water bodies, covering 0.4% of district area.</v>
      </c>
      <c r="W476" s="136">
        <v>100</v>
      </c>
      <c r="X476" s="134">
        <v>100</v>
      </c>
      <c r="Y476" s="143">
        <f>INDEX(Aquifer!E:E, MATCH(B476,Aquifer!C:C,0))*100</f>
        <v>0</v>
      </c>
      <c r="Z476" s="139">
        <f>(INDEX(Aquifer!G:G, MATCH(B476,Aquifer!C:C,0)))*(10^4/10^6)</f>
        <v>106.6489</v>
      </c>
      <c r="AA476" s="141">
        <v>60</v>
      </c>
      <c r="AB476" s="56">
        <f>INDEX(Replacement!M:M, MATCH(B476,Replacement!B:B,0))</f>
        <v>10.8</v>
      </c>
      <c r="AC476" s="57">
        <f t="shared" si="176"/>
        <v>1</v>
      </c>
      <c r="AD476" s="57">
        <f>(X476/100)*0.278+(Y476/100)*0.0732</f>
        <v>0.27800000000000002</v>
      </c>
      <c r="AE476" s="44">
        <f t="shared" si="164"/>
        <v>2.9055426316000003E-3</v>
      </c>
      <c r="AF476" s="61" t="str">
        <f t="shared" si="165"/>
        <v>District has 100 pumps, with 100 % of pumps being electric. The electric tariff subsidy is Very High. These pumps abstract 106 MCM of groundwater.</v>
      </c>
      <c r="AG476" s="146">
        <f>INDEX(Replacement!N:N,MATCH(B476,Replacement!B:B,0))</f>
        <v>67.83</v>
      </c>
      <c r="AH476" s="147">
        <f>INDEX('Community SIP'!C:C,MATCH(B476,'Community SIP'!B:B,0))</f>
        <v>1.95</v>
      </c>
      <c r="AI476" s="147">
        <f>INDEX('Community SIP'!D:D,MATCH(B476,'Community SIP'!B:B,0))</f>
        <v>1.18</v>
      </c>
      <c r="AJ476" s="67" t="str">
        <f t="shared" si="166"/>
        <v>High</v>
      </c>
      <c r="AK476" s="64">
        <f t="shared" si="167"/>
        <v>3</v>
      </c>
      <c r="AL476" s="64" t="str">
        <f t="shared" si="168"/>
        <v>Low</v>
      </c>
      <c r="AM476" s="70" t="str">
        <f t="shared" si="169"/>
        <v>Small and Marginal farmers hold 67 % of holdings. The average area per holding is 1.95 ha with Low fragmentation of land.</v>
      </c>
      <c r="AN476" s="150" t="str">
        <f>INDEX(DISCOM!E:E,MATCH(B476,DISCOM!B:B,0))</f>
        <v>Paschim Gujarat Vij Company Limited (PGVCL)</v>
      </c>
      <c r="AO476" s="150"/>
      <c r="AP476" s="150" t="str">
        <f>INDEX(DISCOM!F:F,MATCH(B476,DISCOM!B:B,0))</f>
        <v>A+</v>
      </c>
      <c r="AQ476" s="74" t="str">
        <f>INDEX(DISCOM!H:H,MATCH(B476,DISCOM!B:B,0))</f>
        <v>Yes</v>
      </c>
      <c r="AR476" s="150" t="s">
        <v>726</v>
      </c>
      <c r="AS476" s="77">
        <f>(INDEX(Tariff!D:D,MATCH(A476,Tariff!A:A,0)))*100</f>
        <v>60</v>
      </c>
      <c r="AT476" s="85" t="str">
        <f>(INDEX(Tariff!E:E,MATCH(A476,Tariff!A:A,0)))</f>
        <v>Very High</v>
      </c>
      <c r="AU476" s="86" t="str">
        <f t="shared" si="170"/>
        <v>Paschim Gujarat Vij Company Limited (PGVCL) is the Distribution Company responsible for distributing electricity. The rating of DISCOM (capturing financial and operational metrics) is A+. More than 70 % of feeder is segregated.</v>
      </c>
      <c r="AV476" s="119" t="str">
        <f>INDEX('Community SIP'!I:I,MATCH(B476,'Community SIP'!B:B,0))</f>
        <v/>
      </c>
      <c r="AW476" s="119" t="str">
        <f t="shared" si="173"/>
        <v/>
      </c>
      <c r="AX476" s="119" t="str">
        <f t="shared" si="174"/>
        <v xml:space="preserve"> High groundwater development suggests that new SIPs should focus on surface water sources. </v>
      </c>
      <c r="AY476" s="120" t="s">
        <v>727</v>
      </c>
      <c r="AZ476" s="119" t="str">
        <f t="shared" si="171"/>
        <v>Electric</v>
      </c>
      <c r="BA476" s="120" t="s">
        <v>728</v>
      </c>
      <c r="BB476" s="120" t="str">
        <f>INDEX(DISCOM!H:H,MATCH(B476,DISCOM!B:B,0))</f>
        <v>Yes</v>
      </c>
      <c r="BC476" s="153" t="s">
        <v>729</v>
      </c>
      <c r="BD476"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76" s="58" t="s">
        <v>730</v>
      </c>
      <c r="BG476">
        <f>Y476*100</f>
        <v>0</v>
      </c>
    </row>
    <row r="477" spans="1:59" ht="123" customHeight="1" x14ac:dyDescent="0.25">
      <c r="A477" s="88" t="str">
        <f>INDEX(Aquifer!A:A,MATCH(B477,Aquifer!C:C,0))</f>
        <v>andhra pradesh</v>
      </c>
      <c r="B477" s="89" t="s">
        <v>86</v>
      </c>
      <c r="C477" s="87">
        <v>5.2272580572854999</v>
      </c>
      <c r="D477" s="130">
        <f>INDEX(Aquifer!J:J,MATCH(B477,Aquifer!C:C,0))*100</f>
        <v>32.469689854700043</v>
      </c>
      <c r="E477" s="128">
        <v>101.49999999999999</v>
      </c>
      <c r="F477" s="128">
        <v>26.8</v>
      </c>
      <c r="G477" s="128">
        <v>55.76290955359984</v>
      </c>
      <c r="H477" s="46" t="str">
        <f t="shared" si="156"/>
        <v>Moderate</v>
      </c>
      <c r="I477" s="46" t="str">
        <f t="shared" si="157"/>
        <v>Low</v>
      </c>
      <c r="J477" s="46" t="str">
        <f t="shared" si="158"/>
        <v>Moderate</v>
      </c>
      <c r="K477" s="46" t="str">
        <f t="shared" si="159"/>
        <v>High</v>
      </c>
      <c r="L477" s="91" t="str">
        <f t="shared" si="160"/>
        <v>District has Moderate proportion of area under cultivation, supporting Low cropping intensity. Irrigation coverage is Moderate with High irrigation water requirements.</v>
      </c>
      <c r="M477" s="132">
        <v>44.64</v>
      </c>
      <c r="N477" s="132">
        <f>INDEX(Aquifer!H:H,MATCH(B477,Aquifer!C:C,0))</f>
        <v>32.450000000000003</v>
      </c>
      <c r="O477" s="77" t="str">
        <f>INDEX(Aquifer!F:F,MATCH(B477,Aquifer!C:C,0))</f>
        <v>HR</v>
      </c>
      <c r="P477" s="134">
        <f>INDEX(surface_water_body!F:F,MATCH(B477,surface_water_body!A:A,0))</f>
        <v>5475</v>
      </c>
      <c r="Q477" s="42">
        <f>INDEX(surface_water_body!D:D,MATCH(B477,surface_water_body!A:A,0))</f>
        <v>397.07273000000015</v>
      </c>
      <c r="R477" s="132">
        <f>INDEX(surface_water_body!E:E,MATCH(B477,surface_water_body!A:A,0))</f>
        <v>2.19754724548309</v>
      </c>
      <c r="S477" s="43" t="str">
        <f t="shared" si="161"/>
        <v>Moderate</v>
      </c>
      <c r="T477" s="43" t="str">
        <f t="shared" si="162"/>
        <v>Low</v>
      </c>
      <c r="U477" s="43">
        <f t="shared" si="175"/>
        <v>4</v>
      </c>
      <c r="V477" s="48" t="str">
        <f t="shared" si="163"/>
        <v>Groundwater contribution to irrigation is Moderate with current groundwater development stage classified as Low. There are 5475 surface water bodies, covering 2.2% of district area.</v>
      </c>
      <c r="W477" s="136">
        <v>100</v>
      </c>
      <c r="X477" s="134">
        <v>99</v>
      </c>
      <c r="Y477" s="143">
        <f>INDEX(Aquifer!E:E, MATCH(B477,Aquifer!C:C,0))*100</f>
        <v>1</v>
      </c>
      <c r="Z477" s="139">
        <f>(INDEX(Aquifer!G:G, MATCH(B477,Aquifer!C:C,0)))*(10^4/10^6)</f>
        <v>279.5573</v>
      </c>
      <c r="AA477" s="141">
        <v>0</v>
      </c>
      <c r="AB477" s="56">
        <f>INDEX(Replacement!M:M, MATCH(B477,Replacement!B:B,0))</f>
        <v>8</v>
      </c>
      <c r="AC477" s="57">
        <f t="shared" si="176"/>
        <v>1</v>
      </c>
      <c r="AD477" s="57">
        <f>(X477/100)*0.278+(Y477/100)*0.0732</f>
        <v>0.27595200000000003</v>
      </c>
      <c r="AE477" s="44">
        <f t="shared" si="164"/>
        <v>5.6001117132302236E-3</v>
      </c>
      <c r="AF477" s="61" t="str">
        <f t="shared" si="165"/>
        <v>District has 100 pumps, with 99 % of pumps being electric. The electric tariff subsidy is Very High. These pumps abstract 279 MCM of groundwater.</v>
      </c>
      <c r="AG477" s="146">
        <f>INDEX(Replacement!N:N,MATCH(B477,Replacement!B:B,0))</f>
        <v>84.39</v>
      </c>
      <c r="AH477" s="147">
        <f>INDEX('Community SIP'!C:C,MATCH(B477,'Community SIP'!B:B,0))</f>
        <v>1.2</v>
      </c>
      <c r="AI477" s="147">
        <f>INDEX('Community SIP'!D:D,MATCH(B477,'Community SIP'!B:B,0))</f>
        <v>1.99</v>
      </c>
      <c r="AJ477" s="67" t="str">
        <f t="shared" si="166"/>
        <v>Very High</v>
      </c>
      <c r="AK477" s="64">
        <f t="shared" si="167"/>
        <v>3</v>
      </c>
      <c r="AL477" s="64" t="str">
        <f t="shared" si="168"/>
        <v>Moderate</v>
      </c>
      <c r="AM477" s="70" t="str">
        <f t="shared" si="169"/>
        <v>Small and Marginal farmers hold 84 % of holdings. The average area per holding is 1.2 ha with Moderate fragmentation of land.</v>
      </c>
      <c r="AN477" s="150" t="str">
        <f>INDEX(DISCOM!E:E,MATCH(B477,DISCOM!B:B,0))</f>
        <v>Southern Power Distribution Company of Andhra Pradesh Limited (APSPDCL)</v>
      </c>
      <c r="AO477" s="150"/>
      <c r="AP477" s="150" t="str">
        <f>INDEX(DISCOM!F:F,MATCH(B477,DISCOM!B:B,0))</f>
        <v>B-</v>
      </c>
      <c r="AQ477" s="74" t="str">
        <f>INDEX(DISCOM!H:H,MATCH(B477,DISCOM!B:B,0))</f>
        <v>Yes</v>
      </c>
      <c r="AR477" s="150" t="s">
        <v>726</v>
      </c>
      <c r="AS477" s="77">
        <f>(INDEX(Tariff!D:D,MATCH(A477,Tariff!A:A,0)))*100</f>
        <v>0</v>
      </c>
      <c r="AT477" s="85" t="str">
        <f>(INDEX(Tariff!E:E,MATCH(A477,Tariff!A:A,0)))</f>
        <v>Very High</v>
      </c>
      <c r="AU477" s="86" t="str">
        <f t="shared" si="170"/>
        <v>Southern Power Distribution Company of Andhra Pradesh Limited (APSPDCL) is the Distribution Company responsible for distributing electricity. The rating of DISCOM (capturing financial and operational metrics) is B-. More than 70 % of feeder is segregated.</v>
      </c>
      <c r="AV477" s="119" t="str">
        <f>INDEX('Community SIP'!I:I,MATCH(B477,'Community SIP'!B:B,0))</f>
        <v/>
      </c>
      <c r="AW477" s="119" t="str">
        <f t="shared" si="173"/>
        <v/>
      </c>
      <c r="AX477" s="119" t="str">
        <f t="shared" si="174"/>
        <v/>
      </c>
      <c r="AY477" s="119"/>
      <c r="AZ477" s="119" t="str">
        <f t="shared" si="171"/>
        <v>Electric</v>
      </c>
      <c r="BA477" s="119"/>
      <c r="BB477" s="120" t="str">
        <f>INDEX(DISCOM!H:H,MATCH(B477,DISCOM!B:B,0))</f>
        <v>Yes</v>
      </c>
      <c r="BC477" s="153" t="s">
        <v>741</v>
      </c>
      <c r="BD477" s="181" t="str">
        <f t="shared" si="172"/>
        <v>Electric pump proportion is higher, with more than 80 % feeder segregation suggesting preferred PM-KUSUM  model is C.  However, low DISCOM rating may be a challenge suggesting investments are to be made to strengthen DISCOM.</v>
      </c>
      <c r="BE477" s="58" t="s">
        <v>742</v>
      </c>
      <c r="BG477">
        <f>Y477*100</f>
        <v>100</v>
      </c>
    </row>
    <row r="478" spans="1:59" ht="123" customHeight="1" x14ac:dyDescent="0.25">
      <c r="A478" s="88" t="str">
        <f>INDEX(Aquifer!A:A,MATCH(B478,Aquifer!C:C,0))</f>
        <v>rajasthan</v>
      </c>
      <c r="B478" s="89" t="s">
        <v>581</v>
      </c>
      <c r="C478" s="87">
        <v>4.9047409193313003</v>
      </c>
      <c r="D478" s="130">
        <f>INDEX(Aquifer!J:J,MATCH(B478,Aquifer!C:C,0))*100</f>
        <v>45.974847960829266</v>
      </c>
      <c r="E478" s="128">
        <v>173.9</v>
      </c>
      <c r="F478" s="128">
        <v>42.4</v>
      </c>
      <c r="G478" s="128">
        <v>72.000863084964237</v>
      </c>
      <c r="H478" s="46" t="str">
        <f t="shared" si="156"/>
        <v>Moderate</v>
      </c>
      <c r="I478" s="46" t="str">
        <f t="shared" si="157"/>
        <v>Moderate</v>
      </c>
      <c r="J478" s="46" t="str">
        <f t="shared" si="158"/>
        <v>Moderate</v>
      </c>
      <c r="K478" s="46" t="str">
        <f t="shared" si="159"/>
        <v>Very High</v>
      </c>
      <c r="L478" s="91" t="str">
        <f t="shared" si="160"/>
        <v>District has Moderate proportion of area under cultivation, supporting Moderate cropping intensity. Irrigation coverage is Moderate with Very High irrigation water requirements.</v>
      </c>
      <c r="M478" s="132">
        <v>57.52</v>
      </c>
      <c r="N478" s="132">
        <f>INDEX(Aquifer!H:H,MATCH(B478,Aquifer!C:C,0))</f>
        <v>128.5</v>
      </c>
      <c r="O478" s="77" t="str">
        <f>INDEX(Aquifer!F:F,MATCH(B478,Aquifer!C:C,0))</f>
        <v>SR</v>
      </c>
      <c r="P478" s="134">
        <f>INDEX(surface_water_body!F:F,MATCH(B478,surface_water_body!A:A,0))</f>
        <v>3089</v>
      </c>
      <c r="Q478" s="42">
        <f>INDEX(surface_water_body!D:D,MATCH(B478,surface_water_body!A:A,0))</f>
        <v>6.7735000000000234</v>
      </c>
      <c r="R478" s="132">
        <f>INDEX(surface_water_body!E:E,MATCH(B478,surface_water_body!A:A,0))</f>
        <v>0.15171188067277822</v>
      </c>
      <c r="S478" s="43" t="str">
        <f t="shared" si="161"/>
        <v>High</v>
      </c>
      <c r="T478" s="43" t="str">
        <f t="shared" si="162"/>
        <v>Over-exploited</v>
      </c>
      <c r="U478" s="43">
        <f t="shared" si="175"/>
        <v>2</v>
      </c>
      <c r="V478" s="48" t="str">
        <f t="shared" si="163"/>
        <v>Groundwater contribution to irrigation is High with current groundwater development stage classified as Over-exploited. There are 3089 surface water bodies, covering 0.2% of district area.</v>
      </c>
      <c r="W478" s="136">
        <v>100</v>
      </c>
      <c r="X478" s="134">
        <v>100</v>
      </c>
      <c r="Y478" s="143">
        <f>INDEX(Aquifer!E:E, MATCH(B478,Aquifer!C:C,0))*100</f>
        <v>0</v>
      </c>
      <c r="Z478" s="139">
        <f>(INDEX(Aquifer!G:G, MATCH(B478,Aquifer!C:C,0)))*(10^4/10^6)</f>
        <v>1029.1061</v>
      </c>
      <c r="AA478" s="141">
        <v>167</v>
      </c>
      <c r="AB478" s="56">
        <f>INDEX(Replacement!M:M, MATCH(B478,Replacement!B:B,0))</f>
        <v>7.14</v>
      </c>
      <c r="AC478" s="57">
        <f t="shared" si="176"/>
        <v>1</v>
      </c>
      <c r="AD478" s="57">
        <f>(X478/100)*0.278+(Y478/100)*0.0732</f>
        <v>0.27800000000000002</v>
      </c>
      <c r="AE478" s="44">
        <f t="shared" si="164"/>
        <v>1.8535550133442227E-2</v>
      </c>
      <c r="AF478" s="61" t="str">
        <f t="shared" si="165"/>
        <v>District has 100 pumps, with 100 % of pumps being electric. The electric tariff subsidy is Moderate. These pumps abstract 1029 MCM of groundwater.</v>
      </c>
      <c r="AG478" s="146">
        <f>INDEX(Replacement!N:N,MATCH(B478,Replacement!B:B,0))</f>
        <v>80.311236280000003</v>
      </c>
      <c r="AH478" s="147">
        <f>INDEX('Community SIP'!C:C,MATCH(B478,'Community SIP'!B:B,0))</f>
        <v>1.41</v>
      </c>
      <c r="AI478" s="147">
        <f>INDEX('Community SIP'!D:D,MATCH(B478,'Community SIP'!B:B,0))</f>
        <v>3.01</v>
      </c>
      <c r="AJ478" s="67" t="str">
        <f t="shared" si="166"/>
        <v>Very High</v>
      </c>
      <c r="AK478" s="64">
        <f t="shared" si="167"/>
        <v>3</v>
      </c>
      <c r="AL478" s="64" t="str">
        <f t="shared" si="168"/>
        <v>Very High</v>
      </c>
      <c r="AM478" s="70" t="str">
        <f t="shared" si="169"/>
        <v>Small and Marginal farmers hold 80 % of holdings. The average area per holding is 1.41 ha with Very High fragmentation of land.</v>
      </c>
      <c r="AN478" s="150" t="str">
        <f>INDEX(DISCOM!E:E,MATCH(B478,DISCOM!B:B,0))</f>
        <v>Ajmer Vidyut Vitran Nigam Limited (AVVNL)</v>
      </c>
      <c r="AO478" s="150" t="str">
        <f>RIGHT(AN478,7)</f>
        <v>(AVVNL)</v>
      </c>
      <c r="AP478" s="150" t="str">
        <f>INDEX(DISCOM!F:F,MATCH(B478,DISCOM!B:B,0))</f>
        <v>B</v>
      </c>
      <c r="AQ478" s="74" t="str">
        <f>INDEX(DISCOM!H:H,MATCH(B478,DISCOM!B:B,0))</f>
        <v>No</v>
      </c>
      <c r="AR478" s="150"/>
      <c r="AS478" s="77">
        <f>(INDEX(Tariff!D:D,MATCH(A478,Tariff!A:A,0)))*100</f>
        <v>167</v>
      </c>
      <c r="AT478" s="85" t="str">
        <f>(INDEX(Tariff!E:E,MATCH(A478,Tariff!A:A,0)))</f>
        <v>Moderate</v>
      </c>
      <c r="AU478" s="86" t="str">
        <f t="shared" si="170"/>
        <v xml:space="preserve">Ajmer Vidyut Vitran Nigam Limited (AVVNL) is the Distribution Company responsible for distributing electricity. The rating of DISCOM (capturing financial and operational metrics) is B. </v>
      </c>
      <c r="AV478" s="119" t="str">
        <f>INDEX('Community SIP'!I:I,MATCH(B478,'Community SIP'!B:B,0))</f>
        <v>Community SIP</v>
      </c>
      <c r="AW478" s="119" t="str">
        <f t="shared" si="173"/>
        <v xml:space="preserve"> Small farm areas alongside higher fragmentation of holdings suggests community SIPs may be preferred</v>
      </c>
      <c r="AX478" s="119" t="str">
        <f t="shared" si="174"/>
        <v/>
      </c>
      <c r="AY478" s="119"/>
      <c r="AZ478" s="119" t="str">
        <f t="shared" si="171"/>
        <v>Electric</v>
      </c>
      <c r="BA478" s="120" t="s">
        <v>728</v>
      </c>
      <c r="BB478" s="120" t="str">
        <f>INDEX(DISCOM!H:H,MATCH(B478,DISCOM!B:B,0))</f>
        <v>No</v>
      </c>
      <c r="BC478" s="153" t="s">
        <v>731</v>
      </c>
      <c r="BD478" s="181" t="str">
        <f t="shared" si="172"/>
        <v>High DISCOM rating alongside feeder segregation and higher proportion of electric pumps suggests both PM-KUSUM model C (IPS and FLS) may be preferred. Small farm areas alongside higher fragmentation of holdings suggests community SIPs may be preferred</v>
      </c>
      <c r="BE478" s="58" t="s">
        <v>732</v>
      </c>
      <c r="BG478">
        <f>Y478*100</f>
        <v>0</v>
      </c>
    </row>
    <row r="479" spans="1:59" ht="123" customHeight="1" x14ac:dyDescent="0.25">
      <c r="A479" s="88" t="str">
        <f>INDEX(Aquifer!A:A,MATCH(B479,Aquifer!C:C,0))</f>
        <v>uttar pradesh</v>
      </c>
      <c r="B479" s="89" t="s">
        <v>418</v>
      </c>
      <c r="C479" s="87">
        <v>4.87</v>
      </c>
      <c r="D479" s="130">
        <f>INDEX(Aquifer!J:J,MATCH(B479,Aquifer!C:C,0))*100</f>
        <v>45.974847960829266</v>
      </c>
      <c r="E479" s="128">
        <v>162.6</v>
      </c>
      <c r="F479" s="128">
        <v>42.4</v>
      </c>
      <c r="G479" s="128">
        <v>76.26460083019596</v>
      </c>
      <c r="H479" s="46" t="str">
        <f t="shared" si="156"/>
        <v>Moderate</v>
      </c>
      <c r="I479" s="46" t="str">
        <f t="shared" si="157"/>
        <v>Moderate</v>
      </c>
      <c r="J479" s="46" t="str">
        <f t="shared" si="158"/>
        <v>Moderate</v>
      </c>
      <c r="K479" s="46" t="str">
        <f t="shared" si="159"/>
        <v>Very High</v>
      </c>
      <c r="L479" s="91" t="str">
        <f t="shared" si="160"/>
        <v>District has Moderate proportion of area under cultivation, supporting Moderate cropping intensity. Irrigation coverage is Moderate with Very High irrigation water requirements.</v>
      </c>
      <c r="M479" s="132">
        <v>73.53</v>
      </c>
      <c r="N479" s="132">
        <f>INDEX(Aquifer!H:H,MATCH(B479,Aquifer!C:C,0))</f>
        <v>78.63</v>
      </c>
      <c r="O479" s="77" t="str">
        <f>INDEX(Aquifer!F:F,MATCH(B479,Aquifer!C:C,0))</f>
        <v>SR</v>
      </c>
      <c r="P479" s="134">
        <f>INDEX(surface_water_body!F:F,MATCH(B479,surface_water_body!A:A,0))</f>
        <v>75</v>
      </c>
      <c r="Q479" s="42">
        <f>INDEX(surface_water_body!D:D,MATCH(B479,surface_water_body!A:A,0))</f>
        <v>2.7305999999999995</v>
      </c>
      <c r="R479" s="132">
        <f>INDEX(surface_water_body!E:E,MATCH(B479,surface_water_body!A:A,0))</f>
        <v>7.3058678776607267E-2</v>
      </c>
      <c r="S479" s="43" t="str">
        <f t="shared" si="161"/>
        <v>High</v>
      </c>
      <c r="T479" s="43" t="str">
        <f t="shared" si="162"/>
        <v>Semi-critical</v>
      </c>
      <c r="U479" s="43">
        <f t="shared" si="175"/>
        <v>1</v>
      </c>
      <c r="V479" s="48" t="str">
        <f t="shared" si="163"/>
        <v>Groundwater contribution to irrigation is High with current groundwater development stage classified as Semi-critical. There are 75 surface water bodies, covering 0.1% of district area.</v>
      </c>
      <c r="W479" s="136">
        <v>100</v>
      </c>
      <c r="X479" s="134">
        <v>11</v>
      </c>
      <c r="Y479" s="143">
        <f>INDEX(Aquifer!E:E, MATCH(B479,Aquifer!C:C,0))*100</f>
        <v>89</v>
      </c>
      <c r="Z479" s="139">
        <f>(INDEX(Aquifer!G:G, MATCH(B479,Aquifer!C:C,0)))*(10^4/10^6)</f>
        <v>794.78719999999998</v>
      </c>
      <c r="AA479" s="141">
        <v>0</v>
      </c>
      <c r="AB479" s="56">
        <f>INDEX(Replacement!M:M, MATCH(B479,Replacement!B:B,0))</f>
        <v>6.8</v>
      </c>
      <c r="AC479" s="57">
        <f t="shared" si="176"/>
        <v>4</v>
      </c>
      <c r="AD479" s="57">
        <f>(X479/100)*0.278+(Y479/100)*0.0732</f>
        <v>9.5728000000000008E-2</v>
      </c>
      <c r="AE479" s="44">
        <f t="shared" si="164"/>
        <v>4.6946268966646526E-3</v>
      </c>
      <c r="AF479" s="61" t="str">
        <f t="shared" si="165"/>
        <v>District has 100 pumps, with 11 % of pumps being electric. The electric tariff subsidy is Very High. These pumps abstract 794 MCM of groundwater.</v>
      </c>
      <c r="AG479" s="146">
        <f>INDEX(Replacement!N:N,MATCH(B479,Replacement!B:B,0))</f>
        <v>97.026577138999997</v>
      </c>
      <c r="AH479" s="147">
        <f>INDEX('Community SIP'!C:C,MATCH(B479,'Community SIP'!B:B,0))</f>
        <v>0.51</v>
      </c>
      <c r="AI479" s="147">
        <f>INDEX('Community SIP'!D:D,MATCH(B479,'Community SIP'!B:B,0))</f>
        <v>1.89</v>
      </c>
      <c r="AJ479" s="67" t="str">
        <f t="shared" si="166"/>
        <v>Very High</v>
      </c>
      <c r="AK479" s="64">
        <f t="shared" si="167"/>
        <v>4</v>
      </c>
      <c r="AL479" s="64" t="str">
        <f t="shared" si="168"/>
        <v>Moderate</v>
      </c>
      <c r="AM479" s="70" t="str">
        <f t="shared" si="169"/>
        <v>Small and Marginal farmers hold 97 % of holdings. The average area per holding is 0.51 ha with Moderate fragmentation of land.</v>
      </c>
      <c r="AN479" s="150" t="str">
        <f>INDEX(DISCOM!E:E,MATCH(B479,DISCOM!B:B,0))</f>
        <v>Purvanchal Vidyut Vitran Nigam Limited (PuVVNL)</v>
      </c>
      <c r="AO479" s="150"/>
      <c r="AP479" s="150" t="str">
        <f>INDEX(DISCOM!F:F,MATCH(B479,DISCOM!B:B,0))</f>
        <v>C-</v>
      </c>
      <c r="AQ479" s="74" t="str">
        <f>INDEX(DISCOM!H:H,MATCH(B479,DISCOM!B:B,0))</f>
        <v>Yes</v>
      </c>
      <c r="AR479" s="150" t="s">
        <v>726</v>
      </c>
      <c r="AS479" s="77">
        <f>(INDEX(Tariff!D:D,MATCH(A479,Tariff!A:A,0)))*100</f>
        <v>0</v>
      </c>
      <c r="AT479" s="85" t="str">
        <f>(INDEX(Tariff!E:E,MATCH(A479,Tariff!A:A,0)))</f>
        <v>Very High</v>
      </c>
      <c r="AU479" s="86" t="str">
        <f t="shared" si="170"/>
        <v>Purvanchal Vidyut Vitran Nigam Limited (PuVVNL) is the Distribution Company responsible for distributing electricity. The rating of DISCOM (capturing financial and operational metrics) is C-. More than 70 % of feeder is segregated.</v>
      </c>
      <c r="AV479" s="119" t="str">
        <f>INDEX('Community SIP'!I:I,MATCH(B479,'Community SIP'!B:B,0))</f>
        <v>Community SIP</v>
      </c>
      <c r="AW479" s="119" t="str">
        <f t="shared" si="173"/>
        <v xml:space="preserve"> Small farm areas alongside higher fragmentation of holdings suggests community SIPs may be preferred</v>
      </c>
      <c r="AX479" s="119" t="str">
        <f t="shared" si="174"/>
        <v xml:space="preserve"> High groundwater development suggests that new SIPs should focus on surface water sources. </v>
      </c>
      <c r="AY479" s="120" t="s">
        <v>727</v>
      </c>
      <c r="AZ479" s="119" t="str">
        <f t="shared" si="171"/>
        <v>Diesel</v>
      </c>
      <c r="BA479" s="119"/>
      <c r="BB479" s="120" t="str">
        <f>INDEX(DISCOM!H:H,MATCH(B479,DISCOM!B:B,0))</f>
        <v>Yes</v>
      </c>
      <c r="BC479" s="153" t="s">
        <v>736</v>
      </c>
      <c r="BD479" s="181" t="str">
        <f t="shared" si="172"/>
        <v>Higher proportion of diesel pumps suggests that PM-KUSUM model B be preferred. High groundwater development suggests that new SIPs should focus on surface water sources.  Small farm areas alongside higher fragmentation of holdings suggests community SIPs may be preferred</v>
      </c>
      <c r="BE479" s="58" t="s">
        <v>737</v>
      </c>
      <c r="BG479">
        <f>Y479*100</f>
        <v>8900</v>
      </c>
    </row>
    <row r="480" spans="1:59" ht="123" customHeight="1" x14ac:dyDescent="0.25">
      <c r="A480" s="88" t="str">
        <f>INDEX(Aquifer!A:A,MATCH(B480,Aquifer!C:C,0))</f>
        <v>puducherry</v>
      </c>
      <c r="B480" s="89" t="s">
        <v>582</v>
      </c>
      <c r="C480" s="87">
        <v>5.4831292268915997</v>
      </c>
      <c r="D480" s="130">
        <f>INDEX(Aquifer!J:J,MATCH(B480,Aquifer!C:C,0))*100</f>
        <v>32.759207570290691</v>
      </c>
      <c r="E480" s="128">
        <v>197</v>
      </c>
      <c r="F480" s="128">
        <v>89.3</v>
      </c>
      <c r="G480" s="128">
        <v>70.557816822863103</v>
      </c>
      <c r="H480" s="46" t="str">
        <f t="shared" si="156"/>
        <v>Moderate</v>
      </c>
      <c r="I480" s="46" t="str">
        <f t="shared" si="157"/>
        <v>High</v>
      </c>
      <c r="J480" s="46" t="str">
        <f t="shared" si="158"/>
        <v>Very High</v>
      </c>
      <c r="K480" s="46" t="str">
        <f t="shared" si="159"/>
        <v>Very High</v>
      </c>
      <c r="L480" s="91" t="str">
        <f t="shared" si="160"/>
        <v>District has Moderate proportion of area under cultivation, supporting High cropping intensity. Irrigation coverage is Very High with Very High irrigation water requirements.</v>
      </c>
      <c r="M480" s="132">
        <v>85.14</v>
      </c>
      <c r="N480" s="132">
        <f>INDEX(Aquifer!H:H,MATCH(B480,Aquifer!C:C,0))</f>
        <v>81.680000000000007</v>
      </c>
      <c r="O480" s="77" t="str">
        <f>INDEX(Aquifer!F:F,MATCH(B480,Aquifer!C:C,0))</f>
        <v>SR</v>
      </c>
      <c r="P480" s="134">
        <f>INDEX(surface_water_body!F:F,MATCH(B480,surface_water_body!A:A,0))</f>
        <v>566</v>
      </c>
      <c r="Q480" s="42">
        <f>INDEX(surface_water_body!D:D,MATCH(B480,surface_water_body!A:A,0))</f>
        <v>13.068000000000008</v>
      </c>
      <c r="R480" s="132">
        <f>INDEX(surface_water_body!E:E,MATCH(B480,surface_water_body!A:A,0))</f>
        <v>6.5944104150106684</v>
      </c>
      <c r="S480" s="43" t="str">
        <f t="shared" si="161"/>
        <v>Very High</v>
      </c>
      <c r="T480" s="43" t="str">
        <f t="shared" si="162"/>
        <v>Semi-critical</v>
      </c>
      <c r="U480" s="43">
        <f t="shared" si="175"/>
        <v>3</v>
      </c>
      <c r="V480" s="48" t="str">
        <f t="shared" si="163"/>
        <v>Groundwater contribution to irrigation is Very High with current groundwater development stage classified as Semi-critical. There are 566 surface water bodies, covering 6.6% of district area.</v>
      </c>
      <c r="W480" s="136">
        <v>100</v>
      </c>
      <c r="X480" s="134">
        <v>0</v>
      </c>
      <c r="Y480" s="143">
        <f>INDEX(Aquifer!E:E, MATCH(B480,Aquifer!C:C,0))*100</f>
        <v>0</v>
      </c>
      <c r="Z480" s="139">
        <f>(INDEX(Aquifer!G:G, MATCH(B480,Aquifer!C:C,0)))*(10^4/10^6)</f>
        <v>10.9872</v>
      </c>
      <c r="AA480" s="141">
        <v>0</v>
      </c>
      <c r="AB480" s="56">
        <f>INDEX(Replacement!M:M, MATCH(B480,Replacement!B:B,0))</f>
        <v>8</v>
      </c>
      <c r="AC480" s="57">
        <f t="shared" si="176"/>
        <v>4</v>
      </c>
      <c r="AD480" s="57">
        <f>(X480/100)*0.278+(Y480/100)*0.0732</f>
        <v>0</v>
      </c>
      <c r="AE480" s="44">
        <f t="shared" si="164"/>
        <v>0</v>
      </c>
      <c r="AF480" s="61" t="str">
        <f t="shared" si="165"/>
        <v>District has 100 pumps, with 0 % of pumps being electric. The electric tariff subsidy is Very High. These pumps abstract 10 MCM of groundwater.</v>
      </c>
      <c r="AG480" s="146">
        <f>INDEX(Replacement!N:N,MATCH(B480,Replacement!B:B,0))</f>
        <v>94.75</v>
      </c>
      <c r="AH480" s="147">
        <f>INDEX('Community SIP'!C:C,MATCH(B480,'Community SIP'!B:B,0))</f>
        <v>0.67</v>
      </c>
      <c r="AI480" s="147">
        <f>INDEX('Community SIP'!D:D,MATCH(B480,'Community SIP'!B:B,0))</f>
        <v>1.17</v>
      </c>
      <c r="AJ480" s="67" t="str">
        <f t="shared" si="166"/>
        <v>Very High</v>
      </c>
      <c r="AK480" s="64">
        <f t="shared" si="167"/>
        <v>4</v>
      </c>
      <c r="AL480" s="64" t="str">
        <f t="shared" si="168"/>
        <v>Low</v>
      </c>
      <c r="AM480" s="70" t="str">
        <f t="shared" si="169"/>
        <v>Small and Marginal farmers hold 94 % of holdings. The average area per holding is 0.67 ha with Low fragmentation of land.</v>
      </c>
      <c r="AN480" s="150" t="e">
        <f>INDEX(DISCOM!E:E,MATCH(B480,DISCOM!B:B,0))</f>
        <v>#N/A</v>
      </c>
      <c r="AO480" s="150"/>
      <c r="AP480" s="150" t="e">
        <f>INDEX(DISCOM!F:F,MATCH(B480,DISCOM!B:B,0))</f>
        <v>#N/A</v>
      </c>
      <c r="AQ480" s="74" t="str">
        <f>INDEX(DISCOM!H:H,MATCH(B480,DISCOM!B:B,0))</f>
        <v>No data</v>
      </c>
      <c r="AR480" s="150"/>
      <c r="AS480" s="77">
        <f>(INDEX(Tariff!D:D,MATCH(A480,Tariff!A:A,0)))*100</f>
        <v>0</v>
      </c>
      <c r="AT480" s="85" t="str">
        <f>(INDEX(Tariff!E:E,MATCH(A480,Tariff!A:A,0)))</f>
        <v>Very High</v>
      </c>
      <c r="AU480" s="86" t="s">
        <v>735</v>
      </c>
      <c r="AV480" s="119" t="str">
        <f>INDEX('Community SIP'!I:I,MATCH(B480,'Community SIP'!B:B,0))</f>
        <v>Community SIP</v>
      </c>
      <c r="AW480" s="119" t="str">
        <f t="shared" si="173"/>
        <v xml:space="preserve"> Small farm areas alongside higher fragmentation of holdings suggests community SIPs may be preferred</v>
      </c>
      <c r="AX480" s="119" t="str">
        <f t="shared" si="174"/>
        <v xml:space="preserve"> High groundwater development suggests that new SIPs should focus on surface water sources. </v>
      </c>
      <c r="AY480" s="120" t="s">
        <v>727</v>
      </c>
      <c r="AZ480" s="119" t="str">
        <f t="shared" si="171"/>
        <v>Diesel</v>
      </c>
      <c r="BA480" s="119"/>
      <c r="BB480" s="120" t="str">
        <f>INDEX(DISCOM!H:H,MATCH(B480,DISCOM!B:B,0))</f>
        <v>No data</v>
      </c>
      <c r="BC480" s="153" t="s">
        <v>736</v>
      </c>
      <c r="BD480" s="181" t="str">
        <f t="shared" si="172"/>
        <v>Higher proportion of diesel pumps suggests that PM-KUSUM model B be preferred. High groundwater development suggests that new SIPs should focus on surface water sources.  Small farm areas alongside higher fragmentation of holdings suggests community SIPs may be preferred</v>
      </c>
      <c r="BE480" s="58" t="s">
        <v>737</v>
      </c>
      <c r="BG480">
        <f>Y480*100</f>
        <v>0</v>
      </c>
    </row>
    <row r="481" spans="1:59" ht="123" customHeight="1" x14ac:dyDescent="0.25">
      <c r="A481" s="88" t="str">
        <f>INDEX(Aquifer!A:A,MATCH(B481,Aquifer!C:C,0))</f>
        <v>tamil nadu</v>
      </c>
      <c r="B481" s="89" t="s">
        <v>583</v>
      </c>
      <c r="C481" s="87">
        <v>5.37</v>
      </c>
      <c r="D481" s="130">
        <f>INDEX(Aquifer!J:J,MATCH(B481,Aquifer!C:C,0))*100</f>
        <v>31.027665017616318</v>
      </c>
      <c r="E481" s="128">
        <v>103.49999999999999</v>
      </c>
      <c r="F481" s="128">
        <v>84.2</v>
      </c>
      <c r="G481" s="128">
        <v>61.66718059410011</v>
      </c>
      <c r="H481" s="46" t="str">
        <f t="shared" si="156"/>
        <v>Moderate</v>
      </c>
      <c r="I481" s="46" t="str">
        <f t="shared" si="157"/>
        <v>Low</v>
      </c>
      <c r="J481" s="46" t="str">
        <f t="shared" si="158"/>
        <v>Very High</v>
      </c>
      <c r="K481" s="46" t="str">
        <f t="shared" si="159"/>
        <v>High</v>
      </c>
      <c r="L481" s="91" t="str">
        <f t="shared" si="160"/>
        <v>District has Moderate proportion of area under cultivation, supporting Low cropping intensity. Irrigation coverage is Very High with High irrigation water requirements.</v>
      </c>
      <c r="M481" s="132">
        <v>30.28</v>
      </c>
      <c r="N481" s="132">
        <f>INDEX(Aquifer!H:H,MATCH(B481,Aquifer!C:C,0))</f>
        <v>49.34</v>
      </c>
      <c r="O481" s="77" t="str">
        <f>INDEX(Aquifer!F:F,MATCH(B481,Aquifer!C:C,0))</f>
        <v>HR</v>
      </c>
      <c r="P481" s="134">
        <f>INDEX(surface_water_body!F:F,MATCH(B481,surface_water_body!A:A,0))</f>
        <v>7575</v>
      </c>
      <c r="Q481" s="42">
        <f>INDEX(surface_water_body!D:D,MATCH(B481,surface_water_body!A:A,0))</f>
        <v>1987.0261099999493</v>
      </c>
      <c r="R481" s="132">
        <f>INDEX(surface_water_body!E:E,MATCH(B481,surface_water_body!A:A,0))</f>
        <v>41.573509504610925</v>
      </c>
      <c r="S481" s="43" t="str">
        <f t="shared" si="161"/>
        <v>Moderate</v>
      </c>
      <c r="T481" s="43" t="str">
        <f t="shared" si="162"/>
        <v>Low</v>
      </c>
      <c r="U481" s="43">
        <f t="shared" si="175"/>
        <v>4</v>
      </c>
      <c r="V481" s="48" t="str">
        <f t="shared" si="163"/>
        <v>Groundwater contribution to irrigation is Moderate with current groundwater development stage classified as Low. There are 7575 surface water bodies, covering 41.6% of district area.</v>
      </c>
      <c r="W481" s="136">
        <v>100</v>
      </c>
      <c r="X481" s="134">
        <v>96</v>
      </c>
      <c r="Y481" s="143">
        <f>INDEX(Aquifer!E:E, MATCH(B481,Aquifer!C:C,0))*100</f>
        <v>3</v>
      </c>
      <c r="Z481" s="139">
        <f>(INDEX(Aquifer!G:G, MATCH(B481,Aquifer!C:C,0)))*(10^4/10^6)</f>
        <v>598.18989999999997</v>
      </c>
      <c r="AA481" s="141">
        <v>0</v>
      </c>
      <c r="AB481" s="56">
        <f>INDEX(Replacement!M:M, MATCH(B481,Replacement!B:B,0))</f>
        <v>7</v>
      </c>
      <c r="AC481" s="57">
        <f t="shared" si="176"/>
        <v>1</v>
      </c>
      <c r="AD481" s="57">
        <f>(X481/100)*0.278+(Y481/100)*0.0732</f>
        <v>0.26907599999999998</v>
      </c>
      <c r="AE481" s="44">
        <f t="shared" si="164"/>
        <v>1.0223848355113556E-2</v>
      </c>
      <c r="AF481" s="61" t="str">
        <f t="shared" si="165"/>
        <v>District has 100 pumps, with 96 % of pumps being electric. The electric tariff subsidy is Very High. These pumps abstract 598 MCM of groundwater.</v>
      </c>
      <c r="AG481" s="146">
        <f>INDEX(Replacement!N:N,MATCH(B481,Replacement!B:B,0))</f>
        <v>93.903997219999994</v>
      </c>
      <c r="AH481" s="147">
        <f>INDEX('Community SIP'!C:C,MATCH(B481,'Community SIP'!B:B,0))</f>
        <v>0.65</v>
      </c>
      <c r="AI481" s="147">
        <f>INDEX('Community SIP'!D:D,MATCH(B481,'Community SIP'!B:B,0))</f>
        <v>2.19</v>
      </c>
      <c r="AJ481" s="67" t="str">
        <f t="shared" si="166"/>
        <v>Very High</v>
      </c>
      <c r="AK481" s="64">
        <f t="shared" si="167"/>
        <v>4</v>
      </c>
      <c r="AL481" s="64" t="str">
        <f t="shared" si="168"/>
        <v>High</v>
      </c>
      <c r="AM481" s="70" t="str">
        <f t="shared" si="169"/>
        <v>Small and Marginal farmers hold 93 % of holdings. The average area per holding is 0.65 ha with High fragmentation of land.</v>
      </c>
      <c r="AN481" s="150" t="str">
        <f>INDEX(DISCOM!E:E,MATCH(B481,DISCOM!B:B,0))</f>
        <v>Tamil Nadu Generation and Distribution Corporation Limited (TANGEDCO)</v>
      </c>
      <c r="AO481" s="150"/>
      <c r="AP481" s="150" t="str">
        <f>INDEX(DISCOM!F:F,MATCH(B481,DISCOM!B:B,0))</f>
        <v>C-</v>
      </c>
      <c r="AQ481" s="74" t="str">
        <f>INDEX(DISCOM!H:H,MATCH(B481,DISCOM!B:B,0))</f>
        <v>No</v>
      </c>
      <c r="AR481" s="150"/>
      <c r="AS481" s="77">
        <f>(INDEX(Tariff!D:D,MATCH(A481,Tariff!A:A,0)))*100</f>
        <v>0</v>
      </c>
      <c r="AT481" s="85" t="str">
        <f>(INDEX(Tariff!E:E,MATCH(A481,Tariff!A:A,0)))</f>
        <v>Very High</v>
      </c>
      <c r="AU481" s="86" t="str">
        <f t="shared" si="170"/>
        <v xml:space="preserve">Tamil Nadu Generation and Distribution Corporation Limited (TANGEDCO) is the Distribution Company responsible for distributing electricity. The rating of DISCOM (capturing financial and operational metrics) is C-. </v>
      </c>
      <c r="AV481" s="119" t="str">
        <f>INDEX('Community SIP'!I:I,MATCH(B481,'Community SIP'!B:B,0))</f>
        <v>Community SIP</v>
      </c>
      <c r="AW481" s="119" t="str">
        <f t="shared" si="173"/>
        <v xml:space="preserve"> Small farm areas alongside higher fragmentation of holdings suggests community SIPs may be preferred</v>
      </c>
      <c r="AX481" s="119" t="str">
        <f t="shared" si="174"/>
        <v/>
      </c>
      <c r="AY481" s="119"/>
      <c r="AZ481" s="120" t="str">
        <f t="shared" si="171"/>
        <v>Electric</v>
      </c>
      <c r="BA481" s="119"/>
      <c r="BB481" s="120" t="str">
        <f>INDEX(DISCOM!H:H,MATCH(B481,DISCOM!B:B,0))</f>
        <v>No</v>
      </c>
      <c r="BC481" s="153" t="s">
        <v>724</v>
      </c>
      <c r="BD481"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81" s="58" t="s">
        <v>725</v>
      </c>
      <c r="BG481">
        <f>Y481*100</f>
        <v>300</v>
      </c>
    </row>
    <row r="482" spans="1:59" ht="123" customHeight="1" x14ac:dyDescent="0.25">
      <c r="A482" s="88" t="str">
        <f>INDEX(Aquifer!A:A,MATCH(B482,Aquifer!C:C,0))</f>
        <v>jammu and kashmir</v>
      </c>
      <c r="B482" s="89" t="s">
        <v>419</v>
      </c>
      <c r="C482" s="87">
        <v>4.7738215052596997</v>
      </c>
      <c r="D482" s="130">
        <f>INDEX(Aquifer!J:J,MATCH(B482,Aquifer!C:C,0))*100</f>
        <v>55.424218544785916</v>
      </c>
      <c r="E482" s="128">
        <v>168.6</v>
      </c>
      <c r="F482" s="128">
        <v>68.8</v>
      </c>
      <c r="G482" s="128">
        <v>38.936145644894346</v>
      </c>
      <c r="H482" s="46" t="str">
        <f t="shared" si="156"/>
        <v>High</v>
      </c>
      <c r="I482" s="46" t="str">
        <f t="shared" si="157"/>
        <v>Moderate</v>
      </c>
      <c r="J482" s="46" t="str">
        <f t="shared" si="158"/>
        <v>High</v>
      </c>
      <c r="K482" s="46" t="str">
        <f t="shared" si="159"/>
        <v>Moderate</v>
      </c>
      <c r="L482" s="91" t="str">
        <f t="shared" si="160"/>
        <v>District has High proportion of area under cultivation, supporting Moderate cropping intensity. Irrigation coverage is High with Moderate irrigation water requirements.</v>
      </c>
      <c r="M482" s="132">
        <v>0.59</v>
      </c>
      <c r="N482" s="132">
        <f>INDEX(Aquifer!H:H,MATCH(B482,Aquifer!C:C,0))</f>
        <v>27.2</v>
      </c>
      <c r="O482" s="77" t="str">
        <f>INDEX(Aquifer!F:F,MATCH(B482,Aquifer!C:C,0))</f>
        <v>SR</v>
      </c>
      <c r="P482" s="134">
        <f>INDEX(surface_water_body!F:F,MATCH(B482,surface_water_body!A:A,0))</f>
        <v>225</v>
      </c>
      <c r="Q482" s="42">
        <f>INDEX(surface_water_body!D:D,MATCH(B482,surface_water_body!A:A,0))</f>
        <v>1.1470000000000003E-2</v>
      </c>
      <c r="R482" s="132">
        <f>INDEX(surface_water_body!E:E,MATCH(B482,surface_water_body!A:A,0))</f>
        <v>1.5178163110627799E-3</v>
      </c>
      <c r="S482" s="43" t="str">
        <f t="shared" si="161"/>
        <v>Low</v>
      </c>
      <c r="T482" s="43" t="str">
        <f t="shared" si="162"/>
        <v>Low</v>
      </c>
      <c r="U482" s="43">
        <f t="shared" si="175"/>
        <v>1</v>
      </c>
      <c r="V482" s="48" t="str">
        <f t="shared" si="163"/>
        <v>Groundwater contribution to irrigation is Low with current groundwater development stage classified as Low. There are 225 surface water bodies, covering 0% of district area.</v>
      </c>
      <c r="W482" s="136">
        <v>100</v>
      </c>
      <c r="X482" s="134">
        <v>0</v>
      </c>
      <c r="Y482" s="143">
        <f>INDEX(Aquifer!E:E, MATCH(B482,Aquifer!C:C,0))*100</f>
        <v>0</v>
      </c>
      <c r="Z482" s="139">
        <f>(INDEX(Aquifer!G:G, MATCH(B482,Aquifer!C:C,0)))*(10^4/10^6)</f>
        <v>67.387900000000002</v>
      </c>
      <c r="AA482" s="141">
        <v>235</v>
      </c>
      <c r="AB482" s="56">
        <f>INDEX(Replacement!M:M, MATCH(B482,Replacement!B:B,0))</f>
        <v>8.9</v>
      </c>
      <c r="AC482" s="57">
        <f t="shared" si="176"/>
        <v>4</v>
      </c>
      <c r="AD482" s="57">
        <f>(X482/100)*0.278+(Y482/100)*0.0732</f>
        <v>0</v>
      </c>
      <c r="AE482" s="44">
        <f t="shared" si="164"/>
        <v>0</v>
      </c>
      <c r="AF482" s="61" t="str">
        <f t="shared" si="165"/>
        <v>District has 100 pumps, with 0 % of pumps being electric. The electric tariff subsidy is Moderate. These pumps abstract 67 MCM of groundwater.</v>
      </c>
      <c r="AG482" s="146">
        <f>INDEX(Replacement!N:N,MATCH(B482,Replacement!B:B,0))</f>
        <v>98.09</v>
      </c>
      <c r="AH482" s="147">
        <f>INDEX('Community SIP'!C:C,MATCH(B482,'Community SIP'!B:B,0))</f>
        <v>0.49</v>
      </c>
      <c r="AI482" s="147">
        <f>INDEX('Community SIP'!D:D,MATCH(B482,'Community SIP'!B:B,0))</f>
        <v>7.28</v>
      </c>
      <c r="AJ482" s="67" t="str">
        <f t="shared" si="166"/>
        <v>Very High</v>
      </c>
      <c r="AK482" s="64">
        <f t="shared" si="167"/>
        <v>4</v>
      </c>
      <c r="AL482" s="64" t="str">
        <f t="shared" si="168"/>
        <v>Very High</v>
      </c>
      <c r="AM482" s="70" t="str">
        <f t="shared" si="169"/>
        <v>Small and Marginal farmers hold 98 % of holdings. The average area per holding is 0.49 ha with Very High fragmentation of land.</v>
      </c>
      <c r="AN482" s="150" t="e">
        <f>INDEX(DISCOM!E:E,MATCH(B482,DISCOM!B:B,0))</f>
        <v>#N/A</v>
      </c>
      <c r="AO482" s="150"/>
      <c r="AP482" s="150" t="e">
        <f>INDEX(DISCOM!F:F,MATCH(B482,DISCOM!B:B,0))</f>
        <v>#N/A</v>
      </c>
      <c r="AQ482" s="74" t="str">
        <f>INDEX(DISCOM!H:H,MATCH(B482,DISCOM!B:B,0))</f>
        <v>No data</v>
      </c>
      <c r="AR482" s="150"/>
      <c r="AS482" s="77">
        <f>(INDEX(Tariff!D:D,MATCH(A482,Tariff!A:A,0)))*100</f>
        <v>235</v>
      </c>
      <c r="AT482" s="85" t="str">
        <f>(INDEX(Tariff!E:E,MATCH(A482,Tariff!A:A,0)))</f>
        <v>Moderate</v>
      </c>
      <c r="AU482" s="86" t="s">
        <v>735</v>
      </c>
      <c r="AV482" s="119" t="str">
        <f>INDEX('Community SIP'!I:I,MATCH(B482,'Community SIP'!B:B,0))</f>
        <v>Community SIP</v>
      </c>
      <c r="AW482" s="119" t="str">
        <f t="shared" si="173"/>
        <v xml:space="preserve"> Small farm areas alongside higher fragmentation of holdings suggests community SIPs may be preferred</v>
      </c>
      <c r="AX482" s="119" t="str">
        <f t="shared" si="174"/>
        <v/>
      </c>
      <c r="AY482" s="119"/>
      <c r="AZ482" s="119" t="str">
        <f t="shared" si="171"/>
        <v>Diesel</v>
      </c>
      <c r="BA482" s="119"/>
      <c r="BB482" s="120" t="str">
        <f>INDEX(DISCOM!H:H,MATCH(B482,DISCOM!B:B,0))</f>
        <v>No data</v>
      </c>
      <c r="BC482" s="153" t="s">
        <v>736</v>
      </c>
      <c r="BD482" s="181" t="str">
        <f t="shared" si="172"/>
        <v>Higher proportion of diesel pumps suggests that PM-KUSUM model B be preferred. Small farm areas alongside higher fragmentation of holdings suggests community SIPs may be preferred</v>
      </c>
      <c r="BE482" s="58" t="s">
        <v>737</v>
      </c>
      <c r="BG482">
        <f>Y482*100</f>
        <v>0</v>
      </c>
    </row>
    <row r="483" spans="1:59" ht="123" customHeight="1" x14ac:dyDescent="0.25">
      <c r="A483" s="88" t="str">
        <f>INDEX(Aquifer!A:A,MATCH(B483,Aquifer!C:C,0))</f>
        <v>maharashtra</v>
      </c>
      <c r="B483" s="89" t="s">
        <v>49</v>
      </c>
      <c r="C483" s="87">
        <v>5.3259831856381004</v>
      </c>
      <c r="D483" s="130">
        <f>INDEX(Aquifer!J:J,MATCH(B483,Aquifer!C:C,0))*100</f>
        <v>64.884763124199736</v>
      </c>
      <c r="E483" s="128">
        <v>121.50000000000001</v>
      </c>
      <c r="F483" s="128">
        <v>27.3</v>
      </c>
      <c r="G483" s="128">
        <v>73.798901853122857</v>
      </c>
      <c r="H483" s="46" t="str">
        <f t="shared" si="156"/>
        <v>High</v>
      </c>
      <c r="I483" s="46" t="str">
        <f t="shared" si="157"/>
        <v>Low</v>
      </c>
      <c r="J483" s="46" t="str">
        <f t="shared" si="158"/>
        <v>Moderate</v>
      </c>
      <c r="K483" s="46" t="str">
        <f t="shared" si="159"/>
        <v>Very High</v>
      </c>
      <c r="L483" s="91" t="str">
        <f t="shared" si="160"/>
        <v>District has High proportion of area under cultivation, supporting Low cropping intensity. Irrigation coverage is Moderate with Very High irrigation water requirements.</v>
      </c>
      <c r="M483" s="132">
        <v>81.64</v>
      </c>
      <c r="N483" s="132">
        <f>INDEX(Aquifer!H:H,MATCH(B483,Aquifer!C:C,0))</f>
        <v>69.650000000000006</v>
      </c>
      <c r="O483" s="77" t="str">
        <f>INDEX(Aquifer!F:F,MATCH(B483,Aquifer!C:C,0))</f>
        <v>HR</v>
      </c>
      <c r="P483" s="134">
        <f>INDEX(surface_water_body!F:F,MATCH(B483,surface_water_body!A:A,0))</f>
        <v>3680</v>
      </c>
      <c r="Q483" s="42">
        <f>INDEX(surface_water_body!D:D,MATCH(B483,surface_water_body!A:A,0))</f>
        <v>193.96</v>
      </c>
      <c r="R483" s="132">
        <f>INDEX(surface_water_body!E:E,MATCH(B483,surface_water_body!A:A,0))</f>
        <v>1.1879288166835369</v>
      </c>
      <c r="S483" s="43" t="str">
        <f t="shared" si="161"/>
        <v>Very High</v>
      </c>
      <c r="T483" s="43" t="str">
        <f t="shared" si="162"/>
        <v>Moderate</v>
      </c>
      <c r="U483" s="43">
        <f t="shared" si="175"/>
        <v>4</v>
      </c>
      <c r="V483" s="48" t="str">
        <f t="shared" si="163"/>
        <v>Groundwater contribution to irrigation is Very High with current groundwater development stage classified as Moderate. There are 3680 surface water bodies, covering 1.2% of district area.</v>
      </c>
      <c r="W483" s="136">
        <v>100</v>
      </c>
      <c r="X483" s="134">
        <v>84</v>
      </c>
      <c r="Y483" s="143">
        <f>INDEX(Aquifer!E:E, MATCH(B483,Aquifer!C:C,0))*100</f>
        <v>15</v>
      </c>
      <c r="Z483" s="139">
        <f>(INDEX(Aquifer!G:G, MATCH(B483,Aquifer!C:C,0)))*(10^4/10^6)</f>
        <v>381.62489999999997</v>
      </c>
      <c r="AA483" s="141">
        <v>155</v>
      </c>
      <c r="AB483" s="56">
        <f>INDEX(Replacement!M:M, MATCH(B483,Replacement!B:B,0))</f>
        <v>6.1</v>
      </c>
      <c r="AC483" s="57">
        <f t="shared" si="176"/>
        <v>1</v>
      </c>
      <c r="AD483" s="57">
        <f>(X483/100)*0.278+(Y483/100)*0.0732</f>
        <v>0.2445</v>
      </c>
      <c r="AE483" s="44">
        <f t="shared" si="164"/>
        <v>5.1647311848416659E-3</v>
      </c>
      <c r="AF483" s="61" t="str">
        <f t="shared" si="165"/>
        <v>District has 100 pumps, with 84 % of pumps being electric. The electric tariff subsidy is Moderate. These pumps abstract 381 MCM of groundwater.</v>
      </c>
      <c r="AG483" s="146">
        <f>INDEX(Replacement!N:N,MATCH(B483,Replacement!B:B,0))</f>
        <v>81.42</v>
      </c>
      <c r="AH483" s="147">
        <f>INDEX('Community SIP'!C:C,MATCH(B483,'Community SIP'!B:B,0))</f>
        <v>1.23</v>
      </c>
      <c r="AI483" s="147">
        <f>INDEX('Community SIP'!D:D,MATCH(B483,'Community SIP'!B:B,0))</f>
        <v>1.64</v>
      </c>
      <c r="AJ483" s="67" t="str">
        <f t="shared" si="166"/>
        <v>Very High</v>
      </c>
      <c r="AK483" s="64">
        <f t="shared" si="167"/>
        <v>3</v>
      </c>
      <c r="AL483" s="64" t="str">
        <f t="shared" si="168"/>
        <v>Moderate</v>
      </c>
      <c r="AM483" s="70" t="str">
        <f t="shared" si="169"/>
        <v>Small and Marginal farmers hold 81 % of holdings. The average area per holding is 1.23 ha with Moderate fragmentation of land.</v>
      </c>
      <c r="AN483" s="150" t="str">
        <f>INDEX(DISCOM!E:E,MATCH(B483,DISCOM!B:B,0))</f>
        <v>Maharashtra State Electricity Distribution Company Limited (MSEDCL)</v>
      </c>
      <c r="AO483" s="150"/>
      <c r="AP483" s="150" t="str">
        <f>INDEX(DISCOM!F:F,MATCH(B483,DISCOM!B:B,0))</f>
        <v>C</v>
      </c>
      <c r="AQ483" s="74" t="str">
        <f>INDEX(DISCOM!H:H,MATCH(B483,DISCOM!B:B,0))</f>
        <v>Yes</v>
      </c>
      <c r="AR483" s="150" t="s">
        <v>726</v>
      </c>
      <c r="AS483" s="77">
        <f>(INDEX(Tariff!D:D,MATCH(A483,Tariff!A:A,0)))*100</f>
        <v>155</v>
      </c>
      <c r="AT483" s="85" t="str">
        <f>(INDEX(Tariff!E:E,MATCH(A483,Tariff!A:A,0)))</f>
        <v>Moderate</v>
      </c>
      <c r="AU483" s="86" t="str">
        <f t="shared" si="170"/>
        <v>Maharashtra State Electricity Distribution Company Limited (MSEDCL) is the Distribution Company responsible for distributing electricity. The rating of DISCOM (capturing financial and operational metrics) is C. More than 70 % of feeder is segregated.</v>
      </c>
      <c r="AV483" s="119" t="str">
        <f>INDEX('Community SIP'!I:I,MATCH(B483,'Community SIP'!B:B,0))</f>
        <v/>
      </c>
      <c r="AW483" s="119" t="str">
        <f t="shared" si="173"/>
        <v/>
      </c>
      <c r="AX483" s="119" t="str">
        <f t="shared" si="174"/>
        <v xml:space="preserve"> High groundwater development suggests that new SIPs should focus on surface water sources. </v>
      </c>
      <c r="AY483" s="120" t="s">
        <v>727</v>
      </c>
      <c r="AZ483" s="119" t="str">
        <f t="shared" si="171"/>
        <v>Electric</v>
      </c>
      <c r="BA483" s="119"/>
      <c r="BB483" s="120" t="str">
        <f>INDEX(DISCOM!H:H,MATCH(B483,DISCOM!B:B,0))</f>
        <v>Yes</v>
      </c>
      <c r="BC483" s="153" t="s">
        <v>733</v>
      </c>
      <c r="BD483" s="181" t="str">
        <f t="shared" si="172"/>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483" s="58" t="s">
        <v>734</v>
      </c>
      <c r="BG483">
        <f>Y483*100</f>
        <v>1500</v>
      </c>
    </row>
    <row r="484" spans="1:59" ht="123" customHeight="1" x14ac:dyDescent="0.25">
      <c r="A484" s="88" t="str">
        <f>INDEX(Aquifer!A:A,MATCH(B484,Aquifer!C:C,0))</f>
        <v>bihar</v>
      </c>
      <c r="B484" s="89" t="s">
        <v>353</v>
      </c>
      <c r="C484" s="87">
        <v>4.6155870994364001</v>
      </c>
      <c r="D484" s="130">
        <f>INDEX(Aquifer!J:J,MATCH(B484,Aquifer!C:C,0))*100</f>
        <v>66.241154465330126</v>
      </c>
      <c r="E484" s="128">
        <v>145.70000000000002</v>
      </c>
      <c r="F484" s="128">
        <v>53.3</v>
      </c>
      <c r="G484" s="128">
        <v>58.242280285035619</v>
      </c>
      <c r="H484" s="46" t="str">
        <f t="shared" si="156"/>
        <v>High</v>
      </c>
      <c r="I484" s="46" t="str">
        <f t="shared" si="157"/>
        <v>Moderate</v>
      </c>
      <c r="J484" s="46" t="str">
        <f t="shared" si="158"/>
        <v>High</v>
      </c>
      <c r="K484" s="46" t="str">
        <f t="shared" si="159"/>
        <v>High</v>
      </c>
      <c r="L484" s="91" t="str">
        <f t="shared" si="160"/>
        <v>District has High proportion of area under cultivation, supporting Moderate cropping intensity. Irrigation coverage is High with High irrigation water requirements.</v>
      </c>
      <c r="M484" s="132">
        <v>80.28</v>
      </c>
      <c r="N484" s="132">
        <f>INDEX(Aquifer!H:H,MATCH(B484,Aquifer!C:C,0))</f>
        <v>43.25</v>
      </c>
      <c r="O484" s="77" t="str">
        <f>INDEX(Aquifer!F:F,MATCH(B484,Aquifer!C:C,0))</f>
        <v>SR</v>
      </c>
      <c r="P484" s="134">
        <f>INDEX(surface_water_body!F:F,MATCH(B484,surface_water_body!A:A,0))</f>
        <v>0</v>
      </c>
      <c r="Q484" s="42">
        <f>INDEX(surface_water_body!D:D,MATCH(B484,surface_water_body!A:A,0))</f>
        <v>0</v>
      </c>
      <c r="R484" s="132">
        <f>INDEX(surface_water_body!E:E,MATCH(B484,surface_water_body!A:A,0))</f>
        <v>0</v>
      </c>
      <c r="S484" s="43" t="str">
        <f t="shared" si="161"/>
        <v>Very High</v>
      </c>
      <c r="T484" s="43" t="str">
        <f t="shared" si="162"/>
        <v>Low</v>
      </c>
      <c r="U484" s="43">
        <f t="shared" si="175"/>
        <v>1</v>
      </c>
      <c r="V484" s="48" t="str">
        <f t="shared" si="163"/>
        <v>Groundwater contribution to irrigation is Very High with current groundwater development stage classified as Low. There are 0 surface water bodies, covering 0% of district area.</v>
      </c>
      <c r="W484" s="136">
        <v>100</v>
      </c>
      <c r="X484" s="134">
        <v>25</v>
      </c>
      <c r="Y484" s="143">
        <f>INDEX(Aquifer!E:E, MATCH(B484,Aquifer!C:C,0))*100</f>
        <v>75</v>
      </c>
      <c r="Z484" s="139">
        <f>(INDEX(Aquifer!G:G, MATCH(B484,Aquifer!C:C,0)))*(10^4/10^6)</f>
        <v>749.58880000000011</v>
      </c>
      <c r="AA484" s="141">
        <v>67.5</v>
      </c>
      <c r="AB484" s="56">
        <f>INDEX(Replacement!M:M, MATCH(B484,Replacement!B:B,0))</f>
        <v>3.8</v>
      </c>
      <c r="AC484" s="57">
        <f t="shared" si="176"/>
        <v>3</v>
      </c>
      <c r="AD484" s="57">
        <f>(X484/100)*0.278+(Y484/100)*0.0732</f>
        <v>0.12440000000000001</v>
      </c>
      <c r="AE484" s="44">
        <f t="shared" si="164"/>
        <v>3.2153583813451861E-3</v>
      </c>
      <c r="AF484" s="61" t="str">
        <f t="shared" si="165"/>
        <v>District has 100 pumps, with 25 % of pumps being electric. The electric tariff subsidy is Very High. These pumps abstract 749 MCM of groundwater.</v>
      </c>
      <c r="AG484" s="146">
        <f>INDEX(Replacement!N:N,MATCH(B484,Replacement!B:B,0))</f>
        <v>97.649999999999991</v>
      </c>
      <c r="AH484" s="147">
        <f>INDEX('Community SIP'!C:C,MATCH(B484,'Community SIP'!B:B,0))</f>
        <v>0.41</v>
      </c>
      <c r="AI484" s="147">
        <f>INDEX('Community SIP'!D:D,MATCH(B484,'Community SIP'!B:B,0))</f>
        <v>6.52</v>
      </c>
      <c r="AJ484" s="67" t="str">
        <f t="shared" si="166"/>
        <v>Very High</v>
      </c>
      <c r="AK484" s="64">
        <f t="shared" si="167"/>
        <v>4</v>
      </c>
      <c r="AL484" s="64" t="str">
        <f t="shared" si="168"/>
        <v>Very High</v>
      </c>
      <c r="AM484" s="70" t="str">
        <f t="shared" si="169"/>
        <v>Small and Marginal farmers hold 97 % of holdings. The average area per holding is 0.41 ha with Very High fragmentation of land.</v>
      </c>
      <c r="AN484" s="150" t="str">
        <f>INDEX(DISCOM!E:E,MATCH(B484,DISCOM!B:B,0))</f>
        <v>North Bihar Power Distribution Company Ltd (NBPDCL)</v>
      </c>
      <c r="AO484" s="150"/>
      <c r="AP484" s="150" t="str">
        <f>INDEX(DISCOM!F:F,MATCH(B484,DISCOM!B:B,0))</f>
        <v>C</v>
      </c>
      <c r="AQ484" s="74" t="str">
        <f>INDEX(DISCOM!H:H,MATCH(B484,DISCOM!B:B,0))</f>
        <v>Yes</v>
      </c>
      <c r="AR484" s="150" t="s">
        <v>726</v>
      </c>
      <c r="AS484" s="77">
        <f>(INDEX(Tariff!D:D,MATCH(A484,Tariff!A:A,0)))*100</f>
        <v>67.5</v>
      </c>
      <c r="AT484" s="85" t="str">
        <f>(INDEX(Tariff!E:E,MATCH(A484,Tariff!A:A,0)))</f>
        <v>Very High</v>
      </c>
      <c r="AU484" s="86" t="str">
        <f t="shared" si="170"/>
        <v>North Bihar Power Distribution Company Ltd (NBPDCL) is the Distribution Company responsible for distributing electricity. The rating of DISCOM (capturing financial and operational metrics) is C. More than 70 % of feeder is segregated.</v>
      </c>
      <c r="AV484" s="119" t="str">
        <f>INDEX('Community SIP'!I:I,MATCH(B484,'Community SIP'!B:B,0))</f>
        <v>Community SIP</v>
      </c>
      <c r="AW484" s="119" t="str">
        <f t="shared" si="173"/>
        <v xml:space="preserve"> Small farm areas alongside higher fragmentation of holdings suggests community SIPs may be preferred</v>
      </c>
      <c r="AX484" s="119" t="str">
        <f t="shared" si="174"/>
        <v xml:space="preserve"> High groundwater development suggests that new SIPs should focus on surface water sources. </v>
      </c>
      <c r="AY484" s="120" t="s">
        <v>727</v>
      </c>
      <c r="AZ484" s="119" t="str">
        <f t="shared" si="171"/>
        <v>Diesel</v>
      </c>
      <c r="BA484" s="119"/>
      <c r="BB484" s="120" t="str">
        <f>INDEX(DISCOM!H:H,MATCH(B484,DISCOM!B:B,0))</f>
        <v>Yes</v>
      </c>
      <c r="BC484" s="153" t="s">
        <v>736</v>
      </c>
      <c r="BD484" s="181" t="str">
        <f t="shared" si="172"/>
        <v>Higher proportion of diesel pumps suggests that PM-KUSUM model B be preferred. High groundwater development suggests that new SIPs should focus on surface water sources.  Small farm areas alongside higher fragmentation of holdings suggests community SIPs may be preferred</v>
      </c>
      <c r="BE484" s="58" t="s">
        <v>737</v>
      </c>
      <c r="BG484">
        <f>Y484*100</f>
        <v>7500</v>
      </c>
    </row>
    <row r="485" spans="1:59" ht="123" customHeight="1" x14ac:dyDescent="0.25">
      <c r="A485" s="88" t="str">
        <f>INDEX(Aquifer!A:A,MATCH(B485,Aquifer!C:C,0))</f>
        <v>west bengal</v>
      </c>
      <c r="B485" s="89" t="s">
        <v>606</v>
      </c>
      <c r="C485" s="87">
        <v>4.8</v>
      </c>
      <c r="D485" s="130">
        <f>INDEX(Aquifer!J:J,MATCH(B485,Aquifer!C:C,0))*100</f>
        <v>71.845514556448151</v>
      </c>
      <c r="E485" s="128">
        <v>107.80000000000001</v>
      </c>
      <c r="F485" s="128">
        <v>4.8</v>
      </c>
      <c r="G485" s="128">
        <v>43.420628824855676</v>
      </c>
      <c r="H485" s="46" t="str">
        <f t="shared" si="156"/>
        <v>High</v>
      </c>
      <c r="I485" s="46" t="str">
        <f t="shared" si="157"/>
        <v>Low</v>
      </c>
      <c r="J485" s="46" t="str">
        <f t="shared" si="158"/>
        <v>Low</v>
      </c>
      <c r="K485" s="46" t="str">
        <f t="shared" si="159"/>
        <v>Moderate</v>
      </c>
      <c r="L485" s="91" t="str">
        <f t="shared" si="160"/>
        <v>District has High proportion of area under cultivation, supporting Low cropping intensity. Irrigation coverage is Low with Moderate irrigation water requirements.</v>
      </c>
      <c r="M485" s="132">
        <v>58.5</v>
      </c>
      <c r="N485" s="132">
        <f>INDEX(Aquifer!H:H,MATCH(B485,Aquifer!C:C,0))</f>
        <v>36.270000000000003</v>
      </c>
      <c r="O485" s="77" t="str">
        <f>INDEX(Aquifer!F:F,MATCH(B485,Aquifer!C:C,0))</f>
        <v>SR</v>
      </c>
      <c r="P485" s="134">
        <f>INDEX(surface_water_body!F:F,MATCH(B485,surface_water_body!A:A,0))</f>
        <v>25952</v>
      </c>
      <c r="Q485" s="42">
        <f>INDEX(surface_water_body!D:D,MATCH(B485,surface_water_body!A:A,0))</f>
        <v>48.781699999999439</v>
      </c>
      <c r="R485" s="132">
        <f>INDEX(surface_water_body!E:E,MATCH(B485,surface_water_body!A:A,0))</f>
        <v>1.2259861519104032</v>
      </c>
      <c r="S485" s="43" t="str">
        <f t="shared" si="161"/>
        <v>High</v>
      </c>
      <c r="T485" s="43" t="str">
        <f t="shared" si="162"/>
        <v>Low</v>
      </c>
      <c r="U485" s="43">
        <f t="shared" si="175"/>
        <v>4</v>
      </c>
      <c r="V485" s="48" t="str">
        <f t="shared" si="163"/>
        <v>Groundwater contribution to irrigation is High with current groundwater development stage classified as Low. There are 25952 surface water bodies, covering 1.2% of district area.</v>
      </c>
      <c r="W485" s="136">
        <v>100</v>
      </c>
      <c r="X485" s="134">
        <v>98</v>
      </c>
      <c r="Y485" s="143">
        <f>INDEX(Aquifer!E:E, MATCH(B485,Aquifer!C:C,0))*100</f>
        <v>1</v>
      </c>
      <c r="Z485" s="139">
        <f>(INDEX(Aquifer!G:G, MATCH(B485,Aquifer!C:C,0)))*(10^4/10^6)</f>
        <v>1161.0016000000001</v>
      </c>
      <c r="AA485" s="141">
        <v>459.99999999999994</v>
      </c>
      <c r="AB485" s="56">
        <f>INDEX(Replacement!M:M, MATCH(B485,Replacement!B:B,0))</f>
        <v>14.23</v>
      </c>
      <c r="AC485" s="57">
        <f t="shared" si="176"/>
        <v>1</v>
      </c>
      <c r="AD485" s="57">
        <f>(X485/100)*0.278+(Y485/100)*0.0732</f>
        <v>0.27317200000000003</v>
      </c>
      <c r="AE485" s="44">
        <f t="shared" si="164"/>
        <v>4.0952104131530519E-2</v>
      </c>
      <c r="AF485" s="61" t="str">
        <f t="shared" si="165"/>
        <v>District has 100 pumps, with 98 % of pumps being electric. The electric tariff subsidy is Low. These pumps abstract 1161 MCM of groundwater.</v>
      </c>
      <c r="AG485" s="146">
        <f>INDEX(Replacement!N:N,MATCH(B485,Replacement!B:B,0))</f>
        <v>99.627254381</v>
      </c>
      <c r="AH485" s="147">
        <f>INDEX('Community SIP'!C:C,MATCH(B485,'Community SIP'!B:B,0))</f>
        <v>0.45</v>
      </c>
      <c r="AI485" s="147">
        <f>INDEX('Community SIP'!D:D,MATCH(B485,'Community SIP'!B:B,0))</f>
        <v>2.0299999999999998</v>
      </c>
      <c r="AJ485" s="67" t="str">
        <f t="shared" si="166"/>
        <v>Very High</v>
      </c>
      <c r="AK485" s="64">
        <f t="shared" si="167"/>
        <v>4</v>
      </c>
      <c r="AL485" s="64" t="str">
        <f t="shared" si="168"/>
        <v>High</v>
      </c>
      <c r="AM485" s="70" t="str">
        <f t="shared" si="169"/>
        <v>Small and Marginal farmers hold 99 % of holdings. The average area per holding is 0.45 ha with High fragmentation of land.</v>
      </c>
      <c r="AN485" s="150" t="str">
        <f>INDEX(DISCOM!E:E,MATCH(B485,DISCOM!B:B,0))</f>
        <v>West Bengal State Electricity Distribution Company Limited (WBSEDCL)</v>
      </c>
      <c r="AO485" s="150"/>
      <c r="AP485" s="150" t="str">
        <f>INDEX(DISCOM!F:F,MATCH(B485,DISCOM!B:B,0))</f>
        <v>B-</v>
      </c>
      <c r="AQ485" s="74" t="str">
        <f>INDEX(DISCOM!H:H,MATCH(B485,DISCOM!B:B,0))</f>
        <v>No</v>
      </c>
      <c r="AR485" s="150"/>
      <c r="AS485" s="77">
        <f>(INDEX(Tariff!D:D,MATCH(A485,Tariff!A:A,0)))*100</f>
        <v>459.99999999999994</v>
      </c>
      <c r="AT485" s="85" t="str">
        <f>(INDEX(Tariff!E:E,MATCH(A485,Tariff!A:A,0)))</f>
        <v>Low</v>
      </c>
      <c r="AU485" s="86" t="str">
        <f t="shared" si="170"/>
        <v xml:space="preserve">West Bengal State Electricity Distribution Company Limited (WBSEDCL) is the Distribution Company responsible for distributing electricity. The rating of DISCOM (capturing financial and operational metrics) is B-. </v>
      </c>
      <c r="AV485" s="119" t="str">
        <f>INDEX('Community SIP'!I:I,MATCH(B485,'Community SIP'!B:B,0))</f>
        <v>Community SIP</v>
      </c>
      <c r="AW485" s="119" t="str">
        <f t="shared" si="173"/>
        <v xml:space="preserve"> Small farm areas alongside higher fragmentation of holdings suggests community SIPs may be preferred</v>
      </c>
      <c r="AX485" s="119" t="str">
        <f t="shared" si="174"/>
        <v/>
      </c>
      <c r="AY485" s="119"/>
      <c r="AZ485" s="120" t="str">
        <f t="shared" si="171"/>
        <v>Electric</v>
      </c>
      <c r="BA485" s="119"/>
      <c r="BB485" s="120" t="str">
        <f>INDEX(DISCOM!H:H,MATCH(B485,DISCOM!B:B,0))</f>
        <v>No</v>
      </c>
      <c r="BC485" s="153" t="s">
        <v>724</v>
      </c>
      <c r="BD485"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85" s="58" t="s">
        <v>725</v>
      </c>
      <c r="BG485">
        <f>Y485*100</f>
        <v>100</v>
      </c>
    </row>
    <row r="486" spans="1:59" ht="123" customHeight="1" x14ac:dyDescent="0.25">
      <c r="A486" s="88" t="str">
        <f>INDEX(Aquifer!A:A,MATCH(B486,Aquifer!C:C,0))</f>
        <v>jharkhand</v>
      </c>
      <c r="B486" s="89" t="s">
        <v>283</v>
      </c>
      <c r="C486" s="87">
        <v>4.9747399269786996</v>
      </c>
      <c r="D486" s="130">
        <f>INDEX(Aquifer!J:J,MATCH(B486,Aquifer!C:C,0))*100</f>
        <v>10.939523654699055</v>
      </c>
      <c r="E486" s="128">
        <v>101.1</v>
      </c>
      <c r="F486" s="128">
        <v>2.6</v>
      </c>
      <c r="G486" s="128">
        <v>32.777748567222254</v>
      </c>
      <c r="H486" s="46" t="str">
        <f t="shared" si="156"/>
        <v>Low</v>
      </c>
      <c r="I486" s="46" t="str">
        <f t="shared" si="157"/>
        <v>Low</v>
      </c>
      <c r="J486" s="46" t="str">
        <f t="shared" si="158"/>
        <v>Low</v>
      </c>
      <c r="K486" s="46" t="str">
        <f t="shared" si="159"/>
        <v>Moderate</v>
      </c>
      <c r="L486" s="91" t="str">
        <f t="shared" si="160"/>
        <v>District has Low proportion of area under cultivation, supporting Low cropping intensity. Irrigation coverage is Low with Moderate irrigation water requirements.</v>
      </c>
      <c r="M486" s="132">
        <v>56.02</v>
      </c>
      <c r="N486" s="132">
        <f>INDEX(Aquifer!H:H,MATCH(B486,Aquifer!C:C,0))</f>
        <v>30.41</v>
      </c>
      <c r="O486" s="77" t="str">
        <f>INDEX(Aquifer!F:F,MATCH(B486,Aquifer!C:C,0))</f>
        <v>HR</v>
      </c>
      <c r="P486" s="134">
        <f>INDEX(surface_water_body!F:F,MATCH(B486,surface_water_body!A:A,0))</f>
        <v>5936</v>
      </c>
      <c r="Q486" s="42">
        <f>INDEX(surface_water_body!D:D,MATCH(B486,surface_water_body!A:A,0))</f>
        <v>260.95213000000018</v>
      </c>
      <c r="R486" s="132">
        <f>INDEX(surface_water_body!E:E,MATCH(B486,surface_water_body!A:A,0))</f>
        <v>7.2990112327410834</v>
      </c>
      <c r="S486" s="43" t="str">
        <f t="shared" si="161"/>
        <v>High</v>
      </c>
      <c r="T486" s="43" t="str">
        <f t="shared" si="162"/>
        <v>Low</v>
      </c>
      <c r="U486" s="43">
        <f t="shared" si="175"/>
        <v>4</v>
      </c>
      <c r="V486" s="48" t="str">
        <f t="shared" si="163"/>
        <v>Groundwater contribution to irrigation is High with current groundwater development stage classified as Low. There are 5936 surface water bodies, covering 7.3% of district area.</v>
      </c>
      <c r="W486" s="136">
        <v>100</v>
      </c>
      <c r="X486" s="134">
        <v>7.0000000000000009</v>
      </c>
      <c r="Y486" s="143">
        <f>INDEX(Aquifer!E:E, MATCH(B486,Aquifer!C:C,0))*100</f>
        <v>91</v>
      </c>
      <c r="Z486" s="139">
        <f>(INDEX(Aquifer!G:G, MATCH(B486,Aquifer!C:C,0)))*(10^4/10^6)</f>
        <v>76.134</v>
      </c>
      <c r="AA486" s="141">
        <v>95</v>
      </c>
      <c r="AB486" s="56">
        <f>INDEX(Replacement!M:M, MATCH(B486,Replacement!B:B,0))</f>
        <v>8.9</v>
      </c>
      <c r="AC486" s="57">
        <f t="shared" si="176"/>
        <v>4</v>
      </c>
      <c r="AD486" s="57">
        <f>(X486/100)*0.278+(Y486/100)*0.0732</f>
        <v>8.607200000000001E-2</v>
      </c>
      <c r="AE486" s="44">
        <f t="shared" si="164"/>
        <v>5.2921588205422229E-4</v>
      </c>
      <c r="AF486" s="61" t="str">
        <f t="shared" si="165"/>
        <v>District has 100 pumps, with 7 % of pumps being electric. The electric tariff subsidy is High. These pumps abstract 76 MCM of groundwater.</v>
      </c>
      <c r="AG486" s="146">
        <f>INDEX(Replacement!N:N,MATCH(B486,Replacement!B:B,0))</f>
        <v>89.3</v>
      </c>
      <c r="AH486" s="147">
        <f>INDEX('Community SIP'!C:C,MATCH(B486,'Community SIP'!B:B,0))</f>
        <v>0.85</v>
      </c>
      <c r="AI486" s="147">
        <f>INDEX('Community SIP'!D:D,MATCH(B486,'Community SIP'!B:B,0))</f>
        <v>3.59</v>
      </c>
      <c r="AJ486" s="67" t="str">
        <f t="shared" si="166"/>
        <v>Very High</v>
      </c>
      <c r="AK486" s="64">
        <f t="shared" si="167"/>
        <v>4</v>
      </c>
      <c r="AL486" s="64" t="str">
        <f t="shared" si="168"/>
        <v>Very High</v>
      </c>
      <c r="AM486" s="70" t="str">
        <f t="shared" si="169"/>
        <v>Small and Marginal farmers hold 89 % of holdings. The average area per holding is 0.85 ha with Very High fragmentation of land.</v>
      </c>
      <c r="AN486" s="150" t="str">
        <f>INDEX(DISCOM!E:E,MATCH(B486,DISCOM!B:B,0))</f>
        <v>Jharkhand Bijli Vitran Nigam Limited (JBVNL)</v>
      </c>
      <c r="AO486" s="150"/>
      <c r="AP486" s="150" t="str">
        <f>INDEX(DISCOM!F:F,MATCH(B486,DISCOM!B:B,0))</f>
        <v>C-</v>
      </c>
      <c r="AQ486" s="74" t="str">
        <f>INDEX(DISCOM!H:H,MATCH(B486,DISCOM!B:B,0))</f>
        <v>No</v>
      </c>
      <c r="AR486" s="150"/>
      <c r="AS486" s="77">
        <f>(INDEX(Tariff!D:D,MATCH(A486,Tariff!A:A,0)))*100</f>
        <v>95</v>
      </c>
      <c r="AT486" s="85" t="str">
        <f>(INDEX(Tariff!E:E,MATCH(A486,Tariff!A:A,0)))</f>
        <v>High</v>
      </c>
      <c r="AU486" s="86" t="str">
        <f t="shared" si="170"/>
        <v xml:space="preserve">Jharkhand Bijli Vitran Nigam Limited (JBVNL) is the Distribution Company responsible for distributing electricity. The rating of DISCOM (capturing financial and operational metrics) is C-. </v>
      </c>
      <c r="AV486" s="119" t="str">
        <f>INDEX('Community SIP'!I:I,MATCH(B486,'Community SIP'!B:B,0))</f>
        <v>Community SIP</v>
      </c>
      <c r="AW486" s="119" t="str">
        <f t="shared" si="173"/>
        <v xml:space="preserve"> Small farm areas alongside higher fragmentation of holdings suggests community SIPs may be preferred</v>
      </c>
      <c r="AX486" s="119" t="str">
        <f t="shared" si="174"/>
        <v/>
      </c>
      <c r="AY486" s="119"/>
      <c r="AZ486" s="119" t="str">
        <f t="shared" si="171"/>
        <v>Diesel</v>
      </c>
      <c r="BA486" s="119"/>
      <c r="BB486" s="120" t="str">
        <f>INDEX(DISCOM!H:H,MATCH(B486,DISCOM!B:B,0))</f>
        <v>No</v>
      </c>
      <c r="BC486" s="153" t="s">
        <v>736</v>
      </c>
      <c r="BD486" s="181" t="str">
        <f t="shared" si="172"/>
        <v>Higher proportion of diesel pumps suggests that PM-KUSUM model B be preferred. Small farm areas alongside higher fragmentation of holdings suggests community SIPs may be preferred</v>
      </c>
      <c r="BE486" s="58" t="s">
        <v>737</v>
      </c>
      <c r="BG486">
        <f>Y486*100</f>
        <v>9100</v>
      </c>
    </row>
    <row r="487" spans="1:59" ht="123" customHeight="1" x14ac:dyDescent="0.25">
      <c r="A487" s="88" t="str">
        <f>INDEX(Aquifer!A:A,MATCH(B487,Aquifer!C:C,0))</f>
        <v>odisha</v>
      </c>
      <c r="B487" s="89" t="s">
        <v>354</v>
      </c>
      <c r="C487" s="87">
        <v>4.9533326501010997</v>
      </c>
      <c r="D487" s="130">
        <f>INDEX(Aquifer!J:J,MATCH(B487,Aquifer!C:C,0))*100</f>
        <v>46.653222037688096</v>
      </c>
      <c r="E487" s="128">
        <v>129.69999999999999</v>
      </c>
      <c r="F487" s="128">
        <v>60.4</v>
      </c>
      <c r="G487" s="128">
        <v>35.940233907357957</v>
      </c>
      <c r="H487" s="46" t="str">
        <f t="shared" si="156"/>
        <v>Moderate</v>
      </c>
      <c r="I487" s="46" t="str">
        <f t="shared" si="157"/>
        <v>Low</v>
      </c>
      <c r="J487" s="46" t="str">
        <f t="shared" si="158"/>
        <v>High</v>
      </c>
      <c r="K487" s="46" t="str">
        <f t="shared" si="159"/>
        <v>Moderate</v>
      </c>
      <c r="L487" s="91" t="str">
        <f t="shared" si="160"/>
        <v>District has Moderate proportion of area under cultivation, supporting Low cropping intensity. Irrigation coverage is High with Moderate irrigation water requirements.</v>
      </c>
      <c r="M487" s="132">
        <v>15.93</v>
      </c>
      <c r="N487" s="132">
        <f>INDEX(Aquifer!H:H,MATCH(B487,Aquifer!C:C,0))</f>
        <v>52.37</v>
      </c>
      <c r="O487" s="77" t="str">
        <f>INDEX(Aquifer!F:F,MATCH(B487,Aquifer!C:C,0))</f>
        <v>HR</v>
      </c>
      <c r="P487" s="134">
        <f>INDEX(surface_water_body!F:F,MATCH(B487,surface_water_body!A:A,0))</f>
        <v>3263</v>
      </c>
      <c r="Q487" s="42">
        <f>INDEX(surface_water_body!D:D,MATCH(B487,surface_water_body!A:A,0))</f>
        <v>9.3462900000000619</v>
      </c>
      <c r="R487" s="132">
        <f>INDEX(surface_water_body!E:E,MATCH(B487,surface_water_body!A:A,0))</f>
        <v>0.26694904534901132</v>
      </c>
      <c r="S487" s="43" t="str">
        <f t="shared" si="161"/>
        <v>Low</v>
      </c>
      <c r="T487" s="43" t="str">
        <f t="shared" si="162"/>
        <v>Moderate</v>
      </c>
      <c r="U487" s="43">
        <f t="shared" si="175"/>
        <v>3</v>
      </c>
      <c r="V487" s="48" t="str">
        <f t="shared" si="163"/>
        <v>Groundwater contribution to irrigation is Low with current groundwater development stage classified as Moderate. There are 3263 surface water bodies, covering 0.3% of district area.</v>
      </c>
      <c r="W487" s="136">
        <v>100</v>
      </c>
      <c r="X487" s="134">
        <v>42</v>
      </c>
      <c r="Y487" s="143">
        <f>INDEX(Aquifer!E:E, MATCH(B487,Aquifer!C:C,0))*100</f>
        <v>56.999999999999993</v>
      </c>
      <c r="Z487" s="139">
        <f>(INDEX(Aquifer!G:G, MATCH(B487,Aquifer!C:C,0)))*(10^4/10^6)</f>
        <v>156.4717</v>
      </c>
      <c r="AA487" s="141">
        <v>150</v>
      </c>
      <c r="AB487" s="56">
        <f>INDEX(Replacement!M:M, MATCH(B487,Replacement!B:B,0))</f>
        <v>2.8</v>
      </c>
      <c r="AC487" s="57">
        <f t="shared" si="176"/>
        <v>3</v>
      </c>
      <c r="AD487" s="57">
        <f>(X487/100)*0.278+(Y487/100)*0.0732</f>
        <v>0.15848400000000001</v>
      </c>
      <c r="AE487" s="44">
        <f t="shared" si="164"/>
        <v>6.3005951775262233E-4</v>
      </c>
      <c r="AF487" s="61" t="str">
        <f t="shared" si="165"/>
        <v>District has 100 pumps, with 42 % of pumps being electric. The electric tariff subsidy is High. These pumps abstract 156 MCM of groundwater.</v>
      </c>
      <c r="AG487" s="146">
        <f>INDEX(Replacement!N:N,MATCH(B487,Replacement!B:B,0))</f>
        <v>96.91</v>
      </c>
      <c r="AH487" s="147">
        <f>INDEX('Community SIP'!C:C,MATCH(B487,'Community SIP'!B:B,0))</f>
        <v>0.71</v>
      </c>
      <c r="AI487" s="147">
        <f>INDEX('Community SIP'!D:D,MATCH(B487,'Community SIP'!B:B,0))</f>
        <v>1.36</v>
      </c>
      <c r="AJ487" s="67" t="str">
        <f t="shared" si="166"/>
        <v>Very High</v>
      </c>
      <c r="AK487" s="64">
        <f t="shared" si="167"/>
        <v>4</v>
      </c>
      <c r="AL487" s="64" t="str">
        <f t="shared" si="168"/>
        <v>Moderate</v>
      </c>
      <c r="AM487" s="70" t="str">
        <f t="shared" si="169"/>
        <v>Small and Marginal farmers hold 96 % of holdings. The average area per holding is 0.71 ha with Moderate fragmentation of land.</v>
      </c>
      <c r="AN487" s="150" t="str">
        <f>INDEX(DISCOM!E:E,MATCH(B487,DISCOM!B:B,0))</f>
        <v>TP Central Odisha Distribution Limited (TPCODL)</v>
      </c>
      <c r="AO487" s="150"/>
      <c r="AP487" s="150" t="str">
        <f>INDEX(DISCOM!F:F,MATCH(B487,DISCOM!B:B,0))</f>
        <v>A+</v>
      </c>
      <c r="AQ487" s="74" t="str">
        <f>INDEX(DISCOM!H:H,MATCH(B487,DISCOM!B:B,0))</f>
        <v>No data</v>
      </c>
      <c r="AR487" s="150"/>
      <c r="AS487" s="77">
        <f>(INDEX(Tariff!D:D,MATCH(A487,Tariff!A:A,0)))*100</f>
        <v>150</v>
      </c>
      <c r="AT487" s="85" t="str">
        <f>(INDEX(Tariff!E:E,MATCH(A487,Tariff!A:A,0)))</f>
        <v>High</v>
      </c>
      <c r="AU487" s="86" t="str">
        <f t="shared" si="170"/>
        <v xml:space="preserve">TP Central Odisha Distribution Limited (TPCODL) is the Distribution Company responsible for distributing electricity. The rating of DISCOM (capturing financial and operational metrics) is A+. </v>
      </c>
      <c r="AV487" s="119" t="str">
        <f>INDEX('Community SIP'!I:I,MATCH(B487,'Community SIP'!B:B,0))</f>
        <v>Community SIP</v>
      </c>
      <c r="AW487" s="119" t="str">
        <f t="shared" si="173"/>
        <v xml:space="preserve"> Small farm areas alongside higher fragmentation of holdings suggests community SIPs may be preferred</v>
      </c>
      <c r="AX487" s="119" t="str">
        <f t="shared" si="174"/>
        <v/>
      </c>
      <c r="AY487" s="119"/>
      <c r="AZ487" s="119" t="str">
        <f t="shared" si="171"/>
        <v>mix</v>
      </c>
      <c r="BA487" s="119" t="s">
        <v>728</v>
      </c>
      <c r="BB487" s="120" t="str">
        <f>INDEX(DISCOM!H:H,MATCH(B487,DISCOM!B:B,0))</f>
        <v>No data</v>
      </c>
      <c r="BC487" s="153" t="s">
        <v>744</v>
      </c>
      <c r="BD487" s="181" t="str">
        <f t="shared" si="172"/>
        <v>No data on DISCOM feeder segregation Small farm areas alongside higher fragmentation of holdings suggests community SIPs may be preferred</v>
      </c>
      <c r="BE487" s="58" t="s">
        <v>95</v>
      </c>
      <c r="BG487">
        <f>Y487*100</f>
        <v>5699.9999999999991</v>
      </c>
    </row>
    <row r="488" spans="1:59" ht="123" customHeight="1" x14ac:dyDescent="0.25">
      <c r="A488" s="88" t="str">
        <f>INDEX(Aquifer!A:A,MATCH(B488,Aquifer!C:C,0))</f>
        <v>bihar</v>
      </c>
      <c r="B488" s="89" t="s">
        <v>284</v>
      </c>
      <c r="C488" s="87">
        <v>4.5318651117424</v>
      </c>
      <c r="D488" s="130">
        <f>INDEX(Aquifer!J:J,MATCH(B488,Aquifer!C:C,0))*100</f>
        <v>40.107301128127361</v>
      </c>
      <c r="E488" s="128">
        <v>111.00000000000001</v>
      </c>
      <c r="F488" s="128">
        <v>90.4</v>
      </c>
      <c r="G488" s="128">
        <v>38.034151967817245</v>
      </c>
      <c r="H488" s="46" t="str">
        <f t="shared" si="156"/>
        <v>Moderate</v>
      </c>
      <c r="I488" s="46" t="str">
        <f t="shared" si="157"/>
        <v>Low</v>
      </c>
      <c r="J488" s="46" t="str">
        <f t="shared" si="158"/>
        <v>Very High</v>
      </c>
      <c r="K488" s="46" t="str">
        <f t="shared" si="159"/>
        <v>Moderate</v>
      </c>
      <c r="L488" s="91" t="str">
        <f t="shared" si="160"/>
        <v>District has Moderate proportion of area under cultivation, supporting Low cropping intensity. Irrigation coverage is Very High with Moderate irrigation water requirements.</v>
      </c>
      <c r="M488" s="132">
        <v>86.25</v>
      </c>
      <c r="N488" s="132">
        <f>INDEX(Aquifer!H:H,MATCH(B488,Aquifer!C:C,0))</f>
        <v>32.770000000000003</v>
      </c>
      <c r="O488" s="77" t="str">
        <f>INDEX(Aquifer!F:F,MATCH(B488,Aquifer!C:C,0))</f>
        <v>SR</v>
      </c>
      <c r="P488" s="134">
        <f>INDEX(surface_water_body!F:F,MATCH(B488,surface_water_body!A:A,0))</f>
        <v>1501</v>
      </c>
      <c r="Q488" s="42">
        <f>INDEX(surface_water_body!D:D,MATCH(B488,surface_water_body!A:A,0))</f>
        <v>2930.7035499998333</v>
      </c>
      <c r="R488" s="132">
        <f>INDEX(surface_water_body!E:E,MATCH(B488,surface_water_body!A:A,0))</f>
        <v>90.354625987412675</v>
      </c>
      <c r="S488" s="43" t="str">
        <f t="shared" si="161"/>
        <v>Very High</v>
      </c>
      <c r="T488" s="43" t="str">
        <f t="shared" si="162"/>
        <v>Low</v>
      </c>
      <c r="U488" s="43">
        <f t="shared" si="175"/>
        <v>4</v>
      </c>
      <c r="V488" s="48" t="str">
        <f t="shared" si="163"/>
        <v>Groundwater contribution to irrigation is Very High with current groundwater development stage classified as Low. There are 1501 surface water bodies, covering 90.4% of district area.</v>
      </c>
      <c r="W488" s="136">
        <v>100</v>
      </c>
      <c r="X488" s="134">
        <v>1</v>
      </c>
      <c r="Y488" s="143">
        <f>INDEX(Aquifer!E:E, MATCH(B488,Aquifer!C:C,0))*100</f>
        <v>96</v>
      </c>
      <c r="Z488" s="139">
        <f>(INDEX(Aquifer!G:G, MATCH(B488,Aquifer!C:C,0)))*(10^4/10^6)</f>
        <v>514.19900000000007</v>
      </c>
      <c r="AA488" s="141">
        <v>67.5</v>
      </c>
      <c r="AB488" s="56">
        <f>INDEX(Replacement!M:M, MATCH(B488,Replacement!B:B,0))</f>
        <v>4.3</v>
      </c>
      <c r="AC488" s="57">
        <f t="shared" si="176"/>
        <v>4</v>
      </c>
      <c r="AD488" s="57">
        <f>(X488/100)*0.278+(Y488/100)*0.0732</f>
        <v>7.3052000000000006E-2</v>
      </c>
      <c r="AE488" s="44">
        <f t="shared" si="164"/>
        <v>1.4656629645969635E-3</v>
      </c>
      <c r="AF488" s="61" t="str">
        <f t="shared" si="165"/>
        <v>District has 100 pumps, with 1 % of pumps being electric. The electric tariff subsidy is Very High. These pumps abstract 514 MCM of groundwater.</v>
      </c>
      <c r="AG488" s="146">
        <f>INDEX(Replacement!N:N,MATCH(B488,Replacement!B:B,0))</f>
        <v>91.78</v>
      </c>
      <c r="AH488" s="147">
        <f>INDEX('Community SIP'!C:C,MATCH(B488,'Community SIP'!B:B,0))</f>
        <v>0.46</v>
      </c>
      <c r="AI488" s="147">
        <f>INDEX('Community SIP'!D:D,MATCH(B488,'Community SIP'!B:B,0))</f>
        <v>1.1599999999999999</v>
      </c>
      <c r="AJ488" s="67" t="str">
        <f t="shared" si="166"/>
        <v>Very High</v>
      </c>
      <c r="AK488" s="64">
        <f t="shared" si="167"/>
        <v>4</v>
      </c>
      <c r="AL488" s="64" t="str">
        <f t="shared" si="168"/>
        <v>Low</v>
      </c>
      <c r="AM488" s="70" t="str">
        <f t="shared" si="169"/>
        <v>Small and Marginal farmers hold 91 % of holdings. The average area per holding is 0.46 ha with Low fragmentation of land.</v>
      </c>
      <c r="AN488" s="150" t="str">
        <f>INDEX(DISCOM!E:E,MATCH(B488,DISCOM!B:B,0))</f>
        <v>North Bihar Power Distribution Company Ltd (NBPDCL)</v>
      </c>
      <c r="AO488" s="150"/>
      <c r="AP488" s="150" t="str">
        <f>INDEX(DISCOM!F:F,MATCH(B488,DISCOM!B:B,0))</f>
        <v>C</v>
      </c>
      <c r="AQ488" s="74" t="str">
        <f>INDEX(DISCOM!H:H,MATCH(B488,DISCOM!B:B,0))</f>
        <v>Yes</v>
      </c>
      <c r="AR488" s="150" t="s">
        <v>726</v>
      </c>
      <c r="AS488" s="77">
        <f>(INDEX(Tariff!D:D,MATCH(A488,Tariff!A:A,0)))*100</f>
        <v>67.5</v>
      </c>
      <c r="AT488" s="85" t="str">
        <f>(INDEX(Tariff!E:E,MATCH(A488,Tariff!A:A,0)))</f>
        <v>Very High</v>
      </c>
      <c r="AU488" s="86" t="str">
        <f t="shared" si="170"/>
        <v>North Bihar Power Distribution Company Ltd (NBPDCL) is the Distribution Company responsible for distributing electricity. The rating of DISCOM (capturing financial and operational metrics) is C. More than 70 % of feeder is segregated.</v>
      </c>
      <c r="AV488" s="119" t="str">
        <f>INDEX('Community SIP'!I:I,MATCH(B488,'Community SIP'!B:B,0))</f>
        <v>Community SIP</v>
      </c>
      <c r="AW488" s="119" t="str">
        <f t="shared" si="173"/>
        <v xml:space="preserve"> Small farm areas alongside higher fragmentation of holdings suggests community SIPs may be preferred</v>
      </c>
      <c r="AX488" s="119" t="str">
        <f t="shared" si="174"/>
        <v xml:space="preserve"> High groundwater development suggests that new SIPs should focus on surface water sources. </v>
      </c>
      <c r="AY488" s="120" t="s">
        <v>727</v>
      </c>
      <c r="AZ488" s="119" t="str">
        <f t="shared" si="171"/>
        <v>Diesel</v>
      </c>
      <c r="BA488" s="119"/>
      <c r="BB488" s="120" t="str">
        <f>INDEX(DISCOM!H:H,MATCH(B488,DISCOM!B:B,0))</f>
        <v>Yes</v>
      </c>
      <c r="BC488" s="153" t="s">
        <v>736</v>
      </c>
      <c r="BD488" s="181" t="str">
        <f t="shared" si="172"/>
        <v>Higher proportion of diesel pumps suggests that PM-KUSUM model B be preferred. High groundwater development suggests that new SIPs should focus on surface water sources.  Small farm areas alongside higher fragmentation of holdings suggests community SIPs may be preferred</v>
      </c>
      <c r="BE488" s="58" t="s">
        <v>737</v>
      </c>
      <c r="BG488">
        <f>Y488*100</f>
        <v>9600</v>
      </c>
    </row>
    <row r="489" spans="1:59" ht="123" customHeight="1" x14ac:dyDescent="0.25">
      <c r="A489" s="88" t="str">
        <f>INDEX(Aquifer!A:A,MATCH(B489,Aquifer!C:C,0))</f>
        <v>west bengal</v>
      </c>
      <c r="B489" s="89" t="s">
        <v>300</v>
      </c>
      <c r="C489" s="87">
        <v>4.9909703332783</v>
      </c>
      <c r="D489" s="130">
        <f>INDEX(Aquifer!J:J,MATCH(B489,Aquifer!C:C,0))*100</f>
        <v>52.664446028584855</v>
      </c>
      <c r="E489" s="128">
        <v>144</v>
      </c>
      <c r="F489" s="128">
        <v>15.8</v>
      </c>
      <c r="G489" s="128">
        <v>48.478721355671098</v>
      </c>
      <c r="H489" s="46" t="str">
        <f t="shared" si="156"/>
        <v>High</v>
      </c>
      <c r="I489" s="46" t="str">
        <f t="shared" si="157"/>
        <v>Moderate</v>
      </c>
      <c r="J489" s="46" t="str">
        <f t="shared" si="158"/>
        <v>Low</v>
      </c>
      <c r="K489" s="46" t="str">
        <f t="shared" si="159"/>
        <v>High</v>
      </c>
      <c r="L489" s="91" t="str">
        <f t="shared" si="160"/>
        <v>District has High proportion of area under cultivation, supporting Moderate cropping intensity. Irrigation coverage is Low with High irrigation water requirements.</v>
      </c>
      <c r="M489" s="132">
        <v>8.4599999999999991</v>
      </c>
      <c r="N489" s="132">
        <f>INDEX(Aquifer!H:H,MATCH(B489,Aquifer!C:C,0))</f>
        <v>17.260000000000002</v>
      </c>
      <c r="O489" s="77" t="str">
        <f>INDEX(Aquifer!F:F,MATCH(B489,Aquifer!C:C,0))</f>
        <v>SR</v>
      </c>
      <c r="P489" s="134">
        <f>INDEX(surface_water_body!F:F,MATCH(B489,surface_water_body!A:A,0))</f>
        <v>20867</v>
      </c>
      <c r="Q489" s="42">
        <f>INDEX(surface_water_body!D:D,MATCH(B489,surface_water_body!A:A,0))</f>
        <v>146.69100000000137</v>
      </c>
      <c r="R489" s="132">
        <f>INDEX(surface_water_body!E:E,MATCH(B489,surface_water_body!A:A,0))</f>
        <v>2.3461609938548076</v>
      </c>
      <c r="S489" s="43" t="str">
        <f t="shared" si="161"/>
        <v>Low</v>
      </c>
      <c r="T489" s="43" t="str">
        <f t="shared" si="162"/>
        <v>Low</v>
      </c>
      <c r="U489" s="43">
        <f t="shared" si="175"/>
        <v>4</v>
      </c>
      <c r="V489" s="48" t="str">
        <f t="shared" si="163"/>
        <v>Groundwater contribution to irrigation is Low with current groundwater development stage classified as Low. There are 20867 surface water bodies, covering 2.3% of district area.</v>
      </c>
      <c r="W489" s="136">
        <v>100</v>
      </c>
      <c r="X489" s="134">
        <v>86</v>
      </c>
      <c r="Y489" s="143">
        <f>INDEX(Aquifer!E:E, MATCH(B489,Aquifer!C:C,0))*100</f>
        <v>13</v>
      </c>
      <c r="Z489" s="139">
        <f>(INDEX(Aquifer!G:G, MATCH(B489,Aquifer!C:C,0)))*(10^4/10^6)</f>
        <v>961.9914</v>
      </c>
      <c r="AA489" s="141">
        <v>459.99999999999994</v>
      </c>
      <c r="AB489" s="56">
        <f>INDEX(Replacement!M:M, MATCH(B489,Replacement!B:B,0))</f>
        <v>5.3</v>
      </c>
      <c r="AC489" s="57">
        <f t="shared" si="176"/>
        <v>1</v>
      </c>
      <c r="AD489" s="57">
        <f>(X489/100)*0.278+(Y489/100)*0.0732</f>
        <v>0.24859600000000001</v>
      </c>
      <c r="AE489" s="44">
        <f t="shared" si="164"/>
        <v>1.1501209536133646E-2</v>
      </c>
      <c r="AF489" s="61" t="str">
        <f t="shared" si="165"/>
        <v>District has 100 pumps, with 86 % of pumps being electric. The electric tariff subsidy is Low. These pumps abstract 961 MCM of groundwater.</v>
      </c>
      <c r="AG489" s="146">
        <f>INDEX(Replacement!N:N,MATCH(B489,Replacement!B:B,0))</f>
        <v>94.77849415</v>
      </c>
      <c r="AH489" s="147">
        <f>INDEX('Community SIP'!C:C,MATCH(B489,'Community SIP'!B:B,0))</f>
        <v>0.73</v>
      </c>
      <c r="AI489" s="147">
        <f>INDEX('Community SIP'!D:D,MATCH(B489,'Community SIP'!B:B,0))</f>
        <v>2.75</v>
      </c>
      <c r="AJ489" s="67" t="str">
        <f t="shared" si="166"/>
        <v>Very High</v>
      </c>
      <c r="AK489" s="64">
        <f t="shared" si="167"/>
        <v>4</v>
      </c>
      <c r="AL489" s="64" t="str">
        <f t="shared" si="168"/>
        <v>High</v>
      </c>
      <c r="AM489" s="70" t="str">
        <f t="shared" si="169"/>
        <v>Small and Marginal farmers hold 94 % of holdings. The average area per holding is 0.73 ha with High fragmentation of land.</v>
      </c>
      <c r="AN489" s="150" t="str">
        <f>INDEX(DISCOM!E:E,MATCH(B489,DISCOM!B:B,0))</f>
        <v>West Bengal State Electricity Distribution Company Limited (WBSEDCL)</v>
      </c>
      <c r="AO489" s="150"/>
      <c r="AP489" s="150" t="str">
        <f>INDEX(DISCOM!F:F,MATCH(B489,DISCOM!B:B,0))</f>
        <v>B-</v>
      </c>
      <c r="AQ489" s="74" t="str">
        <f>INDEX(DISCOM!H:H,MATCH(B489,DISCOM!B:B,0))</f>
        <v>No</v>
      </c>
      <c r="AR489" s="150"/>
      <c r="AS489" s="77">
        <f>(INDEX(Tariff!D:D,MATCH(A489,Tariff!A:A,0)))*100</f>
        <v>459.99999999999994</v>
      </c>
      <c r="AT489" s="85" t="str">
        <f>(INDEX(Tariff!E:E,MATCH(A489,Tariff!A:A,0)))</f>
        <v>Low</v>
      </c>
      <c r="AU489" s="86" t="str">
        <f t="shared" si="170"/>
        <v xml:space="preserve">West Bengal State Electricity Distribution Company Limited (WBSEDCL) is the Distribution Company responsible for distributing electricity. The rating of DISCOM (capturing financial and operational metrics) is B-. </v>
      </c>
      <c r="AV489" s="119" t="str">
        <f>INDEX('Community SIP'!I:I,MATCH(B489,'Community SIP'!B:B,0))</f>
        <v>Community SIP</v>
      </c>
      <c r="AW489" s="119" t="str">
        <f t="shared" si="173"/>
        <v xml:space="preserve"> Small farm areas alongside higher fragmentation of holdings suggests community SIPs may be preferred</v>
      </c>
      <c r="AX489" s="119" t="str">
        <f t="shared" si="174"/>
        <v/>
      </c>
      <c r="AY489" s="119"/>
      <c r="AZ489" s="120" t="str">
        <f t="shared" si="171"/>
        <v>Electric</v>
      </c>
      <c r="BA489" s="119"/>
      <c r="BB489" s="120" t="str">
        <f>INDEX(DISCOM!H:H,MATCH(B489,DISCOM!B:B,0))</f>
        <v>No</v>
      </c>
      <c r="BC489" s="153" t="s">
        <v>724</v>
      </c>
      <c r="BD489"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89" s="58" t="s">
        <v>725</v>
      </c>
      <c r="BG489">
        <f>Y489*100</f>
        <v>1300</v>
      </c>
    </row>
    <row r="490" spans="1:59" ht="123" customHeight="1" x14ac:dyDescent="0.25">
      <c r="A490" s="88" t="str">
        <f>INDEX(Aquifer!A:A,MATCH(B490,Aquifer!C:C,0))</f>
        <v>uttar pradesh</v>
      </c>
      <c r="B490" s="89" t="s">
        <v>456</v>
      </c>
      <c r="C490" s="87">
        <v>4.8882094363463002</v>
      </c>
      <c r="D490" s="130">
        <f>INDEX(Aquifer!J:J,MATCH(B490,Aquifer!C:C,0))*100</f>
        <v>57.915800482087519</v>
      </c>
      <c r="E490" s="128">
        <v>165.7</v>
      </c>
      <c r="F490" s="128">
        <v>89.2</v>
      </c>
      <c r="G490" s="128">
        <v>80.40446970058737</v>
      </c>
      <c r="H490" s="46" t="str">
        <f t="shared" si="156"/>
        <v>High</v>
      </c>
      <c r="I490" s="46" t="str">
        <f t="shared" si="157"/>
        <v>Moderate</v>
      </c>
      <c r="J490" s="46" t="str">
        <f t="shared" si="158"/>
        <v>Very High</v>
      </c>
      <c r="K490" s="46" t="str">
        <f t="shared" si="159"/>
        <v>Very High</v>
      </c>
      <c r="L490" s="91" t="str">
        <f t="shared" si="160"/>
        <v>District has High proportion of area under cultivation, supporting Moderate cropping intensity. Irrigation coverage is Very High with Very High irrigation water requirements.</v>
      </c>
      <c r="M490" s="132">
        <v>66.990000000000009</v>
      </c>
      <c r="N490" s="132">
        <f>INDEX(Aquifer!H:H,MATCH(B490,Aquifer!C:C,0))</f>
        <v>58.71</v>
      </c>
      <c r="O490" s="77" t="str">
        <f>INDEX(Aquifer!F:F,MATCH(B490,Aquifer!C:C,0))</f>
        <v>SR</v>
      </c>
      <c r="P490" s="134">
        <f>INDEX(surface_water_body!F:F,MATCH(B490,surface_water_body!A:A,0))</f>
        <v>5948</v>
      </c>
      <c r="Q490" s="42">
        <f>INDEX(surface_water_body!D:D,MATCH(B490,surface_water_body!A:A,0))</f>
        <v>26.902870000000018</v>
      </c>
      <c r="R490" s="132">
        <f>INDEX(surface_water_body!E:E,MATCH(B490,surface_water_body!A:A,0))</f>
        <v>0.8162050464582784</v>
      </c>
      <c r="S490" s="43" t="str">
        <f t="shared" si="161"/>
        <v>High</v>
      </c>
      <c r="T490" s="43" t="str">
        <f t="shared" si="162"/>
        <v>Moderate</v>
      </c>
      <c r="U490" s="43">
        <f t="shared" si="175"/>
        <v>4</v>
      </c>
      <c r="V490" s="48" t="str">
        <f t="shared" si="163"/>
        <v>Groundwater contribution to irrigation is High with current groundwater development stage classified as Moderate. There are 5948 surface water bodies, covering 0.8% of district area.</v>
      </c>
      <c r="W490" s="136">
        <v>100</v>
      </c>
      <c r="X490" s="134">
        <v>16</v>
      </c>
      <c r="Y490" s="143">
        <f>INDEX(Aquifer!E:E, MATCH(B490,Aquifer!C:C,0))*100</f>
        <v>84</v>
      </c>
      <c r="Z490" s="139">
        <f>(INDEX(Aquifer!G:G, MATCH(B490,Aquifer!C:C,0)))*(10^4/10^6)</f>
        <v>671.76619999999991</v>
      </c>
      <c r="AA490" s="141">
        <v>0</v>
      </c>
      <c r="AB490" s="56">
        <f>INDEX(Replacement!M:M, MATCH(B490,Replacement!B:B,0))</f>
        <v>5.93</v>
      </c>
      <c r="AC490" s="57">
        <f t="shared" si="176"/>
        <v>4</v>
      </c>
      <c r="AD490" s="57">
        <f>(X490/100)*0.278+(Y490/100)*0.0732</f>
        <v>0.10596800000000001</v>
      </c>
      <c r="AE490" s="44">
        <f t="shared" si="164"/>
        <v>3.8304508997134283E-3</v>
      </c>
      <c r="AF490" s="61" t="str">
        <f t="shared" si="165"/>
        <v>District has 100 pumps, with 16 % of pumps being electric. The electric tariff subsidy is Very High. These pumps abstract 671 MCM of groundwater.</v>
      </c>
      <c r="AG490" s="146">
        <f>INDEX(Replacement!N:N,MATCH(B490,Replacement!B:B,0))</f>
        <v>95.840034950000003</v>
      </c>
      <c r="AH490" s="147">
        <f>INDEX('Community SIP'!C:C,MATCH(B490,'Community SIP'!B:B,0))</f>
        <v>0.61</v>
      </c>
      <c r="AI490" s="147">
        <f>INDEX('Community SIP'!D:D,MATCH(B490,'Community SIP'!B:B,0))</f>
        <v>2.0099999999999998</v>
      </c>
      <c r="AJ490" s="67" t="str">
        <f t="shared" si="166"/>
        <v>Very High</v>
      </c>
      <c r="AK490" s="64">
        <f t="shared" si="167"/>
        <v>4</v>
      </c>
      <c r="AL490" s="64" t="str">
        <f t="shared" si="168"/>
        <v>High</v>
      </c>
      <c r="AM490" s="70" t="str">
        <f t="shared" si="169"/>
        <v>Small and Marginal farmers hold 95 % of holdings. The average area per holding is 0.61 ha with High fragmentation of land.</v>
      </c>
      <c r="AN490" s="150" t="str">
        <f>INDEX(DISCOM!E:E,MATCH(B490,DISCOM!B:B,0))</f>
        <v>Paschimanchal Vidyut Vitran Nigam Limited (PVVNL)</v>
      </c>
      <c r="AO490" s="150"/>
      <c r="AP490" s="150" t="str">
        <f>INDEX(DISCOM!F:F,MATCH(B490,DISCOM!B:B,0))</f>
        <v>B</v>
      </c>
      <c r="AQ490" s="74" t="str">
        <f>INDEX(DISCOM!H:H,MATCH(B490,DISCOM!B:B,0))</f>
        <v>Yes</v>
      </c>
      <c r="AR490" s="150" t="s">
        <v>726</v>
      </c>
      <c r="AS490" s="77">
        <f>(INDEX(Tariff!D:D,MATCH(A490,Tariff!A:A,0)))*100</f>
        <v>0</v>
      </c>
      <c r="AT490" s="85" t="str">
        <f>(INDEX(Tariff!E:E,MATCH(A490,Tariff!A:A,0)))</f>
        <v>Very High</v>
      </c>
      <c r="AU490" s="86" t="str">
        <f t="shared" si="170"/>
        <v>Paschimanchal Vidyut Vitran Nigam Limited (PVVNL) is the Distribution Company responsible for distributing electricity. The rating of DISCOM (capturing financial and operational metrics) is B. More than 70 % of feeder is segregated.</v>
      </c>
      <c r="AV490" s="119" t="str">
        <f>INDEX('Community SIP'!I:I,MATCH(B490,'Community SIP'!B:B,0))</f>
        <v>Community SIP</v>
      </c>
      <c r="AW490" s="119" t="str">
        <f t="shared" si="173"/>
        <v xml:space="preserve"> Small farm areas alongside higher fragmentation of holdings suggests community SIPs may be preferred</v>
      </c>
      <c r="AX490" s="119" t="str">
        <f t="shared" si="174"/>
        <v/>
      </c>
      <c r="AY490" s="119"/>
      <c r="AZ490" s="119" t="str">
        <f t="shared" si="171"/>
        <v>Diesel</v>
      </c>
      <c r="BA490" s="120" t="s">
        <v>728</v>
      </c>
      <c r="BB490" s="120" t="str">
        <f>INDEX(DISCOM!H:H,MATCH(B490,DISCOM!B:B,0))</f>
        <v>Yes</v>
      </c>
      <c r="BC490" s="153" t="s">
        <v>736</v>
      </c>
      <c r="BD490" s="181" t="str">
        <f t="shared" si="172"/>
        <v>Higher proportion of diesel pumps suggests that PM-KUSUM model B be preferred. Small farm areas alongside higher fragmentation of holdings suggests community SIPs may be preferred</v>
      </c>
      <c r="BE490" s="58" t="s">
        <v>737</v>
      </c>
      <c r="BG490">
        <f>Y490*100</f>
        <v>8400</v>
      </c>
    </row>
    <row r="491" spans="1:59" ht="123" customHeight="1" x14ac:dyDescent="0.25">
      <c r="A491" s="88" t="str">
        <f>INDEX(Aquifer!A:A,MATCH(B491,Aquifer!C:C,0))</f>
        <v>karnataka</v>
      </c>
      <c r="B491" s="89" t="s">
        <v>61</v>
      </c>
      <c r="C491" s="87">
        <v>5.4470299271708997</v>
      </c>
      <c r="D491" s="130">
        <f>INDEX(Aquifer!J:J,MATCH(B491,Aquifer!C:C,0))*100</f>
        <v>80.127129137888332</v>
      </c>
      <c r="E491" s="128">
        <v>117.6</v>
      </c>
      <c r="F491" s="128">
        <v>41</v>
      </c>
      <c r="G491" s="128">
        <v>69.811482433590413</v>
      </c>
      <c r="H491" s="46" t="str">
        <f t="shared" si="156"/>
        <v>Very High</v>
      </c>
      <c r="I491" s="46" t="str">
        <f t="shared" si="157"/>
        <v>Low</v>
      </c>
      <c r="J491" s="46" t="str">
        <f t="shared" si="158"/>
        <v>Moderate</v>
      </c>
      <c r="K491" s="46" t="str">
        <f t="shared" si="159"/>
        <v>Very High</v>
      </c>
      <c r="L491" s="91" t="str">
        <f t="shared" si="160"/>
        <v>District has Very High proportion of area under cultivation, supporting Low cropping intensity. Irrigation coverage is Moderate with Very High irrigation water requirements.</v>
      </c>
      <c r="M491" s="132">
        <v>22.39</v>
      </c>
      <c r="N491" s="132">
        <f>INDEX(Aquifer!H:H,MATCH(B491,Aquifer!C:C,0))</f>
        <v>44.73</v>
      </c>
      <c r="O491" s="77" t="str">
        <f>INDEX(Aquifer!F:F,MATCH(B491,Aquifer!C:C,0))</f>
        <v>HR</v>
      </c>
      <c r="P491" s="134">
        <f>INDEX(surface_water_body!F:F,MATCH(B491,surface_water_body!A:A,0))</f>
        <v>133</v>
      </c>
      <c r="Q491" s="42">
        <f>INDEX(surface_water_body!D:D,MATCH(B491,surface_water_body!A:A,0))</f>
        <v>1.3</v>
      </c>
      <c r="R491" s="132">
        <f>INDEX(surface_water_body!E:E,MATCH(B491,surface_water_body!A:A,0))</f>
        <v>1.4980348865812482E-2</v>
      </c>
      <c r="S491" s="43" t="str">
        <f t="shared" si="161"/>
        <v>Low</v>
      </c>
      <c r="T491" s="43" t="str">
        <f t="shared" si="162"/>
        <v>Low</v>
      </c>
      <c r="U491" s="43">
        <f t="shared" si="175"/>
        <v>1</v>
      </c>
      <c r="V491" s="48" t="str">
        <f t="shared" si="163"/>
        <v>Groundwater contribution to irrigation is Low with current groundwater development stage classified as Low. There are 133 surface water bodies, covering 0% of district area.</v>
      </c>
      <c r="W491" s="136">
        <v>100</v>
      </c>
      <c r="X491" s="134">
        <v>96</v>
      </c>
      <c r="Y491" s="143">
        <f>INDEX(Aquifer!E:E, MATCH(B491,Aquifer!C:C,0))*100</f>
        <v>4</v>
      </c>
      <c r="Z491" s="139">
        <f>(INDEX(Aquifer!G:G, MATCH(B491,Aquifer!C:C,0)))*(10^4/10^6)</f>
        <v>390.11900000000003</v>
      </c>
      <c r="AA491" s="141">
        <v>0</v>
      </c>
      <c r="AB491" s="56">
        <f>INDEX(Replacement!M:M, MATCH(B491,Replacement!B:B,0))</f>
        <v>4.5999999999999996</v>
      </c>
      <c r="AC491" s="57">
        <f t="shared" si="176"/>
        <v>1</v>
      </c>
      <c r="AD491" s="57">
        <f>(X491/100)*0.278+(Y491/100)*0.0732</f>
        <v>0.26980799999999999</v>
      </c>
      <c r="AE491" s="44">
        <f t="shared" si="164"/>
        <v>4.3935146296408883E-3</v>
      </c>
      <c r="AF491" s="61" t="str">
        <f t="shared" si="165"/>
        <v>District has 100 pumps, with 96 % of pumps being electric. The electric tariff subsidy is Very High. These pumps abstract 390 MCM of groundwater.</v>
      </c>
      <c r="AG491" s="146">
        <f>INDEX(Replacement!N:N,MATCH(B491,Replacement!B:B,0))</f>
        <v>67.72</v>
      </c>
      <c r="AH491" s="147">
        <f>INDEX('Community SIP'!C:C,MATCH(B491,'Community SIP'!B:B,0))</f>
        <v>1.97</v>
      </c>
      <c r="AI491" s="147">
        <f>INDEX('Community SIP'!D:D,MATCH(B491,'Community SIP'!B:B,0))</f>
        <v>1.85</v>
      </c>
      <c r="AJ491" s="67" t="str">
        <f t="shared" si="166"/>
        <v>High</v>
      </c>
      <c r="AK491" s="64">
        <f t="shared" si="167"/>
        <v>3</v>
      </c>
      <c r="AL491" s="64" t="str">
        <f t="shared" si="168"/>
        <v>Moderate</v>
      </c>
      <c r="AM491" s="70" t="str">
        <f t="shared" si="169"/>
        <v>Small and Marginal farmers hold 67 % of holdings. The average area per holding is 1.97 ha with Moderate fragmentation of land.</v>
      </c>
      <c r="AN491" s="150" t="str">
        <f>INDEX(DISCOM!E:E,MATCH(B491,DISCOM!B:B,0))</f>
        <v>Gulbarga Electricity Supply Company Limited (GESCOM)</v>
      </c>
      <c r="AO491" s="150"/>
      <c r="AP491" s="150" t="str">
        <f>INDEX(DISCOM!F:F,MATCH(B491,DISCOM!B:B,0))</f>
        <v>C</v>
      </c>
      <c r="AQ491" s="74" t="str">
        <f>INDEX(DISCOM!H:H,MATCH(B491,DISCOM!B:B,0))</f>
        <v>Yes</v>
      </c>
      <c r="AR491" s="150" t="s">
        <v>726</v>
      </c>
      <c r="AS491" s="77">
        <f>(INDEX(Tariff!D:D,MATCH(A491,Tariff!A:A,0)))*100</f>
        <v>0</v>
      </c>
      <c r="AT491" s="85" t="str">
        <f>(INDEX(Tariff!E:E,MATCH(A491,Tariff!A:A,0)))</f>
        <v>Very High</v>
      </c>
      <c r="AU491" s="86" t="str">
        <f t="shared" si="170"/>
        <v>Gulbarga Electricity Supply Company Limited (GESCOM) is the Distribution Company responsible for distributing electricity. The rating of DISCOM (capturing financial and operational metrics) is C. More than 70 % of feeder is segregated.</v>
      </c>
      <c r="AV491" s="119" t="str">
        <f>INDEX('Community SIP'!I:I,MATCH(B491,'Community SIP'!B:B,0))</f>
        <v/>
      </c>
      <c r="AW491" s="119" t="str">
        <f t="shared" si="173"/>
        <v/>
      </c>
      <c r="AX491" s="119" t="str">
        <f t="shared" si="174"/>
        <v/>
      </c>
      <c r="AY491" s="119"/>
      <c r="AZ491" s="119" t="str">
        <f t="shared" si="171"/>
        <v>Electric</v>
      </c>
      <c r="BA491" s="119"/>
      <c r="BB491" s="120" t="str">
        <f>INDEX(DISCOM!H:H,MATCH(B491,DISCOM!B:B,0))</f>
        <v>Yes</v>
      </c>
      <c r="BC491" s="153" t="s">
        <v>741</v>
      </c>
      <c r="BD491" s="181" t="str">
        <f t="shared" si="172"/>
        <v>Electric pump proportion is higher, with more than 80 % feeder segregation suggesting preferred PM-KUSUM  model is C.  However, low DISCOM rating may be a challenge suggesting investments are to be made to strengthen DISCOM.</v>
      </c>
      <c r="BE491" s="58" t="s">
        <v>742</v>
      </c>
      <c r="BG491">
        <f>Y491*100</f>
        <v>400</v>
      </c>
    </row>
    <row r="492" spans="1:59" ht="123" customHeight="1" x14ac:dyDescent="0.25">
      <c r="A492" s="88" t="str">
        <f>INDEX(Aquifer!A:A,MATCH(B492,Aquifer!C:C,0))</f>
        <v>maharashtra</v>
      </c>
      <c r="B492" s="89" t="s">
        <v>269</v>
      </c>
      <c r="C492" s="87">
        <v>5.1610308363515003</v>
      </c>
      <c r="D492" s="130">
        <f>INDEX(Aquifer!J:J,MATCH(B492,Aquifer!C:C,0))*100</f>
        <v>38.774522269575691</v>
      </c>
      <c r="E492" s="128">
        <v>109.80000000000001</v>
      </c>
      <c r="F492" s="128">
        <v>23.1</v>
      </c>
      <c r="G492" s="128">
        <v>42.849845596600808</v>
      </c>
      <c r="H492" s="46" t="str">
        <f t="shared" si="156"/>
        <v>Moderate</v>
      </c>
      <c r="I492" s="46" t="str">
        <f t="shared" si="157"/>
        <v>Low</v>
      </c>
      <c r="J492" s="46" t="str">
        <f t="shared" si="158"/>
        <v>Low</v>
      </c>
      <c r="K492" s="46" t="str">
        <f t="shared" si="159"/>
        <v>Moderate</v>
      </c>
      <c r="L492" s="91" t="str">
        <f t="shared" si="160"/>
        <v>District has Moderate proportion of area under cultivation, supporting Low cropping intensity. Irrigation coverage is Low with Moderate irrigation water requirements.</v>
      </c>
      <c r="M492" s="132">
        <v>20.630000000000003</v>
      </c>
      <c r="N492" s="132">
        <f>INDEX(Aquifer!H:H,MATCH(B492,Aquifer!C:C,0))</f>
        <v>17.940000000000001</v>
      </c>
      <c r="O492" s="77" t="str">
        <f>INDEX(Aquifer!F:F,MATCH(B492,Aquifer!C:C,0))</f>
        <v>HR</v>
      </c>
      <c r="P492" s="134">
        <f>INDEX(surface_water_body!F:F,MATCH(B492,surface_water_body!A:A,0))</f>
        <v>2854</v>
      </c>
      <c r="Q492" s="42">
        <f>INDEX(surface_water_body!D:D,MATCH(B492,surface_water_body!A:A,0))</f>
        <v>347.23889999999955</v>
      </c>
      <c r="R492" s="132">
        <f>INDEX(surface_water_body!E:E,MATCH(B492,surface_water_body!A:A,0))</f>
        <v>4.7028819136904785</v>
      </c>
      <c r="S492" s="43" t="str">
        <f t="shared" si="161"/>
        <v>Low</v>
      </c>
      <c r="T492" s="43" t="str">
        <f t="shared" si="162"/>
        <v>Low</v>
      </c>
      <c r="U492" s="43">
        <f t="shared" si="175"/>
        <v>4</v>
      </c>
      <c r="V492" s="48" t="str">
        <f t="shared" si="163"/>
        <v>Groundwater contribution to irrigation is Low with current groundwater development stage classified as Low. There are 2854 surface water bodies, covering 4.7% of district area.</v>
      </c>
      <c r="W492" s="136">
        <v>100</v>
      </c>
      <c r="X492" s="134">
        <v>100</v>
      </c>
      <c r="Y492" s="143">
        <f>INDEX(Aquifer!E:E, MATCH(B492,Aquifer!C:C,0))*100</f>
        <v>0</v>
      </c>
      <c r="Z492" s="139">
        <f>(INDEX(Aquifer!G:G, MATCH(B492,Aquifer!C:C,0)))*(10^4/10^6)</f>
        <v>1202.452</v>
      </c>
      <c r="AA492" s="141">
        <v>155</v>
      </c>
      <c r="AB492" s="56">
        <f>INDEX(Replacement!M:M, MATCH(B492,Replacement!B:B,0))</f>
        <v>3.6</v>
      </c>
      <c r="AC492" s="57">
        <f t="shared" si="176"/>
        <v>1</v>
      </c>
      <c r="AD492" s="57">
        <f>(X492/100)*0.278+(Y492/100)*0.0732</f>
        <v>0.27800000000000002</v>
      </c>
      <c r="AE492" s="44">
        <f t="shared" si="164"/>
        <v>1.0919867429333333E-2</v>
      </c>
      <c r="AF492" s="61" t="str">
        <f t="shared" si="165"/>
        <v>District has 100 pumps, with 100 % of pumps being electric. The electric tariff subsidy is Moderate. These pumps abstract 1202 MCM of groundwater.</v>
      </c>
      <c r="AG492" s="146">
        <f>INDEX(Replacement!N:N,MATCH(B492,Replacement!B:B,0))</f>
        <v>80.94</v>
      </c>
      <c r="AH492" s="147">
        <f>INDEX('Community SIP'!C:C,MATCH(B492,'Community SIP'!B:B,0))</f>
        <v>1.33</v>
      </c>
      <c r="AI492" s="147">
        <f>INDEX('Community SIP'!D:D,MATCH(B492,'Community SIP'!B:B,0))</f>
        <v>3.03</v>
      </c>
      <c r="AJ492" s="67" t="str">
        <f t="shared" si="166"/>
        <v>Very High</v>
      </c>
      <c r="AK492" s="64">
        <f t="shared" si="167"/>
        <v>3</v>
      </c>
      <c r="AL492" s="64" t="str">
        <f t="shared" si="168"/>
        <v>Very High</v>
      </c>
      <c r="AM492" s="70" t="str">
        <f t="shared" si="169"/>
        <v>Small and Marginal farmers hold 80 % of holdings. The average area per holding is 1.33 ha with Very High fragmentation of land.</v>
      </c>
      <c r="AN492" s="150" t="str">
        <f>INDEX(DISCOM!E:E,MATCH(B492,DISCOM!B:B,0))</f>
        <v>Maharashtra State Electricity Distribution Company Limited (MSEDCL)</v>
      </c>
      <c r="AO492" s="150"/>
      <c r="AP492" s="150" t="str">
        <f>INDEX(DISCOM!F:F,MATCH(B492,DISCOM!B:B,0))</f>
        <v>C</v>
      </c>
      <c r="AQ492" s="74" t="str">
        <f>INDEX(DISCOM!H:H,MATCH(B492,DISCOM!B:B,0))</f>
        <v>Yes</v>
      </c>
      <c r="AR492" s="150" t="s">
        <v>726</v>
      </c>
      <c r="AS492" s="77">
        <f>(INDEX(Tariff!D:D,MATCH(A492,Tariff!A:A,0)))*100</f>
        <v>155</v>
      </c>
      <c r="AT492" s="85" t="str">
        <f>(INDEX(Tariff!E:E,MATCH(A492,Tariff!A:A,0)))</f>
        <v>Moderate</v>
      </c>
      <c r="AU492" s="86" t="str">
        <f t="shared" si="170"/>
        <v>Maharashtra State Electricity Distribution Company Limited (MSEDCL) is the Distribution Company responsible for distributing electricity. The rating of DISCOM (capturing financial and operational metrics) is C. More than 70 % of feeder is segregated.</v>
      </c>
      <c r="AV492" s="119" t="str">
        <f>INDEX('Community SIP'!I:I,MATCH(B492,'Community SIP'!B:B,0))</f>
        <v>Community SIP</v>
      </c>
      <c r="AW492" s="119" t="str">
        <f t="shared" si="173"/>
        <v xml:space="preserve"> Small farm areas alongside higher fragmentation of holdings suggests community SIPs may be preferred</v>
      </c>
      <c r="AX492" s="119" t="str">
        <f t="shared" si="174"/>
        <v/>
      </c>
      <c r="AY492" s="119"/>
      <c r="AZ492" s="119" t="str">
        <f t="shared" si="171"/>
        <v>Electric</v>
      </c>
      <c r="BA492" s="119"/>
      <c r="BB492" s="120" t="str">
        <f>INDEX(DISCOM!H:H,MATCH(B492,DISCOM!B:B,0))</f>
        <v>Yes</v>
      </c>
      <c r="BC492" s="153" t="s">
        <v>741</v>
      </c>
      <c r="BD492" s="181" t="str">
        <f t="shared" si="172"/>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492" s="58" t="s">
        <v>742</v>
      </c>
      <c r="BG492">
        <f>Y492*100</f>
        <v>0</v>
      </c>
    </row>
    <row r="493" spans="1:59" ht="123" customHeight="1" x14ac:dyDescent="0.25">
      <c r="A493" s="88" t="str">
        <f>INDEX(Aquifer!A:A,MATCH(B493,Aquifer!C:C,0))</f>
        <v>chhattisgarh</v>
      </c>
      <c r="B493" s="89" t="s">
        <v>87</v>
      </c>
      <c r="C493" s="87">
        <v>5.1189219420852003</v>
      </c>
      <c r="D493" s="130">
        <f>INDEX(Aquifer!J:J,MATCH(B493,Aquifer!C:C,0))*100</f>
        <v>38.774522269575691</v>
      </c>
      <c r="E493" s="128">
        <v>114.8</v>
      </c>
      <c r="F493" s="128">
        <v>23.1</v>
      </c>
      <c r="G493" s="128">
        <v>61.411306718730948</v>
      </c>
      <c r="H493" s="46" t="str">
        <f t="shared" si="156"/>
        <v>Moderate</v>
      </c>
      <c r="I493" s="46" t="str">
        <f t="shared" si="157"/>
        <v>Low</v>
      </c>
      <c r="J493" s="46" t="str">
        <f t="shared" si="158"/>
        <v>Low</v>
      </c>
      <c r="K493" s="46" t="str">
        <f t="shared" si="159"/>
        <v>High</v>
      </c>
      <c r="L493" s="91" t="str">
        <f t="shared" si="160"/>
        <v>District has Moderate proportion of area under cultivation, supporting Low cropping intensity. Irrigation coverage is Low with High irrigation water requirements.</v>
      </c>
      <c r="M493" s="132">
        <v>54.400000000000006</v>
      </c>
      <c r="N493" s="132">
        <f>INDEX(Aquifer!H:H,MATCH(B493,Aquifer!C:C,0))</f>
        <v>40.94</v>
      </c>
      <c r="O493" s="77" t="str">
        <f>INDEX(Aquifer!F:F,MATCH(B493,Aquifer!C:C,0))</f>
        <v>SR</v>
      </c>
      <c r="P493" s="134">
        <f>INDEX(surface_water_body!F:F,MATCH(B493,surface_water_body!A:A,0))</f>
        <v>1750</v>
      </c>
      <c r="Q493" s="42">
        <f>INDEX(surface_water_body!D:D,MATCH(B493,surface_water_body!A:A,0))</f>
        <v>7.5399999999999991</v>
      </c>
      <c r="R493" s="132">
        <f>INDEX(surface_water_body!E:E,MATCH(B493,surface_water_body!A:A,0))</f>
        <v>0.10613655378475179</v>
      </c>
      <c r="S493" s="43" t="str">
        <f t="shared" si="161"/>
        <v>High</v>
      </c>
      <c r="T493" s="43" t="str">
        <f t="shared" si="162"/>
        <v>Low</v>
      </c>
      <c r="U493" s="43">
        <f t="shared" si="175"/>
        <v>2</v>
      </c>
      <c r="V493" s="48" t="str">
        <f t="shared" si="163"/>
        <v>Groundwater contribution to irrigation is High with current groundwater development stage classified as Low. There are 1750 surface water bodies, covering 0.1% of district area.</v>
      </c>
      <c r="W493" s="136">
        <v>100</v>
      </c>
      <c r="X493" s="134">
        <v>100</v>
      </c>
      <c r="Y493" s="143">
        <f>INDEX(Aquifer!E:E, MATCH(B493,Aquifer!C:C,0))*100</f>
        <v>0</v>
      </c>
      <c r="Z493" s="139">
        <f>(INDEX(Aquifer!G:G, MATCH(B493,Aquifer!C:C,0)))*(10^4/10^6)</f>
        <v>163.39790000000002</v>
      </c>
      <c r="AA493" s="141">
        <v>0</v>
      </c>
      <c r="AB493" s="56">
        <f>INDEX(Replacement!M:M, MATCH(B493,Replacement!B:B,0))</f>
        <v>7.24</v>
      </c>
      <c r="AC493" s="57">
        <f t="shared" si="176"/>
        <v>1</v>
      </c>
      <c r="AD493" s="57">
        <f>(X493/100)*0.278+(Y493/100)*0.0732</f>
        <v>0.27800000000000002</v>
      </c>
      <c r="AE493" s="44">
        <f t="shared" si="164"/>
        <v>2.9842290450207425E-3</v>
      </c>
      <c r="AF493" s="61" t="str">
        <f t="shared" si="165"/>
        <v>District has 100 pumps, with 100 % of pumps being electric. The electric tariff subsidy is Very High. These pumps abstract 163 MCM of groundwater.</v>
      </c>
      <c r="AG493" s="146">
        <f>INDEX(Replacement!N:N,MATCH(B493,Replacement!B:B,0))</f>
        <v>87.5</v>
      </c>
      <c r="AH493" s="147">
        <f>INDEX('Community SIP'!C:C,MATCH(B493,'Community SIP'!B:B,0))</f>
        <v>1.17</v>
      </c>
      <c r="AI493" s="147">
        <f>INDEX('Community SIP'!D:D,MATCH(B493,'Community SIP'!B:B,0))</f>
        <v>1.94</v>
      </c>
      <c r="AJ493" s="67" t="str">
        <f t="shared" si="166"/>
        <v>Very High</v>
      </c>
      <c r="AK493" s="64">
        <f t="shared" si="167"/>
        <v>3</v>
      </c>
      <c r="AL493" s="64" t="str">
        <f t="shared" si="168"/>
        <v>Moderate</v>
      </c>
      <c r="AM493" s="70" t="str">
        <f t="shared" si="169"/>
        <v>Small and Marginal farmers hold 87 % of holdings. The average area per holding is 1.17 ha with Moderate fragmentation of land.</v>
      </c>
      <c r="AN493" s="150" t="str">
        <f>INDEX(DISCOM!E:E,MATCH(B493,DISCOM!B:B,0))</f>
        <v>Chhattisgarh State Power Distribution Company Limited (CSPDCL)</v>
      </c>
      <c r="AO493" s="150"/>
      <c r="AP493" s="150" t="str">
        <f>INDEX(DISCOM!F:F,MATCH(B493,DISCOM!B:B,0))</f>
        <v>B-</v>
      </c>
      <c r="AQ493" s="74" t="str">
        <f>INDEX(DISCOM!H:H,MATCH(B493,DISCOM!B:B,0))</f>
        <v>No</v>
      </c>
      <c r="AR493" s="150"/>
      <c r="AS493" s="77">
        <f>(INDEX(Tariff!D:D,MATCH(A493,Tariff!A:A,0)))*100</f>
        <v>0</v>
      </c>
      <c r="AT493" s="85" t="str">
        <f>(INDEX(Tariff!E:E,MATCH(A493,Tariff!A:A,0)))</f>
        <v>Very High</v>
      </c>
      <c r="AU493" s="86" t="str">
        <f t="shared" si="170"/>
        <v xml:space="preserve">Chhattisgarh State Power Distribution Company Limited (CSPDCL) is the Distribution Company responsible for distributing electricity. The rating of DISCOM (capturing financial and operational metrics) is B-. </v>
      </c>
      <c r="AV493" s="119" t="str">
        <f>INDEX('Community SIP'!I:I,MATCH(B493,'Community SIP'!B:B,0))</f>
        <v/>
      </c>
      <c r="AW493" s="119" t="str">
        <f t="shared" si="173"/>
        <v/>
      </c>
      <c r="AX493" s="119" t="str">
        <f t="shared" si="174"/>
        <v/>
      </c>
      <c r="AY493" s="119"/>
      <c r="AZ493" s="120" t="str">
        <f t="shared" si="171"/>
        <v>Electric</v>
      </c>
      <c r="BA493" s="119"/>
      <c r="BB493" s="120" t="str">
        <f>INDEX(DISCOM!H:H,MATCH(B493,DISCOM!B:B,0))</f>
        <v>No</v>
      </c>
      <c r="BC493" s="153" t="s">
        <v>724</v>
      </c>
      <c r="BD493" s="181" t="str">
        <f t="shared" si="172"/>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v>
      </c>
      <c r="BE493" s="58" t="s">
        <v>725</v>
      </c>
      <c r="BG493">
        <f>Y493*100</f>
        <v>0</v>
      </c>
    </row>
    <row r="494" spans="1:59" ht="123" customHeight="1" x14ac:dyDescent="0.25">
      <c r="A494" s="88" t="str">
        <f>INDEX(Aquifer!A:A,MATCH(B494,Aquifer!C:C,0))</f>
        <v>chhattisgarh</v>
      </c>
      <c r="B494" s="89" t="s">
        <v>457</v>
      </c>
      <c r="C494" s="87">
        <v>5.1835814736446002</v>
      </c>
      <c r="D494" s="130">
        <f>INDEX(Aquifer!J:J,MATCH(B494,Aquifer!C:C,0))*100</f>
        <v>56.588902575856871</v>
      </c>
      <c r="E494" s="128">
        <v>120</v>
      </c>
      <c r="F494" s="128">
        <v>77.2</v>
      </c>
      <c r="G494" s="128">
        <v>46.722173728149684</v>
      </c>
      <c r="H494" s="46" t="str">
        <f t="shared" si="156"/>
        <v>High</v>
      </c>
      <c r="I494" s="46" t="str">
        <f t="shared" si="157"/>
        <v>Low</v>
      </c>
      <c r="J494" s="46" t="str">
        <f t="shared" si="158"/>
        <v>Very High</v>
      </c>
      <c r="K494" s="46" t="str">
        <f t="shared" si="159"/>
        <v>Moderate</v>
      </c>
      <c r="L494" s="91" t="str">
        <f t="shared" si="160"/>
        <v>District has High proportion of area under cultivation, supporting Low cropping intensity. Irrigation coverage is Very High with Moderate irrigation water requirements.</v>
      </c>
      <c r="M494" s="132">
        <v>20.119999999999997</v>
      </c>
      <c r="N494" s="132">
        <f>INDEX(Aquifer!H:H,MATCH(B494,Aquifer!C:C,0))</f>
        <v>61.56</v>
      </c>
      <c r="O494" s="77" t="str">
        <f>INDEX(Aquifer!F:F,MATCH(B494,Aquifer!C:C,0))</f>
        <v>HR</v>
      </c>
      <c r="P494" s="134">
        <f>INDEX(surface_water_body!F:F,MATCH(B494,surface_water_body!A:A,0))</f>
        <v>2624</v>
      </c>
      <c r="Q494" s="42">
        <f>INDEX(surface_water_body!D:D,MATCH(B494,surface_water_body!A:A,0))</f>
        <v>49.780490000000107</v>
      </c>
      <c r="R494" s="132">
        <f>INDEX(surface_water_body!E:E,MATCH(B494,surface_water_body!A:A,0))</f>
        <v>1.3998355452249378</v>
      </c>
      <c r="S494" s="43" t="str">
        <f t="shared" si="161"/>
        <v>Low</v>
      </c>
      <c r="T494" s="43" t="str">
        <f t="shared" si="162"/>
        <v>Moderate</v>
      </c>
      <c r="U494" s="43">
        <f t="shared" si="175"/>
        <v>4</v>
      </c>
      <c r="V494" s="48" t="str">
        <f t="shared" si="163"/>
        <v>Groundwater contribution to irrigation is Low with current groundwater development stage classified as Moderate. There are 2624 surface water bodies, covering 1.4% of district area.</v>
      </c>
      <c r="W494" s="136">
        <v>100</v>
      </c>
      <c r="X494" s="134">
        <v>98</v>
      </c>
      <c r="Y494" s="143">
        <f>INDEX(Aquifer!E:E, MATCH(B494,Aquifer!C:C,0))*100</f>
        <v>2</v>
      </c>
      <c r="Z494" s="139">
        <f>(INDEX(Aquifer!G:G, MATCH(B494,Aquifer!C:C,0)))*(10^4/10^6)</f>
        <v>277.57069999999999</v>
      </c>
      <c r="AA494" s="141">
        <v>0</v>
      </c>
      <c r="AB494" s="56">
        <f>INDEX(Replacement!M:M, MATCH(B494,Replacement!B:B,0))</f>
        <v>5.9</v>
      </c>
      <c r="AC494" s="57">
        <f t="shared" si="176"/>
        <v>1</v>
      </c>
      <c r="AD494" s="57">
        <f>(X494/100)*0.278+(Y494/100)*0.0732</f>
        <v>0.27390400000000004</v>
      </c>
      <c r="AE494" s="44">
        <f t="shared" si="164"/>
        <v>4.0702991298519411E-3</v>
      </c>
      <c r="AF494" s="61" t="str">
        <f t="shared" si="165"/>
        <v>District has 100 pumps, with 98 % of pumps being electric. The electric tariff subsidy is Very High. These pumps abstract 277 MCM of groundwater.</v>
      </c>
      <c r="AG494" s="146">
        <f>INDEX(Replacement!N:N,MATCH(B494,Replacement!B:B,0))</f>
        <v>88.19</v>
      </c>
      <c r="AH494" s="147">
        <f>INDEX('Community SIP'!C:C,MATCH(B494,'Community SIP'!B:B,0))</f>
        <v>1.1100000000000001</v>
      </c>
      <c r="AI494" s="147">
        <f>INDEX('Community SIP'!D:D,MATCH(B494,'Community SIP'!B:B,0))</f>
        <v>2.33</v>
      </c>
      <c r="AJ494" s="67" t="str">
        <f t="shared" si="166"/>
        <v>Very High</v>
      </c>
      <c r="AK494" s="64">
        <f t="shared" si="167"/>
        <v>3</v>
      </c>
      <c r="AL494" s="64" t="str">
        <f t="shared" si="168"/>
        <v>High</v>
      </c>
      <c r="AM494" s="70" t="str">
        <f t="shared" si="169"/>
        <v>Small and Marginal farmers hold 88 % of holdings. The average area per holding is 1.11 ha with High fragmentation of land.</v>
      </c>
      <c r="AN494" s="150" t="str">
        <f>INDEX(DISCOM!E:E,MATCH(B494,DISCOM!B:B,0))</f>
        <v>Chhattisgarh State Power Distribution Company Limited (CSPDCL)</v>
      </c>
      <c r="AO494" s="150"/>
      <c r="AP494" s="150" t="str">
        <f>INDEX(DISCOM!F:F,MATCH(B494,DISCOM!B:B,0))</f>
        <v>B-</v>
      </c>
      <c r="AQ494" s="74" t="str">
        <f>INDEX(DISCOM!H:H,MATCH(B494,DISCOM!B:B,0))</f>
        <v>No</v>
      </c>
      <c r="AR494" s="150"/>
      <c r="AS494" s="77">
        <f>(INDEX(Tariff!D:D,MATCH(A494,Tariff!A:A,0)))*100</f>
        <v>0</v>
      </c>
      <c r="AT494" s="85" t="str">
        <f>(INDEX(Tariff!E:E,MATCH(A494,Tariff!A:A,0)))</f>
        <v>Very High</v>
      </c>
      <c r="AU494" s="86" t="str">
        <f t="shared" si="170"/>
        <v xml:space="preserve">Chhattisgarh State Power Distribution Company Limited (CSPDCL) is the Distribution Company responsible for distributing electricity. The rating of DISCOM (capturing financial and operational metrics) is B-. </v>
      </c>
      <c r="AV494" s="119" t="str">
        <f>INDEX('Community SIP'!I:I,MATCH(B494,'Community SIP'!B:B,0))</f>
        <v>Community SIP</v>
      </c>
      <c r="AW494" s="119" t="str">
        <f t="shared" si="173"/>
        <v xml:space="preserve"> Small farm areas alongside higher fragmentation of holdings suggests community SIPs may be preferred</v>
      </c>
      <c r="AX494" s="119" t="str">
        <f t="shared" si="174"/>
        <v/>
      </c>
      <c r="AY494" s="119"/>
      <c r="AZ494" s="120" t="str">
        <f t="shared" si="171"/>
        <v>Electric</v>
      </c>
      <c r="BA494" s="119"/>
      <c r="BB494" s="120" t="str">
        <f>INDEX(DISCOM!H:H,MATCH(B494,DISCOM!B:B,0))</f>
        <v>No</v>
      </c>
      <c r="BC494" s="153" t="s">
        <v>724</v>
      </c>
      <c r="BD494"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94" s="58" t="s">
        <v>725</v>
      </c>
      <c r="BG494">
        <f>Y494*100</f>
        <v>200</v>
      </c>
    </row>
    <row r="495" spans="1:59" ht="123" customHeight="1" x14ac:dyDescent="0.25">
      <c r="A495" s="88" t="str">
        <f>INDEX(Aquifer!A:A,MATCH(B495,Aquifer!C:C,0))</f>
        <v>madhya pradesh</v>
      </c>
      <c r="B495" s="89" t="s">
        <v>125</v>
      </c>
      <c r="C495" s="87">
        <v>5.2170002457746003</v>
      </c>
      <c r="D495" s="130">
        <f>INDEX(Aquifer!J:J,MATCH(B495,Aquifer!C:C,0))*100</f>
        <v>51.290845553322193</v>
      </c>
      <c r="E495" s="128">
        <v>166.9</v>
      </c>
      <c r="F495" s="128">
        <v>62.5</v>
      </c>
      <c r="G495" s="128">
        <v>74.953780944221478</v>
      </c>
      <c r="H495" s="46" t="str">
        <f t="shared" si="156"/>
        <v>High</v>
      </c>
      <c r="I495" s="46" t="str">
        <f t="shared" si="157"/>
        <v>Moderate</v>
      </c>
      <c r="J495" s="46" t="str">
        <f t="shared" si="158"/>
        <v>High</v>
      </c>
      <c r="K495" s="46" t="str">
        <f t="shared" si="159"/>
        <v>Very High</v>
      </c>
      <c r="L495" s="91" t="str">
        <f t="shared" si="160"/>
        <v>District has High proportion of area under cultivation, supporting Moderate cropping intensity. Irrigation coverage is High with Very High irrigation water requirements.</v>
      </c>
      <c r="M495" s="132">
        <v>59.11</v>
      </c>
      <c r="N495" s="132">
        <f>INDEX(Aquifer!H:H,MATCH(B495,Aquifer!C:C,0))</f>
        <v>53.67</v>
      </c>
      <c r="O495" s="77" t="str">
        <f>INDEX(Aquifer!F:F,MATCH(B495,Aquifer!C:C,0))</f>
        <v>SR</v>
      </c>
      <c r="P495" s="134">
        <f>INDEX(surface_water_body!F:F,MATCH(B495,surface_water_body!A:A,0))</f>
        <v>933</v>
      </c>
      <c r="Q495" s="42">
        <f>INDEX(surface_water_body!D:D,MATCH(B495,surface_water_body!A:A,0))</f>
        <v>28.092760000000034</v>
      </c>
      <c r="R495" s="132">
        <f>INDEX(surface_water_body!E:E,MATCH(B495,surface_water_body!A:A,0))</f>
        <v>0.32423552849114728</v>
      </c>
      <c r="S495" s="43" t="str">
        <f t="shared" si="161"/>
        <v>High</v>
      </c>
      <c r="T495" s="43" t="str">
        <f t="shared" si="162"/>
        <v>Moderate</v>
      </c>
      <c r="U495" s="43">
        <f t="shared" si="175"/>
        <v>4</v>
      </c>
      <c r="V495" s="48" t="str">
        <f t="shared" si="163"/>
        <v>Groundwater contribution to irrigation is High with current groundwater development stage classified as Moderate. There are 933 surface water bodies, covering 0.3% of district area.</v>
      </c>
      <c r="W495" s="136">
        <v>100</v>
      </c>
      <c r="X495" s="134">
        <v>91</v>
      </c>
      <c r="Y495" s="143">
        <f>INDEX(Aquifer!E:E, MATCH(B495,Aquifer!C:C,0))*100</f>
        <v>9</v>
      </c>
      <c r="Z495" s="139">
        <f>(INDEX(Aquifer!G:G, MATCH(B495,Aquifer!C:C,0)))*(10^4/10^6)</f>
        <v>465.93919999999997</v>
      </c>
      <c r="AA495" s="141">
        <v>135</v>
      </c>
      <c r="AB495" s="56">
        <f>INDEX(Replacement!M:M, MATCH(B495,Replacement!B:B,0))</f>
        <v>8.8000000000000007</v>
      </c>
      <c r="AC495" s="57">
        <f t="shared" si="176"/>
        <v>1</v>
      </c>
      <c r="AD495" s="57">
        <f>(X495/100)*0.278+(Y495/100)*0.0732</f>
        <v>0.25956800000000002</v>
      </c>
      <c r="AE495" s="44">
        <f t="shared" si="164"/>
        <v>9.6575150336530961E-3</v>
      </c>
      <c r="AF495" s="61" t="str">
        <f t="shared" si="165"/>
        <v>District has 100 pumps, with 91 % of pumps being electric. The electric tariff subsidy is High. These pumps abstract 465 MCM of groundwater.</v>
      </c>
      <c r="AG495" s="146">
        <f>INDEX(Replacement!N:N,MATCH(B495,Replacement!B:B,0))</f>
        <v>63.81</v>
      </c>
      <c r="AH495" s="147">
        <f>INDEX('Community SIP'!C:C,MATCH(B495,'Community SIP'!B:B,0))</f>
        <v>2.0299999999999998</v>
      </c>
      <c r="AI495" s="147">
        <f>INDEX('Community SIP'!D:D,MATCH(B495,'Community SIP'!B:B,0))</f>
        <v>2.06</v>
      </c>
      <c r="AJ495" s="67" t="str">
        <f t="shared" si="166"/>
        <v>High</v>
      </c>
      <c r="AK495" s="64">
        <f t="shared" si="167"/>
        <v>2</v>
      </c>
      <c r="AL495" s="64" t="str">
        <f t="shared" si="168"/>
        <v>High</v>
      </c>
      <c r="AM495" s="70" t="str">
        <f t="shared" si="169"/>
        <v>Small and Marginal farmers hold 63 % of holdings. The average area per holding is 2.03 ha with High fragmentation of land.</v>
      </c>
      <c r="AN495" s="150" t="str">
        <f>INDEX(DISCOM!E:E,MATCH(B495,DISCOM!B:B,0))</f>
        <v>Madhya Pradesh Madhya Kshetra Vidyut Vidyut Vitaran Company Limited (MPMKVVCL)</v>
      </c>
      <c r="AO495" s="150"/>
      <c r="AP495" s="150" t="str">
        <f>INDEX(DISCOM!F:F,MATCH(B495,DISCOM!B:B,0))</f>
        <v>B</v>
      </c>
      <c r="AQ495" s="74" t="str">
        <f>INDEX(DISCOM!H:H,MATCH(B495,DISCOM!B:B,0))</f>
        <v>Yes</v>
      </c>
      <c r="AR495" s="150" t="s">
        <v>726</v>
      </c>
      <c r="AS495" s="77">
        <f>(INDEX(Tariff!D:D,MATCH(A495,Tariff!A:A,0)))*100</f>
        <v>135</v>
      </c>
      <c r="AT495" s="85" t="str">
        <f>(INDEX(Tariff!E:E,MATCH(A495,Tariff!A:A,0)))</f>
        <v>High</v>
      </c>
      <c r="AU495" s="86" t="str">
        <f t="shared" si="170"/>
        <v>Madhya Pradesh Madhya Kshetra Vidyut Vidyut Vitaran Company Limited (MPMKVVCL) is the Distribution Company responsible for distributing electricity. The rating of DISCOM (capturing financial and operational metrics) is B. More than 70 % of feeder is segregated.</v>
      </c>
      <c r="AV495" s="119" t="str">
        <f>INDEX('Community SIP'!I:I,MATCH(B495,'Community SIP'!B:B,0))</f>
        <v/>
      </c>
      <c r="AW495" s="119" t="str">
        <f t="shared" si="173"/>
        <v/>
      </c>
      <c r="AX495" s="119" t="str">
        <f t="shared" si="174"/>
        <v/>
      </c>
      <c r="AY495" s="119"/>
      <c r="AZ495" s="119" t="str">
        <f t="shared" si="171"/>
        <v>Electric</v>
      </c>
      <c r="BA495" s="120" t="s">
        <v>728</v>
      </c>
      <c r="BB495" s="120" t="str">
        <f>INDEX(DISCOM!H:H,MATCH(B495,DISCOM!B:B,0))</f>
        <v>Yes</v>
      </c>
      <c r="BC495" s="153" t="s">
        <v>731</v>
      </c>
      <c r="BD495" s="181" t="str">
        <f t="shared" si="172"/>
        <v>High DISCOM rating alongside feeder segregation and higher proportion of electric pumps suggests both PM-KUSUM model C (IPS and FLS) may be preferred.</v>
      </c>
      <c r="BE495" s="58" t="s">
        <v>732</v>
      </c>
      <c r="BG495">
        <f>Y495*100</f>
        <v>900</v>
      </c>
    </row>
    <row r="496" spans="1:59" ht="123" customHeight="1" x14ac:dyDescent="0.25">
      <c r="A496" s="88" t="str">
        <f>INDEX(Aquifer!A:A,MATCH(B496,Aquifer!C:C,0))</f>
        <v>madhya pradesh</v>
      </c>
      <c r="B496" s="89" t="s">
        <v>638</v>
      </c>
      <c r="C496" s="87">
        <v>4.5507600789792999</v>
      </c>
      <c r="D496" s="130">
        <f>INDEX(Aquifer!J:J,MATCH(B496,Aquifer!C:C,0))*100</f>
        <v>78.292065552490669</v>
      </c>
      <c r="E496" s="128">
        <v>183.20000000000002</v>
      </c>
      <c r="F496" s="128">
        <v>45.2</v>
      </c>
      <c r="G496" s="128">
        <v>71.41266929150089</v>
      </c>
      <c r="H496" s="46" t="str">
        <f t="shared" si="156"/>
        <v>Very High</v>
      </c>
      <c r="I496" s="46" t="str">
        <f t="shared" si="157"/>
        <v>High</v>
      </c>
      <c r="J496" s="46" t="str">
        <f t="shared" si="158"/>
        <v>Moderate</v>
      </c>
      <c r="K496" s="46" t="str">
        <f t="shared" si="159"/>
        <v>Very High</v>
      </c>
      <c r="L496" s="91" t="str">
        <f t="shared" si="160"/>
        <v>District has Very High proportion of area under cultivation, supporting High cropping intensity. Irrigation coverage is Moderate with Very High irrigation water requirements.</v>
      </c>
      <c r="M496" s="132">
        <v>71.55</v>
      </c>
      <c r="N496" s="132">
        <f>INDEX(Aquifer!H:H,MATCH(B496,Aquifer!C:C,0))</f>
        <v>89.78</v>
      </c>
      <c r="O496" s="77" t="str">
        <f>INDEX(Aquifer!F:F,MATCH(B496,Aquifer!C:C,0))</f>
        <v>HR</v>
      </c>
      <c r="P496" s="134">
        <f>INDEX(surface_water_body!F:F,MATCH(B496,surface_water_body!A:A,0))</f>
        <v>711</v>
      </c>
      <c r="Q496" s="42">
        <f>INDEX(surface_water_body!D:D,MATCH(B496,surface_water_body!A:A,0))</f>
        <v>61.475889999999978</v>
      </c>
      <c r="R496" s="132">
        <f>INDEX(surface_water_body!E:E,MATCH(B496,surface_water_body!A:A,0))</f>
        <v>0.97839922886887465</v>
      </c>
      <c r="S496" s="43" t="str">
        <f t="shared" si="161"/>
        <v>High</v>
      </c>
      <c r="T496" s="43" t="str">
        <f t="shared" si="162"/>
        <v>Semi-critical</v>
      </c>
      <c r="U496" s="43">
        <f t="shared" si="175"/>
        <v>4</v>
      </c>
      <c r="V496" s="48" t="str">
        <f t="shared" si="163"/>
        <v>Groundwater contribution to irrigation is High with current groundwater development stage classified as Semi-critical. There are 711 surface water bodies, covering 1% of district area.</v>
      </c>
      <c r="W496" s="136">
        <v>100</v>
      </c>
      <c r="X496" s="134">
        <v>100</v>
      </c>
      <c r="Y496" s="143">
        <f>INDEX(Aquifer!E:E, MATCH(B496,Aquifer!C:C,0))*100</f>
        <v>0</v>
      </c>
      <c r="Z496" s="139">
        <f>(INDEX(Aquifer!G:G, MATCH(B496,Aquifer!C:C,0)))*(10^4/10^6)</f>
        <v>776.83720000000005</v>
      </c>
      <c r="AA496" s="141">
        <v>135</v>
      </c>
      <c r="AB496" s="56">
        <f>INDEX(Replacement!M:M, MATCH(B496,Replacement!B:B,0))</f>
        <v>12.4</v>
      </c>
      <c r="AC496" s="57">
        <f t="shared" si="176"/>
        <v>1</v>
      </c>
      <c r="AD496" s="57">
        <f>(X496/100)*0.278+(Y496/100)*0.0732</f>
        <v>0.27800000000000002</v>
      </c>
      <c r="AE496" s="44">
        <f t="shared" si="164"/>
        <v>2.4299582702992598E-2</v>
      </c>
      <c r="AF496" s="61" t="str">
        <f t="shared" si="165"/>
        <v>District has 100 pumps, with 100 % of pumps being electric. The electric tariff subsidy is High. These pumps abstract 776 MCM of groundwater.</v>
      </c>
      <c r="AG496" s="146">
        <f>INDEX(Replacement!N:N,MATCH(B496,Replacement!B:B,0))</f>
        <v>74.2</v>
      </c>
      <c r="AH496" s="147">
        <f>INDEX('Community SIP'!C:C,MATCH(B496,'Community SIP'!B:B,0))</f>
        <v>1.56</v>
      </c>
      <c r="AI496" s="147">
        <f>INDEX('Community SIP'!D:D,MATCH(B496,'Community SIP'!B:B,0))</f>
        <v>2.88</v>
      </c>
      <c r="AJ496" s="67" t="str">
        <f t="shared" si="166"/>
        <v>High</v>
      </c>
      <c r="AK496" s="64">
        <f t="shared" si="167"/>
        <v>3</v>
      </c>
      <c r="AL496" s="64" t="str">
        <f t="shared" si="168"/>
        <v>High</v>
      </c>
      <c r="AM496" s="70" t="str">
        <f t="shared" si="169"/>
        <v>Small and Marginal farmers hold 74 % of holdings. The average area per holding is 1.56 ha with High fragmentation of land.</v>
      </c>
      <c r="AN496" s="150" t="str">
        <f>INDEX(DISCOM!E:E,MATCH(B496,DISCOM!B:B,0))</f>
        <v>Madhya Pradesh Paschim Kshetra Vidyut Company Limited (MPPaKVVCL)</v>
      </c>
      <c r="AO496" s="150"/>
      <c r="AP496" s="150" t="str">
        <f>INDEX(DISCOM!F:F,MATCH(B496,DISCOM!B:B,0))</f>
        <v>A</v>
      </c>
      <c r="AQ496" s="74" t="str">
        <f>INDEX(DISCOM!H:H,MATCH(B496,DISCOM!B:B,0))</f>
        <v>Yes</v>
      </c>
      <c r="AR496" s="150" t="s">
        <v>726</v>
      </c>
      <c r="AS496" s="77">
        <f>(INDEX(Tariff!D:D,MATCH(A496,Tariff!A:A,0)))*100</f>
        <v>135</v>
      </c>
      <c r="AT496" s="85" t="str">
        <f>(INDEX(Tariff!E:E,MATCH(A496,Tariff!A:A,0)))</f>
        <v>High</v>
      </c>
      <c r="AU496" s="86" t="str">
        <f t="shared" si="170"/>
        <v>Madhya Pradesh Paschim Kshetra Vidyut Company Limited (MPPaKVVCL) is the Distribution Company responsible for distributing electricity. The rating of DISCOM (capturing financial and operational metrics) is A. More than 70 % of feeder is segregated.</v>
      </c>
      <c r="AV496" s="119" t="str">
        <f>INDEX('Community SIP'!I:I,MATCH(B496,'Community SIP'!B:B,0))</f>
        <v>Community SIP</v>
      </c>
      <c r="AW496" s="119" t="str">
        <f t="shared" si="173"/>
        <v xml:space="preserve"> Small farm areas alongside higher fragmentation of holdings suggests community SIPs may be preferred</v>
      </c>
      <c r="AX496" s="119" t="str">
        <f t="shared" si="174"/>
        <v xml:space="preserve"> High groundwater development suggests that new SIPs should focus on surface water sources. </v>
      </c>
      <c r="AY496" s="120" t="s">
        <v>727</v>
      </c>
      <c r="AZ496" s="119" t="str">
        <f t="shared" si="171"/>
        <v>Electric</v>
      </c>
      <c r="BA496" s="120" t="s">
        <v>728</v>
      </c>
      <c r="BB496" s="120" t="str">
        <f>INDEX(DISCOM!H:H,MATCH(B496,DISCOM!B:B,0))</f>
        <v>Yes</v>
      </c>
      <c r="BC496" s="153" t="s">
        <v>729</v>
      </c>
      <c r="BD496" s="181" t="str">
        <f t="shared" si="172"/>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496" s="58" t="s">
        <v>730</v>
      </c>
      <c r="BG496">
        <f>Y496*100</f>
        <v>0</v>
      </c>
    </row>
    <row r="497" spans="1:59" ht="123" customHeight="1" x14ac:dyDescent="0.25">
      <c r="A497" s="88" t="str">
        <f>INDEX(Aquifer!A:A,MATCH(B497,Aquifer!C:C,0))</f>
        <v>gujarat</v>
      </c>
      <c r="B497" s="89" t="s">
        <v>160</v>
      </c>
      <c r="C497" s="87">
        <v>5.5804193045563997</v>
      </c>
      <c r="D497" s="130">
        <f>INDEX(Aquifer!J:J,MATCH(B497,Aquifer!C:C,0))*100</f>
        <v>65.980928540091355</v>
      </c>
      <c r="E497" s="128">
        <v>113.39999999999999</v>
      </c>
      <c r="F497" s="128">
        <v>42.2</v>
      </c>
      <c r="G497" s="128">
        <v>79.237031656679363</v>
      </c>
      <c r="H497" s="46" t="str">
        <f t="shared" si="156"/>
        <v>High</v>
      </c>
      <c r="I497" s="46" t="str">
        <f t="shared" si="157"/>
        <v>Low</v>
      </c>
      <c r="J497" s="46" t="str">
        <f t="shared" si="158"/>
        <v>Moderate</v>
      </c>
      <c r="K497" s="46" t="str">
        <f t="shared" si="159"/>
        <v>Very High</v>
      </c>
      <c r="L497" s="91" t="str">
        <f t="shared" si="160"/>
        <v>District has High proportion of area under cultivation, supporting Low cropping intensity. Irrigation coverage is Moderate with Very High irrigation water requirements.</v>
      </c>
      <c r="M497" s="132">
        <v>98.8</v>
      </c>
      <c r="N497" s="132">
        <f>INDEX(Aquifer!H:H,MATCH(B497,Aquifer!C:C,0))</f>
        <v>62.85</v>
      </c>
      <c r="O497" s="77" t="str">
        <f>INDEX(Aquifer!F:F,MATCH(B497,Aquifer!C:C,0))</f>
        <v>HR</v>
      </c>
      <c r="P497" s="134">
        <f>INDEX(surface_water_body!F:F,MATCH(B497,surface_water_body!A:A,0))</f>
        <v>2700</v>
      </c>
      <c r="Q497" s="42">
        <f>INDEX(surface_water_body!D:D,MATCH(B497,surface_water_body!A:A,0))</f>
        <v>38.463900000000066</v>
      </c>
      <c r="R497" s="132">
        <f>INDEX(surface_water_body!E:E,MATCH(B497,surface_water_body!A:A,0))</f>
        <v>0.47186189000396217</v>
      </c>
      <c r="S497" s="43" t="str">
        <f t="shared" si="161"/>
        <v>Very High</v>
      </c>
      <c r="T497" s="43" t="str">
        <f t="shared" si="162"/>
        <v>Moderate</v>
      </c>
      <c r="U497" s="43">
        <f t="shared" si="175"/>
        <v>4</v>
      </c>
      <c r="V497" s="48" t="str">
        <f t="shared" si="163"/>
        <v>Groundwater contribution to irrigation is Very High with current groundwater development stage classified as Moderate. There are 2700 surface water bodies, covering 0.5% of district area.</v>
      </c>
      <c r="W497" s="136">
        <v>100</v>
      </c>
      <c r="X497" s="134">
        <v>100</v>
      </c>
      <c r="Y497" s="143">
        <f>INDEX(Aquifer!E:E, MATCH(B497,Aquifer!C:C,0))*100</f>
        <v>0</v>
      </c>
      <c r="Z497" s="139">
        <f>(INDEX(Aquifer!G:G, MATCH(B497,Aquifer!C:C,0)))*(10^4/10^6)</f>
        <v>1079.7425000000001</v>
      </c>
      <c r="AA497" s="141">
        <v>60</v>
      </c>
      <c r="AB497" s="56">
        <f>INDEX(Replacement!M:M, MATCH(B497,Replacement!B:B,0))</f>
        <v>9.6</v>
      </c>
      <c r="AC497" s="57">
        <f t="shared" si="176"/>
        <v>1</v>
      </c>
      <c r="AD497" s="57">
        <f>(X497/100)*0.278+(Y497/100)*0.0732</f>
        <v>0.27800000000000002</v>
      </c>
      <c r="AE497" s="44">
        <f t="shared" si="164"/>
        <v>2.6148004151111116E-2</v>
      </c>
      <c r="AF497" s="61" t="str">
        <f t="shared" si="165"/>
        <v>District has 100 pumps, with 100 % of pumps being electric. The electric tariff subsidy is Very High. These pumps abstract 1079 MCM of groundwater.</v>
      </c>
      <c r="AG497" s="146">
        <f>INDEX(Replacement!N:N,MATCH(B497,Replacement!B:B,0))</f>
        <v>66.56</v>
      </c>
      <c r="AH497" s="147">
        <f>INDEX('Community SIP'!C:C,MATCH(B497,'Community SIP'!B:B,0))</f>
        <v>1.95</v>
      </c>
      <c r="AI497" s="147">
        <f>INDEX('Community SIP'!D:D,MATCH(B497,'Community SIP'!B:B,0))</f>
        <v>1.8</v>
      </c>
      <c r="AJ497" s="67" t="str">
        <f t="shared" si="166"/>
        <v>High</v>
      </c>
      <c r="AK497" s="64">
        <f t="shared" si="167"/>
        <v>3</v>
      </c>
      <c r="AL497" s="64" t="str">
        <f t="shared" si="168"/>
        <v>Moderate</v>
      </c>
      <c r="AM497" s="70" t="str">
        <f t="shared" si="169"/>
        <v>Small and Marginal farmers hold 66 % of holdings. The average area per holding is 1.95 ha with Moderate fragmentation of land.</v>
      </c>
      <c r="AN497" s="150" t="str">
        <f>INDEX(DISCOM!E:E,MATCH(B497,DISCOM!B:B,0))</f>
        <v>Paschim Gujarat Vij Company Limited (PGVCL)</v>
      </c>
      <c r="AO497" s="150"/>
      <c r="AP497" s="150" t="str">
        <f>INDEX(DISCOM!F:F,MATCH(B497,DISCOM!B:B,0))</f>
        <v>A+</v>
      </c>
      <c r="AQ497" s="74" t="str">
        <f>INDEX(DISCOM!H:H,MATCH(B497,DISCOM!B:B,0))</f>
        <v>Yes</v>
      </c>
      <c r="AR497" s="150" t="s">
        <v>726</v>
      </c>
      <c r="AS497" s="77">
        <f>(INDEX(Tariff!D:D,MATCH(A497,Tariff!A:A,0)))*100</f>
        <v>60</v>
      </c>
      <c r="AT497" s="85" t="str">
        <f>(INDEX(Tariff!E:E,MATCH(A497,Tariff!A:A,0)))</f>
        <v>Very High</v>
      </c>
      <c r="AU497" s="86" t="str">
        <f t="shared" si="170"/>
        <v>Paschim Gujarat Vij Company Limited (PGVCL) is the Distribution Company responsible for distributing electricity. The rating of DISCOM (capturing financial and operational metrics) is A+. More than 70 % of feeder is segregated.</v>
      </c>
      <c r="AV497" s="119" t="str">
        <f>INDEX('Community SIP'!I:I,MATCH(B497,'Community SIP'!B:B,0))</f>
        <v/>
      </c>
      <c r="AW497" s="119" t="str">
        <f t="shared" si="173"/>
        <v/>
      </c>
      <c r="AX497" s="119" t="str">
        <f t="shared" si="174"/>
        <v xml:space="preserve"> High groundwater development suggests that new SIPs should focus on surface water sources. </v>
      </c>
      <c r="AY497" s="120" t="s">
        <v>727</v>
      </c>
      <c r="AZ497" s="119" t="str">
        <f t="shared" si="171"/>
        <v>Electric</v>
      </c>
      <c r="BA497" s="120" t="s">
        <v>728</v>
      </c>
      <c r="BB497" s="120" t="str">
        <f>INDEX(DISCOM!H:H,MATCH(B497,DISCOM!B:B,0))</f>
        <v>Yes</v>
      </c>
      <c r="BC497" s="153" t="s">
        <v>729</v>
      </c>
      <c r="BD497"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497" s="58" t="s">
        <v>730</v>
      </c>
      <c r="BG497">
        <f>Y497*100</f>
        <v>0</v>
      </c>
    </row>
    <row r="498" spans="1:59" ht="123" customHeight="1" x14ac:dyDescent="0.25">
      <c r="A498" s="88" t="str">
        <f>INDEX(Aquifer!A:A,MATCH(B498,Aquifer!C:C,0))</f>
        <v>chhattisgarh</v>
      </c>
      <c r="B498" s="89" t="s">
        <v>420</v>
      </c>
      <c r="C498" s="87">
        <v>5.2106103872159997</v>
      </c>
      <c r="D498" s="130">
        <f>INDEX(Aquifer!J:J,MATCH(B498,Aquifer!C:C,0))*100</f>
        <v>46.1711532037315</v>
      </c>
      <c r="E498" s="128">
        <v>137.69999999999999</v>
      </c>
      <c r="F498" s="128">
        <v>32.1</v>
      </c>
      <c r="G498" s="128">
        <v>51.599302443654672</v>
      </c>
      <c r="H498" s="46" t="str">
        <f t="shared" si="156"/>
        <v>Moderate</v>
      </c>
      <c r="I498" s="46" t="str">
        <f t="shared" si="157"/>
        <v>Low</v>
      </c>
      <c r="J498" s="46" t="str">
        <f t="shared" si="158"/>
        <v>Moderate</v>
      </c>
      <c r="K498" s="46" t="str">
        <f t="shared" si="159"/>
        <v>High</v>
      </c>
      <c r="L498" s="91" t="str">
        <f t="shared" si="160"/>
        <v>District has Moderate proportion of area under cultivation, supporting Low cropping intensity. Irrigation coverage is Moderate with High irrigation water requirements.</v>
      </c>
      <c r="M498" s="132">
        <v>13.01</v>
      </c>
      <c r="N498" s="132">
        <f>INDEX(Aquifer!H:H,MATCH(B498,Aquifer!C:C,0))</f>
        <v>69.7</v>
      </c>
      <c r="O498" s="77" t="str">
        <f>INDEX(Aquifer!F:F,MATCH(B498,Aquifer!C:C,0))</f>
        <v>HR</v>
      </c>
      <c r="P498" s="134">
        <f>INDEX(surface_water_body!F:F,MATCH(B498,surface_water_body!A:A,0))</f>
        <v>2643</v>
      </c>
      <c r="Q498" s="42">
        <f>INDEX(surface_water_body!D:D,MATCH(B498,surface_water_body!A:A,0))</f>
        <v>45.438410000000289</v>
      </c>
      <c r="R498" s="132">
        <f>INDEX(surface_water_body!E:E,MATCH(B498,surface_water_body!A:A,0))</f>
        <v>0.55806581875478767</v>
      </c>
      <c r="S498" s="43" t="str">
        <f t="shared" si="161"/>
        <v>Low</v>
      </c>
      <c r="T498" s="43" t="str">
        <f t="shared" si="162"/>
        <v>Moderate</v>
      </c>
      <c r="U498" s="43">
        <f t="shared" si="175"/>
        <v>4</v>
      </c>
      <c r="V498" s="48" t="str">
        <f t="shared" si="163"/>
        <v>Groundwater contribution to irrigation is Low with current groundwater development stage classified as Moderate. There are 2643 surface water bodies, covering 0.6% of district area.</v>
      </c>
      <c r="W498" s="136">
        <v>100</v>
      </c>
      <c r="X498" s="134">
        <v>96</v>
      </c>
      <c r="Y498" s="143">
        <f>INDEX(Aquifer!E:E, MATCH(B498,Aquifer!C:C,0))*100</f>
        <v>3</v>
      </c>
      <c r="Z498" s="139">
        <f>(INDEX(Aquifer!G:G, MATCH(B498,Aquifer!C:C,0)))*(10^4/10^6)</f>
        <v>245.1371</v>
      </c>
      <c r="AA498" s="141">
        <v>0</v>
      </c>
      <c r="AB498" s="56">
        <f>INDEX(Replacement!M:M, MATCH(B498,Replacement!B:B,0))</f>
        <v>6.8</v>
      </c>
      <c r="AC498" s="57">
        <f t="shared" si="176"/>
        <v>1</v>
      </c>
      <c r="AD498" s="57">
        <f>(X498/100)*0.278+(Y498/100)*0.0732</f>
        <v>0.26907599999999998</v>
      </c>
      <c r="AE498" s="44">
        <f t="shared" si="164"/>
        <v>4.0700077849056887E-3</v>
      </c>
      <c r="AF498" s="61" t="str">
        <f t="shared" si="165"/>
        <v>District has 100 pumps, with 96 % of pumps being electric. The electric tariff subsidy is Very High. These pumps abstract 245 MCM of groundwater.</v>
      </c>
      <c r="AG498" s="146">
        <f>INDEX(Replacement!N:N,MATCH(B498,Replacement!B:B,0))</f>
        <v>82.53</v>
      </c>
      <c r="AH498" s="147">
        <f>INDEX('Community SIP'!C:C,MATCH(B498,'Community SIP'!B:B,0))</f>
        <v>1.28</v>
      </c>
      <c r="AI498" s="147">
        <f>INDEX('Community SIP'!D:D,MATCH(B498,'Community SIP'!B:B,0))</f>
        <v>2.73</v>
      </c>
      <c r="AJ498" s="67" t="str">
        <f t="shared" si="166"/>
        <v>Very High</v>
      </c>
      <c r="AK498" s="64">
        <f t="shared" si="167"/>
        <v>3</v>
      </c>
      <c r="AL498" s="64" t="str">
        <f t="shared" si="168"/>
        <v>High</v>
      </c>
      <c r="AM498" s="70" t="str">
        <f t="shared" si="169"/>
        <v>Small and Marginal farmers hold 82 % of holdings. The average area per holding is 1.28 ha with High fragmentation of land.</v>
      </c>
      <c r="AN498" s="150" t="str">
        <f>INDEX(DISCOM!E:E,MATCH(B498,DISCOM!B:B,0))</f>
        <v>Chhattisgarh State Power Distribution Company Limited (CSPDCL)</v>
      </c>
      <c r="AO498" s="150"/>
      <c r="AP498" s="150" t="str">
        <f>INDEX(DISCOM!F:F,MATCH(B498,DISCOM!B:B,0))</f>
        <v>B-</v>
      </c>
      <c r="AQ498" s="74" t="str">
        <f>INDEX(DISCOM!H:H,MATCH(B498,DISCOM!B:B,0))</f>
        <v>No</v>
      </c>
      <c r="AR498" s="150"/>
      <c r="AS498" s="77">
        <f>(INDEX(Tariff!D:D,MATCH(A498,Tariff!A:A,0)))*100</f>
        <v>0</v>
      </c>
      <c r="AT498" s="85" t="str">
        <f>(INDEX(Tariff!E:E,MATCH(A498,Tariff!A:A,0)))</f>
        <v>Very High</v>
      </c>
      <c r="AU498" s="86" t="str">
        <f t="shared" si="170"/>
        <v xml:space="preserve">Chhattisgarh State Power Distribution Company Limited (CSPDCL) is the Distribution Company responsible for distributing electricity. The rating of DISCOM (capturing financial and operational metrics) is B-. </v>
      </c>
      <c r="AV498" s="119" t="str">
        <f>INDEX('Community SIP'!I:I,MATCH(B498,'Community SIP'!B:B,0))</f>
        <v>Community SIP</v>
      </c>
      <c r="AW498" s="119" t="str">
        <f t="shared" si="173"/>
        <v xml:space="preserve"> Small farm areas alongside higher fragmentation of holdings suggests community SIPs may be preferred</v>
      </c>
      <c r="AX498" s="119" t="str">
        <f t="shared" si="174"/>
        <v/>
      </c>
      <c r="AY498" s="119"/>
      <c r="AZ498" s="120" t="str">
        <f t="shared" si="171"/>
        <v>Electric</v>
      </c>
      <c r="BA498" s="119"/>
      <c r="BB498" s="120" t="str">
        <f>INDEX(DISCOM!H:H,MATCH(B498,DISCOM!B:B,0))</f>
        <v>No</v>
      </c>
      <c r="BC498" s="153" t="s">
        <v>724</v>
      </c>
      <c r="BD498"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498" s="58" t="s">
        <v>725</v>
      </c>
      <c r="BG498">
        <f>Y498*100</f>
        <v>300</v>
      </c>
    </row>
    <row r="499" spans="1:59" ht="123" customHeight="1" x14ac:dyDescent="0.25">
      <c r="A499" s="88" t="str">
        <f>INDEX(Aquifer!A:A,MATCH(B499,Aquifer!C:C,0))</f>
        <v>jammu and kashmir</v>
      </c>
      <c r="B499" s="89" t="s">
        <v>388</v>
      </c>
      <c r="C499" s="87">
        <v>4.78</v>
      </c>
      <c r="D499" s="130">
        <f>INDEX(Aquifer!J:J,MATCH(B499,Aquifer!C:C,0))*100</f>
        <v>21.394089389400058</v>
      </c>
      <c r="E499" s="128">
        <v>190.1</v>
      </c>
      <c r="F499" s="128">
        <v>10.6</v>
      </c>
      <c r="G499" s="128">
        <v>35.927184655650606</v>
      </c>
      <c r="H499" s="46" t="str">
        <f t="shared" si="156"/>
        <v>Low</v>
      </c>
      <c r="I499" s="46" t="str">
        <f t="shared" si="157"/>
        <v>High</v>
      </c>
      <c r="J499" s="46" t="str">
        <f t="shared" si="158"/>
        <v>Low</v>
      </c>
      <c r="K499" s="46" t="str">
        <f t="shared" si="159"/>
        <v>Moderate</v>
      </c>
      <c r="L499" s="91" t="str">
        <f t="shared" si="160"/>
        <v>District has Low proportion of area under cultivation, supporting High cropping intensity. Irrigation coverage is Low with Moderate irrigation water requirements.</v>
      </c>
      <c r="M499" s="132">
        <v>9.9599999999999991</v>
      </c>
      <c r="N499" s="132">
        <f>INDEX(Aquifer!H:H,MATCH(B499,Aquifer!C:C,0))</f>
        <v>12.41</v>
      </c>
      <c r="O499" s="77" t="str">
        <f>INDEX(Aquifer!F:F,MATCH(B499,Aquifer!C:C,0))</f>
        <v>SR</v>
      </c>
      <c r="P499" s="134">
        <f>INDEX(surface_water_body!F:F,MATCH(B499,surface_water_body!A:A,0))</f>
        <v>761</v>
      </c>
      <c r="Q499" s="42">
        <f>INDEX(surface_water_body!D:D,MATCH(B499,surface_water_body!A:A,0))</f>
        <v>5.1479999999999693E-2</v>
      </c>
      <c r="R499" s="132">
        <f>INDEX(surface_water_body!E:E,MATCH(B499,surface_water_body!A:A,0))</f>
        <v>1.958848261362126E-3</v>
      </c>
      <c r="S499" s="43" t="str">
        <f t="shared" si="161"/>
        <v>Low</v>
      </c>
      <c r="T499" s="43" t="str">
        <f t="shared" si="162"/>
        <v>Low</v>
      </c>
      <c r="U499" s="43">
        <f t="shared" si="175"/>
        <v>1</v>
      </c>
      <c r="V499" s="48" t="str">
        <f t="shared" si="163"/>
        <v>Groundwater contribution to irrigation is Low with current groundwater development stage classified as Low. There are 761 surface water bodies, covering 0% of district area.</v>
      </c>
      <c r="W499" s="136">
        <v>100</v>
      </c>
      <c r="X499" s="134">
        <v>0</v>
      </c>
      <c r="Y499" s="143">
        <f>INDEX(Aquifer!E:E, MATCH(B499,Aquifer!C:C,0))*100</f>
        <v>0</v>
      </c>
      <c r="Z499" s="139">
        <f>(INDEX(Aquifer!G:G, MATCH(B499,Aquifer!C:C,0)))*(10^4/10^6)</f>
        <v>41.488500000000002</v>
      </c>
      <c r="AA499" s="141">
        <v>235</v>
      </c>
      <c r="AB499" s="56">
        <f>INDEX(Replacement!M:M, MATCH(B499,Replacement!B:B,0))</f>
        <v>3.8</v>
      </c>
      <c r="AC499" s="57">
        <f t="shared" si="176"/>
        <v>4</v>
      </c>
      <c r="AD499" s="57">
        <f>(X499/100)*0.278+(Y499/100)*0.0732</f>
        <v>0</v>
      </c>
      <c r="AE499" s="44">
        <f t="shared" si="164"/>
        <v>0</v>
      </c>
      <c r="AF499" s="61" t="str">
        <f t="shared" si="165"/>
        <v>District has 100 pumps, with 0 % of pumps being electric. The electric tariff subsidy is Moderate. These pumps abstract 41 MCM of groundwater.</v>
      </c>
      <c r="AG499" s="146">
        <f>INDEX(Replacement!N:N,MATCH(B499,Replacement!B:B,0))</f>
        <v>88.68</v>
      </c>
      <c r="AH499" s="147">
        <f>INDEX('Community SIP'!C:C,MATCH(B499,'Community SIP'!B:B,0))</f>
        <v>0.96</v>
      </c>
      <c r="AI499" s="147">
        <f>INDEX('Community SIP'!D:D,MATCH(B499,'Community SIP'!B:B,0))</f>
        <v>2.68</v>
      </c>
      <c r="AJ499" s="67" t="str">
        <f t="shared" si="166"/>
        <v>Very High</v>
      </c>
      <c r="AK499" s="64">
        <f t="shared" si="167"/>
        <v>4</v>
      </c>
      <c r="AL499" s="64" t="str">
        <f t="shared" si="168"/>
        <v>High</v>
      </c>
      <c r="AM499" s="70" t="str">
        <f t="shared" si="169"/>
        <v>Small and Marginal farmers hold 88 % of holdings. The average area per holding is 0.96 ha with High fragmentation of land.</v>
      </c>
      <c r="AN499" s="150" t="e">
        <f>INDEX(DISCOM!E:E,MATCH(B499,DISCOM!B:B,0))</f>
        <v>#N/A</v>
      </c>
      <c r="AO499" s="150"/>
      <c r="AP499" s="150" t="e">
        <f>INDEX(DISCOM!F:F,MATCH(B499,DISCOM!B:B,0))</f>
        <v>#N/A</v>
      </c>
      <c r="AQ499" s="74" t="str">
        <f>INDEX(DISCOM!H:H,MATCH(B499,DISCOM!B:B,0))</f>
        <v>No data</v>
      </c>
      <c r="AR499" s="150"/>
      <c r="AS499" s="77">
        <f>(INDEX(Tariff!D:D,MATCH(A499,Tariff!A:A,0)))*100</f>
        <v>235</v>
      </c>
      <c r="AT499" s="85" t="str">
        <f>(INDEX(Tariff!E:E,MATCH(A499,Tariff!A:A,0)))</f>
        <v>Moderate</v>
      </c>
      <c r="AU499" s="86" t="s">
        <v>735</v>
      </c>
      <c r="AV499" s="119" t="str">
        <f>INDEX('Community SIP'!I:I,MATCH(B499,'Community SIP'!B:B,0))</f>
        <v>Community SIP</v>
      </c>
      <c r="AW499" s="119" t="str">
        <f t="shared" si="173"/>
        <v xml:space="preserve"> Small farm areas alongside higher fragmentation of holdings suggests community SIPs may be preferred</v>
      </c>
      <c r="AX499" s="119" t="str">
        <f t="shared" si="174"/>
        <v/>
      </c>
      <c r="AY499" s="119"/>
      <c r="AZ499" s="119" t="str">
        <f t="shared" si="171"/>
        <v>Diesel</v>
      </c>
      <c r="BA499" s="119"/>
      <c r="BB499" s="120" t="str">
        <f>INDEX(DISCOM!H:H,MATCH(B499,DISCOM!B:B,0))</f>
        <v>No data</v>
      </c>
      <c r="BC499" s="153" t="s">
        <v>736</v>
      </c>
      <c r="BD499" s="181" t="str">
        <f t="shared" si="172"/>
        <v>Higher proportion of diesel pumps suggests that PM-KUSUM model B be preferred. Small farm areas alongside higher fragmentation of holdings suggests community SIPs may be preferred</v>
      </c>
      <c r="BE499" s="58" t="s">
        <v>737</v>
      </c>
      <c r="BG499">
        <f>Y499*100</f>
        <v>0</v>
      </c>
    </row>
    <row r="500" spans="1:59" ht="123" customHeight="1" x14ac:dyDescent="0.25">
      <c r="A500" s="88" t="str">
        <f>INDEX(Aquifer!A:A,MATCH(B500,Aquifer!C:C,0))</f>
        <v>rajasthan</v>
      </c>
      <c r="B500" s="89" t="s">
        <v>607</v>
      </c>
      <c r="C500" s="87">
        <v>5.59</v>
      </c>
      <c r="D500" s="130">
        <f>INDEX(Aquifer!J:J,MATCH(B500,Aquifer!C:C,0))*100</f>
        <v>22.495694413777876</v>
      </c>
      <c r="E500" s="128">
        <v>133.9</v>
      </c>
      <c r="F500" s="128">
        <v>31.8</v>
      </c>
      <c r="G500" s="128">
        <v>80.02187386073642</v>
      </c>
      <c r="H500" s="46" t="str">
        <f t="shared" si="156"/>
        <v>Low</v>
      </c>
      <c r="I500" s="46" t="str">
        <f t="shared" si="157"/>
        <v>Low</v>
      </c>
      <c r="J500" s="46" t="str">
        <f t="shared" si="158"/>
        <v>Moderate</v>
      </c>
      <c r="K500" s="46" t="str">
        <f t="shared" si="159"/>
        <v>Very High</v>
      </c>
      <c r="L500" s="91" t="str">
        <f t="shared" si="160"/>
        <v>District has Low proportion of area under cultivation, supporting Low cropping intensity. Irrigation coverage is Moderate with Very High irrigation water requirements.</v>
      </c>
      <c r="M500" s="132">
        <v>95.26</v>
      </c>
      <c r="N500" s="132">
        <f>INDEX(Aquifer!H:H,MATCH(B500,Aquifer!C:C,0))</f>
        <v>123.39</v>
      </c>
      <c r="O500" s="77" t="str">
        <f>INDEX(Aquifer!F:F,MATCH(B500,Aquifer!C:C,0))</f>
        <v>SR</v>
      </c>
      <c r="P500" s="134">
        <f>INDEX(surface_water_body!F:F,MATCH(B500,surface_water_body!A:A,0))</f>
        <v>555</v>
      </c>
      <c r="Q500" s="42">
        <f>INDEX(surface_water_body!D:D,MATCH(B500,surface_water_body!A:A,0))</f>
        <v>15.887059999999989</v>
      </c>
      <c r="R500" s="132">
        <f>INDEX(surface_water_body!E:E,MATCH(B500,surface_water_body!A:A,0))</f>
        <v>0.33156625096773523</v>
      </c>
      <c r="S500" s="43" t="str">
        <f t="shared" si="161"/>
        <v>Very High</v>
      </c>
      <c r="T500" s="43" t="str">
        <f t="shared" si="162"/>
        <v>Over-exploited</v>
      </c>
      <c r="U500" s="43">
        <f t="shared" si="175"/>
        <v>3</v>
      </c>
      <c r="V500" s="48" t="str">
        <f t="shared" si="163"/>
        <v>Groundwater contribution to irrigation is Very High with current groundwater development stage classified as Over-exploited. There are 555 surface water bodies, covering 0.3% of district area.</v>
      </c>
      <c r="W500" s="136">
        <v>100</v>
      </c>
      <c r="X500" s="134">
        <v>82</v>
      </c>
      <c r="Y500" s="143">
        <f>INDEX(Aquifer!E:E, MATCH(B500,Aquifer!C:C,0))*100</f>
        <v>18</v>
      </c>
      <c r="Z500" s="139">
        <f>(INDEX(Aquifer!G:G, MATCH(B500,Aquifer!C:C,0)))*(10^4/10^6)</f>
        <v>460.17269999999996</v>
      </c>
      <c r="AA500" s="141">
        <v>167</v>
      </c>
      <c r="AB500" s="56">
        <f>INDEX(Replacement!M:M, MATCH(B500,Replacement!B:B,0))</f>
        <v>9.1199999999999992</v>
      </c>
      <c r="AC500" s="57">
        <f t="shared" si="176"/>
        <v>1</v>
      </c>
      <c r="AD500" s="57">
        <f>(X500/100)*0.278+(Y500/100)*0.0732</f>
        <v>0.24113599999999999</v>
      </c>
      <c r="AE500" s="44">
        <f t="shared" si="164"/>
        <v>9.1829043642918402E-3</v>
      </c>
      <c r="AF500" s="61" t="str">
        <f t="shared" si="165"/>
        <v>District has 100 pumps, with 82 % of pumps being electric. The electric tariff subsidy is Moderate. These pumps abstract 460 MCM of groundwater.</v>
      </c>
      <c r="AG500" s="146">
        <f>INDEX(Replacement!N:N,MATCH(B500,Replacement!B:B,0))</f>
        <v>85.376915310000001</v>
      </c>
      <c r="AH500" s="147">
        <f>INDEX('Community SIP'!C:C,MATCH(B500,'Community SIP'!B:B,0))</f>
        <v>1.1499999999999999</v>
      </c>
      <c r="AI500" s="147">
        <f>INDEX('Community SIP'!D:D,MATCH(B500,'Community SIP'!B:B,0))</f>
        <v>5.76</v>
      </c>
      <c r="AJ500" s="67" t="str">
        <f t="shared" si="166"/>
        <v>Very High</v>
      </c>
      <c r="AK500" s="64">
        <f t="shared" si="167"/>
        <v>3</v>
      </c>
      <c r="AL500" s="64" t="str">
        <f t="shared" si="168"/>
        <v>Very High</v>
      </c>
      <c r="AM500" s="70" t="str">
        <f t="shared" si="169"/>
        <v>Small and Marginal farmers hold 85 % of holdings. The average area per holding is 1.15 ha with Very High fragmentation of land.</v>
      </c>
      <c r="AN500" s="150" t="str">
        <f>INDEX(DISCOM!E:E,MATCH(B500,DISCOM!B:B,0))</f>
        <v>Ajmer Vidyut Vitran Nigam Limited (AVVNL)</v>
      </c>
      <c r="AO500" s="150" t="str">
        <f>RIGHT(AN500,7)</f>
        <v>(AVVNL)</v>
      </c>
      <c r="AP500" s="150" t="str">
        <f>INDEX(DISCOM!F:F,MATCH(B500,DISCOM!B:B,0))</f>
        <v>B</v>
      </c>
      <c r="AQ500" s="74" t="str">
        <f>INDEX(DISCOM!H:H,MATCH(B500,DISCOM!B:B,0))</f>
        <v>No</v>
      </c>
      <c r="AR500" s="150"/>
      <c r="AS500" s="77">
        <f>(INDEX(Tariff!D:D,MATCH(A500,Tariff!A:A,0)))*100</f>
        <v>167</v>
      </c>
      <c r="AT500" s="85" t="str">
        <f>(INDEX(Tariff!E:E,MATCH(A500,Tariff!A:A,0)))</f>
        <v>Moderate</v>
      </c>
      <c r="AU500" s="86" t="str">
        <f t="shared" si="170"/>
        <v xml:space="preserve">Ajmer Vidyut Vitran Nigam Limited (AVVNL) is the Distribution Company responsible for distributing electricity. The rating of DISCOM (capturing financial and operational metrics) is B. </v>
      </c>
      <c r="AV500" s="119" t="str">
        <f>INDEX('Community SIP'!I:I,MATCH(B500,'Community SIP'!B:B,0))</f>
        <v>Community SIP</v>
      </c>
      <c r="AW500" s="119" t="str">
        <f t="shared" si="173"/>
        <v xml:space="preserve"> Small farm areas alongside higher fragmentation of holdings suggests community SIPs may be preferred</v>
      </c>
      <c r="AX500" s="119" t="str">
        <f t="shared" si="174"/>
        <v xml:space="preserve"> High groundwater development suggests that new SIPs should focus on surface water sources. </v>
      </c>
      <c r="AY500" s="120" t="s">
        <v>727</v>
      </c>
      <c r="AZ500" s="119" t="str">
        <f t="shared" si="171"/>
        <v>Electric</v>
      </c>
      <c r="BA500" s="120" t="s">
        <v>728</v>
      </c>
      <c r="BB500" s="120" t="str">
        <f>INDEX(DISCOM!H:H,MATCH(B500,DISCOM!B:B,0))</f>
        <v>No</v>
      </c>
      <c r="BC500" s="153" t="s">
        <v>729</v>
      </c>
      <c r="BD500" s="181" t="str">
        <f t="shared" si="172"/>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500" s="58" t="s">
        <v>730</v>
      </c>
      <c r="BG500">
        <f>Y500*100</f>
        <v>1800</v>
      </c>
    </row>
    <row r="501" spans="1:59" ht="123" customHeight="1" x14ac:dyDescent="0.25">
      <c r="A501" s="88" t="str">
        <f>INDEX(Aquifer!A:A,MATCH(B501,Aquifer!C:C,0))</f>
        <v>karnataka</v>
      </c>
      <c r="B501" s="89" t="s">
        <v>458</v>
      </c>
      <c r="C501" s="87">
        <v>5.38</v>
      </c>
      <c r="D501" s="130">
        <f>INDEX(Aquifer!J:J,MATCH(B501,Aquifer!C:C,0))*100</f>
        <v>48.702207287194589</v>
      </c>
      <c r="E501" s="128">
        <v>107.1</v>
      </c>
      <c r="F501" s="128">
        <v>22.7</v>
      </c>
      <c r="G501" s="128">
        <v>50.358302198811778</v>
      </c>
      <c r="H501" s="46" t="str">
        <f t="shared" si="156"/>
        <v>Moderate</v>
      </c>
      <c r="I501" s="46" t="str">
        <f t="shared" si="157"/>
        <v>Low</v>
      </c>
      <c r="J501" s="46" t="str">
        <f t="shared" si="158"/>
        <v>Low</v>
      </c>
      <c r="K501" s="46" t="str">
        <f t="shared" si="159"/>
        <v>High</v>
      </c>
      <c r="L501" s="91" t="str">
        <f t="shared" si="160"/>
        <v>District has Moderate proportion of area under cultivation, supporting Low cropping intensity. Irrigation coverage is Low with High irrigation water requirements.</v>
      </c>
      <c r="M501" s="132">
        <v>72.11999999999999</v>
      </c>
      <c r="N501" s="132">
        <f>INDEX(Aquifer!H:H,MATCH(B501,Aquifer!C:C,0))</f>
        <v>95.77</v>
      </c>
      <c r="O501" s="77" t="str">
        <f>INDEX(Aquifer!F:F,MATCH(B501,Aquifer!C:C,0))</f>
        <v>HR</v>
      </c>
      <c r="P501" s="134">
        <f>INDEX(surface_water_body!F:F,MATCH(B501,surface_water_body!A:A,0))</f>
        <v>1213</v>
      </c>
      <c r="Q501" s="42">
        <f>INDEX(surface_water_body!D:D,MATCH(B501,surface_water_body!A:A,0))</f>
        <v>37.57529999999992</v>
      </c>
      <c r="R501" s="132">
        <f>INDEX(surface_water_body!E:E,MATCH(B501,surface_water_body!A:A,0))</f>
        <v>1.0431525217752979</v>
      </c>
      <c r="S501" s="43" t="str">
        <f t="shared" si="161"/>
        <v>High</v>
      </c>
      <c r="T501" s="43" t="str">
        <f t="shared" si="162"/>
        <v>Semi-critical</v>
      </c>
      <c r="U501" s="43">
        <f t="shared" si="175"/>
        <v>4</v>
      </c>
      <c r="V501" s="48" t="str">
        <f t="shared" si="163"/>
        <v>Groundwater contribution to irrigation is High with current groundwater development stage classified as Semi-critical. There are 1213 surface water bodies, covering 1% of district area.</v>
      </c>
      <c r="W501" s="136">
        <v>100</v>
      </c>
      <c r="X501" s="134">
        <v>100</v>
      </c>
      <c r="Y501" s="143">
        <f>INDEX(Aquifer!E:E, MATCH(B501,Aquifer!C:C,0))*100</f>
        <v>0</v>
      </c>
      <c r="Z501" s="139">
        <f>(INDEX(Aquifer!G:G, MATCH(B501,Aquifer!C:C,0)))*(10^4/10^6)</f>
        <v>392.327</v>
      </c>
      <c r="AA501" s="141">
        <v>0</v>
      </c>
      <c r="AB501" s="56">
        <f>INDEX(Replacement!M:M, MATCH(B501,Replacement!B:B,0))</f>
        <v>7.3</v>
      </c>
      <c r="AC501" s="57">
        <f t="shared" si="176"/>
        <v>1</v>
      </c>
      <c r="AD501" s="57">
        <f>(X501/100)*0.278+(Y501/100)*0.0732</f>
        <v>0.27800000000000002</v>
      </c>
      <c r="AE501" s="44">
        <f t="shared" si="164"/>
        <v>7.2246726437407427E-3</v>
      </c>
      <c r="AF501" s="61" t="str">
        <f t="shared" si="165"/>
        <v>District has 100 pumps, with 100 % of pumps being electric. The electric tariff subsidy is Very High. These pumps abstract 392 MCM of groundwater.</v>
      </c>
      <c r="AG501" s="146">
        <f>INDEX(Replacement!N:N,MATCH(B501,Replacement!B:B,0))</f>
        <v>93.69</v>
      </c>
      <c r="AH501" s="147">
        <f>INDEX('Community SIP'!C:C,MATCH(B501,'Community SIP'!B:B,0))</f>
        <v>0.69</v>
      </c>
      <c r="AI501" s="147">
        <f>INDEX('Community SIP'!D:D,MATCH(B501,'Community SIP'!B:B,0))</f>
        <v>1.52</v>
      </c>
      <c r="AJ501" s="67" t="str">
        <f t="shared" si="166"/>
        <v>Very High</v>
      </c>
      <c r="AK501" s="64">
        <f t="shared" si="167"/>
        <v>4</v>
      </c>
      <c r="AL501" s="64" t="str">
        <f t="shared" si="168"/>
        <v>Moderate</v>
      </c>
      <c r="AM501" s="70" t="str">
        <f t="shared" si="169"/>
        <v>Small and Marginal farmers hold 93 % of holdings. The average area per holding is 0.69 ha with Moderate fragmentation of land.</v>
      </c>
      <c r="AN501" s="150" t="str">
        <f>INDEX(DISCOM!E:E,MATCH(B501,DISCOM!B:B,0))</f>
        <v>Bangalore Electricity Supply Company Limited (BESCOM)</v>
      </c>
      <c r="AO501" s="150"/>
      <c r="AP501" s="150" t="str">
        <f>INDEX(DISCOM!F:F,MATCH(B501,DISCOM!B:B,0))</f>
        <v>C</v>
      </c>
      <c r="AQ501" s="74" t="str">
        <f>INDEX(DISCOM!H:H,MATCH(B501,DISCOM!B:B,0))</f>
        <v>Yes</v>
      </c>
      <c r="AR501" s="150" t="s">
        <v>726</v>
      </c>
      <c r="AS501" s="77">
        <f>(INDEX(Tariff!D:D,MATCH(A501,Tariff!A:A,0)))*100</f>
        <v>0</v>
      </c>
      <c r="AT501" s="85" t="str">
        <f>(INDEX(Tariff!E:E,MATCH(A501,Tariff!A:A,0)))</f>
        <v>Very High</v>
      </c>
      <c r="AU501" s="86" t="str">
        <f t="shared" si="170"/>
        <v>Bangalore Electricity Supply Company Limited (BESCOM) is the Distribution Company responsible for distributing electricity. The rating of DISCOM (capturing financial and operational metrics) is C. More than 70 % of feeder is segregated.</v>
      </c>
      <c r="AV501" s="119" t="str">
        <f>INDEX('Community SIP'!I:I,MATCH(B501,'Community SIP'!B:B,0))</f>
        <v>Community SIP</v>
      </c>
      <c r="AW501" s="119" t="str">
        <f t="shared" si="173"/>
        <v xml:space="preserve"> Small farm areas alongside higher fragmentation of holdings suggests community SIPs may be preferred</v>
      </c>
      <c r="AX501" s="119" t="str">
        <f t="shared" si="174"/>
        <v xml:space="preserve"> High groundwater development suggests that new SIPs should focus on surface water sources. </v>
      </c>
      <c r="AY501" s="120" t="s">
        <v>727</v>
      </c>
      <c r="AZ501" s="119" t="str">
        <f t="shared" si="171"/>
        <v>Electric</v>
      </c>
      <c r="BA501" s="119"/>
      <c r="BB501" s="120" t="str">
        <f>INDEX(DISCOM!H:H,MATCH(B501,DISCOM!B:B,0))</f>
        <v>Yes</v>
      </c>
      <c r="BC501" s="153" t="s">
        <v>733</v>
      </c>
      <c r="BD501" s="181" t="str">
        <f t="shared" si="172"/>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501" s="58" t="s">
        <v>734</v>
      </c>
      <c r="BG501">
        <f>Y501*100</f>
        <v>0</v>
      </c>
    </row>
    <row r="502" spans="1:59" ht="123" customHeight="1" x14ac:dyDescent="0.25">
      <c r="A502" s="88" t="str">
        <f>INDEX(Aquifer!A:A,MATCH(B502,Aquifer!C:C,0))</f>
        <v>tamil nadu</v>
      </c>
      <c r="B502" s="89" t="s">
        <v>527</v>
      </c>
      <c r="C502" s="87">
        <v>5.4970776470876999</v>
      </c>
      <c r="D502" s="130">
        <f>INDEX(Aquifer!J:J,MATCH(B502,Aquifer!C:C,0))*100</f>
        <v>45.273463958313464</v>
      </c>
      <c r="E502" s="128">
        <v>100</v>
      </c>
      <c r="F502" s="128">
        <v>43.5</v>
      </c>
      <c r="G502" s="128">
        <v>62.60628034688208</v>
      </c>
      <c r="H502" s="46" t="str">
        <f t="shared" si="156"/>
        <v>Moderate</v>
      </c>
      <c r="I502" s="46" t="str">
        <f t="shared" si="157"/>
        <v>Low</v>
      </c>
      <c r="J502" s="46" t="str">
        <f t="shared" si="158"/>
        <v>Moderate</v>
      </c>
      <c r="K502" s="46" t="str">
        <f t="shared" si="159"/>
        <v>High</v>
      </c>
      <c r="L502" s="91" t="str">
        <f t="shared" si="160"/>
        <v>District has Moderate proportion of area under cultivation, supporting Low cropping intensity. Irrigation coverage is Moderate with High irrigation water requirements.</v>
      </c>
      <c r="M502" s="132">
        <v>13.41</v>
      </c>
      <c r="N502" s="132">
        <f>INDEX(Aquifer!H:H,MATCH(B502,Aquifer!C:C,0))</f>
        <v>6.54</v>
      </c>
      <c r="O502" s="77" t="str">
        <f>INDEX(Aquifer!F:F,MATCH(B502,Aquifer!C:C,0))</f>
        <v>HR</v>
      </c>
      <c r="P502" s="134">
        <f>INDEX(surface_water_body!F:F,MATCH(B502,surface_water_body!A:A,0))</f>
        <v>10292</v>
      </c>
      <c r="Q502" s="42">
        <f>INDEX(surface_water_body!D:D,MATCH(B502,surface_water_body!A:A,0))</f>
        <v>280.84987999999134</v>
      </c>
      <c r="R502" s="132">
        <f>INDEX(surface_water_body!E:E,MATCH(B502,surface_water_body!A:A,0))</f>
        <v>6.461451565757427</v>
      </c>
      <c r="S502" s="43" t="str">
        <f t="shared" si="161"/>
        <v>Low</v>
      </c>
      <c r="T502" s="43" t="str">
        <f t="shared" si="162"/>
        <v>Low</v>
      </c>
      <c r="U502" s="43">
        <f t="shared" si="175"/>
        <v>4</v>
      </c>
      <c r="V502" s="48" t="str">
        <f t="shared" si="163"/>
        <v>Groundwater contribution to irrigation is Low with current groundwater development stage classified as Low. There are 10292 surface water bodies, covering 6.5% of district area.</v>
      </c>
      <c r="W502" s="136">
        <v>100</v>
      </c>
      <c r="X502" s="134">
        <v>91</v>
      </c>
      <c r="Y502" s="143">
        <f>INDEX(Aquifer!E:E, MATCH(B502,Aquifer!C:C,0))*100</f>
        <v>5</v>
      </c>
      <c r="Z502" s="139">
        <f>(INDEX(Aquifer!G:G, MATCH(B502,Aquifer!C:C,0)))*(10^4/10^6)</f>
        <v>249.5659</v>
      </c>
      <c r="AA502" s="141">
        <v>0</v>
      </c>
      <c r="AB502" s="56">
        <f>INDEX(Replacement!M:M, MATCH(B502,Replacement!B:B,0))</f>
        <v>5.7</v>
      </c>
      <c r="AC502" s="57">
        <f t="shared" si="176"/>
        <v>1</v>
      </c>
      <c r="AD502" s="57">
        <f>(X502/100)*0.278+(Y502/100)*0.0732</f>
        <v>0.25664000000000003</v>
      </c>
      <c r="AE502" s="44">
        <f t="shared" si="164"/>
        <v>3.3127355382364448E-3</v>
      </c>
      <c r="AF502" s="61" t="str">
        <f t="shared" si="165"/>
        <v>District has 100 pumps, with 91 % of pumps being electric. The electric tariff subsidy is Very High. These pumps abstract 249 MCM of groundwater.</v>
      </c>
      <c r="AG502" s="146">
        <f>INDEX(Replacement!N:N,MATCH(B502,Replacement!B:B,0))</f>
        <v>94.204305760000011</v>
      </c>
      <c r="AH502" s="147">
        <f>INDEX('Community SIP'!C:C,MATCH(B502,'Community SIP'!B:B,0))</f>
        <v>0.65</v>
      </c>
      <c r="AI502" s="147">
        <f>INDEX('Community SIP'!D:D,MATCH(B502,'Community SIP'!B:B,0))</f>
        <v>1.66</v>
      </c>
      <c r="AJ502" s="67" t="str">
        <f t="shared" si="166"/>
        <v>Very High</v>
      </c>
      <c r="AK502" s="64">
        <f t="shared" si="167"/>
        <v>4</v>
      </c>
      <c r="AL502" s="64" t="str">
        <f t="shared" si="168"/>
        <v>Moderate</v>
      </c>
      <c r="AM502" s="70" t="str">
        <f t="shared" si="169"/>
        <v>Small and Marginal farmers hold 94 % of holdings. The average area per holding is 0.65 ha with Moderate fragmentation of land.</v>
      </c>
      <c r="AN502" s="150" t="str">
        <f>INDEX(DISCOM!E:E,MATCH(B502,DISCOM!B:B,0))</f>
        <v>Tamil Nadu Generation and Distribution Corporation Limited (TANGEDCO)</v>
      </c>
      <c r="AO502" s="150"/>
      <c r="AP502" s="150" t="str">
        <f>INDEX(DISCOM!F:F,MATCH(B502,DISCOM!B:B,0))</f>
        <v>C-</v>
      </c>
      <c r="AQ502" s="74" t="str">
        <f>INDEX(DISCOM!H:H,MATCH(B502,DISCOM!B:B,0))</f>
        <v>No</v>
      </c>
      <c r="AR502" s="150"/>
      <c r="AS502" s="77">
        <f>(INDEX(Tariff!D:D,MATCH(A502,Tariff!A:A,0)))*100</f>
        <v>0</v>
      </c>
      <c r="AT502" s="85" t="str">
        <f>(INDEX(Tariff!E:E,MATCH(A502,Tariff!A:A,0)))</f>
        <v>Very High</v>
      </c>
      <c r="AU502" s="86" t="str">
        <f t="shared" si="170"/>
        <v xml:space="preserve">Tamil Nadu Generation and Distribution Corporation Limited (TANGEDCO) is the Distribution Company responsible for distributing electricity. The rating of DISCOM (capturing financial and operational metrics) is C-. </v>
      </c>
      <c r="AV502" s="119" t="str">
        <f>INDEX('Community SIP'!I:I,MATCH(B502,'Community SIP'!B:B,0))</f>
        <v>Community SIP</v>
      </c>
      <c r="AW502" s="119" t="str">
        <f t="shared" si="173"/>
        <v xml:space="preserve"> Small farm areas alongside higher fragmentation of holdings suggests community SIPs may be preferred</v>
      </c>
      <c r="AX502" s="119" t="str">
        <f t="shared" si="174"/>
        <v/>
      </c>
      <c r="AY502" s="119"/>
      <c r="AZ502" s="120" t="str">
        <f t="shared" si="171"/>
        <v>Electric</v>
      </c>
      <c r="BA502" s="119"/>
      <c r="BB502" s="120" t="str">
        <f>INDEX(DISCOM!H:H,MATCH(B502,DISCOM!B:B,0))</f>
        <v>No</v>
      </c>
      <c r="BC502" s="153" t="s">
        <v>724</v>
      </c>
      <c r="BD502" s="181" t="str">
        <f t="shared" si="172"/>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02" s="58" t="s">
        <v>725</v>
      </c>
      <c r="BG502">
        <f>Y502*100</f>
        <v>500</v>
      </c>
    </row>
    <row r="503" spans="1:59" ht="123" customHeight="1" x14ac:dyDescent="0.25">
      <c r="A503" s="88" t="str">
        <f>INDEX(Aquifer!A:A,MATCH(B503,Aquifer!C:C,0))</f>
        <v>jammu and kashmir</v>
      </c>
      <c r="B503" s="89" t="s">
        <v>355</v>
      </c>
      <c r="C503" s="87">
        <v>4.5999999999999996</v>
      </c>
      <c r="D503" s="130">
        <f>INDEX(Aquifer!J:J,MATCH(B503,Aquifer!C:C,0))*100</f>
        <v>17.715556258623568</v>
      </c>
      <c r="E503" s="128">
        <v>126.69999999999999</v>
      </c>
      <c r="F503" s="128">
        <v>5.9</v>
      </c>
      <c r="G503" s="128">
        <v>38.919587310174272</v>
      </c>
      <c r="H503" s="46" t="str">
        <f t="shared" si="156"/>
        <v>Low</v>
      </c>
      <c r="I503" s="46" t="str">
        <f t="shared" si="157"/>
        <v>Low</v>
      </c>
      <c r="J503" s="46" t="str">
        <f t="shared" si="158"/>
        <v>Low</v>
      </c>
      <c r="K503" s="46" t="str">
        <f t="shared" si="159"/>
        <v>Moderate</v>
      </c>
      <c r="L503" s="91" t="str">
        <f t="shared" si="160"/>
        <v>District has Low proportion of area under cultivation, supporting Low cropping intensity. Irrigation coverage is Low with Moderate irrigation water requirements.</v>
      </c>
      <c r="M503" s="132">
        <v>2.2399999999999998</v>
      </c>
      <c r="N503" s="132">
        <f>INDEX(Aquifer!H:H,MATCH(B503,Aquifer!C:C,0))</f>
        <v>32.65</v>
      </c>
      <c r="O503" s="77" t="str">
        <f>INDEX(Aquifer!F:F,MATCH(B503,Aquifer!C:C,0))</f>
        <v>HR</v>
      </c>
      <c r="P503" s="134">
        <f>INDEX(surface_water_body!F:F,MATCH(B503,surface_water_body!A:A,0))</f>
        <v>45</v>
      </c>
      <c r="Q503" s="42">
        <f>INDEX(surface_water_body!D:D,MATCH(B503,surface_water_body!A:A,0))</f>
        <v>1.1000000000000003E-4</v>
      </c>
      <c r="R503" s="132">
        <f>INDEX(surface_water_body!E:E,MATCH(B503,surface_water_body!A:A,0))</f>
        <v>1.1841819376710986E-5</v>
      </c>
      <c r="S503" s="43" t="str">
        <f t="shared" si="161"/>
        <v>Low</v>
      </c>
      <c r="T503" s="43" t="str">
        <f t="shared" si="162"/>
        <v>Low</v>
      </c>
      <c r="U503" s="43">
        <f t="shared" si="175"/>
        <v>1</v>
      </c>
      <c r="V503" s="48" t="str">
        <f t="shared" si="163"/>
        <v>Groundwater contribution to irrigation is Low with current groundwater development stage classified as Low. There are 45 surface water bodies, covering 0% of district area.</v>
      </c>
      <c r="W503" s="136">
        <v>100</v>
      </c>
      <c r="X503" s="134">
        <v>0</v>
      </c>
      <c r="Y503" s="143">
        <f>INDEX(Aquifer!E:E, MATCH(B503,Aquifer!C:C,0))*100</f>
        <v>0</v>
      </c>
      <c r="Z503" s="139">
        <f>(INDEX(Aquifer!G:G, MATCH(B503,Aquifer!C:C,0)))*(10^4/10^6)</f>
        <v>4.5808</v>
      </c>
      <c r="AA503" s="141">
        <v>235</v>
      </c>
      <c r="AB503" s="56">
        <f>INDEX(Replacement!M:M, MATCH(B503,Replacement!B:B,0))</f>
        <v>9.4681451000777805</v>
      </c>
      <c r="AC503" s="57">
        <f t="shared" si="176"/>
        <v>4</v>
      </c>
      <c r="AD503" s="57">
        <f>(X503/100)*0.278+(Y503/100)*0.0732</f>
        <v>0</v>
      </c>
      <c r="AE503" s="44">
        <f t="shared" si="164"/>
        <v>0</v>
      </c>
      <c r="AF503" s="61" t="str">
        <f t="shared" si="165"/>
        <v>District has 100 pumps, with 0 % of pumps being electric. The electric tariff subsidy is Moderate. These pumps abstract 4 MCM of groundwater.</v>
      </c>
      <c r="AG503" s="146">
        <f>INDEX(Replacement!N:N,MATCH(B503,Replacement!B:B,0))</f>
        <v>94.04</v>
      </c>
      <c r="AH503" s="147">
        <f>INDEX('Community SIP'!C:C,MATCH(B503,'Community SIP'!B:B,0))</f>
        <v>0.62</v>
      </c>
      <c r="AI503" s="147">
        <f>INDEX('Community SIP'!D:D,MATCH(B503,'Community SIP'!B:B,0))</f>
        <v>2.63</v>
      </c>
      <c r="AJ503" s="67" t="str">
        <f t="shared" si="166"/>
        <v>Very High</v>
      </c>
      <c r="AK503" s="64">
        <f t="shared" si="167"/>
        <v>4</v>
      </c>
      <c r="AL503" s="64" t="str">
        <f t="shared" si="168"/>
        <v>High</v>
      </c>
      <c r="AM503" s="70" t="str">
        <f t="shared" si="169"/>
        <v>Small and Marginal farmers hold 94 % of holdings. The average area per holding is 0.62 ha with High fragmentation of land.</v>
      </c>
      <c r="AN503" s="150" t="e">
        <f>INDEX(DISCOM!E:E,MATCH(B503,DISCOM!B:B,0))</f>
        <v>#N/A</v>
      </c>
      <c r="AO503" s="150"/>
      <c r="AP503" s="150" t="e">
        <f>INDEX(DISCOM!F:F,MATCH(B503,DISCOM!B:B,0))</f>
        <v>#N/A</v>
      </c>
      <c r="AQ503" s="74" t="str">
        <f>INDEX(DISCOM!H:H,MATCH(B503,DISCOM!B:B,0))</f>
        <v>No data</v>
      </c>
      <c r="AR503" s="150"/>
      <c r="AS503" s="77">
        <f>(INDEX(Tariff!D:D,MATCH(A503,Tariff!A:A,0)))*100</f>
        <v>235</v>
      </c>
      <c r="AT503" s="85" t="str">
        <f>(INDEX(Tariff!E:E,MATCH(A503,Tariff!A:A,0)))</f>
        <v>Moderate</v>
      </c>
      <c r="AU503" s="86" t="s">
        <v>735</v>
      </c>
      <c r="AV503" s="119" t="str">
        <f>INDEX('Community SIP'!I:I,MATCH(B503,'Community SIP'!B:B,0))</f>
        <v>Community SIP</v>
      </c>
      <c r="AW503" s="119" t="str">
        <f t="shared" si="173"/>
        <v xml:space="preserve"> Small farm areas alongside higher fragmentation of holdings suggests community SIPs may be preferred</v>
      </c>
      <c r="AX503" s="119" t="str">
        <f t="shared" si="174"/>
        <v/>
      </c>
      <c r="AY503" s="119"/>
      <c r="AZ503" s="119" t="str">
        <f t="shared" si="171"/>
        <v>Diesel</v>
      </c>
      <c r="BA503" s="119"/>
      <c r="BB503" s="120" t="str">
        <f>INDEX(DISCOM!H:H,MATCH(B503,DISCOM!B:B,0))</f>
        <v>No data</v>
      </c>
      <c r="BC503" s="153" t="s">
        <v>736</v>
      </c>
      <c r="BD503" s="181" t="str">
        <f t="shared" si="172"/>
        <v>Higher proportion of diesel pumps suggests that PM-KUSUM model B be preferred. Small farm areas alongside higher fragmentation of holdings suggests community SIPs may be preferred</v>
      </c>
      <c r="BE503" s="58" t="s">
        <v>737</v>
      </c>
      <c r="BG503">
        <f>Y503*100</f>
        <v>0</v>
      </c>
    </row>
    <row r="504" spans="1:59" ht="123" customHeight="1" x14ac:dyDescent="0.25">
      <c r="A504" s="88" t="str">
        <f>INDEX(Aquifer!A:A,MATCH(B504,Aquifer!C:C,0))</f>
        <v>jharkhand</v>
      </c>
      <c r="B504" s="89" t="s">
        <v>488</v>
      </c>
      <c r="C504" s="87">
        <v>5.03</v>
      </c>
      <c r="D504" s="130">
        <f>INDEX(Aquifer!J:J,MATCH(B504,Aquifer!C:C,0))*100</f>
        <v>12.550179288275547</v>
      </c>
      <c r="E504" s="128">
        <v>162.20000000000002</v>
      </c>
      <c r="F504" s="128">
        <v>13.8</v>
      </c>
      <c r="G504" s="128">
        <v>40.892350080125951</v>
      </c>
      <c r="H504" s="46" t="str">
        <f t="shared" si="156"/>
        <v>Low</v>
      </c>
      <c r="I504" s="46" t="str">
        <f t="shared" si="157"/>
        <v>Moderate</v>
      </c>
      <c r="J504" s="46" t="str">
        <f t="shared" si="158"/>
        <v>Low</v>
      </c>
      <c r="K504" s="46" t="str">
        <f t="shared" si="159"/>
        <v>Moderate</v>
      </c>
      <c r="L504" s="91" t="str">
        <f t="shared" si="160"/>
        <v>District has Low proportion of area under cultivation, supporting Moderate cropping intensity. Irrigation coverage is Low with Moderate irrigation water requirements.</v>
      </c>
      <c r="M504" s="132">
        <v>72.83</v>
      </c>
      <c r="N504" s="132">
        <f>INDEX(Aquifer!H:H,MATCH(B504,Aquifer!C:C,0))</f>
        <v>62.3</v>
      </c>
      <c r="O504" s="77" t="str">
        <f>INDEX(Aquifer!F:F,MATCH(B504,Aquifer!C:C,0))</f>
        <v>HR</v>
      </c>
      <c r="P504" s="134">
        <f>INDEX(surface_water_body!F:F,MATCH(B504,surface_water_body!A:A,0))</f>
        <v>1372</v>
      </c>
      <c r="Q504" s="42">
        <f>INDEX(surface_water_body!D:D,MATCH(B504,surface_water_body!A:A,0))</f>
        <v>1760.266230000005</v>
      </c>
      <c r="R504" s="132">
        <f>INDEX(surface_water_body!E:E,MATCH(B504,surface_water_body!A:A,0))</f>
        <v>131.00233682083129</v>
      </c>
      <c r="S504" s="43" t="str">
        <f t="shared" si="161"/>
        <v>High</v>
      </c>
      <c r="T504" s="43" t="str">
        <f t="shared" si="162"/>
        <v>Moderate</v>
      </c>
      <c r="U504" s="43">
        <f t="shared" si="175"/>
        <v>4</v>
      </c>
      <c r="V504" s="48" t="str">
        <f t="shared" si="163"/>
        <v>Groundwater contribution to irrigation is High with current groundwater development stage classified as Moderate. There are 1372 surface water bodies, covering 131% of district area.</v>
      </c>
      <c r="W504" s="136">
        <v>100</v>
      </c>
      <c r="X504" s="134">
        <v>10</v>
      </c>
      <c r="Y504" s="143">
        <f>INDEX(Aquifer!E:E, MATCH(B504,Aquifer!C:C,0))*100</f>
        <v>88</v>
      </c>
      <c r="Z504" s="139">
        <f>(INDEX(Aquifer!G:G, MATCH(B504,Aquifer!C:C,0)))*(10^4/10^6)</f>
        <v>64.112399999999994</v>
      </c>
      <c r="AA504" s="141">
        <v>95</v>
      </c>
      <c r="AB504" s="56">
        <f>INDEX(Replacement!M:M, MATCH(B504,Replacement!B:B,0))</f>
        <v>5.9</v>
      </c>
      <c r="AC504" s="57">
        <f t="shared" si="176"/>
        <v>4</v>
      </c>
      <c r="AD504" s="57">
        <f>(X504/100)*0.278+(Y504/100)*0.0732</f>
        <v>9.2216000000000006E-2</v>
      </c>
      <c r="AE504" s="44">
        <f t="shared" si="164"/>
        <v>3.165210856602667E-4</v>
      </c>
      <c r="AF504" s="61" t="str">
        <f t="shared" si="165"/>
        <v>District has 100 pumps, with 10 % of pumps being electric. The electric tariff subsidy is High. These pumps abstract 64 MCM of groundwater.</v>
      </c>
      <c r="AG504" s="146">
        <f>INDEX(Replacement!N:N,MATCH(B504,Replacement!B:B,0))</f>
        <v>76.78</v>
      </c>
      <c r="AH504" s="147">
        <f>INDEX('Community SIP'!C:C,MATCH(B504,'Community SIP'!B:B,0))</f>
        <v>1.55</v>
      </c>
      <c r="AI504" s="147">
        <f>INDEX('Community SIP'!D:D,MATCH(B504,'Community SIP'!B:B,0))</f>
        <v>2.37</v>
      </c>
      <c r="AJ504" s="67" t="str">
        <f t="shared" si="166"/>
        <v>High</v>
      </c>
      <c r="AK504" s="64">
        <f t="shared" si="167"/>
        <v>3</v>
      </c>
      <c r="AL504" s="64" t="str">
        <f t="shared" si="168"/>
        <v>High</v>
      </c>
      <c r="AM504" s="70" t="str">
        <f t="shared" si="169"/>
        <v>Small and Marginal farmers hold 76 % of holdings. The average area per holding is 1.55 ha with High fragmentation of land.</v>
      </c>
      <c r="AN504" s="150" t="str">
        <f>INDEX(DISCOM!E:E,MATCH(B504,DISCOM!B:B,0))</f>
        <v>Jharkhand Bijli Vitran Nigam Limited (JBVNL)</v>
      </c>
      <c r="AO504" s="150"/>
      <c r="AP504" s="150" t="str">
        <f>INDEX(DISCOM!F:F,MATCH(B504,DISCOM!B:B,0))</f>
        <v>C-</v>
      </c>
      <c r="AQ504" s="74" t="str">
        <f>INDEX(DISCOM!H:H,MATCH(B504,DISCOM!B:B,0))</f>
        <v>No</v>
      </c>
      <c r="AR504" s="150"/>
      <c r="AS504" s="77">
        <f>(INDEX(Tariff!D:D,MATCH(A504,Tariff!A:A,0)))*100</f>
        <v>95</v>
      </c>
      <c r="AT504" s="85" t="str">
        <f>(INDEX(Tariff!E:E,MATCH(A504,Tariff!A:A,0)))</f>
        <v>High</v>
      </c>
      <c r="AU504" s="86" t="str">
        <f t="shared" si="170"/>
        <v xml:space="preserve">Jharkhand Bijli Vitran Nigam Limited (JBVNL) is the Distribution Company responsible for distributing electricity. The rating of DISCOM (capturing financial and operational metrics) is C-. </v>
      </c>
      <c r="AV504" s="119" t="str">
        <f>INDEX('Community SIP'!I:I,MATCH(B504,'Community SIP'!B:B,0))</f>
        <v>Community SIP</v>
      </c>
      <c r="AW504" s="119" t="str">
        <f t="shared" si="173"/>
        <v xml:space="preserve"> Small farm areas alongside higher fragmentation of holdings suggests community SIPs may be preferred</v>
      </c>
      <c r="AX504" s="119" t="str">
        <f t="shared" si="174"/>
        <v xml:space="preserve"> High groundwater development suggests that new SIPs should focus on surface water sources. </v>
      </c>
      <c r="AY504" s="120" t="s">
        <v>727</v>
      </c>
      <c r="AZ504" s="119" t="str">
        <f t="shared" si="171"/>
        <v>Diesel</v>
      </c>
      <c r="BA504" s="119"/>
      <c r="BB504" s="120" t="str">
        <f>INDEX(DISCOM!H:H,MATCH(B504,DISCOM!B:B,0))</f>
        <v>No</v>
      </c>
      <c r="BC504" s="153" t="s">
        <v>736</v>
      </c>
      <c r="BD504" s="181" t="str">
        <f t="shared" si="172"/>
        <v>Higher proportion of diesel pumps suggests that PM-KUSUM model B be preferred. High groundwater development suggests that new SIPs should focus on surface water sources.  Small farm areas alongside higher fragmentation of holdings suggests community SIPs may be preferred</v>
      </c>
      <c r="BE504" s="58" t="s">
        <v>737</v>
      </c>
      <c r="BG504">
        <f>Y504*100</f>
        <v>8800</v>
      </c>
    </row>
    <row r="505" spans="1:59" ht="123" customHeight="1" x14ac:dyDescent="0.25">
      <c r="A505" s="88" t="str">
        <f>INDEX(Aquifer!A:A,MATCH(B505,Aquifer!C:C,0))</f>
        <v>uttar pradesh</v>
      </c>
      <c r="B505" s="89" t="s">
        <v>584</v>
      </c>
      <c r="C505" s="87">
        <v>4.7961514324409</v>
      </c>
      <c r="D505" s="130">
        <f>INDEX(Aquifer!J:J,MATCH(B505,Aquifer!C:C,0))*100</f>
        <v>79.846092497221349</v>
      </c>
      <c r="E505" s="128">
        <v>189.79999999999998</v>
      </c>
      <c r="F505" s="128">
        <v>96.2</v>
      </c>
      <c r="G505" s="128">
        <v>69.072875339319282</v>
      </c>
      <c r="H505" s="46" t="str">
        <f t="shared" si="156"/>
        <v>Very High</v>
      </c>
      <c r="I505" s="46" t="str">
        <f t="shared" si="157"/>
        <v>High</v>
      </c>
      <c r="J505" s="46" t="str">
        <f t="shared" si="158"/>
        <v>Very High</v>
      </c>
      <c r="K505" s="46" t="str">
        <f t="shared" si="159"/>
        <v>Very High</v>
      </c>
      <c r="L505" s="91" t="str">
        <f t="shared" si="160"/>
        <v>District has Very High proportion of area under cultivation, supporting High cropping intensity. Irrigation coverage is Very High with Very High irrigation water requirements.</v>
      </c>
      <c r="M505" s="132">
        <v>89.45</v>
      </c>
      <c r="N505" s="132">
        <f>INDEX(Aquifer!H:H,MATCH(B505,Aquifer!C:C,0))</f>
        <v>74.650000000000006</v>
      </c>
      <c r="O505" s="77" t="str">
        <f>INDEX(Aquifer!F:F,MATCH(B505,Aquifer!C:C,0))</f>
        <v>SR</v>
      </c>
      <c r="P505" s="134">
        <f>INDEX(surface_water_body!F:F,MATCH(B505,surface_water_body!A:A,0))</f>
        <v>2575</v>
      </c>
      <c r="Q505" s="42">
        <f>INDEX(surface_water_body!D:D,MATCH(B505,surface_water_body!A:A,0))</f>
        <v>6.5124699999999995</v>
      </c>
      <c r="R505" s="132">
        <f>INDEX(surface_water_body!E:E,MATCH(B505,surface_water_body!A:A,0))</f>
        <v>0.24981944224407704</v>
      </c>
      <c r="S505" s="43" t="str">
        <f t="shared" si="161"/>
        <v>Very High</v>
      </c>
      <c r="T505" s="43" t="str">
        <f t="shared" si="162"/>
        <v>Semi-critical</v>
      </c>
      <c r="U505" s="43">
        <f t="shared" si="175"/>
        <v>2</v>
      </c>
      <c r="V505" s="48" t="str">
        <f t="shared" si="163"/>
        <v>Groundwater contribution to irrigation is Very High with current groundwater development stage classified as Semi-critical. There are 2575 surface water bodies, covering 0.2% of district area.</v>
      </c>
      <c r="W505" s="136">
        <v>100</v>
      </c>
      <c r="X505" s="134">
        <v>22</v>
      </c>
      <c r="Y505" s="143">
        <f>INDEX(Aquifer!E:E, MATCH(B505,Aquifer!C:C,0))*100</f>
        <v>76</v>
      </c>
      <c r="Z505" s="139">
        <f>(INDEX(Aquifer!G:G, MATCH(B505,Aquifer!C:C,0)))*(10^4/10^6)</f>
        <v>994.00890000000004</v>
      </c>
      <c r="AA505" s="141">
        <v>0</v>
      </c>
      <c r="AB505" s="56">
        <f>INDEX(Replacement!M:M, MATCH(B505,Replacement!B:B,0))</f>
        <v>6.8</v>
      </c>
      <c r="AC505" s="57">
        <f t="shared" si="176"/>
        <v>4</v>
      </c>
      <c r="AD505" s="57">
        <f>(X505/100)*0.278+(Y505/100)*0.0732</f>
        <v>0.11679200000000001</v>
      </c>
      <c r="AE505" s="44">
        <f t="shared" si="164"/>
        <v>7.1633241070259562E-3</v>
      </c>
      <c r="AF505" s="61" t="str">
        <f t="shared" si="165"/>
        <v>District has 100 pumps, with 22 % of pumps being electric. The electric tariff subsidy is Very High. These pumps abstract 994 MCM of groundwater.</v>
      </c>
      <c r="AG505" s="146">
        <f>INDEX(Replacement!N:N,MATCH(B505,Replacement!B:B,0))</f>
        <v>89.922860839999998</v>
      </c>
      <c r="AH505" s="147">
        <f>INDEX('Community SIP'!C:C,MATCH(B505,'Community SIP'!B:B,0))</f>
        <v>0.89</v>
      </c>
      <c r="AI505" s="147">
        <f>INDEX('Community SIP'!D:D,MATCH(B505,'Community SIP'!B:B,0))</f>
        <v>1.96</v>
      </c>
      <c r="AJ505" s="67" t="str">
        <f t="shared" si="166"/>
        <v>Very High</v>
      </c>
      <c r="AK505" s="64">
        <f t="shared" si="167"/>
        <v>4</v>
      </c>
      <c r="AL505" s="64" t="str">
        <f t="shared" si="168"/>
        <v>Moderate</v>
      </c>
      <c r="AM505" s="70" t="str">
        <f t="shared" si="169"/>
        <v>Small and Marginal farmers hold 89 % of holdings. The average area per holding is 0.89 ha with Moderate fragmentation of land.</v>
      </c>
      <c r="AN505" s="150" t="str">
        <f>INDEX(DISCOM!E:E,MATCH(B505,DISCOM!B:B,0))</f>
        <v>Paschimanchal Vidyut Vitran Nigam Limited (PVVNL)</v>
      </c>
      <c r="AO505" s="150"/>
      <c r="AP505" s="150" t="str">
        <f>INDEX(DISCOM!F:F,MATCH(B505,DISCOM!B:B,0))</f>
        <v>B</v>
      </c>
      <c r="AQ505" s="74" t="str">
        <f>INDEX(DISCOM!H:H,MATCH(B505,DISCOM!B:B,0))</f>
        <v>Yes</v>
      </c>
      <c r="AR505" s="150" t="s">
        <v>726</v>
      </c>
      <c r="AS505" s="77">
        <f>(INDEX(Tariff!D:D,MATCH(A505,Tariff!A:A,0)))*100</f>
        <v>0</v>
      </c>
      <c r="AT505" s="85" t="str">
        <f>(INDEX(Tariff!E:E,MATCH(A505,Tariff!A:A,0)))</f>
        <v>Very High</v>
      </c>
      <c r="AU505" s="86" t="str">
        <f t="shared" si="170"/>
        <v>Paschimanchal Vidyut Vitran Nigam Limited (PVVNL) is the Distribution Company responsible for distributing electricity. The rating of DISCOM (capturing financial and operational metrics) is B. More than 70 % of feeder is segregated.</v>
      </c>
      <c r="AV505" s="119" t="str">
        <f>INDEX('Community SIP'!I:I,MATCH(B505,'Community SIP'!B:B,0))</f>
        <v>Community SIP</v>
      </c>
      <c r="AW505" s="119" t="str">
        <f t="shared" si="173"/>
        <v xml:space="preserve"> Small farm areas alongside higher fragmentation of holdings suggests community SIPs may be preferred</v>
      </c>
      <c r="AX505" s="119" t="str">
        <f t="shared" si="174"/>
        <v xml:space="preserve"> High groundwater development suggests that new SIPs should focus on surface water sources. </v>
      </c>
      <c r="AY505" s="120" t="s">
        <v>727</v>
      </c>
      <c r="AZ505" s="119" t="str">
        <f t="shared" si="171"/>
        <v>Diesel</v>
      </c>
      <c r="BA505" s="120" t="s">
        <v>728</v>
      </c>
      <c r="BB505" s="120" t="str">
        <f>INDEX(DISCOM!H:H,MATCH(B505,DISCOM!B:B,0))</f>
        <v>Yes</v>
      </c>
      <c r="BC505" s="153" t="s">
        <v>736</v>
      </c>
      <c r="BD505" s="181" t="str">
        <f t="shared" si="172"/>
        <v>Higher proportion of diesel pumps suggests that PM-KUSUM model B be preferred. High groundwater development suggests that new SIPs should focus on surface water sources.  Small farm areas alongside higher fragmentation of holdings suggests community SIPs may be preferred</v>
      </c>
      <c r="BE505" s="58" t="s">
        <v>737</v>
      </c>
      <c r="BG505">
        <f>Y505*100</f>
        <v>7600</v>
      </c>
    </row>
    <row r="506" spans="1:59" ht="123" customHeight="1" x14ac:dyDescent="0.25">
      <c r="A506" s="88" t="str">
        <f>INDEX(Aquifer!A:A,MATCH(B506,Aquifer!C:C,0))</f>
        <v>jharkhand</v>
      </c>
      <c r="B506" s="89" t="s">
        <v>50</v>
      </c>
      <c r="C506" s="87">
        <v>5.0769869191636996</v>
      </c>
      <c r="D506" s="130">
        <f>INDEX(Aquifer!J:J,MATCH(B506,Aquifer!C:C,0))*100</f>
        <v>42.479881602071963</v>
      </c>
      <c r="E506" s="128">
        <v>205.10000000000002</v>
      </c>
      <c r="F506" s="128">
        <v>13</v>
      </c>
      <c r="G506" s="128">
        <v>39.890609797785899</v>
      </c>
      <c r="H506" s="46" t="str">
        <f t="shared" si="156"/>
        <v>Moderate</v>
      </c>
      <c r="I506" s="46" t="str">
        <f t="shared" si="157"/>
        <v>High</v>
      </c>
      <c r="J506" s="46" t="str">
        <f t="shared" si="158"/>
        <v>Low</v>
      </c>
      <c r="K506" s="46" t="str">
        <f t="shared" si="159"/>
        <v>Moderate</v>
      </c>
      <c r="L506" s="91" t="str">
        <f t="shared" si="160"/>
        <v>District has Moderate proportion of area under cultivation, supporting High cropping intensity. Irrigation coverage is Low with Moderate irrigation water requirements.</v>
      </c>
      <c r="M506" s="132">
        <v>65.319999999999993</v>
      </c>
      <c r="N506" s="132">
        <f>INDEX(Aquifer!H:H,MATCH(B506,Aquifer!C:C,0))</f>
        <v>46.94</v>
      </c>
      <c r="O506" s="77" t="str">
        <f>INDEX(Aquifer!F:F,MATCH(B506,Aquifer!C:C,0))</f>
        <v>HR</v>
      </c>
      <c r="P506" s="134">
        <f>INDEX(surface_water_body!F:F,MATCH(B506,surface_water_body!A:A,0))</f>
        <v>5808</v>
      </c>
      <c r="Q506" s="42">
        <f>INDEX(surface_water_body!D:D,MATCH(B506,surface_water_body!A:A,0))</f>
        <v>5165.0919400002012</v>
      </c>
      <c r="R506" s="132">
        <f>INDEX(surface_water_body!E:E,MATCH(B506,surface_water_body!A:A,0))</f>
        <v>105.76743757602138</v>
      </c>
      <c r="S506" s="43" t="str">
        <f t="shared" si="161"/>
        <v>High</v>
      </c>
      <c r="T506" s="43" t="str">
        <f t="shared" si="162"/>
        <v>Low</v>
      </c>
      <c r="U506" s="43">
        <f t="shared" si="175"/>
        <v>4</v>
      </c>
      <c r="V506" s="48" t="str">
        <f t="shared" si="163"/>
        <v>Groundwater contribution to irrigation is High with current groundwater development stage classified as Low. There are 5808 surface water bodies, covering 105.8% of district area.</v>
      </c>
      <c r="W506" s="136">
        <v>100</v>
      </c>
      <c r="X506" s="134">
        <v>7.0000000000000009</v>
      </c>
      <c r="Y506" s="143">
        <f>INDEX(Aquifer!E:E, MATCH(B506,Aquifer!C:C,0))*100</f>
        <v>91</v>
      </c>
      <c r="Z506" s="139">
        <f>(INDEX(Aquifer!G:G, MATCH(B506,Aquifer!C:C,0)))*(10^4/10^6)</f>
        <v>173.8725</v>
      </c>
      <c r="AA506" s="141">
        <v>95</v>
      </c>
      <c r="AB506" s="56">
        <f>INDEX(Replacement!M:M, MATCH(B506,Replacement!B:B,0))</f>
        <v>6.6</v>
      </c>
      <c r="AC506" s="57">
        <f t="shared" si="176"/>
        <v>4</v>
      </c>
      <c r="AD506" s="57">
        <f>(X506/100)*0.278+(Y506/100)*0.0732</f>
        <v>8.607200000000001E-2</v>
      </c>
      <c r="AE506" s="44">
        <f t="shared" si="164"/>
        <v>8.9627038988666701E-4</v>
      </c>
      <c r="AF506" s="61" t="str">
        <f t="shared" si="165"/>
        <v>District has 100 pumps, with 7 % of pumps being electric. The electric tariff subsidy is High. These pumps abstract 173 MCM of groundwater.</v>
      </c>
      <c r="AG506" s="146">
        <f>INDEX(Replacement!N:N,MATCH(B506,Replacement!B:B,0))</f>
        <v>80.02</v>
      </c>
      <c r="AH506" s="147">
        <f>INDEX('Community SIP'!C:C,MATCH(B506,'Community SIP'!B:B,0))</f>
        <v>1.44</v>
      </c>
      <c r="AI506" s="147">
        <f>INDEX('Community SIP'!D:D,MATCH(B506,'Community SIP'!B:B,0))</f>
        <v>1</v>
      </c>
      <c r="AJ506" s="67" t="str">
        <f t="shared" si="166"/>
        <v>Very High</v>
      </c>
      <c r="AK506" s="64">
        <f t="shared" si="167"/>
        <v>3</v>
      </c>
      <c r="AL506" s="64" t="str">
        <f t="shared" si="168"/>
        <v>Low</v>
      </c>
      <c r="AM506" s="70" t="str">
        <f t="shared" si="169"/>
        <v>Small and Marginal farmers hold 80 % of holdings. The average area per holding is 1.44 ha with Low fragmentation of land.</v>
      </c>
      <c r="AN506" s="150" t="str">
        <f>INDEX(DISCOM!E:E,MATCH(B506,DISCOM!B:B,0))</f>
        <v>Jharkhand Bijli Vitran Nigam Limited (JBVNL)</v>
      </c>
      <c r="AO506" s="150"/>
      <c r="AP506" s="150" t="str">
        <f>INDEX(DISCOM!F:F,MATCH(B506,DISCOM!B:B,0))</f>
        <v>C-</v>
      </c>
      <c r="AQ506" s="74" t="str">
        <f>INDEX(DISCOM!H:H,MATCH(B506,DISCOM!B:B,0))</f>
        <v>No</v>
      </c>
      <c r="AR506" s="150"/>
      <c r="AS506" s="77">
        <f>(INDEX(Tariff!D:D,MATCH(A506,Tariff!A:A,0)))*100</f>
        <v>95</v>
      </c>
      <c r="AT506" s="85" t="str">
        <f>(INDEX(Tariff!E:E,MATCH(A506,Tariff!A:A,0)))</f>
        <v>High</v>
      </c>
      <c r="AU506" s="86" t="str">
        <f t="shared" si="170"/>
        <v xml:space="preserve">Jharkhand Bijli Vitran Nigam Limited (JBVNL) is the Distribution Company responsible for distributing electricity. The rating of DISCOM (capturing financial and operational metrics) is C-. </v>
      </c>
      <c r="AV506" s="119" t="str">
        <f>INDEX('Community SIP'!I:I,MATCH(B506,'Community SIP'!B:B,0))</f>
        <v/>
      </c>
      <c r="AW506" s="119" t="str">
        <f t="shared" si="173"/>
        <v/>
      </c>
      <c r="AX506" s="119" t="str">
        <f t="shared" si="174"/>
        <v/>
      </c>
      <c r="AY506" s="119"/>
      <c r="AZ506" s="119" t="str">
        <f t="shared" si="171"/>
        <v>Diesel</v>
      </c>
      <c r="BA506" s="119"/>
      <c r="BB506" s="120" t="str">
        <f>INDEX(DISCOM!H:H,MATCH(B506,DISCOM!B:B,0))</f>
        <v>No</v>
      </c>
      <c r="BC506" s="153" t="s">
        <v>736</v>
      </c>
      <c r="BD506" s="181" t="str">
        <f t="shared" si="172"/>
        <v>Higher proportion of diesel pumps suggests that PM-KUSUM model B be preferred.</v>
      </c>
      <c r="BE506" s="58" t="s">
        <v>737</v>
      </c>
      <c r="BG506">
        <f>Y506*100</f>
        <v>9100</v>
      </c>
    </row>
    <row r="507" spans="1:59" ht="123" customHeight="1" x14ac:dyDescent="0.25">
      <c r="A507" s="88" t="str">
        <f>INDEX(Aquifer!A:A,MATCH(B507,Aquifer!C:C,0))</f>
        <v>telangana</v>
      </c>
      <c r="B507" s="89" t="s">
        <v>161</v>
      </c>
      <c r="C507" s="87">
        <v>5.3442060394409001</v>
      </c>
      <c r="D507" s="130">
        <f>INDEX(Aquifer!J:J,MATCH(B507,Aquifer!C:C,0))*100</f>
        <v>45.320267858212446</v>
      </c>
      <c r="E507" s="128">
        <v>109.3</v>
      </c>
      <c r="F507" s="128">
        <v>29</v>
      </c>
      <c r="G507" s="128">
        <v>67.575190899174061</v>
      </c>
      <c r="H507" s="46" t="str">
        <f t="shared" si="156"/>
        <v>Moderate</v>
      </c>
      <c r="I507" s="46" t="str">
        <f t="shared" si="157"/>
        <v>Low</v>
      </c>
      <c r="J507" s="46" t="str">
        <f t="shared" si="158"/>
        <v>Moderate</v>
      </c>
      <c r="K507" s="46" t="str">
        <f t="shared" si="159"/>
        <v>Very High</v>
      </c>
      <c r="L507" s="91" t="str">
        <f t="shared" si="160"/>
        <v>District has Moderate proportion of area under cultivation, supporting Low cropping intensity. Irrigation coverage is Moderate with Very High irrigation water requirements.</v>
      </c>
      <c r="M507" s="132">
        <v>90.45</v>
      </c>
      <c r="N507" s="132">
        <f>INDEX(Aquifer!H:H,MATCH(B507,Aquifer!C:C,0))</f>
        <v>52.42</v>
      </c>
      <c r="O507" s="77" t="str">
        <f>INDEX(Aquifer!F:F,MATCH(B507,Aquifer!C:C,0))</f>
        <v>HR</v>
      </c>
      <c r="P507" s="134">
        <f>INDEX(surface_water_body!F:F,MATCH(B507,surface_water_body!A:A,0))</f>
        <v>3022</v>
      </c>
      <c r="Q507" s="42">
        <f>INDEX(surface_water_body!D:D,MATCH(B507,surface_water_body!A:A,0))</f>
        <v>98.091109999999972</v>
      </c>
      <c r="R507" s="132">
        <f>INDEX(surface_water_body!E:E,MATCH(B507,surface_water_body!A:A,0))</f>
        <v>1.2723914800411975</v>
      </c>
      <c r="S507" s="43" t="str">
        <f t="shared" si="161"/>
        <v>Very High</v>
      </c>
      <c r="T507" s="43" t="str">
        <f t="shared" si="162"/>
        <v>Moderate</v>
      </c>
      <c r="U507" s="43">
        <f t="shared" si="175"/>
        <v>4</v>
      </c>
      <c r="V507" s="48" t="str">
        <f t="shared" si="163"/>
        <v>Groundwater contribution to irrigation is Very High with current groundwater development stage classified as Moderate. There are 3022 surface water bodies, covering 1.3% of district area.</v>
      </c>
      <c r="W507" s="136">
        <v>100</v>
      </c>
      <c r="X507" s="134">
        <v>100</v>
      </c>
      <c r="Y507" s="143">
        <f>INDEX(Aquifer!E:E, MATCH(B507,Aquifer!C:C,0))*100</f>
        <v>0</v>
      </c>
      <c r="Z507" s="139">
        <f>(INDEX(Aquifer!G:G, MATCH(B507,Aquifer!C:C,0)))*(10^4/10^6)</f>
        <v>574.18040000000008</v>
      </c>
      <c r="AA507" s="141">
        <v>0</v>
      </c>
      <c r="AB507" s="56">
        <f>INDEX(Replacement!M:M, MATCH(B507,Replacement!B:B,0))</f>
        <v>10.9</v>
      </c>
      <c r="AC507" s="57">
        <f t="shared" si="176"/>
        <v>1</v>
      </c>
      <c r="AD507" s="57">
        <f>(X507/100)*0.278+(Y507/100)*0.0732</f>
        <v>0.27800000000000002</v>
      </c>
      <c r="AE507" s="44">
        <f t="shared" si="164"/>
        <v>1.5787813139985191E-2</v>
      </c>
      <c r="AF507" s="61" t="str">
        <f t="shared" si="165"/>
        <v>District has 100 pumps, with 100 % of pumps being electric. The electric tariff subsidy is Very High. These pumps abstract 574 MCM of groundwater.</v>
      </c>
      <c r="AG507" s="146">
        <f>INDEX(Replacement!N:N,MATCH(B507,Replacement!B:B,0))</f>
        <v>85.98285697</v>
      </c>
      <c r="AH507" s="147">
        <f>INDEX('Community SIP'!C:C,MATCH(B507,'Community SIP'!B:B,0))</f>
        <v>1.1599999999999999</v>
      </c>
      <c r="AI507" s="147">
        <f>INDEX('Community SIP'!D:D,MATCH(B507,'Community SIP'!B:B,0))</f>
        <v>1.4</v>
      </c>
      <c r="AJ507" s="67" t="str">
        <f t="shared" si="166"/>
        <v>Very High</v>
      </c>
      <c r="AK507" s="64">
        <f t="shared" si="167"/>
        <v>3</v>
      </c>
      <c r="AL507" s="64" t="str">
        <f t="shared" si="168"/>
        <v>Moderate</v>
      </c>
      <c r="AM507" s="70" t="str">
        <f t="shared" si="169"/>
        <v>Small and Marginal farmers hold 85 % of holdings. The average area per holding is 1.16 ha with Moderate fragmentation of land.</v>
      </c>
      <c r="AN507" s="150" t="str">
        <f>INDEX(DISCOM!E:E,MATCH(B507,DISCOM!B:B,0))</f>
        <v>Southern Power Distribution Company of Telangana Limited (TSSPDCL)</v>
      </c>
      <c r="AO507" s="150"/>
      <c r="AP507" s="150" t="str">
        <f>INDEX(DISCOM!F:F,MATCH(B507,DISCOM!B:B,0))</f>
        <v>C</v>
      </c>
      <c r="AQ507" s="74" t="str">
        <f>INDEX(DISCOM!H:H,MATCH(B507,DISCOM!B:B,0))</f>
        <v>No</v>
      </c>
      <c r="AR507" s="150"/>
      <c r="AS507" s="77">
        <f>(INDEX(Tariff!D:D,MATCH(A507,Tariff!A:A,0)))*100</f>
        <v>0</v>
      </c>
      <c r="AT507" s="85" t="str">
        <f>(INDEX(Tariff!E:E,MATCH(A507,Tariff!A:A,0)))</f>
        <v>Very High</v>
      </c>
      <c r="AU507" s="86" t="str">
        <f t="shared" si="170"/>
        <v xml:space="preserve">Southern Power Distribution Company of Telangana Limited (TSSPDCL) is the Distribution Company responsible for distributing electricity. The rating of DISCOM (capturing financial and operational metrics) is C. </v>
      </c>
      <c r="AV507" s="119" t="str">
        <f>INDEX('Community SIP'!I:I,MATCH(B507,'Community SIP'!B:B,0))</f>
        <v/>
      </c>
      <c r="AW507" s="119" t="str">
        <f t="shared" si="173"/>
        <v/>
      </c>
      <c r="AX507" s="119" t="str">
        <f t="shared" si="174"/>
        <v xml:space="preserve"> High groundwater development suggests that new SIPs should focus on surface water sources. </v>
      </c>
      <c r="AY507" s="120" t="s">
        <v>727</v>
      </c>
      <c r="AZ507" s="120" t="str">
        <f t="shared" si="171"/>
        <v>Electric</v>
      </c>
      <c r="BA507" s="119"/>
      <c r="BB507" s="120" t="str">
        <f>INDEX(DISCOM!H:H,MATCH(B507,DISCOM!B:B,0))</f>
        <v>No</v>
      </c>
      <c r="BC507" s="153" t="s">
        <v>724</v>
      </c>
      <c r="BD507" s="181" t="str">
        <f t="shared" si="172"/>
        <v xml:space="preserve">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v>
      </c>
      <c r="BE507" s="58" t="s">
        <v>725</v>
      </c>
      <c r="BG507">
        <f>Y507*100</f>
        <v>0</v>
      </c>
    </row>
    <row r="508" spans="1:59" ht="123" customHeight="1" x14ac:dyDescent="0.25">
      <c r="A508" s="88" t="str">
        <f>INDEX(Aquifer!A:A,MATCH(B508,Aquifer!C:C,0))</f>
        <v>madhya pradesh</v>
      </c>
      <c r="B508" s="89" t="s">
        <v>609</v>
      </c>
      <c r="C508" s="87">
        <v>5.3478652789923</v>
      </c>
      <c r="D508" s="130">
        <f>INDEX(Aquifer!J:J,MATCH(B508,Aquifer!C:C,0))*100</f>
        <v>70.718734503824024</v>
      </c>
      <c r="E508" s="128">
        <v>172.2</v>
      </c>
      <c r="F508" s="128">
        <v>41.5</v>
      </c>
      <c r="G508" s="128">
        <v>72.798828125</v>
      </c>
      <c r="H508" s="46" t="str">
        <f t="shared" si="156"/>
        <v>High</v>
      </c>
      <c r="I508" s="46" t="str">
        <f t="shared" si="157"/>
        <v>Moderate</v>
      </c>
      <c r="J508" s="46" t="str">
        <f t="shared" si="158"/>
        <v>Moderate</v>
      </c>
      <c r="K508" s="46" t="str">
        <f t="shared" si="159"/>
        <v>Very High</v>
      </c>
      <c r="L508" s="91" t="str">
        <f t="shared" si="160"/>
        <v>District has High proportion of area under cultivation, supporting Moderate cropping intensity. Irrigation coverage is Moderate with Very High irrigation water requirements.</v>
      </c>
      <c r="M508" s="132">
        <v>71.540000000000006</v>
      </c>
      <c r="N508" s="132">
        <f>INDEX(Aquifer!H:H,MATCH(B508,Aquifer!C:C,0))</f>
        <v>135.13999999999999</v>
      </c>
      <c r="O508" s="77" t="str">
        <f>INDEX(Aquifer!F:F,MATCH(B508,Aquifer!C:C,0))</f>
        <v>HR</v>
      </c>
      <c r="P508" s="134">
        <f>INDEX(surface_water_body!F:F,MATCH(B508,surface_water_body!A:A,0))</f>
        <v>1546</v>
      </c>
      <c r="Q508" s="42">
        <f>INDEX(surface_water_body!D:D,MATCH(B508,surface_water_body!A:A,0))</f>
        <v>26.04391000000005</v>
      </c>
      <c r="R508" s="132">
        <f>INDEX(surface_water_body!E:E,MATCH(B508,surface_water_body!A:A,0))</f>
        <v>0.52168849529233863</v>
      </c>
      <c r="S508" s="43" t="str">
        <f t="shared" si="161"/>
        <v>High</v>
      </c>
      <c r="T508" s="43" t="str">
        <f t="shared" si="162"/>
        <v>Over-exploited</v>
      </c>
      <c r="U508" s="43">
        <f t="shared" si="175"/>
        <v>4</v>
      </c>
      <c r="V508" s="48" t="str">
        <f t="shared" si="163"/>
        <v>Groundwater contribution to irrigation is High with current groundwater development stage classified as Over-exploited. There are 1546 surface water bodies, covering 0.5% of district area.</v>
      </c>
      <c r="W508" s="136">
        <v>100</v>
      </c>
      <c r="X508" s="134">
        <v>100</v>
      </c>
      <c r="Y508" s="143">
        <f>INDEX(Aquifer!E:E, MATCH(B508,Aquifer!C:C,0))*100</f>
        <v>0</v>
      </c>
      <c r="Z508" s="139">
        <f>(INDEX(Aquifer!G:G, MATCH(B508,Aquifer!C:C,0)))*(10^4/10^6)</f>
        <v>1039.2581</v>
      </c>
      <c r="AA508" s="141">
        <v>135</v>
      </c>
      <c r="AB508" s="56">
        <f>INDEX(Replacement!M:M, MATCH(B508,Replacement!B:B,0))</f>
        <v>17.399999999999999</v>
      </c>
      <c r="AC508" s="57">
        <f t="shared" si="176"/>
        <v>1</v>
      </c>
      <c r="AD508" s="57">
        <f>(X508/100)*0.278+(Y508/100)*0.0732</f>
        <v>0.27800000000000002</v>
      </c>
      <c r="AE508" s="44">
        <f t="shared" si="164"/>
        <v>4.5616271256422224E-2</v>
      </c>
      <c r="AF508" s="61" t="str">
        <f t="shared" si="165"/>
        <v>District has 100 pumps, with 100 % of pumps being electric. The electric tariff subsidy is High. These pumps abstract 1039 MCM of groundwater.</v>
      </c>
      <c r="AG508" s="146">
        <f>INDEX(Replacement!N:N,MATCH(B508,Replacement!B:B,0))</f>
        <v>75.09</v>
      </c>
      <c r="AH508" s="147">
        <f>INDEX('Community SIP'!C:C,MATCH(B508,'Community SIP'!B:B,0))</f>
        <v>1.57</v>
      </c>
      <c r="AI508" s="147">
        <f>INDEX('Community SIP'!D:D,MATCH(B508,'Community SIP'!B:B,0))</f>
        <v>2.4500000000000002</v>
      </c>
      <c r="AJ508" s="67" t="str">
        <f t="shared" si="166"/>
        <v>High</v>
      </c>
      <c r="AK508" s="64">
        <f t="shared" si="167"/>
        <v>3</v>
      </c>
      <c r="AL508" s="64" t="str">
        <f t="shared" si="168"/>
        <v>High</v>
      </c>
      <c r="AM508" s="70" t="str">
        <f t="shared" si="169"/>
        <v>Small and Marginal farmers hold 75 % of holdings. The average area per holding is 1.57 ha with High fragmentation of land.</v>
      </c>
      <c r="AN508" s="150" t="str">
        <f>INDEX(DISCOM!E:E,MATCH(B508,DISCOM!B:B,0))</f>
        <v>Madhya Pradesh Paschim Kshetra Vidyut Company Limited (MPPaKVVCL)</v>
      </c>
      <c r="AO508" s="150"/>
      <c r="AP508" s="150" t="str">
        <f>INDEX(DISCOM!F:F,MATCH(B508,DISCOM!B:B,0))</f>
        <v>A</v>
      </c>
      <c r="AQ508" s="74" t="str">
        <f>INDEX(DISCOM!H:H,MATCH(B508,DISCOM!B:B,0))</f>
        <v>Yes</v>
      </c>
      <c r="AR508" s="150" t="s">
        <v>726</v>
      </c>
      <c r="AS508" s="77">
        <f>(INDEX(Tariff!D:D,MATCH(A508,Tariff!A:A,0)))*100</f>
        <v>135</v>
      </c>
      <c r="AT508" s="85" t="str">
        <f>(INDEX(Tariff!E:E,MATCH(A508,Tariff!A:A,0)))</f>
        <v>High</v>
      </c>
      <c r="AU508" s="86" t="str">
        <f t="shared" si="170"/>
        <v>Madhya Pradesh Paschim Kshetra Vidyut Company Limited (MPPaKVVCL) is the Distribution Company responsible for distributing electricity. The rating of DISCOM (capturing financial and operational metrics) is A. More than 70 % of feeder is segregated.</v>
      </c>
      <c r="AV508" s="119" t="str">
        <f>INDEX('Community SIP'!I:I,MATCH(B508,'Community SIP'!B:B,0))</f>
        <v>Community SIP</v>
      </c>
      <c r="AW508" s="119" t="str">
        <f t="shared" si="173"/>
        <v xml:space="preserve"> Small farm areas alongside higher fragmentation of holdings suggests community SIPs may be preferred</v>
      </c>
      <c r="AX508" s="119" t="str">
        <f t="shared" si="174"/>
        <v xml:space="preserve"> High groundwater development suggests that new SIPs should focus on surface water sources. </v>
      </c>
      <c r="AY508" s="120" t="s">
        <v>727</v>
      </c>
      <c r="AZ508" s="119" t="str">
        <f t="shared" si="171"/>
        <v>Electric</v>
      </c>
      <c r="BA508" s="120" t="s">
        <v>728</v>
      </c>
      <c r="BB508" s="120" t="str">
        <f>INDEX(DISCOM!H:H,MATCH(B508,DISCOM!B:B,0))</f>
        <v>Yes</v>
      </c>
      <c r="BC508" s="153" t="s">
        <v>729</v>
      </c>
      <c r="BD508" s="181" t="str">
        <f t="shared" si="172"/>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508" s="58" t="s">
        <v>730</v>
      </c>
      <c r="BG508">
        <f>Y508*100</f>
        <v>0</v>
      </c>
    </row>
    <row r="509" spans="1:59" ht="123" customHeight="1" x14ac:dyDescent="0.25">
      <c r="A509" s="88" t="str">
        <f>INDEX(Aquifer!A:A,MATCH(B509,Aquifer!C:C,0))</f>
        <v>maharashtra</v>
      </c>
      <c r="B509" s="89" t="s">
        <v>421</v>
      </c>
      <c r="C509" s="87">
        <v>5.1582147703548999</v>
      </c>
      <c r="D509" s="130">
        <f>INDEX(Aquifer!J:J,MATCH(B509,Aquifer!C:C,0))*100</f>
        <v>37.163155316021559</v>
      </c>
      <c r="E509" s="128">
        <v>111.60000000000001</v>
      </c>
      <c r="F509" s="128">
        <v>3.1</v>
      </c>
      <c r="G509" s="128">
        <v>60.646918624446712</v>
      </c>
      <c r="H509" s="46" t="str">
        <f t="shared" si="156"/>
        <v>Moderate</v>
      </c>
      <c r="I509" s="46" t="str">
        <f t="shared" si="157"/>
        <v>Low</v>
      </c>
      <c r="J509" s="46" t="str">
        <f t="shared" si="158"/>
        <v>Low</v>
      </c>
      <c r="K509" s="46" t="str">
        <f t="shared" si="159"/>
        <v>High</v>
      </c>
      <c r="L509" s="91" t="str">
        <f t="shared" si="160"/>
        <v>District has Moderate proportion of area under cultivation, supporting Low cropping intensity. Irrigation coverage is Low with High irrigation water requirements.</v>
      </c>
      <c r="M509" s="132">
        <v>74.760000000000005</v>
      </c>
      <c r="N509" s="132">
        <f>INDEX(Aquifer!H:H,MATCH(B509,Aquifer!C:C,0))</f>
        <v>17.3</v>
      </c>
      <c r="O509" s="77" t="str">
        <f>INDEX(Aquifer!F:F,MATCH(B509,Aquifer!C:C,0))</f>
        <v>HR</v>
      </c>
      <c r="P509" s="134">
        <f>INDEX(surface_water_body!F:F,MATCH(B509,surface_water_body!A:A,0))</f>
        <v>795</v>
      </c>
      <c r="Q509" s="42">
        <f>INDEX(surface_water_body!D:D,MATCH(B509,surface_water_body!A:A,0))</f>
        <v>6.5625</v>
      </c>
      <c r="R509" s="132">
        <f>INDEX(surface_water_body!E:E,MATCH(B509,surface_water_body!A:A,0))</f>
        <v>7.3707018730245877E-2</v>
      </c>
      <c r="S509" s="43" t="str">
        <f t="shared" si="161"/>
        <v>High</v>
      </c>
      <c r="T509" s="43" t="str">
        <f t="shared" si="162"/>
        <v>Low</v>
      </c>
      <c r="U509" s="43">
        <f t="shared" si="175"/>
        <v>2</v>
      </c>
      <c r="V509" s="48" t="str">
        <f t="shared" si="163"/>
        <v>Groundwater contribution to irrigation is High with current groundwater development stage classified as Low. There are 795 surface water bodies, covering 0.1% of district area.</v>
      </c>
      <c r="W509" s="136">
        <v>100</v>
      </c>
      <c r="X509" s="134">
        <v>98</v>
      </c>
      <c r="Y509" s="143">
        <f>INDEX(Aquifer!E:E, MATCH(B509,Aquifer!C:C,0))*100</f>
        <v>2</v>
      </c>
      <c r="Z509" s="139">
        <f>(INDEX(Aquifer!G:G, MATCH(B509,Aquifer!C:C,0)))*(10^4/10^6)</f>
        <v>63.903700000000001</v>
      </c>
      <c r="AA509" s="141">
        <v>155</v>
      </c>
      <c r="AB509" s="56">
        <f>INDEX(Replacement!M:M, MATCH(B509,Replacement!B:B,0))</f>
        <v>6.8</v>
      </c>
      <c r="AC509" s="57">
        <f t="shared" si="176"/>
        <v>1</v>
      </c>
      <c r="AD509" s="57">
        <f>(X509/100)*0.278+(Y509/100)*0.0732</f>
        <v>0.27390400000000004</v>
      </c>
      <c r="AE509" s="44">
        <f t="shared" si="164"/>
        <v>1.080029484764326E-3</v>
      </c>
      <c r="AF509" s="61" t="str">
        <f t="shared" si="165"/>
        <v>District has 100 pumps, with 98 % of pumps being electric. The electric tariff subsidy is Moderate. These pumps abstract 63 MCM of groundwater.</v>
      </c>
      <c r="AG509" s="146">
        <f>INDEX(Replacement!N:N,MATCH(B509,Replacement!B:B,0))</f>
        <v>82.679999999999993</v>
      </c>
      <c r="AH509" s="147">
        <f>INDEX('Community SIP'!C:C,MATCH(B509,'Community SIP'!B:B,0))</f>
        <v>1.17</v>
      </c>
      <c r="AI509" s="147">
        <f>INDEX('Community SIP'!D:D,MATCH(B509,'Community SIP'!B:B,0))</f>
        <v>3.04</v>
      </c>
      <c r="AJ509" s="67" t="str">
        <f t="shared" si="166"/>
        <v>Very High</v>
      </c>
      <c r="AK509" s="64">
        <f t="shared" si="167"/>
        <v>3</v>
      </c>
      <c r="AL509" s="64" t="str">
        <f t="shared" si="168"/>
        <v>Very High</v>
      </c>
      <c r="AM509" s="70" t="str">
        <f t="shared" si="169"/>
        <v>Small and Marginal farmers hold 82 % of holdings. The average area per holding is 1.17 ha with Very High fragmentation of land.</v>
      </c>
      <c r="AN509" s="150" t="str">
        <f>INDEX(DISCOM!E:E,MATCH(B509,DISCOM!B:B,0))</f>
        <v>Maharashtra State Electricity Distribution Company Limited (MSEDCL)</v>
      </c>
      <c r="AO509" s="150"/>
      <c r="AP509" s="150" t="str">
        <f>INDEX(DISCOM!F:F,MATCH(B509,DISCOM!B:B,0))</f>
        <v>C</v>
      </c>
      <c r="AQ509" s="74" t="str">
        <f>INDEX(DISCOM!H:H,MATCH(B509,DISCOM!B:B,0))</f>
        <v>Yes</v>
      </c>
      <c r="AR509" s="150" t="s">
        <v>726</v>
      </c>
      <c r="AS509" s="77">
        <f>(INDEX(Tariff!D:D,MATCH(A509,Tariff!A:A,0)))*100</f>
        <v>155</v>
      </c>
      <c r="AT509" s="85" t="str">
        <f>(INDEX(Tariff!E:E,MATCH(A509,Tariff!A:A,0)))</f>
        <v>Moderate</v>
      </c>
      <c r="AU509" s="86" t="str">
        <f t="shared" si="170"/>
        <v>Maharashtra State Electricity Distribution Company Limited (MSEDCL) is the Distribution Company responsible for distributing electricity. The rating of DISCOM (capturing financial and operational metrics) is C. More than 70 % of feeder is segregated.</v>
      </c>
      <c r="AV509" s="119" t="str">
        <f>INDEX('Community SIP'!I:I,MATCH(B509,'Community SIP'!B:B,0))</f>
        <v>Community SIP</v>
      </c>
      <c r="AW509" s="119" t="str">
        <f t="shared" si="173"/>
        <v xml:space="preserve"> Small farm areas alongside higher fragmentation of holdings suggests community SIPs may be preferred</v>
      </c>
      <c r="AX509" s="119" t="str">
        <f t="shared" si="174"/>
        <v xml:space="preserve"> High groundwater development suggests that new SIPs should focus on surface water sources. </v>
      </c>
      <c r="AY509" s="120" t="s">
        <v>727</v>
      </c>
      <c r="AZ509" s="119" t="str">
        <f t="shared" si="171"/>
        <v>Electric</v>
      </c>
      <c r="BA509" s="119"/>
      <c r="BB509" s="120" t="str">
        <f>INDEX(DISCOM!H:H,MATCH(B509,DISCOM!B:B,0))</f>
        <v>Yes</v>
      </c>
      <c r="BC509" s="153" t="s">
        <v>733</v>
      </c>
      <c r="BD509" s="181" t="str">
        <f t="shared" si="172"/>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509" s="58" t="s">
        <v>734</v>
      </c>
      <c r="BG509">
        <f>Y509*100</f>
        <v>200</v>
      </c>
    </row>
    <row r="510" spans="1:59" ht="123" customHeight="1" x14ac:dyDescent="0.25">
      <c r="A510" s="88" t="str">
        <f>INDEX(Aquifer!A:A,MATCH(B510,Aquifer!C:C,0))</f>
        <v>odisha</v>
      </c>
      <c r="B510" s="89" t="s">
        <v>51</v>
      </c>
      <c r="C510" s="87">
        <v>5.03</v>
      </c>
      <c r="D510" s="130">
        <f>INDEX(Aquifer!J:J,MATCH(B510,Aquifer!C:C,0))*100</f>
        <v>26.298105918240701</v>
      </c>
      <c r="E510" s="128">
        <v>104.69999999999999</v>
      </c>
      <c r="F510" s="128">
        <v>33</v>
      </c>
      <c r="G510" s="128">
        <v>41.442967409948544</v>
      </c>
      <c r="H510" s="46" t="str">
        <f t="shared" si="156"/>
        <v>Moderate</v>
      </c>
      <c r="I510" s="46" t="str">
        <f t="shared" si="157"/>
        <v>Low</v>
      </c>
      <c r="J510" s="46" t="str">
        <f t="shared" si="158"/>
        <v>Moderate</v>
      </c>
      <c r="K510" s="46" t="str">
        <f t="shared" si="159"/>
        <v>Moderate</v>
      </c>
      <c r="L510" s="91" t="str">
        <f t="shared" si="160"/>
        <v>District has Moderate proportion of area under cultivation, supporting Low cropping intensity. Irrigation coverage is Moderate with Moderate irrigation water requirements.</v>
      </c>
      <c r="M510" s="132">
        <v>9.2899999999999991</v>
      </c>
      <c r="N510" s="132">
        <f>INDEX(Aquifer!H:H,MATCH(B510,Aquifer!C:C,0))</f>
        <v>33.32</v>
      </c>
      <c r="O510" s="77" t="str">
        <f>INDEX(Aquifer!F:F,MATCH(B510,Aquifer!C:C,0))</f>
        <v>HR</v>
      </c>
      <c r="P510" s="134">
        <f>INDEX(surface_water_body!F:F,MATCH(B510,surface_water_body!A:A,0))</f>
        <v>612</v>
      </c>
      <c r="Q510" s="42">
        <f>INDEX(surface_water_body!D:D,MATCH(B510,surface_water_body!A:A,0))</f>
        <v>2.1921400000000038</v>
      </c>
      <c r="R510" s="132">
        <f>INDEX(surface_water_body!E:E,MATCH(B510,surface_water_body!A:A,0))</f>
        <v>2.9620525247225395E-2</v>
      </c>
      <c r="S510" s="43" t="str">
        <f t="shared" si="161"/>
        <v>Low</v>
      </c>
      <c r="T510" s="43" t="str">
        <f t="shared" si="162"/>
        <v>Low</v>
      </c>
      <c r="U510" s="43">
        <f t="shared" si="175"/>
        <v>1</v>
      </c>
      <c r="V510" s="48" t="str">
        <f t="shared" si="163"/>
        <v>Groundwater contribution to irrigation is Low with current groundwater development stage classified as Low. There are 612 surface water bodies, covering 0% of district area.</v>
      </c>
      <c r="W510" s="136">
        <v>100</v>
      </c>
      <c r="X510" s="134">
        <v>43</v>
      </c>
      <c r="Y510" s="143">
        <f>INDEX(Aquifer!E:E, MATCH(B510,Aquifer!C:C,0))*100</f>
        <v>34</v>
      </c>
      <c r="Z510" s="139">
        <f>(INDEX(Aquifer!G:G, MATCH(B510,Aquifer!C:C,0)))*(10^4/10^6)</f>
        <v>187.58090000000001</v>
      </c>
      <c r="AA510" s="141">
        <v>150</v>
      </c>
      <c r="AB510" s="56">
        <f>INDEX(Replacement!M:M, MATCH(B510,Replacement!B:B,0))</f>
        <v>3.8</v>
      </c>
      <c r="AC510" s="57">
        <f t="shared" si="176"/>
        <v>3</v>
      </c>
      <c r="AD510" s="57">
        <f>(X510/100)*0.278+(Y510/100)*0.0732</f>
        <v>0.144428</v>
      </c>
      <c r="AE510" s="44">
        <f t="shared" si="164"/>
        <v>9.3417002828374829E-4</v>
      </c>
      <c r="AF510" s="61" t="str">
        <f t="shared" si="165"/>
        <v>District has 100 pumps, with 43 % of pumps being electric. The electric tariff subsidy is High. These pumps abstract 187 MCM of groundwater.</v>
      </c>
      <c r="AG510" s="146">
        <f>INDEX(Replacement!N:N,MATCH(B510,Replacement!B:B,0))</f>
        <v>89.51</v>
      </c>
      <c r="AH510" s="147">
        <f>INDEX('Community SIP'!C:C,MATCH(B510,'Community SIP'!B:B,0))</f>
        <v>1.1499999999999999</v>
      </c>
      <c r="AI510" s="147">
        <f>INDEX('Community SIP'!D:D,MATCH(B510,'Community SIP'!B:B,0))</f>
        <v>1.7</v>
      </c>
      <c r="AJ510" s="67" t="str">
        <f t="shared" si="166"/>
        <v>Very High</v>
      </c>
      <c r="AK510" s="64">
        <f t="shared" si="167"/>
        <v>3</v>
      </c>
      <c r="AL510" s="64" t="str">
        <f t="shared" si="168"/>
        <v>Moderate</v>
      </c>
      <c r="AM510" s="70" t="str">
        <f t="shared" si="169"/>
        <v>Small and Marginal farmers hold 89 % of holdings. The average area per holding is 1.15 ha with Moderate fragmentation of land.</v>
      </c>
      <c r="AN510" s="150" t="str">
        <f>INDEX(DISCOM!E:E,MATCH(B510,DISCOM!B:B,0))</f>
        <v>TP Southern Odisha Distribution Limited (TPSODL)</v>
      </c>
      <c r="AO510" s="150"/>
      <c r="AP510" s="150" t="str">
        <f>INDEX(DISCOM!F:F,MATCH(B510,DISCOM!B:B,0))</f>
        <v>B</v>
      </c>
      <c r="AQ510" s="74" t="str">
        <f>INDEX(DISCOM!H:H,MATCH(B510,DISCOM!B:B,0))</f>
        <v>No data</v>
      </c>
      <c r="AR510" s="150"/>
      <c r="AS510" s="77">
        <f>(INDEX(Tariff!D:D,MATCH(A510,Tariff!A:A,0)))*100</f>
        <v>150</v>
      </c>
      <c r="AT510" s="85" t="str">
        <f>(INDEX(Tariff!E:E,MATCH(A510,Tariff!A:A,0)))</f>
        <v>High</v>
      </c>
      <c r="AU510" s="86" t="str">
        <f t="shared" si="170"/>
        <v xml:space="preserve">TP Southern Odisha Distribution Limited (TPSODL) is the Distribution Company responsible for distributing electricity. The rating of DISCOM (capturing financial and operational metrics) is B. </v>
      </c>
      <c r="AV510" s="119" t="str">
        <f>INDEX('Community SIP'!I:I,MATCH(B510,'Community SIP'!B:B,0))</f>
        <v/>
      </c>
      <c r="AW510" s="119" t="str">
        <f t="shared" si="173"/>
        <v/>
      </c>
      <c r="AX510" s="119" t="str">
        <f t="shared" si="174"/>
        <v/>
      </c>
      <c r="AY510" s="119"/>
      <c r="AZ510" s="119" t="str">
        <f t="shared" si="171"/>
        <v>mix</v>
      </c>
      <c r="BA510" s="119" t="s">
        <v>728</v>
      </c>
      <c r="BB510" s="120" t="str">
        <f>INDEX(DISCOM!H:H,MATCH(B510,DISCOM!B:B,0))</f>
        <v>No data</v>
      </c>
      <c r="BC510" s="153" t="s">
        <v>744</v>
      </c>
      <c r="BD510" s="181" t="str">
        <f t="shared" si="172"/>
        <v>No data on DISCOM feeder segregation</v>
      </c>
      <c r="BE510" s="58" t="s">
        <v>95</v>
      </c>
      <c r="BG510">
        <f>Y510*100</f>
        <v>3400</v>
      </c>
    </row>
    <row r="511" spans="1:59" ht="123" customHeight="1" x14ac:dyDescent="0.25">
      <c r="A511" s="88" t="str">
        <f>INDEX(Aquifer!A:A,MATCH(B511,Aquifer!C:C,0))</f>
        <v>jammu and kashmir</v>
      </c>
      <c r="B511" s="89" t="s">
        <v>422</v>
      </c>
      <c r="C511" s="87">
        <v>4.5599999999999996</v>
      </c>
      <c r="D511" s="130">
        <f>INDEX(Aquifer!J:J,MATCH(B511,Aquifer!C:C,0))*100</f>
        <v>15.878603305185859</v>
      </c>
      <c r="E511" s="128">
        <v>161.20000000000002</v>
      </c>
      <c r="F511" s="128">
        <v>5.3</v>
      </c>
      <c r="G511" s="128">
        <v>37.142057270836673</v>
      </c>
      <c r="H511" s="46" t="str">
        <f t="shared" si="156"/>
        <v>Low</v>
      </c>
      <c r="I511" s="46" t="str">
        <f t="shared" si="157"/>
        <v>Moderate</v>
      </c>
      <c r="J511" s="46" t="str">
        <f t="shared" si="158"/>
        <v>Low</v>
      </c>
      <c r="K511" s="46" t="str">
        <f t="shared" si="159"/>
        <v>Moderate</v>
      </c>
      <c r="L511" s="91" t="str">
        <f t="shared" si="160"/>
        <v>District has Low proportion of area under cultivation, supporting Moderate cropping intensity. Irrigation coverage is Low with Moderate irrigation water requirements.</v>
      </c>
      <c r="M511" s="132">
        <v>6.2399999999999993</v>
      </c>
      <c r="N511" s="132">
        <f>INDEX(Aquifer!H:H,MATCH(B511,Aquifer!C:C,0))</f>
        <v>21.91</v>
      </c>
      <c r="O511" s="77" t="str">
        <f>INDEX(Aquifer!F:F,MATCH(B511,Aquifer!C:C,0))</f>
        <v>HR</v>
      </c>
      <c r="P511" s="134">
        <f>INDEX(surface_water_body!F:F,MATCH(B511,surface_water_body!A:A,0))</f>
        <v>1471</v>
      </c>
      <c r="Q511" s="42">
        <f>INDEX(surface_water_body!D:D,MATCH(B511,surface_water_body!A:A,0))</f>
        <v>7.6670000000000099E-2</v>
      </c>
      <c r="R511" s="132">
        <f>INDEX(surface_water_body!E:E,MATCH(B511,surface_water_body!A:A,0))</f>
        <v>3.5671928619558139E-3</v>
      </c>
      <c r="S511" s="43" t="str">
        <f t="shared" si="161"/>
        <v>Low</v>
      </c>
      <c r="T511" s="43" t="str">
        <f t="shared" si="162"/>
        <v>Low</v>
      </c>
      <c r="U511" s="43">
        <f t="shared" si="175"/>
        <v>1</v>
      </c>
      <c r="V511" s="48" t="str">
        <f t="shared" si="163"/>
        <v>Groundwater contribution to irrigation is Low with current groundwater development stage classified as Low. There are 1471 surface water bodies, covering 0% of district area.</v>
      </c>
      <c r="W511" s="136">
        <v>100</v>
      </c>
      <c r="X511" s="134">
        <v>0</v>
      </c>
      <c r="Y511" s="143">
        <f>INDEX(Aquifer!E:E, MATCH(B511,Aquifer!C:C,0))*100</f>
        <v>0</v>
      </c>
      <c r="Z511" s="139">
        <f>(INDEX(Aquifer!G:G, MATCH(B511,Aquifer!C:C,0)))*(10^4/10^6)</f>
        <v>13.995999999999999</v>
      </c>
      <c r="AA511" s="141">
        <v>235</v>
      </c>
      <c r="AB511" s="56">
        <f>INDEX(Replacement!M:M, MATCH(B511,Replacement!B:B,0))</f>
        <v>8.1</v>
      </c>
      <c r="AC511" s="57">
        <f t="shared" si="176"/>
        <v>4</v>
      </c>
      <c r="AD511" s="57">
        <f>(X511/100)*0.278+(Y511/100)*0.0732</f>
        <v>0</v>
      </c>
      <c r="AE511" s="44">
        <f t="shared" si="164"/>
        <v>0</v>
      </c>
      <c r="AF511" s="61" t="str">
        <f t="shared" si="165"/>
        <v>District has 100 pumps, with 0 % of pumps being electric. The electric tariff subsidy is Moderate. These pumps abstract 13 MCM of groundwater.</v>
      </c>
      <c r="AG511" s="146">
        <f>INDEX(Replacement!N:N,MATCH(B511,Replacement!B:B,0))</f>
        <v>93.94</v>
      </c>
      <c r="AH511" s="147">
        <f>INDEX('Community SIP'!C:C,MATCH(B511,'Community SIP'!B:B,0))</f>
        <v>0.76</v>
      </c>
      <c r="AI511" s="147">
        <f>INDEX('Community SIP'!D:D,MATCH(B511,'Community SIP'!B:B,0))</f>
        <v>2.75</v>
      </c>
      <c r="AJ511" s="67" t="str">
        <f t="shared" si="166"/>
        <v>Very High</v>
      </c>
      <c r="AK511" s="64">
        <f t="shared" si="167"/>
        <v>4</v>
      </c>
      <c r="AL511" s="64" t="str">
        <f t="shared" si="168"/>
        <v>High</v>
      </c>
      <c r="AM511" s="70" t="str">
        <f t="shared" si="169"/>
        <v>Small and Marginal farmers hold 93 % of holdings. The average area per holding is 0.76 ha with High fragmentation of land.</v>
      </c>
      <c r="AN511" s="150" t="e">
        <f>INDEX(DISCOM!E:E,MATCH(B511,DISCOM!B:B,0))</f>
        <v>#N/A</v>
      </c>
      <c r="AO511" s="150"/>
      <c r="AP511" s="150" t="e">
        <f>INDEX(DISCOM!F:F,MATCH(B511,DISCOM!B:B,0))</f>
        <v>#N/A</v>
      </c>
      <c r="AQ511" s="74" t="str">
        <f>INDEX(DISCOM!H:H,MATCH(B511,DISCOM!B:B,0))</f>
        <v>No data</v>
      </c>
      <c r="AR511" s="150"/>
      <c r="AS511" s="77">
        <f>(INDEX(Tariff!D:D,MATCH(A511,Tariff!A:A,0)))*100</f>
        <v>235</v>
      </c>
      <c r="AT511" s="85" t="str">
        <f>(INDEX(Tariff!E:E,MATCH(A511,Tariff!A:A,0)))</f>
        <v>Moderate</v>
      </c>
      <c r="AU511" s="86" t="s">
        <v>735</v>
      </c>
      <c r="AV511" s="119" t="str">
        <f>INDEX('Community SIP'!I:I,MATCH(B511,'Community SIP'!B:B,0))</f>
        <v>Community SIP</v>
      </c>
      <c r="AW511" s="119" t="str">
        <f t="shared" si="173"/>
        <v xml:space="preserve"> Small farm areas alongside higher fragmentation of holdings suggests community SIPs may be preferred</v>
      </c>
      <c r="AX511" s="119" t="str">
        <f t="shared" si="174"/>
        <v/>
      </c>
      <c r="AY511" s="119"/>
      <c r="AZ511" s="119" t="str">
        <f t="shared" si="171"/>
        <v>Diesel</v>
      </c>
      <c r="BA511" s="119"/>
      <c r="BB511" s="120" t="str">
        <f>INDEX(DISCOM!H:H,MATCH(B511,DISCOM!B:B,0))</f>
        <v>No data</v>
      </c>
      <c r="BC511" s="153" t="s">
        <v>736</v>
      </c>
      <c r="BD511" s="181" t="str">
        <f t="shared" si="172"/>
        <v>Higher proportion of diesel pumps suggests that PM-KUSUM model B be preferred. Small farm areas alongside higher fragmentation of holdings suggests community SIPs may be preferred</v>
      </c>
      <c r="BE511" s="58" t="s">
        <v>737</v>
      </c>
      <c r="BG511">
        <f>Y511*100</f>
        <v>0</v>
      </c>
    </row>
    <row r="512" spans="1:59" ht="123" customHeight="1" x14ac:dyDescent="0.25">
      <c r="A512" s="88" t="str">
        <f>INDEX(Aquifer!A:A,MATCH(B512,Aquifer!C:C,0))</f>
        <v>madhya pradesh</v>
      </c>
      <c r="B512" s="89" t="s">
        <v>423</v>
      </c>
      <c r="C512" s="87">
        <v>5.1008858630263001</v>
      </c>
      <c r="D512" s="130">
        <f>INDEX(Aquifer!J:J,MATCH(B512,Aquifer!C:C,0))*100</f>
        <v>62.074290849231403</v>
      </c>
      <c r="E512" s="128">
        <v>144.19999999999999</v>
      </c>
      <c r="F512" s="128">
        <v>38.799999999999997</v>
      </c>
      <c r="G512" s="128">
        <v>74.281833274639027</v>
      </c>
      <c r="H512" s="46" t="str">
        <f t="shared" si="156"/>
        <v>High</v>
      </c>
      <c r="I512" s="46" t="str">
        <f t="shared" si="157"/>
        <v>Moderate</v>
      </c>
      <c r="J512" s="46" t="str">
        <f t="shared" si="158"/>
        <v>Moderate</v>
      </c>
      <c r="K512" s="46" t="str">
        <f t="shared" si="159"/>
        <v>Very High</v>
      </c>
      <c r="L512" s="91" t="str">
        <f t="shared" si="160"/>
        <v>District has High proportion of area under cultivation, supporting Moderate cropping intensity. Irrigation coverage is Moderate with Very High irrigation water requirements.</v>
      </c>
      <c r="M512" s="132">
        <v>63.449999999999996</v>
      </c>
      <c r="N512" s="132">
        <f>INDEX(Aquifer!H:H,MATCH(B512,Aquifer!C:C,0))</f>
        <v>54.65</v>
      </c>
      <c r="O512" s="77" t="str">
        <f>INDEX(Aquifer!F:F,MATCH(B512,Aquifer!C:C,0))</f>
        <v>HR</v>
      </c>
      <c r="P512" s="134">
        <f>INDEX(surface_water_body!F:F,MATCH(B512,surface_water_body!A:A,0))</f>
        <v>1924</v>
      </c>
      <c r="Q512" s="42">
        <f>INDEX(surface_water_body!D:D,MATCH(B512,surface_water_body!A:A,0))</f>
        <v>29.71989000000001</v>
      </c>
      <c r="R512" s="132">
        <f>INDEX(surface_water_body!E:E,MATCH(B512,surface_water_body!A:A,0))</f>
        <v>0.46756528548405601</v>
      </c>
      <c r="S512" s="43" t="str">
        <f t="shared" si="161"/>
        <v>High</v>
      </c>
      <c r="T512" s="43" t="str">
        <f t="shared" si="162"/>
        <v>Moderate</v>
      </c>
      <c r="U512" s="43">
        <f t="shared" si="175"/>
        <v>4</v>
      </c>
      <c r="V512" s="48" t="str">
        <f t="shared" si="163"/>
        <v>Groundwater contribution to irrigation is High with current groundwater development stage classified as Moderate. There are 1924 surface water bodies, covering 0.5% of district area.</v>
      </c>
      <c r="W512" s="136">
        <v>100</v>
      </c>
      <c r="X512" s="134">
        <v>60</v>
      </c>
      <c r="Y512" s="143">
        <f>INDEX(Aquifer!E:E, MATCH(B512,Aquifer!C:C,0))*100</f>
        <v>39</v>
      </c>
      <c r="Z512" s="139">
        <f>(INDEX(Aquifer!G:G, MATCH(B512,Aquifer!C:C,0)))*(10^4/10^6)</f>
        <v>272.26549999999997</v>
      </c>
      <c r="AA512" s="141">
        <v>135</v>
      </c>
      <c r="AB512" s="56">
        <f>INDEX(Replacement!M:M, MATCH(B512,Replacement!B:B,0))</f>
        <v>11.3</v>
      </c>
      <c r="AC512" s="57">
        <f t="shared" si="176"/>
        <v>2</v>
      </c>
      <c r="AD512" s="57">
        <f>(X512/100)*0.278+(Y512/100)*0.0732</f>
        <v>0.19534799999999999</v>
      </c>
      <c r="AE512" s="44">
        <f t="shared" si="164"/>
        <v>5.4535882627792217E-3</v>
      </c>
      <c r="AF512" s="61" t="str">
        <f t="shared" si="165"/>
        <v>District has 100 pumps, with 60 % of pumps being electric. The electric tariff subsidy is High. These pumps abstract 272 MCM of groundwater.</v>
      </c>
      <c r="AG512" s="146">
        <f>INDEX(Replacement!N:N,MATCH(B512,Replacement!B:B,0))</f>
        <v>85.09</v>
      </c>
      <c r="AH512" s="147">
        <f>INDEX('Community SIP'!C:C,MATCH(B512,'Community SIP'!B:B,0))</f>
        <v>1.1200000000000001</v>
      </c>
      <c r="AI512" s="147">
        <f>INDEX('Community SIP'!D:D,MATCH(B512,'Community SIP'!B:B,0))</f>
        <v>3.21</v>
      </c>
      <c r="AJ512" s="67" t="str">
        <f t="shared" si="166"/>
        <v>Very High</v>
      </c>
      <c r="AK512" s="64">
        <f t="shared" si="167"/>
        <v>3</v>
      </c>
      <c r="AL512" s="64" t="str">
        <f t="shared" si="168"/>
        <v>Very High</v>
      </c>
      <c r="AM512" s="70" t="str">
        <f t="shared" si="169"/>
        <v>Small and Marginal farmers hold 85 % of holdings. The average area per holding is 1.12 ha with Very High fragmentation of land.</v>
      </c>
      <c r="AN512" s="150" t="str">
        <f>INDEX(DISCOM!E:E,MATCH(B512,DISCOM!B:B,0))</f>
        <v>Madhya Pradesh Poorv Kshetra Vidyut Vitaran Company Limited (MPPoKVVCL)</v>
      </c>
      <c r="AO512" s="150"/>
      <c r="AP512" s="150" t="str">
        <f>INDEX(DISCOM!F:F,MATCH(B512,DISCOM!B:B,0))</f>
        <v>B-</v>
      </c>
      <c r="AQ512" s="74" t="str">
        <f>INDEX(DISCOM!H:H,MATCH(B512,DISCOM!B:B,0))</f>
        <v>Yes</v>
      </c>
      <c r="AR512" s="150" t="s">
        <v>726</v>
      </c>
      <c r="AS512" s="77">
        <f>(INDEX(Tariff!D:D,MATCH(A512,Tariff!A:A,0)))*100</f>
        <v>135</v>
      </c>
      <c r="AT512" s="85" t="str">
        <f>(INDEX(Tariff!E:E,MATCH(A512,Tariff!A:A,0)))</f>
        <v>High</v>
      </c>
      <c r="AU512" s="86" t="str">
        <f t="shared" si="170"/>
        <v>Madhya Pradesh Poorv Kshetra Vidyut Vitaran Company Limited (MPPoKVVCL) is the Distribution Company responsible for distributing electricity. The rating of DISCOM (capturing financial and operational metrics) is B-. More than 70 % of feeder is segregated.</v>
      </c>
      <c r="AV512" s="119" t="str">
        <f>INDEX('Community SIP'!I:I,MATCH(B512,'Community SIP'!B:B,0))</f>
        <v>Community SIP</v>
      </c>
      <c r="AW512" s="119" t="str">
        <f t="shared" si="173"/>
        <v xml:space="preserve"> Small farm areas alongside higher fragmentation of holdings suggests community SIPs may be preferred</v>
      </c>
      <c r="AX512" s="119" t="str">
        <f t="shared" si="174"/>
        <v/>
      </c>
      <c r="AY512" s="119"/>
      <c r="AZ512" s="119" t="str">
        <f t="shared" si="171"/>
        <v>mix</v>
      </c>
      <c r="BA512" s="119"/>
      <c r="BB512" s="120" t="str">
        <f>INDEX(DISCOM!H:H,MATCH(B512,DISCOM!B:B,0))</f>
        <v>Yes</v>
      </c>
      <c r="BC512" s="153" t="s">
        <v>739</v>
      </c>
      <c r="BD512" s="181" t="str">
        <f t="shared" si="172"/>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512" s="58" t="s">
        <v>740</v>
      </c>
      <c r="BG512">
        <f>Y512*100</f>
        <v>3900</v>
      </c>
    </row>
    <row r="513" spans="1:59" ht="123" customHeight="1" x14ac:dyDescent="0.25">
      <c r="A513" s="88" t="str">
        <f>INDEX(Aquifer!A:A,MATCH(B513,Aquifer!C:C,0))</f>
        <v>haryana</v>
      </c>
      <c r="B513" s="89" t="s">
        <v>214</v>
      </c>
      <c r="C513" s="87">
        <v>4.9158436839092001</v>
      </c>
      <c r="D513" s="130">
        <f>INDEX(Aquifer!J:J,MATCH(B513,Aquifer!C:C,0))*100</f>
        <v>83.37448068065676</v>
      </c>
      <c r="E513" s="128">
        <v>157.9</v>
      </c>
      <c r="F513" s="128">
        <v>97.1</v>
      </c>
      <c r="G513" s="128">
        <v>67.078189300411523</v>
      </c>
      <c r="H513" s="46" t="str">
        <f t="shared" si="156"/>
        <v>Very High</v>
      </c>
      <c r="I513" s="46" t="str">
        <f t="shared" si="157"/>
        <v>Moderate</v>
      </c>
      <c r="J513" s="46" t="str">
        <f t="shared" si="158"/>
        <v>Very High</v>
      </c>
      <c r="K513" s="46" t="str">
        <f t="shared" si="159"/>
        <v>High</v>
      </c>
      <c r="L513" s="91" t="str">
        <f t="shared" si="160"/>
        <v>District has Very High proportion of area under cultivation, supporting Moderate cropping intensity. Irrigation coverage is Very High with High irrigation water requirements.</v>
      </c>
      <c r="M513" s="132">
        <v>90.77</v>
      </c>
      <c r="N513" s="132">
        <f>INDEX(Aquifer!H:H,MATCH(B513,Aquifer!C:C,0))</f>
        <v>132.81</v>
      </c>
      <c r="O513" s="77" t="str">
        <f>INDEX(Aquifer!F:F,MATCH(B513,Aquifer!C:C,0))</f>
        <v>SR</v>
      </c>
      <c r="P513" s="134">
        <f>INDEX(surface_water_body!F:F,MATCH(B513,surface_water_body!A:A,0))</f>
        <v>771</v>
      </c>
      <c r="Q513" s="42">
        <f>INDEX(surface_water_body!D:D,MATCH(B513,surface_water_body!A:A,0))</f>
        <v>0</v>
      </c>
      <c r="R513" s="132">
        <f>INDEX(surface_water_body!E:E,MATCH(B513,surface_water_body!A:A,0))</f>
        <v>0</v>
      </c>
      <c r="S513" s="43" t="str">
        <f t="shared" si="161"/>
        <v>Very High</v>
      </c>
      <c r="T513" s="43" t="str">
        <f t="shared" si="162"/>
        <v>Over-exploited</v>
      </c>
      <c r="U513" s="43">
        <f t="shared" si="175"/>
        <v>1</v>
      </c>
      <c r="V513" s="48" t="str">
        <f t="shared" si="163"/>
        <v>Groundwater contribution to irrigation is Very High with current groundwater development stage classified as Over-exploited. There are 771 surface water bodies, covering 0% of district area.</v>
      </c>
      <c r="W513" s="136">
        <v>100</v>
      </c>
      <c r="X513" s="134">
        <v>99</v>
      </c>
      <c r="Y513" s="143">
        <f>INDEX(Aquifer!E:E, MATCH(B513,Aquifer!C:C,0))*100</f>
        <v>0</v>
      </c>
      <c r="Z513" s="139">
        <f>(INDEX(Aquifer!G:G, MATCH(B513,Aquifer!C:C,0)))*(10^4/10^6)</f>
        <v>350.75239999999997</v>
      </c>
      <c r="AA513" s="141">
        <v>10</v>
      </c>
      <c r="AB513" s="56">
        <f>INDEX(Replacement!M:M, MATCH(B513,Replacement!B:B,0))</f>
        <v>34.200000000000003</v>
      </c>
      <c r="AC513" s="57">
        <f t="shared" si="176"/>
        <v>1</v>
      </c>
      <c r="AD513" s="57">
        <f>(X513/100)*0.278+(Y513/100)*0.0732</f>
        <v>0.27522000000000002</v>
      </c>
      <c r="AE513" s="44">
        <f t="shared" si="164"/>
        <v>2.9957741438856003E-2</v>
      </c>
      <c r="AF513" s="61" t="str">
        <f t="shared" si="165"/>
        <v>District has 100 pumps, with 99 % of pumps being electric. The electric tariff subsidy is Very High. These pumps abstract 350 MCM of groundwater.</v>
      </c>
      <c r="AG513" s="146">
        <f>INDEX(Replacement!N:N,MATCH(B513,Replacement!B:B,0))</f>
        <v>73.38</v>
      </c>
      <c r="AH513" s="147">
        <f>INDEX('Community SIP'!C:C,MATCH(B513,'Community SIP'!B:B,0))</f>
        <v>1.7</v>
      </c>
      <c r="AI513" s="147">
        <f>INDEX('Community SIP'!D:D,MATCH(B513,'Community SIP'!B:B,0))</f>
        <v>1</v>
      </c>
      <c r="AJ513" s="67" t="str">
        <f t="shared" si="166"/>
        <v>High</v>
      </c>
      <c r="AK513" s="64">
        <f t="shared" si="167"/>
        <v>3</v>
      </c>
      <c r="AL513" s="64" t="str">
        <f t="shared" si="168"/>
        <v>Low</v>
      </c>
      <c r="AM513" s="70" t="str">
        <f t="shared" si="169"/>
        <v>Small and Marginal farmers hold 73 % of holdings. The average area per holding is 1.7 ha with Low fragmentation of land.</v>
      </c>
      <c r="AN513" s="150" t="str">
        <f>INDEX(DISCOM!E:E,MATCH(B513,DISCOM!B:B,0))</f>
        <v>Dakshin Haryana Bijli Vitran Nigam Limited (DHBVNL)</v>
      </c>
      <c r="AO513" s="150"/>
      <c r="AP513" s="150" t="str">
        <f>INDEX(DISCOM!F:F,MATCH(B513,DISCOM!B:B,0))</f>
        <v>A</v>
      </c>
      <c r="AQ513" s="74" t="str">
        <f>INDEX(DISCOM!H:H,MATCH(B513,DISCOM!B:B,0))</f>
        <v>Yes</v>
      </c>
      <c r="AR513" s="150" t="s">
        <v>726</v>
      </c>
      <c r="AS513" s="77">
        <f>(INDEX(Tariff!D:D,MATCH(A513,Tariff!A:A,0)))*100</f>
        <v>10</v>
      </c>
      <c r="AT513" s="85" t="str">
        <f>(INDEX(Tariff!E:E,MATCH(A513,Tariff!A:A,0)))</f>
        <v>Very High</v>
      </c>
      <c r="AU513" s="86" t="str">
        <f t="shared" si="170"/>
        <v>Dakshin Haryana Bijli Vitran Nigam Limited (DHBVNL) is the Distribution Company responsible for distributing electricity. The rating of DISCOM (capturing financial and operational metrics) is A. More than 70 % of feeder is segregated.</v>
      </c>
      <c r="AV513" s="119" t="str">
        <f>INDEX('Community SIP'!I:I,MATCH(B513,'Community SIP'!B:B,0))</f>
        <v/>
      </c>
      <c r="AW513" s="119" t="str">
        <f t="shared" si="173"/>
        <v/>
      </c>
      <c r="AX513" s="119" t="str">
        <f t="shared" si="174"/>
        <v xml:space="preserve"> High groundwater development suggests that new SIPs should focus on surface water sources. </v>
      </c>
      <c r="AY513" s="120" t="s">
        <v>727</v>
      </c>
      <c r="AZ513" s="120" t="str">
        <f t="shared" si="171"/>
        <v>Electric</v>
      </c>
      <c r="BA513" s="120" t="s">
        <v>728</v>
      </c>
      <c r="BB513" s="120" t="str">
        <f>INDEX(DISCOM!H:H,MATCH(B513,DISCOM!B:B,0))</f>
        <v>Yes</v>
      </c>
      <c r="BC513" s="153" t="s">
        <v>729</v>
      </c>
      <c r="BD513" s="181" t="str">
        <f t="shared" si="172"/>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13" s="58" t="s">
        <v>730</v>
      </c>
      <c r="BG513">
        <f>Y513*100</f>
        <v>0</v>
      </c>
    </row>
    <row r="514" spans="1:59" ht="123" customHeight="1" x14ac:dyDescent="0.25">
      <c r="A514" s="88" t="str">
        <f>INDEX(Aquifer!A:A,MATCH(B514,Aquifer!C:C,0))</f>
        <v>meghalaya</v>
      </c>
      <c r="B514" s="89" t="s">
        <v>75</v>
      </c>
      <c r="C514" s="87">
        <v>4.43</v>
      </c>
      <c r="D514" s="130">
        <f>INDEX(Aquifer!J:J,MATCH(B514,Aquifer!C:C,0))*100</f>
        <v>8.6866631933245682</v>
      </c>
      <c r="E514" s="128">
        <v>114.3</v>
      </c>
      <c r="F514" s="128">
        <v>72.099999999999994</v>
      </c>
      <c r="G514" s="128">
        <v>32.390298687060451</v>
      </c>
      <c r="H514" s="46" t="str">
        <f t="shared" si="156"/>
        <v>Low</v>
      </c>
      <c r="I514" s="46" t="str">
        <f t="shared" si="157"/>
        <v>Low</v>
      </c>
      <c r="J514" s="46" t="str">
        <f t="shared" si="158"/>
        <v>High</v>
      </c>
      <c r="K514" s="46" t="str">
        <f t="shared" si="159"/>
        <v>Moderate</v>
      </c>
      <c r="L514" s="91" t="str">
        <f t="shared" si="160"/>
        <v>District has Low proportion of area under cultivation, supporting Low cropping intensity. Irrigation coverage is High with Moderate irrigation water requirements.</v>
      </c>
      <c r="M514" s="132">
        <v>1.08</v>
      </c>
      <c r="N514" s="132">
        <f>INDEX(Aquifer!H:H,MATCH(B514,Aquifer!C:C,0))</f>
        <v>5.53</v>
      </c>
      <c r="O514" s="77" t="str">
        <f>INDEX(Aquifer!F:F,MATCH(B514,Aquifer!C:C,0))</f>
        <v>HR</v>
      </c>
      <c r="P514" s="134">
        <f>INDEX(surface_water_body!F:F,MATCH(B514,surface_water_body!A:A,0))</f>
        <v>2677</v>
      </c>
      <c r="Q514" s="42">
        <f>INDEX(surface_water_body!D:D,MATCH(B514,surface_water_body!A:A,0))</f>
        <v>41.53</v>
      </c>
      <c r="R514" s="132">
        <f>INDEX(surface_water_body!E:E,MATCH(B514,surface_water_body!A:A,0))</f>
        <v>1.7322904181005048</v>
      </c>
      <c r="S514" s="43" t="str">
        <f t="shared" si="161"/>
        <v>Low</v>
      </c>
      <c r="T514" s="43" t="str">
        <f t="shared" si="162"/>
        <v>Low</v>
      </c>
      <c r="U514" s="43">
        <f t="shared" si="175"/>
        <v>4</v>
      </c>
      <c r="V514" s="48" t="str">
        <f t="shared" si="163"/>
        <v>Groundwater contribution to irrigation is Low with current groundwater development stage classified as Low. There are 2677 surface water bodies, covering 1.7% of district area.</v>
      </c>
      <c r="W514" s="136">
        <v>100</v>
      </c>
      <c r="X514" s="134">
        <v>0</v>
      </c>
      <c r="Y514" s="143">
        <f>INDEX(Aquifer!E:E, MATCH(B514,Aquifer!C:C,0))*100</f>
        <v>0</v>
      </c>
      <c r="Z514" s="139">
        <f>(INDEX(Aquifer!G:G, MATCH(B514,Aquifer!C:C,0)))*(10^4/10^6)</f>
        <v>3.9958999999999998</v>
      </c>
      <c r="AA514" s="141">
        <v>300</v>
      </c>
      <c r="AB514" s="56">
        <f>INDEX(Replacement!M:M, MATCH(B514,Replacement!B:B,0))</f>
        <v>2.2999999999999998</v>
      </c>
      <c r="AC514" s="57">
        <f t="shared" si="176"/>
        <v>4</v>
      </c>
      <c r="AD514" s="57">
        <f>(X514/100)*0.278+(Y514/100)*0.0732</f>
        <v>0</v>
      </c>
      <c r="AE514" s="44">
        <f t="shared" si="164"/>
        <v>0</v>
      </c>
      <c r="AF514" s="61" t="str">
        <f t="shared" si="165"/>
        <v>District has 100 pumps, with 0 % of pumps being electric. The electric tariff subsidy is Low. These pumps abstract 3 MCM of groundwater.</v>
      </c>
      <c r="AG514" s="146">
        <f>INDEX(Replacement!N:N,MATCH(B514,Replacement!B:B,0))</f>
        <v>79.05</v>
      </c>
      <c r="AH514" s="147">
        <f>INDEX('Community SIP'!C:C,MATCH(B514,'Community SIP'!B:B,0))</f>
        <v>1.1399999999999999</v>
      </c>
      <c r="AI514" s="147">
        <f>INDEX('Community SIP'!D:D,MATCH(B514,'Community SIP'!B:B,0))</f>
        <v>1.3</v>
      </c>
      <c r="AJ514" s="67" t="str">
        <f t="shared" si="166"/>
        <v>High</v>
      </c>
      <c r="AK514" s="64">
        <f t="shared" si="167"/>
        <v>3</v>
      </c>
      <c r="AL514" s="64" t="str">
        <f t="shared" si="168"/>
        <v>Moderate</v>
      </c>
      <c r="AM514" s="70" t="str">
        <f t="shared" si="169"/>
        <v>Small and Marginal farmers hold 79 % of holdings. The average area per holding is 1.14 ha with Moderate fragmentation of land.</v>
      </c>
      <c r="AN514" s="150" t="str">
        <f>INDEX(DISCOM!E:E,MATCH(B514,DISCOM!B:B,0))</f>
        <v>Meghalaya Power Distribution Corporation Limited (MePDCL)</v>
      </c>
      <c r="AO514" s="150"/>
      <c r="AP514" s="150" t="str">
        <f>INDEX(DISCOM!F:F,MATCH(B514,DISCOM!B:B,0))</f>
        <v>C-</v>
      </c>
      <c r="AQ514" s="74" t="str">
        <f>INDEX(DISCOM!H:H,MATCH(B514,DISCOM!B:B,0))</f>
        <v>Yes</v>
      </c>
      <c r="AR514" s="150" t="s">
        <v>726</v>
      </c>
      <c r="AS514" s="77">
        <f>(INDEX(Tariff!D:D,MATCH(A514,Tariff!A:A,0)))*100</f>
        <v>300</v>
      </c>
      <c r="AT514" s="85" t="str">
        <f>(INDEX(Tariff!E:E,MATCH(A514,Tariff!A:A,0)))</f>
        <v>Low</v>
      </c>
      <c r="AU514" s="86" t="str">
        <f t="shared" si="170"/>
        <v>Meghalaya Power Distribution Corporation Limited (MePDCL) is the Distribution Company responsible for distributing electricity. The rating of DISCOM (capturing financial and operational metrics) is C-. More than 70 % of feeder is segregated.</v>
      </c>
      <c r="AV514" s="119" t="str">
        <f>INDEX('Community SIP'!I:I,MATCH(B514,'Community SIP'!B:B,0))</f>
        <v/>
      </c>
      <c r="AW514" s="119" t="str">
        <f t="shared" si="173"/>
        <v/>
      </c>
      <c r="AX514" s="119" t="str">
        <f t="shared" si="174"/>
        <v/>
      </c>
      <c r="AY514" s="119"/>
      <c r="AZ514" s="119" t="str">
        <f t="shared" si="171"/>
        <v>Diesel</v>
      </c>
      <c r="BA514" s="119"/>
      <c r="BB514" s="120" t="str">
        <f>INDEX(DISCOM!H:H,MATCH(B514,DISCOM!B:B,0))</f>
        <v>Yes</v>
      </c>
      <c r="BC514" s="153" t="s">
        <v>736</v>
      </c>
      <c r="BD514" s="181" t="str">
        <f t="shared" si="172"/>
        <v>Higher proportion of diesel pumps suggests that PM-KUSUM model B be preferred.</v>
      </c>
      <c r="BE514" s="58" t="s">
        <v>737</v>
      </c>
      <c r="BG514">
        <f>Y514*100</f>
        <v>0</v>
      </c>
    </row>
    <row r="515" spans="1:59" ht="123" customHeight="1" x14ac:dyDescent="0.25">
      <c r="A515" s="88" t="str">
        <f>INDEX(Aquifer!A:A,MATCH(B515,Aquifer!C:C,0))</f>
        <v>haryana</v>
      </c>
      <c r="B515" s="89" t="s">
        <v>76</v>
      </c>
      <c r="C515" s="87">
        <v>4.8450395435719997</v>
      </c>
      <c r="D515" s="130">
        <f>INDEX(Aquifer!J:J,MATCH(B515,Aquifer!C:C,0))*100</f>
        <v>91.757118797461146</v>
      </c>
      <c r="E515" s="128">
        <v>176.2</v>
      </c>
      <c r="F515" s="128">
        <v>92.8</v>
      </c>
      <c r="G515" s="128">
        <v>82.895934102772856</v>
      </c>
      <c r="H515" s="46" t="str">
        <f t="shared" ref="H515:H578" si="177">IF(D515&lt;25,"Low",IF(D515&lt;50,"Moderate",IF(D515&lt;75,"High","Very High")))</f>
        <v>Very High</v>
      </c>
      <c r="I515" s="46" t="str">
        <f t="shared" ref="I515:I578" si="178">IF(E515&lt;140,"Low",IF(E515&lt;180,"Moderate",IF(E515&lt;220,"High","Very High")))</f>
        <v>Moderate</v>
      </c>
      <c r="J515" s="46" t="str">
        <f t="shared" ref="J515:J578" si="179">IF(F515&lt;25,"Low",IF(F515&lt;50,"Moderate",IF(F515&lt;75,"High","Very High")))</f>
        <v>Very High</v>
      </c>
      <c r="K515" s="46" t="str">
        <f t="shared" ref="K515:K578" si="180">IF(G515&lt;28.5,"Low",IF(G515&lt;48,"Moderate",IF(G515&lt;67.5,"High","Very High")))</f>
        <v>Very High</v>
      </c>
      <c r="L515" s="91" t="str">
        <f t="shared" ref="L515:L578" si="181">CONCATENATE("District has ", H515, " proportion of area under cultivation, supporting ", I515, " cropping intensity. Irrigation coverage is ", J515, " with ", K515, " irrigation water requirements.")</f>
        <v>District has Very High proportion of area under cultivation, supporting Moderate cropping intensity. Irrigation coverage is Very High with Very High irrigation water requirements.</v>
      </c>
      <c r="M515" s="132">
        <v>40.400000000000006</v>
      </c>
      <c r="N515" s="132">
        <f>INDEX(Aquifer!H:H,MATCH(B515,Aquifer!C:C,0))</f>
        <v>55.18</v>
      </c>
      <c r="O515" s="77" t="str">
        <f>INDEX(Aquifer!F:F,MATCH(B515,Aquifer!C:C,0))</f>
        <v>SR</v>
      </c>
      <c r="P515" s="134">
        <f>INDEX(surface_water_body!F:F,MATCH(B515,surface_water_body!A:A,0))</f>
        <v>651</v>
      </c>
      <c r="Q515" s="42">
        <f>INDEX(surface_water_body!D:D,MATCH(B515,surface_water_body!A:A,0))</f>
        <v>5.4912899999999878</v>
      </c>
      <c r="R515" s="132">
        <f>INDEX(surface_water_body!E:E,MATCH(B515,surface_water_body!A:A,0))</f>
        <v>0.31773438069113141</v>
      </c>
      <c r="S515" s="43" t="str">
        <f t="shared" ref="S515:S578" si="182">IF(M515&lt;25,"Low",IF(M515&lt;50,"Moderate",IF(M515&lt;75,"High","Very High")))</f>
        <v>Moderate</v>
      </c>
      <c r="T515" s="43" t="str">
        <f t="shared" ref="T515:T578" si="183">IF(N515&lt;50,"Low",IF(N515&lt;70,"Moderate",IF(N515&lt;100,"Semi-critical","Over-exploited")))</f>
        <v>Moderate</v>
      </c>
      <c r="U515" s="43">
        <f t="shared" si="175"/>
        <v>2</v>
      </c>
      <c r="V515" s="48" t="str">
        <f t="shared" ref="V515:V578" si="184">CONCATENATE("Groundwater contribution to irrigation is ", S515, " with current groundwater development stage classified as ", T515, ". There are ", P515, " surface water bodies, covering ", ROUND(R515,1), "% of district area.")</f>
        <v>Groundwater contribution to irrigation is Moderate with current groundwater development stage classified as Moderate. There are 651 surface water bodies, covering 0.3% of district area.</v>
      </c>
      <c r="W515" s="136">
        <v>100</v>
      </c>
      <c r="X515" s="134">
        <v>90</v>
      </c>
      <c r="Y515" s="143">
        <f>INDEX(Aquifer!E:E, MATCH(B515,Aquifer!C:C,0))*100</f>
        <v>10</v>
      </c>
      <c r="Z515" s="139">
        <f>(INDEX(Aquifer!G:G, MATCH(B515,Aquifer!C:C,0)))*(10^4/10^6)</f>
        <v>166.8159</v>
      </c>
      <c r="AA515" s="141">
        <v>10</v>
      </c>
      <c r="AB515" s="56">
        <f>INDEX(Replacement!M:M, MATCH(B515,Replacement!B:B,0))</f>
        <v>3.8</v>
      </c>
      <c r="AC515" s="57">
        <f t="shared" si="176"/>
        <v>1</v>
      </c>
      <c r="AD515" s="57">
        <f>(X515/100)*0.278+(Y515/100)*0.0732</f>
        <v>0.25752000000000003</v>
      </c>
      <c r="AE515" s="44">
        <f t="shared" ref="AE515:AE578" si="185">(((9.8*AB515*Z515*10^6*1000)/(3.6*10^6*0.3))*AD515)/(10^9)</f>
        <v>1.4812703281040002E-3</v>
      </c>
      <c r="AF515" s="61" t="str">
        <f t="shared" ref="AF515:AF578" si="186">CONCATENATE("District has ", W515, " pumps, with ", X515, " % of pumps being electric. The electric tariff subsidy is ", AT515, ". These pumps abstract ", INT(Z515), " MCM of groundwater.")</f>
        <v>District has 100 pumps, with 90 % of pumps being electric. The electric tariff subsidy is Very High. These pumps abstract 166 MCM of groundwater.</v>
      </c>
      <c r="AG515" s="146">
        <f>INDEX(Replacement!N:N,MATCH(B515,Replacement!B:B,0))</f>
        <v>71.92</v>
      </c>
      <c r="AH515" s="147">
        <f>INDEX('Community SIP'!C:C,MATCH(B515,'Community SIP'!B:B,0))</f>
        <v>1.93</v>
      </c>
      <c r="AI515" s="147">
        <f>INDEX('Community SIP'!D:D,MATCH(B515,'Community SIP'!B:B,0))</f>
        <v>1</v>
      </c>
      <c r="AJ515" s="67" t="str">
        <f t="shared" ref="AJ515:AJ578" si="187">IF(AG515&lt;35,"Low",IF(AG515&lt;60,"Moderate",IF(AG515&lt;80,"High","Very High")))</f>
        <v>High</v>
      </c>
      <c r="AK515" s="64">
        <f t="shared" ref="AK515:AK578" si="188">IF(AH515&lt;=1,4,IF(AH515&lt;2,3,IF(AH515&lt;3,2,1)))</f>
        <v>3</v>
      </c>
      <c r="AL515" s="64" t="str">
        <f t="shared" ref="AL515:AL578" si="189">IF(AI515&lt;=1.25,"Low",IF(AI515&lt;2,"Moderate",IF(AI515&lt;3,"High","Very High")))</f>
        <v>Low</v>
      </c>
      <c r="AM515" s="70" t="str">
        <f t="shared" ref="AM515:AM578" si="190">CONCATENATE("Small and Marginal farmers hold ", INT(AG515), " % of holdings. The average area per holding is ", AH515, " ha with ", AL515, " fragmentation of land.")</f>
        <v>Small and Marginal farmers hold 71 % of holdings. The average area per holding is 1.93 ha with Low fragmentation of land.</v>
      </c>
      <c r="AN515" s="150" t="str">
        <f>INDEX(DISCOM!E:E,MATCH(B515,DISCOM!B:B,0))</f>
        <v>Uttar Haryana Bijli Vitran Nigam Limited (UHBVNL)</v>
      </c>
      <c r="AO515" s="150"/>
      <c r="AP515" s="150" t="str">
        <f>INDEX(DISCOM!F:F,MATCH(B515,DISCOM!B:B,0))</f>
        <v>A+</v>
      </c>
      <c r="AQ515" s="74" t="str">
        <f>INDEX(DISCOM!H:H,MATCH(B515,DISCOM!B:B,0))</f>
        <v>Yes</v>
      </c>
      <c r="AR515" s="150" t="s">
        <v>726</v>
      </c>
      <c r="AS515" s="77">
        <f>(INDEX(Tariff!D:D,MATCH(A515,Tariff!A:A,0)))*100</f>
        <v>10</v>
      </c>
      <c r="AT515" s="85" t="str">
        <f>(INDEX(Tariff!E:E,MATCH(A515,Tariff!A:A,0)))</f>
        <v>Very High</v>
      </c>
      <c r="AU515" s="86" t="str">
        <f t="shared" ref="AU515:AU577" si="191">CONCATENATE(AN515, " is the Distribution Company responsible for distributing electricity. The rating of DISCOM (capturing financial and operational metrics) is ", AP515, ". ", AR515)</f>
        <v>Uttar Haryana Bijli Vitran Nigam Limited (UHBVNL) is the Distribution Company responsible for distributing electricity. The rating of DISCOM (capturing financial and operational metrics) is A+. More than 70 % of feeder is segregated.</v>
      </c>
      <c r="AV515" s="119" t="str">
        <f>INDEX('Community SIP'!I:I,MATCH(B515,'Community SIP'!B:B,0))</f>
        <v/>
      </c>
      <c r="AW515" s="119" t="str">
        <f t="shared" si="173"/>
        <v/>
      </c>
      <c r="AX515" s="119" t="str">
        <f t="shared" si="174"/>
        <v/>
      </c>
      <c r="AY515" s="120"/>
      <c r="AZ515" s="120" t="str">
        <f t="shared" ref="AZ515:AZ578" si="192">IF(X515&gt;67, "Electric", IF(X515&lt;33, "Diesel", "mix"))</f>
        <v>Electric</v>
      </c>
      <c r="BA515" s="120" t="s">
        <v>728</v>
      </c>
      <c r="BB515" s="120" t="str">
        <f>INDEX(DISCOM!H:H,MATCH(B515,DISCOM!B:B,0))</f>
        <v>Yes</v>
      </c>
      <c r="BC515" s="153" t="s">
        <v>731</v>
      </c>
      <c r="BD515" s="181" t="str">
        <f t="shared" ref="BD515:BD578" si="193">CONCATENATE(BC515,AX515,AW515)</f>
        <v>High DISCOM rating alongside feeder segregation and higher proportion of electric pumps suggests both PM-KUSUM model C (IPS and FLS) may be preferred.</v>
      </c>
      <c r="BE515" s="58" t="s">
        <v>732</v>
      </c>
      <c r="BG515">
        <f>Y515*100</f>
        <v>1000</v>
      </c>
    </row>
    <row r="516" spans="1:59" ht="123" customHeight="1" x14ac:dyDescent="0.25">
      <c r="A516" s="88" t="str">
        <f>INDEX(Aquifer!A:A,MATCH(B516,Aquifer!C:C,0))</f>
        <v>bihar</v>
      </c>
      <c r="B516" s="89" t="s">
        <v>285</v>
      </c>
      <c r="C516" s="87">
        <v>4.9648705817236998</v>
      </c>
      <c r="D516" s="130">
        <f>INDEX(Aquifer!J:J,MATCH(B516,Aquifer!C:C,0))*100</f>
        <v>63.772452024713225</v>
      </c>
      <c r="E516" s="128">
        <v>142.4</v>
      </c>
      <c r="F516" s="128">
        <v>96.7</v>
      </c>
      <c r="G516" s="128">
        <v>61.557200194882022</v>
      </c>
      <c r="H516" s="46" t="str">
        <f t="shared" si="177"/>
        <v>High</v>
      </c>
      <c r="I516" s="46" t="str">
        <f t="shared" si="178"/>
        <v>Moderate</v>
      </c>
      <c r="J516" s="46" t="str">
        <f t="shared" si="179"/>
        <v>Very High</v>
      </c>
      <c r="K516" s="46" t="str">
        <f t="shared" si="180"/>
        <v>High</v>
      </c>
      <c r="L516" s="91" t="str">
        <f t="shared" si="181"/>
        <v>District has High proportion of area under cultivation, supporting Moderate cropping intensity. Irrigation coverage is Very High with High irrigation water requirements.</v>
      </c>
      <c r="M516" s="132">
        <v>23.01</v>
      </c>
      <c r="N516" s="132">
        <f>INDEX(Aquifer!H:H,MATCH(B516,Aquifer!C:C,0))</f>
        <v>40.24</v>
      </c>
      <c r="O516" s="77" t="str">
        <f>INDEX(Aquifer!F:F,MATCH(B516,Aquifer!C:C,0))</f>
        <v>SR</v>
      </c>
      <c r="P516" s="134">
        <f>INDEX(surface_water_body!F:F,MATCH(B516,surface_water_body!A:A,0))</f>
        <v>1209</v>
      </c>
      <c r="Q516" s="42">
        <f>INDEX(surface_water_body!D:D,MATCH(B516,surface_water_body!A:A,0))</f>
        <v>8.3806200000000697</v>
      </c>
      <c r="R516" s="132">
        <f>INDEX(surface_water_body!E:E,MATCH(B516,surface_water_body!A:A,0))</f>
        <v>0.21633517368341218</v>
      </c>
      <c r="S516" s="43" t="str">
        <f t="shared" si="182"/>
        <v>Low</v>
      </c>
      <c r="T516" s="43" t="str">
        <f t="shared" si="183"/>
        <v>Low</v>
      </c>
      <c r="U516" s="43">
        <f t="shared" si="175"/>
        <v>3</v>
      </c>
      <c r="V516" s="48" t="str">
        <f t="shared" si="184"/>
        <v>Groundwater contribution to irrigation is Low with current groundwater development stage classified as Low. There are 1209 surface water bodies, covering 0.2% of district area.</v>
      </c>
      <c r="W516" s="136">
        <v>100</v>
      </c>
      <c r="X516" s="134">
        <v>15</v>
      </c>
      <c r="Y516" s="143">
        <f>INDEX(Aquifer!E:E, MATCH(B516,Aquifer!C:C,0))*100</f>
        <v>62</v>
      </c>
      <c r="Z516" s="139">
        <f>(INDEX(Aquifer!G:G, MATCH(B516,Aquifer!C:C,0)))*(10^4/10^6)</f>
        <v>455.81330000000003</v>
      </c>
      <c r="AA516" s="141">
        <v>67.5</v>
      </c>
      <c r="AB516" s="56">
        <f>INDEX(Replacement!M:M, MATCH(B516,Replacement!B:B,0))</f>
        <v>7.3</v>
      </c>
      <c r="AC516" s="57">
        <f t="shared" si="176"/>
        <v>4</v>
      </c>
      <c r="AD516" s="57">
        <f>(X516/100)*0.278+(Y516/100)*0.0732</f>
        <v>8.7083999999999995E-2</v>
      </c>
      <c r="AE516" s="44">
        <f t="shared" si="185"/>
        <v>2.6293629714319333E-3</v>
      </c>
      <c r="AF516" s="61" t="str">
        <f t="shared" si="186"/>
        <v>District has 100 pumps, with 15 % of pumps being electric. The electric tariff subsidy is Very High. These pumps abstract 455 MCM of groundwater.</v>
      </c>
      <c r="AG516" s="146">
        <f>INDEX(Replacement!N:N,MATCH(B516,Replacement!B:B,0))</f>
        <v>95.19</v>
      </c>
      <c r="AH516" s="147">
        <f>INDEX('Community SIP'!C:C,MATCH(B516,'Community SIP'!B:B,0))</f>
        <v>0.5</v>
      </c>
      <c r="AI516" s="147">
        <f>INDEX('Community SIP'!D:D,MATCH(B516,'Community SIP'!B:B,0))</f>
        <v>1.24</v>
      </c>
      <c r="AJ516" s="67" t="str">
        <f t="shared" si="187"/>
        <v>Very High</v>
      </c>
      <c r="AK516" s="64">
        <f t="shared" si="188"/>
        <v>4</v>
      </c>
      <c r="AL516" s="64" t="str">
        <f t="shared" si="189"/>
        <v>Low</v>
      </c>
      <c r="AM516" s="70" t="str">
        <f t="shared" si="190"/>
        <v>Small and Marginal farmers hold 95 % of holdings. The average area per holding is 0.5 ha with Low fragmentation of land.</v>
      </c>
      <c r="AN516" s="150" t="str">
        <f>INDEX(DISCOM!E:E,MATCH(B516,DISCOM!B:B,0))</f>
        <v>South Bihar Power Distribution Company Limited (SBPDCL)</v>
      </c>
      <c r="AO516" s="150"/>
      <c r="AP516" s="150" t="str">
        <f>INDEX(DISCOM!F:F,MATCH(B516,DISCOM!B:B,0))</f>
        <v>C</v>
      </c>
      <c r="AQ516" s="74" t="str">
        <f>INDEX(DISCOM!H:H,MATCH(B516,DISCOM!B:B,0))</f>
        <v>Yes</v>
      </c>
      <c r="AR516" s="150" t="s">
        <v>726</v>
      </c>
      <c r="AS516" s="77">
        <f>(INDEX(Tariff!D:D,MATCH(A516,Tariff!A:A,0)))*100</f>
        <v>67.5</v>
      </c>
      <c r="AT516" s="85" t="str">
        <f>(INDEX(Tariff!E:E,MATCH(A516,Tariff!A:A,0)))</f>
        <v>Very High</v>
      </c>
      <c r="AU516" s="86" t="str">
        <f t="shared" si="191"/>
        <v>South Bihar Power Distribution Company Limited (SBPDCL) is the Distribution Company responsible for distributing electricity. The rating of DISCOM (capturing financial and operational metrics) is C. More than 70 % of feeder is segregated.</v>
      </c>
      <c r="AV516" s="119" t="str">
        <f>INDEX('Community SIP'!I:I,MATCH(B516,'Community SIP'!B:B,0))</f>
        <v>Community SIP</v>
      </c>
      <c r="AW516" s="119" t="str">
        <f t="shared" ref="AW516:AW579" si="194">IF(AV516="Community SIP", " Small farm areas alongside higher fragmentation of holdings suggests community SIPs may be preferred", "")</f>
        <v xml:space="preserve"> Small farm areas alongside higher fragmentation of holdings suggests community SIPs may be preferred</v>
      </c>
      <c r="AX516" s="119" t="str">
        <f t="shared" ref="AX516:AX579" si="195">IF(M516&gt;70," High groundwater development suggests that new SIPs should focus on surface water sources. ", "")</f>
        <v/>
      </c>
      <c r="AY516" s="119"/>
      <c r="AZ516" s="119" t="str">
        <f t="shared" si="192"/>
        <v>Diesel</v>
      </c>
      <c r="BA516" s="119"/>
      <c r="BB516" s="120" t="str">
        <f>INDEX(DISCOM!H:H,MATCH(B516,DISCOM!B:B,0))</f>
        <v>Yes</v>
      </c>
      <c r="BC516" s="153" t="s">
        <v>736</v>
      </c>
      <c r="BD516" s="181" t="str">
        <f t="shared" si="193"/>
        <v>Higher proportion of diesel pumps suggests that PM-KUSUM model B be preferred. Small farm areas alongside higher fragmentation of holdings suggests community SIPs may be preferred</v>
      </c>
      <c r="BE516" s="58" t="s">
        <v>737</v>
      </c>
      <c r="BG516">
        <f>Y516*100</f>
        <v>6200</v>
      </c>
    </row>
    <row r="517" spans="1:59" ht="123" customHeight="1" x14ac:dyDescent="0.25">
      <c r="A517" s="88" t="str">
        <f>INDEX(Aquifer!A:A,MATCH(B517,Aquifer!C:C,0))</f>
        <v>uttarakhand</v>
      </c>
      <c r="B517" s="89" t="s">
        <v>489</v>
      </c>
      <c r="C517" s="87">
        <v>4.7279947933587998</v>
      </c>
      <c r="D517" s="130">
        <f>INDEX(Aquifer!J:J,MATCH(B517,Aquifer!C:C,0))*100</f>
        <v>7.9226221911787258</v>
      </c>
      <c r="E517" s="128">
        <v>162.20000000000002</v>
      </c>
      <c r="F517" s="128">
        <v>0</v>
      </c>
      <c r="G517" s="128">
        <v>39.712345185777068</v>
      </c>
      <c r="H517" s="46" t="str">
        <f t="shared" si="177"/>
        <v>Low</v>
      </c>
      <c r="I517" s="46" t="str">
        <f t="shared" si="178"/>
        <v>Moderate</v>
      </c>
      <c r="J517" s="46" t="str">
        <f t="shared" si="179"/>
        <v>Low</v>
      </c>
      <c r="K517" s="46" t="str">
        <f t="shared" si="180"/>
        <v>Moderate</v>
      </c>
      <c r="L517" s="91" t="str">
        <f t="shared" si="181"/>
        <v>District has Low proportion of area under cultivation, supporting Moderate cropping intensity. Irrigation coverage is Low with Moderate irrigation water requirements.</v>
      </c>
      <c r="M517" s="132">
        <v>0.5</v>
      </c>
      <c r="N517" s="132">
        <f>INDEX(Aquifer!H:H,MATCH(B517,Aquifer!C:C,0))</f>
        <v>0</v>
      </c>
      <c r="O517" s="77" t="str">
        <f>INDEX(Aquifer!F:F,MATCH(B517,Aquifer!C:C,0))</f>
        <v>SR</v>
      </c>
      <c r="P517" s="134">
        <f>INDEX(surface_water_body!F:F,MATCH(B517,surface_water_body!A:A,0))</f>
        <v>56</v>
      </c>
      <c r="Q517" s="42">
        <f>INDEX(surface_water_body!D:D,MATCH(B517,surface_water_body!A:A,0))</f>
        <v>1.4290000000000004E-2</v>
      </c>
      <c r="R517" s="132">
        <f>INDEX(surface_water_body!E:E,MATCH(B517,surface_water_body!A:A,0))</f>
        <v>1.1614149844639677E-3</v>
      </c>
      <c r="S517" s="43" t="str">
        <f t="shared" si="182"/>
        <v>Low</v>
      </c>
      <c r="T517" s="43" t="str">
        <f t="shared" si="183"/>
        <v>Low</v>
      </c>
      <c r="U517" s="43">
        <f t="shared" si="175"/>
        <v>1</v>
      </c>
      <c r="V517" s="48" t="str">
        <f t="shared" si="184"/>
        <v>Groundwater contribution to irrigation is Low with current groundwater development stage classified as Low. There are 56 surface water bodies, covering 0% of district area.</v>
      </c>
      <c r="W517" s="136">
        <v>100</v>
      </c>
      <c r="X517" s="134">
        <v>0</v>
      </c>
      <c r="Y517" s="143">
        <f>INDEX(Aquifer!E:E, MATCH(B517,Aquifer!C:C,0))*100</f>
        <v>0</v>
      </c>
      <c r="Z517" s="139">
        <f>(INDEX(Aquifer!G:G, MATCH(B517,Aquifer!C:C,0)))*(10^4/10^6)</f>
        <v>96.090499999999992</v>
      </c>
      <c r="AA517" s="141">
        <v>285</v>
      </c>
      <c r="AB517" s="56">
        <f>INDEX(Replacement!M:M, MATCH(B517,Replacement!B:B,0))</f>
        <v>15.547020570040079</v>
      </c>
      <c r="AC517" s="57">
        <f t="shared" si="176"/>
        <v>4</v>
      </c>
      <c r="AD517" s="57">
        <f>(X517/100)*0.278+(Y517/100)*0.0732</f>
        <v>0</v>
      </c>
      <c r="AE517" s="44">
        <f t="shared" si="185"/>
        <v>0</v>
      </c>
      <c r="AF517" s="61" t="str">
        <f t="shared" si="186"/>
        <v>District has 100 pumps, with 0 % of pumps being electric. The electric tariff subsidy is Moderate. These pumps abstract 96 MCM of groundwater.</v>
      </c>
      <c r="AG517" s="146">
        <f>INDEX(Replacement!N:N,MATCH(B517,Replacement!B:B,0))</f>
        <v>92.91483113999999</v>
      </c>
      <c r="AH517" s="147">
        <f>INDEX('Community SIP'!C:C,MATCH(B517,'Community SIP'!B:B,0))</f>
        <v>0.9</v>
      </c>
      <c r="AI517" s="147">
        <f>INDEX('Community SIP'!D:D,MATCH(B517,'Community SIP'!B:B,0))</f>
        <v>5.09</v>
      </c>
      <c r="AJ517" s="67" t="str">
        <f t="shared" si="187"/>
        <v>Very High</v>
      </c>
      <c r="AK517" s="64">
        <f t="shared" si="188"/>
        <v>4</v>
      </c>
      <c r="AL517" s="64" t="str">
        <f t="shared" si="189"/>
        <v>Very High</v>
      </c>
      <c r="AM517" s="70" t="str">
        <f t="shared" si="190"/>
        <v>Small and Marginal farmers hold 92 % of holdings. The average area per holding is 0.9 ha with Very High fragmentation of land.</v>
      </c>
      <c r="AN517" s="150" t="str">
        <f>INDEX(DISCOM!E:E,MATCH(B517,DISCOM!B:B,0))</f>
        <v>Uttarakhand Power Corporation Limited (UPCL)</v>
      </c>
      <c r="AO517" s="150"/>
      <c r="AP517" s="150" t="str">
        <f>INDEX(DISCOM!F:F,MATCH(B517,DISCOM!B:B,0))</f>
        <v>B-</v>
      </c>
      <c r="AQ517" s="74" t="str">
        <f>INDEX(DISCOM!H:H,MATCH(B517,DISCOM!B:B,0))</f>
        <v>Yes</v>
      </c>
      <c r="AR517" s="150" t="s">
        <v>726</v>
      </c>
      <c r="AS517" s="77">
        <f>(INDEX(Tariff!D:D,MATCH(A517,Tariff!A:A,0)))*100</f>
        <v>285</v>
      </c>
      <c r="AT517" s="85" t="str">
        <f>(INDEX(Tariff!E:E,MATCH(A517,Tariff!A:A,0)))</f>
        <v>Moderate</v>
      </c>
      <c r="AU517" s="86" t="str">
        <f t="shared" si="191"/>
        <v>Uttarakhand Power Corporation Limited (UPCL) is the Distribution Company responsible for distributing electricity. The rating of DISCOM (capturing financial and operational metrics) is B-. More than 70 % of feeder is segregated.</v>
      </c>
      <c r="AV517" s="119" t="str">
        <f>INDEX('Community SIP'!I:I,MATCH(B517,'Community SIP'!B:B,0))</f>
        <v>Community SIP</v>
      </c>
      <c r="AW517" s="119" t="str">
        <f t="shared" si="194"/>
        <v xml:space="preserve"> Small farm areas alongside higher fragmentation of holdings suggests community SIPs may be preferred</v>
      </c>
      <c r="AX517" s="119" t="str">
        <f t="shared" si="195"/>
        <v/>
      </c>
      <c r="AY517" s="119"/>
      <c r="AZ517" s="119" t="str">
        <f t="shared" si="192"/>
        <v>Diesel</v>
      </c>
      <c r="BA517" s="119"/>
      <c r="BB517" s="120" t="str">
        <f>INDEX(DISCOM!H:H,MATCH(B517,DISCOM!B:B,0))</f>
        <v>Yes</v>
      </c>
      <c r="BC517" s="153" t="s">
        <v>736</v>
      </c>
      <c r="BD517" s="181" t="str">
        <f t="shared" si="193"/>
        <v>Higher proportion of diesel pumps suggests that PM-KUSUM model B be preferred. Small farm areas alongside higher fragmentation of holdings suggests community SIPs may be preferred</v>
      </c>
      <c r="BE517" s="58" t="s">
        <v>737</v>
      </c>
      <c r="BG517">
        <f>Y517*100</f>
        <v>0</v>
      </c>
    </row>
    <row r="518" spans="1:59" ht="123" customHeight="1" x14ac:dyDescent="0.25">
      <c r="A518" s="88" t="str">
        <f>INDEX(Aquifer!A:A,MATCH(B518,Aquifer!C:C,0))</f>
        <v>punjab</v>
      </c>
      <c r="B518" s="89" t="s">
        <v>227</v>
      </c>
      <c r="C518" s="87">
        <v>4.68</v>
      </c>
      <c r="D518" s="130">
        <f>INDEX(Aquifer!J:J,MATCH(B518,Aquifer!C:C,0))*100</f>
        <v>58.083552565374276</v>
      </c>
      <c r="E518" s="128">
        <v>182.20000000000002</v>
      </c>
      <c r="F518" s="128">
        <v>83.2</v>
      </c>
      <c r="G518" s="128">
        <v>59.965342798848489</v>
      </c>
      <c r="H518" s="46" t="str">
        <f t="shared" si="177"/>
        <v>High</v>
      </c>
      <c r="I518" s="46" t="str">
        <f t="shared" si="178"/>
        <v>High</v>
      </c>
      <c r="J518" s="46" t="str">
        <f t="shared" si="179"/>
        <v>Very High</v>
      </c>
      <c r="K518" s="46" t="str">
        <f t="shared" si="180"/>
        <v>High</v>
      </c>
      <c r="L518" s="91" t="str">
        <f t="shared" si="181"/>
        <v>District has High proportion of area under cultivation, supporting High cropping intensity. Irrigation coverage is Very High with High irrigation water requirements.</v>
      </c>
      <c r="M518" s="132">
        <v>93.7</v>
      </c>
      <c r="N518" s="132">
        <f>INDEX(Aquifer!H:H,MATCH(B518,Aquifer!C:C,0))</f>
        <v>98.56</v>
      </c>
      <c r="O518" s="77" t="str">
        <f>INDEX(Aquifer!F:F,MATCH(B518,Aquifer!C:C,0))</f>
        <v>SR</v>
      </c>
      <c r="P518" s="134">
        <f>INDEX(surface_water_body!F:F,MATCH(B518,surface_water_body!A:A,0))</f>
        <v>397</v>
      </c>
      <c r="Q518" s="42">
        <f>INDEX(surface_water_body!D:D,MATCH(B518,surface_water_body!A:A,0))</f>
        <v>1.6501800000000038</v>
      </c>
      <c r="R518" s="132">
        <f>INDEX(surface_water_body!E:E,MATCH(B518,surface_water_body!A:A,0))</f>
        <v>0.11659954131054479</v>
      </c>
      <c r="S518" s="43" t="str">
        <f t="shared" si="182"/>
        <v>Very High</v>
      </c>
      <c r="T518" s="43" t="str">
        <f t="shared" si="183"/>
        <v>Semi-critical</v>
      </c>
      <c r="U518" s="43">
        <f t="shared" ref="U518:U581" si="196">IF(Q518&lt;3,1,IF(Q518&lt;8,2,IF(Q518&lt;18,3,4)))</f>
        <v>1</v>
      </c>
      <c r="V518" s="48" t="str">
        <f t="shared" si="184"/>
        <v>Groundwater contribution to irrigation is Very High with current groundwater development stage classified as Semi-critical. There are 397 surface water bodies, covering 0.1% of district area.</v>
      </c>
      <c r="W518" s="136">
        <v>100</v>
      </c>
      <c r="X518" s="134">
        <v>60</v>
      </c>
      <c r="Y518" s="143">
        <f>INDEX(Aquifer!E:E, MATCH(B518,Aquifer!C:C,0))*100</f>
        <v>40</v>
      </c>
      <c r="Z518" s="139">
        <f>(INDEX(Aquifer!G:G, MATCH(B518,Aquifer!C:C,0)))*(10^4/10^6)</f>
        <v>221.4871</v>
      </c>
      <c r="AA518" s="141">
        <v>0</v>
      </c>
      <c r="AB518" s="56">
        <f>INDEX(Replacement!M:M, MATCH(B518,Replacement!B:B,0))</f>
        <v>12.4</v>
      </c>
      <c r="AC518" s="57">
        <f t="shared" ref="AC518:AC581" si="197">IF(X518&lt;25,4,IF(X518&lt;50,3,IF(X518&lt;75,2,1)))</f>
        <v>2</v>
      </c>
      <c r="AD518" s="57">
        <f>(X518/100)*0.278+(Y518/100)*0.0732</f>
        <v>0.19608</v>
      </c>
      <c r="AE518" s="44">
        <f t="shared" si="185"/>
        <v>4.8865881831697787E-3</v>
      </c>
      <c r="AF518" s="61" t="str">
        <f t="shared" si="186"/>
        <v>District has 100 pumps, with 60 % of pumps being electric. The electric tariff subsidy is Very High. These pumps abstract 221 MCM of groundwater.</v>
      </c>
      <c r="AG518" s="146">
        <f>INDEX(Replacement!N:N,MATCH(B518,Replacement!B:B,0))</f>
        <v>0</v>
      </c>
      <c r="AH518" s="147">
        <f>INDEX('Community SIP'!C:C,MATCH(B518,'Community SIP'!B:B,0))</f>
        <v>1.9062803541198345</v>
      </c>
      <c r="AI518" s="147">
        <f>INDEX('Community SIP'!D:D,MATCH(B518,'Community SIP'!B:B,0))</f>
        <v>1.23</v>
      </c>
      <c r="AJ518" s="67" t="str">
        <f t="shared" si="187"/>
        <v>Low</v>
      </c>
      <c r="AK518" s="64">
        <f t="shared" si="188"/>
        <v>3</v>
      </c>
      <c r="AL518" s="64" t="str">
        <f t="shared" si="189"/>
        <v>Low</v>
      </c>
      <c r="AM518" s="70" t="str">
        <f t="shared" si="190"/>
        <v>Small and Marginal farmers hold 0 % of holdings. The average area per holding is 1.90628035411983 ha with Low fragmentation of land.</v>
      </c>
      <c r="AN518" s="150" t="str">
        <f>INDEX(DISCOM!E:E,MATCH(B518,DISCOM!B:B,0))</f>
        <v>Punjab State Power Corporation Limited (PSPCL)</v>
      </c>
      <c r="AO518" s="150"/>
      <c r="AP518" s="150" t="str">
        <f>INDEX(DISCOM!F:F,MATCH(B518,DISCOM!B:B,0))</f>
        <v>B</v>
      </c>
      <c r="AQ518" s="74" t="str">
        <f>INDEX(DISCOM!H:H,MATCH(B518,DISCOM!B:B,0))</f>
        <v>Yes</v>
      </c>
      <c r="AR518" s="150" t="s">
        <v>726</v>
      </c>
      <c r="AS518" s="77">
        <f>(INDEX(Tariff!D:D,MATCH(A518,Tariff!A:A,0)))*100</f>
        <v>0</v>
      </c>
      <c r="AT518" s="85" t="str">
        <f>(INDEX(Tariff!E:E,MATCH(A518,Tariff!A:A,0)))</f>
        <v>Very High</v>
      </c>
      <c r="AU518" s="86" t="str">
        <f t="shared" si="191"/>
        <v>Punjab State Power Corporation Limited (PSPCL) is the Distribution Company responsible for distributing electricity. The rating of DISCOM (capturing financial and operational metrics) is B. More than 70 % of feeder is segregated.</v>
      </c>
      <c r="AV518" s="119" t="str">
        <f>INDEX('Community SIP'!I:I,MATCH(B518,'Community SIP'!B:B,0))</f>
        <v/>
      </c>
      <c r="AW518" s="119" t="str">
        <f t="shared" si="194"/>
        <v/>
      </c>
      <c r="AX518" s="119" t="str">
        <f t="shared" si="195"/>
        <v xml:space="preserve"> High groundwater development suggests that new SIPs should focus on surface water sources. </v>
      </c>
      <c r="AY518" s="120" t="s">
        <v>727</v>
      </c>
      <c r="AZ518" s="119" t="str">
        <f t="shared" si="192"/>
        <v>mix</v>
      </c>
      <c r="BA518" s="120" t="s">
        <v>728</v>
      </c>
      <c r="BB518" s="120" t="str">
        <f>INDEX(DISCOM!H:H,MATCH(B518,DISCOM!B:B,0))</f>
        <v>Yes</v>
      </c>
      <c r="BC518" s="153" t="s">
        <v>747</v>
      </c>
      <c r="BD518" s="181" t="str">
        <f t="shared" si="193"/>
        <v xml:space="preserve">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18" s="58" t="s">
        <v>730</v>
      </c>
      <c r="BG518">
        <f>Y518*100</f>
        <v>4000</v>
      </c>
    </row>
    <row r="519" spans="1:59" ht="123" customHeight="1" x14ac:dyDescent="0.25">
      <c r="A519" s="88" t="str">
        <f>INDEX(Aquifer!A:A,MATCH(B519,Aquifer!C:C,0))</f>
        <v>gujarat</v>
      </c>
      <c r="B519" s="89" t="s">
        <v>176</v>
      </c>
      <c r="C519" s="87">
        <v>5.5091897564072996</v>
      </c>
      <c r="D519" s="130">
        <f>INDEX(Aquifer!J:J,MATCH(B519,Aquifer!C:C,0))*100</f>
        <v>64.010791069492313</v>
      </c>
      <c r="E519" s="128">
        <v>135.5</v>
      </c>
      <c r="F519" s="128">
        <v>73.400000000000006</v>
      </c>
      <c r="G519" s="128">
        <v>80.422287995594715</v>
      </c>
      <c r="H519" s="46" t="str">
        <f t="shared" si="177"/>
        <v>High</v>
      </c>
      <c r="I519" s="46" t="str">
        <f t="shared" si="178"/>
        <v>Low</v>
      </c>
      <c r="J519" s="46" t="str">
        <f t="shared" si="179"/>
        <v>High</v>
      </c>
      <c r="K519" s="46" t="str">
        <f t="shared" si="180"/>
        <v>Very High</v>
      </c>
      <c r="L519" s="91" t="str">
        <f t="shared" si="181"/>
        <v>District has High proportion of area under cultivation, supporting Low cropping intensity. Irrigation coverage is High with Very High irrigation water requirements.</v>
      </c>
      <c r="M519" s="132">
        <v>98.11999999999999</v>
      </c>
      <c r="N519" s="132">
        <f>INDEX(Aquifer!H:H,MATCH(B519,Aquifer!C:C,0))</f>
        <v>71.31</v>
      </c>
      <c r="O519" s="77" t="str">
        <f>INDEX(Aquifer!F:F,MATCH(B519,Aquifer!C:C,0))</f>
        <v>SR</v>
      </c>
      <c r="P519" s="134">
        <f>INDEX(surface_water_body!F:F,MATCH(B519,surface_water_body!A:A,0))</f>
        <v>0</v>
      </c>
      <c r="Q519" s="42">
        <f>INDEX(surface_water_body!D:D,MATCH(B519,surface_water_body!A:A,0))</f>
        <v>0</v>
      </c>
      <c r="R519" s="132">
        <f>INDEX(surface_water_body!E:E,MATCH(B519,surface_water_body!A:A,0))</f>
        <v>0</v>
      </c>
      <c r="S519" s="43" t="str">
        <f t="shared" si="182"/>
        <v>Very High</v>
      </c>
      <c r="T519" s="43" t="str">
        <f t="shared" si="183"/>
        <v>Semi-critical</v>
      </c>
      <c r="U519" s="43">
        <f t="shared" si="196"/>
        <v>1</v>
      </c>
      <c r="V519" s="48" t="str">
        <f t="shared" si="184"/>
        <v>Groundwater contribution to irrigation is Very High with current groundwater development stage classified as Semi-critical. There are 0 surface water bodies, covering 0% of district area.</v>
      </c>
      <c r="W519" s="136">
        <v>100</v>
      </c>
      <c r="X519" s="134">
        <v>40</v>
      </c>
      <c r="Y519" s="143">
        <f>INDEX(Aquifer!E:E, MATCH(B519,Aquifer!C:C,0))*100</f>
        <v>60</v>
      </c>
      <c r="Z519" s="139">
        <f>(INDEX(Aquifer!G:G, MATCH(B519,Aquifer!C:C,0)))*(10^4/10^6)</f>
        <v>528.07920000000001</v>
      </c>
      <c r="AA519" s="141">
        <v>60</v>
      </c>
      <c r="AB519" s="56">
        <f>INDEX(Replacement!M:M, MATCH(B519,Replacement!B:B,0))</f>
        <v>13.2</v>
      </c>
      <c r="AC519" s="57">
        <f t="shared" si="197"/>
        <v>3</v>
      </c>
      <c r="AD519" s="57">
        <f>(X519/100)*0.278+(Y519/100)*0.0732</f>
        <v>0.15512000000000004</v>
      </c>
      <c r="AE519" s="44">
        <f t="shared" si="185"/>
        <v>9.8116739837013373E-3</v>
      </c>
      <c r="AF519" s="61" t="str">
        <f t="shared" si="186"/>
        <v>District has 100 pumps, with 40 % of pumps being electric. The electric tariff subsidy is Very High. These pumps abstract 528 MCM of groundwater.</v>
      </c>
      <c r="AG519" s="146">
        <f>INDEX(Replacement!N:N,MATCH(B519,Replacement!B:B,0))</f>
        <v>76.98</v>
      </c>
      <c r="AH519" s="147">
        <f>INDEX('Community SIP'!C:C,MATCH(B519,'Community SIP'!B:B,0))</f>
        <v>1.51</v>
      </c>
      <c r="AI519" s="147">
        <f>INDEX('Community SIP'!D:D,MATCH(B519,'Community SIP'!B:B,0))</f>
        <v>1.18</v>
      </c>
      <c r="AJ519" s="67" t="str">
        <f t="shared" si="187"/>
        <v>High</v>
      </c>
      <c r="AK519" s="64">
        <f t="shared" si="188"/>
        <v>3</v>
      </c>
      <c r="AL519" s="64" t="str">
        <f t="shared" si="189"/>
        <v>Low</v>
      </c>
      <c r="AM519" s="70" t="str">
        <f t="shared" si="190"/>
        <v>Small and Marginal farmers hold 76 % of holdings. The average area per holding is 1.51 ha with Low fragmentation of land.</v>
      </c>
      <c r="AN519" s="150" t="str">
        <f>INDEX(DISCOM!E:E,MATCH(B519,DISCOM!B:B,0))</f>
        <v>Uttar Gujarat Vij Company Limited (UGVCL)</v>
      </c>
      <c r="AO519" s="150"/>
      <c r="AP519" s="150" t="str">
        <f>INDEX(DISCOM!F:F,MATCH(B519,DISCOM!B:B,0))</f>
        <v>A+</v>
      </c>
      <c r="AQ519" s="74" t="str">
        <f>INDEX(DISCOM!H:H,MATCH(B519,DISCOM!B:B,0))</f>
        <v>Yes</v>
      </c>
      <c r="AR519" s="150" t="s">
        <v>726</v>
      </c>
      <c r="AS519" s="77">
        <f>(INDEX(Tariff!D:D,MATCH(A519,Tariff!A:A,0)))*100</f>
        <v>60</v>
      </c>
      <c r="AT519" s="85" t="str">
        <f>(INDEX(Tariff!E:E,MATCH(A519,Tariff!A:A,0)))</f>
        <v>Very High</v>
      </c>
      <c r="AU519" s="86" t="str">
        <f t="shared" si="191"/>
        <v>Uttar Gujarat Vij Company Limited (UGVCL) is the Distribution Company responsible for distributing electricity. The rating of DISCOM (capturing financial and operational metrics) is A+. More than 70 % of feeder is segregated.</v>
      </c>
      <c r="AV519" s="119" t="str">
        <f>INDEX('Community SIP'!I:I,MATCH(B519,'Community SIP'!B:B,0))</f>
        <v/>
      </c>
      <c r="AW519" s="119" t="str">
        <f t="shared" si="194"/>
        <v/>
      </c>
      <c r="AX519" s="119" t="str">
        <f t="shared" si="195"/>
        <v xml:space="preserve"> High groundwater development suggests that new SIPs should focus on surface water sources. </v>
      </c>
      <c r="AY519" s="120" t="s">
        <v>727</v>
      </c>
      <c r="AZ519" s="119" t="str">
        <f t="shared" si="192"/>
        <v>mix</v>
      </c>
      <c r="BA519" s="120" t="s">
        <v>728</v>
      </c>
      <c r="BB519" s="120" t="str">
        <f>INDEX(DISCOM!H:H,MATCH(B519,DISCOM!B:B,0))</f>
        <v>Yes</v>
      </c>
      <c r="BC519" s="153" t="s">
        <v>747</v>
      </c>
      <c r="BD519" s="181" t="str">
        <f t="shared" si="193"/>
        <v xml:space="preserve">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19" s="58" t="s">
        <v>730</v>
      </c>
      <c r="BG519">
        <f>Y519*100</f>
        <v>6000</v>
      </c>
    </row>
    <row r="520" spans="1:59" ht="123" customHeight="1" x14ac:dyDescent="0.25">
      <c r="A520" s="88" t="str">
        <f>INDEX(Aquifer!A:A,MATCH(B520,Aquifer!C:C,0))</f>
        <v>madhya pradesh</v>
      </c>
      <c r="B520" s="89" t="s">
        <v>541</v>
      </c>
      <c r="C520" s="87">
        <v>5.2032260743467997</v>
      </c>
      <c r="D520" s="130">
        <f>INDEX(Aquifer!J:J,MATCH(B520,Aquifer!C:C,0))*100</f>
        <v>56.167093127510981</v>
      </c>
      <c r="E520" s="128">
        <v>173.8</v>
      </c>
      <c r="F520" s="128">
        <v>41</v>
      </c>
      <c r="G520" s="128">
        <v>71.095880493278969</v>
      </c>
      <c r="H520" s="46" t="str">
        <f t="shared" si="177"/>
        <v>High</v>
      </c>
      <c r="I520" s="46" t="str">
        <f t="shared" si="178"/>
        <v>Moderate</v>
      </c>
      <c r="J520" s="46" t="str">
        <f t="shared" si="179"/>
        <v>Moderate</v>
      </c>
      <c r="K520" s="46" t="str">
        <f t="shared" si="180"/>
        <v>Very High</v>
      </c>
      <c r="L520" s="91" t="str">
        <f t="shared" si="181"/>
        <v>District has High proportion of area under cultivation, supporting Moderate cropping intensity. Irrigation coverage is Moderate with Very High irrigation water requirements.</v>
      </c>
      <c r="M520" s="132">
        <v>65.45</v>
      </c>
      <c r="N520" s="132">
        <f>INDEX(Aquifer!H:H,MATCH(B520,Aquifer!C:C,0))</f>
        <v>59.29</v>
      </c>
      <c r="O520" s="77" t="str">
        <f>INDEX(Aquifer!F:F,MATCH(B520,Aquifer!C:C,0))</f>
        <v>HR</v>
      </c>
      <c r="P520" s="134">
        <f>INDEX(surface_water_body!F:F,MATCH(B520,surface_water_body!A:A,0))</f>
        <v>1157</v>
      </c>
      <c r="Q520" s="42">
        <f>INDEX(surface_water_body!D:D,MATCH(B520,surface_water_body!A:A,0))</f>
        <v>22.349980000000006</v>
      </c>
      <c r="R520" s="132">
        <f>INDEX(surface_water_body!E:E,MATCH(B520,surface_water_body!A:A,0))</f>
        <v>0.21439303541012658</v>
      </c>
      <c r="S520" s="43" t="str">
        <f t="shared" si="182"/>
        <v>High</v>
      </c>
      <c r="T520" s="43" t="str">
        <f t="shared" si="183"/>
        <v>Moderate</v>
      </c>
      <c r="U520" s="43">
        <f t="shared" si="196"/>
        <v>4</v>
      </c>
      <c r="V520" s="48" t="str">
        <f t="shared" si="184"/>
        <v>Groundwater contribution to irrigation is High with current groundwater development stage classified as Moderate. There are 1157 surface water bodies, covering 0.2% of district area.</v>
      </c>
      <c r="W520" s="136">
        <v>100</v>
      </c>
      <c r="X520" s="134">
        <v>97</v>
      </c>
      <c r="Y520" s="143">
        <f>INDEX(Aquifer!E:E, MATCH(B520,Aquifer!C:C,0))*100</f>
        <v>3</v>
      </c>
      <c r="Z520" s="139">
        <f>(INDEX(Aquifer!G:G, MATCH(B520,Aquifer!C:C,0)))*(10^4/10^6)</f>
        <v>606.95660000000009</v>
      </c>
      <c r="AA520" s="141">
        <v>135</v>
      </c>
      <c r="AB520" s="56">
        <f>INDEX(Replacement!M:M, MATCH(B520,Replacement!B:B,0))</f>
        <v>10.4</v>
      </c>
      <c r="AC520" s="57">
        <f t="shared" si="197"/>
        <v>1</v>
      </c>
      <c r="AD520" s="57">
        <f>(X520/100)*0.278+(Y520/100)*0.0732</f>
        <v>0.27185599999999999</v>
      </c>
      <c r="AE520" s="44">
        <f t="shared" si="185"/>
        <v>1.5571563470725219E-2</v>
      </c>
      <c r="AF520" s="61" t="str">
        <f t="shared" si="186"/>
        <v>District has 100 pumps, with 97 % of pumps being electric. The electric tariff subsidy is High. These pumps abstract 606 MCM of groundwater.</v>
      </c>
      <c r="AG520" s="146">
        <f>INDEX(Replacement!N:N,MATCH(B520,Replacement!B:B,0))</f>
        <v>76.08</v>
      </c>
      <c r="AH520" s="147">
        <f>INDEX('Community SIP'!C:C,MATCH(B520,'Community SIP'!B:B,0))</f>
        <v>1.63</v>
      </c>
      <c r="AI520" s="147">
        <f>INDEX('Community SIP'!D:D,MATCH(B520,'Community SIP'!B:B,0))</f>
        <v>2.21</v>
      </c>
      <c r="AJ520" s="67" t="str">
        <f t="shared" si="187"/>
        <v>High</v>
      </c>
      <c r="AK520" s="64">
        <f t="shared" si="188"/>
        <v>3</v>
      </c>
      <c r="AL520" s="64" t="str">
        <f t="shared" si="189"/>
        <v>High</v>
      </c>
      <c r="AM520" s="70" t="str">
        <f t="shared" si="190"/>
        <v>Small and Marginal farmers hold 76 % of holdings. The average area per holding is 1.63 ha with High fragmentation of land.</v>
      </c>
      <c r="AN520" s="150" t="str">
        <f>INDEX(DISCOM!E:E,MATCH(B520,DISCOM!B:B,0))</f>
        <v>Madhya Pradesh Madhya Kshetra Vidyut Vidyut Vitaran Company Limited (MPMKVVCL)</v>
      </c>
      <c r="AO520" s="150"/>
      <c r="AP520" s="150" t="str">
        <f>INDEX(DISCOM!F:F,MATCH(B520,DISCOM!B:B,0))</f>
        <v>B</v>
      </c>
      <c r="AQ520" s="74" t="str">
        <f>INDEX(DISCOM!H:H,MATCH(B520,DISCOM!B:B,0))</f>
        <v>Yes</v>
      </c>
      <c r="AR520" s="150" t="s">
        <v>726</v>
      </c>
      <c r="AS520" s="77">
        <f>(INDEX(Tariff!D:D,MATCH(A520,Tariff!A:A,0)))*100</f>
        <v>135</v>
      </c>
      <c r="AT520" s="85" t="str">
        <f>(INDEX(Tariff!E:E,MATCH(A520,Tariff!A:A,0)))</f>
        <v>High</v>
      </c>
      <c r="AU520" s="86" t="str">
        <f t="shared" si="191"/>
        <v>Madhya Pradesh Madhya Kshetra Vidyut Vidyut Vitaran Company Limited (MPMKVVCL) is the Distribution Company responsible for distributing electricity. The rating of DISCOM (capturing financial and operational metrics) is B. More than 70 % of feeder is segregated.</v>
      </c>
      <c r="AV520" s="119" t="str">
        <f>INDEX('Community SIP'!I:I,MATCH(B520,'Community SIP'!B:B,0))</f>
        <v>Community SIP</v>
      </c>
      <c r="AW520" s="119" t="str">
        <f t="shared" si="194"/>
        <v xml:space="preserve"> Small farm areas alongside higher fragmentation of holdings suggests community SIPs may be preferred</v>
      </c>
      <c r="AX520" s="119" t="str">
        <f t="shared" si="195"/>
        <v/>
      </c>
      <c r="AY520" s="119"/>
      <c r="AZ520" s="119" t="str">
        <f t="shared" si="192"/>
        <v>Electric</v>
      </c>
      <c r="BA520" s="120" t="s">
        <v>728</v>
      </c>
      <c r="BB520" s="120" t="str">
        <f>INDEX(DISCOM!H:H,MATCH(B520,DISCOM!B:B,0))</f>
        <v>Yes</v>
      </c>
      <c r="BC520" s="153" t="s">
        <v>731</v>
      </c>
      <c r="BD520" s="181" t="str">
        <f t="shared" si="193"/>
        <v>High DISCOM rating alongside feeder segregation and higher proportion of electric pumps suggests both PM-KUSUM model C (IPS and FLS) may be preferred. Small farm areas alongside higher fragmentation of holdings suggests community SIPs may be preferred</v>
      </c>
      <c r="BE520" s="58" t="s">
        <v>732</v>
      </c>
      <c r="BG520">
        <f>Y520*100</f>
        <v>300</v>
      </c>
    </row>
    <row r="521" spans="1:59" ht="123" customHeight="1" x14ac:dyDescent="0.25">
      <c r="A521" s="88" t="str">
        <f>INDEX(Aquifer!A:A,MATCH(B521,Aquifer!C:C,0))</f>
        <v>uttar pradesh</v>
      </c>
      <c r="B521" s="89" t="s">
        <v>556</v>
      </c>
      <c r="C521" s="87">
        <v>4.7590986394878003</v>
      </c>
      <c r="D521" s="130">
        <f>INDEX(Aquifer!J:J,MATCH(B521,Aquifer!C:C,0))*100</f>
        <v>72.786572510040102</v>
      </c>
      <c r="E521" s="128">
        <v>163.19999999999999</v>
      </c>
      <c r="F521" s="128">
        <v>95.2</v>
      </c>
      <c r="G521" s="128">
        <v>69.40945296326187</v>
      </c>
      <c r="H521" s="46" t="str">
        <f t="shared" si="177"/>
        <v>High</v>
      </c>
      <c r="I521" s="46" t="str">
        <f t="shared" si="178"/>
        <v>Moderate</v>
      </c>
      <c r="J521" s="46" t="str">
        <f t="shared" si="179"/>
        <v>Very High</v>
      </c>
      <c r="K521" s="46" t="str">
        <f t="shared" si="180"/>
        <v>Very High</v>
      </c>
      <c r="L521" s="91" t="str">
        <f t="shared" si="181"/>
        <v>District has High proportion of area under cultivation, supporting Moderate cropping intensity. Irrigation coverage is Very High with Very High irrigation water requirements.</v>
      </c>
      <c r="M521" s="132">
        <v>82.93</v>
      </c>
      <c r="N521" s="132">
        <f>INDEX(Aquifer!H:H,MATCH(B521,Aquifer!C:C,0))</f>
        <v>100.62</v>
      </c>
      <c r="O521" s="77" t="str">
        <f>INDEX(Aquifer!F:F,MATCH(B521,Aquifer!C:C,0))</f>
        <v>SR</v>
      </c>
      <c r="P521" s="134">
        <f>INDEX(surface_water_body!F:F,MATCH(B521,surface_water_body!A:A,0))</f>
        <v>1900</v>
      </c>
      <c r="Q521" s="42">
        <f>INDEX(surface_water_body!D:D,MATCH(B521,surface_water_body!A:A,0))</f>
        <v>9.8849999999999938E-2</v>
      </c>
      <c r="R521" s="132">
        <f>INDEX(surface_water_body!E:E,MATCH(B521,surface_water_body!A:A,0))</f>
        <v>2.6049258145262833E-3</v>
      </c>
      <c r="S521" s="43" t="str">
        <f t="shared" si="182"/>
        <v>Very High</v>
      </c>
      <c r="T521" s="43" t="str">
        <f t="shared" si="183"/>
        <v>Over-exploited</v>
      </c>
      <c r="U521" s="43">
        <f t="shared" si="196"/>
        <v>1</v>
      </c>
      <c r="V521" s="48" t="str">
        <f t="shared" si="184"/>
        <v>Groundwater contribution to irrigation is Very High with current groundwater development stage classified as Over-exploited. There are 1900 surface water bodies, covering 0% of district area.</v>
      </c>
      <c r="W521" s="136">
        <v>100</v>
      </c>
      <c r="X521" s="134">
        <v>34</v>
      </c>
      <c r="Y521" s="143">
        <f>INDEX(Aquifer!E:E, MATCH(B521,Aquifer!C:C,0))*100</f>
        <v>66</v>
      </c>
      <c r="Z521" s="139">
        <f>(INDEX(Aquifer!G:G, MATCH(B521,Aquifer!C:C,0)))*(10^4/10^6)</f>
        <v>656.54169999999999</v>
      </c>
      <c r="AA521" s="141">
        <v>0</v>
      </c>
      <c r="AB521" s="56">
        <f>INDEX(Replacement!M:M, MATCH(B521,Replacement!B:B,0))</f>
        <v>9.64</v>
      </c>
      <c r="AC521" s="57">
        <f t="shared" si="197"/>
        <v>3</v>
      </c>
      <c r="AD521" s="57">
        <f>(X521/100)*0.278+(Y521/100)*0.0732</f>
        <v>0.14283200000000001</v>
      </c>
      <c r="AE521" s="44">
        <f t="shared" si="185"/>
        <v>8.202895650301998E-3</v>
      </c>
      <c r="AF521" s="61" t="str">
        <f t="shared" si="186"/>
        <v>District has 100 pumps, with 34 % of pumps being electric. The electric tariff subsidy is Very High. These pumps abstract 656 MCM of groundwater.</v>
      </c>
      <c r="AG521" s="146">
        <f>INDEX(Replacement!N:N,MATCH(B521,Replacement!B:B,0))</f>
        <v>83.239534550000002</v>
      </c>
      <c r="AH521" s="147">
        <f>INDEX('Community SIP'!C:C,MATCH(B521,'Community SIP'!B:B,0))</f>
        <v>1.05</v>
      </c>
      <c r="AI521" s="147">
        <f>INDEX('Community SIP'!D:D,MATCH(B521,'Community SIP'!B:B,0))</f>
        <v>2.2000000000000002</v>
      </c>
      <c r="AJ521" s="67" t="str">
        <f t="shared" si="187"/>
        <v>Very High</v>
      </c>
      <c r="AK521" s="64">
        <f t="shared" si="188"/>
        <v>3</v>
      </c>
      <c r="AL521" s="64" t="str">
        <f t="shared" si="189"/>
        <v>High</v>
      </c>
      <c r="AM521" s="70" t="str">
        <f t="shared" si="190"/>
        <v>Small and Marginal farmers hold 83 % of holdings. The average area per holding is 1.05 ha with High fragmentation of land.</v>
      </c>
      <c r="AN521" s="150" t="str">
        <f>INDEX(DISCOM!E:E,MATCH(B521,DISCOM!B:B,0))</f>
        <v>Paschimanchal Vidyut Vitran Nigam Limited (PVVNL)</v>
      </c>
      <c r="AO521" s="150"/>
      <c r="AP521" s="150" t="str">
        <f>INDEX(DISCOM!F:F,MATCH(B521,DISCOM!B:B,0))</f>
        <v>B</v>
      </c>
      <c r="AQ521" s="74" t="str">
        <f>INDEX(DISCOM!H:H,MATCH(B521,DISCOM!B:B,0))</f>
        <v>Yes</v>
      </c>
      <c r="AR521" s="150" t="s">
        <v>726</v>
      </c>
      <c r="AS521" s="77">
        <f>(INDEX(Tariff!D:D,MATCH(A521,Tariff!A:A,0)))*100</f>
        <v>0</v>
      </c>
      <c r="AT521" s="85" t="str">
        <f>(INDEX(Tariff!E:E,MATCH(A521,Tariff!A:A,0)))</f>
        <v>Very High</v>
      </c>
      <c r="AU521" s="86" t="str">
        <f t="shared" si="191"/>
        <v>Paschimanchal Vidyut Vitran Nigam Limited (PVVNL) is the Distribution Company responsible for distributing electricity. The rating of DISCOM (capturing financial and operational metrics) is B. More than 70 % of feeder is segregated.</v>
      </c>
      <c r="AV521" s="119" t="str">
        <f>INDEX('Community SIP'!I:I,MATCH(B521,'Community SIP'!B:B,0))</f>
        <v>Community SIP</v>
      </c>
      <c r="AW521" s="119" t="str">
        <f t="shared" si="194"/>
        <v xml:space="preserve"> Small farm areas alongside higher fragmentation of holdings suggests community SIPs may be preferred</v>
      </c>
      <c r="AX521" s="119" t="str">
        <f t="shared" si="195"/>
        <v xml:space="preserve"> High groundwater development suggests that new SIPs should focus on surface water sources. </v>
      </c>
      <c r="AY521" s="120" t="s">
        <v>727</v>
      </c>
      <c r="AZ521" s="119" t="str">
        <f t="shared" si="192"/>
        <v>mix</v>
      </c>
      <c r="BA521" s="120" t="s">
        <v>728</v>
      </c>
      <c r="BB521" s="120" t="str">
        <f>INDEX(DISCOM!H:H,MATCH(B521,DISCOM!B:B,0))</f>
        <v>Yes</v>
      </c>
      <c r="BC521" s="153" t="s">
        <v>747</v>
      </c>
      <c r="BD521" s="181" t="str">
        <f t="shared" si="193"/>
        <v>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521" s="58" t="s">
        <v>730</v>
      </c>
      <c r="BG521">
        <f>Y521*100</f>
        <v>6600</v>
      </c>
    </row>
    <row r="522" spans="1:59" ht="123" customHeight="1" x14ac:dyDescent="0.25">
      <c r="A522" s="88" t="str">
        <f>INDEX(Aquifer!A:A,MATCH(B522,Aquifer!C:C,0))</f>
        <v>bihar</v>
      </c>
      <c r="B522" s="89" t="s">
        <v>356</v>
      </c>
      <c r="C522" s="87">
        <v>4.5592220781841002</v>
      </c>
      <c r="D522" s="130">
        <f>INDEX(Aquifer!J:J,MATCH(B522,Aquifer!C:C,0))*100</f>
        <v>57.218383680017503</v>
      </c>
      <c r="E522" s="128">
        <v>190.3</v>
      </c>
      <c r="F522" s="128">
        <v>64</v>
      </c>
      <c r="G522" s="128">
        <v>51.799708911777877</v>
      </c>
      <c r="H522" s="46" t="str">
        <f t="shared" si="177"/>
        <v>High</v>
      </c>
      <c r="I522" s="46" t="str">
        <f t="shared" si="178"/>
        <v>High</v>
      </c>
      <c r="J522" s="46" t="str">
        <f t="shared" si="179"/>
        <v>High</v>
      </c>
      <c r="K522" s="46" t="str">
        <f t="shared" si="180"/>
        <v>High</v>
      </c>
      <c r="L522" s="91" t="str">
        <f t="shared" si="181"/>
        <v>District has High proportion of area under cultivation, supporting High cropping intensity. Irrigation coverage is High with High irrigation water requirements.</v>
      </c>
      <c r="M522" s="132">
        <v>93.16</v>
      </c>
      <c r="N522" s="132">
        <f>INDEX(Aquifer!H:H,MATCH(B522,Aquifer!C:C,0))</f>
        <v>34.93</v>
      </c>
      <c r="O522" s="77" t="str">
        <f>INDEX(Aquifer!F:F,MATCH(B522,Aquifer!C:C,0))</f>
        <v>SR</v>
      </c>
      <c r="P522" s="134">
        <f>INDEX(surface_water_body!F:F,MATCH(B522,surface_water_body!A:A,0))</f>
        <v>811</v>
      </c>
      <c r="Q522" s="42">
        <f>INDEX(surface_water_body!D:D,MATCH(B522,surface_water_body!A:A,0))</f>
        <v>30.635319999999911</v>
      </c>
      <c r="R522" s="132">
        <f>INDEX(surface_water_body!E:E,MATCH(B522,surface_water_body!A:A,0))</f>
        <v>1.8151876749151388</v>
      </c>
      <c r="S522" s="43" t="str">
        <f t="shared" si="182"/>
        <v>Very High</v>
      </c>
      <c r="T522" s="43" t="str">
        <f t="shared" si="183"/>
        <v>Low</v>
      </c>
      <c r="U522" s="43">
        <f t="shared" si="196"/>
        <v>4</v>
      </c>
      <c r="V522" s="48" t="str">
        <f t="shared" si="184"/>
        <v>Groundwater contribution to irrigation is Very High with current groundwater development stage classified as Low. There are 811 surface water bodies, covering 1.8% of district area.</v>
      </c>
      <c r="W522" s="136">
        <v>100</v>
      </c>
      <c r="X522" s="134">
        <v>7.0000000000000009</v>
      </c>
      <c r="Y522" s="143">
        <f>INDEX(Aquifer!E:E, MATCH(B522,Aquifer!C:C,0))*100</f>
        <v>92</v>
      </c>
      <c r="Z522" s="139">
        <f>(INDEX(Aquifer!G:G, MATCH(B522,Aquifer!C:C,0)))*(10^4/10^6)</f>
        <v>244.30020000000002</v>
      </c>
      <c r="AA522" s="141">
        <v>67.5</v>
      </c>
      <c r="AB522" s="56">
        <f>INDEX(Replacement!M:M, MATCH(B522,Replacement!B:B,0))</f>
        <v>3.1</v>
      </c>
      <c r="AC522" s="57">
        <f t="shared" si="197"/>
        <v>4</v>
      </c>
      <c r="AD522" s="57">
        <f>(X522/100)*0.278+(Y522/100)*0.0732</f>
        <v>8.6804000000000006E-2</v>
      </c>
      <c r="AE522" s="44">
        <f t="shared" si="185"/>
        <v>5.9652352403435568E-4</v>
      </c>
      <c r="AF522" s="61" t="str">
        <f t="shared" si="186"/>
        <v>District has 100 pumps, with 7 % of pumps being electric. The electric tariff subsidy is Very High. These pumps abstract 244 MCM of groundwater.</v>
      </c>
      <c r="AG522" s="146">
        <f>INDEX(Replacement!N:N,MATCH(B522,Replacement!B:B,0))</f>
        <v>95.46</v>
      </c>
      <c r="AH522" s="147">
        <f>INDEX('Community SIP'!C:C,MATCH(B522,'Community SIP'!B:B,0))</f>
        <v>0.57999999999999996</v>
      </c>
      <c r="AI522" s="147">
        <f>INDEX('Community SIP'!D:D,MATCH(B522,'Community SIP'!B:B,0))</f>
        <v>1</v>
      </c>
      <c r="AJ522" s="67" t="str">
        <f t="shared" si="187"/>
        <v>Very High</v>
      </c>
      <c r="AK522" s="64">
        <f t="shared" si="188"/>
        <v>4</v>
      </c>
      <c r="AL522" s="64" t="str">
        <f t="shared" si="189"/>
        <v>Low</v>
      </c>
      <c r="AM522" s="70" t="str">
        <f t="shared" si="190"/>
        <v>Small and Marginal farmers hold 95 % of holdings. The average area per holding is 0.58 ha with Low fragmentation of land.</v>
      </c>
      <c r="AN522" s="150" t="str">
        <f>INDEX(DISCOM!E:E,MATCH(B522,DISCOM!B:B,0))</f>
        <v>North Bihar Power Distribution Company Ltd (NBPDCL)</v>
      </c>
      <c r="AO522" s="150"/>
      <c r="AP522" s="150" t="str">
        <f>INDEX(DISCOM!F:F,MATCH(B522,DISCOM!B:B,0))</f>
        <v>C</v>
      </c>
      <c r="AQ522" s="74" t="str">
        <f>INDEX(DISCOM!H:H,MATCH(B522,DISCOM!B:B,0))</f>
        <v>Yes</v>
      </c>
      <c r="AR522" s="150" t="s">
        <v>726</v>
      </c>
      <c r="AS522" s="77">
        <f>(INDEX(Tariff!D:D,MATCH(A522,Tariff!A:A,0)))*100</f>
        <v>67.5</v>
      </c>
      <c r="AT522" s="85" t="str">
        <f>(INDEX(Tariff!E:E,MATCH(A522,Tariff!A:A,0)))</f>
        <v>Very High</v>
      </c>
      <c r="AU522" s="86" t="str">
        <f t="shared" si="191"/>
        <v>North Bihar Power Distribution Company Ltd (NBPDCL) is the Distribution Company responsible for distributing electricity. The rating of DISCOM (capturing financial and operational metrics) is C. More than 70 % of feeder is segregated.</v>
      </c>
      <c r="AV522" s="119" t="str">
        <f>INDEX('Community SIP'!I:I,MATCH(B522,'Community SIP'!B:B,0))</f>
        <v>Community SIP</v>
      </c>
      <c r="AW522" s="119" t="str">
        <f t="shared" si="194"/>
        <v xml:space="preserve"> Small farm areas alongside higher fragmentation of holdings suggests community SIPs may be preferred</v>
      </c>
      <c r="AX522" s="119" t="str">
        <f t="shared" si="195"/>
        <v xml:space="preserve"> High groundwater development suggests that new SIPs should focus on surface water sources. </v>
      </c>
      <c r="AY522" s="120" t="s">
        <v>727</v>
      </c>
      <c r="AZ522" s="119" t="str">
        <f t="shared" si="192"/>
        <v>Diesel</v>
      </c>
      <c r="BA522" s="119"/>
      <c r="BB522" s="120" t="str">
        <f>INDEX(DISCOM!H:H,MATCH(B522,DISCOM!B:B,0))</f>
        <v>Yes</v>
      </c>
      <c r="BC522" s="153" t="s">
        <v>736</v>
      </c>
      <c r="BD522"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22" s="58" t="s">
        <v>737</v>
      </c>
      <c r="BG522">
        <f>Y522*100</f>
        <v>9200</v>
      </c>
    </row>
    <row r="523" spans="1:59" ht="123" customHeight="1" x14ac:dyDescent="0.25">
      <c r="A523" s="88" t="str">
        <f>INDEX(Aquifer!A:A,MATCH(B523,Aquifer!C:C,0))</f>
        <v>jharkhand</v>
      </c>
      <c r="B523" s="89" t="s">
        <v>324</v>
      </c>
      <c r="C523" s="87">
        <v>4.6559957682480997</v>
      </c>
      <c r="D523" s="130">
        <f>INDEX(Aquifer!J:J,MATCH(B523,Aquifer!C:C,0))*100</f>
        <v>22.848878156756214</v>
      </c>
      <c r="E523" s="128">
        <v>139.6</v>
      </c>
      <c r="F523" s="128">
        <v>7.3</v>
      </c>
      <c r="G523" s="128">
        <v>42.133118564114355</v>
      </c>
      <c r="H523" s="46" t="str">
        <f t="shared" si="177"/>
        <v>Low</v>
      </c>
      <c r="I523" s="46" t="str">
        <f t="shared" si="178"/>
        <v>Low</v>
      </c>
      <c r="J523" s="46" t="str">
        <f t="shared" si="179"/>
        <v>Low</v>
      </c>
      <c r="K523" s="46" t="str">
        <f t="shared" si="180"/>
        <v>Moderate</v>
      </c>
      <c r="L523" s="91" t="str">
        <f t="shared" si="181"/>
        <v>District has Low proportion of area under cultivation, supporting Low cropping intensity. Irrigation coverage is Low with Moderate irrigation water requirements.</v>
      </c>
      <c r="M523" s="132">
        <v>56.499999999999993</v>
      </c>
      <c r="N523" s="132">
        <f>INDEX(Aquifer!H:H,MATCH(B523,Aquifer!C:C,0))</f>
        <v>16</v>
      </c>
      <c r="O523" s="77" t="str">
        <f>INDEX(Aquifer!F:F,MATCH(B523,Aquifer!C:C,0))</f>
        <v>SR</v>
      </c>
      <c r="P523" s="134">
        <f>INDEX(surface_water_body!F:F,MATCH(B523,surface_water_body!A:A,0))</f>
        <v>5583</v>
      </c>
      <c r="Q523" s="42">
        <f>INDEX(surface_water_body!D:D,MATCH(B523,surface_water_body!A:A,0))</f>
        <v>16.043870000001387</v>
      </c>
      <c r="R523" s="132">
        <f>INDEX(surface_water_body!E:E,MATCH(B523,surface_water_body!A:A,0))</f>
        <v>0.73014190391526912</v>
      </c>
      <c r="S523" s="43" t="str">
        <f t="shared" si="182"/>
        <v>High</v>
      </c>
      <c r="T523" s="43" t="str">
        <f t="shared" si="183"/>
        <v>Low</v>
      </c>
      <c r="U523" s="43">
        <f t="shared" si="196"/>
        <v>3</v>
      </c>
      <c r="V523" s="48" t="str">
        <f t="shared" si="184"/>
        <v>Groundwater contribution to irrigation is High with current groundwater development stage classified as Low. There are 5583 surface water bodies, covering 0.7% of district area.</v>
      </c>
      <c r="W523" s="136">
        <v>100</v>
      </c>
      <c r="X523" s="134">
        <v>1</v>
      </c>
      <c r="Y523" s="143">
        <f>INDEX(Aquifer!E:E, MATCH(B523,Aquifer!C:C,0))*100</f>
        <v>98</v>
      </c>
      <c r="Z523" s="139">
        <f>(INDEX(Aquifer!G:G, MATCH(B523,Aquifer!C:C,0)))*(10^4/10^6)</f>
        <v>44.468400000000003</v>
      </c>
      <c r="AA523" s="141">
        <v>95</v>
      </c>
      <c r="AB523" s="56">
        <f>INDEX(Replacement!M:M, MATCH(B523,Replacement!B:B,0))</f>
        <v>5</v>
      </c>
      <c r="AC523" s="57">
        <f t="shared" si="197"/>
        <v>4</v>
      </c>
      <c r="AD523" s="57">
        <f>(X523/100)*0.278+(Y523/100)*0.0732</f>
        <v>7.4515999999999999E-2</v>
      </c>
      <c r="AE523" s="44">
        <f t="shared" si="185"/>
        <v>1.5033959020888894E-4</v>
      </c>
      <c r="AF523" s="61" t="str">
        <f t="shared" si="186"/>
        <v>District has 100 pumps, with 1 % of pumps being electric. The electric tariff subsidy is High. These pumps abstract 44 MCM of groundwater.</v>
      </c>
      <c r="AG523" s="146">
        <f>INDEX(Replacement!N:N,MATCH(B523,Replacement!B:B,0))</f>
        <v>87.02</v>
      </c>
      <c r="AH523" s="147">
        <f>INDEX('Community SIP'!C:C,MATCH(B523,'Community SIP'!B:B,0))</f>
        <v>0.96</v>
      </c>
      <c r="AI523" s="147">
        <f>INDEX('Community SIP'!D:D,MATCH(B523,'Community SIP'!B:B,0))</f>
        <v>2</v>
      </c>
      <c r="AJ523" s="67" t="str">
        <f t="shared" si="187"/>
        <v>Very High</v>
      </c>
      <c r="AK523" s="64">
        <f t="shared" si="188"/>
        <v>4</v>
      </c>
      <c r="AL523" s="64" t="str">
        <f t="shared" si="189"/>
        <v>High</v>
      </c>
      <c r="AM523" s="70" t="str">
        <f t="shared" si="190"/>
        <v>Small and Marginal farmers hold 87 % of holdings. The average area per holding is 0.96 ha with High fragmentation of land.</v>
      </c>
      <c r="AN523" s="150" t="str">
        <f>INDEX(DISCOM!E:E,MATCH(B523,DISCOM!B:B,0))</f>
        <v>Jharkhand Bijli Vitran Nigam Limited (JBVNL)</v>
      </c>
      <c r="AO523" s="150"/>
      <c r="AP523" s="150" t="str">
        <f>INDEX(DISCOM!F:F,MATCH(B523,DISCOM!B:B,0))</f>
        <v>C-</v>
      </c>
      <c r="AQ523" s="74" t="str">
        <f>INDEX(DISCOM!H:H,MATCH(B523,DISCOM!B:B,0))</f>
        <v>No</v>
      </c>
      <c r="AR523" s="150"/>
      <c r="AS523" s="77">
        <f>(INDEX(Tariff!D:D,MATCH(A523,Tariff!A:A,0)))*100</f>
        <v>95</v>
      </c>
      <c r="AT523" s="85" t="str">
        <f>(INDEX(Tariff!E:E,MATCH(A523,Tariff!A:A,0)))</f>
        <v>High</v>
      </c>
      <c r="AU523" s="86" t="str">
        <f t="shared" si="191"/>
        <v xml:space="preserve">Jharkhand Bijli Vitran Nigam Limited (JBVNL) is the Distribution Company responsible for distributing electricity. The rating of DISCOM (capturing financial and operational metrics) is C-. </v>
      </c>
      <c r="AV523" s="119" t="str">
        <f>INDEX('Community SIP'!I:I,MATCH(B523,'Community SIP'!B:B,0))</f>
        <v>Community SIP</v>
      </c>
      <c r="AW523" s="119" t="str">
        <f t="shared" si="194"/>
        <v xml:space="preserve"> Small farm areas alongside higher fragmentation of holdings suggests community SIPs may be preferred</v>
      </c>
      <c r="AX523" s="119" t="str">
        <f t="shared" si="195"/>
        <v/>
      </c>
      <c r="AY523" s="119"/>
      <c r="AZ523" s="119" t="str">
        <f t="shared" si="192"/>
        <v>Diesel</v>
      </c>
      <c r="BA523" s="119"/>
      <c r="BB523" s="120" t="str">
        <f>INDEX(DISCOM!H:H,MATCH(B523,DISCOM!B:B,0))</f>
        <v>No</v>
      </c>
      <c r="BC523" s="153" t="s">
        <v>736</v>
      </c>
      <c r="BD523" s="181" t="str">
        <f t="shared" si="193"/>
        <v>Higher proportion of diesel pumps suggests that PM-KUSUM model B be preferred. Small farm areas alongside higher fragmentation of holdings suggests community SIPs may be preferred</v>
      </c>
      <c r="BE523" s="58" t="s">
        <v>737</v>
      </c>
      <c r="BG523">
        <f>Y523*100</f>
        <v>9800</v>
      </c>
    </row>
    <row r="524" spans="1:59" ht="123" customHeight="1" x14ac:dyDescent="0.25">
      <c r="A524" s="88" t="str">
        <f>INDEX(Aquifer!A:A,MATCH(B524,Aquifer!C:C,0))</f>
        <v>punjab</v>
      </c>
      <c r="B524" s="89" t="s">
        <v>238</v>
      </c>
      <c r="C524" s="87">
        <v>4.68</v>
      </c>
      <c r="D524" s="130">
        <f>INDEX(Aquifer!J:J,MATCH(B524,Aquifer!C:C,0))*100</f>
        <v>71.030610726157207</v>
      </c>
      <c r="E524" s="128">
        <v>128.29999999999998</v>
      </c>
      <c r="F524" s="128">
        <v>100</v>
      </c>
      <c r="G524" s="128">
        <v>60.392168055714123</v>
      </c>
      <c r="H524" s="46" t="str">
        <f t="shared" si="177"/>
        <v>High</v>
      </c>
      <c r="I524" s="46" t="str">
        <f t="shared" si="178"/>
        <v>Low</v>
      </c>
      <c r="J524" s="46" t="str">
        <f t="shared" si="179"/>
        <v>Very High</v>
      </c>
      <c r="K524" s="46" t="str">
        <f t="shared" si="180"/>
        <v>High</v>
      </c>
      <c r="L524" s="91" t="str">
        <f t="shared" si="181"/>
        <v>District has High proportion of area under cultivation, supporting Low cropping intensity. Irrigation coverage is Very High with High irrigation water requirements.</v>
      </c>
      <c r="M524" s="132">
        <v>96.57</v>
      </c>
      <c r="N524" s="132">
        <f>INDEX(Aquifer!H:H,MATCH(B524,Aquifer!C:C,0))</f>
        <v>130</v>
      </c>
      <c r="O524" s="77" t="str">
        <f>INDEX(Aquifer!F:F,MATCH(B524,Aquifer!C:C,0))</f>
        <v>SR</v>
      </c>
      <c r="P524" s="134">
        <f>INDEX(surface_water_body!F:F,MATCH(B524,surface_water_body!A:A,0))</f>
        <v>0</v>
      </c>
      <c r="Q524" s="42">
        <f>INDEX(surface_water_body!D:D,MATCH(B524,surface_water_body!A:A,0))</f>
        <v>0</v>
      </c>
      <c r="R524" s="132">
        <f>INDEX(surface_water_body!E:E,MATCH(B524,surface_water_body!A:A,0))</f>
        <v>0</v>
      </c>
      <c r="S524" s="43" t="str">
        <f t="shared" si="182"/>
        <v>Very High</v>
      </c>
      <c r="T524" s="43" t="str">
        <f t="shared" si="183"/>
        <v>Over-exploited</v>
      </c>
      <c r="U524" s="43">
        <f t="shared" si="196"/>
        <v>1</v>
      </c>
      <c r="V524" s="48" t="str">
        <f t="shared" si="184"/>
        <v>Groundwater contribution to irrigation is Very High with current groundwater development stage classified as Over-exploited. There are 0 surface water bodies, covering 0% of district area.</v>
      </c>
      <c r="W524" s="136">
        <v>100</v>
      </c>
      <c r="X524" s="134">
        <v>99</v>
      </c>
      <c r="Y524" s="143">
        <f>INDEX(Aquifer!E:E, MATCH(B524,Aquifer!C:C,0))*100</f>
        <v>1</v>
      </c>
      <c r="Z524" s="139">
        <f>(INDEX(Aquifer!G:G, MATCH(B524,Aquifer!C:C,0)))*(10^4/10^6)</f>
        <v>1791.424</v>
      </c>
      <c r="AA524" s="141">
        <v>0</v>
      </c>
      <c r="AB524" s="56">
        <f>INDEX(Replacement!M:M, MATCH(B524,Replacement!B:B,0))</f>
        <v>18.38</v>
      </c>
      <c r="AC524" s="57">
        <f t="shared" si="197"/>
        <v>1</v>
      </c>
      <c r="AD524" s="57">
        <f>(X524/100)*0.278+(Y524/100)*0.0732</f>
        <v>0.27595200000000003</v>
      </c>
      <c r="AE524" s="44">
        <f t="shared" si="185"/>
        <v>8.2447930971352168E-2</v>
      </c>
      <c r="AF524" s="61" t="str">
        <f t="shared" si="186"/>
        <v>District has 100 pumps, with 99 % of pumps being electric. The electric tariff subsidy is Very High. These pumps abstract 1791 MCM of groundwater.</v>
      </c>
      <c r="AG524" s="146">
        <f>INDEX(Replacement!N:N,MATCH(B524,Replacement!B:B,0))</f>
        <v>0</v>
      </c>
      <c r="AH524" s="147">
        <f>INDEX('Community SIP'!C:C,MATCH(B524,'Community SIP'!B:B,0))</f>
        <v>2.9847790414756972</v>
      </c>
      <c r="AI524" s="147">
        <f>INDEX('Community SIP'!D:D,MATCH(B524,'Community SIP'!B:B,0))</f>
        <v>1.23</v>
      </c>
      <c r="AJ524" s="67" t="str">
        <f t="shared" si="187"/>
        <v>Low</v>
      </c>
      <c r="AK524" s="64">
        <f t="shared" si="188"/>
        <v>2</v>
      </c>
      <c r="AL524" s="64" t="str">
        <f t="shared" si="189"/>
        <v>Low</v>
      </c>
      <c r="AM524" s="70" t="str">
        <f t="shared" si="190"/>
        <v>Small and Marginal farmers hold 0 % of holdings. The average area per holding is 2.9847790414757 ha with Low fragmentation of land.</v>
      </c>
      <c r="AN524" s="150" t="str">
        <f>INDEX(DISCOM!E:E,MATCH(B524,DISCOM!B:B,0))</f>
        <v>Punjab State Power Corporation Limited (PSPCL)</v>
      </c>
      <c r="AO524" s="150"/>
      <c r="AP524" s="150" t="str">
        <f>INDEX(DISCOM!F:F,MATCH(B524,DISCOM!B:B,0))</f>
        <v>B</v>
      </c>
      <c r="AQ524" s="74" t="str">
        <f>INDEX(DISCOM!H:H,MATCH(B524,DISCOM!B:B,0))</f>
        <v>Yes</v>
      </c>
      <c r="AR524" s="150" t="s">
        <v>726</v>
      </c>
      <c r="AS524" s="77">
        <f>(INDEX(Tariff!D:D,MATCH(A524,Tariff!A:A,0)))*100</f>
        <v>0</v>
      </c>
      <c r="AT524" s="85" t="str">
        <f>(INDEX(Tariff!E:E,MATCH(A524,Tariff!A:A,0)))</f>
        <v>Very High</v>
      </c>
      <c r="AU524" s="86" t="str">
        <f t="shared" si="191"/>
        <v>Punjab State Power Corporation Limited (PSPCL) is the Distribution Company responsible for distributing electricity. The rating of DISCOM (capturing financial and operational metrics) is B. More than 70 % of feeder is segregated.</v>
      </c>
      <c r="AV524" s="119" t="str">
        <f>INDEX('Community SIP'!I:I,MATCH(B524,'Community SIP'!B:B,0))</f>
        <v/>
      </c>
      <c r="AW524" s="119" t="str">
        <f t="shared" si="194"/>
        <v/>
      </c>
      <c r="AX524" s="119" t="str">
        <f t="shared" si="195"/>
        <v xml:space="preserve"> High groundwater development suggests that new SIPs should focus on surface water sources. </v>
      </c>
      <c r="AY524" s="120" t="s">
        <v>727</v>
      </c>
      <c r="AZ524" s="119" t="str">
        <f t="shared" si="192"/>
        <v>Electric</v>
      </c>
      <c r="BA524" s="120" t="s">
        <v>728</v>
      </c>
      <c r="BB524" s="120" t="str">
        <f>INDEX(DISCOM!H:H,MATCH(B524,DISCOM!B:B,0))</f>
        <v>Yes</v>
      </c>
      <c r="BC524" s="153" t="s">
        <v>729</v>
      </c>
      <c r="BD524" s="181" t="str">
        <f t="shared" si="193"/>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24" s="58" t="s">
        <v>730</v>
      </c>
      <c r="BG524">
        <f>Y524*100</f>
        <v>100</v>
      </c>
    </row>
    <row r="525" spans="1:59" ht="123" customHeight="1" x14ac:dyDescent="0.25">
      <c r="A525" s="88" t="str">
        <f>INDEX(Aquifer!A:A,MATCH(B525,Aquifer!C:C,0))</f>
        <v>mizoram</v>
      </c>
      <c r="B525" s="89" t="s">
        <v>18</v>
      </c>
      <c r="C525" s="87">
        <v>4.8</v>
      </c>
      <c r="D525" s="130">
        <f>INDEX(Aquifer!J:J,MATCH(B525,Aquifer!C:C,0))*100</f>
        <v>8.1799621477430229</v>
      </c>
      <c r="E525" s="128">
        <v>100</v>
      </c>
      <c r="F525" s="128">
        <v>4.5999999999999996</v>
      </c>
      <c r="G525" s="128">
        <v>43.950543721138096</v>
      </c>
      <c r="H525" s="46" t="str">
        <f t="shared" si="177"/>
        <v>Low</v>
      </c>
      <c r="I525" s="46" t="str">
        <f t="shared" si="178"/>
        <v>Low</v>
      </c>
      <c r="J525" s="46" t="str">
        <f t="shared" si="179"/>
        <v>Low</v>
      </c>
      <c r="K525" s="46" t="str">
        <f t="shared" si="180"/>
        <v>Moderate</v>
      </c>
      <c r="L525" s="91" t="str">
        <f t="shared" si="181"/>
        <v>District has Low proportion of area under cultivation, supporting Low cropping intensity. Irrigation coverage is Low with Moderate irrigation water requirements.</v>
      </c>
      <c r="M525" s="132">
        <v>0</v>
      </c>
      <c r="N525" s="132">
        <f>INDEX(Aquifer!H:H,MATCH(B525,Aquifer!C:C,0))</f>
        <v>5.38</v>
      </c>
      <c r="O525" s="77" t="str">
        <f>INDEX(Aquifer!F:F,MATCH(B525,Aquifer!C:C,0))</f>
        <v>HR</v>
      </c>
      <c r="P525" s="134">
        <f>INDEX(surface_water_body!F:F,MATCH(B525,surface_water_body!A:A,0))</f>
        <v>20</v>
      </c>
      <c r="Q525" s="42">
        <f>INDEX(surface_water_body!D:D,MATCH(B525,surface_water_body!A:A,0))</f>
        <v>1.1859999999999999E-2</v>
      </c>
      <c r="R525" s="132">
        <f>INDEX(surface_water_body!E:E,MATCH(B525,surface_water_body!A:A,0))</f>
        <v>5.9472275881528719E-4</v>
      </c>
      <c r="S525" s="43" t="str">
        <f t="shared" si="182"/>
        <v>Low</v>
      </c>
      <c r="T525" s="43" t="str">
        <f t="shared" si="183"/>
        <v>Low</v>
      </c>
      <c r="U525" s="43">
        <f t="shared" si="196"/>
        <v>1</v>
      </c>
      <c r="V525" s="48" t="str">
        <f t="shared" si="184"/>
        <v>Groundwater contribution to irrigation is Low with current groundwater development stage classified as Low. There are 20 surface water bodies, covering 0% of district area.</v>
      </c>
      <c r="W525" s="136">
        <v>100</v>
      </c>
      <c r="X525" s="134">
        <v>0</v>
      </c>
      <c r="Y525" s="143">
        <f>INDEX(Aquifer!E:E, MATCH(B525,Aquifer!C:C,0))*100</f>
        <v>0</v>
      </c>
      <c r="Z525" s="139">
        <f>(INDEX(Aquifer!G:G, MATCH(B525,Aquifer!C:C,0)))*(10^4/10^6)</f>
        <v>0.9779000000000001</v>
      </c>
      <c r="AA525" s="141">
        <v>380</v>
      </c>
      <c r="AB525" s="56">
        <f>INDEX(Replacement!M:M, MATCH(B525,Replacement!B:B,0))</f>
        <v>1.6878139488561963</v>
      </c>
      <c r="AC525" s="57">
        <f t="shared" si="197"/>
        <v>4</v>
      </c>
      <c r="AD525" s="57">
        <f>(X525/100)*0.278+(Y525/100)*0.0732</f>
        <v>0</v>
      </c>
      <c r="AE525" s="44">
        <f t="shared" si="185"/>
        <v>0</v>
      </c>
      <c r="AF525" s="61" t="str">
        <f t="shared" si="186"/>
        <v>District has 100 pumps, with 0 % of pumps being electric. The electric tariff subsidy is Low. These pumps abstract 0 MCM of groundwater.</v>
      </c>
      <c r="AG525" s="146">
        <f>INDEX(Replacement!N:N,MATCH(B525,Replacement!B:B,0))</f>
        <v>86.48</v>
      </c>
      <c r="AH525" s="147">
        <f>INDEX('Community SIP'!C:C,MATCH(B525,'Community SIP'!B:B,0))</f>
        <v>1.07</v>
      </c>
      <c r="AI525" s="147">
        <f>INDEX('Community SIP'!D:D,MATCH(B525,'Community SIP'!B:B,0))</f>
        <v>1</v>
      </c>
      <c r="AJ525" s="67" t="str">
        <f t="shared" si="187"/>
        <v>Very High</v>
      </c>
      <c r="AK525" s="64">
        <f t="shared" si="188"/>
        <v>3</v>
      </c>
      <c r="AL525" s="64" t="str">
        <f t="shared" si="189"/>
        <v>Low</v>
      </c>
      <c r="AM525" s="70" t="str">
        <f t="shared" si="190"/>
        <v>Small and Marginal farmers hold 86 % of holdings. The average area per holding is 1.07 ha with Low fragmentation of land.</v>
      </c>
      <c r="AN525" s="150" t="e">
        <f>INDEX(DISCOM!E:E,MATCH(B525,DISCOM!B:B,0))</f>
        <v>#N/A</v>
      </c>
      <c r="AO525" s="150"/>
      <c r="AP525" s="150" t="e">
        <f>INDEX(DISCOM!F:F,MATCH(B525,DISCOM!B:B,0))</f>
        <v>#N/A</v>
      </c>
      <c r="AQ525" s="74" t="str">
        <f>INDEX(DISCOM!H:H,MATCH(B525,DISCOM!B:B,0))</f>
        <v>No data</v>
      </c>
      <c r="AR525" s="150"/>
      <c r="AS525" s="77">
        <f>(INDEX(Tariff!D:D,MATCH(A525,Tariff!A:A,0)))*100</f>
        <v>380</v>
      </c>
      <c r="AT525" s="85" t="str">
        <f>(INDEX(Tariff!E:E,MATCH(A525,Tariff!A:A,0)))</f>
        <v>Low</v>
      </c>
      <c r="AU525" s="86" t="s">
        <v>735</v>
      </c>
      <c r="AV525" s="119" t="str">
        <f>INDEX('Community SIP'!I:I,MATCH(B525,'Community SIP'!B:B,0))</f>
        <v/>
      </c>
      <c r="AW525" s="119" t="str">
        <f t="shared" si="194"/>
        <v/>
      </c>
      <c r="AX525" s="119" t="str">
        <f t="shared" si="195"/>
        <v/>
      </c>
      <c r="AY525" s="119"/>
      <c r="AZ525" s="119" t="str">
        <f t="shared" si="192"/>
        <v>Diesel</v>
      </c>
      <c r="BA525" s="119"/>
      <c r="BB525" s="120" t="str">
        <f>INDEX(DISCOM!H:H,MATCH(B525,DISCOM!B:B,0))</f>
        <v>No data</v>
      </c>
      <c r="BC525" s="153" t="s">
        <v>736</v>
      </c>
      <c r="BD525" s="181" t="str">
        <f t="shared" si="193"/>
        <v>Higher proportion of diesel pumps suggests that PM-KUSUM model B be preferred.</v>
      </c>
      <c r="BE525" s="58" t="s">
        <v>737</v>
      </c>
      <c r="BG525">
        <f>Y525*100</f>
        <v>0</v>
      </c>
    </row>
    <row r="526" spans="1:59" ht="123" customHeight="1" x14ac:dyDescent="0.25">
      <c r="A526" s="88" t="str">
        <f>INDEX(Aquifer!A:A,MATCH(B526,Aquifer!C:C,0))</f>
        <v>tamil nadu</v>
      </c>
      <c r="B526" s="89" t="s">
        <v>585</v>
      </c>
      <c r="C526" s="87">
        <v>5.4101269678186004</v>
      </c>
      <c r="D526" s="130">
        <f>INDEX(Aquifer!J:J,MATCH(B526,Aquifer!C:C,0))*100</f>
        <v>40.958830422838261</v>
      </c>
      <c r="E526" s="128">
        <v>137.9</v>
      </c>
      <c r="F526" s="128">
        <v>43.1</v>
      </c>
      <c r="G526" s="128">
        <v>62.748664317380921</v>
      </c>
      <c r="H526" s="46" t="str">
        <f t="shared" si="177"/>
        <v>Moderate</v>
      </c>
      <c r="I526" s="46" t="str">
        <f t="shared" si="178"/>
        <v>Low</v>
      </c>
      <c r="J526" s="46" t="str">
        <f t="shared" si="179"/>
        <v>Moderate</v>
      </c>
      <c r="K526" s="46" t="str">
        <f t="shared" si="180"/>
        <v>High</v>
      </c>
      <c r="L526" s="91" t="str">
        <f t="shared" si="181"/>
        <v>District has Moderate proportion of area under cultivation, supporting Low cropping intensity. Irrigation coverage is Moderate with High irrigation water requirements.</v>
      </c>
      <c r="M526" s="132">
        <v>80.849999999999994</v>
      </c>
      <c r="N526" s="132">
        <f>INDEX(Aquifer!H:H,MATCH(B526,Aquifer!C:C,0))</f>
        <v>135.63999999999999</v>
      </c>
      <c r="O526" s="77" t="str">
        <f>INDEX(Aquifer!F:F,MATCH(B526,Aquifer!C:C,0))</f>
        <v>HR</v>
      </c>
      <c r="P526" s="134">
        <f>INDEX(surface_water_body!F:F,MATCH(B526,surface_water_body!A:A,0))</f>
        <v>896</v>
      </c>
      <c r="Q526" s="42">
        <f>INDEX(surface_water_body!D:D,MATCH(B526,surface_water_body!A:A,0))</f>
        <v>14.910549999999994</v>
      </c>
      <c r="R526" s="132">
        <f>INDEX(surface_water_body!E:E,MATCH(B526,surface_water_body!A:A,0))</f>
        <v>0.27993057308945246</v>
      </c>
      <c r="S526" s="43" t="str">
        <f t="shared" si="182"/>
        <v>Very High</v>
      </c>
      <c r="T526" s="43" t="str">
        <f t="shared" si="183"/>
        <v>Over-exploited</v>
      </c>
      <c r="U526" s="43">
        <f t="shared" si="196"/>
        <v>3</v>
      </c>
      <c r="V526" s="48" t="str">
        <f t="shared" si="184"/>
        <v>Groundwater contribution to irrigation is Very High with current groundwater development stage classified as Over-exploited. There are 896 surface water bodies, covering 0.3% of district area.</v>
      </c>
      <c r="W526" s="136">
        <v>100</v>
      </c>
      <c r="X526" s="134">
        <v>71</v>
      </c>
      <c r="Y526" s="143">
        <f>INDEX(Aquifer!E:E, MATCH(B526,Aquifer!C:C,0))*100</f>
        <v>21</v>
      </c>
      <c r="Z526" s="139">
        <f>(INDEX(Aquifer!G:G, MATCH(B526,Aquifer!C:C,0)))*(10^4/10^6)</f>
        <v>442.38720000000001</v>
      </c>
      <c r="AA526" s="141">
        <v>0</v>
      </c>
      <c r="AB526" s="56">
        <f>INDEX(Replacement!M:M, MATCH(B526,Replacement!B:B,0))</f>
        <v>10.210000000000001</v>
      </c>
      <c r="AC526" s="57">
        <f t="shared" si="197"/>
        <v>2</v>
      </c>
      <c r="AD526" s="57">
        <f>(X526/100)*0.278+(Y526/100)*0.0732</f>
        <v>0.212752</v>
      </c>
      <c r="AE526" s="44">
        <f t="shared" si="185"/>
        <v>8.7197546718623328E-3</v>
      </c>
      <c r="AF526" s="61" t="str">
        <f t="shared" si="186"/>
        <v>District has 100 pumps, with 71 % of pumps being electric. The electric tariff subsidy is Very High. These pumps abstract 442 MCM of groundwater.</v>
      </c>
      <c r="AG526" s="146">
        <f>INDEX(Replacement!N:N,MATCH(B526,Replacement!B:B,0))</f>
        <v>92.854039169999993</v>
      </c>
      <c r="AH526" s="147">
        <f>INDEX('Community SIP'!C:C,MATCH(B526,'Community SIP'!B:B,0))</f>
        <v>0.78</v>
      </c>
      <c r="AI526" s="147">
        <f>INDEX('Community SIP'!D:D,MATCH(B526,'Community SIP'!B:B,0))</f>
        <v>1.77</v>
      </c>
      <c r="AJ526" s="67" t="str">
        <f t="shared" si="187"/>
        <v>Very High</v>
      </c>
      <c r="AK526" s="64">
        <f t="shared" si="188"/>
        <v>4</v>
      </c>
      <c r="AL526" s="64" t="str">
        <f t="shared" si="189"/>
        <v>Moderate</v>
      </c>
      <c r="AM526" s="70" t="str">
        <f t="shared" si="190"/>
        <v>Small and Marginal farmers hold 92 % of holdings. The average area per holding is 0.78 ha with Moderate fragmentation of land.</v>
      </c>
      <c r="AN526" s="150" t="str">
        <f>INDEX(DISCOM!E:E,MATCH(B526,DISCOM!B:B,0))</f>
        <v>Tamil Nadu Generation and Distribution Corporation Limited (TANGEDCO)</v>
      </c>
      <c r="AO526" s="150"/>
      <c r="AP526" s="150" t="str">
        <f>INDEX(DISCOM!F:F,MATCH(B526,DISCOM!B:B,0))</f>
        <v>C-</v>
      </c>
      <c r="AQ526" s="74" t="str">
        <f>INDEX(DISCOM!H:H,MATCH(B526,DISCOM!B:B,0))</f>
        <v>No</v>
      </c>
      <c r="AR526" s="150"/>
      <c r="AS526" s="77">
        <f>(INDEX(Tariff!D:D,MATCH(A526,Tariff!A:A,0)))*100</f>
        <v>0</v>
      </c>
      <c r="AT526" s="85" t="str">
        <f>(INDEX(Tariff!E:E,MATCH(A526,Tariff!A:A,0)))</f>
        <v>Very High</v>
      </c>
      <c r="AU526" s="86" t="str">
        <f t="shared" si="191"/>
        <v xml:space="preserve">Tamil Nadu Generation and Distribution Corporation Limited (TANGEDCO) is the Distribution Company responsible for distributing electricity. The rating of DISCOM (capturing financial and operational metrics) is C-. </v>
      </c>
      <c r="AV526" s="119" t="str">
        <f>INDEX('Community SIP'!I:I,MATCH(B526,'Community SIP'!B:B,0))</f>
        <v>Community SIP</v>
      </c>
      <c r="AW526" s="119" t="str">
        <f t="shared" si="194"/>
        <v xml:space="preserve"> Small farm areas alongside higher fragmentation of holdings suggests community SIPs may be preferred</v>
      </c>
      <c r="AX526" s="119" t="str">
        <f t="shared" si="195"/>
        <v xml:space="preserve"> High groundwater development suggests that new SIPs should focus on surface water sources. </v>
      </c>
      <c r="AY526" s="120" t="s">
        <v>727</v>
      </c>
      <c r="AZ526" s="120" t="str">
        <f t="shared" si="192"/>
        <v>Electric</v>
      </c>
      <c r="BA526" s="119"/>
      <c r="BB526" s="120" t="str">
        <f>INDEX(DISCOM!H:H,MATCH(B526,DISCOM!B:B,0))</f>
        <v>No</v>
      </c>
      <c r="BC526" s="153" t="s">
        <v>724</v>
      </c>
      <c r="BD526" s="181" t="str">
        <f t="shared" si="193"/>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526" s="58" t="s">
        <v>725</v>
      </c>
      <c r="BG526">
        <f>Y526*100</f>
        <v>2100</v>
      </c>
    </row>
    <row r="527" spans="1:59" ht="123" customHeight="1" x14ac:dyDescent="0.25">
      <c r="A527" s="88" t="str">
        <f>INDEX(Aquifer!A:A,MATCH(B527,Aquifer!C:C,0))</f>
        <v>bihar</v>
      </c>
      <c r="B527" s="89" t="s">
        <v>459</v>
      </c>
      <c r="C527" s="87">
        <v>4.6875948207314</v>
      </c>
      <c r="D527" s="130">
        <f>INDEX(Aquifer!J:J,MATCH(B527,Aquifer!C:C,0))*100</f>
        <v>64.186897366515495</v>
      </c>
      <c r="E527" s="128">
        <v>174.6</v>
      </c>
      <c r="F527" s="128">
        <v>77</v>
      </c>
      <c r="G527" s="128">
        <v>53.287933030066483</v>
      </c>
      <c r="H527" s="46" t="str">
        <f t="shared" si="177"/>
        <v>High</v>
      </c>
      <c r="I527" s="46" t="str">
        <f t="shared" si="178"/>
        <v>Moderate</v>
      </c>
      <c r="J527" s="46" t="str">
        <f t="shared" si="179"/>
        <v>Very High</v>
      </c>
      <c r="K527" s="46" t="str">
        <f t="shared" si="180"/>
        <v>High</v>
      </c>
      <c r="L527" s="91" t="str">
        <f t="shared" si="181"/>
        <v>District has High proportion of area under cultivation, supporting Moderate cropping intensity. Irrigation coverage is Very High with High irrigation water requirements.</v>
      </c>
      <c r="M527" s="132">
        <v>65.169999999999987</v>
      </c>
      <c r="N527" s="132">
        <f>INDEX(Aquifer!H:H,MATCH(B527,Aquifer!C:C,0))</f>
        <v>68.849999999999994</v>
      </c>
      <c r="O527" s="77" t="str">
        <f>INDEX(Aquifer!F:F,MATCH(B527,Aquifer!C:C,0))</f>
        <v>SR</v>
      </c>
      <c r="P527" s="134">
        <f>INDEX(surface_water_body!F:F,MATCH(B527,surface_water_body!A:A,0))</f>
        <v>522</v>
      </c>
      <c r="Q527" s="42">
        <f>INDEX(surface_water_body!D:D,MATCH(B527,surface_water_body!A:A,0))</f>
        <v>13.288360000000027</v>
      </c>
      <c r="R527" s="132">
        <f>INDEX(surface_water_body!E:E,MATCH(B527,surface_water_body!A:A,0))</f>
        <v>0.45752137122284642</v>
      </c>
      <c r="S527" s="43" t="str">
        <f t="shared" si="182"/>
        <v>High</v>
      </c>
      <c r="T527" s="43" t="str">
        <f t="shared" si="183"/>
        <v>Moderate</v>
      </c>
      <c r="U527" s="43">
        <f t="shared" si="196"/>
        <v>3</v>
      </c>
      <c r="V527" s="48" t="str">
        <f t="shared" si="184"/>
        <v>Groundwater contribution to irrigation is High with current groundwater development stage classified as Moderate. There are 522 surface water bodies, covering 0.5% of district area.</v>
      </c>
      <c r="W527" s="136">
        <v>100</v>
      </c>
      <c r="X527" s="134">
        <v>44</v>
      </c>
      <c r="Y527" s="143">
        <f>INDEX(Aquifer!E:E, MATCH(B527,Aquifer!C:C,0))*100</f>
        <v>55.000000000000007</v>
      </c>
      <c r="Z527" s="139">
        <f>(INDEX(Aquifer!G:G, MATCH(B527,Aquifer!C:C,0)))*(10^4/10^6)</f>
        <v>548.94820000000004</v>
      </c>
      <c r="AA527" s="141">
        <v>67.5</v>
      </c>
      <c r="AB527" s="56">
        <f>INDEX(Replacement!M:M, MATCH(B527,Replacement!B:B,0))</f>
        <v>5.4</v>
      </c>
      <c r="AC527" s="57">
        <f t="shared" si="197"/>
        <v>3</v>
      </c>
      <c r="AD527" s="57">
        <f>(X527/100)*0.278+(Y527/100)*0.0732</f>
        <v>0.16258</v>
      </c>
      <c r="AE527" s="44">
        <f t="shared" si="185"/>
        <v>4.3731519194440014E-3</v>
      </c>
      <c r="AF527" s="61" t="str">
        <f t="shared" si="186"/>
        <v>District has 100 pumps, with 44 % of pumps being electric. The electric tariff subsidy is Very High. These pumps abstract 548 MCM of groundwater.</v>
      </c>
      <c r="AG527" s="146">
        <f>INDEX(Replacement!N:N,MATCH(B527,Replacement!B:B,0))</f>
        <v>97.83</v>
      </c>
      <c r="AH527" s="147">
        <f>INDEX('Community SIP'!C:C,MATCH(B527,'Community SIP'!B:B,0))</f>
        <v>0.38</v>
      </c>
      <c r="AI527" s="147">
        <f>INDEX('Community SIP'!D:D,MATCH(B527,'Community SIP'!B:B,0))</f>
        <v>1.41</v>
      </c>
      <c r="AJ527" s="67" t="str">
        <f t="shared" si="187"/>
        <v>Very High</v>
      </c>
      <c r="AK527" s="64">
        <f t="shared" si="188"/>
        <v>4</v>
      </c>
      <c r="AL527" s="64" t="str">
        <f t="shared" si="189"/>
        <v>Moderate</v>
      </c>
      <c r="AM527" s="70" t="str">
        <f t="shared" si="190"/>
        <v>Small and Marginal farmers hold 97 % of holdings. The average area per holding is 0.38 ha with Moderate fragmentation of land.</v>
      </c>
      <c r="AN527" s="150" t="str">
        <f>INDEX(DISCOM!E:E,MATCH(B527,DISCOM!B:B,0))</f>
        <v>North Bihar Power Distribution Company Ltd (NBPDCL)</v>
      </c>
      <c r="AO527" s="150"/>
      <c r="AP527" s="150" t="str">
        <f>INDEX(DISCOM!F:F,MATCH(B527,DISCOM!B:B,0))</f>
        <v>C</v>
      </c>
      <c r="AQ527" s="74" t="str">
        <f>INDEX(DISCOM!H:H,MATCH(B527,DISCOM!B:B,0))</f>
        <v>Yes</v>
      </c>
      <c r="AR527" s="150" t="s">
        <v>726</v>
      </c>
      <c r="AS527" s="77">
        <f>(INDEX(Tariff!D:D,MATCH(A527,Tariff!A:A,0)))*100</f>
        <v>67.5</v>
      </c>
      <c r="AT527" s="85" t="str">
        <f>(INDEX(Tariff!E:E,MATCH(A527,Tariff!A:A,0)))</f>
        <v>Very High</v>
      </c>
      <c r="AU527" s="86" t="str">
        <f t="shared" si="191"/>
        <v>North Bihar Power Distribution Company Ltd (NBPDCL) is the Distribution Company responsible for distributing electricity. The rating of DISCOM (capturing financial and operational metrics) is C. More than 70 % of feeder is segregated.</v>
      </c>
      <c r="AV527" s="119" t="str">
        <f>INDEX('Community SIP'!I:I,MATCH(B527,'Community SIP'!B:B,0))</f>
        <v>Community SIP</v>
      </c>
      <c r="AW527" s="119" t="str">
        <f t="shared" si="194"/>
        <v xml:space="preserve"> Small farm areas alongside higher fragmentation of holdings suggests community SIPs may be preferred</v>
      </c>
      <c r="AX527" s="119" t="str">
        <f t="shared" si="195"/>
        <v/>
      </c>
      <c r="AY527" s="119"/>
      <c r="AZ527" s="119" t="str">
        <f t="shared" si="192"/>
        <v>mix</v>
      </c>
      <c r="BA527" s="119"/>
      <c r="BB527" s="120" t="str">
        <f>INDEX(DISCOM!H:H,MATCH(B527,DISCOM!B:B,0))</f>
        <v>Yes</v>
      </c>
      <c r="BC527" s="153" t="s">
        <v>739</v>
      </c>
      <c r="BD527" s="181" t="str">
        <f t="shared" si="193"/>
        <v>Both electric and diesel pumps are present. With more than 80 % feeder segregation suggesting preferred PM-KUSUM  model is C.  However, low DISCOM rating may be a challenge suggesting investments are to be made to strengthen DISCOM. PM-KUSUM B for diesel pumps. Small farm areas alongside higher fragmentation of holdings suggests community SIPs may be preferred</v>
      </c>
      <c r="BE527" s="58" t="s">
        <v>740</v>
      </c>
      <c r="BG527">
        <f>Y527*100</f>
        <v>5500.0000000000009</v>
      </c>
    </row>
    <row r="528" spans="1:59" ht="123" customHeight="1" x14ac:dyDescent="0.25">
      <c r="A528" s="88" t="str">
        <f>INDEX(Aquifer!A:A,MATCH(B528,Aquifer!C:C,0))</f>
        <v>jammu and kashmir</v>
      </c>
      <c r="B528" s="89" t="s">
        <v>627</v>
      </c>
      <c r="C528" s="87">
        <v>4.68</v>
      </c>
      <c r="D528" s="130">
        <f>INDEX(Aquifer!J:J,MATCH(B528,Aquifer!C:C,0))*100</f>
        <v>39.519826704374509</v>
      </c>
      <c r="E528" s="128">
        <v>196.9</v>
      </c>
      <c r="F528" s="128">
        <v>33.4</v>
      </c>
      <c r="G528" s="128">
        <v>38.604969747707294</v>
      </c>
      <c r="H528" s="46" t="str">
        <f t="shared" si="177"/>
        <v>Moderate</v>
      </c>
      <c r="I528" s="46" t="str">
        <f t="shared" si="178"/>
        <v>High</v>
      </c>
      <c r="J528" s="46" t="str">
        <f t="shared" si="179"/>
        <v>Moderate</v>
      </c>
      <c r="K528" s="46" t="str">
        <f t="shared" si="180"/>
        <v>Moderate</v>
      </c>
      <c r="L528" s="91" t="str">
        <f t="shared" si="181"/>
        <v>District has Moderate proportion of area under cultivation, supporting High cropping intensity. Irrigation coverage is Moderate with Moderate irrigation water requirements.</v>
      </c>
      <c r="M528" s="132">
        <v>23</v>
      </c>
      <c r="N528" s="132">
        <f>INDEX(Aquifer!H:H,MATCH(B528,Aquifer!C:C,0))</f>
        <v>16.59</v>
      </c>
      <c r="O528" s="77" t="str">
        <f>INDEX(Aquifer!F:F,MATCH(B528,Aquifer!C:C,0))</f>
        <v>SR</v>
      </c>
      <c r="P528" s="134">
        <f>INDEX(surface_water_body!F:F,MATCH(B528,surface_water_body!A:A,0))</f>
        <v>543</v>
      </c>
      <c r="Q528" s="42">
        <f>INDEX(surface_water_body!D:D,MATCH(B528,surface_water_body!A:A,0))</f>
        <v>0.15550999999999957</v>
      </c>
      <c r="R528" s="132">
        <f>INDEX(surface_water_body!E:E,MATCH(B528,surface_water_body!A:A,0))</f>
        <v>1.7884531658667376E-2</v>
      </c>
      <c r="S528" s="43" t="str">
        <f t="shared" si="182"/>
        <v>Low</v>
      </c>
      <c r="T528" s="43" t="str">
        <f t="shared" si="183"/>
        <v>Low</v>
      </c>
      <c r="U528" s="43">
        <f t="shared" si="196"/>
        <v>1</v>
      </c>
      <c r="V528" s="48" t="str">
        <f t="shared" si="184"/>
        <v>Groundwater contribution to irrigation is Low with current groundwater development stage classified as Low. There are 543 surface water bodies, covering 0% of district area.</v>
      </c>
      <c r="W528" s="136">
        <v>100</v>
      </c>
      <c r="X528" s="134">
        <v>100</v>
      </c>
      <c r="Y528" s="143">
        <f>INDEX(Aquifer!E:E, MATCH(B528,Aquifer!C:C,0))*100</f>
        <v>0</v>
      </c>
      <c r="Z528" s="139">
        <f>(INDEX(Aquifer!G:G, MATCH(B528,Aquifer!C:C,0)))*(10^4/10^6)</f>
        <v>34.950500000000005</v>
      </c>
      <c r="AA528" s="141">
        <v>235</v>
      </c>
      <c r="AB528" s="56">
        <f>INDEX(Replacement!M:M, MATCH(B528,Replacement!B:B,0))</f>
        <v>6.9</v>
      </c>
      <c r="AC528" s="57">
        <f t="shared" si="197"/>
        <v>1</v>
      </c>
      <c r="AD528" s="57">
        <f>(X528/100)*0.278+(Y528/100)*0.0732</f>
        <v>0.27800000000000002</v>
      </c>
      <c r="AE528" s="44">
        <f t="shared" si="185"/>
        <v>6.0834451961111133E-4</v>
      </c>
      <c r="AF528" s="61" t="str">
        <f t="shared" si="186"/>
        <v>District has 100 pumps, with 100 % of pumps being electric. The electric tariff subsidy is Moderate. These pumps abstract 34 MCM of groundwater.</v>
      </c>
      <c r="AG528" s="146">
        <f>INDEX(Replacement!N:N,MATCH(B528,Replacement!B:B,0))</f>
        <v>88.32</v>
      </c>
      <c r="AH528" s="147">
        <f>INDEX('Community SIP'!C:C,MATCH(B528,'Community SIP'!B:B,0))</f>
        <v>0.9</v>
      </c>
      <c r="AI528" s="147">
        <f>INDEX('Community SIP'!D:D,MATCH(B528,'Community SIP'!B:B,0))</f>
        <v>3.69</v>
      </c>
      <c r="AJ528" s="67" t="str">
        <f t="shared" si="187"/>
        <v>Very High</v>
      </c>
      <c r="AK528" s="64">
        <f t="shared" si="188"/>
        <v>4</v>
      </c>
      <c r="AL528" s="64" t="str">
        <f t="shared" si="189"/>
        <v>Very High</v>
      </c>
      <c r="AM528" s="70" t="str">
        <f t="shared" si="190"/>
        <v>Small and Marginal farmers hold 88 % of holdings. The average area per holding is 0.9 ha with Very High fragmentation of land.</v>
      </c>
      <c r="AN528" s="150" t="e">
        <f>INDEX(DISCOM!E:E,MATCH(B528,DISCOM!B:B,0))</f>
        <v>#N/A</v>
      </c>
      <c r="AO528" s="150"/>
      <c r="AP528" s="150" t="e">
        <f>INDEX(DISCOM!F:F,MATCH(B528,DISCOM!B:B,0))</f>
        <v>#N/A</v>
      </c>
      <c r="AQ528" s="74" t="str">
        <f>INDEX(DISCOM!H:H,MATCH(B528,DISCOM!B:B,0))</f>
        <v>No data</v>
      </c>
      <c r="AR528" s="150"/>
      <c r="AS528" s="77">
        <f>(INDEX(Tariff!D:D,MATCH(A528,Tariff!A:A,0)))*100</f>
        <v>235</v>
      </c>
      <c r="AT528" s="85" t="str">
        <f>(INDEX(Tariff!E:E,MATCH(A528,Tariff!A:A,0)))</f>
        <v>Moderate</v>
      </c>
      <c r="AU528" s="86" t="s">
        <v>735</v>
      </c>
      <c r="AV528" s="119" t="str">
        <f>INDEX('Community SIP'!I:I,MATCH(B528,'Community SIP'!B:B,0))</f>
        <v>Community SIP</v>
      </c>
      <c r="AW528" s="119" t="str">
        <f t="shared" si="194"/>
        <v xml:space="preserve"> Small farm areas alongside higher fragmentation of holdings suggests community SIPs may be preferred</v>
      </c>
      <c r="AX528" s="119" t="str">
        <f t="shared" si="195"/>
        <v/>
      </c>
      <c r="AY528" s="119"/>
      <c r="AZ528" s="119" t="str">
        <f t="shared" si="192"/>
        <v>Electric</v>
      </c>
      <c r="BA528" s="119"/>
      <c r="BB528" s="120" t="str">
        <f>INDEX(DISCOM!H:H,MATCH(B528,DISCOM!B:B,0))</f>
        <v>No data</v>
      </c>
      <c r="BC528" s="153" t="s">
        <v>744</v>
      </c>
      <c r="BD528" s="181" t="str">
        <f t="shared" si="193"/>
        <v>No data on DISCOM feeder segregation Small farm areas alongside higher fragmentation of holdings suggests community SIPs may be preferred</v>
      </c>
      <c r="BE528" s="58" t="s">
        <v>95</v>
      </c>
      <c r="BG528">
        <f>Y528*100</f>
        <v>0</v>
      </c>
    </row>
    <row r="529" spans="1:59" ht="123" customHeight="1" x14ac:dyDescent="0.25">
      <c r="A529" s="88" t="str">
        <f>INDEX(Aquifer!A:A,MATCH(B529,Aquifer!C:C,0))</f>
        <v>odisha</v>
      </c>
      <c r="B529" s="89" t="s">
        <v>27</v>
      </c>
      <c r="C529" s="87">
        <v>5.0912516215190999</v>
      </c>
      <c r="D529" s="130">
        <f>INDEX(Aquifer!J:J,MATCH(B529,Aquifer!C:C,0))*100</f>
        <v>31.431431904152479</v>
      </c>
      <c r="E529" s="128">
        <v>111.3</v>
      </c>
      <c r="F529" s="128">
        <v>19.3</v>
      </c>
      <c r="G529" s="128">
        <v>36.222320637732508</v>
      </c>
      <c r="H529" s="46" t="str">
        <f t="shared" si="177"/>
        <v>Moderate</v>
      </c>
      <c r="I529" s="46" t="str">
        <f t="shared" si="178"/>
        <v>Low</v>
      </c>
      <c r="J529" s="46" t="str">
        <f t="shared" si="179"/>
        <v>Low</v>
      </c>
      <c r="K529" s="46" t="str">
        <f t="shared" si="180"/>
        <v>Moderate</v>
      </c>
      <c r="L529" s="91" t="str">
        <f t="shared" si="181"/>
        <v>District has Moderate proportion of area under cultivation, supporting Low cropping intensity. Irrigation coverage is Low with Moderate irrigation water requirements.</v>
      </c>
      <c r="M529" s="132">
        <v>10.31</v>
      </c>
      <c r="N529" s="132">
        <f>INDEX(Aquifer!H:H,MATCH(B529,Aquifer!C:C,0))</f>
        <v>29.83</v>
      </c>
      <c r="O529" s="77" t="str">
        <f>INDEX(Aquifer!F:F,MATCH(B529,Aquifer!C:C,0))</f>
        <v>SR</v>
      </c>
      <c r="P529" s="134">
        <f>INDEX(surface_water_body!F:F,MATCH(B529,surface_water_body!A:A,0))</f>
        <v>1893</v>
      </c>
      <c r="Q529" s="42">
        <f>INDEX(surface_water_body!D:D,MATCH(B529,surface_water_body!A:A,0))</f>
        <v>662.47632999999973</v>
      </c>
      <c r="R529" s="132">
        <f>INDEX(surface_water_body!E:E,MATCH(B529,surface_water_body!A:A,0))</f>
        <v>9.8113596719270042</v>
      </c>
      <c r="S529" s="43" t="str">
        <f t="shared" si="182"/>
        <v>Low</v>
      </c>
      <c r="T529" s="43" t="str">
        <f t="shared" si="183"/>
        <v>Low</v>
      </c>
      <c r="U529" s="43">
        <f t="shared" si="196"/>
        <v>4</v>
      </c>
      <c r="V529" s="48" t="str">
        <f t="shared" si="184"/>
        <v>Groundwater contribution to irrigation is Low with current groundwater development stage classified as Low. There are 1893 surface water bodies, covering 9.8% of district area.</v>
      </c>
      <c r="W529" s="136">
        <v>100</v>
      </c>
      <c r="X529" s="134">
        <v>70</v>
      </c>
      <c r="Y529" s="143">
        <f>INDEX(Aquifer!E:E, MATCH(B529,Aquifer!C:C,0))*100</f>
        <v>28.999999999999996</v>
      </c>
      <c r="Z529" s="139">
        <f>(INDEX(Aquifer!G:G, MATCH(B529,Aquifer!C:C,0)))*(10^4/10^6)</f>
        <v>318.57139999999998</v>
      </c>
      <c r="AA529" s="141">
        <v>150</v>
      </c>
      <c r="AB529" s="56">
        <f>INDEX(Replacement!M:M, MATCH(B529,Replacement!B:B,0))</f>
        <v>4.8</v>
      </c>
      <c r="AC529" s="57">
        <f t="shared" si="197"/>
        <v>2</v>
      </c>
      <c r="AD529" s="57">
        <f>(X529/100)*0.278+(Y529/100)*0.0732</f>
        <v>0.21582799999999999</v>
      </c>
      <c r="AE529" s="44">
        <f t="shared" si="185"/>
        <v>2.9947331358584884E-3</v>
      </c>
      <c r="AF529" s="61" t="str">
        <f t="shared" si="186"/>
        <v>District has 100 pumps, with 70 % of pumps being electric. The electric tariff subsidy is High. These pumps abstract 318 MCM of groundwater.</v>
      </c>
      <c r="AG529" s="146">
        <f>INDEX(Replacement!N:N,MATCH(B529,Replacement!B:B,0))</f>
        <v>84.79</v>
      </c>
      <c r="AH529" s="147">
        <f>INDEX('Community SIP'!C:C,MATCH(B529,'Community SIP'!B:B,0))</f>
        <v>1.3</v>
      </c>
      <c r="AI529" s="147">
        <f>INDEX('Community SIP'!D:D,MATCH(B529,'Community SIP'!B:B,0))</f>
        <v>1.77</v>
      </c>
      <c r="AJ529" s="67" t="str">
        <f t="shared" si="187"/>
        <v>Very High</v>
      </c>
      <c r="AK529" s="64">
        <f t="shared" si="188"/>
        <v>3</v>
      </c>
      <c r="AL529" s="64" t="str">
        <f t="shared" si="189"/>
        <v>Moderate</v>
      </c>
      <c r="AM529" s="70" t="str">
        <f t="shared" si="190"/>
        <v>Small and Marginal farmers hold 84 % of holdings. The average area per holding is 1.3 ha with Moderate fragmentation of land.</v>
      </c>
      <c r="AN529" s="150" t="str">
        <f>INDEX(DISCOM!E:E,MATCH(B529,DISCOM!B:B,0))</f>
        <v>TP Western Odisha Distribution Limited (TPWODL)</v>
      </c>
      <c r="AO529" s="150"/>
      <c r="AP529" s="150" t="str">
        <f>INDEX(DISCOM!F:F,MATCH(B529,DISCOM!B:B,0))</f>
        <v>A+</v>
      </c>
      <c r="AQ529" s="74" t="str">
        <f>INDEX(DISCOM!H:H,MATCH(B529,DISCOM!B:B,0))</f>
        <v>No data</v>
      </c>
      <c r="AR529" s="150"/>
      <c r="AS529" s="77">
        <f>(INDEX(Tariff!D:D,MATCH(A529,Tariff!A:A,0)))*100</f>
        <v>150</v>
      </c>
      <c r="AT529" s="85" t="str">
        <f>(INDEX(Tariff!E:E,MATCH(A529,Tariff!A:A,0)))</f>
        <v>High</v>
      </c>
      <c r="AU529" s="86" t="str">
        <f t="shared" si="191"/>
        <v xml:space="preserve">TP Western Odisha Distribution Limited (TPWODL) is the Distribution Company responsible for distributing electricity. The rating of DISCOM (capturing financial and operational metrics) is A+. </v>
      </c>
      <c r="AV529" s="119" t="str">
        <f>INDEX('Community SIP'!I:I,MATCH(B529,'Community SIP'!B:B,0))</f>
        <v/>
      </c>
      <c r="AW529" s="119" t="str">
        <f t="shared" si="194"/>
        <v/>
      </c>
      <c r="AX529" s="119" t="str">
        <f t="shared" si="195"/>
        <v/>
      </c>
      <c r="AY529" s="119"/>
      <c r="AZ529" s="119" t="str">
        <f t="shared" si="192"/>
        <v>Electric</v>
      </c>
      <c r="BA529" s="119" t="s">
        <v>728</v>
      </c>
      <c r="BB529" s="120" t="str">
        <f>INDEX(DISCOM!H:H,MATCH(B529,DISCOM!B:B,0))</f>
        <v>No data</v>
      </c>
      <c r="BC529" s="153" t="s">
        <v>744</v>
      </c>
      <c r="BD529" s="181" t="str">
        <f t="shared" si="193"/>
        <v>No data on DISCOM feeder segregation</v>
      </c>
      <c r="BE529" s="58" t="s">
        <v>95</v>
      </c>
      <c r="BG529">
        <f>Y529*100</f>
        <v>2899.9999999999995</v>
      </c>
    </row>
    <row r="530" spans="1:59" ht="123" customHeight="1" x14ac:dyDescent="0.25">
      <c r="A530" s="88" t="str">
        <f>INDEX(Aquifer!A:A,MATCH(B530,Aquifer!C:C,0))</f>
        <v>uttar pradesh</v>
      </c>
      <c r="B530" s="89" t="s">
        <v>528</v>
      </c>
      <c r="C530" s="87">
        <v>4.8</v>
      </c>
      <c r="D530" s="130">
        <f>INDEX(Aquifer!J:J,MATCH(B530,Aquifer!C:C,0))*100</f>
        <v>82.347450372967018</v>
      </c>
      <c r="E530" s="128">
        <v>193.70000000000002</v>
      </c>
      <c r="F530" s="128">
        <v>73.900000000000006</v>
      </c>
      <c r="G530" s="128">
        <v>71.756967817153921</v>
      </c>
      <c r="H530" s="46" t="str">
        <f t="shared" si="177"/>
        <v>Very High</v>
      </c>
      <c r="I530" s="46" t="str">
        <f t="shared" si="178"/>
        <v>High</v>
      </c>
      <c r="J530" s="46" t="str">
        <f t="shared" si="179"/>
        <v>High</v>
      </c>
      <c r="K530" s="46" t="str">
        <f t="shared" si="180"/>
        <v>Very High</v>
      </c>
      <c r="L530" s="91" t="str">
        <f t="shared" si="181"/>
        <v>District has Very High proportion of area under cultivation, supporting High cropping intensity. Irrigation coverage is High with Very High irrigation water requirements.</v>
      </c>
      <c r="M530" s="132">
        <v>75.84</v>
      </c>
      <c r="N530" s="132">
        <f>INDEX(Aquifer!H:H,MATCH(B530,Aquifer!C:C,0))</f>
        <v>87.28</v>
      </c>
      <c r="O530" s="77" t="str">
        <f>INDEX(Aquifer!F:F,MATCH(B530,Aquifer!C:C,0))</f>
        <v>SR</v>
      </c>
      <c r="P530" s="134">
        <f>INDEX(surface_water_body!F:F,MATCH(B530,surface_water_body!A:A,0))</f>
        <v>2808</v>
      </c>
      <c r="Q530" s="42">
        <f>INDEX(surface_water_body!D:D,MATCH(B530,surface_water_body!A:A,0))</f>
        <v>19.600350000000109</v>
      </c>
      <c r="R530" s="132">
        <f>INDEX(surface_water_body!E:E,MATCH(B530,surface_water_body!A:A,0))</f>
        <v>0.90267946549514155</v>
      </c>
      <c r="S530" s="43" t="str">
        <f t="shared" si="182"/>
        <v>Very High</v>
      </c>
      <c r="T530" s="43" t="str">
        <f t="shared" si="183"/>
        <v>Semi-critical</v>
      </c>
      <c r="U530" s="43">
        <f t="shared" si="196"/>
        <v>4</v>
      </c>
      <c r="V530" s="48" t="str">
        <f t="shared" si="184"/>
        <v>Groundwater contribution to irrigation is Very High with current groundwater development stage classified as Semi-critical. There are 2808 surface water bodies, covering 0.9% of district area.</v>
      </c>
      <c r="W530" s="136">
        <v>100</v>
      </c>
      <c r="X530" s="134">
        <v>30</v>
      </c>
      <c r="Y530" s="143">
        <f>INDEX(Aquifer!E:E, MATCH(B530,Aquifer!C:C,0))*100</f>
        <v>70</v>
      </c>
      <c r="Z530" s="139">
        <f>(INDEX(Aquifer!G:G, MATCH(B530,Aquifer!C:C,0)))*(10^4/10^6)</f>
        <v>525.07569999999998</v>
      </c>
      <c r="AA530" s="141">
        <v>0</v>
      </c>
      <c r="AB530" s="56">
        <f>INDEX(Replacement!M:M, MATCH(B530,Replacement!B:B,0))</f>
        <v>4.4800000000000004</v>
      </c>
      <c r="AC530" s="57">
        <f t="shared" si="197"/>
        <v>3</v>
      </c>
      <c r="AD530" s="57">
        <f>(X530/100)*0.278+(Y530/100)*0.0732</f>
        <v>0.13464000000000001</v>
      </c>
      <c r="AE530" s="44">
        <f t="shared" si="185"/>
        <v>2.8739311337557341E-3</v>
      </c>
      <c r="AF530" s="61" t="str">
        <f t="shared" si="186"/>
        <v>District has 100 pumps, with 30 % of pumps being electric. The electric tariff subsidy is Very High. These pumps abstract 525 MCM of groundwater.</v>
      </c>
      <c r="AG530" s="146">
        <f>INDEX(Replacement!N:N,MATCH(B530,Replacement!B:B,0))</f>
        <v>93.656532769999998</v>
      </c>
      <c r="AH530" s="147">
        <f>INDEX('Community SIP'!C:C,MATCH(B530,'Community SIP'!B:B,0))</f>
        <v>0.71</v>
      </c>
      <c r="AI530" s="147">
        <f>INDEX('Community SIP'!D:D,MATCH(B530,'Community SIP'!B:B,0))</f>
        <v>1.51</v>
      </c>
      <c r="AJ530" s="67" t="str">
        <f t="shared" si="187"/>
        <v>Very High</v>
      </c>
      <c r="AK530" s="64">
        <f t="shared" si="188"/>
        <v>4</v>
      </c>
      <c r="AL530" s="64" t="str">
        <f t="shared" si="189"/>
        <v>Moderate</v>
      </c>
      <c r="AM530" s="70" t="str">
        <f t="shared" si="190"/>
        <v>Small and Marginal farmers hold 93 % of holdings. The average area per holding is 0.71 ha with Moderate fragmentation of land.</v>
      </c>
      <c r="AN530" s="150" t="str">
        <f>INDEX(DISCOM!E:E,MATCH(B530,DISCOM!B:B,0))</f>
        <v>Paschimanchal Vidyut Vitran Nigam Limited (PVVNL)</v>
      </c>
      <c r="AO530" s="150"/>
      <c r="AP530" s="150" t="str">
        <f>INDEX(DISCOM!F:F,MATCH(B530,DISCOM!B:B,0))</f>
        <v>B</v>
      </c>
      <c r="AQ530" s="74" t="str">
        <f>INDEX(DISCOM!H:H,MATCH(B530,DISCOM!B:B,0))</f>
        <v>Yes</v>
      </c>
      <c r="AR530" s="150" t="s">
        <v>726</v>
      </c>
      <c r="AS530" s="77">
        <f>(INDEX(Tariff!D:D,MATCH(A530,Tariff!A:A,0)))*100</f>
        <v>0</v>
      </c>
      <c r="AT530" s="85" t="str">
        <f>(INDEX(Tariff!E:E,MATCH(A530,Tariff!A:A,0)))</f>
        <v>Very High</v>
      </c>
      <c r="AU530" s="86" t="str">
        <f t="shared" si="191"/>
        <v>Paschimanchal Vidyut Vitran Nigam Limited (PVVNL) is the Distribution Company responsible for distributing electricity. The rating of DISCOM (capturing financial and operational metrics) is B. More than 70 % of feeder is segregated.</v>
      </c>
      <c r="AV530" s="119" t="str">
        <f>INDEX('Community SIP'!I:I,MATCH(B530,'Community SIP'!B:B,0))</f>
        <v>Community SIP</v>
      </c>
      <c r="AW530" s="119" t="str">
        <f t="shared" si="194"/>
        <v xml:space="preserve"> Small farm areas alongside higher fragmentation of holdings suggests community SIPs may be preferred</v>
      </c>
      <c r="AX530" s="119" t="str">
        <f t="shared" si="195"/>
        <v xml:space="preserve"> High groundwater development suggests that new SIPs should focus on surface water sources. </v>
      </c>
      <c r="AY530" s="120" t="s">
        <v>727</v>
      </c>
      <c r="AZ530" s="119" t="str">
        <f t="shared" si="192"/>
        <v>Diesel</v>
      </c>
      <c r="BA530" s="120" t="s">
        <v>728</v>
      </c>
      <c r="BB530" s="120" t="str">
        <f>INDEX(DISCOM!H:H,MATCH(B530,DISCOM!B:B,0))</f>
        <v>Yes</v>
      </c>
      <c r="BC530" s="153" t="s">
        <v>736</v>
      </c>
      <c r="BD530"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30" s="58" t="s">
        <v>737</v>
      </c>
      <c r="BG530">
        <f>Y530*100</f>
        <v>7000</v>
      </c>
    </row>
    <row r="531" spans="1:59" ht="123" customHeight="1" x14ac:dyDescent="0.25">
      <c r="A531" s="88" t="str">
        <f>INDEX(Aquifer!A:A,MATCH(B531,Aquifer!C:C,0))</f>
        <v>maharashtra</v>
      </c>
      <c r="B531" s="89" t="s">
        <v>325</v>
      </c>
      <c r="C531" s="87">
        <v>5.33580991006</v>
      </c>
      <c r="D531" s="130">
        <f>INDEX(Aquifer!J:J,MATCH(B531,Aquifer!C:C,0))*100</f>
        <v>60.360046457607432</v>
      </c>
      <c r="E531" s="128">
        <v>116.5</v>
      </c>
      <c r="F531" s="128">
        <v>29.3</v>
      </c>
      <c r="G531" s="128">
        <v>74.046175339545741</v>
      </c>
      <c r="H531" s="46" t="str">
        <f t="shared" si="177"/>
        <v>High</v>
      </c>
      <c r="I531" s="46" t="str">
        <f t="shared" si="178"/>
        <v>Low</v>
      </c>
      <c r="J531" s="46" t="str">
        <f t="shared" si="179"/>
        <v>Moderate</v>
      </c>
      <c r="K531" s="46" t="str">
        <f t="shared" si="180"/>
        <v>Very High</v>
      </c>
      <c r="L531" s="91" t="str">
        <f t="shared" si="181"/>
        <v>District has High proportion of area under cultivation, supporting Low cropping intensity. Irrigation coverage is Moderate with Very High irrigation water requirements.</v>
      </c>
      <c r="M531" s="132">
        <v>73.52</v>
      </c>
      <c r="N531" s="132">
        <f>INDEX(Aquifer!H:H,MATCH(B531,Aquifer!C:C,0))</f>
        <v>54.19</v>
      </c>
      <c r="O531" s="77" t="str">
        <f>INDEX(Aquifer!F:F,MATCH(B531,Aquifer!C:C,0))</f>
        <v>HR</v>
      </c>
      <c r="P531" s="134">
        <f>INDEX(surface_water_body!F:F,MATCH(B531,surface_water_body!A:A,0))</f>
        <v>2280</v>
      </c>
      <c r="Q531" s="42">
        <f>INDEX(surface_water_body!D:D,MATCH(B531,surface_water_body!A:A,0))</f>
        <v>176.02701999999996</v>
      </c>
      <c r="R531" s="132">
        <f>INDEX(surface_water_body!E:E,MATCH(B531,surface_water_body!A:A,0))</f>
        <v>1.9789141265511185</v>
      </c>
      <c r="S531" s="43" t="str">
        <f t="shared" si="182"/>
        <v>High</v>
      </c>
      <c r="T531" s="43" t="str">
        <f t="shared" si="183"/>
        <v>Moderate</v>
      </c>
      <c r="U531" s="43">
        <f t="shared" si="196"/>
        <v>4</v>
      </c>
      <c r="V531" s="48" t="str">
        <f t="shared" si="184"/>
        <v>Groundwater contribution to irrigation is High with current groundwater development stage classified as Moderate. There are 2280 surface water bodies, covering 2% of district area.</v>
      </c>
      <c r="W531" s="136">
        <v>100</v>
      </c>
      <c r="X531" s="134">
        <v>100</v>
      </c>
      <c r="Y531" s="143">
        <f>INDEX(Aquifer!E:E, MATCH(B531,Aquifer!C:C,0))*100</f>
        <v>0</v>
      </c>
      <c r="Z531" s="139">
        <f>(INDEX(Aquifer!G:G, MATCH(B531,Aquifer!C:C,0)))*(10^4/10^6)</f>
        <v>66.999099999999999</v>
      </c>
      <c r="AA531" s="141">
        <v>155</v>
      </c>
      <c r="AB531" s="56">
        <f>INDEX(Replacement!M:M, MATCH(B531,Replacement!B:B,0))</f>
        <v>5.49</v>
      </c>
      <c r="AC531" s="57">
        <f t="shared" si="197"/>
        <v>1</v>
      </c>
      <c r="AD531" s="57">
        <f>(X531/100)*0.278+(Y531/100)*0.0732</f>
        <v>0.27800000000000002</v>
      </c>
      <c r="AE531" s="44">
        <f t="shared" si="185"/>
        <v>9.2787276920333357E-4</v>
      </c>
      <c r="AF531" s="61" t="str">
        <f t="shared" si="186"/>
        <v>District has 100 pumps, with 100 % of pumps being electric. The electric tariff subsidy is Moderate. These pumps abstract 66 MCM of groundwater.</v>
      </c>
      <c r="AG531" s="146">
        <f>INDEX(Replacement!N:N,MATCH(B531,Replacement!B:B,0))</f>
        <v>82.66</v>
      </c>
      <c r="AH531" s="147">
        <f>INDEX('Community SIP'!C:C,MATCH(B531,'Community SIP'!B:B,0))</f>
        <v>1.1499999999999999</v>
      </c>
      <c r="AI531" s="147">
        <f>INDEX('Community SIP'!D:D,MATCH(B531,'Community SIP'!B:B,0))</f>
        <v>2.0499999999999998</v>
      </c>
      <c r="AJ531" s="67" t="str">
        <f t="shared" si="187"/>
        <v>Very High</v>
      </c>
      <c r="AK531" s="64">
        <f t="shared" si="188"/>
        <v>3</v>
      </c>
      <c r="AL531" s="64" t="str">
        <f t="shared" si="189"/>
        <v>High</v>
      </c>
      <c r="AM531" s="70" t="str">
        <f t="shared" si="190"/>
        <v>Small and Marginal farmers hold 82 % of holdings. The average area per holding is 1.15 ha with High fragmentation of land.</v>
      </c>
      <c r="AN531" s="150" t="str">
        <f>INDEX(DISCOM!E:E,MATCH(B531,DISCOM!B:B,0))</f>
        <v>Maharashtra State Electricity Distribution Company Limited (MSEDCL)</v>
      </c>
      <c r="AO531" s="150"/>
      <c r="AP531" s="150" t="str">
        <f>INDEX(DISCOM!F:F,MATCH(B531,DISCOM!B:B,0))</f>
        <v>C</v>
      </c>
      <c r="AQ531" s="74" t="str">
        <f>INDEX(DISCOM!H:H,MATCH(B531,DISCOM!B:B,0))</f>
        <v>Yes</v>
      </c>
      <c r="AR531" s="150" t="s">
        <v>726</v>
      </c>
      <c r="AS531" s="77">
        <f>(INDEX(Tariff!D:D,MATCH(A531,Tariff!A:A,0)))*100</f>
        <v>155</v>
      </c>
      <c r="AT531" s="85" t="str">
        <f>(INDEX(Tariff!E:E,MATCH(A531,Tariff!A:A,0)))</f>
        <v>Moderate</v>
      </c>
      <c r="AU531" s="86" t="str">
        <f t="shared" si="191"/>
        <v>Maharashtra State Electricity Distribution Company Limited (MSEDCL) is the Distribution Company responsible for distributing electricity. The rating of DISCOM (capturing financial and operational metrics) is C. More than 70 % of feeder is segregated.</v>
      </c>
      <c r="AV531" s="119" t="str">
        <f>INDEX('Community SIP'!I:I,MATCH(B531,'Community SIP'!B:B,0))</f>
        <v>Community SIP</v>
      </c>
      <c r="AW531" s="119" t="str">
        <f t="shared" si="194"/>
        <v xml:space="preserve"> Small farm areas alongside higher fragmentation of holdings suggests community SIPs may be preferred</v>
      </c>
      <c r="AX531" s="119" t="str">
        <f t="shared" si="195"/>
        <v xml:space="preserve"> High groundwater development suggests that new SIPs should focus on surface water sources. </v>
      </c>
      <c r="AY531" s="120" t="s">
        <v>727</v>
      </c>
      <c r="AZ531" s="119" t="str">
        <f t="shared" si="192"/>
        <v>Electric</v>
      </c>
      <c r="BA531" s="119"/>
      <c r="BB531" s="120" t="str">
        <f>INDEX(DISCOM!H:H,MATCH(B531,DISCOM!B:B,0))</f>
        <v>Yes</v>
      </c>
      <c r="BC531" s="153" t="s">
        <v>733</v>
      </c>
      <c r="BD531" s="181" t="str">
        <f t="shared" si="193"/>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531" s="58" t="s">
        <v>734</v>
      </c>
      <c r="BG531">
        <f>Y531*100</f>
        <v>0</v>
      </c>
    </row>
    <row r="532" spans="1:59" ht="123" customHeight="1" x14ac:dyDescent="0.25">
      <c r="A532" s="88" t="str">
        <f>INDEX(Aquifer!A:A,MATCH(B532,Aquifer!C:C,0))</f>
        <v>punjab</v>
      </c>
      <c r="B532" s="89" t="s">
        <v>230</v>
      </c>
      <c r="C532" s="87">
        <v>4.8393618041202</v>
      </c>
      <c r="D532" s="130">
        <f>INDEX(Aquifer!J:J,MATCH(B532,Aquifer!C:C,0))*100</f>
        <v>87.659350319299222</v>
      </c>
      <c r="E532" s="128">
        <v>199.10000000000002</v>
      </c>
      <c r="F532" s="128">
        <v>100</v>
      </c>
      <c r="G532" s="128">
        <v>77.388210052591646</v>
      </c>
      <c r="H532" s="46" t="str">
        <f t="shared" si="177"/>
        <v>Very High</v>
      </c>
      <c r="I532" s="46" t="str">
        <f t="shared" si="178"/>
        <v>High</v>
      </c>
      <c r="J532" s="46" t="str">
        <f t="shared" si="179"/>
        <v>Very High</v>
      </c>
      <c r="K532" s="46" t="str">
        <f t="shared" si="180"/>
        <v>Very High</v>
      </c>
      <c r="L532" s="91" t="str">
        <f t="shared" si="181"/>
        <v>District has Very High proportion of area under cultivation, supporting High cropping intensity. Irrigation coverage is Very High with Very High irrigation water requirements.</v>
      </c>
      <c r="M532" s="132">
        <v>83.8</v>
      </c>
      <c r="N532" s="132">
        <f>INDEX(Aquifer!H:H,MATCH(B532,Aquifer!C:C,0))</f>
        <v>313.41000000000003</v>
      </c>
      <c r="O532" s="77" t="str">
        <f>INDEX(Aquifer!F:F,MATCH(B532,Aquifer!C:C,0))</f>
        <v>SR</v>
      </c>
      <c r="P532" s="134">
        <f>INDEX(surface_water_body!F:F,MATCH(B532,surface_water_body!A:A,0))</f>
        <v>1130</v>
      </c>
      <c r="Q532" s="42">
        <f>INDEX(surface_water_body!D:D,MATCH(B532,surface_water_body!A:A,0))</f>
        <v>8.8489099999999805</v>
      </c>
      <c r="R532" s="132">
        <f>INDEX(surface_water_body!E:E,MATCH(B532,surface_water_body!A:A,0))</f>
        <v>0.23889012402244394</v>
      </c>
      <c r="S532" s="43" t="str">
        <f t="shared" si="182"/>
        <v>Very High</v>
      </c>
      <c r="T532" s="43" t="str">
        <f t="shared" si="183"/>
        <v>Over-exploited</v>
      </c>
      <c r="U532" s="43">
        <f t="shared" si="196"/>
        <v>3</v>
      </c>
      <c r="V532" s="48" t="str">
        <f t="shared" si="184"/>
        <v>Groundwater contribution to irrigation is Very High with current groundwater development stage classified as Over-exploited. There are 1130 surface water bodies, covering 0.2% of district area.</v>
      </c>
      <c r="W532" s="136">
        <v>100</v>
      </c>
      <c r="X532" s="134">
        <v>81</v>
      </c>
      <c r="Y532" s="143">
        <f>INDEX(Aquifer!E:E, MATCH(B532,Aquifer!C:C,0))*100</f>
        <v>19</v>
      </c>
      <c r="Z532" s="139">
        <f>(INDEX(Aquifer!G:G, MATCH(B532,Aquifer!C:C,0)))*(10^4/10^6)</f>
        <v>382.84160000000003</v>
      </c>
      <c r="AA532" s="141">
        <v>0</v>
      </c>
      <c r="AB532" s="56">
        <f>INDEX(Replacement!M:M, MATCH(B532,Replacement!B:B,0))</f>
        <v>33.6</v>
      </c>
      <c r="AC532" s="57">
        <f t="shared" si="197"/>
        <v>1</v>
      </c>
      <c r="AD532" s="57">
        <f>(X532/100)*0.278+(Y532/100)*0.0732</f>
        <v>0.23908800000000005</v>
      </c>
      <c r="AE532" s="44">
        <f t="shared" si="185"/>
        <v>2.7907343585826146E-2</v>
      </c>
      <c r="AF532" s="61" t="str">
        <f t="shared" si="186"/>
        <v>District has 100 pumps, with 81 % of pumps being electric. The electric tariff subsidy is Very High. These pumps abstract 382 MCM of groundwater.</v>
      </c>
      <c r="AG532" s="146">
        <f>INDEX(Replacement!N:N,MATCH(B532,Replacement!B:B,0))</f>
        <v>0</v>
      </c>
      <c r="AH532" s="147">
        <f>INDEX('Community SIP'!C:C,MATCH(B532,'Community SIP'!B:B,0))</f>
        <v>3.5332866575729409</v>
      </c>
      <c r="AI532" s="147">
        <f>INDEX('Community SIP'!D:D,MATCH(B532,'Community SIP'!B:B,0))</f>
        <v>1.23</v>
      </c>
      <c r="AJ532" s="67" t="str">
        <f t="shared" si="187"/>
        <v>Low</v>
      </c>
      <c r="AK532" s="64">
        <f t="shared" si="188"/>
        <v>1</v>
      </c>
      <c r="AL532" s="64" t="str">
        <f t="shared" si="189"/>
        <v>Low</v>
      </c>
      <c r="AM532" s="70" t="str">
        <f t="shared" si="190"/>
        <v>Small and Marginal farmers hold 0 % of holdings. The average area per holding is 3.53328665757294 ha with Low fragmentation of land.</v>
      </c>
      <c r="AN532" s="150" t="str">
        <f>INDEX(DISCOM!E:E,MATCH(B532,DISCOM!B:B,0))</f>
        <v>Punjab State Power Corporation Limited (PSPCL)</v>
      </c>
      <c r="AO532" s="150"/>
      <c r="AP532" s="150" t="str">
        <f>INDEX(DISCOM!F:F,MATCH(B532,DISCOM!B:B,0))</f>
        <v>B</v>
      </c>
      <c r="AQ532" s="74" t="str">
        <f>INDEX(DISCOM!H:H,MATCH(B532,DISCOM!B:B,0))</f>
        <v>Yes</v>
      </c>
      <c r="AR532" s="150" t="s">
        <v>726</v>
      </c>
      <c r="AS532" s="77">
        <f>(INDEX(Tariff!D:D,MATCH(A532,Tariff!A:A,0)))*100</f>
        <v>0</v>
      </c>
      <c r="AT532" s="85" t="str">
        <f>(INDEX(Tariff!E:E,MATCH(A532,Tariff!A:A,0)))</f>
        <v>Very High</v>
      </c>
      <c r="AU532" s="86" t="str">
        <f t="shared" si="191"/>
        <v>Punjab State Power Corporation Limited (PSPCL) is the Distribution Company responsible for distributing electricity. The rating of DISCOM (capturing financial and operational metrics) is B. More than 70 % of feeder is segregated.</v>
      </c>
      <c r="AV532" s="119" t="str">
        <f>INDEX('Community SIP'!I:I,MATCH(B532,'Community SIP'!B:B,0))</f>
        <v/>
      </c>
      <c r="AW532" s="119" t="str">
        <f t="shared" si="194"/>
        <v/>
      </c>
      <c r="AX532" s="119" t="str">
        <f t="shared" si="195"/>
        <v xml:space="preserve"> High groundwater development suggests that new SIPs should focus on surface water sources. </v>
      </c>
      <c r="AY532" s="120" t="s">
        <v>727</v>
      </c>
      <c r="AZ532" s="119" t="str">
        <f t="shared" si="192"/>
        <v>Electric</v>
      </c>
      <c r="BA532" s="120" t="s">
        <v>728</v>
      </c>
      <c r="BB532" s="120" t="str">
        <f>INDEX(DISCOM!H:H,MATCH(B532,DISCOM!B:B,0))</f>
        <v>Yes</v>
      </c>
      <c r="BC532" s="153" t="s">
        <v>729</v>
      </c>
      <c r="BD532" s="181" t="str">
        <f t="shared" si="193"/>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32" s="58" t="s">
        <v>730</v>
      </c>
      <c r="BG532">
        <f>Y532*100</f>
        <v>1900</v>
      </c>
    </row>
    <row r="533" spans="1:59" ht="123" customHeight="1" x14ac:dyDescent="0.25">
      <c r="A533" s="88" t="str">
        <f>INDEX(Aquifer!A:A,MATCH(B533,Aquifer!C:C,0))</f>
        <v>uttar pradesh</v>
      </c>
      <c r="B533" s="89" t="s">
        <v>586</v>
      </c>
      <c r="C533" s="87">
        <v>4.71</v>
      </c>
      <c r="D533" s="130">
        <f>INDEX(Aquifer!J:J,MATCH(B533,Aquifer!C:C,0))*100</f>
        <v>69.250042903724037</v>
      </c>
      <c r="E533" s="128">
        <v>185.20000000000002</v>
      </c>
      <c r="F533" s="128">
        <v>50.3</v>
      </c>
      <c r="G533" s="128">
        <v>71.440273695369342</v>
      </c>
      <c r="H533" s="46" t="str">
        <f t="shared" si="177"/>
        <v>High</v>
      </c>
      <c r="I533" s="46" t="str">
        <f t="shared" si="178"/>
        <v>High</v>
      </c>
      <c r="J533" s="46" t="str">
        <f t="shared" si="179"/>
        <v>High</v>
      </c>
      <c r="K533" s="46" t="str">
        <f t="shared" si="180"/>
        <v>Very High</v>
      </c>
      <c r="L533" s="91" t="str">
        <f t="shared" si="181"/>
        <v>District has High proportion of area under cultivation, supporting High cropping intensity. Irrigation coverage is High with Very High irrigation water requirements.</v>
      </c>
      <c r="M533" s="132">
        <v>80.36999999999999</v>
      </c>
      <c r="N533" s="132">
        <f>INDEX(Aquifer!H:H,MATCH(B533,Aquifer!C:C,0))</f>
        <v>63.24</v>
      </c>
      <c r="O533" s="77" t="str">
        <f>INDEX(Aquifer!F:F,MATCH(B533,Aquifer!C:C,0))</f>
        <v>SR</v>
      </c>
      <c r="P533" s="134">
        <f>INDEX(surface_water_body!F:F,MATCH(B533,surface_water_body!A:A,0))</f>
        <v>2857</v>
      </c>
      <c r="Q533" s="42">
        <f>INDEX(surface_water_body!D:D,MATCH(B533,surface_water_body!A:A,0))</f>
        <v>13.22649000000002</v>
      </c>
      <c r="R533" s="132">
        <f>INDEX(surface_water_body!E:E,MATCH(B533,surface_water_body!A:A,0))</f>
        <v>0.99380687499852249</v>
      </c>
      <c r="S533" s="43" t="str">
        <f t="shared" si="182"/>
        <v>Very High</v>
      </c>
      <c r="T533" s="43" t="str">
        <f t="shared" si="183"/>
        <v>Moderate</v>
      </c>
      <c r="U533" s="43">
        <f t="shared" si="196"/>
        <v>3</v>
      </c>
      <c r="V533" s="48" t="str">
        <f t="shared" si="184"/>
        <v>Groundwater contribution to irrigation is Very High with current groundwater development stage classified as Moderate. There are 2857 surface water bodies, covering 1% of district area.</v>
      </c>
      <c r="W533" s="136">
        <v>100</v>
      </c>
      <c r="X533" s="134">
        <v>9</v>
      </c>
      <c r="Y533" s="143">
        <f>INDEX(Aquifer!E:E, MATCH(B533,Aquifer!C:C,0))*100</f>
        <v>91</v>
      </c>
      <c r="Z533" s="139">
        <f>(INDEX(Aquifer!G:G, MATCH(B533,Aquifer!C:C,0)))*(10^4/10^6)</f>
        <v>1320.8443</v>
      </c>
      <c r="AA533" s="141">
        <v>0</v>
      </c>
      <c r="AB533" s="56">
        <f>INDEX(Replacement!M:M, MATCH(B533,Replacement!B:B,0))</f>
        <v>4.6224673794358262</v>
      </c>
      <c r="AC533" s="57">
        <f t="shared" si="197"/>
        <v>4</v>
      </c>
      <c r="AD533" s="57">
        <f>(X533/100)*0.278+(Y533/100)*0.0732</f>
        <v>9.1632000000000005E-2</v>
      </c>
      <c r="AE533" s="44">
        <f t="shared" si="185"/>
        <v>5.0766236352733614E-3</v>
      </c>
      <c r="AF533" s="61" t="str">
        <f t="shared" si="186"/>
        <v>District has 100 pumps, with 9 % of pumps being electric. The electric tariff subsidy is Very High. These pumps abstract 1320 MCM of groundwater.</v>
      </c>
      <c r="AG533" s="146">
        <f>INDEX(Replacement!N:N,MATCH(B533,Replacement!B:B,0))</f>
        <v>95.915510103000003</v>
      </c>
      <c r="AH533" s="147">
        <f>INDEX('Community SIP'!C:C,MATCH(B533,'Community SIP'!B:B,0))</f>
        <v>0.61</v>
      </c>
      <c r="AI533" s="147">
        <f>INDEX('Community SIP'!D:D,MATCH(B533,'Community SIP'!B:B,0))</f>
        <v>1.61</v>
      </c>
      <c r="AJ533" s="67" t="str">
        <f t="shared" si="187"/>
        <v>Very High</v>
      </c>
      <c r="AK533" s="64">
        <f t="shared" si="188"/>
        <v>4</v>
      </c>
      <c r="AL533" s="64" t="str">
        <f t="shared" si="189"/>
        <v>Moderate</v>
      </c>
      <c r="AM533" s="70" t="str">
        <f t="shared" si="190"/>
        <v>Small and Marginal farmers hold 95 % of holdings. The average area per holding is 0.61 ha with Moderate fragmentation of land.</v>
      </c>
      <c r="AN533" s="150" t="str">
        <f>INDEX(DISCOM!E:E,MATCH(B533,DISCOM!B:B,0))</f>
        <v>Purvanchal Vidyut Vitran Nigam Limited (PuVVNL)</v>
      </c>
      <c r="AO533" s="150"/>
      <c r="AP533" s="150" t="str">
        <f>INDEX(DISCOM!F:F,MATCH(B533,DISCOM!B:B,0))</f>
        <v>C-</v>
      </c>
      <c r="AQ533" s="74" t="str">
        <f>INDEX(DISCOM!H:H,MATCH(B533,DISCOM!B:B,0))</f>
        <v>Yes</v>
      </c>
      <c r="AR533" s="150" t="s">
        <v>726</v>
      </c>
      <c r="AS533" s="77">
        <f>(INDEX(Tariff!D:D,MATCH(A533,Tariff!A:A,0)))*100</f>
        <v>0</v>
      </c>
      <c r="AT533" s="85" t="str">
        <f>(INDEX(Tariff!E:E,MATCH(A533,Tariff!A:A,0)))</f>
        <v>Very High</v>
      </c>
      <c r="AU533" s="86" t="str">
        <f t="shared" si="191"/>
        <v>Purvanchal Vidyut Vitran Nigam Limited (PuVVNL) is the Distribution Company responsible for distributing electricity. The rating of DISCOM (capturing financial and operational metrics) is C-. More than 70 % of feeder is segregated.</v>
      </c>
      <c r="AV533" s="119" t="str">
        <f>INDEX('Community SIP'!I:I,MATCH(B533,'Community SIP'!B:B,0))</f>
        <v>Community SIP</v>
      </c>
      <c r="AW533" s="119" t="str">
        <f t="shared" si="194"/>
        <v xml:space="preserve"> Small farm areas alongside higher fragmentation of holdings suggests community SIPs may be preferred</v>
      </c>
      <c r="AX533" s="119" t="str">
        <f t="shared" si="195"/>
        <v xml:space="preserve"> High groundwater development suggests that new SIPs should focus on surface water sources. </v>
      </c>
      <c r="AY533" s="120" t="s">
        <v>727</v>
      </c>
      <c r="AZ533" s="119" t="str">
        <f t="shared" si="192"/>
        <v>Diesel</v>
      </c>
      <c r="BA533" s="119"/>
      <c r="BB533" s="120" t="str">
        <f>INDEX(DISCOM!H:H,MATCH(B533,DISCOM!B:B,0))</f>
        <v>Yes</v>
      </c>
      <c r="BC533" s="153" t="s">
        <v>736</v>
      </c>
      <c r="BD533"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33" s="58" t="s">
        <v>737</v>
      </c>
      <c r="BG533">
        <f>Y533*100</f>
        <v>9100</v>
      </c>
    </row>
    <row r="534" spans="1:59" ht="123" customHeight="1" x14ac:dyDescent="0.25">
      <c r="A534" s="88" t="str">
        <f>INDEX(Aquifer!A:A,MATCH(B534,Aquifer!C:C,0))</f>
        <v>uttar pradesh</v>
      </c>
      <c r="B534" s="89" t="s">
        <v>529</v>
      </c>
      <c r="C534" s="87">
        <v>4.96</v>
      </c>
      <c r="D534" s="130">
        <f>INDEX(Aquifer!J:J,MATCH(B534,Aquifer!C:C,0))*100</f>
        <v>62.290741207736033</v>
      </c>
      <c r="E534" s="128">
        <v>150.5</v>
      </c>
      <c r="F534" s="128">
        <v>85.4</v>
      </c>
      <c r="G534" s="128">
        <v>74.186599316594865</v>
      </c>
      <c r="H534" s="46" t="str">
        <f t="shared" si="177"/>
        <v>High</v>
      </c>
      <c r="I534" s="46" t="str">
        <f t="shared" si="178"/>
        <v>Moderate</v>
      </c>
      <c r="J534" s="46" t="str">
        <f t="shared" si="179"/>
        <v>Very High</v>
      </c>
      <c r="K534" s="46" t="str">
        <f t="shared" si="180"/>
        <v>Very High</v>
      </c>
      <c r="L534" s="91" t="str">
        <f t="shared" si="181"/>
        <v>District has High proportion of area under cultivation, supporting Moderate cropping intensity. Irrigation coverage is Very High with Very High irrigation water requirements.</v>
      </c>
      <c r="M534" s="132">
        <v>66.239999999999995</v>
      </c>
      <c r="N534" s="132">
        <f>INDEX(Aquifer!H:H,MATCH(B534,Aquifer!C:C,0))</f>
        <v>79.790000000000006</v>
      </c>
      <c r="O534" s="77" t="str">
        <f>INDEX(Aquifer!F:F,MATCH(B534,Aquifer!C:C,0))</f>
        <v>SR</v>
      </c>
      <c r="P534" s="134">
        <f>INDEX(surface_water_body!F:F,MATCH(B534,surface_water_body!A:A,0))</f>
        <v>0</v>
      </c>
      <c r="Q534" s="42">
        <f>INDEX(surface_water_body!D:D,MATCH(B534,surface_water_body!A:A,0))</f>
        <v>0</v>
      </c>
      <c r="R534" s="132">
        <f>INDEX(surface_water_body!E:E,MATCH(B534,surface_water_body!A:A,0))</f>
        <v>0</v>
      </c>
      <c r="S534" s="43" t="str">
        <f t="shared" si="182"/>
        <v>High</v>
      </c>
      <c r="T534" s="43" t="str">
        <f t="shared" si="183"/>
        <v>Semi-critical</v>
      </c>
      <c r="U534" s="43">
        <f t="shared" si="196"/>
        <v>1</v>
      </c>
      <c r="V534" s="48" t="str">
        <f t="shared" si="184"/>
        <v>Groundwater contribution to irrigation is High with current groundwater development stage classified as Semi-critical. There are 0 surface water bodies, covering 0% of district area.</v>
      </c>
      <c r="W534" s="136">
        <v>100</v>
      </c>
      <c r="X534" s="134">
        <v>2</v>
      </c>
      <c r="Y534" s="143">
        <f>INDEX(Aquifer!E:E, MATCH(B534,Aquifer!C:C,0))*100</f>
        <v>98</v>
      </c>
      <c r="Z534" s="139">
        <f>(INDEX(Aquifer!G:G, MATCH(B534,Aquifer!C:C,0)))*(10^4/10^6)</f>
        <v>377.62489999999997</v>
      </c>
      <c r="AA534" s="141">
        <v>0</v>
      </c>
      <c r="AB534" s="56">
        <f>INDEX(Replacement!M:M, MATCH(B534,Replacement!B:B,0))</f>
        <v>7.64</v>
      </c>
      <c r="AC534" s="57">
        <f t="shared" si="197"/>
        <v>4</v>
      </c>
      <c r="AD534" s="57">
        <f>(X534/100)*0.278+(Y534/100)*0.0732</f>
        <v>7.729599999999999E-2</v>
      </c>
      <c r="AE534" s="44">
        <f t="shared" si="185"/>
        <v>2.0235471220494336E-3</v>
      </c>
      <c r="AF534" s="61" t="str">
        <f t="shared" si="186"/>
        <v>District has 100 pumps, with 2 % of pumps being electric. The electric tariff subsidy is Very High. These pumps abstract 377 MCM of groundwater.</v>
      </c>
      <c r="AG534" s="146">
        <f>INDEX(Replacement!N:N,MATCH(B534,Replacement!B:B,0))</f>
        <v>98.640480945000007</v>
      </c>
      <c r="AH534" s="147">
        <f>INDEX('Community SIP'!C:C,MATCH(B534,'Community SIP'!B:B,0))</f>
        <v>0.48</v>
      </c>
      <c r="AI534" s="147">
        <f>INDEX('Community SIP'!D:D,MATCH(B534,'Community SIP'!B:B,0))</f>
        <v>1.49</v>
      </c>
      <c r="AJ534" s="67" t="str">
        <f t="shared" si="187"/>
        <v>Very High</v>
      </c>
      <c r="AK534" s="64">
        <f t="shared" si="188"/>
        <v>4</v>
      </c>
      <c r="AL534" s="64" t="str">
        <f t="shared" si="189"/>
        <v>Moderate</v>
      </c>
      <c r="AM534" s="70" t="str">
        <f t="shared" si="190"/>
        <v>Small and Marginal farmers hold 98 % of holdings. The average area per holding is 0.48 ha with Moderate fragmentation of land.</v>
      </c>
      <c r="AN534" s="150" t="str">
        <f>INDEX(DISCOM!E:E,MATCH(B534,DISCOM!B:B,0))</f>
        <v>Purvanchal Vidyut Vitran Nigam Limited (PuVVNL)</v>
      </c>
      <c r="AO534" s="150"/>
      <c r="AP534" s="150" t="str">
        <f>INDEX(DISCOM!F:F,MATCH(B534,DISCOM!B:B,0))</f>
        <v>C-</v>
      </c>
      <c r="AQ534" s="74" t="str">
        <f>INDEX(DISCOM!H:H,MATCH(B534,DISCOM!B:B,0))</f>
        <v>Yes</v>
      </c>
      <c r="AR534" s="150" t="s">
        <v>726</v>
      </c>
      <c r="AS534" s="77">
        <f>(INDEX(Tariff!D:D,MATCH(A534,Tariff!A:A,0)))*100</f>
        <v>0</v>
      </c>
      <c r="AT534" s="85" t="str">
        <f>(INDEX(Tariff!E:E,MATCH(A534,Tariff!A:A,0)))</f>
        <v>Very High</v>
      </c>
      <c r="AU534" s="86" t="str">
        <f t="shared" si="191"/>
        <v>Purvanchal Vidyut Vitran Nigam Limited (PuVVNL) is the Distribution Company responsible for distributing electricity. The rating of DISCOM (capturing financial and operational metrics) is C-. More than 70 % of feeder is segregated.</v>
      </c>
      <c r="AV534" s="119" t="str">
        <f>INDEX('Community SIP'!I:I,MATCH(B534,'Community SIP'!B:B,0))</f>
        <v>Community SIP</v>
      </c>
      <c r="AW534" s="119" t="str">
        <f t="shared" si="194"/>
        <v xml:space="preserve"> Small farm areas alongside higher fragmentation of holdings suggests community SIPs may be preferred</v>
      </c>
      <c r="AX534" s="119" t="str">
        <f t="shared" si="195"/>
        <v/>
      </c>
      <c r="AY534" s="119"/>
      <c r="AZ534" s="119" t="str">
        <f t="shared" si="192"/>
        <v>Diesel</v>
      </c>
      <c r="BA534" s="119"/>
      <c r="BB534" s="120" t="str">
        <f>INDEX(DISCOM!H:H,MATCH(B534,DISCOM!B:B,0))</f>
        <v>Yes</v>
      </c>
      <c r="BC534" s="153" t="s">
        <v>736</v>
      </c>
      <c r="BD534" s="181" t="str">
        <f t="shared" si="193"/>
        <v>Higher proportion of diesel pumps suggests that PM-KUSUM model B be preferred. Small farm areas alongside higher fragmentation of holdings suggests community SIPs may be preferred</v>
      </c>
      <c r="BE534" s="58" t="s">
        <v>737</v>
      </c>
      <c r="BG534">
        <f>Y534*100</f>
        <v>9800</v>
      </c>
    </row>
    <row r="535" spans="1:59" ht="123" customHeight="1" x14ac:dyDescent="0.25">
      <c r="A535" s="88" t="str">
        <f>INDEX(Aquifer!A:A,MATCH(B535,Aquifer!C:C,0))</f>
        <v>jharkhand</v>
      </c>
      <c r="B535" s="89" t="s">
        <v>12</v>
      </c>
      <c r="C535" s="87">
        <v>5</v>
      </c>
      <c r="D535" s="130">
        <f>INDEX(Aquifer!J:J,MATCH(B535,Aquifer!C:C,0))*100</f>
        <v>25.429222993622254</v>
      </c>
      <c r="E535" s="128">
        <v>102.2</v>
      </c>
      <c r="F535" s="128">
        <v>0.8</v>
      </c>
      <c r="G535" s="128">
        <v>35.408770979967521</v>
      </c>
      <c r="H535" s="46" t="str">
        <f t="shared" si="177"/>
        <v>Moderate</v>
      </c>
      <c r="I535" s="46" t="str">
        <f t="shared" si="178"/>
        <v>Low</v>
      </c>
      <c r="J535" s="46" t="str">
        <f t="shared" si="179"/>
        <v>Low</v>
      </c>
      <c r="K535" s="46" t="str">
        <f t="shared" si="180"/>
        <v>Moderate</v>
      </c>
      <c r="L535" s="91" t="str">
        <f t="shared" si="181"/>
        <v>District has Moderate proportion of area under cultivation, supporting Low cropping intensity. Irrigation coverage is Low with Moderate irrigation water requirements.</v>
      </c>
      <c r="M535" s="132">
        <v>8.5599999999999987</v>
      </c>
      <c r="N535" s="132">
        <f>INDEX(Aquifer!H:H,MATCH(B535,Aquifer!C:C,0))</f>
        <v>22.9</v>
      </c>
      <c r="O535" s="77" t="str">
        <f>INDEX(Aquifer!F:F,MATCH(B535,Aquifer!C:C,0))</f>
        <v>HR</v>
      </c>
      <c r="P535" s="134">
        <f>INDEX(surface_water_body!F:F,MATCH(B535,surface_water_body!A:A,0))</f>
        <v>3851</v>
      </c>
      <c r="Q535" s="42">
        <f>INDEX(surface_water_body!D:D,MATCH(B535,surface_water_body!A:A,0))</f>
        <v>62.87579000000003</v>
      </c>
      <c r="R535" s="132">
        <f>INDEX(surface_water_body!E:E,MATCH(B535,surface_water_body!A:A,0))</f>
        <v>2.3707979594787547</v>
      </c>
      <c r="S535" s="43" t="str">
        <f t="shared" si="182"/>
        <v>Low</v>
      </c>
      <c r="T535" s="43" t="str">
        <f t="shared" si="183"/>
        <v>Low</v>
      </c>
      <c r="U535" s="43">
        <f t="shared" si="196"/>
        <v>4</v>
      </c>
      <c r="V535" s="48" t="str">
        <f t="shared" si="184"/>
        <v>Groundwater contribution to irrigation is Low with current groundwater development stage classified as Low. There are 3851 surface water bodies, covering 2.4% of district area.</v>
      </c>
      <c r="W535" s="136">
        <v>100</v>
      </c>
      <c r="X535" s="134">
        <v>15</v>
      </c>
      <c r="Y535" s="143">
        <f>INDEX(Aquifer!E:E, MATCH(B535,Aquifer!C:C,0))*100</f>
        <v>77</v>
      </c>
      <c r="Z535" s="139">
        <f>(INDEX(Aquifer!G:G, MATCH(B535,Aquifer!C:C,0)))*(10^4/10^6)</f>
        <v>37.265999999999998</v>
      </c>
      <c r="AA535" s="141">
        <v>95</v>
      </c>
      <c r="AB535" s="56">
        <f>INDEX(Replacement!M:M, MATCH(B535,Replacement!B:B,0))</f>
        <v>5.7</v>
      </c>
      <c r="AC535" s="57">
        <f t="shared" si="197"/>
        <v>4</v>
      </c>
      <c r="AD535" s="57">
        <f>(X535/100)*0.278+(Y535/100)*0.0732</f>
        <v>9.8064000000000012E-2</v>
      </c>
      <c r="AE535" s="44">
        <f t="shared" si="185"/>
        <v>1.8901643140800003E-4</v>
      </c>
      <c r="AF535" s="61" t="str">
        <f t="shared" si="186"/>
        <v>District has 100 pumps, with 15 % of pumps being electric. The electric tariff subsidy is High. These pumps abstract 37 MCM of groundwater.</v>
      </c>
      <c r="AG535" s="146">
        <f>INDEX(Replacement!N:N,MATCH(B535,Replacement!B:B,0))</f>
        <v>84.860000000000014</v>
      </c>
      <c r="AH535" s="147">
        <f>INDEX('Community SIP'!C:C,MATCH(B535,'Community SIP'!B:B,0))</f>
        <v>1.1100000000000001</v>
      </c>
      <c r="AI535" s="147">
        <f>INDEX('Community SIP'!D:D,MATCH(B535,'Community SIP'!B:B,0))</f>
        <v>1.45</v>
      </c>
      <c r="AJ535" s="67" t="str">
        <f t="shared" si="187"/>
        <v>Very High</v>
      </c>
      <c r="AK535" s="64">
        <f t="shared" si="188"/>
        <v>3</v>
      </c>
      <c r="AL535" s="64" t="str">
        <f t="shared" si="189"/>
        <v>Moderate</v>
      </c>
      <c r="AM535" s="70" t="str">
        <f t="shared" si="190"/>
        <v>Small and Marginal farmers hold 84 % of holdings. The average area per holding is 1.11 ha with Moderate fragmentation of land.</v>
      </c>
      <c r="AN535" s="150" t="str">
        <f>INDEX(DISCOM!E:E,MATCH(B535,DISCOM!B:B,0))</f>
        <v>Jharkhand Bijli Vitran Nigam Limited (JBVNL)</v>
      </c>
      <c r="AO535" s="150"/>
      <c r="AP535" s="150" t="str">
        <f>INDEX(DISCOM!F:F,MATCH(B535,DISCOM!B:B,0))</f>
        <v>C-</v>
      </c>
      <c r="AQ535" s="74" t="str">
        <f>INDEX(DISCOM!H:H,MATCH(B535,DISCOM!B:B,0))</f>
        <v>No</v>
      </c>
      <c r="AR535" s="150"/>
      <c r="AS535" s="77">
        <f>(INDEX(Tariff!D:D,MATCH(A535,Tariff!A:A,0)))*100</f>
        <v>95</v>
      </c>
      <c r="AT535" s="85" t="str">
        <f>(INDEX(Tariff!E:E,MATCH(A535,Tariff!A:A,0)))</f>
        <v>High</v>
      </c>
      <c r="AU535" s="86" t="str">
        <f t="shared" si="191"/>
        <v xml:space="preserve">Jharkhand Bijli Vitran Nigam Limited (JBVNL) is the Distribution Company responsible for distributing electricity. The rating of DISCOM (capturing financial and operational metrics) is C-. </v>
      </c>
      <c r="AV535" s="119" t="str">
        <f>INDEX('Community SIP'!I:I,MATCH(B535,'Community SIP'!B:B,0))</f>
        <v/>
      </c>
      <c r="AW535" s="119" t="str">
        <f t="shared" si="194"/>
        <v/>
      </c>
      <c r="AX535" s="119" t="str">
        <f t="shared" si="195"/>
        <v/>
      </c>
      <c r="AY535" s="119"/>
      <c r="AZ535" s="119" t="str">
        <f t="shared" si="192"/>
        <v>Diesel</v>
      </c>
      <c r="BA535" s="119"/>
      <c r="BB535" s="120" t="str">
        <f>INDEX(DISCOM!H:H,MATCH(B535,DISCOM!B:B,0))</f>
        <v>No</v>
      </c>
      <c r="BC535" s="153" t="s">
        <v>736</v>
      </c>
      <c r="BD535" s="181" t="str">
        <f t="shared" si="193"/>
        <v>Higher proportion of diesel pumps suggests that PM-KUSUM model B be preferred.</v>
      </c>
      <c r="BE535" s="58" t="s">
        <v>737</v>
      </c>
      <c r="BG535">
        <f>Y535*100</f>
        <v>7700</v>
      </c>
    </row>
    <row r="536" spans="1:59" ht="123" customHeight="1" x14ac:dyDescent="0.25">
      <c r="A536" s="88" t="str">
        <f>INDEX(Aquifer!A:A,MATCH(B536,Aquifer!C:C,0))</f>
        <v>bihar</v>
      </c>
      <c r="B536" s="89" t="s">
        <v>326</v>
      </c>
      <c r="C536" s="87">
        <v>4.7318065347373004</v>
      </c>
      <c r="D536" s="130">
        <f>INDEX(Aquifer!J:J,MATCH(B536,Aquifer!C:C,0))*100</f>
        <v>55.397962149897886</v>
      </c>
      <c r="E536" s="128">
        <v>125.69999999999999</v>
      </c>
      <c r="F536" s="128">
        <v>65.900000000000006</v>
      </c>
      <c r="G536" s="128">
        <v>67.836358256066291</v>
      </c>
      <c r="H536" s="46" t="str">
        <f t="shared" si="177"/>
        <v>High</v>
      </c>
      <c r="I536" s="46" t="str">
        <f t="shared" si="178"/>
        <v>Low</v>
      </c>
      <c r="J536" s="46" t="str">
        <f t="shared" si="179"/>
        <v>High</v>
      </c>
      <c r="K536" s="46" t="str">
        <f t="shared" si="180"/>
        <v>Very High</v>
      </c>
      <c r="L536" s="91" t="str">
        <f t="shared" si="181"/>
        <v>District has High proportion of area under cultivation, supporting Low cropping intensity. Irrigation coverage is High with Very High irrigation water requirements.</v>
      </c>
      <c r="M536" s="132">
        <v>77.62</v>
      </c>
      <c r="N536" s="132">
        <f>INDEX(Aquifer!H:H,MATCH(B536,Aquifer!C:C,0))</f>
        <v>52.46</v>
      </c>
      <c r="O536" s="77" t="str">
        <f>INDEX(Aquifer!F:F,MATCH(B536,Aquifer!C:C,0))</f>
        <v>SR</v>
      </c>
      <c r="P536" s="134">
        <f>INDEX(surface_water_body!F:F,MATCH(B536,surface_water_body!A:A,0))</f>
        <v>1259</v>
      </c>
      <c r="Q536" s="42">
        <f>INDEX(surface_water_body!D:D,MATCH(B536,surface_water_body!A:A,0))</f>
        <v>23.399119999999861</v>
      </c>
      <c r="R536" s="132">
        <f>INDEX(surface_water_body!E:E,MATCH(B536,surface_water_body!A:A,0))</f>
        <v>0.88422908468631445</v>
      </c>
      <c r="S536" s="43" t="str">
        <f t="shared" si="182"/>
        <v>Very High</v>
      </c>
      <c r="T536" s="43" t="str">
        <f t="shared" si="183"/>
        <v>Moderate</v>
      </c>
      <c r="U536" s="43">
        <f t="shared" si="196"/>
        <v>4</v>
      </c>
      <c r="V536" s="48" t="str">
        <f t="shared" si="184"/>
        <v>Groundwater contribution to irrigation is Very High with current groundwater development stage classified as Moderate. There are 1259 surface water bodies, covering 0.9% of district area.</v>
      </c>
      <c r="W536" s="136">
        <v>100</v>
      </c>
      <c r="X536" s="134">
        <v>6</v>
      </c>
      <c r="Y536" s="143">
        <f>INDEX(Aquifer!E:E, MATCH(B536,Aquifer!C:C,0))*100</f>
        <v>64</v>
      </c>
      <c r="Z536" s="139">
        <f>(INDEX(Aquifer!G:G, MATCH(B536,Aquifer!C:C,0)))*(10^4/10^6)</f>
        <v>508.17349999999999</v>
      </c>
      <c r="AA536" s="141">
        <v>67.5</v>
      </c>
      <c r="AB536" s="56">
        <f>INDEX(Replacement!M:M, MATCH(B536,Replacement!B:B,0))</f>
        <v>5.9</v>
      </c>
      <c r="AC536" s="57">
        <f t="shared" si="197"/>
        <v>4</v>
      </c>
      <c r="AD536" s="57">
        <f>(X536/100)*0.278+(Y536/100)*0.0732</f>
        <v>6.3528000000000001E-2</v>
      </c>
      <c r="AE536" s="44">
        <f t="shared" si="185"/>
        <v>1.728349342559778E-3</v>
      </c>
      <c r="AF536" s="61" t="str">
        <f t="shared" si="186"/>
        <v>District has 100 pumps, with 6 % of pumps being electric. The electric tariff subsidy is Very High. These pumps abstract 508 MCM of groundwater.</v>
      </c>
      <c r="AG536" s="146">
        <f>INDEX(Replacement!N:N,MATCH(B536,Replacement!B:B,0))</f>
        <v>98.74</v>
      </c>
      <c r="AH536" s="147">
        <f>INDEX('Community SIP'!C:C,MATCH(B536,'Community SIP'!B:B,0))</f>
        <v>0.2</v>
      </c>
      <c r="AI536" s="147">
        <f>INDEX('Community SIP'!D:D,MATCH(B536,'Community SIP'!B:B,0))</f>
        <v>1.26</v>
      </c>
      <c r="AJ536" s="67" t="str">
        <f t="shared" si="187"/>
        <v>Very High</v>
      </c>
      <c r="AK536" s="64">
        <f t="shared" si="188"/>
        <v>4</v>
      </c>
      <c r="AL536" s="64" t="str">
        <f t="shared" si="189"/>
        <v>Moderate</v>
      </c>
      <c r="AM536" s="70" t="str">
        <f t="shared" si="190"/>
        <v>Small and Marginal farmers hold 98 % of holdings. The average area per holding is 0.2 ha with Moderate fragmentation of land.</v>
      </c>
      <c r="AN536" s="150" t="str">
        <f>INDEX(DISCOM!E:E,MATCH(B536,DISCOM!B:B,0))</f>
        <v>North Bihar Power Distribution Company Ltd (NBPDCL)</v>
      </c>
      <c r="AO536" s="150"/>
      <c r="AP536" s="150" t="str">
        <f>INDEX(DISCOM!F:F,MATCH(B536,DISCOM!B:B,0))</f>
        <v>C</v>
      </c>
      <c r="AQ536" s="74" t="str">
        <f>INDEX(DISCOM!H:H,MATCH(B536,DISCOM!B:B,0))</f>
        <v>Yes</v>
      </c>
      <c r="AR536" s="150" t="s">
        <v>726</v>
      </c>
      <c r="AS536" s="77">
        <f>(INDEX(Tariff!D:D,MATCH(A536,Tariff!A:A,0)))*100</f>
        <v>67.5</v>
      </c>
      <c r="AT536" s="85" t="str">
        <f>(INDEX(Tariff!E:E,MATCH(A536,Tariff!A:A,0)))</f>
        <v>Very High</v>
      </c>
      <c r="AU536" s="86" t="str">
        <f t="shared" si="191"/>
        <v>North Bihar Power Distribution Company Ltd (NBPDCL) is the Distribution Company responsible for distributing electricity. The rating of DISCOM (capturing financial and operational metrics) is C. More than 70 % of feeder is segregated.</v>
      </c>
      <c r="AV536" s="119" t="str">
        <f>INDEX('Community SIP'!I:I,MATCH(B536,'Community SIP'!B:B,0))</f>
        <v>Community SIP</v>
      </c>
      <c r="AW536" s="119" t="str">
        <f t="shared" si="194"/>
        <v xml:space="preserve"> Small farm areas alongside higher fragmentation of holdings suggests community SIPs may be preferred</v>
      </c>
      <c r="AX536" s="119" t="str">
        <f t="shared" si="195"/>
        <v xml:space="preserve"> High groundwater development suggests that new SIPs should focus on surface water sources. </v>
      </c>
      <c r="AY536" s="120" t="s">
        <v>727</v>
      </c>
      <c r="AZ536" s="119" t="str">
        <f t="shared" si="192"/>
        <v>Diesel</v>
      </c>
      <c r="BA536" s="119"/>
      <c r="BB536" s="120" t="str">
        <f>INDEX(DISCOM!H:H,MATCH(B536,DISCOM!B:B,0))</f>
        <v>Yes</v>
      </c>
      <c r="BC536" s="153" t="s">
        <v>736</v>
      </c>
      <c r="BD536"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36" s="58" t="s">
        <v>737</v>
      </c>
      <c r="BG536">
        <f>Y536*100</f>
        <v>6400</v>
      </c>
    </row>
    <row r="537" spans="1:59" ht="123" customHeight="1" x14ac:dyDescent="0.25">
      <c r="A537" s="88" t="str">
        <f>INDEX(Aquifer!A:A,MATCH(B537,Aquifer!C:C,0))</f>
        <v>maharashtra</v>
      </c>
      <c r="B537" s="89" t="s">
        <v>357</v>
      </c>
      <c r="C537" s="87">
        <v>5.2761803948452002</v>
      </c>
      <c r="D537" s="130">
        <f>INDEX(Aquifer!J:J,MATCH(B537,Aquifer!C:C,0))*100</f>
        <v>50.491400491400498</v>
      </c>
      <c r="E537" s="128">
        <v>137.69999999999999</v>
      </c>
      <c r="F537" s="128">
        <v>35.4</v>
      </c>
      <c r="G537" s="128">
        <v>71.317955222559817</v>
      </c>
      <c r="H537" s="46" t="str">
        <f t="shared" si="177"/>
        <v>High</v>
      </c>
      <c r="I537" s="46" t="str">
        <f t="shared" si="178"/>
        <v>Low</v>
      </c>
      <c r="J537" s="46" t="str">
        <f t="shared" si="179"/>
        <v>Moderate</v>
      </c>
      <c r="K537" s="46" t="str">
        <f t="shared" si="180"/>
        <v>Very High</v>
      </c>
      <c r="L537" s="91" t="str">
        <f t="shared" si="181"/>
        <v>District has High proportion of area under cultivation, supporting Low cropping intensity. Irrigation coverage is Moderate with Very High irrigation water requirements.</v>
      </c>
      <c r="M537" s="132">
        <v>64.58</v>
      </c>
      <c r="N537" s="132">
        <f>INDEX(Aquifer!H:H,MATCH(B537,Aquifer!C:C,0))</f>
        <v>62.11</v>
      </c>
      <c r="O537" s="77" t="str">
        <f>INDEX(Aquifer!F:F,MATCH(B537,Aquifer!C:C,0))</f>
        <v>HR</v>
      </c>
      <c r="P537" s="134">
        <f>INDEX(surface_water_body!F:F,MATCH(B537,surface_water_body!A:A,0))</f>
        <v>3756</v>
      </c>
      <c r="Q537" s="42">
        <f>INDEX(surface_water_body!D:D,MATCH(B537,surface_water_body!A:A,0))</f>
        <v>173.39</v>
      </c>
      <c r="R537" s="132">
        <f>INDEX(surface_water_body!E:E,MATCH(B537,surface_water_body!A:A,0))</f>
        <v>1.5830373414516037</v>
      </c>
      <c r="S537" s="43" t="str">
        <f t="shared" si="182"/>
        <v>High</v>
      </c>
      <c r="T537" s="43" t="str">
        <f t="shared" si="183"/>
        <v>Moderate</v>
      </c>
      <c r="U537" s="43">
        <f t="shared" si="196"/>
        <v>4</v>
      </c>
      <c r="V537" s="48" t="str">
        <f t="shared" si="184"/>
        <v>Groundwater contribution to irrigation is High with current groundwater development stage classified as Moderate. There are 3756 surface water bodies, covering 1.6% of district area.</v>
      </c>
      <c r="W537" s="136">
        <v>100</v>
      </c>
      <c r="X537" s="134">
        <v>100</v>
      </c>
      <c r="Y537" s="143">
        <f>INDEX(Aquifer!E:E, MATCH(B537,Aquifer!C:C,0))*100</f>
        <v>0</v>
      </c>
      <c r="Z537" s="139">
        <f>(INDEX(Aquifer!G:G, MATCH(B537,Aquifer!C:C,0)))*(10^4/10^6)</f>
        <v>711.31539999999995</v>
      </c>
      <c r="AA537" s="141">
        <v>155</v>
      </c>
      <c r="AB537" s="56">
        <f>INDEX(Replacement!M:M, MATCH(B537,Replacement!B:B,0))</f>
        <v>5.39</v>
      </c>
      <c r="AC537" s="57">
        <f t="shared" si="197"/>
        <v>1</v>
      </c>
      <c r="AD537" s="57">
        <f>(X537/100)*0.278+(Y537/100)*0.0732</f>
        <v>0.27800000000000002</v>
      </c>
      <c r="AE537" s="44">
        <f t="shared" si="185"/>
        <v>9.6715947892096303E-3</v>
      </c>
      <c r="AF537" s="61" t="str">
        <f t="shared" si="186"/>
        <v>District has 100 pumps, with 100 % of pumps being electric. The electric tariff subsidy is Moderate. These pumps abstract 711 MCM of groundwater.</v>
      </c>
      <c r="AG537" s="146">
        <f>INDEX(Replacement!N:N,MATCH(B537,Replacement!B:B,0))</f>
        <v>91.01</v>
      </c>
      <c r="AH537" s="147">
        <f>INDEX('Community SIP'!C:C,MATCH(B537,'Community SIP'!B:B,0))</f>
        <v>0.84</v>
      </c>
      <c r="AI537" s="147">
        <f>INDEX('Community SIP'!D:D,MATCH(B537,'Community SIP'!B:B,0))</f>
        <v>1.56</v>
      </c>
      <c r="AJ537" s="67" t="str">
        <f t="shared" si="187"/>
        <v>Very High</v>
      </c>
      <c r="AK537" s="64">
        <f t="shared" si="188"/>
        <v>4</v>
      </c>
      <c r="AL537" s="64" t="str">
        <f t="shared" si="189"/>
        <v>Moderate</v>
      </c>
      <c r="AM537" s="70" t="str">
        <f t="shared" si="190"/>
        <v>Small and Marginal farmers hold 91 % of holdings. The average area per holding is 0.84 ha with Moderate fragmentation of land.</v>
      </c>
      <c r="AN537" s="150" t="str">
        <f>INDEX(DISCOM!E:E,MATCH(B537,DISCOM!B:B,0))</f>
        <v>Maharashtra State Electricity Distribution Company Limited (MSEDCL)</v>
      </c>
      <c r="AO537" s="150"/>
      <c r="AP537" s="150" t="str">
        <f>INDEX(DISCOM!F:F,MATCH(B537,DISCOM!B:B,0))</f>
        <v>C</v>
      </c>
      <c r="AQ537" s="74" t="str">
        <f>INDEX(DISCOM!H:H,MATCH(B537,DISCOM!B:B,0))</f>
        <v>Yes</v>
      </c>
      <c r="AR537" s="150" t="s">
        <v>726</v>
      </c>
      <c r="AS537" s="77">
        <f>(INDEX(Tariff!D:D,MATCH(A537,Tariff!A:A,0)))*100</f>
        <v>155</v>
      </c>
      <c r="AT537" s="85" t="str">
        <f>(INDEX(Tariff!E:E,MATCH(A537,Tariff!A:A,0)))</f>
        <v>Moderate</v>
      </c>
      <c r="AU537" s="86" t="str">
        <f t="shared" si="191"/>
        <v>Maharashtra State Electricity Distribution Company Limited (MSEDCL) is the Distribution Company responsible for distributing electricity. The rating of DISCOM (capturing financial and operational metrics) is C. More than 70 % of feeder is segregated.</v>
      </c>
      <c r="AV537" s="119" t="str">
        <f>INDEX('Community SIP'!I:I,MATCH(B537,'Community SIP'!B:B,0))</f>
        <v>Community SIP</v>
      </c>
      <c r="AW537" s="119" t="str">
        <f t="shared" si="194"/>
        <v xml:space="preserve"> Small farm areas alongside higher fragmentation of holdings suggests community SIPs may be preferred</v>
      </c>
      <c r="AX537" s="119" t="str">
        <f t="shared" si="195"/>
        <v/>
      </c>
      <c r="AY537" s="119"/>
      <c r="AZ537" s="119" t="str">
        <f t="shared" si="192"/>
        <v>Electric</v>
      </c>
      <c r="BA537" s="119"/>
      <c r="BB537" s="120" t="str">
        <f>INDEX(DISCOM!H:H,MATCH(B537,DISCOM!B:B,0))</f>
        <v>Yes</v>
      </c>
      <c r="BC537" s="153" t="s">
        <v>741</v>
      </c>
      <c r="BD537"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37" s="58" t="s">
        <v>742</v>
      </c>
      <c r="BG537">
        <f>Y537*100</f>
        <v>0</v>
      </c>
    </row>
    <row r="538" spans="1:59" ht="123" customHeight="1" x14ac:dyDescent="0.25">
      <c r="A538" s="88" t="str">
        <f>INDEX(Aquifer!A:A,MATCH(B538,Aquifer!C:C,0))</f>
        <v>madhya pradesh</v>
      </c>
      <c r="B538" s="89" t="s">
        <v>490</v>
      </c>
      <c r="C538" s="87">
        <v>5.1582291507239999</v>
      </c>
      <c r="D538" s="130">
        <f>INDEX(Aquifer!J:J,MATCH(B538,Aquifer!C:C,0))*100</f>
        <v>50.582275548467734</v>
      </c>
      <c r="E538" s="128">
        <v>174.8</v>
      </c>
      <c r="F538" s="128">
        <v>39.4</v>
      </c>
      <c r="G538" s="128">
        <v>72.597955489841183</v>
      </c>
      <c r="H538" s="46" t="str">
        <f t="shared" si="177"/>
        <v>High</v>
      </c>
      <c r="I538" s="46" t="str">
        <f t="shared" si="178"/>
        <v>Moderate</v>
      </c>
      <c r="J538" s="46" t="str">
        <f t="shared" si="179"/>
        <v>Moderate</v>
      </c>
      <c r="K538" s="46" t="str">
        <f t="shared" si="180"/>
        <v>Very High</v>
      </c>
      <c r="L538" s="91" t="str">
        <f t="shared" si="181"/>
        <v>District has High proportion of area under cultivation, supporting Moderate cropping intensity. Irrigation coverage is Moderate with Very High irrigation water requirements.</v>
      </c>
      <c r="M538" s="132">
        <v>73.14</v>
      </c>
      <c r="N538" s="132">
        <f>INDEX(Aquifer!H:H,MATCH(B538,Aquifer!C:C,0))</f>
        <v>65.59</v>
      </c>
      <c r="O538" s="77" t="str">
        <f>INDEX(Aquifer!F:F,MATCH(B538,Aquifer!C:C,0))</f>
        <v>HR</v>
      </c>
      <c r="P538" s="134">
        <f>INDEX(surface_water_body!F:F,MATCH(B538,surface_water_body!A:A,0))</f>
        <v>2001</v>
      </c>
      <c r="Q538" s="42">
        <f>INDEX(surface_water_body!D:D,MATCH(B538,surface_water_body!A:A,0))</f>
        <v>49.473820000000053</v>
      </c>
      <c r="R538" s="132">
        <f>INDEX(surface_water_body!E:E,MATCH(B538,surface_water_body!A:A,0))</f>
        <v>0.65358753721515517</v>
      </c>
      <c r="S538" s="43" t="str">
        <f t="shared" si="182"/>
        <v>High</v>
      </c>
      <c r="T538" s="43" t="str">
        <f t="shared" si="183"/>
        <v>Moderate</v>
      </c>
      <c r="U538" s="43">
        <f t="shared" si="196"/>
        <v>4</v>
      </c>
      <c r="V538" s="48" t="str">
        <f t="shared" si="184"/>
        <v>Groundwater contribution to irrigation is High with current groundwater development stage classified as Moderate. There are 2001 surface water bodies, covering 0.7% of district area.</v>
      </c>
      <c r="W538" s="136">
        <v>100</v>
      </c>
      <c r="X538" s="134">
        <v>99</v>
      </c>
      <c r="Y538" s="143">
        <f>INDEX(Aquifer!E:E, MATCH(B538,Aquifer!C:C,0))*100</f>
        <v>0</v>
      </c>
      <c r="Z538" s="139">
        <f>(INDEX(Aquifer!G:G, MATCH(B538,Aquifer!C:C,0)))*(10^4/10^6)</f>
        <v>452.69690000000003</v>
      </c>
      <c r="AA538" s="141">
        <v>135</v>
      </c>
      <c r="AB538" s="56">
        <f>INDEX(Replacement!M:M, MATCH(B538,Replacement!B:B,0))</f>
        <v>10.19</v>
      </c>
      <c r="AC538" s="57">
        <f t="shared" si="197"/>
        <v>1</v>
      </c>
      <c r="AD538" s="57">
        <f>(X538/100)*0.278+(Y538/100)*0.0732</f>
        <v>0.27522000000000002</v>
      </c>
      <c r="AE538" s="44">
        <f t="shared" si="185"/>
        <v>1.1520306009784369E-2</v>
      </c>
      <c r="AF538" s="61" t="str">
        <f t="shared" si="186"/>
        <v>District has 100 pumps, with 99 % of pumps being electric. The electric tariff subsidy is High. These pumps abstract 452 MCM of groundwater.</v>
      </c>
      <c r="AG538" s="146">
        <f>INDEX(Replacement!N:N,MATCH(B538,Replacement!B:B,0))</f>
        <v>84.36</v>
      </c>
      <c r="AH538" s="147">
        <f>INDEX('Community SIP'!C:C,MATCH(B538,'Community SIP'!B:B,0))</f>
        <v>1.27</v>
      </c>
      <c r="AI538" s="147">
        <f>INDEX('Community SIP'!D:D,MATCH(B538,'Community SIP'!B:B,0))</f>
        <v>3.3</v>
      </c>
      <c r="AJ538" s="67" t="str">
        <f t="shared" si="187"/>
        <v>Very High</v>
      </c>
      <c r="AK538" s="64">
        <f t="shared" si="188"/>
        <v>3</v>
      </c>
      <c r="AL538" s="64" t="str">
        <f t="shared" si="189"/>
        <v>Very High</v>
      </c>
      <c r="AM538" s="70" t="str">
        <f t="shared" si="190"/>
        <v>Small and Marginal farmers hold 84 % of holdings. The average area per holding is 1.27 ha with Very High fragmentation of land.</v>
      </c>
      <c r="AN538" s="150" t="str">
        <f>INDEX(DISCOM!E:E,MATCH(B538,DISCOM!B:B,0))</f>
        <v>Madhya Pradesh Poorv Kshetra Vidyut Vitaran Company Limited (MPPoKVVCL)</v>
      </c>
      <c r="AO538" s="150"/>
      <c r="AP538" s="150" t="str">
        <f>INDEX(DISCOM!F:F,MATCH(B538,DISCOM!B:B,0))</f>
        <v>B-</v>
      </c>
      <c r="AQ538" s="74" t="str">
        <f>INDEX(DISCOM!H:H,MATCH(B538,DISCOM!B:B,0))</f>
        <v>Yes</v>
      </c>
      <c r="AR538" s="150" t="s">
        <v>726</v>
      </c>
      <c r="AS538" s="77">
        <f>(INDEX(Tariff!D:D,MATCH(A538,Tariff!A:A,0)))*100</f>
        <v>135</v>
      </c>
      <c r="AT538" s="85" t="str">
        <f>(INDEX(Tariff!E:E,MATCH(A538,Tariff!A:A,0)))</f>
        <v>High</v>
      </c>
      <c r="AU538" s="86" t="str">
        <f t="shared" si="191"/>
        <v>Madhya Pradesh Poorv Kshetra Vidyut Vitaran Company Limited (MPPoKVVCL) is the Distribution Company responsible for distributing electricity. The rating of DISCOM (capturing financial and operational metrics) is B-. More than 70 % of feeder is segregated.</v>
      </c>
      <c r="AV538" s="119" t="str">
        <f>INDEX('Community SIP'!I:I,MATCH(B538,'Community SIP'!B:B,0))</f>
        <v>Community SIP</v>
      </c>
      <c r="AW538" s="119" t="str">
        <f t="shared" si="194"/>
        <v xml:space="preserve"> Small farm areas alongside higher fragmentation of holdings suggests community SIPs may be preferred</v>
      </c>
      <c r="AX538" s="119" t="str">
        <f t="shared" si="195"/>
        <v xml:space="preserve"> High groundwater development suggests that new SIPs should focus on surface water sources. </v>
      </c>
      <c r="AY538" s="120" t="s">
        <v>727</v>
      </c>
      <c r="AZ538" s="119" t="str">
        <f t="shared" si="192"/>
        <v>Electric</v>
      </c>
      <c r="BA538" s="119"/>
      <c r="BB538" s="120" t="str">
        <f>INDEX(DISCOM!H:H,MATCH(B538,DISCOM!B:B,0))</f>
        <v>Yes</v>
      </c>
      <c r="BC538" s="153" t="s">
        <v>733</v>
      </c>
      <c r="BD538" s="181" t="str">
        <f t="shared" si="193"/>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538" s="58" t="s">
        <v>734</v>
      </c>
      <c r="BG538">
        <f>Y538*100</f>
        <v>0</v>
      </c>
    </row>
    <row r="539" spans="1:59" ht="123" customHeight="1" x14ac:dyDescent="0.25">
      <c r="A539" s="88" t="str">
        <f>INDEX(Aquifer!A:A,MATCH(B539,Aquifer!C:C,0))</f>
        <v>rajasthan</v>
      </c>
      <c r="B539" s="89" t="s">
        <v>662</v>
      </c>
      <c r="C539" s="87">
        <v>5.1815226134748</v>
      </c>
      <c r="D539" s="130">
        <f>INDEX(Aquifer!J:J,MATCH(B539,Aquifer!C:C,0))*100</f>
        <v>55.61764303587664</v>
      </c>
      <c r="E539" s="128">
        <v>155.69999999999999</v>
      </c>
      <c r="F539" s="128">
        <v>57.8</v>
      </c>
      <c r="G539" s="128">
        <v>65.01637010676157</v>
      </c>
      <c r="H539" s="46" t="str">
        <f t="shared" si="177"/>
        <v>High</v>
      </c>
      <c r="I539" s="46" t="str">
        <f t="shared" si="178"/>
        <v>Moderate</v>
      </c>
      <c r="J539" s="46" t="str">
        <f t="shared" si="179"/>
        <v>High</v>
      </c>
      <c r="K539" s="46" t="str">
        <f t="shared" si="180"/>
        <v>High</v>
      </c>
      <c r="L539" s="91" t="str">
        <f t="shared" si="181"/>
        <v>District has High proportion of area under cultivation, supporting Moderate cropping intensity. Irrigation coverage is High with High irrigation water requirements.</v>
      </c>
      <c r="M539" s="132">
        <v>95.02000000000001</v>
      </c>
      <c r="N539" s="132">
        <f>INDEX(Aquifer!H:H,MATCH(B539,Aquifer!C:C,0))</f>
        <v>161.27000000000001</v>
      </c>
      <c r="O539" s="77" t="str">
        <f>INDEX(Aquifer!F:F,MATCH(B539,Aquifer!C:C,0))</f>
        <v>HR</v>
      </c>
      <c r="P539" s="134">
        <f>INDEX(surface_water_body!F:F,MATCH(B539,surface_water_body!A:A,0))</f>
        <v>940</v>
      </c>
      <c r="Q539" s="42">
        <f>INDEX(surface_water_body!D:D,MATCH(B539,surface_water_body!A:A,0))</f>
        <v>43.567860000000145</v>
      </c>
      <c r="R539" s="132">
        <f>INDEX(surface_water_body!E:E,MATCH(B539,surface_water_body!A:A,0))</f>
        <v>0.90823460324537619</v>
      </c>
      <c r="S539" s="43" t="str">
        <f t="shared" si="182"/>
        <v>Very High</v>
      </c>
      <c r="T539" s="43" t="str">
        <f t="shared" si="183"/>
        <v>Over-exploited</v>
      </c>
      <c r="U539" s="43">
        <f t="shared" si="196"/>
        <v>4</v>
      </c>
      <c r="V539" s="48" t="str">
        <f t="shared" si="184"/>
        <v>Groundwater contribution to irrigation is Very High with current groundwater development stage classified as Over-exploited. There are 940 surface water bodies, covering 0.9% of district area.</v>
      </c>
      <c r="W539" s="136">
        <v>100</v>
      </c>
      <c r="X539" s="134">
        <v>69</v>
      </c>
      <c r="Y539" s="143">
        <f>INDEX(Aquifer!E:E, MATCH(B539,Aquifer!C:C,0))*100</f>
        <v>31</v>
      </c>
      <c r="Z539" s="139">
        <f>(INDEX(Aquifer!G:G, MATCH(B539,Aquifer!C:C,0)))*(10^4/10^6)</f>
        <v>263.28160000000003</v>
      </c>
      <c r="AA539" s="141">
        <v>167</v>
      </c>
      <c r="AB539" s="56">
        <f>INDEX(Replacement!M:M, MATCH(B539,Replacement!B:B,0))</f>
        <v>11.28</v>
      </c>
      <c r="AC539" s="57">
        <f t="shared" si="197"/>
        <v>2</v>
      </c>
      <c r="AD539" s="57">
        <f>(X539/100)*0.278+(Y539/100)*0.0732</f>
        <v>0.21451199999999998</v>
      </c>
      <c r="AE539" s="44">
        <f t="shared" si="185"/>
        <v>5.7807411164398931E-3</v>
      </c>
      <c r="AF539" s="61" t="str">
        <f t="shared" si="186"/>
        <v>District has 100 pumps, with 69 % of pumps being electric. The electric tariff subsidy is Moderate. These pumps abstract 263 MCM of groundwater.</v>
      </c>
      <c r="AG539" s="146">
        <f>INDEX(Replacement!N:N,MATCH(B539,Replacement!B:B,0))</f>
        <v>73.749382530000005</v>
      </c>
      <c r="AH539" s="147">
        <f>INDEX('Community SIP'!C:C,MATCH(B539,'Community SIP'!B:B,0))</f>
        <v>1.74</v>
      </c>
      <c r="AI539" s="147">
        <f>INDEX('Community SIP'!D:D,MATCH(B539,'Community SIP'!B:B,0))</f>
        <v>3.6</v>
      </c>
      <c r="AJ539" s="67" t="str">
        <f t="shared" si="187"/>
        <v>High</v>
      </c>
      <c r="AK539" s="64">
        <f t="shared" si="188"/>
        <v>3</v>
      </c>
      <c r="AL539" s="64" t="str">
        <f t="shared" si="189"/>
        <v>Very High</v>
      </c>
      <c r="AM539" s="70" t="str">
        <f t="shared" si="190"/>
        <v>Small and Marginal farmers hold 73 % of holdings. The average area per holding is 1.74 ha with Very High fragmentation of land.</v>
      </c>
      <c r="AN539" s="150" t="str">
        <f>INDEX(DISCOM!E:E,MATCH(B539,DISCOM!B:B,0))</f>
        <v>Jaipur Vidyut Vitran Nigam Limited (JVVNL)</v>
      </c>
      <c r="AO539" s="150" t="str">
        <f>RIGHT(AN539,7)</f>
        <v>(JVVNL)</v>
      </c>
      <c r="AP539" s="150" t="str">
        <f>INDEX(DISCOM!F:F,MATCH(B539,DISCOM!B:B,0))</f>
        <v>B</v>
      </c>
      <c r="AQ539" s="74" t="str">
        <f>INDEX(DISCOM!H:H,MATCH(B539,DISCOM!B:B,0))</f>
        <v>No</v>
      </c>
      <c r="AR539" s="150"/>
      <c r="AS539" s="77">
        <f>(INDEX(Tariff!D:D,MATCH(A539,Tariff!A:A,0)))*100</f>
        <v>167</v>
      </c>
      <c r="AT539" s="85" t="str">
        <f>(INDEX(Tariff!E:E,MATCH(A539,Tariff!A:A,0)))</f>
        <v>Moderate</v>
      </c>
      <c r="AU539" s="86" t="str">
        <f t="shared" si="191"/>
        <v xml:space="preserve">Jaipur Vidyut Vitran Nigam Limited (JVVNL) is the Distribution Company responsible for distributing electricity. The rating of DISCOM (capturing financial and operational metrics) is B. </v>
      </c>
      <c r="AV539" s="119" t="str">
        <f>INDEX('Community SIP'!I:I,MATCH(B539,'Community SIP'!B:B,0))</f>
        <v>Community SIP</v>
      </c>
      <c r="AW539" s="119" t="str">
        <f t="shared" si="194"/>
        <v xml:space="preserve"> Small farm areas alongside higher fragmentation of holdings suggests community SIPs may be preferred</v>
      </c>
      <c r="AX539" s="119" t="str">
        <f t="shared" si="195"/>
        <v xml:space="preserve"> High groundwater development suggests that new SIPs should focus on surface water sources. </v>
      </c>
      <c r="AY539" s="120" t="s">
        <v>727</v>
      </c>
      <c r="AZ539" s="119" t="str">
        <f t="shared" si="192"/>
        <v>Electric</v>
      </c>
      <c r="BA539" s="120" t="s">
        <v>728</v>
      </c>
      <c r="BB539" s="120" t="str">
        <f>INDEX(DISCOM!H:H,MATCH(B539,DISCOM!B:B,0))</f>
        <v>No</v>
      </c>
      <c r="BC539" s="153" t="s">
        <v>729</v>
      </c>
      <c r="BD539" s="181" t="str">
        <f t="shared" si="193"/>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539" s="58" t="s">
        <v>730</v>
      </c>
      <c r="BG539">
        <f>Y539*100</f>
        <v>3100</v>
      </c>
    </row>
    <row r="540" spans="1:59" ht="123" customHeight="1" x14ac:dyDescent="0.25">
      <c r="A540" s="88" t="str">
        <f>INDEX(Aquifer!A:A,MATCH(B540,Aquifer!C:C,0))</f>
        <v>madhya pradesh</v>
      </c>
      <c r="B540" s="89" t="s">
        <v>177</v>
      </c>
      <c r="C540" s="87">
        <v>5.2280621605505004</v>
      </c>
      <c r="D540" s="130">
        <f>INDEX(Aquifer!J:J,MATCH(B540,Aquifer!C:C,0))*100</f>
        <v>61.726805694366568</v>
      </c>
      <c r="E540" s="128">
        <v>195.3</v>
      </c>
      <c r="F540" s="128">
        <v>53.5</v>
      </c>
      <c r="G540" s="128">
        <v>73.070455691945511</v>
      </c>
      <c r="H540" s="46" t="str">
        <f t="shared" si="177"/>
        <v>High</v>
      </c>
      <c r="I540" s="46" t="str">
        <f t="shared" si="178"/>
        <v>High</v>
      </c>
      <c r="J540" s="46" t="str">
        <f t="shared" si="179"/>
        <v>High</v>
      </c>
      <c r="K540" s="46" t="str">
        <f t="shared" si="180"/>
        <v>Very High</v>
      </c>
      <c r="L540" s="91" t="str">
        <f t="shared" si="181"/>
        <v>District has High proportion of area under cultivation, supporting High cropping intensity. Irrigation coverage is High with Very High irrigation water requirements.</v>
      </c>
      <c r="M540" s="132">
        <v>66.67</v>
      </c>
      <c r="N540" s="132">
        <f>INDEX(Aquifer!H:H,MATCH(B540,Aquifer!C:C,0))</f>
        <v>61.78</v>
      </c>
      <c r="O540" s="77" t="str">
        <f>INDEX(Aquifer!F:F,MATCH(B540,Aquifer!C:C,0))</f>
        <v>HR</v>
      </c>
      <c r="P540" s="134">
        <f>INDEX(surface_water_body!F:F,MATCH(B540,surface_water_body!A:A,0))</f>
        <v>2516</v>
      </c>
      <c r="Q540" s="42">
        <f>INDEX(surface_water_body!D:D,MATCH(B540,surface_water_body!A:A,0))</f>
        <v>49.507950000000044</v>
      </c>
      <c r="R540" s="132">
        <f>INDEX(surface_water_body!E:E,MATCH(B540,surface_water_body!A:A,0))</f>
        <v>0.73600445623635646</v>
      </c>
      <c r="S540" s="43" t="str">
        <f t="shared" si="182"/>
        <v>High</v>
      </c>
      <c r="T540" s="43" t="str">
        <f t="shared" si="183"/>
        <v>Moderate</v>
      </c>
      <c r="U540" s="43">
        <f t="shared" si="196"/>
        <v>4</v>
      </c>
      <c r="V540" s="48" t="str">
        <f t="shared" si="184"/>
        <v>Groundwater contribution to irrigation is High with current groundwater development stage classified as Moderate. There are 2516 surface water bodies, covering 0.7% of district area.</v>
      </c>
      <c r="W540" s="136">
        <v>100</v>
      </c>
      <c r="X540" s="134">
        <v>98</v>
      </c>
      <c r="Y540" s="143">
        <f>INDEX(Aquifer!E:E, MATCH(B540,Aquifer!C:C,0))*100</f>
        <v>2</v>
      </c>
      <c r="Z540" s="139">
        <f>(INDEX(Aquifer!G:G, MATCH(B540,Aquifer!C:C,0)))*(10^4/10^6)</f>
        <v>416.99870000000004</v>
      </c>
      <c r="AA540" s="141">
        <v>135</v>
      </c>
      <c r="AB540" s="56">
        <f>INDEX(Replacement!M:M, MATCH(B540,Replacement!B:B,0))</f>
        <v>11.9</v>
      </c>
      <c r="AC540" s="57">
        <f t="shared" si="197"/>
        <v>1</v>
      </c>
      <c r="AD540" s="57">
        <f>(X540/100)*0.278+(Y540/100)*0.0732</f>
        <v>0.27390400000000004</v>
      </c>
      <c r="AE540" s="44">
        <f t="shared" si="185"/>
        <v>1.2333386946916833E-2</v>
      </c>
      <c r="AF540" s="61" t="str">
        <f t="shared" si="186"/>
        <v>District has 100 pumps, with 98 % of pumps being electric. The electric tariff subsidy is High. These pumps abstract 416 MCM of groundwater.</v>
      </c>
      <c r="AG540" s="146">
        <f>INDEX(Replacement!N:N,MATCH(B540,Replacement!B:B,0))</f>
        <v>67.13</v>
      </c>
      <c r="AH540" s="147">
        <f>INDEX('Community SIP'!C:C,MATCH(B540,'Community SIP'!B:B,0))</f>
        <v>2.14</v>
      </c>
      <c r="AI540" s="147">
        <f>INDEX('Community SIP'!D:D,MATCH(B540,'Community SIP'!B:B,0))</f>
        <v>2.15</v>
      </c>
      <c r="AJ540" s="67" t="str">
        <f t="shared" si="187"/>
        <v>High</v>
      </c>
      <c r="AK540" s="64">
        <f t="shared" si="188"/>
        <v>2</v>
      </c>
      <c r="AL540" s="64" t="str">
        <f t="shared" si="189"/>
        <v>High</v>
      </c>
      <c r="AM540" s="70" t="str">
        <f t="shared" si="190"/>
        <v>Small and Marginal farmers hold 67 % of holdings. The average area per holding is 2.14 ha with High fragmentation of land.</v>
      </c>
      <c r="AN540" s="150" t="str">
        <f>INDEX(DISCOM!E:E,MATCH(B540,DISCOM!B:B,0))</f>
        <v>Madhya Pradesh Paschim Kshetra Vidyut Company Limited (MPPaKVVCL)</v>
      </c>
      <c r="AO540" s="150"/>
      <c r="AP540" s="150" t="str">
        <f>INDEX(DISCOM!F:F,MATCH(B540,DISCOM!B:B,0))</f>
        <v>A</v>
      </c>
      <c r="AQ540" s="74" t="str">
        <f>INDEX(DISCOM!H:H,MATCH(B540,DISCOM!B:B,0))</f>
        <v>Yes</v>
      </c>
      <c r="AR540" s="150" t="s">
        <v>726</v>
      </c>
      <c r="AS540" s="77">
        <f>(INDEX(Tariff!D:D,MATCH(A540,Tariff!A:A,0)))*100</f>
        <v>135</v>
      </c>
      <c r="AT540" s="85" t="str">
        <f>(INDEX(Tariff!E:E,MATCH(A540,Tariff!A:A,0)))</f>
        <v>High</v>
      </c>
      <c r="AU540" s="86" t="str">
        <f t="shared" si="191"/>
        <v>Madhya Pradesh Paschim Kshetra Vidyut Company Limited (MPPaKVVCL) is the Distribution Company responsible for distributing electricity. The rating of DISCOM (capturing financial and operational metrics) is A. More than 70 % of feeder is segregated.</v>
      </c>
      <c r="AV540" s="119" t="str">
        <f>INDEX('Community SIP'!I:I,MATCH(B540,'Community SIP'!B:B,0))</f>
        <v/>
      </c>
      <c r="AW540" s="119" t="str">
        <f t="shared" si="194"/>
        <v/>
      </c>
      <c r="AX540" s="119" t="str">
        <f t="shared" si="195"/>
        <v/>
      </c>
      <c r="AY540" s="119"/>
      <c r="AZ540" s="119" t="str">
        <f t="shared" si="192"/>
        <v>Electric</v>
      </c>
      <c r="BA540" s="120" t="s">
        <v>728</v>
      </c>
      <c r="BB540" s="120" t="str">
        <f>INDEX(DISCOM!H:H,MATCH(B540,DISCOM!B:B,0))</f>
        <v>Yes</v>
      </c>
      <c r="BC540" s="153" t="s">
        <v>731</v>
      </c>
      <c r="BD540" s="181" t="str">
        <f t="shared" si="193"/>
        <v>High DISCOM rating alongside feeder segregation and higher proportion of electric pumps suggests both PM-KUSUM model C (IPS and FLS) may be preferred.</v>
      </c>
      <c r="BE540" s="58" t="s">
        <v>732</v>
      </c>
      <c r="BG540">
        <f>Y540*100</f>
        <v>200</v>
      </c>
    </row>
    <row r="541" spans="1:59" ht="123" customHeight="1" x14ac:dyDescent="0.25">
      <c r="A541" s="88" t="str">
        <f>INDEX(Aquifer!A:A,MATCH(B541,Aquifer!C:C,0))</f>
        <v>manipur</v>
      </c>
      <c r="B541" s="89" t="s">
        <v>10</v>
      </c>
      <c r="C541" s="87">
        <v>4.3253744723483001</v>
      </c>
      <c r="D541" s="130">
        <f>INDEX(Aquifer!J:J,MATCH(B541,Aquifer!C:C,0))*100</f>
        <v>100</v>
      </c>
      <c r="E541" s="128">
        <v>141.5</v>
      </c>
      <c r="F541" s="128">
        <v>0</v>
      </c>
      <c r="G541" s="128">
        <v>35.786565102124641</v>
      </c>
      <c r="H541" s="46" t="str">
        <f t="shared" si="177"/>
        <v>Very High</v>
      </c>
      <c r="I541" s="46" t="str">
        <f t="shared" si="178"/>
        <v>Moderate</v>
      </c>
      <c r="J541" s="46" t="str">
        <f t="shared" si="179"/>
        <v>Low</v>
      </c>
      <c r="K541" s="46" t="str">
        <f t="shared" si="180"/>
        <v>Moderate</v>
      </c>
      <c r="L541" s="91" t="str">
        <f t="shared" si="181"/>
        <v>District has Very High proportion of area under cultivation, supporting Moderate cropping intensity. Irrigation coverage is Low with Moderate irrigation water requirements.</v>
      </c>
      <c r="M541" s="132">
        <v>0.06</v>
      </c>
      <c r="N541" s="132">
        <f>INDEX(Aquifer!H:H,MATCH(B541,Aquifer!C:C,0))</f>
        <v>0</v>
      </c>
      <c r="O541" s="77" t="str">
        <f>INDEX(Aquifer!F:F,MATCH(B541,Aquifer!C:C,0))</f>
        <v>SR</v>
      </c>
      <c r="P541" s="134">
        <f>INDEX(surface_water_body!F:F,MATCH(B541,surface_water_body!A:A,0))</f>
        <v>108</v>
      </c>
      <c r="Q541" s="42">
        <f>INDEX(surface_water_body!D:D,MATCH(B541,surface_water_body!A:A,0))</f>
        <v>0.10049999999999989</v>
      </c>
      <c r="R541" s="132">
        <f>INDEX(surface_water_body!E:E,MATCH(B541,surface_water_body!A:A,0))</f>
        <v>2.850775992707515E-3</v>
      </c>
      <c r="S541" s="43" t="str">
        <f t="shared" si="182"/>
        <v>Low</v>
      </c>
      <c r="T541" s="43" t="str">
        <f t="shared" si="183"/>
        <v>Low</v>
      </c>
      <c r="U541" s="43">
        <f t="shared" si="196"/>
        <v>1</v>
      </c>
      <c r="V541" s="48" t="str">
        <f t="shared" si="184"/>
        <v>Groundwater contribution to irrigation is Low with current groundwater development stage classified as Low. There are 108 surface water bodies, covering 0% of district area.</v>
      </c>
      <c r="W541" s="136">
        <v>100</v>
      </c>
      <c r="X541" s="134">
        <v>0</v>
      </c>
      <c r="Y541" s="143">
        <f>INDEX(Aquifer!E:E, MATCH(B541,Aquifer!C:C,0))*100</f>
        <v>0</v>
      </c>
      <c r="Z541" s="139">
        <f>(INDEX(Aquifer!G:G, MATCH(B541,Aquifer!C:C,0)))*(10^4/10^6)</f>
        <v>8.6527999999999992</v>
      </c>
      <c r="AA541" s="141">
        <v>515</v>
      </c>
      <c r="AB541" s="56">
        <f>INDEX(Replacement!M:M, MATCH(B541,Replacement!B:B,0))</f>
        <v>3.2</v>
      </c>
      <c r="AC541" s="57">
        <f t="shared" si="197"/>
        <v>4</v>
      </c>
      <c r="AD541" s="57">
        <f>(X541/100)*0.278+(Y541/100)*0.0732</f>
        <v>0</v>
      </c>
      <c r="AE541" s="44">
        <f t="shared" si="185"/>
        <v>0</v>
      </c>
      <c r="AF541" s="61" t="str">
        <f t="shared" si="186"/>
        <v>District has 100 pumps, with 0 % of pumps being electric. The electric tariff subsidy is Low. These pumps abstract 8 MCM of groundwater.</v>
      </c>
      <c r="AG541" s="146">
        <f>INDEX(Replacement!N:N,MATCH(B541,Replacement!B:B,0))</f>
        <v>83.539999999999992</v>
      </c>
      <c r="AH541" s="147">
        <f>INDEX('Community SIP'!C:C,MATCH(B541,'Community SIP'!B:B,0))</f>
        <v>1.07</v>
      </c>
      <c r="AI541" s="147">
        <f>INDEX('Community SIP'!D:D,MATCH(B541,'Community SIP'!B:B,0))</f>
        <v>1</v>
      </c>
      <c r="AJ541" s="67" t="str">
        <f t="shared" si="187"/>
        <v>Very High</v>
      </c>
      <c r="AK541" s="64">
        <f t="shared" si="188"/>
        <v>3</v>
      </c>
      <c r="AL541" s="64" t="str">
        <f t="shared" si="189"/>
        <v>Low</v>
      </c>
      <c r="AM541" s="70" t="str">
        <f t="shared" si="190"/>
        <v>Small and Marginal farmers hold 83 % of holdings. The average area per holding is 1.07 ha with Low fragmentation of land.</v>
      </c>
      <c r="AN541" s="150" t="str">
        <f>INDEX(DISCOM!E:E,MATCH(B541,DISCOM!B:B,0))</f>
        <v>Manipur State Power Distribution Company Limited (MSPDCL)</v>
      </c>
      <c r="AO541" s="150"/>
      <c r="AP541" s="150" t="str">
        <f>INDEX(DISCOM!F:F,MATCH(B541,DISCOM!B:B,0))</f>
        <v>C</v>
      </c>
      <c r="AQ541" s="74" t="str">
        <f>INDEX(DISCOM!H:H,MATCH(B541,DISCOM!B:B,0))</f>
        <v>Yes</v>
      </c>
      <c r="AR541" s="150" t="s">
        <v>726</v>
      </c>
      <c r="AS541" s="77">
        <f>(INDEX(Tariff!D:D,MATCH(A541,Tariff!A:A,0)))*100</f>
        <v>515</v>
      </c>
      <c r="AT541" s="85" t="str">
        <f>(INDEX(Tariff!E:E,MATCH(A541,Tariff!A:A,0)))</f>
        <v>Low</v>
      </c>
      <c r="AU541" s="86" t="str">
        <f t="shared" si="191"/>
        <v>Manipur State Power Distribution Company Limited (MSPDCL) is the Distribution Company responsible for distributing electricity. The rating of DISCOM (capturing financial and operational metrics) is C. More than 70 % of feeder is segregated.</v>
      </c>
      <c r="AV541" s="119" t="str">
        <f>INDEX('Community SIP'!I:I,MATCH(B541,'Community SIP'!B:B,0))</f>
        <v/>
      </c>
      <c r="AW541" s="119" t="str">
        <f t="shared" si="194"/>
        <v/>
      </c>
      <c r="AX541" s="119" t="str">
        <f t="shared" si="195"/>
        <v/>
      </c>
      <c r="AY541" s="119"/>
      <c r="AZ541" s="119" t="str">
        <f t="shared" si="192"/>
        <v>Diesel</v>
      </c>
      <c r="BA541" s="119"/>
      <c r="BB541" s="120" t="str">
        <f>INDEX(DISCOM!H:H,MATCH(B541,DISCOM!B:B,0))</f>
        <v>Yes</v>
      </c>
      <c r="BC541" s="153" t="s">
        <v>736</v>
      </c>
      <c r="BD541" s="181" t="str">
        <f t="shared" si="193"/>
        <v>Higher proportion of diesel pumps suggests that PM-KUSUM model B be preferred.</v>
      </c>
      <c r="BE541" s="58" t="s">
        <v>737</v>
      </c>
      <c r="BG541">
        <f>Y541*100</f>
        <v>0</v>
      </c>
    </row>
    <row r="542" spans="1:59" ht="123" customHeight="1" x14ac:dyDescent="0.25">
      <c r="A542" s="88" t="str">
        <f>INDEX(Aquifer!A:A,MATCH(B542,Aquifer!C:C,0))</f>
        <v>madhya pradesh</v>
      </c>
      <c r="B542" s="89" t="s">
        <v>389</v>
      </c>
      <c r="C542" s="87">
        <v>5.2226552955854997</v>
      </c>
      <c r="D542" s="130">
        <f>INDEX(Aquifer!J:J,MATCH(B542,Aquifer!C:C,0))*100</f>
        <v>45.380231459639639</v>
      </c>
      <c r="E542" s="128">
        <v>153.69999999999999</v>
      </c>
      <c r="F542" s="128">
        <v>35.299999999999997</v>
      </c>
      <c r="G542" s="128">
        <v>73.595425303788417</v>
      </c>
      <c r="H542" s="46" t="str">
        <f t="shared" si="177"/>
        <v>Moderate</v>
      </c>
      <c r="I542" s="46" t="str">
        <f t="shared" si="178"/>
        <v>Moderate</v>
      </c>
      <c r="J542" s="46" t="str">
        <f t="shared" si="179"/>
        <v>Moderate</v>
      </c>
      <c r="K542" s="46" t="str">
        <f t="shared" si="180"/>
        <v>Very High</v>
      </c>
      <c r="L542" s="91" t="str">
        <f t="shared" si="181"/>
        <v>District has Moderate proportion of area under cultivation, supporting Moderate cropping intensity. Irrigation coverage is Moderate with Very High irrigation water requirements.</v>
      </c>
      <c r="M542" s="132">
        <v>42.1</v>
      </c>
      <c r="N542" s="132">
        <f>INDEX(Aquifer!H:H,MATCH(B542,Aquifer!C:C,0))</f>
        <v>41.38</v>
      </c>
      <c r="O542" s="77" t="str">
        <f>INDEX(Aquifer!F:F,MATCH(B542,Aquifer!C:C,0))</f>
        <v>HR</v>
      </c>
      <c r="P542" s="134">
        <f>INDEX(surface_water_body!F:F,MATCH(B542,surface_water_body!A:A,0))</f>
        <v>3622</v>
      </c>
      <c r="Q542" s="42">
        <f>INDEX(surface_water_body!D:D,MATCH(B542,surface_water_body!A:A,0))</f>
        <v>55.516730000000074</v>
      </c>
      <c r="R542" s="132">
        <f>INDEX(surface_water_body!E:E,MATCH(B542,surface_water_body!A:A,0))</f>
        <v>0.62563104191070706</v>
      </c>
      <c r="S542" s="43" t="str">
        <f t="shared" si="182"/>
        <v>Moderate</v>
      </c>
      <c r="T542" s="43" t="str">
        <f t="shared" si="183"/>
        <v>Low</v>
      </c>
      <c r="U542" s="43">
        <f t="shared" si="196"/>
        <v>4</v>
      </c>
      <c r="V542" s="48" t="str">
        <f t="shared" si="184"/>
        <v>Groundwater contribution to irrigation is Moderate with current groundwater development stage classified as Low. There are 3622 surface water bodies, covering 0.6% of district area.</v>
      </c>
      <c r="W542" s="136">
        <v>100</v>
      </c>
      <c r="X542" s="134">
        <v>99</v>
      </c>
      <c r="Y542" s="143">
        <f>INDEX(Aquifer!E:E, MATCH(B542,Aquifer!C:C,0))*100</f>
        <v>1</v>
      </c>
      <c r="Z542" s="139">
        <f>(INDEX(Aquifer!G:G, MATCH(B542,Aquifer!C:C,0)))*(10^4/10^6)</f>
        <v>282.98240000000004</v>
      </c>
      <c r="AA542" s="141">
        <v>135</v>
      </c>
      <c r="AB542" s="56">
        <f>INDEX(Replacement!M:M, MATCH(B542,Replacement!B:B,0))</f>
        <v>6.4</v>
      </c>
      <c r="AC542" s="57">
        <f t="shared" si="197"/>
        <v>1</v>
      </c>
      <c r="AD542" s="57">
        <f>(X542/100)*0.278+(Y542/100)*0.0732</f>
        <v>0.27595200000000003</v>
      </c>
      <c r="AE542" s="44">
        <f t="shared" si="185"/>
        <v>4.5349788479943139E-3</v>
      </c>
      <c r="AF542" s="61" t="str">
        <f t="shared" si="186"/>
        <v>District has 100 pumps, with 99 % of pumps being electric. The electric tariff subsidy is High. These pumps abstract 282 MCM of groundwater.</v>
      </c>
      <c r="AG542" s="146">
        <f>INDEX(Replacement!N:N,MATCH(B542,Replacement!B:B,0))</f>
        <v>74.67</v>
      </c>
      <c r="AH542" s="147">
        <f>INDEX('Community SIP'!C:C,MATCH(B542,'Community SIP'!B:B,0))</f>
        <v>1.67</v>
      </c>
      <c r="AI542" s="147">
        <f>INDEX('Community SIP'!D:D,MATCH(B542,'Community SIP'!B:B,0))</f>
        <v>2.25</v>
      </c>
      <c r="AJ542" s="67" t="str">
        <f t="shared" si="187"/>
        <v>High</v>
      </c>
      <c r="AK542" s="64">
        <f t="shared" si="188"/>
        <v>3</v>
      </c>
      <c r="AL542" s="64" t="str">
        <f t="shared" si="189"/>
        <v>High</v>
      </c>
      <c r="AM542" s="70" t="str">
        <f t="shared" si="190"/>
        <v>Small and Marginal farmers hold 74 % of holdings. The average area per holding is 1.67 ha with High fragmentation of land.</v>
      </c>
      <c r="AN542" s="150" t="str">
        <f>INDEX(DISCOM!E:E,MATCH(B542,DISCOM!B:B,0))</f>
        <v>Madhya Pradesh Poorv Kshetra Vidyut Vitaran Company Limited (MPPoKVVCL)</v>
      </c>
      <c r="AO542" s="150"/>
      <c r="AP542" s="150" t="str">
        <f>INDEX(DISCOM!F:F,MATCH(B542,DISCOM!B:B,0))</f>
        <v>B-</v>
      </c>
      <c r="AQ542" s="74" t="str">
        <f>INDEX(DISCOM!H:H,MATCH(B542,DISCOM!B:B,0))</f>
        <v>Yes</v>
      </c>
      <c r="AR542" s="150" t="s">
        <v>726</v>
      </c>
      <c r="AS542" s="77">
        <f>(INDEX(Tariff!D:D,MATCH(A542,Tariff!A:A,0)))*100</f>
        <v>135</v>
      </c>
      <c r="AT542" s="85" t="str">
        <f>(INDEX(Tariff!E:E,MATCH(A542,Tariff!A:A,0)))</f>
        <v>High</v>
      </c>
      <c r="AU542" s="86" t="str">
        <f t="shared" si="191"/>
        <v>Madhya Pradesh Poorv Kshetra Vidyut Vitaran Company Limited (MPPoKVVCL) is the Distribution Company responsible for distributing electricity. The rating of DISCOM (capturing financial and operational metrics) is B-. More than 70 % of feeder is segregated.</v>
      </c>
      <c r="AV542" s="119" t="str">
        <f>INDEX('Community SIP'!I:I,MATCH(B542,'Community SIP'!B:B,0))</f>
        <v>Community SIP</v>
      </c>
      <c r="AW542" s="119" t="str">
        <f t="shared" si="194"/>
        <v xml:space="preserve"> Small farm areas alongside higher fragmentation of holdings suggests community SIPs may be preferred</v>
      </c>
      <c r="AX542" s="119" t="str">
        <f t="shared" si="195"/>
        <v/>
      </c>
      <c r="AY542" s="119"/>
      <c r="AZ542" s="119" t="str">
        <f t="shared" si="192"/>
        <v>Electric</v>
      </c>
      <c r="BA542" s="119"/>
      <c r="BB542" s="120" t="str">
        <f>INDEX(DISCOM!H:H,MATCH(B542,DISCOM!B:B,0))</f>
        <v>Yes</v>
      </c>
      <c r="BC542" s="153" t="s">
        <v>741</v>
      </c>
      <c r="BD542"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42" s="58" t="s">
        <v>742</v>
      </c>
      <c r="BG542">
        <f>Y542*100</f>
        <v>100</v>
      </c>
    </row>
    <row r="543" spans="1:59" ht="123" customHeight="1" x14ac:dyDescent="0.25">
      <c r="A543" s="88" t="str">
        <f>INDEX(Aquifer!A:A,MATCH(B543,Aquifer!C:C,0))</f>
        <v>mizoram</v>
      </c>
      <c r="B543" s="89" t="s">
        <v>28</v>
      </c>
      <c r="C543" s="87">
        <v>4.7699999999999996</v>
      </c>
      <c r="D543" s="130">
        <f>INDEX(Aquifer!J:J,MATCH(B543,Aquifer!C:C,0))*100</f>
        <v>17.343522782355791</v>
      </c>
      <c r="E543" s="128">
        <v>100</v>
      </c>
      <c r="F543" s="128">
        <v>12.8</v>
      </c>
      <c r="G543" s="128">
        <v>40.490610912912416</v>
      </c>
      <c r="H543" s="46" t="str">
        <f t="shared" si="177"/>
        <v>Low</v>
      </c>
      <c r="I543" s="46" t="str">
        <f t="shared" si="178"/>
        <v>Low</v>
      </c>
      <c r="J543" s="46" t="str">
        <f t="shared" si="179"/>
        <v>Low</v>
      </c>
      <c r="K543" s="46" t="str">
        <f t="shared" si="180"/>
        <v>Moderate</v>
      </c>
      <c r="L543" s="91" t="str">
        <f t="shared" si="181"/>
        <v>District has Low proportion of area under cultivation, supporting Low cropping intensity. Irrigation coverage is Low with Moderate irrigation water requirements.</v>
      </c>
      <c r="M543" s="132">
        <v>0</v>
      </c>
      <c r="N543" s="132">
        <f>INDEX(Aquifer!H:H,MATCH(B543,Aquifer!C:C,0))</f>
        <v>5.76</v>
      </c>
      <c r="O543" s="77" t="str">
        <f>INDEX(Aquifer!F:F,MATCH(B543,Aquifer!C:C,0))</f>
        <v>HR</v>
      </c>
      <c r="P543" s="134">
        <f>INDEX(surface_water_body!F:F,MATCH(B543,surface_water_body!A:A,0))</f>
        <v>311</v>
      </c>
      <c r="Q543" s="42">
        <f>INDEX(surface_water_body!D:D,MATCH(B543,surface_water_body!A:A,0))</f>
        <v>0.42120000000000035</v>
      </c>
      <c r="R543" s="132">
        <f>INDEX(surface_water_body!E:E,MATCH(B543,surface_water_body!A:A,0))</f>
        <v>3.0747892515609835E-2</v>
      </c>
      <c r="S543" s="43" t="str">
        <f t="shared" si="182"/>
        <v>Low</v>
      </c>
      <c r="T543" s="43" t="str">
        <f t="shared" si="183"/>
        <v>Low</v>
      </c>
      <c r="U543" s="43">
        <f t="shared" si="196"/>
        <v>1</v>
      </c>
      <c r="V543" s="48" t="str">
        <f t="shared" si="184"/>
        <v>Groundwater contribution to irrigation is Low with current groundwater development stage classified as Low. There are 311 surface water bodies, covering 0% of district area.</v>
      </c>
      <c r="W543" s="136">
        <v>100</v>
      </c>
      <c r="X543" s="134">
        <v>0</v>
      </c>
      <c r="Y543" s="143">
        <f>INDEX(Aquifer!E:E, MATCH(B543,Aquifer!C:C,0))*100</f>
        <v>0</v>
      </c>
      <c r="Z543" s="139">
        <f>(INDEX(Aquifer!G:G, MATCH(B543,Aquifer!C:C,0)))*(10^4/10^6)</f>
        <v>0.39189999999999997</v>
      </c>
      <c r="AA543" s="141">
        <v>380</v>
      </c>
      <c r="AB543" s="56">
        <f>INDEX(Replacement!M:M, MATCH(B543,Replacement!B:B,0))</f>
        <v>1.7039390378592132</v>
      </c>
      <c r="AC543" s="57">
        <f t="shared" si="197"/>
        <v>4</v>
      </c>
      <c r="AD543" s="57">
        <f>(X543/100)*0.278+(Y543/100)*0.0732</f>
        <v>0</v>
      </c>
      <c r="AE543" s="44">
        <f t="shared" si="185"/>
        <v>0</v>
      </c>
      <c r="AF543" s="61" t="str">
        <f t="shared" si="186"/>
        <v>District has 100 pumps, with 0 % of pumps being electric. The electric tariff subsidy is Low. These pumps abstract 0 MCM of groundwater.</v>
      </c>
      <c r="AG543" s="146">
        <f>INDEX(Replacement!N:N,MATCH(B543,Replacement!B:B,0))</f>
        <v>78.8</v>
      </c>
      <c r="AH543" s="147">
        <f>INDEX('Community SIP'!C:C,MATCH(B543,'Community SIP'!B:B,0))</f>
        <v>1.4</v>
      </c>
      <c r="AI543" s="147">
        <f>INDEX('Community SIP'!D:D,MATCH(B543,'Community SIP'!B:B,0))</f>
        <v>1.56</v>
      </c>
      <c r="AJ543" s="67" t="str">
        <f t="shared" si="187"/>
        <v>High</v>
      </c>
      <c r="AK543" s="64">
        <f t="shared" si="188"/>
        <v>3</v>
      </c>
      <c r="AL543" s="64" t="str">
        <f t="shared" si="189"/>
        <v>Moderate</v>
      </c>
      <c r="AM543" s="70" t="str">
        <f t="shared" si="190"/>
        <v>Small and Marginal farmers hold 78 % of holdings. The average area per holding is 1.4 ha with Moderate fragmentation of land.</v>
      </c>
      <c r="AN543" s="150" t="e">
        <f>INDEX(DISCOM!E:E,MATCH(B543,DISCOM!B:B,0))</f>
        <v>#N/A</v>
      </c>
      <c r="AO543" s="150"/>
      <c r="AP543" s="150" t="e">
        <f>INDEX(DISCOM!F:F,MATCH(B543,DISCOM!B:B,0))</f>
        <v>#N/A</v>
      </c>
      <c r="AQ543" s="74" t="str">
        <f>INDEX(DISCOM!H:H,MATCH(B543,DISCOM!B:B,0))</f>
        <v>No data</v>
      </c>
      <c r="AR543" s="150"/>
      <c r="AS543" s="77">
        <f>(INDEX(Tariff!D:D,MATCH(A543,Tariff!A:A,0)))*100</f>
        <v>380</v>
      </c>
      <c r="AT543" s="85" t="str">
        <f>(INDEX(Tariff!E:E,MATCH(A543,Tariff!A:A,0)))</f>
        <v>Low</v>
      </c>
      <c r="AU543" s="86" t="s">
        <v>735</v>
      </c>
      <c r="AV543" s="119" t="str">
        <f>INDEX('Community SIP'!I:I,MATCH(B543,'Community SIP'!B:B,0))</f>
        <v/>
      </c>
      <c r="AW543" s="119" t="str">
        <f t="shared" si="194"/>
        <v/>
      </c>
      <c r="AX543" s="119" t="str">
        <f t="shared" si="195"/>
        <v/>
      </c>
      <c r="AY543" s="119"/>
      <c r="AZ543" s="119" t="str">
        <f t="shared" si="192"/>
        <v>Diesel</v>
      </c>
      <c r="BA543" s="119"/>
      <c r="BB543" s="120" t="str">
        <f>INDEX(DISCOM!H:H,MATCH(B543,DISCOM!B:B,0))</f>
        <v>No data</v>
      </c>
      <c r="BC543" s="153" t="s">
        <v>736</v>
      </c>
      <c r="BD543" s="181" t="str">
        <f t="shared" si="193"/>
        <v>Higher proportion of diesel pumps suggests that PM-KUSUM model B be preferred.</v>
      </c>
      <c r="BE543" s="58" t="s">
        <v>737</v>
      </c>
      <c r="BG543">
        <f>Y543*100</f>
        <v>0</v>
      </c>
    </row>
    <row r="544" spans="1:59" ht="123" customHeight="1" x14ac:dyDescent="0.25">
      <c r="A544" s="88" t="str">
        <f>INDEX(Aquifer!A:A,MATCH(B544,Aquifer!C:C,0))</f>
        <v>madhya pradesh</v>
      </c>
      <c r="B544" s="89" t="s">
        <v>286</v>
      </c>
      <c r="C544" s="87">
        <v>5.2175969201915002</v>
      </c>
      <c r="D544" s="130">
        <f>INDEX(Aquifer!J:J,MATCH(B544,Aquifer!C:C,0))*100</f>
        <v>36.569484105339342</v>
      </c>
      <c r="E544" s="128">
        <v>121.10000000000001</v>
      </c>
      <c r="F544" s="128">
        <v>15</v>
      </c>
      <c r="G544" s="128">
        <v>68.052453346782912</v>
      </c>
      <c r="H544" s="46" t="str">
        <f t="shared" si="177"/>
        <v>Moderate</v>
      </c>
      <c r="I544" s="46" t="str">
        <f t="shared" si="178"/>
        <v>Low</v>
      </c>
      <c r="J544" s="46" t="str">
        <f t="shared" si="179"/>
        <v>Low</v>
      </c>
      <c r="K544" s="46" t="str">
        <f t="shared" si="180"/>
        <v>Very High</v>
      </c>
      <c r="L544" s="91" t="str">
        <f t="shared" si="181"/>
        <v>District has Moderate proportion of area under cultivation, supporting Low cropping intensity. Irrigation coverage is Low with Very High irrigation water requirements.</v>
      </c>
      <c r="M544" s="132">
        <v>46.19</v>
      </c>
      <c r="N544" s="132">
        <f>INDEX(Aquifer!H:H,MATCH(B544,Aquifer!C:C,0))</f>
        <v>13.36</v>
      </c>
      <c r="O544" s="77" t="str">
        <f>INDEX(Aquifer!F:F,MATCH(B544,Aquifer!C:C,0))</f>
        <v>SR</v>
      </c>
      <c r="P544" s="134">
        <f>INDEX(surface_water_body!F:F,MATCH(B544,surface_water_body!A:A,0))</f>
        <v>3853</v>
      </c>
      <c r="Q544" s="42">
        <f>INDEX(surface_water_body!D:D,MATCH(B544,surface_water_body!A:A,0))</f>
        <v>37.262320000000074</v>
      </c>
      <c r="R544" s="132">
        <f>INDEX(surface_water_body!E:E,MATCH(B544,surface_water_body!A:A,0))</f>
        <v>0.44474211634721267</v>
      </c>
      <c r="S544" s="43" t="str">
        <f t="shared" si="182"/>
        <v>Moderate</v>
      </c>
      <c r="T544" s="43" t="str">
        <f t="shared" si="183"/>
        <v>Low</v>
      </c>
      <c r="U544" s="43">
        <f t="shared" si="196"/>
        <v>4</v>
      </c>
      <c r="V544" s="48" t="str">
        <f t="shared" si="184"/>
        <v>Groundwater contribution to irrigation is Moderate with current groundwater development stage classified as Low. There are 3853 surface water bodies, covering 0.4% of district area.</v>
      </c>
      <c r="W544" s="136">
        <v>100</v>
      </c>
      <c r="X544" s="134">
        <v>95</v>
      </c>
      <c r="Y544" s="143">
        <f>INDEX(Aquifer!E:E, MATCH(B544,Aquifer!C:C,0))*100</f>
        <v>5</v>
      </c>
      <c r="Z544" s="139">
        <f>(INDEX(Aquifer!G:G, MATCH(B544,Aquifer!C:C,0)))*(10^4/10^6)</f>
        <v>71.053300000000007</v>
      </c>
      <c r="AA544" s="141">
        <v>135</v>
      </c>
      <c r="AB544" s="56">
        <f>INDEX(Replacement!M:M, MATCH(B544,Replacement!B:B,0))</f>
        <v>9.6</v>
      </c>
      <c r="AC544" s="57">
        <f t="shared" si="197"/>
        <v>1</v>
      </c>
      <c r="AD544" s="57">
        <f>(X544/100)*0.278+(Y544/100)*0.0732</f>
        <v>0.26776</v>
      </c>
      <c r="AE544" s="44">
        <f t="shared" si="185"/>
        <v>1.657309064519111E-3</v>
      </c>
      <c r="AF544" s="61" t="str">
        <f t="shared" si="186"/>
        <v>District has 100 pumps, with 95 % of pumps being electric. The electric tariff subsidy is High. These pumps abstract 71 MCM of groundwater.</v>
      </c>
      <c r="AG544" s="146">
        <f>INDEX(Replacement!N:N,MATCH(B544,Replacement!B:B,0))</f>
        <v>82.28</v>
      </c>
      <c r="AH544" s="147">
        <f>INDEX('Community SIP'!C:C,MATCH(B544,'Community SIP'!B:B,0))</f>
        <v>1.35</v>
      </c>
      <c r="AI544" s="147">
        <f>INDEX('Community SIP'!D:D,MATCH(B544,'Community SIP'!B:B,0))</f>
        <v>4.68</v>
      </c>
      <c r="AJ544" s="67" t="str">
        <f t="shared" si="187"/>
        <v>Very High</v>
      </c>
      <c r="AK544" s="64">
        <f t="shared" si="188"/>
        <v>3</v>
      </c>
      <c r="AL544" s="64" t="str">
        <f t="shared" si="189"/>
        <v>Very High</v>
      </c>
      <c r="AM544" s="70" t="str">
        <f t="shared" si="190"/>
        <v>Small and Marginal farmers hold 82 % of holdings. The average area per holding is 1.35 ha with Very High fragmentation of land.</v>
      </c>
      <c r="AN544" s="150" t="str">
        <f>INDEX(DISCOM!E:E,MATCH(B544,DISCOM!B:B,0))</f>
        <v>Madhya Pradesh Poorv Kshetra Vidyut Vitaran Company Limited (MPPoKVVCL)</v>
      </c>
      <c r="AO544" s="150"/>
      <c r="AP544" s="150" t="str">
        <f>INDEX(DISCOM!F:F,MATCH(B544,DISCOM!B:B,0))</f>
        <v>B-</v>
      </c>
      <c r="AQ544" s="74" t="str">
        <f>INDEX(DISCOM!H:H,MATCH(B544,DISCOM!B:B,0))</f>
        <v>Yes</v>
      </c>
      <c r="AR544" s="150" t="s">
        <v>726</v>
      </c>
      <c r="AS544" s="77">
        <f>(INDEX(Tariff!D:D,MATCH(A544,Tariff!A:A,0)))*100</f>
        <v>135</v>
      </c>
      <c r="AT544" s="85" t="str">
        <f>(INDEX(Tariff!E:E,MATCH(A544,Tariff!A:A,0)))</f>
        <v>High</v>
      </c>
      <c r="AU544" s="86" t="str">
        <f t="shared" si="191"/>
        <v>Madhya Pradesh Poorv Kshetra Vidyut Vitaran Company Limited (MPPoKVVCL) is the Distribution Company responsible for distributing electricity. The rating of DISCOM (capturing financial and operational metrics) is B-. More than 70 % of feeder is segregated.</v>
      </c>
      <c r="AV544" s="119" t="str">
        <f>INDEX('Community SIP'!I:I,MATCH(B544,'Community SIP'!B:B,0))</f>
        <v>Community SIP</v>
      </c>
      <c r="AW544" s="119" t="str">
        <f t="shared" si="194"/>
        <v xml:space="preserve"> Small farm areas alongside higher fragmentation of holdings suggests community SIPs may be preferred</v>
      </c>
      <c r="AX544" s="119" t="str">
        <f t="shared" si="195"/>
        <v/>
      </c>
      <c r="AY544" s="119"/>
      <c r="AZ544" s="119" t="str">
        <f t="shared" si="192"/>
        <v>Electric</v>
      </c>
      <c r="BA544" s="119"/>
      <c r="BB544" s="120" t="str">
        <f>INDEX(DISCOM!H:H,MATCH(B544,DISCOM!B:B,0))</f>
        <v>Yes</v>
      </c>
      <c r="BC544" s="153" t="s">
        <v>741</v>
      </c>
      <c r="BD544"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44" s="58" t="s">
        <v>742</v>
      </c>
      <c r="BG544">
        <f>Y544*100</f>
        <v>500</v>
      </c>
    </row>
    <row r="545" spans="1:59" ht="123" customHeight="1" x14ac:dyDescent="0.25">
      <c r="A545" s="88" t="str">
        <f>INDEX(Aquifer!A:A,MATCH(B545,Aquifer!C:C,0))</f>
        <v>punjab</v>
      </c>
      <c r="B545" s="89" t="s">
        <v>237</v>
      </c>
      <c r="C545" s="87">
        <v>4.71</v>
      </c>
      <c r="D545" s="130">
        <f>INDEX(Aquifer!J:J,MATCH(B545,Aquifer!C:C,0))*100</f>
        <v>73.836470040041377</v>
      </c>
      <c r="E545" s="128">
        <v>184.7</v>
      </c>
      <c r="F545" s="128">
        <v>96.3</v>
      </c>
      <c r="G545" s="128">
        <v>65.87819318057231</v>
      </c>
      <c r="H545" s="46" t="str">
        <f t="shared" si="177"/>
        <v>High</v>
      </c>
      <c r="I545" s="46" t="str">
        <f t="shared" si="178"/>
        <v>High</v>
      </c>
      <c r="J545" s="46" t="str">
        <f t="shared" si="179"/>
        <v>Very High</v>
      </c>
      <c r="K545" s="46" t="str">
        <f t="shared" si="180"/>
        <v>High</v>
      </c>
      <c r="L545" s="91" t="str">
        <f t="shared" si="181"/>
        <v>District has High proportion of area under cultivation, supporting High cropping intensity. Irrigation coverage is Very High with High irrigation water requirements.</v>
      </c>
      <c r="M545" s="132">
        <v>96.41</v>
      </c>
      <c r="N545" s="132">
        <f>INDEX(Aquifer!H:H,MATCH(B545,Aquifer!C:C,0))</f>
        <v>123.24</v>
      </c>
      <c r="O545" s="77" t="str">
        <f>INDEX(Aquifer!F:F,MATCH(B545,Aquifer!C:C,0))</f>
        <v>SR</v>
      </c>
      <c r="P545" s="134">
        <f>INDEX(surface_water_body!F:F,MATCH(B545,surface_water_body!A:A,0))</f>
        <v>0</v>
      </c>
      <c r="Q545" s="42">
        <f>INDEX(surface_water_body!D:D,MATCH(B545,surface_water_body!A:A,0))</f>
        <v>0</v>
      </c>
      <c r="R545" s="132">
        <f>INDEX(surface_water_body!E:E,MATCH(B545,surface_water_body!A:A,0))</f>
        <v>0</v>
      </c>
      <c r="S545" s="43" t="str">
        <f t="shared" si="182"/>
        <v>Very High</v>
      </c>
      <c r="T545" s="43" t="str">
        <f t="shared" si="183"/>
        <v>Over-exploited</v>
      </c>
      <c r="U545" s="43">
        <f t="shared" si="196"/>
        <v>1</v>
      </c>
      <c r="V545" s="48" t="str">
        <f t="shared" si="184"/>
        <v>Groundwater contribution to irrigation is Very High with current groundwater development stage classified as Over-exploited. There are 0 surface water bodies, covering 0% of district area.</v>
      </c>
      <c r="W545" s="136">
        <v>100</v>
      </c>
      <c r="X545" s="134">
        <v>99</v>
      </c>
      <c r="Y545" s="143">
        <f>INDEX(Aquifer!E:E, MATCH(B545,Aquifer!C:C,0))*100</f>
        <v>1</v>
      </c>
      <c r="Z545" s="139">
        <f>(INDEX(Aquifer!G:G, MATCH(B545,Aquifer!C:C,0)))*(10^4/10^6)</f>
        <v>264.08539999999999</v>
      </c>
      <c r="AA545" s="141">
        <v>0</v>
      </c>
      <c r="AB545" s="56">
        <f>INDEX(Replacement!M:M, MATCH(B545,Replacement!B:B,0))</f>
        <v>19.600000000000001</v>
      </c>
      <c r="AC545" s="57">
        <f t="shared" si="197"/>
        <v>1</v>
      </c>
      <c r="AD545" s="57">
        <f>(X545/100)*0.278+(Y545/100)*0.0732</f>
        <v>0.27595200000000003</v>
      </c>
      <c r="AE545" s="44">
        <f t="shared" si="185"/>
        <v>1.2960934904905248E-2</v>
      </c>
      <c r="AF545" s="61" t="str">
        <f t="shared" si="186"/>
        <v>District has 100 pumps, with 99 % of pumps being electric. The electric tariff subsidy is Very High. These pumps abstract 264 MCM of groundwater.</v>
      </c>
      <c r="AG545" s="146">
        <f>INDEX(Replacement!N:N,MATCH(B545,Replacement!B:B,0))</f>
        <v>0</v>
      </c>
      <c r="AH545" s="147">
        <f>INDEX('Community SIP'!C:C,MATCH(B545,'Community SIP'!B:B,0))</f>
        <v>2.8805612594113619</v>
      </c>
      <c r="AI545" s="147">
        <f>INDEX('Community SIP'!D:D,MATCH(B545,'Community SIP'!B:B,0))</f>
        <v>1.23</v>
      </c>
      <c r="AJ545" s="67" t="str">
        <f t="shared" si="187"/>
        <v>Low</v>
      </c>
      <c r="AK545" s="64">
        <f t="shared" si="188"/>
        <v>2</v>
      </c>
      <c r="AL545" s="64" t="str">
        <f t="shared" si="189"/>
        <v>Low</v>
      </c>
      <c r="AM545" s="70" t="str">
        <f t="shared" si="190"/>
        <v>Small and Marginal farmers hold 0 % of holdings. The average area per holding is 2.88056125941136 ha with Low fragmentation of land.</v>
      </c>
      <c r="AN545" s="150" t="str">
        <f>INDEX(DISCOM!E:E,MATCH(B545,DISCOM!B:B,0))</f>
        <v>Punjab State Power Corporation Limited (PSPCL)</v>
      </c>
      <c r="AO545" s="150"/>
      <c r="AP545" s="150" t="str">
        <f>INDEX(DISCOM!F:F,MATCH(B545,DISCOM!B:B,0))</f>
        <v>B</v>
      </c>
      <c r="AQ545" s="74" t="str">
        <f>INDEX(DISCOM!H:H,MATCH(B545,DISCOM!B:B,0))</f>
        <v>Yes</v>
      </c>
      <c r="AR545" s="150" t="s">
        <v>726</v>
      </c>
      <c r="AS545" s="77">
        <f>(INDEX(Tariff!D:D,MATCH(A545,Tariff!A:A,0)))*100</f>
        <v>0</v>
      </c>
      <c r="AT545" s="85" t="str">
        <f>(INDEX(Tariff!E:E,MATCH(A545,Tariff!A:A,0)))</f>
        <v>Very High</v>
      </c>
      <c r="AU545" s="86" t="str">
        <f t="shared" si="191"/>
        <v>Punjab State Power Corporation Limited (PSPCL) is the Distribution Company responsible for distributing electricity. The rating of DISCOM (capturing financial and operational metrics) is B. More than 70 % of feeder is segregated.</v>
      </c>
      <c r="AV545" s="119" t="str">
        <f>INDEX('Community SIP'!I:I,MATCH(B545,'Community SIP'!B:B,0))</f>
        <v/>
      </c>
      <c r="AW545" s="119" t="str">
        <f t="shared" si="194"/>
        <v/>
      </c>
      <c r="AX545" s="119" t="str">
        <f t="shared" si="195"/>
        <v xml:space="preserve"> High groundwater development suggests that new SIPs should focus on surface water sources. </v>
      </c>
      <c r="AY545" s="120" t="s">
        <v>727</v>
      </c>
      <c r="AZ545" s="119" t="str">
        <f t="shared" si="192"/>
        <v>Electric</v>
      </c>
      <c r="BA545" s="120" t="s">
        <v>728</v>
      </c>
      <c r="BB545" s="120" t="str">
        <f>INDEX(DISCOM!H:H,MATCH(B545,DISCOM!B:B,0))</f>
        <v>Yes</v>
      </c>
      <c r="BC545" s="153" t="s">
        <v>729</v>
      </c>
      <c r="BD545" s="181" t="str">
        <f t="shared" si="193"/>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45" s="58" t="s">
        <v>730</v>
      </c>
      <c r="BG545">
        <f>Y545*100</f>
        <v>100</v>
      </c>
    </row>
    <row r="546" spans="1:59" ht="123" customHeight="1" x14ac:dyDescent="0.25">
      <c r="A546" s="88" t="str">
        <f>INDEX(Aquifer!A:A,MATCH(B546,Aquifer!C:C,0))</f>
        <v>uttar pradesh</v>
      </c>
      <c r="B546" s="89" t="s">
        <v>557</v>
      </c>
      <c r="C546" s="87">
        <v>4.8174632013126999</v>
      </c>
      <c r="D546" s="130">
        <f>INDEX(Aquifer!J:J,MATCH(B546,Aquifer!C:C,0))*100</f>
        <v>79.395568600289394</v>
      </c>
      <c r="E546" s="128">
        <v>166.5</v>
      </c>
      <c r="F546" s="128">
        <v>93.3</v>
      </c>
      <c r="G546" s="128">
        <v>74.238102078929543</v>
      </c>
      <c r="H546" s="46" t="str">
        <f t="shared" si="177"/>
        <v>Very High</v>
      </c>
      <c r="I546" s="46" t="str">
        <f t="shared" si="178"/>
        <v>Moderate</v>
      </c>
      <c r="J546" s="46" t="str">
        <f t="shared" si="179"/>
        <v>Very High</v>
      </c>
      <c r="K546" s="46" t="str">
        <f t="shared" si="180"/>
        <v>Very High</v>
      </c>
      <c r="L546" s="91" t="str">
        <f t="shared" si="181"/>
        <v>District has Very High proportion of area under cultivation, supporting Moderate cropping intensity. Irrigation coverage is Very High with Very High irrigation water requirements.</v>
      </c>
      <c r="M546" s="132">
        <v>62.62</v>
      </c>
      <c r="N546" s="132">
        <f>INDEX(Aquifer!H:H,MATCH(B546,Aquifer!C:C,0))</f>
        <v>64.06</v>
      </c>
      <c r="O546" s="77" t="str">
        <f>INDEX(Aquifer!F:F,MATCH(B546,Aquifer!C:C,0))</f>
        <v>SR</v>
      </c>
      <c r="P546" s="134">
        <f>INDEX(surface_water_body!F:F,MATCH(B546,surface_water_body!A:A,0))</f>
        <v>5176</v>
      </c>
      <c r="Q546" s="42">
        <f>INDEX(surface_water_body!D:D,MATCH(B546,surface_water_body!A:A,0))</f>
        <v>28.509280000000114</v>
      </c>
      <c r="R546" s="132">
        <f>INDEX(surface_water_body!E:E,MATCH(B546,surface_water_body!A:A,0))</f>
        <v>0.60584846544283277</v>
      </c>
      <c r="S546" s="43" t="str">
        <f t="shared" si="182"/>
        <v>High</v>
      </c>
      <c r="T546" s="43" t="str">
        <f t="shared" si="183"/>
        <v>Moderate</v>
      </c>
      <c r="U546" s="43">
        <f t="shared" si="196"/>
        <v>4</v>
      </c>
      <c r="V546" s="48" t="str">
        <f t="shared" si="184"/>
        <v>Groundwater contribution to irrigation is High with current groundwater development stage classified as Moderate. There are 5176 surface water bodies, covering 0.6% of district area.</v>
      </c>
      <c r="W546" s="136">
        <v>100</v>
      </c>
      <c r="X546" s="134">
        <v>87</v>
      </c>
      <c r="Y546" s="143">
        <f>INDEX(Aquifer!E:E, MATCH(B546,Aquifer!C:C,0))*100</f>
        <v>13</v>
      </c>
      <c r="Z546" s="139">
        <f>(INDEX(Aquifer!G:G, MATCH(B546,Aquifer!C:C,0)))*(10^4/10^6)</f>
        <v>310.38169999999997</v>
      </c>
      <c r="AA546" s="141">
        <v>0</v>
      </c>
      <c r="AB546" s="56">
        <f>INDEX(Replacement!M:M, MATCH(B546,Replacement!B:B,0))</f>
        <v>7.7</v>
      </c>
      <c r="AC546" s="57">
        <f t="shared" si="197"/>
        <v>1</v>
      </c>
      <c r="AD546" s="57">
        <f>(X546/100)*0.278+(Y546/100)*0.0732</f>
        <v>0.25137600000000004</v>
      </c>
      <c r="AE546" s="44">
        <f t="shared" si="185"/>
        <v>5.4514616862415119E-3</v>
      </c>
      <c r="AF546" s="61" t="str">
        <f t="shared" si="186"/>
        <v>District has 100 pumps, with 87 % of pumps being electric. The electric tariff subsidy is Very High. These pumps abstract 310 MCM of groundwater.</v>
      </c>
      <c r="AG546" s="146">
        <f>INDEX(Replacement!N:N,MATCH(B546,Replacement!B:B,0))</f>
        <v>91.502550129999989</v>
      </c>
      <c r="AH546" s="147">
        <f>INDEX('Community SIP'!C:C,MATCH(B546,'Community SIP'!B:B,0))</f>
        <v>0.84</v>
      </c>
      <c r="AI546" s="147">
        <f>INDEX('Community SIP'!D:D,MATCH(B546,'Community SIP'!B:B,0))</f>
        <v>1.6</v>
      </c>
      <c r="AJ546" s="67" t="str">
        <f t="shared" si="187"/>
        <v>Very High</v>
      </c>
      <c r="AK546" s="64">
        <f t="shared" si="188"/>
        <v>4</v>
      </c>
      <c r="AL546" s="64" t="str">
        <f t="shared" si="189"/>
        <v>Moderate</v>
      </c>
      <c r="AM546" s="70" t="str">
        <f t="shared" si="190"/>
        <v>Small and Marginal farmers hold 91 % of holdings. The average area per holding is 0.84 ha with Moderate fragmentation of land.</v>
      </c>
      <c r="AN546" s="150" t="str">
        <f>INDEX(DISCOM!E:E,MATCH(B546,DISCOM!B:B,0))</f>
        <v>Madhyanchal Vidyut Vitran Nigam Limited (MVVNL)</v>
      </c>
      <c r="AO546" s="150"/>
      <c r="AP546" s="150" t="str">
        <f>INDEX(DISCOM!F:F,MATCH(B546,DISCOM!B:B,0))</f>
        <v>C-</v>
      </c>
      <c r="AQ546" s="74" t="str">
        <f>INDEX(DISCOM!H:H,MATCH(B546,DISCOM!B:B,0))</f>
        <v>Yes</v>
      </c>
      <c r="AR546" s="150" t="s">
        <v>726</v>
      </c>
      <c r="AS546" s="77">
        <f>(INDEX(Tariff!D:D,MATCH(A546,Tariff!A:A,0)))*100</f>
        <v>0</v>
      </c>
      <c r="AT546" s="85" t="str">
        <f>(INDEX(Tariff!E:E,MATCH(A546,Tariff!A:A,0)))</f>
        <v>Very High</v>
      </c>
      <c r="AU546" s="86" t="str">
        <f t="shared" si="191"/>
        <v>Madhyanchal Vidyut Vitran Nigam Limited (MVVNL) is the Distribution Company responsible for distributing electricity. The rating of DISCOM (capturing financial and operational metrics) is C-. More than 70 % of feeder is segregated.</v>
      </c>
      <c r="AV546" s="119" t="str">
        <f>INDEX('Community SIP'!I:I,MATCH(B546,'Community SIP'!B:B,0))</f>
        <v>Community SIP</v>
      </c>
      <c r="AW546" s="119" t="str">
        <f t="shared" si="194"/>
        <v xml:space="preserve"> Small farm areas alongside higher fragmentation of holdings suggests community SIPs may be preferred</v>
      </c>
      <c r="AX546" s="119" t="str">
        <f t="shared" si="195"/>
        <v/>
      </c>
      <c r="AY546" s="119"/>
      <c r="AZ546" s="119" t="str">
        <f t="shared" si="192"/>
        <v>Electric</v>
      </c>
      <c r="BA546" s="119"/>
      <c r="BB546" s="120" t="str">
        <f>INDEX(DISCOM!H:H,MATCH(B546,DISCOM!B:B,0))</f>
        <v>Yes</v>
      </c>
      <c r="BC546" s="153" t="s">
        <v>741</v>
      </c>
      <c r="BD546"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46" s="58" t="s">
        <v>742</v>
      </c>
      <c r="BG546">
        <f>Y546*100</f>
        <v>1300</v>
      </c>
    </row>
    <row r="547" spans="1:59" ht="123" customHeight="1" x14ac:dyDescent="0.25">
      <c r="A547" s="88" t="str">
        <f>INDEX(Aquifer!A:A,MATCH(B547,Aquifer!C:C,0))</f>
        <v>madhya pradesh</v>
      </c>
      <c r="B547" s="89" t="s">
        <v>610</v>
      </c>
      <c r="C547" s="87">
        <v>5.284380600445</v>
      </c>
      <c r="D547" s="130">
        <f>INDEX(Aquifer!J:J,MATCH(B547,Aquifer!C:C,0))*100</f>
        <v>84.261068084614493</v>
      </c>
      <c r="E547" s="128">
        <v>182</v>
      </c>
      <c r="F547" s="128">
        <v>42.2</v>
      </c>
      <c r="G547" s="128">
        <v>70.665620662603345</v>
      </c>
      <c r="H547" s="46" t="str">
        <f t="shared" si="177"/>
        <v>Very High</v>
      </c>
      <c r="I547" s="46" t="str">
        <f t="shared" si="178"/>
        <v>High</v>
      </c>
      <c r="J547" s="46" t="str">
        <f t="shared" si="179"/>
        <v>Moderate</v>
      </c>
      <c r="K547" s="46" t="str">
        <f t="shared" si="180"/>
        <v>Very High</v>
      </c>
      <c r="L547" s="91" t="str">
        <f t="shared" si="181"/>
        <v>District has Very High proportion of area under cultivation, supporting High cropping intensity. Irrigation coverage is Moderate with Very High irrigation water requirements.</v>
      </c>
      <c r="M547" s="132">
        <v>72.16</v>
      </c>
      <c r="N547" s="132">
        <f>INDEX(Aquifer!H:H,MATCH(B547,Aquifer!C:C,0))</f>
        <v>106.9</v>
      </c>
      <c r="O547" s="77" t="str">
        <f>INDEX(Aquifer!F:F,MATCH(B547,Aquifer!C:C,0))</f>
        <v>HR</v>
      </c>
      <c r="P547" s="134">
        <f>INDEX(surface_water_body!F:F,MATCH(B547,surface_water_body!A:A,0))</f>
        <v>462</v>
      </c>
      <c r="Q547" s="42">
        <f>INDEX(surface_water_body!D:D,MATCH(B547,surface_water_body!A:A,0))</f>
        <v>32.011870000000009</v>
      </c>
      <c r="R547" s="132">
        <f>INDEX(surface_water_body!E:E,MATCH(B547,surface_water_body!A:A,0))</f>
        <v>0.88379103037667084</v>
      </c>
      <c r="S547" s="43" t="str">
        <f t="shared" si="182"/>
        <v>High</v>
      </c>
      <c r="T547" s="43" t="str">
        <f t="shared" si="183"/>
        <v>Over-exploited</v>
      </c>
      <c r="U547" s="43">
        <f t="shared" si="196"/>
        <v>4</v>
      </c>
      <c r="V547" s="48" t="str">
        <f t="shared" si="184"/>
        <v>Groundwater contribution to irrigation is High with current groundwater development stage classified as Over-exploited. There are 462 surface water bodies, covering 0.9% of district area.</v>
      </c>
      <c r="W547" s="136">
        <v>100</v>
      </c>
      <c r="X547" s="134">
        <v>98</v>
      </c>
      <c r="Y547" s="143">
        <f>INDEX(Aquifer!E:E, MATCH(B547,Aquifer!C:C,0))*100</f>
        <v>1</v>
      </c>
      <c r="Z547" s="139">
        <f>(INDEX(Aquifer!G:G, MATCH(B547,Aquifer!C:C,0)))*(10^4/10^6)</f>
        <v>550.19460000000004</v>
      </c>
      <c r="AA547" s="141">
        <v>135</v>
      </c>
      <c r="AB547" s="56">
        <f>INDEX(Replacement!M:M, MATCH(B547,Replacement!B:B,0))</f>
        <v>10.18</v>
      </c>
      <c r="AC547" s="57">
        <f t="shared" si="197"/>
        <v>1</v>
      </c>
      <c r="AD547" s="57">
        <f>(X547/100)*0.278+(Y547/100)*0.0732</f>
        <v>0.27317200000000003</v>
      </c>
      <c r="AE547" s="44">
        <f t="shared" si="185"/>
        <v>1.3883616348085185E-2</v>
      </c>
      <c r="AF547" s="61" t="str">
        <f t="shared" si="186"/>
        <v>District has 100 pumps, with 98 % of pumps being electric. The electric tariff subsidy is High. These pumps abstract 550 MCM of groundwater.</v>
      </c>
      <c r="AG547" s="146">
        <f>INDEX(Replacement!N:N,MATCH(B547,Replacement!B:B,0))</f>
        <v>73.44</v>
      </c>
      <c r="AH547" s="147">
        <f>INDEX('Community SIP'!C:C,MATCH(B547,'Community SIP'!B:B,0))</f>
        <v>1.79</v>
      </c>
      <c r="AI547" s="147">
        <f>INDEX('Community SIP'!D:D,MATCH(B547,'Community SIP'!B:B,0))</f>
        <v>3.81</v>
      </c>
      <c r="AJ547" s="67" t="str">
        <f t="shared" si="187"/>
        <v>High</v>
      </c>
      <c r="AK547" s="64">
        <f t="shared" si="188"/>
        <v>3</v>
      </c>
      <c r="AL547" s="64" t="str">
        <f t="shared" si="189"/>
        <v>Very High</v>
      </c>
      <c r="AM547" s="70" t="str">
        <f t="shared" si="190"/>
        <v>Small and Marginal farmers hold 73 % of holdings. The average area per holding is 1.79 ha with Very High fragmentation of land.</v>
      </c>
      <c r="AN547" s="150" t="str">
        <f>INDEX(DISCOM!E:E,MATCH(B547,DISCOM!B:B,0))</f>
        <v>Madhya Pradesh Paschim Kshetra Vidyut Company Limited (MPPaKVVCL)</v>
      </c>
      <c r="AO547" s="150"/>
      <c r="AP547" s="150" t="str">
        <f>INDEX(DISCOM!F:F,MATCH(B547,DISCOM!B:B,0))</f>
        <v>A</v>
      </c>
      <c r="AQ547" s="74" t="str">
        <f>INDEX(DISCOM!H:H,MATCH(B547,DISCOM!B:B,0))</f>
        <v>Yes</v>
      </c>
      <c r="AR547" s="150" t="s">
        <v>726</v>
      </c>
      <c r="AS547" s="77">
        <f>(INDEX(Tariff!D:D,MATCH(A547,Tariff!A:A,0)))*100</f>
        <v>135</v>
      </c>
      <c r="AT547" s="85" t="str">
        <f>(INDEX(Tariff!E:E,MATCH(A547,Tariff!A:A,0)))</f>
        <v>High</v>
      </c>
      <c r="AU547" s="86" t="str">
        <f t="shared" si="191"/>
        <v>Madhya Pradesh Paschim Kshetra Vidyut Company Limited (MPPaKVVCL) is the Distribution Company responsible for distributing electricity. The rating of DISCOM (capturing financial and operational metrics) is A. More than 70 % of feeder is segregated.</v>
      </c>
      <c r="AV547" s="119" t="str">
        <f>INDEX('Community SIP'!I:I,MATCH(B547,'Community SIP'!B:B,0))</f>
        <v>Community SIP</v>
      </c>
      <c r="AW547" s="119" t="str">
        <f t="shared" si="194"/>
        <v xml:space="preserve"> Small farm areas alongside higher fragmentation of holdings suggests community SIPs may be preferred</v>
      </c>
      <c r="AX547" s="119" t="str">
        <f t="shared" si="195"/>
        <v xml:space="preserve"> High groundwater development suggests that new SIPs should focus on surface water sources. </v>
      </c>
      <c r="AY547" s="120" t="s">
        <v>727</v>
      </c>
      <c r="AZ547" s="119" t="str">
        <f t="shared" si="192"/>
        <v>Electric</v>
      </c>
      <c r="BA547" s="120" t="s">
        <v>728</v>
      </c>
      <c r="BB547" s="120" t="str">
        <f>INDEX(DISCOM!H:H,MATCH(B547,DISCOM!B:B,0))</f>
        <v>Yes</v>
      </c>
      <c r="BC547" s="153" t="s">
        <v>729</v>
      </c>
      <c r="BD547" s="181" t="str">
        <f t="shared" si="193"/>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547" s="58" t="s">
        <v>730</v>
      </c>
      <c r="BG547">
        <f>Y547*100</f>
        <v>100</v>
      </c>
    </row>
    <row r="548" spans="1:59" ht="123" customHeight="1" x14ac:dyDescent="0.25">
      <c r="A548" s="88" t="str">
        <f>INDEX(Aquifer!A:A,MATCH(B548,Aquifer!C:C,0))</f>
        <v>uttar pradesh</v>
      </c>
      <c r="B548" s="89" t="s">
        <v>587</v>
      </c>
      <c r="C548" s="87">
        <v>4.6490677310023996</v>
      </c>
      <c r="D548" s="130">
        <f>INDEX(Aquifer!J:J,MATCH(B548,Aquifer!C:C,0))*100</f>
        <v>83.101117611584939</v>
      </c>
      <c r="E548" s="128">
        <v>160.1</v>
      </c>
      <c r="F548" s="128">
        <v>100</v>
      </c>
      <c r="G548" s="128">
        <v>73.732318636777237</v>
      </c>
      <c r="H548" s="46" t="str">
        <f t="shared" si="177"/>
        <v>Very High</v>
      </c>
      <c r="I548" s="46" t="str">
        <f t="shared" si="178"/>
        <v>Moderate</v>
      </c>
      <c r="J548" s="46" t="str">
        <f t="shared" si="179"/>
        <v>Very High</v>
      </c>
      <c r="K548" s="46" t="str">
        <f t="shared" si="180"/>
        <v>Very High</v>
      </c>
      <c r="L548" s="91" t="str">
        <f t="shared" si="181"/>
        <v>District has Very High proportion of area under cultivation, supporting Moderate cropping intensity. Irrigation coverage is Very High with Very High irrigation water requirements.</v>
      </c>
      <c r="M548" s="132">
        <v>84.2</v>
      </c>
      <c r="N548" s="132">
        <f>INDEX(Aquifer!H:H,MATCH(B548,Aquifer!C:C,0))</f>
        <v>103.48</v>
      </c>
      <c r="O548" s="77" t="str">
        <f>INDEX(Aquifer!F:F,MATCH(B548,Aquifer!C:C,0))</f>
        <v>SR</v>
      </c>
      <c r="P548" s="134">
        <f>INDEX(surface_water_body!F:F,MATCH(B548,surface_water_body!A:A,0))</f>
        <v>432</v>
      </c>
      <c r="Q548" s="42">
        <f>INDEX(surface_water_body!D:D,MATCH(B548,surface_water_body!A:A,0))</f>
        <v>0.84938999999999965</v>
      </c>
      <c r="R548" s="132">
        <f>INDEX(surface_water_body!E:E,MATCH(B548,surface_water_body!A:A,0))</f>
        <v>6.3080049445638567E-2</v>
      </c>
      <c r="S548" s="43" t="str">
        <f t="shared" si="182"/>
        <v>Very High</v>
      </c>
      <c r="T548" s="43" t="str">
        <f t="shared" si="183"/>
        <v>Over-exploited</v>
      </c>
      <c r="U548" s="43">
        <f t="shared" si="196"/>
        <v>1</v>
      </c>
      <c r="V548" s="48" t="str">
        <f t="shared" si="184"/>
        <v>Groundwater contribution to irrigation is Very High with current groundwater development stage classified as Over-exploited. There are 432 surface water bodies, covering 0.1% of district area.</v>
      </c>
      <c r="W548" s="136">
        <v>100</v>
      </c>
      <c r="X548" s="134">
        <v>7.0000000000000009</v>
      </c>
      <c r="Y548" s="143">
        <f>INDEX(Aquifer!E:E, MATCH(B548,Aquifer!C:C,0))*100</f>
        <v>93</v>
      </c>
      <c r="Z548" s="139">
        <f>(INDEX(Aquifer!G:G, MATCH(B548,Aquifer!C:C,0)))*(10^4/10^6)</f>
        <v>619.7568</v>
      </c>
      <c r="AA548" s="141">
        <v>0</v>
      </c>
      <c r="AB548" s="56">
        <f>INDEX(Replacement!M:M, MATCH(B548,Replacement!B:B,0))</f>
        <v>17.369514731713593</v>
      </c>
      <c r="AC548" s="57">
        <f t="shared" si="197"/>
        <v>4</v>
      </c>
      <c r="AD548" s="57">
        <f>(X548/100)*0.278+(Y548/100)*0.0732</f>
        <v>8.7536000000000017E-2</v>
      </c>
      <c r="AE548" s="44">
        <f t="shared" si="185"/>
        <v>8.5506278211931862E-3</v>
      </c>
      <c r="AF548" s="61" t="str">
        <f t="shared" si="186"/>
        <v>District has 100 pumps, with 7 % of pumps being electric. The electric tariff subsidy is Very High. These pumps abstract 619 MCM of groundwater.</v>
      </c>
      <c r="AG548" s="146">
        <f>INDEX(Replacement!N:N,MATCH(B548,Replacement!B:B,0))</f>
        <v>88.959392919999999</v>
      </c>
      <c r="AH548" s="147">
        <f>INDEX('Community SIP'!C:C,MATCH(B548,'Community SIP'!B:B,0))</f>
        <v>0.9</v>
      </c>
      <c r="AI548" s="147">
        <f>INDEX('Community SIP'!D:D,MATCH(B548,'Community SIP'!B:B,0))</f>
        <v>2.12</v>
      </c>
      <c r="AJ548" s="67" t="str">
        <f t="shared" si="187"/>
        <v>Very High</v>
      </c>
      <c r="AK548" s="64">
        <f t="shared" si="188"/>
        <v>4</v>
      </c>
      <c r="AL548" s="64" t="str">
        <f t="shared" si="189"/>
        <v>High</v>
      </c>
      <c r="AM548" s="70" t="str">
        <f t="shared" si="190"/>
        <v>Small and Marginal farmers hold 88 % of holdings. The average area per holding is 0.9 ha with High fragmentation of land.</v>
      </c>
      <c r="AN548" s="150" t="str">
        <f>INDEX(DISCOM!E:E,MATCH(B548,DISCOM!B:B,0))</f>
        <v>Paschimanchal Vidyut Vitran Nigam Limited (PVVNL)</v>
      </c>
      <c r="AO548" s="150"/>
      <c r="AP548" s="150" t="str">
        <f>INDEX(DISCOM!F:F,MATCH(B548,DISCOM!B:B,0))</f>
        <v>B</v>
      </c>
      <c r="AQ548" s="74" t="str">
        <f>INDEX(DISCOM!H:H,MATCH(B548,DISCOM!B:B,0))</f>
        <v>Yes</v>
      </c>
      <c r="AR548" s="150" t="s">
        <v>726</v>
      </c>
      <c r="AS548" s="77">
        <f>(INDEX(Tariff!D:D,MATCH(A548,Tariff!A:A,0)))*100</f>
        <v>0</v>
      </c>
      <c r="AT548" s="85" t="str">
        <f>(INDEX(Tariff!E:E,MATCH(A548,Tariff!A:A,0)))</f>
        <v>Very High</v>
      </c>
      <c r="AU548" s="86" t="str">
        <f t="shared" si="191"/>
        <v>Paschimanchal Vidyut Vitran Nigam Limited (PVVNL) is the Distribution Company responsible for distributing electricity. The rating of DISCOM (capturing financial and operational metrics) is B. More than 70 % of feeder is segregated.</v>
      </c>
      <c r="AV548" s="119" t="str">
        <f>INDEX('Community SIP'!I:I,MATCH(B548,'Community SIP'!B:B,0))</f>
        <v>Community SIP</v>
      </c>
      <c r="AW548" s="119" t="str">
        <f t="shared" si="194"/>
        <v xml:space="preserve"> Small farm areas alongside higher fragmentation of holdings suggests community SIPs may be preferred</v>
      </c>
      <c r="AX548" s="119" t="str">
        <f t="shared" si="195"/>
        <v xml:space="preserve"> High groundwater development suggests that new SIPs should focus on surface water sources. </v>
      </c>
      <c r="AY548" s="120" t="s">
        <v>727</v>
      </c>
      <c r="AZ548" s="119" t="str">
        <f t="shared" si="192"/>
        <v>Diesel</v>
      </c>
      <c r="BA548" s="120" t="s">
        <v>728</v>
      </c>
      <c r="BB548" s="120" t="str">
        <f>INDEX(DISCOM!H:H,MATCH(B548,DISCOM!B:B,0))</f>
        <v>Yes</v>
      </c>
      <c r="BC548" s="153" t="s">
        <v>736</v>
      </c>
      <c r="BD548"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48" s="58" t="s">
        <v>737</v>
      </c>
      <c r="BG548">
        <f>Y548*100</f>
        <v>9300</v>
      </c>
    </row>
    <row r="549" spans="1:59" ht="123" customHeight="1" x14ac:dyDescent="0.25">
      <c r="A549" s="88" t="str">
        <f>INDEX(Aquifer!A:A,MATCH(B549,Aquifer!C:C,0))</f>
        <v>bihar</v>
      </c>
      <c r="B549" s="89" t="s">
        <v>287</v>
      </c>
      <c r="C549" s="87">
        <v>4.83</v>
      </c>
      <c r="D549" s="130">
        <f>INDEX(Aquifer!J:J,MATCH(B549,Aquifer!C:C,0))*100</f>
        <v>72.857741124927529</v>
      </c>
      <c r="E549" s="128">
        <v>127</v>
      </c>
      <c r="F549" s="128">
        <v>90.1</v>
      </c>
      <c r="G549" s="128">
        <v>61.318670647925622</v>
      </c>
      <c r="H549" s="46" t="str">
        <f t="shared" si="177"/>
        <v>High</v>
      </c>
      <c r="I549" s="46" t="str">
        <f t="shared" si="178"/>
        <v>Low</v>
      </c>
      <c r="J549" s="46" t="str">
        <f t="shared" si="179"/>
        <v>Very High</v>
      </c>
      <c r="K549" s="46" t="str">
        <f t="shared" si="180"/>
        <v>High</v>
      </c>
      <c r="L549" s="91" t="str">
        <f t="shared" si="181"/>
        <v>District has High proportion of area under cultivation, supporting Low cropping intensity. Irrigation coverage is Very High with High irrigation water requirements.</v>
      </c>
      <c r="M549" s="132">
        <v>82.08</v>
      </c>
      <c r="N549" s="132">
        <f>INDEX(Aquifer!H:H,MATCH(B549,Aquifer!C:C,0))</f>
        <v>54.53</v>
      </c>
      <c r="O549" s="77" t="str">
        <f>INDEX(Aquifer!F:F,MATCH(B549,Aquifer!C:C,0))</f>
        <v>SR</v>
      </c>
      <c r="P549" s="134">
        <f>INDEX(surface_water_body!F:F,MATCH(B549,surface_water_body!A:A,0))</f>
        <v>939</v>
      </c>
      <c r="Q549" s="42">
        <f>INDEX(surface_water_body!D:D,MATCH(B549,surface_water_body!A:A,0))</f>
        <v>461.10122000000052</v>
      </c>
      <c r="R549" s="132">
        <f>INDEX(surface_water_body!E:E,MATCH(B549,surface_water_body!A:A,0))</f>
        <v>76.367304590723791</v>
      </c>
      <c r="S549" s="43" t="str">
        <f t="shared" si="182"/>
        <v>Very High</v>
      </c>
      <c r="T549" s="43" t="str">
        <f t="shared" si="183"/>
        <v>Moderate</v>
      </c>
      <c r="U549" s="43">
        <f t="shared" si="196"/>
        <v>4</v>
      </c>
      <c r="V549" s="48" t="str">
        <f t="shared" si="184"/>
        <v>Groundwater contribution to irrigation is Very High with current groundwater development stage classified as Moderate. There are 939 surface water bodies, covering 76.4% of district area.</v>
      </c>
      <c r="W549" s="136">
        <v>100</v>
      </c>
      <c r="X549" s="134">
        <v>3</v>
      </c>
      <c r="Y549" s="143">
        <f>INDEX(Aquifer!E:E, MATCH(B549,Aquifer!C:C,0))*100</f>
        <v>97</v>
      </c>
      <c r="Z549" s="139">
        <f>(INDEX(Aquifer!G:G, MATCH(B549,Aquifer!C:C,0)))*(10^4/10^6)</f>
        <v>87.583299999999994</v>
      </c>
      <c r="AA549" s="141">
        <v>67.5</v>
      </c>
      <c r="AB549" s="56">
        <f>INDEX(Replacement!M:M, MATCH(B549,Replacement!B:B,0))</f>
        <v>5.5</v>
      </c>
      <c r="AC549" s="57">
        <f t="shared" si="197"/>
        <v>4</v>
      </c>
      <c r="AD549" s="57">
        <f>(X549/100)*0.278+(Y549/100)*0.0732</f>
        <v>7.9343999999999998E-2</v>
      </c>
      <c r="AE549" s="44">
        <f t="shared" si="185"/>
        <v>3.4681702244933332E-4</v>
      </c>
      <c r="AF549" s="61" t="str">
        <f t="shared" si="186"/>
        <v>District has 100 pumps, with 3 % of pumps being electric. The electric tariff subsidy is Very High. These pumps abstract 87 MCM of groundwater.</v>
      </c>
      <c r="AG549" s="146">
        <f>INDEX(Replacement!N:N,MATCH(B549,Replacement!B:B,0))</f>
        <v>97.990000000000009</v>
      </c>
      <c r="AH549" s="147">
        <f>INDEX('Community SIP'!C:C,MATCH(B549,'Community SIP'!B:B,0))</f>
        <v>0.18</v>
      </c>
      <c r="AI549" s="147">
        <f>INDEX('Community SIP'!D:D,MATCH(B549,'Community SIP'!B:B,0))</f>
        <v>4.2</v>
      </c>
      <c r="AJ549" s="67" t="str">
        <f t="shared" si="187"/>
        <v>Very High</v>
      </c>
      <c r="AK549" s="64">
        <f t="shared" si="188"/>
        <v>4</v>
      </c>
      <c r="AL549" s="64" t="str">
        <f t="shared" si="189"/>
        <v>Very High</v>
      </c>
      <c r="AM549" s="70" t="str">
        <f t="shared" si="190"/>
        <v>Small and Marginal farmers hold 97 % of holdings. The average area per holding is 0.18 ha with Very High fragmentation of land.</v>
      </c>
      <c r="AN549" s="150" t="str">
        <f>INDEX(DISCOM!E:E,MATCH(B549,DISCOM!B:B,0))</f>
        <v>South Bihar Power Distribution Company Limited (SBPDCL)</v>
      </c>
      <c r="AO549" s="150"/>
      <c r="AP549" s="150" t="str">
        <f>INDEX(DISCOM!F:F,MATCH(B549,DISCOM!B:B,0))</f>
        <v>C</v>
      </c>
      <c r="AQ549" s="74" t="str">
        <f>INDEX(DISCOM!H:H,MATCH(B549,DISCOM!B:B,0))</f>
        <v>Yes</v>
      </c>
      <c r="AR549" s="150" t="s">
        <v>726</v>
      </c>
      <c r="AS549" s="77">
        <f>(INDEX(Tariff!D:D,MATCH(A549,Tariff!A:A,0)))*100</f>
        <v>67.5</v>
      </c>
      <c r="AT549" s="85" t="str">
        <f>(INDEX(Tariff!E:E,MATCH(A549,Tariff!A:A,0)))</f>
        <v>Very High</v>
      </c>
      <c r="AU549" s="86" t="str">
        <f t="shared" si="191"/>
        <v>South Bihar Power Distribution Company Limited (SBPDCL) is the Distribution Company responsible for distributing electricity. The rating of DISCOM (capturing financial and operational metrics) is C. More than 70 % of feeder is segregated.</v>
      </c>
      <c r="AV549" s="119" t="str">
        <f>INDEX('Community SIP'!I:I,MATCH(B549,'Community SIP'!B:B,0))</f>
        <v>Community SIP</v>
      </c>
      <c r="AW549" s="119" t="str">
        <f t="shared" si="194"/>
        <v xml:space="preserve"> Small farm areas alongside higher fragmentation of holdings suggests community SIPs may be preferred</v>
      </c>
      <c r="AX549" s="119" t="str">
        <f t="shared" si="195"/>
        <v xml:space="preserve"> High groundwater development suggests that new SIPs should focus on surface water sources. </v>
      </c>
      <c r="AY549" s="120" t="s">
        <v>727</v>
      </c>
      <c r="AZ549" s="119" t="str">
        <f t="shared" si="192"/>
        <v>Diesel</v>
      </c>
      <c r="BA549" s="119"/>
      <c r="BB549" s="120" t="str">
        <f>INDEX(DISCOM!H:H,MATCH(B549,DISCOM!B:B,0))</f>
        <v>Yes</v>
      </c>
      <c r="BC549" s="153" t="s">
        <v>736</v>
      </c>
      <c r="BD549"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49" s="58" t="s">
        <v>737</v>
      </c>
      <c r="BG549">
        <f>Y549*100</f>
        <v>9700</v>
      </c>
    </row>
    <row r="550" spans="1:59" ht="123" customHeight="1" x14ac:dyDescent="0.25">
      <c r="A550" s="88" t="str">
        <f>INDEX(Aquifer!A:A,MATCH(B550,Aquifer!C:C,0))</f>
        <v>bihar</v>
      </c>
      <c r="B550" s="89" t="s">
        <v>390</v>
      </c>
      <c r="C550" s="87">
        <v>4.5999999999999996</v>
      </c>
      <c r="D550" s="130">
        <f>INDEX(Aquifer!J:J,MATCH(B550,Aquifer!C:C,0))*100</f>
        <v>53.890741805635422</v>
      </c>
      <c r="E550" s="128">
        <v>191.1</v>
      </c>
      <c r="F550" s="128">
        <v>58.4</v>
      </c>
      <c r="G550" s="128">
        <v>60.420945743232323</v>
      </c>
      <c r="H550" s="46" t="str">
        <f t="shared" si="177"/>
        <v>High</v>
      </c>
      <c r="I550" s="46" t="str">
        <f t="shared" si="178"/>
        <v>High</v>
      </c>
      <c r="J550" s="46" t="str">
        <f t="shared" si="179"/>
        <v>High</v>
      </c>
      <c r="K550" s="46" t="str">
        <f t="shared" si="180"/>
        <v>High</v>
      </c>
      <c r="L550" s="91" t="str">
        <f t="shared" si="181"/>
        <v>District has High proportion of area under cultivation, supporting High cropping intensity. Irrigation coverage is High with High irrigation water requirements.</v>
      </c>
      <c r="M550" s="132">
        <v>98.839999999999989</v>
      </c>
      <c r="N550" s="132">
        <f>INDEX(Aquifer!H:H,MATCH(B550,Aquifer!C:C,0))</f>
        <v>61.49</v>
      </c>
      <c r="O550" s="77" t="str">
        <f>INDEX(Aquifer!F:F,MATCH(B550,Aquifer!C:C,0))</f>
        <v>SR</v>
      </c>
      <c r="P550" s="134">
        <f>INDEX(surface_water_body!F:F,MATCH(B550,surface_water_body!A:A,0))</f>
        <v>371</v>
      </c>
      <c r="Q550" s="42">
        <f>INDEX(surface_water_body!D:D,MATCH(B550,surface_water_body!A:A,0))</f>
        <v>2.2567100000000018</v>
      </c>
      <c r="R550" s="132">
        <f>INDEX(surface_water_body!E:E,MATCH(B550,surface_water_body!A:A,0))</f>
        <v>0.39279965427523089</v>
      </c>
      <c r="S550" s="43" t="str">
        <f t="shared" si="182"/>
        <v>Very High</v>
      </c>
      <c r="T550" s="43" t="str">
        <f t="shared" si="183"/>
        <v>Moderate</v>
      </c>
      <c r="U550" s="43">
        <f t="shared" si="196"/>
        <v>1</v>
      </c>
      <c r="V550" s="48" t="str">
        <f t="shared" si="184"/>
        <v>Groundwater contribution to irrigation is Very High with current groundwater development stage classified as Moderate. There are 371 surface water bodies, covering 0.4% of district area.</v>
      </c>
      <c r="W550" s="136">
        <v>100</v>
      </c>
      <c r="X550" s="134">
        <v>12</v>
      </c>
      <c r="Y550" s="143">
        <f>INDEX(Aquifer!E:E, MATCH(B550,Aquifer!C:C,0))*100</f>
        <v>87</v>
      </c>
      <c r="Z550" s="139">
        <f>(INDEX(Aquifer!G:G, MATCH(B550,Aquifer!C:C,0)))*(10^4/10^6)</f>
        <v>101.08</v>
      </c>
      <c r="AA550" s="141">
        <v>67.5</v>
      </c>
      <c r="AB550" s="56">
        <f>INDEX(Replacement!M:M, MATCH(B550,Replacement!B:B,0))</f>
        <v>4.3</v>
      </c>
      <c r="AC550" s="57">
        <f t="shared" si="197"/>
        <v>4</v>
      </c>
      <c r="AD550" s="57">
        <f>(X550/100)*0.278+(Y550/100)*0.0732</f>
        <v>9.7044000000000005E-2</v>
      </c>
      <c r="AE550" s="44">
        <f t="shared" si="185"/>
        <v>3.8274074527111117E-4</v>
      </c>
      <c r="AF550" s="61" t="str">
        <f t="shared" si="186"/>
        <v>District has 100 pumps, with 12 % of pumps being electric. The electric tariff subsidy is Very High. These pumps abstract 101 MCM of groundwater.</v>
      </c>
      <c r="AG550" s="146">
        <f>INDEX(Replacement!N:N,MATCH(B550,Replacement!B:B,0))</f>
        <v>97.81</v>
      </c>
      <c r="AH550" s="147">
        <f>INDEX('Community SIP'!C:C,MATCH(B550,'Community SIP'!B:B,0))</f>
        <v>0.32</v>
      </c>
      <c r="AI550" s="147">
        <f>INDEX('Community SIP'!D:D,MATCH(B550,'Community SIP'!B:B,0))</f>
        <v>2.66</v>
      </c>
      <c r="AJ550" s="67" t="str">
        <f t="shared" si="187"/>
        <v>Very High</v>
      </c>
      <c r="AK550" s="64">
        <f t="shared" si="188"/>
        <v>4</v>
      </c>
      <c r="AL550" s="64" t="str">
        <f t="shared" si="189"/>
        <v>High</v>
      </c>
      <c r="AM550" s="70" t="str">
        <f t="shared" si="190"/>
        <v>Small and Marginal farmers hold 97 % of holdings. The average area per holding is 0.32 ha with High fragmentation of land.</v>
      </c>
      <c r="AN550" s="150" t="str">
        <f>INDEX(DISCOM!E:E,MATCH(B550,DISCOM!B:B,0))</f>
        <v>North Bihar Power Distribution Company Ltd (NBPDCL)</v>
      </c>
      <c r="AO550" s="150"/>
      <c r="AP550" s="150" t="str">
        <f>INDEX(DISCOM!F:F,MATCH(B550,DISCOM!B:B,0))</f>
        <v>C</v>
      </c>
      <c r="AQ550" s="74" t="str">
        <f>INDEX(DISCOM!H:H,MATCH(B550,DISCOM!B:B,0))</f>
        <v>Yes</v>
      </c>
      <c r="AR550" s="150" t="s">
        <v>726</v>
      </c>
      <c r="AS550" s="77">
        <f>(INDEX(Tariff!D:D,MATCH(A550,Tariff!A:A,0)))*100</f>
        <v>67.5</v>
      </c>
      <c r="AT550" s="85" t="str">
        <f>(INDEX(Tariff!E:E,MATCH(A550,Tariff!A:A,0)))</f>
        <v>Very High</v>
      </c>
      <c r="AU550" s="86" t="str">
        <f t="shared" si="191"/>
        <v>North Bihar Power Distribution Company Ltd (NBPDCL) is the Distribution Company responsible for distributing electricity. The rating of DISCOM (capturing financial and operational metrics) is C. More than 70 % of feeder is segregated.</v>
      </c>
      <c r="AV550" s="119" t="str">
        <f>INDEX('Community SIP'!I:I,MATCH(B550,'Community SIP'!B:B,0))</f>
        <v>Community SIP</v>
      </c>
      <c r="AW550" s="119" t="str">
        <f t="shared" si="194"/>
        <v xml:space="preserve"> Small farm areas alongside higher fragmentation of holdings suggests community SIPs may be preferred</v>
      </c>
      <c r="AX550" s="119" t="str">
        <f t="shared" si="195"/>
        <v xml:space="preserve"> High groundwater development suggests that new SIPs should focus on surface water sources. </v>
      </c>
      <c r="AY550" s="120" t="s">
        <v>727</v>
      </c>
      <c r="AZ550" s="119" t="str">
        <f t="shared" si="192"/>
        <v>Diesel</v>
      </c>
      <c r="BA550" s="119"/>
      <c r="BB550" s="120" t="str">
        <f>INDEX(DISCOM!H:H,MATCH(B550,DISCOM!B:B,0))</f>
        <v>Yes</v>
      </c>
      <c r="BC550" s="153" t="s">
        <v>736</v>
      </c>
      <c r="BD550"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50" s="58" t="s">
        <v>737</v>
      </c>
      <c r="BG550">
        <f>Y550*100</f>
        <v>8700</v>
      </c>
    </row>
    <row r="551" spans="1:59" ht="123" customHeight="1" x14ac:dyDescent="0.25">
      <c r="A551" s="88" t="str">
        <f>INDEX(Aquifer!A:A,MATCH(B551,Aquifer!C:C,0))</f>
        <v>madhya pradesh</v>
      </c>
      <c r="B551" s="89" t="s">
        <v>588</v>
      </c>
      <c r="C551" s="87">
        <v>4.5999999999999996</v>
      </c>
      <c r="D551" s="130">
        <f>INDEX(Aquifer!J:J,MATCH(B551,Aquifer!C:C,0))*100</f>
        <v>25.814295357383937</v>
      </c>
      <c r="E551" s="128">
        <v>156.6</v>
      </c>
      <c r="F551" s="128">
        <v>61.6</v>
      </c>
      <c r="G551" s="128">
        <v>73.24001198289713</v>
      </c>
      <c r="H551" s="46" t="str">
        <f t="shared" si="177"/>
        <v>Moderate</v>
      </c>
      <c r="I551" s="46" t="str">
        <f t="shared" si="178"/>
        <v>Moderate</v>
      </c>
      <c r="J551" s="46" t="str">
        <f t="shared" si="179"/>
        <v>High</v>
      </c>
      <c r="K551" s="46" t="str">
        <f t="shared" si="180"/>
        <v>Very High</v>
      </c>
      <c r="L551" s="91" t="str">
        <f t="shared" si="181"/>
        <v>District has Moderate proportion of area under cultivation, supporting Moderate cropping intensity. Irrigation coverage is High with Very High irrigation water requirements.</v>
      </c>
      <c r="M551" s="132">
        <v>50.09</v>
      </c>
      <c r="N551" s="132">
        <f>INDEX(Aquifer!H:H,MATCH(B551,Aquifer!C:C,0))</f>
        <v>38.47</v>
      </c>
      <c r="O551" s="77" t="str">
        <f>INDEX(Aquifer!F:F,MATCH(B551,Aquifer!C:C,0))</f>
        <v>SR</v>
      </c>
      <c r="P551" s="134">
        <f>INDEX(surface_water_body!F:F,MATCH(B551,surface_water_body!A:A,0))</f>
        <v>408</v>
      </c>
      <c r="Q551" s="42">
        <f>INDEX(surface_water_body!D:D,MATCH(B551,surface_water_body!A:A,0))</f>
        <v>4.2730700000000006</v>
      </c>
      <c r="R551" s="132">
        <f>INDEX(surface_water_body!E:E,MATCH(B551,surface_water_body!A:A,0))</f>
        <v>6.3932619820115152E-2</v>
      </c>
      <c r="S551" s="43" t="str">
        <f t="shared" si="182"/>
        <v>High</v>
      </c>
      <c r="T551" s="43" t="str">
        <f t="shared" si="183"/>
        <v>Low</v>
      </c>
      <c r="U551" s="43">
        <f t="shared" si="196"/>
        <v>2</v>
      </c>
      <c r="V551" s="48" t="str">
        <f t="shared" si="184"/>
        <v>Groundwater contribution to irrigation is High with current groundwater development stage classified as Low. There are 408 surface water bodies, covering 0.1% of district area.</v>
      </c>
      <c r="W551" s="136">
        <v>100</v>
      </c>
      <c r="X551" s="134">
        <v>99</v>
      </c>
      <c r="Y551" s="143">
        <f>INDEX(Aquifer!E:E, MATCH(B551,Aquifer!C:C,0))*100</f>
        <v>1</v>
      </c>
      <c r="Z551" s="139">
        <f>(INDEX(Aquifer!G:G, MATCH(B551,Aquifer!C:C,0)))*(10^4/10^6)</f>
        <v>194.93950000000001</v>
      </c>
      <c r="AA551" s="141">
        <v>135</v>
      </c>
      <c r="AB551" s="56">
        <f>INDEX(Replacement!M:M, MATCH(B551,Replacement!B:B,0))</f>
        <v>15.8</v>
      </c>
      <c r="AC551" s="57">
        <f t="shared" si="197"/>
        <v>1</v>
      </c>
      <c r="AD551" s="57">
        <f>(X551/100)*0.278+(Y551/100)*0.0732</f>
        <v>0.27595200000000003</v>
      </c>
      <c r="AE551" s="44">
        <f t="shared" si="185"/>
        <v>7.7124578045697795E-3</v>
      </c>
      <c r="AF551" s="61" t="str">
        <f t="shared" si="186"/>
        <v>District has 100 pumps, with 99 % of pumps being electric. The electric tariff subsidy is High. These pumps abstract 194 MCM of groundwater.</v>
      </c>
      <c r="AG551" s="146">
        <f>INDEX(Replacement!N:N,MATCH(B551,Replacement!B:B,0))</f>
        <v>72.72</v>
      </c>
      <c r="AH551" s="147">
        <f>INDEX('Community SIP'!C:C,MATCH(B551,'Community SIP'!B:B,0))</f>
        <v>1.66</v>
      </c>
      <c r="AI551" s="147">
        <f>INDEX('Community SIP'!D:D,MATCH(B551,'Community SIP'!B:B,0))</f>
        <v>2.64</v>
      </c>
      <c r="AJ551" s="67" t="str">
        <f t="shared" si="187"/>
        <v>High</v>
      </c>
      <c r="AK551" s="64">
        <f t="shared" si="188"/>
        <v>3</v>
      </c>
      <c r="AL551" s="64" t="str">
        <f t="shared" si="189"/>
        <v>High</v>
      </c>
      <c r="AM551" s="70" t="str">
        <f t="shared" si="190"/>
        <v>Small and Marginal farmers hold 72 % of holdings. The average area per holding is 1.66 ha with High fragmentation of land.</v>
      </c>
      <c r="AN551" s="150" t="str">
        <f>INDEX(DISCOM!E:E,MATCH(B551,DISCOM!B:B,0))</f>
        <v>Madhya Pradesh Madhya Kshetra Vidyut Vidyut Vitaran Company Limited (MPMKVVCL)</v>
      </c>
      <c r="AO551" s="150"/>
      <c r="AP551" s="150" t="str">
        <f>INDEX(DISCOM!F:F,MATCH(B551,DISCOM!B:B,0))</f>
        <v>B</v>
      </c>
      <c r="AQ551" s="74" t="str">
        <f>INDEX(DISCOM!H:H,MATCH(B551,DISCOM!B:B,0))</f>
        <v>Yes</v>
      </c>
      <c r="AR551" s="150" t="s">
        <v>726</v>
      </c>
      <c r="AS551" s="77">
        <f>(INDEX(Tariff!D:D,MATCH(A551,Tariff!A:A,0)))*100</f>
        <v>135</v>
      </c>
      <c r="AT551" s="85" t="str">
        <f>(INDEX(Tariff!E:E,MATCH(A551,Tariff!A:A,0)))</f>
        <v>High</v>
      </c>
      <c r="AU551" s="86" t="str">
        <f t="shared" si="191"/>
        <v>Madhya Pradesh Madhya Kshetra Vidyut Vidyut Vitaran Company Limited (MPMKVVCL) is the Distribution Company responsible for distributing electricity. The rating of DISCOM (capturing financial and operational metrics) is B. More than 70 % of feeder is segregated.</v>
      </c>
      <c r="AV551" s="119" t="str">
        <f>INDEX('Community SIP'!I:I,MATCH(B551,'Community SIP'!B:B,0))</f>
        <v>Community SIP</v>
      </c>
      <c r="AW551" s="119" t="str">
        <f t="shared" si="194"/>
        <v xml:space="preserve"> Small farm areas alongside higher fragmentation of holdings suggests community SIPs may be preferred</v>
      </c>
      <c r="AX551" s="119" t="str">
        <f t="shared" si="195"/>
        <v/>
      </c>
      <c r="AY551" s="119"/>
      <c r="AZ551" s="119" t="str">
        <f t="shared" si="192"/>
        <v>Electric</v>
      </c>
      <c r="BA551" s="120" t="s">
        <v>728</v>
      </c>
      <c r="BB551" s="120" t="str">
        <f>INDEX(DISCOM!H:H,MATCH(B551,DISCOM!B:B,0))</f>
        <v>Yes</v>
      </c>
      <c r="BC551" s="153" t="s">
        <v>731</v>
      </c>
      <c r="BD551" s="181" t="str">
        <f t="shared" si="193"/>
        <v>High DISCOM rating alongside feeder segregation and higher proportion of electric pumps suggests both PM-KUSUM model C (IPS and FLS) may be preferred. Small farm areas alongside higher fragmentation of holdings suggests community SIPs may be preferred</v>
      </c>
      <c r="BE551" s="58" t="s">
        <v>732</v>
      </c>
      <c r="BG551">
        <f>Y551*100</f>
        <v>100</v>
      </c>
    </row>
    <row r="552" spans="1:59" ht="123" customHeight="1" x14ac:dyDescent="0.25">
      <c r="A552" s="88" t="str">
        <f>INDEX(Aquifer!A:A,MATCH(B552,Aquifer!C:C,0))</f>
        <v>himachal pradesh</v>
      </c>
      <c r="B552" s="89" t="s">
        <v>491</v>
      </c>
      <c r="C552" s="87">
        <v>4.8</v>
      </c>
      <c r="D552" s="130">
        <f>INDEX(Aquifer!J:J,MATCH(B552,Aquifer!C:C,0))*100</f>
        <v>13.786079908323767</v>
      </c>
      <c r="E552" s="128">
        <v>119.9</v>
      </c>
      <c r="F552" s="128">
        <v>0</v>
      </c>
      <c r="G552" s="128">
        <v>38.783091682896917</v>
      </c>
      <c r="H552" s="46" t="str">
        <f t="shared" si="177"/>
        <v>Low</v>
      </c>
      <c r="I552" s="46" t="str">
        <f t="shared" si="178"/>
        <v>Low</v>
      </c>
      <c r="J552" s="46" t="str">
        <f t="shared" si="179"/>
        <v>Low</v>
      </c>
      <c r="K552" s="46" t="str">
        <f t="shared" si="180"/>
        <v>Moderate</v>
      </c>
      <c r="L552" s="91" t="str">
        <f t="shared" si="181"/>
        <v>District has Low proportion of area under cultivation, supporting Low cropping intensity. Irrigation coverage is Low with Moderate irrigation water requirements.</v>
      </c>
      <c r="M552" s="132">
        <v>5.7</v>
      </c>
      <c r="N552" s="132">
        <f>INDEX(Aquifer!H:H,MATCH(B552,Aquifer!C:C,0))</f>
        <v>0</v>
      </c>
      <c r="O552" s="77" t="str">
        <f>INDEX(Aquifer!F:F,MATCH(B552,Aquifer!C:C,0))</f>
        <v>HR</v>
      </c>
      <c r="P552" s="134">
        <f>INDEX(surface_water_body!F:F,MATCH(B552,surface_water_body!A:A,0))</f>
        <v>15060</v>
      </c>
      <c r="Q552" s="42">
        <f>INDEX(surface_water_body!D:D,MATCH(B552,surface_water_body!A:A,0))</f>
        <v>0.40942999999999541</v>
      </c>
      <c r="R552" s="132">
        <f>INDEX(surface_water_body!E:E,MATCH(B552,surface_water_body!A:A,0))</f>
        <v>7.8281032377987021E-3</v>
      </c>
      <c r="S552" s="43" t="str">
        <f t="shared" si="182"/>
        <v>Low</v>
      </c>
      <c r="T552" s="43" t="str">
        <f t="shared" si="183"/>
        <v>Low</v>
      </c>
      <c r="U552" s="43">
        <f t="shared" si="196"/>
        <v>1</v>
      </c>
      <c r="V552" s="48" t="str">
        <f t="shared" si="184"/>
        <v>Groundwater contribution to irrigation is Low with current groundwater development stage classified as Low. There are 15060 surface water bodies, covering 0% of district area.</v>
      </c>
      <c r="W552" s="136">
        <v>100</v>
      </c>
      <c r="X552" s="134">
        <v>98</v>
      </c>
      <c r="Y552" s="143">
        <f>INDEX(Aquifer!E:E, MATCH(B552,Aquifer!C:C,0))*100</f>
        <v>0</v>
      </c>
      <c r="Z552" s="139">
        <f>(INDEX(Aquifer!G:G, MATCH(B552,Aquifer!C:C,0)))*(10^4/10^6)</f>
        <v>0</v>
      </c>
      <c r="AA552" s="141">
        <v>30</v>
      </c>
      <c r="AB552" s="56">
        <f>INDEX(Replacement!M:M, MATCH(B552,Replacement!B:B,0))</f>
        <v>11.9</v>
      </c>
      <c r="AC552" s="57">
        <f t="shared" si="197"/>
        <v>1</v>
      </c>
      <c r="AD552" s="57">
        <f>(X552/100)*0.278+(Y552/100)*0.0732</f>
        <v>0.27244000000000002</v>
      </c>
      <c r="AE552" s="44">
        <f t="shared" si="185"/>
        <v>0</v>
      </c>
      <c r="AF552" s="61" t="str">
        <f t="shared" si="186"/>
        <v>District has 100 pumps, with 98 % of pumps being electric. The electric tariff subsidy is Very High. These pumps abstract 0 MCM of groundwater.</v>
      </c>
      <c r="AG552" s="146">
        <f>INDEX(Replacement!N:N,MATCH(B552,Replacement!B:B,0))</f>
        <v>88.01</v>
      </c>
      <c r="AH552" s="147">
        <f>INDEX('Community SIP'!C:C,MATCH(B552,'Community SIP'!B:B,0))</f>
        <v>0.96</v>
      </c>
      <c r="AI552" s="147">
        <f>INDEX('Community SIP'!D:D,MATCH(B552,'Community SIP'!B:B,0))</f>
        <v>3.31</v>
      </c>
      <c r="AJ552" s="67" t="str">
        <f t="shared" si="187"/>
        <v>Very High</v>
      </c>
      <c r="AK552" s="64">
        <f t="shared" si="188"/>
        <v>4</v>
      </c>
      <c r="AL552" s="64" t="str">
        <f t="shared" si="189"/>
        <v>Very High</v>
      </c>
      <c r="AM552" s="70" t="str">
        <f t="shared" si="190"/>
        <v>Small and Marginal farmers hold 88 % of holdings. The average area per holding is 0.96 ha with Very High fragmentation of land.</v>
      </c>
      <c r="AN552" s="150" t="str">
        <f>INDEX(DISCOM!E:E,MATCH(B552,DISCOM!B:B,0))</f>
        <v>Himachal Pradesh State Electricity Board Limited (HPSEBL)</v>
      </c>
      <c r="AO552" s="150"/>
      <c r="AP552" s="150" t="str">
        <f>INDEX(DISCOM!F:F,MATCH(B552,DISCOM!B:B,0))</f>
        <v>C</v>
      </c>
      <c r="AQ552" s="74" t="str">
        <f>INDEX(DISCOM!H:H,MATCH(B552,DISCOM!B:B,0))</f>
        <v>No</v>
      </c>
      <c r="AR552" s="150"/>
      <c r="AS552" s="77">
        <f>(INDEX(Tariff!D:D,MATCH(A552,Tariff!A:A,0)))*100</f>
        <v>30</v>
      </c>
      <c r="AT552" s="85" t="str">
        <f>(INDEX(Tariff!E:E,MATCH(A552,Tariff!A:A,0)))</f>
        <v>Very High</v>
      </c>
      <c r="AU552" s="86" t="str">
        <f t="shared" si="191"/>
        <v xml:space="preserve">Himachal Pradesh State Electricity Board Limited (HPSEBL) is the Distribution Company responsible for distributing electricity. The rating of DISCOM (capturing financial and operational metrics) is C. </v>
      </c>
      <c r="AV552" s="119" t="str">
        <f>INDEX('Community SIP'!I:I,MATCH(B552,'Community SIP'!B:B,0))</f>
        <v>Community SIP</v>
      </c>
      <c r="AW552" s="119" t="str">
        <f t="shared" si="194"/>
        <v xml:space="preserve"> Small farm areas alongside higher fragmentation of holdings suggests community SIPs may be preferred</v>
      </c>
      <c r="AX552" s="119" t="str">
        <f t="shared" si="195"/>
        <v/>
      </c>
      <c r="AY552" s="119"/>
      <c r="AZ552" s="120" t="str">
        <f t="shared" si="192"/>
        <v>Electric</v>
      </c>
      <c r="BA552" s="119"/>
      <c r="BB552" s="120" t="str">
        <f>INDEX(DISCOM!H:H,MATCH(B552,DISCOM!B:B,0))</f>
        <v>No</v>
      </c>
      <c r="BC552" s="153" t="s">
        <v>724</v>
      </c>
      <c r="BD552" s="181" t="str">
        <f t="shared" si="193"/>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52" s="58" t="s">
        <v>725</v>
      </c>
      <c r="BG552">
        <f>Y552*100</f>
        <v>0</v>
      </c>
    </row>
    <row r="553" spans="1:59" ht="123" customHeight="1" x14ac:dyDescent="0.25">
      <c r="A553" s="88" t="str">
        <f>INDEX(Aquifer!A:A,MATCH(B553,Aquifer!C:C,0))</f>
        <v>karnataka</v>
      </c>
      <c r="B553" s="89" t="s">
        <v>148</v>
      </c>
      <c r="C553" s="87">
        <v>5.2788529599525997</v>
      </c>
      <c r="D553" s="130">
        <f>INDEX(Aquifer!J:J,MATCH(B553,Aquifer!C:C,0))*100</f>
        <v>29.336010115784212</v>
      </c>
      <c r="E553" s="128">
        <v>111.1</v>
      </c>
      <c r="F553" s="128">
        <v>62</v>
      </c>
      <c r="G553" s="128">
        <v>51.740016953423904</v>
      </c>
      <c r="H553" s="46" t="str">
        <f t="shared" si="177"/>
        <v>Moderate</v>
      </c>
      <c r="I553" s="46" t="str">
        <f t="shared" si="178"/>
        <v>Low</v>
      </c>
      <c r="J553" s="46" t="str">
        <f t="shared" si="179"/>
        <v>High</v>
      </c>
      <c r="K553" s="46" t="str">
        <f t="shared" si="180"/>
        <v>High</v>
      </c>
      <c r="L553" s="91" t="str">
        <f t="shared" si="181"/>
        <v>District has Moderate proportion of area under cultivation, supporting Low cropping intensity. Irrigation coverage is High with High irrigation water requirements.</v>
      </c>
      <c r="M553" s="132">
        <v>28.310000000000002</v>
      </c>
      <c r="N553" s="132">
        <f>INDEX(Aquifer!H:H,MATCH(B553,Aquifer!C:C,0))</f>
        <v>40.619999999999997</v>
      </c>
      <c r="O553" s="77" t="str">
        <f>INDEX(Aquifer!F:F,MATCH(B553,Aquifer!C:C,0))</f>
        <v>HR</v>
      </c>
      <c r="P553" s="134">
        <f>INDEX(surface_water_body!F:F,MATCH(B553,surface_water_body!A:A,0))</f>
        <v>3937</v>
      </c>
      <c r="Q553" s="42">
        <f>INDEX(surface_water_body!D:D,MATCH(B553,surface_water_body!A:A,0))</f>
        <v>281.00044000000014</v>
      </c>
      <c r="R553" s="132">
        <f>INDEX(surface_water_body!E:E,MATCH(B553,surface_water_body!A:A,0))</f>
        <v>3.4917218569451265</v>
      </c>
      <c r="S553" s="43" t="str">
        <f t="shared" si="182"/>
        <v>Moderate</v>
      </c>
      <c r="T553" s="43" t="str">
        <f t="shared" si="183"/>
        <v>Low</v>
      </c>
      <c r="U553" s="43">
        <f t="shared" si="196"/>
        <v>4</v>
      </c>
      <c r="V553" s="48" t="str">
        <f t="shared" si="184"/>
        <v>Groundwater contribution to irrigation is Moderate with current groundwater development stage classified as Low. There are 3937 surface water bodies, covering 3.5% of district area.</v>
      </c>
      <c r="W553" s="136">
        <v>100</v>
      </c>
      <c r="X553" s="134">
        <v>100</v>
      </c>
      <c r="Y553" s="143">
        <f>INDEX(Aquifer!E:E, MATCH(B553,Aquifer!C:C,0))*100</f>
        <v>0</v>
      </c>
      <c r="Z553" s="139">
        <f>(INDEX(Aquifer!G:G, MATCH(B553,Aquifer!C:C,0)))*(10^4/10^6)</f>
        <v>685.68460000000005</v>
      </c>
      <c r="AA553" s="141">
        <v>0</v>
      </c>
      <c r="AB553" s="56">
        <f>INDEX(Replacement!M:M, MATCH(B553,Replacement!B:B,0))</f>
        <v>7.6</v>
      </c>
      <c r="AC553" s="57">
        <f t="shared" si="197"/>
        <v>1</v>
      </c>
      <c r="AD553" s="57">
        <f>(X553/100)*0.278+(Y553/100)*0.0732</f>
        <v>0.27800000000000002</v>
      </c>
      <c r="AE553" s="44">
        <f t="shared" si="185"/>
        <v>1.3145741985392596E-2</v>
      </c>
      <c r="AF553" s="61" t="str">
        <f t="shared" si="186"/>
        <v>District has 100 pumps, with 100 % of pumps being electric. The electric tariff subsidy is Very High. These pumps abstract 685 MCM of groundwater.</v>
      </c>
      <c r="AG553" s="146">
        <f>INDEX(Replacement!N:N,MATCH(B553,Replacement!B:B,0))</f>
        <v>87.04</v>
      </c>
      <c r="AH553" s="147">
        <f>INDEX('Community SIP'!C:C,MATCH(B553,'Community SIP'!B:B,0))</f>
        <v>1.1100000000000001</v>
      </c>
      <c r="AI553" s="147">
        <f>INDEX('Community SIP'!D:D,MATCH(B553,'Community SIP'!B:B,0))</f>
        <v>1.71</v>
      </c>
      <c r="AJ553" s="67" t="str">
        <f t="shared" si="187"/>
        <v>Very High</v>
      </c>
      <c r="AK553" s="64">
        <f t="shared" si="188"/>
        <v>3</v>
      </c>
      <c r="AL553" s="64" t="str">
        <f t="shared" si="189"/>
        <v>Moderate</v>
      </c>
      <c r="AM553" s="70" t="str">
        <f t="shared" si="190"/>
        <v>Small and Marginal farmers hold 87 % of holdings. The average area per holding is 1.11 ha with Moderate fragmentation of land.</v>
      </c>
      <c r="AN553" s="150" t="str">
        <f>INDEX(DISCOM!E:E,MATCH(B553,DISCOM!B:B,0))</f>
        <v>Mangalore Electricity Supply Company Limited (MESCOM)</v>
      </c>
      <c r="AO553" s="150"/>
      <c r="AP553" s="150" t="str">
        <f>INDEX(DISCOM!F:F,MATCH(B553,DISCOM!B:B,0))</f>
        <v>A</v>
      </c>
      <c r="AQ553" s="74" t="str">
        <f>INDEX(DISCOM!H:H,MATCH(B553,DISCOM!B:B,0))</f>
        <v>Yes</v>
      </c>
      <c r="AR553" s="150" t="s">
        <v>726</v>
      </c>
      <c r="AS553" s="77">
        <f>(INDEX(Tariff!D:D,MATCH(A553,Tariff!A:A,0)))*100</f>
        <v>0</v>
      </c>
      <c r="AT553" s="85" t="str">
        <f>(INDEX(Tariff!E:E,MATCH(A553,Tariff!A:A,0)))</f>
        <v>Very High</v>
      </c>
      <c r="AU553" s="86" t="str">
        <f t="shared" si="191"/>
        <v>Mangalore Electricity Supply Company Limited (MESCOM) is the Distribution Company responsible for distributing electricity. The rating of DISCOM (capturing financial and operational metrics) is A. More than 70 % of feeder is segregated.</v>
      </c>
      <c r="AV553" s="119" t="str">
        <f>INDEX('Community SIP'!I:I,MATCH(B553,'Community SIP'!B:B,0))</f>
        <v/>
      </c>
      <c r="AW553" s="119" t="str">
        <f t="shared" si="194"/>
        <v/>
      </c>
      <c r="AX553" s="119" t="str">
        <f t="shared" si="195"/>
        <v/>
      </c>
      <c r="AY553" s="119"/>
      <c r="AZ553" s="119" t="str">
        <f t="shared" si="192"/>
        <v>Electric</v>
      </c>
      <c r="BA553" s="120" t="s">
        <v>728</v>
      </c>
      <c r="BB553" s="120" t="str">
        <f>INDEX(DISCOM!H:H,MATCH(B553,DISCOM!B:B,0))</f>
        <v>Yes</v>
      </c>
      <c r="BC553" s="153" t="s">
        <v>731</v>
      </c>
      <c r="BD553" s="181" t="str">
        <f t="shared" si="193"/>
        <v>High DISCOM rating alongside feeder segregation and higher proportion of electric pumps suggests both PM-KUSUM model C (IPS and FLS) may be preferred.</v>
      </c>
      <c r="BE553" s="58" t="s">
        <v>732</v>
      </c>
      <c r="BG553">
        <f>Y553*100</f>
        <v>0</v>
      </c>
    </row>
    <row r="554" spans="1:59" ht="123" customHeight="1" x14ac:dyDescent="0.25">
      <c r="A554" s="88" t="str">
        <f>INDEX(Aquifer!A:A,MATCH(B554,Aquifer!C:C,0))</f>
        <v>madhya pradesh</v>
      </c>
      <c r="B554" s="89" t="s">
        <v>589</v>
      </c>
      <c r="C554" s="87">
        <v>5.2176463158419004</v>
      </c>
      <c r="D554" s="130">
        <f>INDEX(Aquifer!J:J,MATCH(B554,Aquifer!C:C,0))*100</f>
        <v>47.565219953805176</v>
      </c>
      <c r="E554" s="128">
        <v>167.70000000000002</v>
      </c>
      <c r="F554" s="128">
        <v>39.6</v>
      </c>
      <c r="G554" s="128">
        <v>73.002215831408222</v>
      </c>
      <c r="H554" s="46" t="str">
        <f t="shared" si="177"/>
        <v>Moderate</v>
      </c>
      <c r="I554" s="46" t="str">
        <f t="shared" si="178"/>
        <v>Moderate</v>
      </c>
      <c r="J554" s="46" t="str">
        <f t="shared" si="179"/>
        <v>Moderate</v>
      </c>
      <c r="K554" s="46" t="str">
        <f t="shared" si="180"/>
        <v>Very High</v>
      </c>
      <c r="L554" s="91" t="str">
        <f t="shared" si="181"/>
        <v>District has Moderate proportion of area under cultivation, supporting Moderate cropping intensity. Irrigation coverage is Moderate with Very High irrigation water requirements.</v>
      </c>
      <c r="M554" s="132">
        <v>69.23</v>
      </c>
      <c r="N554" s="132">
        <f>INDEX(Aquifer!H:H,MATCH(B554,Aquifer!C:C,0))</f>
        <v>67.67</v>
      </c>
      <c r="O554" s="77" t="str">
        <f>INDEX(Aquifer!F:F,MATCH(B554,Aquifer!C:C,0))</f>
        <v>HR</v>
      </c>
      <c r="P554" s="134">
        <f>INDEX(surface_water_body!F:F,MATCH(B554,surface_water_body!A:A,0))</f>
        <v>1199</v>
      </c>
      <c r="Q554" s="42">
        <f>INDEX(surface_water_body!D:D,MATCH(B554,surface_water_body!A:A,0))</f>
        <v>83.200639999999964</v>
      </c>
      <c r="R554" s="132">
        <f>INDEX(surface_water_body!E:E,MATCH(B554,surface_water_body!A:A,0))</f>
        <v>0.77888589066075431</v>
      </c>
      <c r="S554" s="43" t="str">
        <f t="shared" si="182"/>
        <v>High</v>
      </c>
      <c r="T554" s="43" t="str">
        <f t="shared" si="183"/>
        <v>Moderate</v>
      </c>
      <c r="U554" s="43">
        <f t="shared" si="196"/>
        <v>4</v>
      </c>
      <c r="V554" s="48" t="str">
        <f t="shared" si="184"/>
        <v>Groundwater contribution to irrigation is High with current groundwater development stage classified as Moderate. There are 1199 surface water bodies, covering 0.8% of district area.</v>
      </c>
      <c r="W554" s="136">
        <v>100</v>
      </c>
      <c r="X554" s="134">
        <v>97</v>
      </c>
      <c r="Y554" s="143">
        <f>INDEX(Aquifer!E:E, MATCH(B554,Aquifer!C:C,0))*100</f>
        <v>3</v>
      </c>
      <c r="Z554" s="139">
        <f>(INDEX(Aquifer!G:G, MATCH(B554,Aquifer!C:C,0)))*(10^4/10^6)</f>
        <v>530.00390000000004</v>
      </c>
      <c r="AA554" s="141">
        <v>135</v>
      </c>
      <c r="AB554" s="56">
        <f>INDEX(Replacement!M:M, MATCH(B554,Replacement!B:B,0))</f>
        <v>13.23</v>
      </c>
      <c r="AC554" s="57">
        <f t="shared" si="197"/>
        <v>1</v>
      </c>
      <c r="AD554" s="57">
        <f>(X554/100)*0.278+(Y554/100)*0.0732</f>
        <v>0.27185599999999999</v>
      </c>
      <c r="AE554" s="44">
        <f t="shared" si="185"/>
        <v>1.7297373065619927E-2</v>
      </c>
      <c r="AF554" s="61" t="str">
        <f t="shared" si="186"/>
        <v>District has 100 pumps, with 97 % of pumps being electric. The electric tariff subsidy is High. These pumps abstract 530 MCM of groundwater.</v>
      </c>
      <c r="AG554" s="146">
        <f>INDEX(Replacement!N:N,MATCH(B554,Replacement!B:B,0))</f>
        <v>74.72</v>
      </c>
      <c r="AH554" s="147">
        <f>INDEX('Community SIP'!C:C,MATCH(B554,'Community SIP'!B:B,0))</f>
        <v>1.62</v>
      </c>
      <c r="AI554" s="147">
        <f>INDEX('Community SIP'!D:D,MATCH(B554,'Community SIP'!B:B,0))</f>
        <v>3.37</v>
      </c>
      <c r="AJ554" s="67" t="str">
        <f t="shared" si="187"/>
        <v>High</v>
      </c>
      <c r="AK554" s="64">
        <f t="shared" si="188"/>
        <v>3</v>
      </c>
      <c r="AL554" s="64" t="str">
        <f t="shared" si="189"/>
        <v>Very High</v>
      </c>
      <c r="AM554" s="70" t="str">
        <f t="shared" si="190"/>
        <v>Small and Marginal farmers hold 74 % of holdings. The average area per holding is 1.62 ha with Very High fragmentation of land.</v>
      </c>
      <c r="AN554" s="150" t="str">
        <f>INDEX(DISCOM!E:E,MATCH(B554,DISCOM!B:B,0))</f>
        <v>Madhya Pradesh Madhya Kshetra Vidyut Vidyut Vitaran Company Limited (MPMKVVCL)</v>
      </c>
      <c r="AO554" s="150"/>
      <c r="AP554" s="150" t="str">
        <f>INDEX(DISCOM!F:F,MATCH(B554,DISCOM!B:B,0))</f>
        <v>B</v>
      </c>
      <c r="AQ554" s="74" t="str">
        <f>INDEX(DISCOM!H:H,MATCH(B554,DISCOM!B:B,0))</f>
        <v>Yes</v>
      </c>
      <c r="AR554" s="150" t="s">
        <v>726</v>
      </c>
      <c r="AS554" s="77">
        <f>(INDEX(Tariff!D:D,MATCH(A554,Tariff!A:A,0)))*100</f>
        <v>135</v>
      </c>
      <c r="AT554" s="85" t="str">
        <f>(INDEX(Tariff!E:E,MATCH(A554,Tariff!A:A,0)))</f>
        <v>High</v>
      </c>
      <c r="AU554" s="86" t="str">
        <f t="shared" si="191"/>
        <v>Madhya Pradesh Madhya Kshetra Vidyut Vidyut Vitaran Company Limited (MPMKVVCL) is the Distribution Company responsible for distributing electricity. The rating of DISCOM (capturing financial and operational metrics) is B. More than 70 % of feeder is segregated.</v>
      </c>
      <c r="AV554" s="119" t="str">
        <f>INDEX('Community SIP'!I:I,MATCH(B554,'Community SIP'!B:B,0))</f>
        <v>Community SIP</v>
      </c>
      <c r="AW554" s="119" t="str">
        <f t="shared" si="194"/>
        <v xml:space="preserve"> Small farm areas alongside higher fragmentation of holdings suggests community SIPs may be preferred</v>
      </c>
      <c r="AX554" s="119" t="str">
        <f t="shared" si="195"/>
        <v/>
      </c>
      <c r="AY554" s="119"/>
      <c r="AZ554" s="119" t="str">
        <f t="shared" si="192"/>
        <v>Electric</v>
      </c>
      <c r="BA554" s="120" t="s">
        <v>728</v>
      </c>
      <c r="BB554" s="120" t="str">
        <f>INDEX(DISCOM!H:H,MATCH(B554,DISCOM!B:B,0))</f>
        <v>Yes</v>
      </c>
      <c r="BC554" s="153" t="s">
        <v>731</v>
      </c>
      <c r="BD554" s="181" t="str">
        <f t="shared" si="193"/>
        <v>High DISCOM rating alongside feeder segregation and higher proportion of electric pumps suggests both PM-KUSUM model C (IPS and FLS) may be preferred. Small farm areas alongside higher fragmentation of holdings suggests community SIPs may be preferred</v>
      </c>
      <c r="BE554" s="58" t="s">
        <v>732</v>
      </c>
      <c r="BG554">
        <f>Y554*100</f>
        <v>300</v>
      </c>
    </row>
    <row r="555" spans="1:59" ht="123" customHeight="1" x14ac:dyDescent="0.25">
      <c r="A555" s="88" t="str">
        <f>INDEX(Aquifer!A:A,MATCH(B555,Aquifer!C:C,0))</f>
        <v>uttar pradesh</v>
      </c>
      <c r="B555" s="89" t="s">
        <v>590</v>
      </c>
      <c r="C555" s="87">
        <v>4.8</v>
      </c>
      <c r="D555" s="130">
        <f>INDEX(Aquifer!J:J,MATCH(B555,Aquifer!C:C,0))*100</f>
        <v>64.458465319072815</v>
      </c>
      <c r="E555" s="128">
        <v>156.29999999999998</v>
      </c>
      <c r="F555" s="128">
        <v>44.3</v>
      </c>
      <c r="G555" s="128">
        <v>69.734598903377403</v>
      </c>
      <c r="H555" s="46" t="str">
        <f t="shared" si="177"/>
        <v>High</v>
      </c>
      <c r="I555" s="46" t="str">
        <f t="shared" si="178"/>
        <v>Moderate</v>
      </c>
      <c r="J555" s="46" t="str">
        <f t="shared" si="179"/>
        <v>Moderate</v>
      </c>
      <c r="K555" s="46" t="str">
        <f t="shared" si="180"/>
        <v>Very High</v>
      </c>
      <c r="L555" s="91" t="str">
        <f t="shared" si="181"/>
        <v>District has High proportion of area under cultivation, supporting Moderate cropping intensity. Irrigation coverage is Moderate with Very High irrigation water requirements.</v>
      </c>
      <c r="M555" s="132">
        <v>73.850000000000009</v>
      </c>
      <c r="N555" s="132">
        <f>INDEX(Aquifer!H:H,MATCH(B555,Aquifer!C:C,0))</f>
        <v>57.14</v>
      </c>
      <c r="O555" s="77" t="str">
        <f>INDEX(Aquifer!F:F,MATCH(B555,Aquifer!C:C,0))</f>
        <v>SR</v>
      </c>
      <c r="P555" s="134">
        <f>INDEX(surface_water_body!F:F,MATCH(B555,surface_water_body!A:A,0))</f>
        <v>1697</v>
      </c>
      <c r="Q555" s="42">
        <f>INDEX(surface_water_body!D:D,MATCH(B555,surface_water_body!A:A,0))</f>
        <v>9.7327700000000608</v>
      </c>
      <c r="R555" s="132">
        <f>INDEX(surface_water_body!E:E,MATCH(B555,surface_water_body!A:A,0))</f>
        <v>0.30701682094768956</v>
      </c>
      <c r="S555" s="43" t="str">
        <f t="shared" si="182"/>
        <v>High</v>
      </c>
      <c r="T555" s="43" t="str">
        <f t="shared" si="183"/>
        <v>Moderate</v>
      </c>
      <c r="U555" s="43">
        <f t="shared" si="196"/>
        <v>3</v>
      </c>
      <c r="V555" s="48" t="str">
        <f t="shared" si="184"/>
        <v>Groundwater contribution to irrigation is High with current groundwater development stage classified as Moderate. There are 1697 surface water bodies, covering 0.3% of district area.</v>
      </c>
      <c r="W555" s="136">
        <v>100</v>
      </c>
      <c r="X555" s="134">
        <v>79</v>
      </c>
      <c r="Y555" s="143">
        <f>INDEX(Aquifer!E:E, MATCH(B555,Aquifer!C:C,0))*100</f>
        <v>19</v>
      </c>
      <c r="Z555" s="139">
        <f>(INDEX(Aquifer!G:G, MATCH(B555,Aquifer!C:C,0)))*(10^4/10^6)</f>
        <v>794.3981</v>
      </c>
      <c r="AA555" s="141">
        <v>0</v>
      </c>
      <c r="AB555" s="56">
        <f>INDEX(Replacement!M:M, MATCH(B555,Replacement!B:B,0))</f>
        <v>3.4</v>
      </c>
      <c r="AC555" s="57">
        <f t="shared" si="197"/>
        <v>1</v>
      </c>
      <c r="AD555" s="57">
        <f>(X555/100)*0.278+(Y555/100)*0.0732</f>
        <v>0.23352800000000004</v>
      </c>
      <c r="AE555" s="44">
        <f t="shared" si="185"/>
        <v>5.7234565992901644E-3</v>
      </c>
      <c r="AF555" s="61" t="str">
        <f t="shared" si="186"/>
        <v>District has 100 pumps, with 79 % of pumps being electric. The electric tariff subsidy is Very High. These pumps abstract 794 MCM of groundwater.</v>
      </c>
      <c r="AG555" s="146">
        <f>INDEX(Replacement!N:N,MATCH(B555,Replacement!B:B,0))</f>
        <v>94.031788419999998</v>
      </c>
      <c r="AH555" s="147">
        <f>INDEX('Community SIP'!C:C,MATCH(B555,'Community SIP'!B:B,0))</f>
        <v>0.71</v>
      </c>
      <c r="AI555" s="147">
        <f>INDEX('Community SIP'!D:D,MATCH(B555,'Community SIP'!B:B,0))</f>
        <v>1.87</v>
      </c>
      <c r="AJ555" s="67" t="str">
        <f t="shared" si="187"/>
        <v>Very High</v>
      </c>
      <c r="AK555" s="64">
        <f t="shared" si="188"/>
        <v>4</v>
      </c>
      <c r="AL555" s="64" t="str">
        <f t="shared" si="189"/>
        <v>Moderate</v>
      </c>
      <c r="AM555" s="70" t="str">
        <f t="shared" si="190"/>
        <v>Small and Marginal farmers hold 94 % of holdings. The average area per holding is 0.71 ha with Moderate fragmentation of land.</v>
      </c>
      <c r="AN555" s="150" t="str">
        <f>INDEX(DISCOM!E:E,MATCH(B555,DISCOM!B:B,0))</f>
        <v>Madhyanchal Vidyut Vitran Nigam Limited (MVVNL)</v>
      </c>
      <c r="AO555" s="150"/>
      <c r="AP555" s="150" t="str">
        <f>INDEX(DISCOM!F:F,MATCH(B555,DISCOM!B:B,0))</f>
        <v>C-</v>
      </c>
      <c r="AQ555" s="74" t="str">
        <f>INDEX(DISCOM!H:H,MATCH(B555,DISCOM!B:B,0))</f>
        <v>Yes</v>
      </c>
      <c r="AR555" s="150" t="s">
        <v>726</v>
      </c>
      <c r="AS555" s="77">
        <f>(INDEX(Tariff!D:D,MATCH(A555,Tariff!A:A,0)))*100</f>
        <v>0</v>
      </c>
      <c r="AT555" s="85" t="str">
        <f>(INDEX(Tariff!E:E,MATCH(A555,Tariff!A:A,0)))</f>
        <v>Very High</v>
      </c>
      <c r="AU555" s="86" t="str">
        <f t="shared" si="191"/>
        <v>Madhyanchal Vidyut Vitran Nigam Limited (MVVNL) is the Distribution Company responsible for distributing electricity. The rating of DISCOM (capturing financial and operational metrics) is C-. More than 70 % of feeder is segregated.</v>
      </c>
      <c r="AV555" s="119" t="str">
        <f>INDEX('Community SIP'!I:I,MATCH(B555,'Community SIP'!B:B,0))</f>
        <v>Community SIP</v>
      </c>
      <c r="AW555" s="119" t="str">
        <f t="shared" si="194"/>
        <v xml:space="preserve"> Small farm areas alongside higher fragmentation of holdings suggests community SIPs may be preferred</v>
      </c>
      <c r="AX555" s="119" t="str">
        <f t="shared" si="195"/>
        <v xml:space="preserve"> High groundwater development suggests that new SIPs should focus on surface water sources. </v>
      </c>
      <c r="AY555" s="120" t="s">
        <v>727</v>
      </c>
      <c r="AZ555" s="119" t="str">
        <f t="shared" si="192"/>
        <v>Electric</v>
      </c>
      <c r="BA555" s="119"/>
      <c r="BB555" s="120" t="str">
        <f>INDEX(DISCOM!H:H,MATCH(B555,DISCOM!B:B,0))</f>
        <v>Yes</v>
      </c>
      <c r="BC555" s="153" t="s">
        <v>733</v>
      </c>
      <c r="BD555" s="181" t="str">
        <f t="shared" si="193"/>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555" s="58" t="s">
        <v>725</v>
      </c>
      <c r="BG555">
        <f>Y555*100</f>
        <v>1900</v>
      </c>
    </row>
    <row r="556" spans="1:59" ht="123" customHeight="1" x14ac:dyDescent="0.25">
      <c r="A556" s="88" t="str">
        <f>INDEX(Aquifer!A:A,MATCH(B556,Aquifer!C:C,0))</f>
        <v>jammu and kashmir</v>
      </c>
      <c r="B556" s="89" t="s">
        <v>424</v>
      </c>
      <c r="C556" s="87">
        <v>4.6100000000000003</v>
      </c>
      <c r="D556" s="130">
        <f>INDEX(Aquifer!J:J,MATCH(B556,Aquifer!C:C,0))*100</f>
        <v>53.040716300210832</v>
      </c>
      <c r="E556" s="128">
        <v>111.00000000000001</v>
      </c>
      <c r="F556" s="128">
        <v>58.5</v>
      </c>
      <c r="G556" s="128">
        <v>45.618077752174237</v>
      </c>
      <c r="H556" s="46" t="str">
        <f t="shared" si="177"/>
        <v>High</v>
      </c>
      <c r="I556" s="46" t="str">
        <f t="shared" si="178"/>
        <v>Low</v>
      </c>
      <c r="J556" s="46" t="str">
        <f t="shared" si="179"/>
        <v>High</v>
      </c>
      <c r="K556" s="46" t="str">
        <f t="shared" si="180"/>
        <v>Moderate</v>
      </c>
      <c r="L556" s="91" t="str">
        <f t="shared" si="181"/>
        <v>District has High proportion of area under cultivation, supporting Low cropping intensity. Irrigation coverage is High with Moderate irrigation water requirements.</v>
      </c>
      <c r="M556" s="132">
        <v>0.8</v>
      </c>
      <c r="N556" s="132">
        <f>INDEX(Aquifer!H:H,MATCH(B556,Aquifer!C:C,0))</f>
        <v>14.9</v>
      </c>
      <c r="O556" s="77" t="str">
        <f>INDEX(Aquifer!F:F,MATCH(B556,Aquifer!C:C,0))</f>
        <v>SR</v>
      </c>
      <c r="P556" s="134">
        <f>INDEX(surface_water_body!F:F,MATCH(B556,surface_water_body!A:A,0))</f>
        <v>0</v>
      </c>
      <c r="Q556" s="42">
        <f>INDEX(surface_water_body!D:D,MATCH(B556,surface_water_body!A:A,0))</f>
        <v>0</v>
      </c>
      <c r="R556" s="132">
        <f>INDEX(surface_water_body!E:E,MATCH(B556,surface_water_body!A:A,0))</f>
        <v>0</v>
      </c>
      <c r="S556" s="43" t="str">
        <f t="shared" si="182"/>
        <v>Low</v>
      </c>
      <c r="T556" s="43" t="str">
        <f t="shared" si="183"/>
        <v>Low</v>
      </c>
      <c r="U556" s="43">
        <f t="shared" si="196"/>
        <v>1</v>
      </c>
      <c r="V556" s="48" t="str">
        <f t="shared" si="184"/>
        <v>Groundwater contribution to irrigation is Low with current groundwater development stage classified as Low. There are 0 surface water bodies, covering 0% of district area.</v>
      </c>
      <c r="W556" s="136">
        <v>100</v>
      </c>
      <c r="X556" s="134">
        <v>27</v>
      </c>
      <c r="Y556" s="143">
        <f>INDEX(Aquifer!E:E, MATCH(B556,Aquifer!C:C,0))*100</f>
        <v>73</v>
      </c>
      <c r="Z556" s="139">
        <f>(INDEX(Aquifer!G:G, MATCH(B556,Aquifer!C:C,0)))*(10^4/10^6)</f>
        <v>24.236599999999999</v>
      </c>
      <c r="AA556" s="141">
        <v>235</v>
      </c>
      <c r="AB556" s="56">
        <f>INDEX(Replacement!M:M, MATCH(B556,Replacement!B:B,0))</f>
        <v>8.1051015333387095</v>
      </c>
      <c r="AC556" s="57">
        <f t="shared" si="197"/>
        <v>3</v>
      </c>
      <c r="AD556" s="57">
        <f>(X556/100)*0.278+(Y556/100)*0.0732</f>
        <v>0.128496</v>
      </c>
      <c r="AE556" s="44">
        <f t="shared" si="185"/>
        <v>2.2904566878900878E-4</v>
      </c>
      <c r="AF556" s="61" t="str">
        <f t="shared" si="186"/>
        <v>District has 100 pumps, with 27 % of pumps being electric. The electric tariff subsidy is Moderate. These pumps abstract 24 MCM of groundwater.</v>
      </c>
      <c r="AG556" s="146">
        <f>INDEX(Replacement!N:N,MATCH(B556,Replacement!B:B,0))</f>
        <v>97.399999999999991</v>
      </c>
      <c r="AH556" s="147">
        <f>INDEX('Community SIP'!C:C,MATCH(B556,'Community SIP'!B:B,0))</f>
        <v>0.55000000000000004</v>
      </c>
      <c r="AI556" s="147">
        <f>INDEX('Community SIP'!D:D,MATCH(B556,'Community SIP'!B:B,0))</f>
        <v>7.21</v>
      </c>
      <c r="AJ556" s="67" t="str">
        <f t="shared" si="187"/>
        <v>Very High</v>
      </c>
      <c r="AK556" s="64">
        <f t="shared" si="188"/>
        <v>4</v>
      </c>
      <c r="AL556" s="64" t="str">
        <f t="shared" si="189"/>
        <v>Very High</v>
      </c>
      <c r="AM556" s="70" t="str">
        <f t="shared" si="190"/>
        <v>Small and Marginal farmers hold 97 % of holdings. The average area per holding is 0.55 ha with Very High fragmentation of land.</v>
      </c>
      <c r="AN556" s="150" t="e">
        <f>INDEX(DISCOM!E:E,MATCH(B556,DISCOM!B:B,0))</f>
        <v>#N/A</v>
      </c>
      <c r="AO556" s="150"/>
      <c r="AP556" s="150" t="e">
        <f>INDEX(DISCOM!F:F,MATCH(B556,DISCOM!B:B,0))</f>
        <v>#N/A</v>
      </c>
      <c r="AQ556" s="74" t="str">
        <f>INDEX(DISCOM!H:H,MATCH(B556,DISCOM!B:B,0))</f>
        <v>No data</v>
      </c>
      <c r="AR556" s="150"/>
      <c r="AS556" s="77">
        <f>(INDEX(Tariff!D:D,MATCH(A556,Tariff!A:A,0)))*100</f>
        <v>235</v>
      </c>
      <c r="AT556" s="85" t="str">
        <f>(INDEX(Tariff!E:E,MATCH(A556,Tariff!A:A,0)))</f>
        <v>Moderate</v>
      </c>
      <c r="AU556" s="86" t="s">
        <v>735</v>
      </c>
      <c r="AV556" s="119" t="str">
        <f>INDEX('Community SIP'!I:I,MATCH(B556,'Community SIP'!B:B,0))</f>
        <v>Community SIP</v>
      </c>
      <c r="AW556" s="119" t="str">
        <f t="shared" si="194"/>
        <v xml:space="preserve"> Small farm areas alongside higher fragmentation of holdings suggests community SIPs may be preferred</v>
      </c>
      <c r="AX556" s="119" t="str">
        <f t="shared" si="195"/>
        <v/>
      </c>
      <c r="AY556" s="119"/>
      <c r="AZ556" s="119" t="str">
        <f t="shared" si="192"/>
        <v>Diesel</v>
      </c>
      <c r="BA556" s="119"/>
      <c r="BB556" s="120" t="str">
        <f>INDEX(DISCOM!H:H,MATCH(B556,DISCOM!B:B,0))</f>
        <v>No data</v>
      </c>
      <c r="BC556" s="153" t="s">
        <v>736</v>
      </c>
      <c r="BD556" s="181" t="str">
        <f t="shared" si="193"/>
        <v>Higher proportion of diesel pumps suggests that PM-KUSUM model B be preferred. Small farm areas alongside higher fragmentation of holdings suggests community SIPs may be preferred</v>
      </c>
      <c r="BE556" s="58" t="s">
        <v>737</v>
      </c>
      <c r="BG556">
        <f>Y556*100</f>
        <v>7300</v>
      </c>
    </row>
    <row r="557" spans="1:59" ht="123" customHeight="1" x14ac:dyDescent="0.25">
      <c r="A557" s="88" t="str">
        <f>INDEX(Aquifer!A:A,MATCH(B557,Aquifer!C:C,0))</f>
        <v>uttar pradesh</v>
      </c>
      <c r="B557" s="89" t="s">
        <v>391</v>
      </c>
      <c r="C557" s="87">
        <v>4.7132038377440999</v>
      </c>
      <c r="D557" s="130">
        <f>INDEX(Aquifer!J:J,MATCH(B557,Aquifer!C:C,0))*100</f>
        <v>75.00218257032914</v>
      </c>
      <c r="E557" s="128">
        <v>167.70000000000002</v>
      </c>
      <c r="F557" s="128">
        <v>54.3</v>
      </c>
      <c r="G557" s="128">
        <v>75.327399222426848</v>
      </c>
      <c r="H557" s="46" t="str">
        <f t="shared" si="177"/>
        <v>Very High</v>
      </c>
      <c r="I557" s="46" t="str">
        <f t="shared" si="178"/>
        <v>Moderate</v>
      </c>
      <c r="J557" s="46" t="str">
        <f t="shared" si="179"/>
        <v>High</v>
      </c>
      <c r="K557" s="46" t="str">
        <f t="shared" si="180"/>
        <v>Very High</v>
      </c>
      <c r="L557" s="91" t="str">
        <f t="shared" si="181"/>
        <v>District has Very High proportion of area under cultivation, supporting Moderate cropping intensity. Irrigation coverage is High with Very High irrigation water requirements.</v>
      </c>
      <c r="M557" s="132">
        <v>63.54</v>
      </c>
      <c r="N557" s="132">
        <f>INDEX(Aquifer!H:H,MATCH(B557,Aquifer!C:C,0))</f>
        <v>63.31</v>
      </c>
      <c r="O557" s="77" t="str">
        <f>INDEX(Aquifer!F:F,MATCH(B557,Aquifer!C:C,0))</f>
        <v>SR</v>
      </c>
      <c r="P557" s="134">
        <f>INDEX(surface_water_body!F:F,MATCH(B557,surface_water_body!A:A,0))</f>
        <v>6905</v>
      </c>
      <c r="Q557" s="42">
        <f>INDEX(surface_water_body!D:D,MATCH(B557,surface_water_body!A:A,0))</f>
        <v>26.801629999999935</v>
      </c>
      <c r="R557" s="132">
        <f>INDEX(surface_water_body!E:E,MATCH(B557,surface_water_body!A:A,0))</f>
        <v>0.76789089080921769</v>
      </c>
      <c r="S557" s="43" t="str">
        <f t="shared" si="182"/>
        <v>High</v>
      </c>
      <c r="T557" s="43" t="str">
        <f t="shared" si="183"/>
        <v>Moderate</v>
      </c>
      <c r="U557" s="43">
        <f t="shared" si="196"/>
        <v>4</v>
      </c>
      <c r="V557" s="48" t="str">
        <f t="shared" si="184"/>
        <v>Groundwater contribution to irrigation is High with current groundwater development stage classified as Moderate. There are 6905 surface water bodies, covering 0.8% of district area.</v>
      </c>
      <c r="W557" s="136">
        <v>100</v>
      </c>
      <c r="X557" s="134">
        <v>1</v>
      </c>
      <c r="Y557" s="143">
        <f>INDEX(Aquifer!E:E, MATCH(B557,Aquifer!C:C,0))*100</f>
        <v>98</v>
      </c>
      <c r="Z557" s="139">
        <f>(INDEX(Aquifer!G:G, MATCH(B557,Aquifer!C:C,0)))*(10^4/10^6)</f>
        <v>445.3193</v>
      </c>
      <c r="AA557" s="141">
        <v>0</v>
      </c>
      <c r="AB557" s="56">
        <f>INDEX(Replacement!M:M, MATCH(B557,Replacement!B:B,0))</f>
        <v>3.89</v>
      </c>
      <c r="AC557" s="57">
        <f t="shared" si="197"/>
        <v>4</v>
      </c>
      <c r="AD557" s="57">
        <f>(X557/100)*0.278+(Y557/100)*0.0732</f>
        <v>7.4515999999999999E-2</v>
      </c>
      <c r="AE557" s="44">
        <f t="shared" si="185"/>
        <v>1.1713130266809016E-3</v>
      </c>
      <c r="AF557" s="61" t="str">
        <f t="shared" si="186"/>
        <v>District has 100 pumps, with 1 % of pumps being electric. The electric tariff subsidy is Very High. These pumps abstract 445 MCM of groundwater.</v>
      </c>
      <c r="AG557" s="146">
        <f>INDEX(Replacement!N:N,MATCH(B557,Replacement!B:B,0))</f>
        <v>96.234012649999997</v>
      </c>
      <c r="AH557" s="147">
        <f>INDEX('Community SIP'!C:C,MATCH(B557,'Community SIP'!B:B,0))</f>
        <v>0.57999999999999996</v>
      </c>
      <c r="AI557" s="147">
        <f>INDEX('Community SIP'!D:D,MATCH(B557,'Community SIP'!B:B,0))</f>
        <v>1.38</v>
      </c>
      <c r="AJ557" s="67" t="str">
        <f t="shared" si="187"/>
        <v>Very High</v>
      </c>
      <c r="AK557" s="64">
        <f t="shared" si="188"/>
        <v>4</v>
      </c>
      <c r="AL557" s="64" t="str">
        <f t="shared" si="189"/>
        <v>Moderate</v>
      </c>
      <c r="AM557" s="70" t="str">
        <f t="shared" si="190"/>
        <v>Small and Marginal farmers hold 96 % of holdings. The average area per holding is 0.58 ha with Moderate fragmentation of land.</v>
      </c>
      <c r="AN557" s="150" t="str">
        <f>INDEX(DISCOM!E:E,MATCH(B557,DISCOM!B:B,0))</f>
        <v>Purvanchal Vidyut Vitran Nigam Limited (PuVVNL)</v>
      </c>
      <c r="AO557" s="150"/>
      <c r="AP557" s="150" t="str">
        <f>INDEX(DISCOM!F:F,MATCH(B557,DISCOM!B:B,0))</f>
        <v>C-</v>
      </c>
      <c r="AQ557" s="74" t="str">
        <f>INDEX(DISCOM!H:H,MATCH(B557,DISCOM!B:B,0))</f>
        <v>Yes</v>
      </c>
      <c r="AR557" s="150" t="s">
        <v>726</v>
      </c>
      <c r="AS557" s="77">
        <f>(INDEX(Tariff!D:D,MATCH(A557,Tariff!A:A,0)))*100</f>
        <v>0</v>
      </c>
      <c r="AT557" s="85" t="str">
        <f>(INDEX(Tariff!E:E,MATCH(A557,Tariff!A:A,0)))</f>
        <v>Very High</v>
      </c>
      <c r="AU557" s="86" t="str">
        <f t="shared" si="191"/>
        <v>Purvanchal Vidyut Vitran Nigam Limited (PuVVNL) is the Distribution Company responsible for distributing electricity. The rating of DISCOM (capturing financial and operational metrics) is C-. More than 70 % of feeder is segregated.</v>
      </c>
      <c r="AV557" s="119" t="str">
        <f>INDEX('Community SIP'!I:I,MATCH(B557,'Community SIP'!B:B,0))</f>
        <v>Community SIP</v>
      </c>
      <c r="AW557" s="119" t="str">
        <f t="shared" si="194"/>
        <v xml:space="preserve"> Small farm areas alongside higher fragmentation of holdings suggests community SIPs may be preferred</v>
      </c>
      <c r="AX557" s="119" t="str">
        <f t="shared" si="195"/>
        <v/>
      </c>
      <c r="AY557" s="119"/>
      <c r="AZ557" s="119" t="str">
        <f t="shared" si="192"/>
        <v>Diesel</v>
      </c>
      <c r="BA557" s="119"/>
      <c r="BB557" s="120" t="str">
        <f>INDEX(DISCOM!H:H,MATCH(B557,DISCOM!B:B,0))</f>
        <v>Yes</v>
      </c>
      <c r="BC557" s="153" t="s">
        <v>736</v>
      </c>
      <c r="BD557" s="181" t="str">
        <f t="shared" si="193"/>
        <v>Higher proportion of diesel pumps suggests that PM-KUSUM model B be preferred. Small farm areas alongside higher fragmentation of holdings suggests community SIPs may be preferred</v>
      </c>
      <c r="BE557" s="58" t="s">
        <v>737</v>
      </c>
      <c r="BG557">
        <f>Y557*100</f>
        <v>9800</v>
      </c>
    </row>
    <row r="558" spans="1:59" ht="123" customHeight="1" x14ac:dyDescent="0.25">
      <c r="A558" s="88" t="str">
        <f>INDEX(Aquifer!A:A,MATCH(B558,Aquifer!C:C,0))</f>
        <v>madhya pradesh</v>
      </c>
      <c r="B558" s="89" t="s">
        <v>425</v>
      </c>
      <c r="C558" s="87">
        <v>5.13</v>
      </c>
      <c r="D558" s="130">
        <f>INDEX(Aquifer!J:J,MATCH(B558,Aquifer!C:C,0))*100</f>
        <v>35.014758826159465</v>
      </c>
      <c r="E558" s="128">
        <v>140.30000000000001</v>
      </c>
      <c r="F558" s="128">
        <v>34.299999999999997</v>
      </c>
      <c r="G558" s="128">
        <v>70.534183111930176</v>
      </c>
      <c r="H558" s="46" t="str">
        <f t="shared" si="177"/>
        <v>Moderate</v>
      </c>
      <c r="I558" s="46" t="str">
        <f t="shared" si="178"/>
        <v>Moderate</v>
      </c>
      <c r="J558" s="46" t="str">
        <f t="shared" si="179"/>
        <v>Moderate</v>
      </c>
      <c r="K558" s="46" t="str">
        <f t="shared" si="180"/>
        <v>Very High</v>
      </c>
      <c r="L558" s="91" t="str">
        <f t="shared" si="181"/>
        <v>District has Moderate proportion of area under cultivation, supporting Moderate cropping intensity. Irrigation coverage is Moderate with Very High irrigation water requirements.</v>
      </c>
      <c r="M558" s="132">
        <v>65.19</v>
      </c>
      <c r="N558" s="132">
        <f>INDEX(Aquifer!H:H,MATCH(B558,Aquifer!C:C,0))</f>
        <v>36.11</v>
      </c>
      <c r="O558" s="77" t="str">
        <f>INDEX(Aquifer!F:F,MATCH(B558,Aquifer!C:C,0))</f>
        <v>SR</v>
      </c>
      <c r="P558" s="134">
        <f>INDEX(surface_water_body!F:F,MATCH(B558,surface_water_body!A:A,0))</f>
        <v>337</v>
      </c>
      <c r="Q558" s="42">
        <f>INDEX(surface_water_body!D:D,MATCH(B558,surface_water_body!A:A,0))</f>
        <v>5.1377400000000035</v>
      </c>
      <c r="R558" s="132">
        <f>INDEX(surface_water_body!E:E,MATCH(B558,surface_water_body!A:A,0))</f>
        <v>0.10683380021110825</v>
      </c>
      <c r="S558" s="43" t="str">
        <f t="shared" si="182"/>
        <v>High</v>
      </c>
      <c r="T558" s="43" t="str">
        <f t="shared" si="183"/>
        <v>Low</v>
      </c>
      <c r="U558" s="43">
        <f t="shared" si="196"/>
        <v>2</v>
      </c>
      <c r="V558" s="48" t="str">
        <f t="shared" si="184"/>
        <v>Groundwater contribution to irrigation is High with current groundwater development stage classified as Low. There are 337 surface water bodies, covering 0.1% of district area.</v>
      </c>
      <c r="W558" s="136">
        <v>100</v>
      </c>
      <c r="X558" s="134">
        <v>70</v>
      </c>
      <c r="Y558" s="143">
        <f>INDEX(Aquifer!E:E, MATCH(B558,Aquifer!C:C,0))*100</f>
        <v>28.999999999999996</v>
      </c>
      <c r="Z558" s="139">
        <f>(INDEX(Aquifer!G:G, MATCH(B558,Aquifer!C:C,0)))*(10^4/10^6)</f>
        <v>105.4905</v>
      </c>
      <c r="AA558" s="141">
        <v>135</v>
      </c>
      <c r="AB558" s="56">
        <f>INDEX(Replacement!M:M, MATCH(B558,Replacement!B:B,0))</f>
        <v>10.15</v>
      </c>
      <c r="AC558" s="57">
        <f t="shared" si="197"/>
        <v>2</v>
      </c>
      <c r="AD558" s="57">
        <f>(X558/100)*0.278+(Y558/100)*0.0732</f>
        <v>0.21582799999999999</v>
      </c>
      <c r="AE558" s="44">
        <f t="shared" si="185"/>
        <v>2.0969568772907224E-3</v>
      </c>
      <c r="AF558" s="61" t="str">
        <f t="shared" si="186"/>
        <v>District has 100 pumps, with 70 % of pumps being electric. The electric tariff subsidy is High. These pumps abstract 105 MCM of groundwater.</v>
      </c>
      <c r="AG558" s="146">
        <f>INDEX(Replacement!N:N,MATCH(B558,Replacement!B:B,0))</f>
        <v>82.05</v>
      </c>
      <c r="AH558" s="147">
        <f>INDEX('Community SIP'!C:C,MATCH(B558,'Community SIP'!B:B,0))</f>
        <v>1.2</v>
      </c>
      <c r="AI558" s="147">
        <f>INDEX('Community SIP'!D:D,MATCH(B558,'Community SIP'!B:B,0))</f>
        <v>2.93</v>
      </c>
      <c r="AJ558" s="67" t="str">
        <f t="shared" si="187"/>
        <v>Very High</v>
      </c>
      <c r="AK558" s="64">
        <f t="shared" si="188"/>
        <v>3</v>
      </c>
      <c r="AL558" s="64" t="str">
        <f t="shared" si="189"/>
        <v>High</v>
      </c>
      <c r="AM558" s="70" t="str">
        <f t="shared" si="190"/>
        <v>Small and Marginal farmers hold 82 % of holdings. The average area per holding is 1.2 ha with High fragmentation of land.</v>
      </c>
      <c r="AN558" s="150" t="str">
        <f>INDEX(DISCOM!E:E,MATCH(B558,DISCOM!B:B,0))</f>
        <v>Madhya Pradesh Poorv Kshetra Vidyut Vitaran Company Limited (MPPoKVVCL)</v>
      </c>
      <c r="AO558" s="150"/>
      <c r="AP558" s="150" t="str">
        <f>INDEX(DISCOM!F:F,MATCH(B558,DISCOM!B:B,0))</f>
        <v>B-</v>
      </c>
      <c r="AQ558" s="74" t="str">
        <f>INDEX(DISCOM!H:H,MATCH(B558,DISCOM!B:B,0))</f>
        <v>Yes</v>
      </c>
      <c r="AR558" s="150" t="s">
        <v>726</v>
      </c>
      <c r="AS558" s="77">
        <f>(INDEX(Tariff!D:D,MATCH(A558,Tariff!A:A,0)))*100</f>
        <v>135</v>
      </c>
      <c r="AT558" s="85" t="str">
        <f>(INDEX(Tariff!E:E,MATCH(A558,Tariff!A:A,0)))</f>
        <v>High</v>
      </c>
      <c r="AU558" s="86" t="str">
        <f t="shared" si="191"/>
        <v>Madhya Pradesh Poorv Kshetra Vidyut Vitaran Company Limited (MPPoKVVCL) is the Distribution Company responsible for distributing electricity. The rating of DISCOM (capturing financial and operational metrics) is B-. More than 70 % of feeder is segregated.</v>
      </c>
      <c r="AV558" s="119" t="str">
        <f>INDEX('Community SIP'!I:I,MATCH(B558,'Community SIP'!B:B,0))</f>
        <v>Community SIP</v>
      </c>
      <c r="AW558" s="119" t="str">
        <f t="shared" si="194"/>
        <v xml:space="preserve"> Small farm areas alongside higher fragmentation of holdings suggests community SIPs may be preferred</v>
      </c>
      <c r="AX558" s="119" t="str">
        <f t="shared" si="195"/>
        <v/>
      </c>
      <c r="AY558" s="119"/>
      <c r="AZ558" s="119" t="str">
        <f t="shared" si="192"/>
        <v>Electric</v>
      </c>
      <c r="BA558" s="119"/>
      <c r="BB558" s="120" t="str">
        <f>INDEX(DISCOM!H:H,MATCH(B558,DISCOM!B:B,0))</f>
        <v>Yes</v>
      </c>
      <c r="BC558" s="153" t="s">
        <v>741</v>
      </c>
      <c r="BD558"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58" s="58" t="s">
        <v>742</v>
      </c>
      <c r="BG558">
        <f>Y558*100</f>
        <v>2899.9999999999995</v>
      </c>
    </row>
    <row r="559" spans="1:59" ht="123" customHeight="1" x14ac:dyDescent="0.25">
      <c r="A559" s="88" t="str">
        <f>INDEX(Aquifer!A:A,MATCH(B559,Aquifer!C:C,0))</f>
        <v>rajasthan</v>
      </c>
      <c r="B559" s="89" t="s">
        <v>591</v>
      </c>
      <c r="C559" s="87">
        <v>5.2112936220212998</v>
      </c>
      <c r="D559" s="130">
        <f>INDEX(Aquifer!J:J,MATCH(B559,Aquifer!C:C,0))*100</f>
        <v>65.602082343462726</v>
      </c>
      <c r="E559" s="128">
        <v>140.1</v>
      </c>
      <c r="F559" s="128">
        <v>37.200000000000003</v>
      </c>
      <c r="G559" s="128">
        <v>69.270260359369274</v>
      </c>
      <c r="H559" s="46" t="str">
        <f t="shared" si="177"/>
        <v>High</v>
      </c>
      <c r="I559" s="46" t="str">
        <f t="shared" si="178"/>
        <v>Moderate</v>
      </c>
      <c r="J559" s="46" t="str">
        <f t="shared" si="179"/>
        <v>Moderate</v>
      </c>
      <c r="K559" s="46" t="str">
        <f t="shared" si="180"/>
        <v>Very High</v>
      </c>
      <c r="L559" s="91" t="str">
        <f t="shared" si="181"/>
        <v>District has High proportion of area under cultivation, supporting Moderate cropping intensity. Irrigation coverage is Moderate with Very High irrigation water requirements.</v>
      </c>
      <c r="M559" s="132">
        <v>99.18</v>
      </c>
      <c r="N559" s="132">
        <f>INDEX(Aquifer!H:H,MATCH(B559,Aquifer!C:C,0))</f>
        <v>192.11</v>
      </c>
      <c r="O559" s="77" t="str">
        <f>INDEX(Aquifer!F:F,MATCH(B559,Aquifer!C:C,0))</f>
        <v>HR</v>
      </c>
      <c r="P559" s="134">
        <f>INDEX(surface_water_body!F:F,MATCH(B559,surface_water_body!A:A,0))</f>
        <v>53</v>
      </c>
      <c r="Q559" s="42">
        <f>INDEX(surface_water_body!D:D,MATCH(B559,surface_water_body!A:A,0))</f>
        <v>1108.3215</v>
      </c>
      <c r="R559" s="132">
        <f>INDEX(surface_water_body!E:E,MATCH(B559,surface_water_body!A:A,0))</f>
        <v>13.969886622285014</v>
      </c>
      <c r="S559" s="43" t="str">
        <f t="shared" si="182"/>
        <v>Very High</v>
      </c>
      <c r="T559" s="43" t="str">
        <f t="shared" si="183"/>
        <v>Over-exploited</v>
      </c>
      <c r="U559" s="43">
        <f t="shared" si="196"/>
        <v>4</v>
      </c>
      <c r="V559" s="48" t="str">
        <f t="shared" si="184"/>
        <v>Groundwater contribution to irrigation is Very High with current groundwater development stage classified as Over-exploited. There are 53 surface water bodies, covering 14% of district area.</v>
      </c>
      <c r="W559" s="136">
        <v>100</v>
      </c>
      <c r="X559" s="134">
        <v>53</v>
      </c>
      <c r="Y559" s="143">
        <f>INDEX(Aquifer!E:E, MATCH(B559,Aquifer!C:C,0))*100</f>
        <v>46</v>
      </c>
      <c r="Z559" s="139">
        <f>(INDEX(Aquifer!G:G, MATCH(B559,Aquifer!C:C,0)))*(10^4/10^6)</f>
        <v>128.65719999999999</v>
      </c>
      <c r="AA559" s="141">
        <v>167</v>
      </c>
      <c r="AB559" s="56">
        <f>INDEX(Replacement!M:M, MATCH(B559,Replacement!B:B,0))</f>
        <v>49</v>
      </c>
      <c r="AC559" s="57">
        <f t="shared" si="197"/>
        <v>2</v>
      </c>
      <c r="AD559" s="57">
        <f>(X559/100)*0.278+(Y559/100)*0.0732</f>
        <v>0.18101200000000003</v>
      </c>
      <c r="AE559" s="44">
        <f t="shared" si="185"/>
        <v>1.0354755834156742E-2</v>
      </c>
      <c r="AF559" s="61" t="str">
        <f t="shared" si="186"/>
        <v>District has 100 pumps, with 53 % of pumps being electric. The electric tariff subsidy is Moderate. These pumps abstract 128 MCM of groundwater.</v>
      </c>
      <c r="AG559" s="146">
        <f>INDEX(Replacement!N:N,MATCH(B559,Replacement!B:B,0))</f>
        <v>67.458243299999992</v>
      </c>
      <c r="AH559" s="147">
        <f>INDEX('Community SIP'!C:C,MATCH(B559,'Community SIP'!B:B,0))</f>
        <v>1.88</v>
      </c>
      <c r="AI559" s="147">
        <f>INDEX('Community SIP'!D:D,MATCH(B559,'Community SIP'!B:B,0))</f>
        <v>2.17</v>
      </c>
      <c r="AJ559" s="67" t="str">
        <f t="shared" si="187"/>
        <v>High</v>
      </c>
      <c r="AK559" s="64">
        <f t="shared" si="188"/>
        <v>3</v>
      </c>
      <c r="AL559" s="64" t="str">
        <f t="shared" si="189"/>
        <v>High</v>
      </c>
      <c r="AM559" s="70" t="str">
        <f t="shared" si="190"/>
        <v>Small and Marginal farmers hold 67 % of holdings. The average area per holding is 1.88 ha with High fragmentation of land.</v>
      </c>
      <c r="AN559" s="150" t="str">
        <f>INDEX(DISCOM!E:E,MATCH(B559,DISCOM!B:B,0))</f>
        <v>Ajmer Vidyut Vitran Nigam Limited (AVVNL)</v>
      </c>
      <c r="AO559" s="150" t="str">
        <f>RIGHT(AN559,7)</f>
        <v>(AVVNL)</v>
      </c>
      <c r="AP559" s="150" t="str">
        <f>INDEX(DISCOM!F:F,MATCH(B559,DISCOM!B:B,0))</f>
        <v>B</v>
      </c>
      <c r="AQ559" s="74" t="str">
        <f>INDEX(DISCOM!H:H,MATCH(B559,DISCOM!B:B,0))</f>
        <v>No</v>
      </c>
      <c r="AR559" s="150"/>
      <c r="AS559" s="77">
        <f>(INDEX(Tariff!D:D,MATCH(A559,Tariff!A:A,0)))*100</f>
        <v>167</v>
      </c>
      <c r="AT559" s="85" t="str">
        <f>(INDEX(Tariff!E:E,MATCH(A559,Tariff!A:A,0)))</f>
        <v>Moderate</v>
      </c>
      <c r="AU559" s="86" t="str">
        <f t="shared" si="191"/>
        <v xml:space="preserve">Ajmer Vidyut Vitran Nigam Limited (AVVNL) is the Distribution Company responsible for distributing electricity. The rating of DISCOM (capturing financial and operational metrics) is B. </v>
      </c>
      <c r="AV559" s="119" t="str">
        <f>INDEX('Community SIP'!I:I,MATCH(B559,'Community SIP'!B:B,0))</f>
        <v>Community SIP</v>
      </c>
      <c r="AW559" s="119" t="str">
        <f t="shared" si="194"/>
        <v xml:space="preserve"> Small farm areas alongside higher fragmentation of holdings suggests community SIPs may be preferred</v>
      </c>
      <c r="AX559" s="119" t="str">
        <f t="shared" si="195"/>
        <v xml:space="preserve"> High groundwater development suggests that new SIPs should focus on surface water sources. </v>
      </c>
      <c r="AY559" s="120" t="s">
        <v>727</v>
      </c>
      <c r="AZ559" s="119" t="str">
        <f t="shared" si="192"/>
        <v>mix</v>
      </c>
      <c r="BA559" s="120" t="s">
        <v>728</v>
      </c>
      <c r="BB559" s="120" t="str">
        <f>INDEX(DISCOM!H:H,MATCH(B559,DISCOM!B:B,0))</f>
        <v>No</v>
      </c>
      <c r="BC559" s="153" t="s">
        <v>747</v>
      </c>
      <c r="BD559" s="181" t="str">
        <f t="shared" si="193"/>
        <v>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559" s="58" t="s">
        <v>730</v>
      </c>
      <c r="BG559">
        <f>Y559*100</f>
        <v>4600</v>
      </c>
    </row>
    <row r="560" spans="1:59" ht="123" customHeight="1" x14ac:dyDescent="0.25">
      <c r="A560" s="88" t="str">
        <f>INDEX(Aquifer!A:A,MATCH(B560,Aquifer!C:C,0))</f>
        <v>jharkhand</v>
      </c>
      <c r="B560" s="89" t="s">
        <v>392</v>
      </c>
      <c r="C560" s="87">
        <v>5.15</v>
      </c>
      <c r="D560" s="130">
        <f>INDEX(Aquifer!J:J,MATCH(B560,Aquifer!C:C,0))*100</f>
        <v>21.437193293168242</v>
      </c>
      <c r="E560" s="128">
        <v>100.89999999999999</v>
      </c>
      <c r="F560" s="128">
        <v>4.9000000000000004</v>
      </c>
      <c r="G560" s="128">
        <v>38.271537622682658</v>
      </c>
      <c r="H560" s="46" t="str">
        <f t="shared" si="177"/>
        <v>Low</v>
      </c>
      <c r="I560" s="46" t="str">
        <f t="shared" si="178"/>
        <v>Low</v>
      </c>
      <c r="J560" s="46" t="str">
        <f t="shared" si="179"/>
        <v>Low</v>
      </c>
      <c r="K560" s="46" t="str">
        <f t="shared" si="180"/>
        <v>Moderate</v>
      </c>
      <c r="L560" s="91" t="str">
        <f t="shared" si="181"/>
        <v>District has Low proportion of area under cultivation, supporting Low cropping intensity. Irrigation coverage is Low with Moderate irrigation water requirements.</v>
      </c>
      <c r="M560" s="132">
        <v>73.34</v>
      </c>
      <c r="N560" s="132">
        <f>INDEX(Aquifer!H:H,MATCH(B560,Aquifer!C:C,0))</f>
        <v>13.15</v>
      </c>
      <c r="O560" s="77" t="str">
        <f>INDEX(Aquifer!F:F,MATCH(B560,Aquifer!C:C,0))</f>
        <v>HR</v>
      </c>
      <c r="P560" s="134">
        <f>INDEX(surface_water_body!F:F,MATCH(B560,surface_water_body!A:A,0))</f>
        <v>2362</v>
      </c>
      <c r="Q560" s="42">
        <f>INDEX(surface_water_body!D:D,MATCH(B560,surface_water_body!A:A,0))</f>
        <v>15.910039999999681</v>
      </c>
      <c r="R560" s="132">
        <f>INDEX(surface_water_body!E:E,MATCH(B560,surface_water_body!A:A,0))</f>
        <v>0.41931215494775192</v>
      </c>
      <c r="S560" s="43" t="str">
        <f t="shared" si="182"/>
        <v>High</v>
      </c>
      <c r="T560" s="43" t="str">
        <f t="shared" si="183"/>
        <v>Low</v>
      </c>
      <c r="U560" s="43">
        <f t="shared" si="196"/>
        <v>3</v>
      </c>
      <c r="V560" s="48" t="str">
        <f t="shared" si="184"/>
        <v>Groundwater contribution to irrigation is High with current groundwater development stage classified as Low. There are 2362 surface water bodies, covering 0.4% of district area.</v>
      </c>
      <c r="W560" s="136">
        <v>100</v>
      </c>
      <c r="X560" s="134">
        <v>38</v>
      </c>
      <c r="Y560" s="143">
        <f>INDEX(Aquifer!E:E, MATCH(B560,Aquifer!C:C,0))*100</f>
        <v>54</v>
      </c>
      <c r="Z560" s="139">
        <f>(INDEX(Aquifer!G:G, MATCH(B560,Aquifer!C:C,0)))*(10^4/10^6)</f>
        <v>31.4847</v>
      </c>
      <c r="AA560" s="141">
        <v>95</v>
      </c>
      <c r="AB560" s="56">
        <f>INDEX(Replacement!M:M, MATCH(B560,Replacement!B:B,0))</f>
        <v>5.29</v>
      </c>
      <c r="AC560" s="57">
        <f t="shared" si="197"/>
        <v>3</v>
      </c>
      <c r="AD560" s="57">
        <f>(X560/100)*0.278+(Y560/100)*0.0732</f>
        <v>0.14516800000000002</v>
      </c>
      <c r="AE560" s="44">
        <f t="shared" si="185"/>
        <v>2.1939586864104006E-4</v>
      </c>
      <c r="AF560" s="61" t="str">
        <f t="shared" si="186"/>
        <v>District has 100 pumps, with 38 % of pumps being electric. The electric tariff subsidy is High. These pumps abstract 31 MCM of groundwater.</v>
      </c>
      <c r="AG560" s="146">
        <f>INDEX(Replacement!N:N,MATCH(B560,Replacement!B:B,0))</f>
        <v>76.08</v>
      </c>
      <c r="AH560" s="147">
        <f>INDEX('Community SIP'!C:C,MATCH(B560,'Community SIP'!B:B,0))</f>
        <v>1.65</v>
      </c>
      <c r="AI560" s="147">
        <f>INDEX('Community SIP'!D:D,MATCH(B560,'Community SIP'!B:B,0))</f>
        <v>5.3</v>
      </c>
      <c r="AJ560" s="67" t="str">
        <f t="shared" si="187"/>
        <v>High</v>
      </c>
      <c r="AK560" s="64">
        <f t="shared" si="188"/>
        <v>3</v>
      </c>
      <c r="AL560" s="64" t="str">
        <f t="shared" si="189"/>
        <v>Very High</v>
      </c>
      <c r="AM560" s="70" t="str">
        <f t="shared" si="190"/>
        <v>Small and Marginal farmers hold 76 % of holdings. The average area per holding is 1.65 ha with Very High fragmentation of land.</v>
      </c>
      <c r="AN560" s="150" t="str">
        <f>INDEX(DISCOM!E:E,MATCH(B560,DISCOM!B:B,0))</f>
        <v>Jharkhand Bijli Vitran Nigam Limited (JBVNL)</v>
      </c>
      <c r="AO560" s="150"/>
      <c r="AP560" s="150" t="str">
        <f>INDEX(DISCOM!F:F,MATCH(B560,DISCOM!B:B,0))</f>
        <v>C-</v>
      </c>
      <c r="AQ560" s="74" t="str">
        <f>INDEX(DISCOM!H:H,MATCH(B560,DISCOM!B:B,0))</f>
        <v>No</v>
      </c>
      <c r="AR560" s="150"/>
      <c r="AS560" s="77">
        <f>(INDEX(Tariff!D:D,MATCH(A560,Tariff!A:A,0)))*100</f>
        <v>95</v>
      </c>
      <c r="AT560" s="85" t="str">
        <f>(INDEX(Tariff!E:E,MATCH(A560,Tariff!A:A,0)))</f>
        <v>High</v>
      </c>
      <c r="AU560" s="86" t="str">
        <f t="shared" si="191"/>
        <v xml:space="preserve">Jharkhand Bijli Vitran Nigam Limited (JBVNL) is the Distribution Company responsible for distributing electricity. The rating of DISCOM (capturing financial and operational metrics) is C-. </v>
      </c>
      <c r="AV560" s="119" t="str">
        <f>INDEX('Community SIP'!I:I,MATCH(B560,'Community SIP'!B:B,0))</f>
        <v>Community SIP</v>
      </c>
      <c r="AW560" s="119" t="str">
        <f t="shared" si="194"/>
        <v xml:space="preserve"> Small farm areas alongside higher fragmentation of holdings suggests community SIPs may be preferred</v>
      </c>
      <c r="AX560" s="119" t="str">
        <f t="shared" si="195"/>
        <v xml:space="preserve"> High groundwater development suggests that new SIPs should focus on surface water sources. </v>
      </c>
      <c r="AY560" s="120" t="s">
        <v>727</v>
      </c>
      <c r="AZ560" s="119" t="str">
        <f t="shared" si="192"/>
        <v>mix</v>
      </c>
      <c r="BA560" s="119"/>
      <c r="BB560" s="120" t="str">
        <f>INDEX(DISCOM!H:H,MATCH(B560,DISCOM!B:B,0))</f>
        <v>No</v>
      </c>
      <c r="BC560" s="153" t="s">
        <v>743</v>
      </c>
      <c r="BD560" s="181" t="str">
        <f t="shared" si="193"/>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560" s="58" t="s">
        <v>725</v>
      </c>
      <c r="BG560">
        <f>Y560*100</f>
        <v>5400</v>
      </c>
    </row>
    <row r="561" spans="1:59" ht="123" customHeight="1" x14ac:dyDescent="0.25">
      <c r="A561" s="88" t="str">
        <f>INDEX(Aquifer!A:A,MATCH(B561,Aquifer!C:C,0))</f>
        <v>maharashtra</v>
      </c>
      <c r="B561" s="89" t="s">
        <v>426</v>
      </c>
      <c r="C561" s="87">
        <v>5.1715170045547998</v>
      </c>
      <c r="D561" s="130">
        <f>INDEX(Aquifer!J:J,MATCH(B561,Aquifer!C:C,0))*100</f>
        <v>32.261904761904766</v>
      </c>
      <c r="E561" s="128">
        <v>102.49999999999999</v>
      </c>
      <c r="F561" s="128">
        <v>12</v>
      </c>
      <c r="G561" s="128">
        <v>62.073168212522468</v>
      </c>
      <c r="H561" s="46" t="str">
        <f t="shared" si="177"/>
        <v>Moderate</v>
      </c>
      <c r="I561" s="46" t="str">
        <f t="shared" si="178"/>
        <v>Low</v>
      </c>
      <c r="J561" s="46" t="str">
        <f t="shared" si="179"/>
        <v>Low</v>
      </c>
      <c r="K561" s="46" t="str">
        <f t="shared" si="180"/>
        <v>High</v>
      </c>
      <c r="L561" s="91" t="str">
        <f t="shared" si="181"/>
        <v>District has Moderate proportion of area under cultivation, supporting Low cropping intensity. Irrigation coverage is Low with High irrigation water requirements.</v>
      </c>
      <c r="M561" s="132">
        <v>43.07</v>
      </c>
      <c r="N561" s="132">
        <f>INDEX(Aquifer!H:H,MATCH(B561,Aquifer!C:C,0))</f>
        <v>43.33</v>
      </c>
      <c r="O561" s="77" t="str">
        <f>INDEX(Aquifer!F:F,MATCH(B561,Aquifer!C:C,0))</f>
        <v>HR</v>
      </c>
      <c r="P561" s="134">
        <f>INDEX(surface_water_body!F:F,MATCH(B561,surface_water_body!A:A,0))</f>
        <v>574</v>
      </c>
      <c r="Q561" s="42">
        <f>INDEX(surface_water_body!D:D,MATCH(B561,surface_water_body!A:A,0))</f>
        <v>8.317400000000001</v>
      </c>
      <c r="R561" s="132">
        <f>INDEX(surface_water_body!E:E,MATCH(B561,surface_water_body!A:A,0))</f>
        <v>0.15310897101460946</v>
      </c>
      <c r="S561" s="43" t="str">
        <f t="shared" si="182"/>
        <v>Moderate</v>
      </c>
      <c r="T561" s="43" t="str">
        <f t="shared" si="183"/>
        <v>Low</v>
      </c>
      <c r="U561" s="43">
        <f t="shared" si="196"/>
        <v>3</v>
      </c>
      <c r="V561" s="48" t="str">
        <f t="shared" si="184"/>
        <v>Groundwater contribution to irrigation is Moderate with current groundwater development stage classified as Low. There are 574 surface water bodies, covering 0.2% of district area.</v>
      </c>
      <c r="W561" s="136">
        <v>100</v>
      </c>
      <c r="X561" s="134">
        <v>99</v>
      </c>
      <c r="Y561" s="143">
        <f>INDEX(Aquifer!E:E, MATCH(B561,Aquifer!C:C,0))*100</f>
        <v>1</v>
      </c>
      <c r="Z561" s="139">
        <f>(INDEX(Aquifer!G:G, MATCH(B561,Aquifer!C:C,0)))*(10^4/10^6)</f>
        <v>654.90520000000004</v>
      </c>
      <c r="AA561" s="141">
        <v>155</v>
      </c>
      <c r="AB561" s="56">
        <f>INDEX(Replacement!M:M, MATCH(B561,Replacement!B:B,0))</f>
        <v>6.77</v>
      </c>
      <c r="AC561" s="57">
        <f t="shared" si="197"/>
        <v>1</v>
      </c>
      <c r="AD561" s="57">
        <f>(X561/100)*0.278+(Y561/100)*0.0732</f>
        <v>0.27595200000000003</v>
      </c>
      <c r="AE561" s="44">
        <f t="shared" si="185"/>
        <v>1.1102044753555595E-2</v>
      </c>
      <c r="AF561" s="61" t="str">
        <f t="shared" si="186"/>
        <v>District has 100 pumps, with 99 % of pumps being electric. The electric tariff subsidy is Moderate. These pumps abstract 654 MCM of groundwater.</v>
      </c>
      <c r="AG561" s="146">
        <f>INDEX(Replacement!N:N,MATCH(B561,Replacement!B:B,0))</f>
        <v>87.289999999999992</v>
      </c>
      <c r="AH561" s="147">
        <f>INDEX('Community SIP'!C:C,MATCH(B561,'Community SIP'!B:B,0))</f>
        <v>1.1000000000000001</v>
      </c>
      <c r="AI561" s="147">
        <f>INDEX('Community SIP'!D:D,MATCH(B561,'Community SIP'!B:B,0))</f>
        <v>3.01</v>
      </c>
      <c r="AJ561" s="67" t="str">
        <f t="shared" si="187"/>
        <v>Very High</v>
      </c>
      <c r="AK561" s="64">
        <f t="shared" si="188"/>
        <v>3</v>
      </c>
      <c r="AL561" s="64" t="str">
        <f t="shared" si="189"/>
        <v>Very High</v>
      </c>
      <c r="AM561" s="70" t="str">
        <f t="shared" si="190"/>
        <v>Small and Marginal farmers hold 87 % of holdings. The average area per holding is 1.1 ha with Very High fragmentation of land.</v>
      </c>
      <c r="AN561" s="150" t="str">
        <f>INDEX(DISCOM!E:E,MATCH(B561,DISCOM!B:B,0))</f>
        <v>Maharashtra State Electricity Distribution Company Limited (MSEDCL)</v>
      </c>
      <c r="AO561" s="150"/>
      <c r="AP561" s="150" t="str">
        <f>INDEX(DISCOM!F:F,MATCH(B561,DISCOM!B:B,0))</f>
        <v>C</v>
      </c>
      <c r="AQ561" s="74" t="str">
        <f>INDEX(DISCOM!H:H,MATCH(B561,DISCOM!B:B,0))</f>
        <v>Yes</v>
      </c>
      <c r="AR561" s="150" t="s">
        <v>726</v>
      </c>
      <c r="AS561" s="77">
        <f>(INDEX(Tariff!D:D,MATCH(A561,Tariff!A:A,0)))*100</f>
        <v>155</v>
      </c>
      <c r="AT561" s="85" t="str">
        <f>(INDEX(Tariff!E:E,MATCH(A561,Tariff!A:A,0)))</f>
        <v>Moderate</v>
      </c>
      <c r="AU561" s="86" t="str">
        <f t="shared" si="191"/>
        <v>Maharashtra State Electricity Distribution Company Limited (MSEDCL) is the Distribution Company responsible for distributing electricity. The rating of DISCOM (capturing financial and operational metrics) is C. More than 70 % of feeder is segregated.</v>
      </c>
      <c r="AV561" s="119" t="str">
        <f>INDEX('Community SIP'!I:I,MATCH(B561,'Community SIP'!B:B,0))</f>
        <v>Community SIP</v>
      </c>
      <c r="AW561" s="119" t="str">
        <f t="shared" si="194"/>
        <v xml:space="preserve"> Small farm areas alongside higher fragmentation of holdings suggests community SIPs may be preferred</v>
      </c>
      <c r="AX561" s="119" t="str">
        <f t="shared" si="195"/>
        <v/>
      </c>
      <c r="AY561" s="119"/>
      <c r="AZ561" s="119" t="str">
        <f t="shared" si="192"/>
        <v>Electric</v>
      </c>
      <c r="BA561" s="119"/>
      <c r="BB561" s="120" t="str">
        <f>INDEX(DISCOM!H:H,MATCH(B561,DISCOM!B:B,0))</f>
        <v>Yes</v>
      </c>
      <c r="BC561" s="153" t="s">
        <v>741</v>
      </c>
      <c r="BD561"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61" s="58" t="s">
        <v>742</v>
      </c>
      <c r="BG561">
        <f>Y561*100</f>
        <v>100</v>
      </c>
    </row>
    <row r="562" spans="1:59" ht="123" customHeight="1" x14ac:dyDescent="0.25">
      <c r="A562" s="88" t="str">
        <f>INDEX(Aquifer!A:A,MATCH(B562,Aquifer!C:C,0))</f>
        <v>madhya pradesh</v>
      </c>
      <c r="B562" s="89" t="s">
        <v>327</v>
      </c>
      <c r="C562" s="87">
        <v>5.09</v>
      </c>
      <c r="D562" s="130">
        <f>INDEX(Aquifer!J:J,MATCH(B562,Aquifer!C:C,0))*100</f>
        <v>28.638840841115897</v>
      </c>
      <c r="E562" s="128">
        <v>136.5</v>
      </c>
      <c r="F562" s="128">
        <v>18.399999999999999</v>
      </c>
      <c r="G562" s="128">
        <v>67.862755369303301</v>
      </c>
      <c r="H562" s="46" t="str">
        <f t="shared" si="177"/>
        <v>Moderate</v>
      </c>
      <c r="I562" s="46" t="str">
        <f t="shared" si="178"/>
        <v>Low</v>
      </c>
      <c r="J562" s="46" t="str">
        <f t="shared" si="179"/>
        <v>Low</v>
      </c>
      <c r="K562" s="46" t="str">
        <f t="shared" si="180"/>
        <v>Very High</v>
      </c>
      <c r="L562" s="91" t="str">
        <f t="shared" si="181"/>
        <v>District has Moderate proportion of area under cultivation, supporting Low cropping intensity. Irrigation coverage is Low with Very High irrigation water requirements.</v>
      </c>
      <c r="M562" s="132">
        <v>67.12</v>
      </c>
      <c r="N562" s="132">
        <f>INDEX(Aquifer!H:H,MATCH(B562,Aquifer!C:C,0))</f>
        <v>39.08</v>
      </c>
      <c r="O562" s="77" t="str">
        <f>INDEX(Aquifer!F:F,MATCH(B562,Aquifer!C:C,0))</f>
        <v>HR</v>
      </c>
      <c r="P562" s="134">
        <f>INDEX(surface_water_body!F:F,MATCH(B562,surface_water_body!A:A,0))</f>
        <v>2115</v>
      </c>
      <c r="Q562" s="42">
        <f>INDEX(surface_water_body!D:D,MATCH(B562,surface_water_body!A:A,0))</f>
        <v>22.822600000000001</v>
      </c>
      <c r="R562" s="132">
        <f>INDEX(surface_water_body!E:E,MATCH(B562,surface_water_body!A:A,0))</f>
        <v>0.39261636105207726</v>
      </c>
      <c r="S562" s="43" t="str">
        <f t="shared" si="182"/>
        <v>High</v>
      </c>
      <c r="T562" s="43" t="str">
        <f t="shared" si="183"/>
        <v>Low</v>
      </c>
      <c r="U562" s="43">
        <f t="shared" si="196"/>
        <v>4</v>
      </c>
      <c r="V562" s="48" t="str">
        <f t="shared" si="184"/>
        <v>Groundwater contribution to irrigation is High with current groundwater development stage classified as Low. There are 2115 surface water bodies, covering 0.4% of district area.</v>
      </c>
      <c r="W562" s="136">
        <v>100</v>
      </c>
      <c r="X562" s="134">
        <v>99</v>
      </c>
      <c r="Y562" s="143">
        <f>INDEX(Aquifer!E:E, MATCH(B562,Aquifer!C:C,0))*100</f>
        <v>1</v>
      </c>
      <c r="Z562" s="139">
        <f>(INDEX(Aquifer!G:G, MATCH(B562,Aquifer!C:C,0)))*(10^4/10^6)</f>
        <v>138.5677</v>
      </c>
      <c r="AA562" s="141">
        <v>135</v>
      </c>
      <c r="AB562" s="56">
        <f>INDEX(Replacement!M:M, MATCH(B562,Replacement!B:B,0))</f>
        <v>9.4700000000000006</v>
      </c>
      <c r="AC562" s="57">
        <f t="shared" si="197"/>
        <v>1</v>
      </c>
      <c r="AD562" s="57">
        <f>(X562/100)*0.278+(Y562/100)*0.0732</f>
        <v>0.27595200000000003</v>
      </c>
      <c r="AE562" s="44">
        <f t="shared" si="185"/>
        <v>3.2858509062970581E-3</v>
      </c>
      <c r="AF562" s="61" t="str">
        <f t="shared" si="186"/>
        <v>District has 100 pumps, with 99 % of pumps being electric. The electric tariff subsidy is High. These pumps abstract 138 MCM of groundwater.</v>
      </c>
      <c r="AG562" s="146">
        <f>INDEX(Replacement!N:N,MATCH(B562,Replacement!B:B,0))</f>
        <v>82.39</v>
      </c>
      <c r="AH562" s="147">
        <f>INDEX('Community SIP'!C:C,MATCH(B562,'Community SIP'!B:B,0))</f>
        <v>1.26</v>
      </c>
      <c r="AI562" s="147">
        <f>INDEX('Community SIP'!D:D,MATCH(B562,'Community SIP'!B:B,0))</f>
        <v>4.76</v>
      </c>
      <c r="AJ562" s="67" t="str">
        <f t="shared" si="187"/>
        <v>Very High</v>
      </c>
      <c r="AK562" s="64">
        <f t="shared" si="188"/>
        <v>3</v>
      </c>
      <c r="AL562" s="64" t="str">
        <f t="shared" si="189"/>
        <v>Very High</v>
      </c>
      <c r="AM562" s="70" t="str">
        <f t="shared" si="190"/>
        <v>Small and Marginal farmers hold 82 % of holdings. The average area per holding is 1.26 ha with Very High fragmentation of land.</v>
      </c>
      <c r="AN562" s="150" t="str">
        <f>INDEX(DISCOM!E:E,MATCH(B562,DISCOM!B:B,0))</f>
        <v>Madhya Pradesh Poorv Kshetra Vidyut Vitaran Company Limited (MPPoKVVCL)</v>
      </c>
      <c r="AO562" s="150"/>
      <c r="AP562" s="150" t="str">
        <f>INDEX(DISCOM!F:F,MATCH(B562,DISCOM!B:B,0))</f>
        <v>B-</v>
      </c>
      <c r="AQ562" s="74" t="str">
        <f>INDEX(DISCOM!H:H,MATCH(B562,DISCOM!B:B,0))</f>
        <v>Yes</v>
      </c>
      <c r="AR562" s="150" t="s">
        <v>726</v>
      </c>
      <c r="AS562" s="77">
        <f>(INDEX(Tariff!D:D,MATCH(A562,Tariff!A:A,0)))*100</f>
        <v>135</v>
      </c>
      <c r="AT562" s="85" t="str">
        <f>(INDEX(Tariff!E:E,MATCH(A562,Tariff!A:A,0)))</f>
        <v>High</v>
      </c>
      <c r="AU562" s="86" t="str">
        <f t="shared" si="191"/>
        <v>Madhya Pradesh Poorv Kshetra Vidyut Vitaran Company Limited (MPPoKVVCL) is the Distribution Company responsible for distributing electricity. The rating of DISCOM (capturing financial and operational metrics) is B-. More than 70 % of feeder is segregated.</v>
      </c>
      <c r="AV562" s="119" t="str">
        <f>INDEX('Community SIP'!I:I,MATCH(B562,'Community SIP'!B:B,0))</f>
        <v>Community SIP</v>
      </c>
      <c r="AW562" s="119" t="str">
        <f t="shared" si="194"/>
        <v xml:space="preserve"> Small farm areas alongside higher fragmentation of holdings suggests community SIPs may be preferred</v>
      </c>
      <c r="AX562" s="119" t="str">
        <f t="shared" si="195"/>
        <v/>
      </c>
      <c r="AY562" s="119"/>
      <c r="AZ562" s="119" t="str">
        <f t="shared" si="192"/>
        <v>Electric</v>
      </c>
      <c r="BA562" s="119"/>
      <c r="BB562" s="120" t="str">
        <f>INDEX(DISCOM!H:H,MATCH(B562,DISCOM!B:B,0))</f>
        <v>Yes</v>
      </c>
      <c r="BC562" s="153" t="s">
        <v>741</v>
      </c>
      <c r="BD562" s="181" t="str">
        <f t="shared" si="193"/>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562" s="58" t="s">
        <v>742</v>
      </c>
      <c r="BG562">
        <f>Y562*100</f>
        <v>100</v>
      </c>
    </row>
    <row r="563" spans="1:59" ht="123" customHeight="1" x14ac:dyDescent="0.25">
      <c r="A563" s="88" t="str">
        <f>INDEX(Aquifer!A:A,MATCH(B563,Aquifer!C:C,0))</f>
        <v>tripura</v>
      </c>
      <c r="B563" s="89" t="s">
        <v>628</v>
      </c>
      <c r="C563" s="87">
        <v>4.58</v>
      </c>
      <c r="D563" s="130">
        <f>INDEX(Aquifer!J:J,MATCH(B563,Aquifer!C:C,0))*100</f>
        <v>44.386883973612726</v>
      </c>
      <c r="E563" s="128">
        <v>221.20000000000002</v>
      </c>
      <c r="F563" s="128">
        <v>22.5</v>
      </c>
      <c r="G563" s="128">
        <v>37.590912805426164</v>
      </c>
      <c r="H563" s="46" t="str">
        <f t="shared" si="177"/>
        <v>Moderate</v>
      </c>
      <c r="I563" s="46" t="str">
        <f t="shared" si="178"/>
        <v>Very High</v>
      </c>
      <c r="J563" s="46" t="str">
        <f t="shared" si="179"/>
        <v>Low</v>
      </c>
      <c r="K563" s="46" t="str">
        <f t="shared" si="180"/>
        <v>Moderate</v>
      </c>
      <c r="L563" s="91" t="str">
        <f t="shared" si="181"/>
        <v>District has Moderate proportion of area under cultivation, supporting Very High cropping intensity. Irrigation coverage is Low with Moderate irrigation water requirements.</v>
      </c>
      <c r="M563" s="132">
        <v>31.65</v>
      </c>
      <c r="N563" s="132">
        <f>INDEX(Aquifer!H:H,MATCH(B563,Aquifer!C:C,0))</f>
        <v>11.73</v>
      </c>
      <c r="O563" s="77" t="str">
        <f>INDEX(Aquifer!F:F,MATCH(B563,Aquifer!C:C,0))</f>
        <v>SR</v>
      </c>
      <c r="P563" s="134">
        <f>INDEX(surface_water_body!F:F,MATCH(B563,surface_water_body!A:A,0))</f>
        <v>0</v>
      </c>
      <c r="Q563" s="42">
        <f>INDEX(surface_water_body!D:D,MATCH(B563,surface_water_body!A:A,0))</f>
        <v>0</v>
      </c>
      <c r="R563" s="132">
        <f>INDEX(surface_water_body!E:E,MATCH(B563,surface_water_body!A:A,0))</f>
        <v>0</v>
      </c>
      <c r="S563" s="43" t="str">
        <f t="shared" si="182"/>
        <v>Moderate</v>
      </c>
      <c r="T563" s="43" t="str">
        <f t="shared" si="183"/>
        <v>Low</v>
      </c>
      <c r="U563" s="43">
        <f t="shared" si="196"/>
        <v>1</v>
      </c>
      <c r="V563" s="48" t="str">
        <f t="shared" si="184"/>
        <v>Groundwater contribution to irrigation is Moderate with current groundwater development stage classified as Low. There are 0 surface water bodies, covering 0% of district area.</v>
      </c>
      <c r="W563" s="136">
        <v>100</v>
      </c>
      <c r="X563" s="134">
        <v>100</v>
      </c>
      <c r="Y563" s="143">
        <f>INDEX(Aquifer!E:E, MATCH(B563,Aquifer!C:C,0))*100</f>
        <v>0</v>
      </c>
      <c r="Z563" s="139">
        <f>(INDEX(Aquifer!G:G, MATCH(B563,Aquifer!C:C,0)))*(10^4/10^6)</f>
        <v>9.8359000000000005</v>
      </c>
      <c r="AA563" s="141">
        <v>405</v>
      </c>
      <c r="AB563" s="56">
        <f>INDEX(Replacement!M:M, MATCH(B563,Replacement!B:B,0))</f>
        <v>4.2500421351493882</v>
      </c>
      <c r="AC563" s="57">
        <f t="shared" si="197"/>
        <v>1</v>
      </c>
      <c r="AD563" s="57">
        <f>(X563/100)*0.278+(Y563/100)*0.0732</f>
        <v>0.27800000000000002</v>
      </c>
      <c r="AE563" s="44">
        <f t="shared" si="185"/>
        <v>1.054519115022949E-4</v>
      </c>
      <c r="AF563" s="61" t="str">
        <f t="shared" si="186"/>
        <v>District has 100 pumps, with 100 % of pumps being electric. The electric tariff subsidy is Low. These pumps abstract 9 MCM of groundwater.</v>
      </c>
      <c r="AG563" s="146">
        <f>INDEX(Replacement!N:N,MATCH(B563,Replacement!B:B,0))</f>
        <v>95.918666096999999</v>
      </c>
      <c r="AH563" s="147">
        <f>INDEX('Community SIP'!C:C,MATCH(B563,'Community SIP'!B:B,0))</f>
        <v>0.61</v>
      </c>
      <c r="AI563" s="147">
        <f>INDEX('Community SIP'!D:D,MATCH(B563,'Community SIP'!B:B,0))</f>
        <v>1.48</v>
      </c>
      <c r="AJ563" s="67" t="str">
        <f t="shared" si="187"/>
        <v>Very High</v>
      </c>
      <c r="AK563" s="64">
        <f t="shared" si="188"/>
        <v>4</v>
      </c>
      <c r="AL563" s="64" t="str">
        <f t="shared" si="189"/>
        <v>Moderate</v>
      </c>
      <c r="AM563" s="70" t="str">
        <f t="shared" si="190"/>
        <v>Small and Marginal farmers hold 95 % of holdings. The average area per holding is 0.61 ha with Moderate fragmentation of land.</v>
      </c>
      <c r="AN563" s="150" t="str">
        <f>INDEX(DISCOM!E:E,MATCH(B563,DISCOM!B:B,0))</f>
        <v>Tripura State Electricity Corporation Limited (TSECL)</v>
      </c>
      <c r="AO563" s="150"/>
      <c r="AP563" s="150" t="str">
        <f>INDEX(DISCOM!F:F,MATCH(B563,DISCOM!B:B,0))</f>
        <v>C</v>
      </c>
      <c r="AQ563" s="74" t="str">
        <f>INDEX(DISCOM!H:H,MATCH(B563,DISCOM!B:B,0))</f>
        <v>No</v>
      </c>
      <c r="AR563" s="150"/>
      <c r="AS563" s="77">
        <f>(INDEX(Tariff!D:D,MATCH(A563,Tariff!A:A,0)))*100</f>
        <v>405</v>
      </c>
      <c r="AT563" s="85" t="str">
        <f>(INDEX(Tariff!E:E,MATCH(A563,Tariff!A:A,0)))</f>
        <v>Low</v>
      </c>
      <c r="AU563" s="86" t="str">
        <f t="shared" si="191"/>
        <v xml:space="preserve">Tripura State Electricity Corporation Limited (TSECL) is the Distribution Company responsible for distributing electricity. The rating of DISCOM (capturing financial and operational metrics) is C. </v>
      </c>
      <c r="AV563" s="119" t="str">
        <f>INDEX('Community SIP'!I:I,MATCH(B563,'Community SIP'!B:B,0))</f>
        <v>Community SIP</v>
      </c>
      <c r="AW563" s="119" t="str">
        <f t="shared" si="194"/>
        <v xml:space="preserve"> Small farm areas alongside higher fragmentation of holdings suggests community SIPs may be preferred</v>
      </c>
      <c r="AX563" s="119" t="str">
        <f t="shared" si="195"/>
        <v/>
      </c>
      <c r="AY563" s="119"/>
      <c r="AZ563" s="120" t="str">
        <f t="shared" si="192"/>
        <v>Electric</v>
      </c>
      <c r="BA563" s="119"/>
      <c r="BB563" s="120" t="str">
        <f>INDEX(DISCOM!H:H,MATCH(B563,DISCOM!B:B,0))</f>
        <v>No</v>
      </c>
      <c r="BC563" s="153" t="s">
        <v>724</v>
      </c>
      <c r="BD563" s="181" t="str">
        <f t="shared" si="193"/>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63" s="58" t="s">
        <v>725</v>
      </c>
      <c r="BG563">
        <f>Y563*100</f>
        <v>0</v>
      </c>
    </row>
    <row r="564" spans="1:59" ht="123" customHeight="1" x14ac:dyDescent="0.25">
      <c r="A564" s="88" t="str">
        <f>INDEX(Aquifer!A:A,MATCH(B564,Aquifer!C:C,0))</f>
        <v>himachal pradesh</v>
      </c>
      <c r="B564" s="89" t="s">
        <v>492</v>
      </c>
      <c r="C564" s="87">
        <v>4.72303833446</v>
      </c>
      <c r="D564" s="130">
        <f>INDEX(Aquifer!J:J,MATCH(B564,Aquifer!C:C,0))*100</f>
        <v>17.111661824443068</v>
      </c>
      <c r="E564" s="128">
        <v>190.3</v>
      </c>
      <c r="F564" s="128">
        <v>38.5</v>
      </c>
      <c r="G564" s="128">
        <v>52.766197183098583</v>
      </c>
      <c r="H564" s="46" t="str">
        <f t="shared" si="177"/>
        <v>Low</v>
      </c>
      <c r="I564" s="46" t="str">
        <f t="shared" si="178"/>
        <v>High</v>
      </c>
      <c r="J564" s="46" t="str">
        <f t="shared" si="179"/>
        <v>Moderate</v>
      </c>
      <c r="K564" s="46" t="str">
        <f t="shared" si="180"/>
        <v>High</v>
      </c>
      <c r="L564" s="91" t="str">
        <f t="shared" si="181"/>
        <v>District has Low proportion of area under cultivation, supporting High cropping intensity. Irrigation coverage is Moderate with High irrigation water requirements.</v>
      </c>
      <c r="M564" s="132">
        <v>20.990000000000002</v>
      </c>
      <c r="N564" s="132">
        <f>INDEX(Aquifer!H:H,MATCH(B564,Aquifer!C:C,0))</f>
        <v>21.838567099999999</v>
      </c>
      <c r="O564" s="77" t="str">
        <f>INDEX(Aquifer!F:F,MATCH(B564,Aquifer!C:C,0))</f>
        <v>HR</v>
      </c>
      <c r="P564" s="134">
        <f>INDEX(surface_water_body!F:F,MATCH(B564,surface_water_body!A:A,0))</f>
        <v>10220</v>
      </c>
      <c r="Q564" s="42">
        <f>INDEX(surface_water_body!D:D,MATCH(B564,surface_water_body!A:A,0))</f>
        <v>37.013540000002784</v>
      </c>
      <c r="R564" s="132">
        <f>INDEX(surface_water_body!E:E,MATCH(B564,surface_water_body!A:A,0))</f>
        <v>1.2917151035597756</v>
      </c>
      <c r="S564" s="43" t="str">
        <f t="shared" si="182"/>
        <v>Low</v>
      </c>
      <c r="T564" s="43" t="str">
        <f t="shared" si="183"/>
        <v>Low</v>
      </c>
      <c r="U564" s="43">
        <f t="shared" si="196"/>
        <v>4</v>
      </c>
      <c r="V564" s="48" t="str">
        <f t="shared" si="184"/>
        <v>Groundwater contribution to irrigation is Low with current groundwater development stage classified as Low. There are 10220 surface water bodies, covering 1.3% of district area.</v>
      </c>
      <c r="W564" s="136">
        <v>100</v>
      </c>
      <c r="X564" s="134">
        <v>0</v>
      </c>
      <c r="Y564" s="143">
        <f>INDEX(Aquifer!E:E, MATCH(B564,Aquifer!C:C,0))*100</f>
        <v>0</v>
      </c>
      <c r="Z564" s="139">
        <f>(INDEX(Aquifer!G:G, MATCH(B564,Aquifer!C:C,0)))*(10^4/10^6)</f>
        <v>19.8033</v>
      </c>
      <c r="AA564" s="141">
        <v>30</v>
      </c>
      <c r="AB564" s="56">
        <f>INDEX(Replacement!M:M, MATCH(B564,Replacement!B:B,0))</f>
        <v>10.712191518884959</v>
      </c>
      <c r="AC564" s="57">
        <f t="shared" si="197"/>
        <v>4</v>
      </c>
      <c r="AD564" s="57">
        <f>(X564/100)*0.278+(Y564/100)*0.0732</f>
        <v>0</v>
      </c>
      <c r="AE564" s="44">
        <f t="shared" si="185"/>
        <v>0</v>
      </c>
      <c r="AF564" s="61" t="str">
        <f t="shared" si="186"/>
        <v>District has 100 pumps, with 0 % of pumps being electric. The electric tariff subsidy is Very High. These pumps abstract 19 MCM of groundwater.</v>
      </c>
      <c r="AG564" s="146">
        <f>INDEX(Replacement!N:N,MATCH(B564,Replacement!B:B,0))</f>
        <v>71.08</v>
      </c>
      <c r="AH564" s="147">
        <f>INDEX('Community SIP'!C:C,MATCH(B564,'Community SIP'!B:B,0))</f>
        <v>1.82</v>
      </c>
      <c r="AI564" s="147">
        <f>INDEX('Community SIP'!D:D,MATCH(B564,'Community SIP'!B:B,0))</f>
        <v>4.03</v>
      </c>
      <c r="AJ564" s="67" t="str">
        <f t="shared" si="187"/>
        <v>High</v>
      </c>
      <c r="AK564" s="64">
        <f t="shared" si="188"/>
        <v>3</v>
      </c>
      <c r="AL564" s="64" t="str">
        <f t="shared" si="189"/>
        <v>Very High</v>
      </c>
      <c r="AM564" s="70" t="str">
        <f t="shared" si="190"/>
        <v>Small and Marginal farmers hold 71 % of holdings. The average area per holding is 1.82 ha with Very High fragmentation of land.</v>
      </c>
      <c r="AN564" s="150" t="str">
        <f>INDEX(DISCOM!E:E,MATCH(B564,DISCOM!B:B,0))</f>
        <v>Himachal Pradesh State Electricity Board Limited (HPSEBL)</v>
      </c>
      <c r="AO564" s="150"/>
      <c r="AP564" s="150" t="str">
        <f>INDEX(DISCOM!F:F,MATCH(B564,DISCOM!B:B,0))</f>
        <v>C</v>
      </c>
      <c r="AQ564" s="74" t="str">
        <f>INDEX(DISCOM!H:H,MATCH(B564,DISCOM!B:B,0))</f>
        <v>No</v>
      </c>
      <c r="AR564" s="150"/>
      <c r="AS564" s="77">
        <f>(INDEX(Tariff!D:D,MATCH(A564,Tariff!A:A,0)))*100</f>
        <v>30</v>
      </c>
      <c r="AT564" s="85" t="str">
        <f>(INDEX(Tariff!E:E,MATCH(A564,Tariff!A:A,0)))</f>
        <v>Very High</v>
      </c>
      <c r="AU564" s="86" t="str">
        <f t="shared" si="191"/>
        <v xml:space="preserve">Himachal Pradesh State Electricity Board Limited (HPSEBL) is the Distribution Company responsible for distributing electricity. The rating of DISCOM (capturing financial and operational metrics) is C. </v>
      </c>
      <c r="AV564" s="119" t="str">
        <f>INDEX('Community SIP'!I:I,MATCH(B564,'Community SIP'!B:B,0))</f>
        <v>Community SIP</v>
      </c>
      <c r="AW564" s="119" t="str">
        <f t="shared" si="194"/>
        <v xml:space="preserve"> Small farm areas alongside higher fragmentation of holdings suggests community SIPs may be preferred</v>
      </c>
      <c r="AX564" s="119" t="str">
        <f t="shared" si="195"/>
        <v/>
      </c>
      <c r="AY564" s="119"/>
      <c r="AZ564" s="119" t="str">
        <f t="shared" si="192"/>
        <v>Diesel</v>
      </c>
      <c r="BA564" s="119"/>
      <c r="BB564" s="120" t="str">
        <f>INDEX(DISCOM!H:H,MATCH(B564,DISCOM!B:B,0))</f>
        <v>No</v>
      </c>
      <c r="BC564" s="153" t="s">
        <v>736</v>
      </c>
      <c r="BD564" s="181" t="str">
        <f t="shared" si="193"/>
        <v>Higher proportion of diesel pumps suggests that PM-KUSUM model B be preferred. Small farm areas alongside higher fragmentation of holdings suggests community SIPs may be preferred</v>
      </c>
      <c r="BE564" s="58" t="s">
        <v>737</v>
      </c>
      <c r="BG564">
        <f>Y564*100</f>
        <v>0</v>
      </c>
    </row>
    <row r="565" spans="1:59" ht="123" customHeight="1" x14ac:dyDescent="0.25">
      <c r="A565" s="88" t="str">
        <f>INDEX(Aquifer!A:A,MATCH(B565,Aquifer!C:C,0))</f>
        <v>rajasthan</v>
      </c>
      <c r="B565" s="89" t="s">
        <v>592</v>
      </c>
      <c r="C565" s="87">
        <v>5.5896557370132998</v>
      </c>
      <c r="D565" s="130">
        <f>INDEX(Aquifer!J:J,MATCH(B565,Aquifer!C:C,0))*100</f>
        <v>33.27869453824426</v>
      </c>
      <c r="E565" s="128">
        <v>132.20000000000002</v>
      </c>
      <c r="F565" s="128">
        <v>57.9</v>
      </c>
      <c r="G565" s="128">
        <v>74.644203735588349</v>
      </c>
      <c r="H565" s="46" t="str">
        <f t="shared" si="177"/>
        <v>Moderate</v>
      </c>
      <c r="I565" s="46" t="str">
        <f t="shared" si="178"/>
        <v>Low</v>
      </c>
      <c r="J565" s="46" t="str">
        <f t="shared" si="179"/>
        <v>High</v>
      </c>
      <c r="K565" s="46" t="str">
        <f t="shared" si="180"/>
        <v>Very High</v>
      </c>
      <c r="L565" s="91" t="str">
        <f t="shared" si="181"/>
        <v>District has Moderate proportion of area under cultivation, supporting Low cropping intensity. Irrigation coverage is High with Very High irrigation water requirements.</v>
      </c>
      <c r="M565" s="132">
        <v>97.92</v>
      </c>
      <c r="N565" s="132">
        <f>INDEX(Aquifer!H:H,MATCH(B565,Aquifer!C:C,0))</f>
        <v>116.95</v>
      </c>
      <c r="O565" s="77" t="str">
        <f>INDEX(Aquifer!F:F,MATCH(B565,Aquifer!C:C,0))</f>
        <v>SR</v>
      </c>
      <c r="P565" s="134">
        <f>INDEX(surface_water_body!F:F,MATCH(B565,surface_water_body!A:A,0))</f>
        <v>71</v>
      </c>
      <c r="Q565" s="42">
        <f>INDEX(surface_water_body!D:D,MATCH(B565,surface_water_body!A:A,0))</f>
        <v>93.261660000000006</v>
      </c>
      <c r="R565" s="132">
        <f>INDEX(surface_water_body!E:E,MATCH(B565,surface_water_body!A:A,0))</f>
        <v>1.7265590331833158</v>
      </c>
      <c r="S565" s="43" t="str">
        <f t="shared" si="182"/>
        <v>Very High</v>
      </c>
      <c r="T565" s="43" t="str">
        <f t="shared" si="183"/>
        <v>Over-exploited</v>
      </c>
      <c r="U565" s="43">
        <f t="shared" si="196"/>
        <v>4</v>
      </c>
      <c r="V565" s="48" t="str">
        <f t="shared" si="184"/>
        <v>Groundwater contribution to irrigation is Very High with current groundwater development stage classified as Over-exploited. There are 71 surface water bodies, covering 1.7% of district area.</v>
      </c>
      <c r="W565" s="136">
        <v>100</v>
      </c>
      <c r="X565" s="134">
        <v>45</v>
      </c>
      <c r="Y565" s="143">
        <f>INDEX(Aquifer!E:E, MATCH(B565,Aquifer!C:C,0))*100</f>
        <v>55.000000000000007</v>
      </c>
      <c r="Z565" s="139">
        <f>(INDEX(Aquifer!G:G, MATCH(B565,Aquifer!C:C,0)))*(10^4/10^6)</f>
        <v>641.95429999999999</v>
      </c>
      <c r="AA565" s="141">
        <v>167</v>
      </c>
      <c r="AB565" s="56">
        <f>INDEX(Replacement!M:M, MATCH(B565,Replacement!B:B,0))</f>
        <v>12.3</v>
      </c>
      <c r="AC565" s="57">
        <f t="shared" si="197"/>
        <v>3</v>
      </c>
      <c r="AD565" s="57">
        <f>(X565/100)*0.278+(Y565/100)*0.0732</f>
        <v>0.16536000000000001</v>
      </c>
      <c r="AE565" s="44">
        <f t="shared" si="185"/>
        <v>1.1847917120190671E-2</v>
      </c>
      <c r="AF565" s="61" t="str">
        <f t="shared" si="186"/>
        <v>District has 100 pumps, with 45 % of pumps being electric. The electric tariff subsidy is Moderate. These pumps abstract 641 MCM of groundwater.</v>
      </c>
      <c r="AG565" s="146">
        <f>INDEX(Replacement!N:N,MATCH(B565,Replacement!B:B,0))</f>
        <v>64.557668000000007</v>
      </c>
      <c r="AH565" s="147">
        <f>INDEX('Community SIP'!C:C,MATCH(B565,'Community SIP'!B:B,0))</f>
        <v>2.44</v>
      </c>
      <c r="AI565" s="147">
        <f>INDEX('Community SIP'!D:D,MATCH(B565,'Community SIP'!B:B,0))</f>
        <v>3.12</v>
      </c>
      <c r="AJ565" s="67" t="str">
        <f t="shared" si="187"/>
        <v>High</v>
      </c>
      <c r="AK565" s="64">
        <f t="shared" si="188"/>
        <v>2</v>
      </c>
      <c r="AL565" s="64" t="str">
        <f t="shared" si="189"/>
        <v>Very High</v>
      </c>
      <c r="AM565" s="70" t="str">
        <f t="shared" si="190"/>
        <v>Small and Marginal farmers hold 64 % of holdings. The average area per holding is 2.44 ha with Very High fragmentation of land.</v>
      </c>
      <c r="AN565" s="150" t="str">
        <f>INDEX(DISCOM!E:E,MATCH(B565,DISCOM!B:B,0))</f>
        <v>Jodhpur Vidyut Vitran Nigam Limited (JDVVNL)</v>
      </c>
      <c r="AO565" s="150" t="str">
        <f>RIGHT(AN565,7)</f>
        <v>JDVVNL)</v>
      </c>
      <c r="AP565" s="150" t="str">
        <f>INDEX(DISCOM!F:F,MATCH(B565,DISCOM!B:B,0))</f>
        <v>B-</v>
      </c>
      <c r="AQ565" s="74" t="str">
        <f>INDEX(DISCOM!H:H,MATCH(B565,DISCOM!B:B,0))</f>
        <v>No</v>
      </c>
      <c r="AR565" s="150"/>
      <c r="AS565" s="77">
        <f>(INDEX(Tariff!D:D,MATCH(A565,Tariff!A:A,0)))*100</f>
        <v>167</v>
      </c>
      <c r="AT565" s="85" t="str">
        <f>(INDEX(Tariff!E:E,MATCH(A565,Tariff!A:A,0)))</f>
        <v>Moderate</v>
      </c>
      <c r="AU565" s="86" t="str">
        <f t="shared" si="191"/>
        <v xml:space="preserve">Jodhpur Vidyut Vitran Nigam Limited (JDVVNL) is the Distribution Company responsible for distributing electricity. The rating of DISCOM (capturing financial and operational metrics) is B-. </v>
      </c>
      <c r="AV565" s="119" t="str">
        <f>INDEX('Community SIP'!I:I,MATCH(B565,'Community SIP'!B:B,0))</f>
        <v>Community SIP</v>
      </c>
      <c r="AW565" s="119" t="str">
        <f t="shared" si="194"/>
        <v xml:space="preserve"> Small farm areas alongside higher fragmentation of holdings suggests community SIPs may be preferred</v>
      </c>
      <c r="AX565" s="119" t="str">
        <f t="shared" si="195"/>
        <v xml:space="preserve"> High groundwater development suggests that new SIPs should focus on surface water sources. </v>
      </c>
      <c r="AY565" s="120" t="s">
        <v>727</v>
      </c>
      <c r="AZ565" s="119" t="str">
        <f t="shared" si="192"/>
        <v>mix</v>
      </c>
      <c r="BA565" s="119"/>
      <c r="BB565" s="120" t="str">
        <f>INDEX(DISCOM!H:H,MATCH(B565,DISCOM!B:B,0))</f>
        <v>No</v>
      </c>
      <c r="BC565" s="153" t="s">
        <v>733</v>
      </c>
      <c r="BD565" s="181" t="str">
        <f t="shared" si="193"/>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565" s="58" t="s">
        <v>734</v>
      </c>
      <c r="BG565">
        <f>Y565*100</f>
        <v>5500.0000000000009</v>
      </c>
    </row>
    <row r="566" spans="1:59" ht="123" customHeight="1" x14ac:dyDescent="0.25">
      <c r="A566" s="88" t="str">
        <f>INDEX(Aquifer!A:A,MATCH(B566,Aquifer!C:C,0))</f>
        <v>haryana</v>
      </c>
      <c r="B566" s="89" t="s">
        <v>178</v>
      </c>
      <c r="C566" s="87">
        <v>4.9318739066228003</v>
      </c>
      <c r="D566" s="130">
        <f>INDEX(Aquifer!J:J,MATCH(B566,Aquifer!C:C,0))*100</f>
        <v>92.232961980630975</v>
      </c>
      <c r="E566" s="128">
        <v>190.1</v>
      </c>
      <c r="F566" s="128">
        <v>97.6</v>
      </c>
      <c r="G566" s="128">
        <v>82.957759540038026</v>
      </c>
      <c r="H566" s="46" t="str">
        <f t="shared" si="177"/>
        <v>Very High</v>
      </c>
      <c r="I566" s="46" t="str">
        <f t="shared" si="178"/>
        <v>High</v>
      </c>
      <c r="J566" s="46" t="str">
        <f t="shared" si="179"/>
        <v>Very High</v>
      </c>
      <c r="K566" s="46" t="str">
        <f t="shared" si="180"/>
        <v>Very High</v>
      </c>
      <c r="L566" s="91" t="str">
        <f t="shared" si="181"/>
        <v>District has Very High proportion of area under cultivation, supporting High cropping intensity. Irrigation coverage is Very High with Very High irrigation water requirements.</v>
      </c>
      <c r="M566" s="132">
        <v>19.170000000000002</v>
      </c>
      <c r="N566" s="132">
        <f>INDEX(Aquifer!H:H,MATCH(B566,Aquifer!C:C,0))</f>
        <v>148.47999999999999</v>
      </c>
      <c r="O566" s="77" t="str">
        <f>INDEX(Aquifer!F:F,MATCH(B566,Aquifer!C:C,0))</f>
        <v>SR</v>
      </c>
      <c r="P566" s="134">
        <f>INDEX(surface_water_body!F:F,MATCH(B566,surface_water_body!A:A,0))</f>
        <v>1260</v>
      </c>
      <c r="Q566" s="42">
        <f>INDEX(surface_water_body!D:D,MATCH(B566,surface_water_body!A:A,0))</f>
        <v>0.47738999999999976</v>
      </c>
      <c r="R566" s="132">
        <f>INDEX(surface_water_body!E:E,MATCH(B566,surface_water_body!A:A,0))</f>
        <v>1.0914270436975368E-2</v>
      </c>
      <c r="S566" s="43" t="str">
        <f t="shared" si="182"/>
        <v>Low</v>
      </c>
      <c r="T566" s="43" t="str">
        <f t="shared" si="183"/>
        <v>Over-exploited</v>
      </c>
      <c r="U566" s="43">
        <f t="shared" si="196"/>
        <v>1</v>
      </c>
      <c r="V566" s="48" t="str">
        <f t="shared" si="184"/>
        <v>Groundwater contribution to irrigation is Low with current groundwater development stage classified as Over-exploited. There are 1260 surface water bodies, covering 0% of district area.</v>
      </c>
      <c r="W566" s="136">
        <v>100</v>
      </c>
      <c r="X566" s="134">
        <v>80</v>
      </c>
      <c r="Y566" s="143">
        <f>INDEX(Aquifer!E:E, MATCH(B566,Aquifer!C:C,0))*100</f>
        <v>20</v>
      </c>
      <c r="Z566" s="139">
        <f>(INDEX(Aquifer!G:G, MATCH(B566,Aquifer!C:C,0)))*(10^4/10^6)</f>
        <v>831.74990000000003</v>
      </c>
      <c r="AA566" s="141">
        <v>10</v>
      </c>
      <c r="AB566" s="56">
        <f>INDEX(Replacement!M:M, MATCH(B566,Replacement!B:B,0))</f>
        <v>13.1</v>
      </c>
      <c r="AC566" s="57">
        <f t="shared" si="197"/>
        <v>1</v>
      </c>
      <c r="AD566" s="57">
        <f>(X566/100)*0.278+(Y566/100)*0.0732</f>
        <v>0.23704000000000003</v>
      </c>
      <c r="AE566" s="44">
        <f t="shared" si="185"/>
        <v>2.3436244041185633E-2</v>
      </c>
      <c r="AF566" s="61" t="str">
        <f t="shared" si="186"/>
        <v>District has 100 pumps, with 80 % of pumps being electric. The electric tariff subsidy is Very High. These pumps abstract 831 MCM of groundwater.</v>
      </c>
      <c r="AG566" s="146">
        <f>INDEX(Replacement!N:N,MATCH(B566,Replacement!B:B,0))</f>
        <v>60.150000000000006</v>
      </c>
      <c r="AH566" s="147">
        <f>INDEX('Community SIP'!C:C,MATCH(B566,'Community SIP'!B:B,0))</f>
        <v>2.5099999999999998</v>
      </c>
      <c r="AI566" s="147">
        <f>INDEX('Community SIP'!D:D,MATCH(B566,'Community SIP'!B:B,0))</f>
        <v>1.1100000000000001</v>
      </c>
      <c r="AJ566" s="67" t="str">
        <f t="shared" si="187"/>
        <v>High</v>
      </c>
      <c r="AK566" s="64">
        <f t="shared" si="188"/>
        <v>2</v>
      </c>
      <c r="AL566" s="64" t="str">
        <f t="shared" si="189"/>
        <v>Low</v>
      </c>
      <c r="AM566" s="70" t="str">
        <f t="shared" si="190"/>
        <v>Small and Marginal farmers hold 60 % of holdings. The average area per holding is 2.51 ha with Low fragmentation of land.</v>
      </c>
      <c r="AN566" s="150" t="str">
        <f>INDEX(DISCOM!E:E,MATCH(B566,DISCOM!B:B,0))</f>
        <v>Dakshin Haryana Bijli Vitran Nigam Limited (DHBVNL)</v>
      </c>
      <c r="AO566" s="150"/>
      <c r="AP566" s="150" t="str">
        <f>INDEX(DISCOM!F:F,MATCH(B566,DISCOM!B:B,0))</f>
        <v>A</v>
      </c>
      <c r="AQ566" s="74" t="str">
        <f>INDEX(DISCOM!H:H,MATCH(B566,DISCOM!B:B,0))</f>
        <v>Yes</v>
      </c>
      <c r="AR566" s="150" t="s">
        <v>726</v>
      </c>
      <c r="AS566" s="77">
        <f>(INDEX(Tariff!D:D,MATCH(A566,Tariff!A:A,0)))*100</f>
        <v>10</v>
      </c>
      <c r="AT566" s="85" t="str">
        <f>(INDEX(Tariff!E:E,MATCH(A566,Tariff!A:A,0)))</f>
        <v>Very High</v>
      </c>
      <c r="AU566" s="86" t="str">
        <f t="shared" si="191"/>
        <v>Dakshin Haryana Bijli Vitran Nigam Limited (DHBVNL) is the Distribution Company responsible for distributing electricity. The rating of DISCOM (capturing financial and operational metrics) is A. More than 70 % of feeder is segregated.</v>
      </c>
      <c r="AV566" s="119" t="str">
        <f>INDEX('Community SIP'!I:I,MATCH(B566,'Community SIP'!B:B,0))</f>
        <v/>
      </c>
      <c r="AW566" s="119" t="str">
        <f t="shared" si="194"/>
        <v/>
      </c>
      <c r="AX566" s="119" t="str">
        <f t="shared" si="195"/>
        <v/>
      </c>
      <c r="AY566" s="120"/>
      <c r="AZ566" s="120" t="str">
        <f t="shared" si="192"/>
        <v>Electric</v>
      </c>
      <c r="BA566" s="120" t="s">
        <v>728</v>
      </c>
      <c r="BB566" s="120" t="str">
        <f>INDEX(DISCOM!H:H,MATCH(B566,DISCOM!B:B,0))</f>
        <v>Yes</v>
      </c>
      <c r="BC566" s="153" t="s">
        <v>731</v>
      </c>
      <c r="BD566" s="181" t="str">
        <f t="shared" si="193"/>
        <v>High DISCOM rating alongside feeder segregation and higher proportion of electric pumps suggests both PM-KUSUM model C (IPS and FLS) may be preferred.</v>
      </c>
      <c r="BE566" s="58" t="s">
        <v>732</v>
      </c>
      <c r="BG566">
        <f>Y566*100</f>
        <v>2000</v>
      </c>
    </row>
    <row r="567" spans="1:59" ht="123" customHeight="1" x14ac:dyDescent="0.25">
      <c r="A567" s="88" t="str">
        <f>INDEX(Aquifer!A:A,MATCH(B567,Aquifer!C:C,0))</f>
        <v>bihar</v>
      </c>
      <c r="B567" s="89" t="s">
        <v>319</v>
      </c>
      <c r="C567" s="87">
        <v>4.5969270045368003</v>
      </c>
      <c r="D567" s="130">
        <f>INDEX(Aquifer!J:J,MATCH(B567,Aquifer!C:C,0))*100</f>
        <v>58.10014827099792</v>
      </c>
      <c r="E567" s="128">
        <v>182.20000000000002</v>
      </c>
      <c r="F567" s="128">
        <v>84.5</v>
      </c>
      <c r="G567" s="128">
        <v>63.118689977837974</v>
      </c>
      <c r="H567" s="46" t="str">
        <f t="shared" si="177"/>
        <v>High</v>
      </c>
      <c r="I567" s="46" t="str">
        <f t="shared" si="178"/>
        <v>High</v>
      </c>
      <c r="J567" s="46" t="str">
        <f t="shared" si="179"/>
        <v>Very High</v>
      </c>
      <c r="K567" s="46" t="str">
        <f t="shared" si="180"/>
        <v>High</v>
      </c>
      <c r="L567" s="91" t="str">
        <f t="shared" si="181"/>
        <v>District has High proportion of area under cultivation, supporting High cropping intensity. Irrigation coverage is Very High with High irrigation water requirements.</v>
      </c>
      <c r="M567" s="132">
        <v>90.44</v>
      </c>
      <c r="N567" s="132">
        <f>INDEX(Aquifer!H:H,MATCH(B567,Aquifer!C:C,0))</f>
        <v>50.54</v>
      </c>
      <c r="O567" s="77" t="str">
        <f>INDEX(Aquifer!F:F,MATCH(B567,Aquifer!C:C,0))</f>
        <v>SR</v>
      </c>
      <c r="P567" s="134">
        <f>INDEX(surface_water_body!F:F,MATCH(B567,surface_water_body!A:A,0))</f>
        <v>2184</v>
      </c>
      <c r="Q567" s="42">
        <f>INDEX(surface_water_body!D:D,MATCH(B567,surface_water_body!A:A,0))</f>
        <v>570.12972999999852</v>
      </c>
      <c r="R567" s="132">
        <f>INDEX(surface_water_body!E:E,MATCH(B567,surface_water_body!A:A,0))</f>
        <v>27.757054024692206</v>
      </c>
      <c r="S567" s="43" t="str">
        <f t="shared" si="182"/>
        <v>Very High</v>
      </c>
      <c r="T567" s="43" t="str">
        <f t="shared" si="183"/>
        <v>Moderate</v>
      </c>
      <c r="U567" s="43">
        <f t="shared" si="196"/>
        <v>4</v>
      </c>
      <c r="V567" s="48" t="str">
        <f t="shared" si="184"/>
        <v>Groundwater contribution to irrigation is Very High with current groundwater development stage classified as Moderate. There are 2184 surface water bodies, covering 27.8% of district area.</v>
      </c>
      <c r="W567" s="136">
        <v>100</v>
      </c>
      <c r="X567" s="134">
        <v>1</v>
      </c>
      <c r="Y567" s="143">
        <f>INDEX(Aquifer!E:E, MATCH(B567,Aquifer!C:C,0))*100</f>
        <v>97</v>
      </c>
      <c r="Z567" s="139">
        <f>(INDEX(Aquifer!G:G, MATCH(B567,Aquifer!C:C,0)))*(10^4/10^6)</f>
        <v>318.69049999999999</v>
      </c>
      <c r="AA567" s="141">
        <v>67.5</v>
      </c>
      <c r="AB567" s="56">
        <f>INDEX(Replacement!M:M, MATCH(B567,Replacement!B:B,0))</f>
        <v>2.9</v>
      </c>
      <c r="AC567" s="57">
        <f t="shared" si="197"/>
        <v>4</v>
      </c>
      <c r="AD567" s="57">
        <f>(X567/100)*0.278+(Y567/100)*0.0732</f>
        <v>7.3784000000000002E-2</v>
      </c>
      <c r="AE567" s="44">
        <f t="shared" si="185"/>
        <v>6.1877339351281476E-4</v>
      </c>
      <c r="AF567" s="61" t="str">
        <f t="shared" si="186"/>
        <v>District has 100 pumps, with 1 % of pumps being electric. The electric tariff subsidy is Very High. These pumps abstract 318 MCM of groundwater.</v>
      </c>
      <c r="AG567" s="146">
        <f>INDEX(Replacement!N:N,MATCH(B567,Replacement!B:B,0))</f>
        <v>98.850000000000009</v>
      </c>
      <c r="AH567" s="147">
        <f>INDEX('Community SIP'!C:C,MATCH(B567,'Community SIP'!B:B,0))</f>
        <v>0.6</v>
      </c>
      <c r="AI567" s="147">
        <f>INDEX('Community SIP'!D:D,MATCH(B567,'Community SIP'!B:B,0))</f>
        <v>1</v>
      </c>
      <c r="AJ567" s="67" t="str">
        <f t="shared" si="187"/>
        <v>Very High</v>
      </c>
      <c r="AK567" s="64">
        <f t="shared" si="188"/>
        <v>4</v>
      </c>
      <c r="AL567" s="64" t="str">
        <f t="shared" si="189"/>
        <v>Low</v>
      </c>
      <c r="AM567" s="70" t="str">
        <f t="shared" si="190"/>
        <v>Small and Marginal farmers hold 98 % of holdings. The average area per holding is 0.6 ha with Low fragmentation of land.</v>
      </c>
      <c r="AN567" s="150" t="str">
        <f>INDEX(DISCOM!E:E,MATCH(B567,DISCOM!B:B,0))</f>
        <v>North Bihar Power Distribution Company Ltd (NBPDCL)</v>
      </c>
      <c r="AO567" s="150"/>
      <c r="AP567" s="150" t="str">
        <f>INDEX(DISCOM!F:F,MATCH(B567,DISCOM!B:B,0))</f>
        <v>C</v>
      </c>
      <c r="AQ567" s="74" t="str">
        <f>INDEX(DISCOM!H:H,MATCH(B567,DISCOM!B:B,0))</f>
        <v>Yes</v>
      </c>
      <c r="AR567" s="150" t="s">
        <v>726</v>
      </c>
      <c r="AS567" s="77">
        <f>(INDEX(Tariff!D:D,MATCH(A567,Tariff!A:A,0)))*100</f>
        <v>67.5</v>
      </c>
      <c r="AT567" s="85" t="str">
        <f>(INDEX(Tariff!E:E,MATCH(A567,Tariff!A:A,0)))</f>
        <v>Very High</v>
      </c>
      <c r="AU567" s="86" t="str">
        <f t="shared" si="191"/>
        <v>North Bihar Power Distribution Company Ltd (NBPDCL) is the Distribution Company responsible for distributing electricity. The rating of DISCOM (capturing financial and operational metrics) is C. More than 70 % of feeder is segregated.</v>
      </c>
      <c r="AV567" s="119" t="str">
        <f>INDEX('Community SIP'!I:I,MATCH(B567,'Community SIP'!B:B,0))</f>
        <v>Community SIP</v>
      </c>
      <c r="AW567" s="119" t="str">
        <f t="shared" si="194"/>
        <v xml:space="preserve"> Small farm areas alongside higher fragmentation of holdings suggests community SIPs may be preferred</v>
      </c>
      <c r="AX567" s="119" t="str">
        <f t="shared" si="195"/>
        <v xml:space="preserve"> High groundwater development suggests that new SIPs should focus on surface water sources. </v>
      </c>
      <c r="AY567" s="120" t="s">
        <v>727</v>
      </c>
      <c r="AZ567" s="119" t="str">
        <f t="shared" si="192"/>
        <v>Diesel</v>
      </c>
      <c r="BA567" s="119"/>
      <c r="BB567" s="120" t="str">
        <f>INDEX(DISCOM!H:H,MATCH(B567,DISCOM!B:B,0))</f>
        <v>Yes</v>
      </c>
      <c r="BC567" s="153" t="s">
        <v>736</v>
      </c>
      <c r="BD567"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67" s="58" t="s">
        <v>737</v>
      </c>
      <c r="BG567">
        <f>Y567*100</f>
        <v>9700</v>
      </c>
    </row>
    <row r="568" spans="1:59" ht="123" customHeight="1" x14ac:dyDescent="0.25">
      <c r="A568" s="88" t="str">
        <f>INDEX(Aquifer!A:A,MATCH(B568,Aquifer!C:C,0))</f>
        <v>uttar pradesh</v>
      </c>
      <c r="B568" s="89" t="s">
        <v>460</v>
      </c>
      <c r="C568" s="87">
        <v>4.7980978174375997</v>
      </c>
      <c r="D568" s="130">
        <f>INDEX(Aquifer!J:J,MATCH(B568,Aquifer!C:C,0))*100</f>
        <v>76.926803173424915</v>
      </c>
      <c r="E568" s="128">
        <v>152.5</v>
      </c>
      <c r="F568" s="128">
        <v>88.1</v>
      </c>
      <c r="G568" s="128">
        <v>73.431217591437203</v>
      </c>
      <c r="H568" s="46" t="str">
        <f t="shared" si="177"/>
        <v>Very High</v>
      </c>
      <c r="I568" s="46" t="str">
        <f t="shared" si="178"/>
        <v>Moderate</v>
      </c>
      <c r="J568" s="46" t="str">
        <f t="shared" si="179"/>
        <v>Very High</v>
      </c>
      <c r="K568" s="46" t="str">
        <f t="shared" si="180"/>
        <v>Very High</v>
      </c>
      <c r="L568" s="91" t="str">
        <f t="shared" si="181"/>
        <v>District has Very High proportion of area under cultivation, supporting Moderate cropping intensity. Irrigation coverage is Very High with Very High irrigation water requirements.</v>
      </c>
      <c r="M568" s="132">
        <v>86.02</v>
      </c>
      <c r="N568" s="132">
        <f>INDEX(Aquifer!H:H,MATCH(B568,Aquifer!C:C,0))</f>
        <v>60.04</v>
      </c>
      <c r="O568" s="77" t="str">
        <f>INDEX(Aquifer!F:F,MATCH(B568,Aquifer!C:C,0))</f>
        <v>SR</v>
      </c>
      <c r="P568" s="134">
        <f>INDEX(surface_water_body!F:F,MATCH(B568,surface_water_body!A:A,0))</f>
        <v>12530</v>
      </c>
      <c r="Q568" s="42">
        <f>INDEX(surface_water_body!D:D,MATCH(B568,surface_water_body!A:A,0))</f>
        <v>21.906490000000055</v>
      </c>
      <c r="R568" s="132">
        <f>INDEX(surface_water_body!E:E,MATCH(B568,surface_water_body!A:A,0))</f>
        <v>0.37582910355894733</v>
      </c>
      <c r="S568" s="43" t="str">
        <f t="shared" si="182"/>
        <v>Very High</v>
      </c>
      <c r="T568" s="43" t="str">
        <f t="shared" si="183"/>
        <v>Moderate</v>
      </c>
      <c r="U568" s="43">
        <f t="shared" si="196"/>
        <v>4</v>
      </c>
      <c r="V568" s="48" t="str">
        <f t="shared" si="184"/>
        <v>Groundwater contribution to irrigation is Very High with current groundwater development stage classified as Moderate. There are 12530 surface water bodies, covering 0.4% of district area.</v>
      </c>
      <c r="W568" s="136">
        <v>100</v>
      </c>
      <c r="X568" s="134">
        <v>3</v>
      </c>
      <c r="Y568" s="143">
        <f>INDEX(Aquifer!E:E, MATCH(B568,Aquifer!C:C,0))*100</f>
        <v>97</v>
      </c>
      <c r="Z568" s="139">
        <f>(INDEX(Aquifer!G:G, MATCH(B568,Aquifer!C:C,0)))*(10^4/10^6)</f>
        <v>294.40620000000001</v>
      </c>
      <c r="AA568" s="141">
        <v>0</v>
      </c>
      <c r="AB568" s="56">
        <f>INDEX(Replacement!M:M, MATCH(B568,Replacement!B:B,0))</f>
        <v>6.15</v>
      </c>
      <c r="AC568" s="57">
        <f t="shared" si="197"/>
        <v>4</v>
      </c>
      <c r="AD568" s="57">
        <f>(X568/100)*0.278+(Y568/100)*0.0732</f>
        <v>7.9343999999999998E-2</v>
      </c>
      <c r="AE568" s="44">
        <f t="shared" si="185"/>
        <v>1.3035823709832003E-3</v>
      </c>
      <c r="AF568" s="61" t="str">
        <f t="shared" si="186"/>
        <v>District has 100 pumps, with 3 % of pumps being electric. The electric tariff subsidy is Very High. These pumps abstract 294 MCM of groundwater.</v>
      </c>
      <c r="AG568" s="146">
        <f>INDEX(Replacement!N:N,MATCH(B568,Replacement!B:B,0))</f>
        <v>94.19447538</v>
      </c>
      <c r="AH568" s="147">
        <f>INDEX('Community SIP'!C:C,MATCH(B568,'Community SIP'!B:B,0))</f>
        <v>0.68</v>
      </c>
      <c r="AI568" s="147">
        <f>INDEX('Community SIP'!D:D,MATCH(B568,'Community SIP'!B:B,0))</f>
        <v>1.95</v>
      </c>
      <c r="AJ568" s="67" t="str">
        <f t="shared" si="187"/>
        <v>Very High</v>
      </c>
      <c r="AK568" s="64">
        <f t="shared" si="188"/>
        <v>4</v>
      </c>
      <c r="AL568" s="64" t="str">
        <f t="shared" si="189"/>
        <v>Moderate</v>
      </c>
      <c r="AM568" s="70" t="str">
        <f t="shared" si="190"/>
        <v>Small and Marginal farmers hold 94 % of holdings. The average area per holding is 0.68 ha with Moderate fragmentation of land.</v>
      </c>
      <c r="AN568" s="150" t="str">
        <f>INDEX(DISCOM!E:E,MATCH(B568,DISCOM!B:B,0))</f>
        <v>Madhyanchal Vidyut Vitran Nigam Limited (MVVNL)</v>
      </c>
      <c r="AO568" s="150"/>
      <c r="AP568" s="150" t="str">
        <f>INDEX(DISCOM!F:F,MATCH(B568,DISCOM!B:B,0))</f>
        <v>C-</v>
      </c>
      <c r="AQ568" s="74" t="str">
        <f>INDEX(DISCOM!H:H,MATCH(B568,DISCOM!B:B,0))</f>
        <v>Yes</v>
      </c>
      <c r="AR568" s="150" t="s">
        <v>726</v>
      </c>
      <c r="AS568" s="77">
        <f>(INDEX(Tariff!D:D,MATCH(A568,Tariff!A:A,0)))*100</f>
        <v>0</v>
      </c>
      <c r="AT568" s="85" t="str">
        <f>(INDEX(Tariff!E:E,MATCH(A568,Tariff!A:A,0)))</f>
        <v>Very High</v>
      </c>
      <c r="AU568" s="86" t="str">
        <f t="shared" si="191"/>
        <v>Madhyanchal Vidyut Vitran Nigam Limited (MVVNL) is the Distribution Company responsible for distributing electricity. The rating of DISCOM (capturing financial and operational metrics) is C-. More than 70 % of feeder is segregated.</v>
      </c>
      <c r="AV568" s="119" t="str">
        <f>INDEX('Community SIP'!I:I,MATCH(B568,'Community SIP'!B:B,0))</f>
        <v>Community SIP</v>
      </c>
      <c r="AW568" s="119" t="str">
        <f t="shared" si="194"/>
        <v xml:space="preserve"> Small farm areas alongside higher fragmentation of holdings suggests community SIPs may be preferred</v>
      </c>
      <c r="AX568" s="119" t="str">
        <f t="shared" si="195"/>
        <v xml:space="preserve"> High groundwater development suggests that new SIPs should focus on surface water sources. </v>
      </c>
      <c r="AY568" s="120" t="s">
        <v>727</v>
      </c>
      <c r="AZ568" s="119" t="str">
        <f t="shared" si="192"/>
        <v>Diesel</v>
      </c>
      <c r="BA568" s="119"/>
      <c r="BB568" s="120" t="str">
        <f>INDEX(DISCOM!H:H,MATCH(B568,DISCOM!B:B,0))</f>
        <v>Yes</v>
      </c>
      <c r="BC568" s="153" t="s">
        <v>736</v>
      </c>
      <c r="BD568"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68" s="58" t="s">
        <v>737</v>
      </c>
      <c r="BG568">
        <f>Y568*100</f>
        <v>9700</v>
      </c>
    </row>
    <row r="569" spans="1:59" ht="123" customHeight="1" x14ac:dyDescent="0.25">
      <c r="A569" s="88" t="str">
        <f>INDEX(Aquifer!A:A,MATCH(B569,Aquifer!C:C,0))</f>
        <v>tamil nadu</v>
      </c>
      <c r="B569" s="89" t="s">
        <v>593</v>
      </c>
      <c r="C569" s="87">
        <v>4.2273198627372999</v>
      </c>
      <c r="D569" s="130">
        <f>INDEX(Aquifer!J:J,MATCH(B569,Aquifer!C:C,0))*100</f>
        <v>26.65791358319408</v>
      </c>
      <c r="E569" s="128">
        <v>100</v>
      </c>
      <c r="F569" s="128">
        <v>65.400000000000006</v>
      </c>
      <c r="G569" s="128">
        <v>57.460436292553084</v>
      </c>
      <c r="H569" s="46" t="str">
        <f t="shared" si="177"/>
        <v>Moderate</v>
      </c>
      <c r="I569" s="46" t="str">
        <f t="shared" si="178"/>
        <v>Low</v>
      </c>
      <c r="J569" s="46" t="str">
        <f t="shared" si="179"/>
        <v>High</v>
      </c>
      <c r="K569" s="46" t="str">
        <f t="shared" si="180"/>
        <v>High</v>
      </c>
      <c r="L569" s="91" t="str">
        <f t="shared" si="181"/>
        <v>District has Moderate proportion of area under cultivation, supporting Low cropping intensity. Irrigation coverage is High with High irrigation water requirements.</v>
      </c>
      <c r="M569" s="132">
        <v>17.62</v>
      </c>
      <c r="N569" s="132">
        <f>INDEX(Aquifer!H:H,MATCH(B569,Aquifer!C:C,0))</f>
        <v>28.63</v>
      </c>
      <c r="O569" s="77" t="str">
        <f>INDEX(Aquifer!F:F,MATCH(B569,Aquifer!C:C,0))</f>
        <v>SR</v>
      </c>
      <c r="P569" s="134">
        <f>INDEX(surface_water_body!F:F,MATCH(B569,surface_water_body!A:A,0))</f>
        <v>10032</v>
      </c>
      <c r="Q569" s="42">
        <f>INDEX(surface_water_body!D:D,MATCH(B569,surface_water_body!A:A,0))</f>
        <v>170.27830000000139</v>
      </c>
      <c r="R569" s="132">
        <f>INDEX(surface_water_body!E:E,MATCH(B569,surface_water_body!A:A,0))</f>
        <v>4.1029667346976861</v>
      </c>
      <c r="S569" s="43" t="str">
        <f t="shared" si="182"/>
        <v>Low</v>
      </c>
      <c r="T569" s="43" t="str">
        <f t="shared" si="183"/>
        <v>Low</v>
      </c>
      <c r="U569" s="43">
        <f t="shared" si="196"/>
        <v>4</v>
      </c>
      <c r="V569" s="48" t="str">
        <f t="shared" si="184"/>
        <v>Groundwater contribution to irrigation is Low with current groundwater development stage classified as Low. There are 10032 surface water bodies, covering 4.1% of district area.</v>
      </c>
      <c r="W569" s="136">
        <v>100</v>
      </c>
      <c r="X569" s="134">
        <v>94</v>
      </c>
      <c r="Y569" s="143">
        <f>INDEX(Aquifer!E:E, MATCH(B569,Aquifer!C:C,0))*100</f>
        <v>3</v>
      </c>
      <c r="Z569" s="139">
        <f>(INDEX(Aquifer!G:G, MATCH(B569,Aquifer!C:C,0)))*(10^4/10^6)</f>
        <v>45.703900000000004</v>
      </c>
      <c r="AA569" s="141">
        <v>0</v>
      </c>
      <c r="AB569" s="56">
        <f>INDEX(Replacement!M:M, MATCH(B569,Replacement!B:B,0))</f>
        <v>10.64</v>
      </c>
      <c r="AC569" s="57">
        <f t="shared" si="197"/>
        <v>1</v>
      </c>
      <c r="AD569" s="57">
        <f>(X569/100)*0.278+(Y569/100)*0.0732</f>
        <v>0.26351599999999997</v>
      </c>
      <c r="AE569" s="44">
        <f t="shared" si="185"/>
        <v>1.1627977923275674E-3</v>
      </c>
      <c r="AF569" s="61" t="str">
        <f t="shared" si="186"/>
        <v>District has 100 pumps, with 94 % of pumps being electric. The electric tariff subsidy is Very High. These pumps abstract 45 MCM of groundwater.</v>
      </c>
      <c r="AG569" s="146">
        <f>INDEX(Replacement!N:N,MATCH(B569,Replacement!B:B,0))</f>
        <v>94.639039220000001</v>
      </c>
      <c r="AH569" s="147">
        <f>INDEX('Community SIP'!C:C,MATCH(B569,'Community SIP'!B:B,0))</f>
        <v>0.66</v>
      </c>
      <c r="AI569" s="147">
        <f>INDEX('Community SIP'!D:D,MATCH(B569,'Community SIP'!B:B,0))</f>
        <v>1.83</v>
      </c>
      <c r="AJ569" s="67" t="str">
        <f t="shared" si="187"/>
        <v>Very High</v>
      </c>
      <c r="AK569" s="64">
        <f t="shared" si="188"/>
        <v>4</v>
      </c>
      <c r="AL569" s="64" t="str">
        <f t="shared" si="189"/>
        <v>Moderate</v>
      </c>
      <c r="AM569" s="70" t="str">
        <f t="shared" si="190"/>
        <v>Small and Marginal farmers hold 94 % of holdings. The average area per holding is 0.66 ha with Moderate fragmentation of land.</v>
      </c>
      <c r="AN569" s="150" t="str">
        <f>INDEX(DISCOM!E:E,MATCH(B569,DISCOM!B:B,0))</f>
        <v>Tamil Nadu Generation and Distribution Corporation Limited (TANGEDCO)</v>
      </c>
      <c r="AO569" s="150"/>
      <c r="AP569" s="150" t="str">
        <f>INDEX(DISCOM!F:F,MATCH(B569,DISCOM!B:B,0))</f>
        <v>C-</v>
      </c>
      <c r="AQ569" s="74" t="str">
        <f>INDEX(DISCOM!H:H,MATCH(B569,DISCOM!B:B,0))</f>
        <v>No</v>
      </c>
      <c r="AR569" s="150"/>
      <c r="AS569" s="77">
        <f>(INDEX(Tariff!D:D,MATCH(A569,Tariff!A:A,0)))*100</f>
        <v>0</v>
      </c>
      <c r="AT569" s="85" t="str">
        <f>(INDEX(Tariff!E:E,MATCH(A569,Tariff!A:A,0)))</f>
        <v>Very High</v>
      </c>
      <c r="AU569" s="86" t="str">
        <f t="shared" si="191"/>
        <v xml:space="preserve">Tamil Nadu Generation and Distribution Corporation Limited (TANGEDCO) is the Distribution Company responsible for distributing electricity. The rating of DISCOM (capturing financial and operational metrics) is C-. </v>
      </c>
      <c r="AV569" s="119" t="str">
        <f>INDEX('Community SIP'!I:I,MATCH(B569,'Community SIP'!B:B,0))</f>
        <v>Community SIP</v>
      </c>
      <c r="AW569" s="119" t="str">
        <f t="shared" si="194"/>
        <v xml:space="preserve"> Small farm areas alongside higher fragmentation of holdings suggests community SIPs may be preferred</v>
      </c>
      <c r="AX569" s="119" t="str">
        <f t="shared" si="195"/>
        <v/>
      </c>
      <c r="AY569" s="119"/>
      <c r="AZ569" s="120" t="str">
        <f t="shared" si="192"/>
        <v>Electric</v>
      </c>
      <c r="BA569" s="119"/>
      <c r="BB569" s="120" t="str">
        <f>INDEX(DISCOM!H:H,MATCH(B569,DISCOM!B:B,0))</f>
        <v>No</v>
      </c>
      <c r="BC569" s="153" t="s">
        <v>724</v>
      </c>
      <c r="BD569" s="181" t="str">
        <f t="shared" si="193"/>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69" s="58" t="s">
        <v>725</v>
      </c>
      <c r="BG569">
        <f>Y569*100</f>
        <v>300</v>
      </c>
    </row>
    <row r="570" spans="1:59" ht="123" customHeight="1" x14ac:dyDescent="0.25">
      <c r="A570" s="88" t="str">
        <f>INDEX(Aquifer!A:A,MATCH(B570,Aquifer!C:C,0))</f>
        <v>assam</v>
      </c>
      <c r="B570" s="89" t="s">
        <v>258</v>
      </c>
      <c r="C570" s="87">
        <v>4.2300000000000004</v>
      </c>
      <c r="D570" s="130">
        <f>INDEX(Aquifer!J:J,MATCH(B570,Aquifer!C:C,0))*100</f>
        <v>54.958876692622823</v>
      </c>
      <c r="E570" s="128">
        <v>113.79999999999998</v>
      </c>
      <c r="F570" s="128">
        <v>20.9</v>
      </c>
      <c r="G570" s="128">
        <v>26.320768238497916</v>
      </c>
      <c r="H570" s="46" t="str">
        <f t="shared" si="177"/>
        <v>High</v>
      </c>
      <c r="I570" s="46" t="str">
        <f t="shared" si="178"/>
        <v>Low</v>
      </c>
      <c r="J570" s="46" t="str">
        <f t="shared" si="179"/>
        <v>Low</v>
      </c>
      <c r="K570" s="46" t="str">
        <f t="shared" si="180"/>
        <v>Low</v>
      </c>
      <c r="L570" s="91" t="str">
        <f t="shared" si="181"/>
        <v>District has High proportion of area under cultivation, supporting Low cropping intensity. Irrigation coverage is Low with Low irrigation water requirements.</v>
      </c>
      <c r="M570" s="132">
        <v>9.25</v>
      </c>
      <c r="N570" s="132">
        <f>INDEX(Aquifer!H:H,MATCH(B570,Aquifer!C:C,0))</f>
        <v>4.9800000000000004</v>
      </c>
      <c r="O570" s="77" t="str">
        <f>INDEX(Aquifer!F:F,MATCH(B570,Aquifer!C:C,0))</f>
        <v>SR</v>
      </c>
      <c r="P570" s="134">
        <f>INDEX(surface_water_body!F:F,MATCH(B570,surface_water_body!A:A,0))</f>
        <v>4353</v>
      </c>
      <c r="Q570" s="42">
        <f>INDEX(surface_water_body!D:D,MATCH(B570,surface_water_body!A:A,0))</f>
        <v>5.672739999999977</v>
      </c>
      <c r="R570" s="132">
        <f>INDEX(surface_water_body!E:E,MATCH(B570,surface_water_body!A:A,0))</f>
        <v>0.21238863176968872</v>
      </c>
      <c r="S570" s="43" t="str">
        <f t="shared" si="182"/>
        <v>Low</v>
      </c>
      <c r="T570" s="43" t="str">
        <f t="shared" si="183"/>
        <v>Low</v>
      </c>
      <c r="U570" s="43">
        <f t="shared" si="196"/>
        <v>2</v>
      </c>
      <c r="V570" s="48" t="str">
        <f t="shared" si="184"/>
        <v>Groundwater contribution to irrigation is Low with current groundwater development stage classified as Low. There are 4353 surface water bodies, covering 0.2% of district area.</v>
      </c>
      <c r="W570" s="136">
        <v>100</v>
      </c>
      <c r="X570" s="134">
        <v>4</v>
      </c>
      <c r="Y570" s="143">
        <f>INDEX(Aquifer!E:E, MATCH(B570,Aquifer!C:C,0))*100</f>
        <v>96</v>
      </c>
      <c r="Z570" s="139">
        <f>(INDEX(Aquifer!G:G, MATCH(B570,Aquifer!C:C,0)))*(10^4/10^6)</f>
        <v>45.383000000000003</v>
      </c>
      <c r="AA570" s="141">
        <v>465.00000000000006</v>
      </c>
      <c r="AB570" s="56">
        <f>INDEX(Replacement!M:M, MATCH(B570,Replacement!B:B,0))</f>
        <v>3.8</v>
      </c>
      <c r="AC570" s="57">
        <f t="shared" si="197"/>
        <v>4</v>
      </c>
      <c r="AD570" s="57">
        <f>(X570/100)*0.278+(Y570/100)*0.0732</f>
        <v>8.1392000000000006E-2</v>
      </c>
      <c r="AE570" s="44">
        <f t="shared" si="185"/>
        <v>1.2736814924503706E-4</v>
      </c>
      <c r="AF570" s="61" t="str">
        <f t="shared" si="186"/>
        <v>District has 100 pumps, with 4 % of pumps being electric. The electric tariff subsidy is Low. These pumps abstract 45 MCM of groundwater.</v>
      </c>
      <c r="AG570" s="146">
        <f>INDEX(Replacement!N:N,MATCH(B570,Replacement!B:B,0))</f>
        <v>81.48</v>
      </c>
      <c r="AH570" s="147">
        <f>INDEX('Community SIP'!C:C,MATCH(B570,'Community SIP'!B:B,0))</f>
        <v>1.07</v>
      </c>
      <c r="AI570" s="147">
        <f>INDEX('Community SIP'!D:D,MATCH(B570,'Community SIP'!B:B,0))</f>
        <v>3.11</v>
      </c>
      <c r="AJ570" s="67" t="str">
        <f t="shared" si="187"/>
        <v>Very High</v>
      </c>
      <c r="AK570" s="64">
        <f t="shared" si="188"/>
        <v>3</v>
      </c>
      <c r="AL570" s="64" t="str">
        <f t="shared" si="189"/>
        <v>Very High</v>
      </c>
      <c r="AM570" s="70" t="str">
        <f t="shared" si="190"/>
        <v>Small and Marginal farmers hold 81 % of holdings. The average area per holding is 1.07 ha with Very High fragmentation of land.</v>
      </c>
      <c r="AN570" s="150" t="str">
        <f>INDEX(DISCOM!E:E,MATCH(B570,DISCOM!B:B,0))</f>
        <v>Assam Power Distribution Company Limited (APDCL)</v>
      </c>
      <c r="AO570" s="150"/>
      <c r="AP570" s="150" t="str">
        <f>INDEX(DISCOM!F:F,MATCH(B570,DISCOM!B:B,0))</f>
        <v>B-</v>
      </c>
      <c r="AQ570" s="74" t="str">
        <f>INDEX(DISCOM!H:H,MATCH(B570,DISCOM!B:B,0))</f>
        <v>No</v>
      </c>
      <c r="AR570" s="150"/>
      <c r="AS570" s="77">
        <f>(INDEX(Tariff!D:D,MATCH(A570,Tariff!A:A,0)))*100</f>
        <v>465.00000000000006</v>
      </c>
      <c r="AT570" s="85" t="str">
        <f>(INDEX(Tariff!E:E,MATCH(A570,Tariff!A:A,0)))</f>
        <v>Low</v>
      </c>
      <c r="AU570" s="86" t="str">
        <f t="shared" si="191"/>
        <v xml:space="preserve">Assam Power Distribution Company Limited (APDCL) is the Distribution Company responsible for distributing electricity. The rating of DISCOM (capturing financial and operational metrics) is B-. </v>
      </c>
      <c r="AV570" s="119" t="str">
        <f>INDEX('Community SIP'!I:I,MATCH(B570,'Community SIP'!B:B,0))</f>
        <v>Community SIP</v>
      </c>
      <c r="AW570" s="119" t="str">
        <f t="shared" si="194"/>
        <v xml:space="preserve"> Small farm areas alongside higher fragmentation of holdings suggests community SIPs may be preferred</v>
      </c>
      <c r="AX570" s="119" t="str">
        <f t="shared" si="195"/>
        <v/>
      </c>
      <c r="AY570" s="119"/>
      <c r="AZ570" s="119" t="str">
        <f t="shared" si="192"/>
        <v>Diesel</v>
      </c>
      <c r="BA570" s="119"/>
      <c r="BB570" s="120" t="str">
        <f>INDEX(DISCOM!H:H,MATCH(B570,DISCOM!B:B,0))</f>
        <v>No</v>
      </c>
      <c r="BC570" s="153" t="s">
        <v>736</v>
      </c>
      <c r="BD570" s="181" t="str">
        <f t="shared" si="193"/>
        <v>Higher proportion of diesel pumps suggests that PM-KUSUM model B be preferred. Small farm areas alongside higher fragmentation of holdings suggests community SIPs may be preferred</v>
      </c>
      <c r="BE570" s="58" t="s">
        <v>737</v>
      </c>
      <c r="BG570">
        <f>Y570*100</f>
        <v>9600</v>
      </c>
    </row>
    <row r="571" spans="1:59" ht="123" customHeight="1" x14ac:dyDescent="0.25">
      <c r="A571" s="88" t="str">
        <f>INDEX(Aquifer!A:A,MATCH(B571,Aquifer!C:C,0))</f>
        <v>bihar</v>
      </c>
      <c r="B571" s="89" t="s">
        <v>288</v>
      </c>
      <c r="C571" s="87">
        <v>4.7293953731005001</v>
      </c>
      <c r="D571" s="130">
        <f>INDEX(Aquifer!J:J,MATCH(B571,Aquifer!C:C,0))*100</f>
        <v>74.372799786105787</v>
      </c>
      <c r="E571" s="128">
        <v>136.20000000000002</v>
      </c>
      <c r="F571" s="128">
        <v>49.9</v>
      </c>
      <c r="G571" s="128">
        <v>68.064362336114414</v>
      </c>
      <c r="H571" s="46" t="str">
        <f t="shared" si="177"/>
        <v>High</v>
      </c>
      <c r="I571" s="46" t="str">
        <f t="shared" si="178"/>
        <v>Low</v>
      </c>
      <c r="J571" s="46" t="str">
        <f t="shared" si="179"/>
        <v>Moderate</v>
      </c>
      <c r="K571" s="46" t="str">
        <f t="shared" si="180"/>
        <v>Very High</v>
      </c>
      <c r="L571" s="91" t="str">
        <f t="shared" si="181"/>
        <v>District has High proportion of area under cultivation, supporting Low cropping intensity. Irrigation coverage is Moderate with Very High irrigation water requirements.</v>
      </c>
      <c r="M571" s="132">
        <v>90.039999999999992</v>
      </c>
      <c r="N571" s="132">
        <f>INDEX(Aquifer!H:H,MATCH(B571,Aquifer!C:C,0))</f>
        <v>54.26</v>
      </c>
      <c r="O571" s="77" t="str">
        <f>INDEX(Aquifer!F:F,MATCH(B571,Aquifer!C:C,0))</f>
        <v>SR</v>
      </c>
      <c r="P571" s="134">
        <f>INDEX(surface_water_body!F:F,MATCH(B571,surface_water_body!A:A,0))</f>
        <v>2978</v>
      </c>
      <c r="Q571" s="42">
        <f>INDEX(surface_water_body!D:D,MATCH(B571,surface_water_body!A:A,0))</f>
        <v>10.296720000000057</v>
      </c>
      <c r="R571" s="132">
        <f>INDEX(surface_water_body!E:E,MATCH(B571,surface_water_body!A:A,0))</f>
        <v>0.46225781929398929</v>
      </c>
      <c r="S571" s="43" t="str">
        <f t="shared" si="182"/>
        <v>Very High</v>
      </c>
      <c r="T571" s="43" t="str">
        <f t="shared" si="183"/>
        <v>Moderate</v>
      </c>
      <c r="U571" s="43">
        <f t="shared" si="196"/>
        <v>3</v>
      </c>
      <c r="V571" s="48" t="str">
        <f t="shared" si="184"/>
        <v>Groundwater contribution to irrigation is Very High with current groundwater development stage classified as Moderate. There are 2978 surface water bodies, covering 0.5% of district area.</v>
      </c>
      <c r="W571" s="136">
        <v>100</v>
      </c>
      <c r="X571" s="134">
        <v>22</v>
      </c>
      <c r="Y571" s="143">
        <f>INDEX(Aquifer!E:E, MATCH(B571,Aquifer!C:C,0))*100</f>
        <v>77</v>
      </c>
      <c r="Z571" s="139">
        <f>(INDEX(Aquifer!G:G, MATCH(B571,Aquifer!C:C,0)))*(10^4/10^6)</f>
        <v>512.90639999999996</v>
      </c>
      <c r="AA571" s="141">
        <v>67.5</v>
      </c>
      <c r="AB571" s="56">
        <f>INDEX(Replacement!M:M, MATCH(B571,Replacement!B:B,0))</f>
        <v>5.2</v>
      </c>
      <c r="AC571" s="57">
        <f t="shared" si="197"/>
        <v>4</v>
      </c>
      <c r="AD571" s="57">
        <f>(X571/100)*0.278+(Y571/100)*0.0732</f>
        <v>0.11752400000000002</v>
      </c>
      <c r="AE571" s="44">
        <f t="shared" si="185"/>
        <v>2.8442668953365335E-3</v>
      </c>
      <c r="AF571" s="61" t="str">
        <f t="shared" si="186"/>
        <v>District has 100 pumps, with 22 % of pumps being electric. The electric tariff subsidy is Very High. These pumps abstract 512 MCM of groundwater.</v>
      </c>
      <c r="AG571" s="146">
        <f>INDEX(Replacement!N:N,MATCH(B571,Replacement!B:B,0))</f>
        <v>98.47</v>
      </c>
      <c r="AH571" s="147">
        <f>INDEX('Community SIP'!C:C,MATCH(B571,'Community SIP'!B:B,0))</f>
        <v>0.26</v>
      </c>
      <c r="AI571" s="147">
        <f>INDEX('Community SIP'!D:D,MATCH(B571,'Community SIP'!B:B,0))</f>
        <v>2.2599999999999998</v>
      </c>
      <c r="AJ571" s="67" t="str">
        <f t="shared" si="187"/>
        <v>Very High</v>
      </c>
      <c r="AK571" s="64">
        <f t="shared" si="188"/>
        <v>4</v>
      </c>
      <c r="AL571" s="64" t="str">
        <f t="shared" si="189"/>
        <v>High</v>
      </c>
      <c r="AM571" s="70" t="str">
        <f t="shared" si="190"/>
        <v>Small and Marginal farmers hold 98 % of holdings. The average area per holding is 0.26 ha with High fragmentation of land.</v>
      </c>
      <c r="AN571" s="150" t="str">
        <f>INDEX(DISCOM!E:E,MATCH(B571,DISCOM!B:B,0))</f>
        <v>North Bihar Power Distribution Company Ltd (NBPDCL)</v>
      </c>
      <c r="AO571" s="150"/>
      <c r="AP571" s="150" t="str">
        <f>INDEX(DISCOM!F:F,MATCH(B571,DISCOM!B:B,0))</f>
        <v>C</v>
      </c>
      <c r="AQ571" s="74" t="str">
        <f>INDEX(DISCOM!H:H,MATCH(B571,DISCOM!B:B,0))</f>
        <v>Yes</v>
      </c>
      <c r="AR571" s="150" t="s">
        <v>726</v>
      </c>
      <c r="AS571" s="77">
        <f>(INDEX(Tariff!D:D,MATCH(A571,Tariff!A:A,0)))*100</f>
        <v>67.5</v>
      </c>
      <c r="AT571" s="85" t="str">
        <f>(INDEX(Tariff!E:E,MATCH(A571,Tariff!A:A,0)))</f>
        <v>Very High</v>
      </c>
      <c r="AU571" s="86" t="str">
        <f t="shared" si="191"/>
        <v>North Bihar Power Distribution Company Ltd (NBPDCL) is the Distribution Company responsible for distributing electricity. The rating of DISCOM (capturing financial and operational metrics) is C. More than 70 % of feeder is segregated.</v>
      </c>
      <c r="AV571" s="119" t="str">
        <f>INDEX('Community SIP'!I:I,MATCH(B571,'Community SIP'!B:B,0))</f>
        <v>Community SIP</v>
      </c>
      <c r="AW571" s="119" t="str">
        <f t="shared" si="194"/>
        <v xml:space="preserve"> Small farm areas alongside higher fragmentation of holdings suggests community SIPs may be preferred</v>
      </c>
      <c r="AX571" s="119" t="str">
        <f t="shared" si="195"/>
        <v xml:space="preserve"> High groundwater development suggests that new SIPs should focus on surface water sources. </v>
      </c>
      <c r="AY571" s="120" t="s">
        <v>727</v>
      </c>
      <c r="AZ571" s="119" t="str">
        <f t="shared" si="192"/>
        <v>Diesel</v>
      </c>
      <c r="BA571" s="119"/>
      <c r="BB571" s="120" t="str">
        <f>INDEX(DISCOM!H:H,MATCH(B571,DISCOM!B:B,0))</f>
        <v>Yes</v>
      </c>
      <c r="BC571" s="153" t="s">
        <v>736</v>
      </c>
      <c r="BD571" s="181" t="str">
        <f t="shared" si="193"/>
        <v>Higher proportion of diesel pumps suggests that PM-KUSUM model B be preferred. High groundwater development suggests that new SIPs should focus on surface water sources.  Small farm areas alongside higher fragmentation of holdings suggests community SIPs may be preferred</v>
      </c>
      <c r="BE571" s="58" t="s">
        <v>737</v>
      </c>
      <c r="BG571">
        <f>Y571*100</f>
        <v>7700</v>
      </c>
    </row>
    <row r="572" spans="1:59" ht="123" customHeight="1" x14ac:dyDescent="0.25">
      <c r="A572" s="88" t="str">
        <f>INDEX(Aquifer!A:A,MATCH(B572,Aquifer!C:C,0))</f>
        <v>himachal pradesh</v>
      </c>
      <c r="B572" s="89" t="s">
        <v>663</v>
      </c>
      <c r="C572" s="87">
        <v>4.7739169199956004</v>
      </c>
      <c r="D572" s="130">
        <f>INDEX(Aquifer!J:J,MATCH(B572,Aquifer!C:C,0))*100</f>
        <v>17.250503339091019</v>
      </c>
      <c r="E572" s="128">
        <v>157.5</v>
      </c>
      <c r="F572" s="128">
        <v>24.7</v>
      </c>
      <c r="G572" s="128">
        <v>46.07238954951827</v>
      </c>
      <c r="H572" s="46" t="str">
        <f t="shared" si="177"/>
        <v>Low</v>
      </c>
      <c r="I572" s="46" t="str">
        <f t="shared" si="178"/>
        <v>Moderate</v>
      </c>
      <c r="J572" s="46" t="str">
        <f t="shared" si="179"/>
        <v>Low</v>
      </c>
      <c r="K572" s="46" t="str">
        <f t="shared" si="180"/>
        <v>Moderate</v>
      </c>
      <c r="L572" s="91" t="str">
        <f t="shared" si="181"/>
        <v>District has Low proportion of area under cultivation, supporting Moderate cropping intensity. Irrigation coverage is Low with Moderate irrigation water requirements.</v>
      </c>
      <c r="M572" s="132">
        <v>57.999999999999993</v>
      </c>
      <c r="N572" s="132">
        <f>INDEX(Aquifer!H:H,MATCH(B572,Aquifer!C:C,0))</f>
        <v>57.094226689999999</v>
      </c>
      <c r="O572" s="77" t="str">
        <f>INDEX(Aquifer!F:F,MATCH(B572,Aquifer!C:C,0))</f>
        <v>HR</v>
      </c>
      <c r="P572" s="134">
        <f>INDEX(surface_water_body!F:F,MATCH(B572,surface_water_body!A:A,0))</f>
        <v>9677</v>
      </c>
      <c r="Q572" s="42">
        <f>INDEX(surface_water_body!D:D,MATCH(B572,surface_water_body!A:A,0))</f>
        <v>10.967729999999154</v>
      </c>
      <c r="R572" s="132">
        <f>INDEX(surface_water_body!E:E,MATCH(B572,surface_water_body!A:A,0))</f>
        <v>0.54844403042610268</v>
      </c>
      <c r="S572" s="43" t="str">
        <f t="shared" si="182"/>
        <v>High</v>
      </c>
      <c r="T572" s="43" t="str">
        <f t="shared" si="183"/>
        <v>Moderate</v>
      </c>
      <c r="U572" s="43">
        <f t="shared" si="196"/>
        <v>3</v>
      </c>
      <c r="V572" s="48" t="str">
        <f t="shared" si="184"/>
        <v>Groundwater contribution to irrigation is High with current groundwater development stage classified as Moderate. There are 9677 surface water bodies, covering 0.5% of district area.</v>
      </c>
      <c r="W572" s="136">
        <v>100</v>
      </c>
      <c r="X572" s="134">
        <v>100</v>
      </c>
      <c r="Y572" s="143">
        <f>INDEX(Aquifer!E:E, MATCH(B572,Aquifer!C:C,0))*100</f>
        <v>0</v>
      </c>
      <c r="Z572" s="139">
        <f>(INDEX(Aquifer!G:G, MATCH(B572,Aquifer!C:C,0)))*(10^4/10^6)</f>
        <v>87.818399999999997</v>
      </c>
      <c r="AA572" s="141">
        <v>30</v>
      </c>
      <c r="AB572" s="56">
        <f>INDEX(Replacement!M:M, MATCH(B572,Replacement!B:B,0))</f>
        <v>13.9</v>
      </c>
      <c r="AC572" s="57">
        <f t="shared" si="197"/>
        <v>1</v>
      </c>
      <c r="AD572" s="57">
        <f>(X572/100)*0.278+(Y572/100)*0.0732</f>
        <v>0.27800000000000002</v>
      </c>
      <c r="AE572" s="44">
        <f t="shared" si="185"/>
        <v>3.0792676301333345E-3</v>
      </c>
      <c r="AF572" s="61" t="str">
        <f t="shared" si="186"/>
        <v>District has 100 pumps, with 100 % of pumps being electric. The electric tariff subsidy is Very High. These pumps abstract 87 MCM of groundwater.</v>
      </c>
      <c r="AG572" s="146">
        <f>INDEX(Replacement!N:N,MATCH(B572,Replacement!B:B,0))</f>
        <v>76.17</v>
      </c>
      <c r="AH572" s="147">
        <f>INDEX('Community SIP'!C:C,MATCH(B572,'Community SIP'!B:B,0))</f>
        <v>1.5</v>
      </c>
      <c r="AI572" s="147">
        <f>INDEX('Community SIP'!D:D,MATCH(B572,'Community SIP'!B:B,0))</f>
        <v>7.44</v>
      </c>
      <c r="AJ572" s="67" t="str">
        <f t="shared" si="187"/>
        <v>High</v>
      </c>
      <c r="AK572" s="64">
        <f t="shared" si="188"/>
        <v>3</v>
      </c>
      <c r="AL572" s="64" t="str">
        <f t="shared" si="189"/>
        <v>Very High</v>
      </c>
      <c r="AM572" s="70" t="str">
        <f t="shared" si="190"/>
        <v>Small and Marginal farmers hold 76 % of holdings. The average area per holding is 1.5 ha with Very High fragmentation of land.</v>
      </c>
      <c r="AN572" s="150" t="str">
        <f>INDEX(DISCOM!E:E,MATCH(B572,DISCOM!B:B,0))</f>
        <v>Himachal Pradesh State Electricity Board Limited (HPSEBL)</v>
      </c>
      <c r="AO572" s="150"/>
      <c r="AP572" s="150" t="str">
        <f>INDEX(DISCOM!F:F,MATCH(B572,DISCOM!B:B,0))</f>
        <v>C</v>
      </c>
      <c r="AQ572" s="74" t="str">
        <f>INDEX(DISCOM!H:H,MATCH(B572,DISCOM!B:B,0))</f>
        <v>No</v>
      </c>
      <c r="AR572" s="150"/>
      <c r="AS572" s="77">
        <f>(INDEX(Tariff!D:D,MATCH(A572,Tariff!A:A,0)))*100</f>
        <v>30</v>
      </c>
      <c r="AT572" s="85" t="str">
        <f>(INDEX(Tariff!E:E,MATCH(A572,Tariff!A:A,0)))</f>
        <v>Very High</v>
      </c>
      <c r="AU572" s="86" t="str">
        <f t="shared" si="191"/>
        <v xml:space="preserve">Himachal Pradesh State Electricity Board Limited (HPSEBL) is the Distribution Company responsible for distributing electricity. The rating of DISCOM (capturing financial and operational metrics) is C. </v>
      </c>
      <c r="AV572" s="119" t="str">
        <f>INDEX('Community SIP'!I:I,MATCH(B572,'Community SIP'!B:B,0))</f>
        <v>Community SIP</v>
      </c>
      <c r="AW572" s="119" t="str">
        <f t="shared" si="194"/>
        <v xml:space="preserve"> Small farm areas alongside higher fragmentation of holdings suggests community SIPs may be preferred</v>
      </c>
      <c r="AX572" s="119" t="str">
        <f t="shared" si="195"/>
        <v/>
      </c>
      <c r="AY572" s="119"/>
      <c r="AZ572" s="120" t="str">
        <f t="shared" si="192"/>
        <v>Electric</v>
      </c>
      <c r="BA572" s="119"/>
      <c r="BB572" s="120" t="str">
        <f>INDEX(DISCOM!H:H,MATCH(B572,DISCOM!B:B,0))</f>
        <v>No</v>
      </c>
      <c r="BC572" s="153" t="s">
        <v>724</v>
      </c>
      <c r="BD572" s="181" t="str">
        <f t="shared" si="193"/>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72" s="58" t="s">
        <v>725</v>
      </c>
      <c r="BG572">
        <f>Y572*100</f>
        <v>0</v>
      </c>
    </row>
    <row r="573" spans="1:59" ht="123" customHeight="1" x14ac:dyDescent="0.25">
      <c r="A573" s="88" t="str">
        <f>INDEX(Aquifer!A:A,MATCH(B573,Aquifer!C:C,0))</f>
        <v>maharashtra</v>
      </c>
      <c r="B573" s="89" t="s">
        <v>77</v>
      </c>
      <c r="C573" s="87">
        <v>5.3311585852933998</v>
      </c>
      <c r="D573" s="130">
        <f>INDEX(Aquifer!J:J,MATCH(B573,Aquifer!C:C,0))*100</f>
        <v>67.650221804005923</v>
      </c>
      <c r="E573" s="128">
        <v>111.20000000000002</v>
      </c>
      <c r="F573" s="128">
        <v>26.5</v>
      </c>
      <c r="G573" s="128">
        <v>78.236151393157598</v>
      </c>
      <c r="H573" s="46" t="str">
        <f t="shared" si="177"/>
        <v>High</v>
      </c>
      <c r="I573" s="46" t="str">
        <f t="shared" si="178"/>
        <v>Low</v>
      </c>
      <c r="J573" s="46" t="str">
        <f t="shared" si="179"/>
        <v>Moderate</v>
      </c>
      <c r="K573" s="46" t="str">
        <f t="shared" si="180"/>
        <v>Very High</v>
      </c>
      <c r="L573" s="91" t="str">
        <f t="shared" si="181"/>
        <v>District has High proportion of area under cultivation, supporting Low cropping intensity. Irrigation coverage is Moderate with Very High irrigation water requirements.</v>
      </c>
      <c r="M573" s="132">
        <v>76.570000000000007</v>
      </c>
      <c r="N573" s="132">
        <f>INDEX(Aquifer!H:H,MATCH(B573,Aquifer!C:C,0))</f>
        <v>77.540000000000006</v>
      </c>
      <c r="O573" s="77" t="str">
        <f>INDEX(Aquifer!F:F,MATCH(B573,Aquifer!C:C,0))</f>
        <v>HR</v>
      </c>
      <c r="P573" s="134">
        <f>INDEX(surface_water_body!F:F,MATCH(B573,surface_water_body!A:A,0))</f>
        <v>3338</v>
      </c>
      <c r="Q573" s="42">
        <f>INDEX(surface_water_body!D:D,MATCH(B573,surface_water_body!A:A,0))</f>
        <v>129.31</v>
      </c>
      <c r="R573" s="132">
        <f>INDEX(surface_water_body!E:E,MATCH(B573,surface_water_body!A:A,0))</f>
        <v>0.83878907668611946</v>
      </c>
      <c r="S573" s="43" t="str">
        <f t="shared" si="182"/>
        <v>Very High</v>
      </c>
      <c r="T573" s="43" t="str">
        <f t="shared" si="183"/>
        <v>Semi-critical</v>
      </c>
      <c r="U573" s="43">
        <f t="shared" si="196"/>
        <v>4</v>
      </c>
      <c r="V573" s="48" t="str">
        <f t="shared" si="184"/>
        <v>Groundwater contribution to irrigation is Very High with current groundwater development stage classified as Semi-critical. There are 3338 surface water bodies, covering 0.8% of district area.</v>
      </c>
      <c r="W573" s="136">
        <v>100</v>
      </c>
      <c r="X573" s="134">
        <v>100</v>
      </c>
      <c r="Y573" s="143">
        <f>INDEX(Aquifer!E:E, MATCH(B573,Aquifer!C:C,0))*100</f>
        <v>0</v>
      </c>
      <c r="Z573" s="139">
        <f>(INDEX(Aquifer!G:G, MATCH(B573,Aquifer!C:C,0)))*(10^4/10^6)</f>
        <v>95.704599999999999</v>
      </c>
      <c r="AA573" s="141">
        <v>155</v>
      </c>
      <c r="AB573" s="56">
        <f>INDEX(Replacement!M:M, MATCH(B573,Replacement!B:B,0))</f>
        <v>7.17</v>
      </c>
      <c r="AC573" s="57">
        <f t="shared" si="197"/>
        <v>1</v>
      </c>
      <c r="AD573" s="57">
        <f>(X573/100)*0.278+(Y573/100)*0.0732</f>
        <v>0.27800000000000002</v>
      </c>
      <c r="AE573" s="44">
        <f t="shared" si="185"/>
        <v>1.7310080368155558E-3</v>
      </c>
      <c r="AF573" s="61" t="str">
        <f t="shared" si="186"/>
        <v>District has 100 pumps, with 100 % of pumps being electric. The electric tariff subsidy is Moderate. These pumps abstract 95 MCM of groundwater.</v>
      </c>
      <c r="AG573" s="146">
        <f>INDEX(Replacement!N:N,MATCH(B573,Replacement!B:B,0))</f>
        <v>71.010000000000005</v>
      </c>
      <c r="AH573" s="147">
        <f>INDEX('Community SIP'!C:C,MATCH(B573,'Community SIP'!B:B,0))</f>
        <v>1.59</v>
      </c>
      <c r="AI573" s="147">
        <f>INDEX('Community SIP'!D:D,MATCH(B573,'Community SIP'!B:B,0))</f>
        <v>1.25</v>
      </c>
      <c r="AJ573" s="67" t="str">
        <f t="shared" si="187"/>
        <v>High</v>
      </c>
      <c r="AK573" s="64">
        <f t="shared" si="188"/>
        <v>3</v>
      </c>
      <c r="AL573" s="64" t="str">
        <f t="shared" si="189"/>
        <v>Low</v>
      </c>
      <c r="AM573" s="70" t="str">
        <f t="shared" si="190"/>
        <v>Small and Marginal farmers hold 71 % of holdings. The average area per holding is 1.59 ha with Low fragmentation of land.</v>
      </c>
      <c r="AN573" s="150" t="str">
        <f>INDEX(DISCOM!E:E,MATCH(B573,DISCOM!B:B,0))</f>
        <v>Maharashtra State Electricity Distribution Company Limited (MSEDCL)</v>
      </c>
      <c r="AO573" s="150"/>
      <c r="AP573" s="150" t="str">
        <f>INDEX(DISCOM!F:F,MATCH(B573,DISCOM!B:B,0))</f>
        <v>C</v>
      </c>
      <c r="AQ573" s="74" t="str">
        <f>INDEX(DISCOM!H:H,MATCH(B573,DISCOM!B:B,0))</f>
        <v>Yes</v>
      </c>
      <c r="AR573" s="150" t="s">
        <v>726</v>
      </c>
      <c r="AS573" s="77">
        <f>(INDEX(Tariff!D:D,MATCH(A573,Tariff!A:A,0)))*100</f>
        <v>155</v>
      </c>
      <c r="AT573" s="85" t="str">
        <f>(INDEX(Tariff!E:E,MATCH(A573,Tariff!A:A,0)))</f>
        <v>Moderate</v>
      </c>
      <c r="AU573" s="86" t="str">
        <f t="shared" si="191"/>
        <v>Maharashtra State Electricity Distribution Company Limited (MSEDCL) is the Distribution Company responsible for distributing electricity. The rating of DISCOM (capturing financial and operational metrics) is C. More than 70 % of feeder is segregated.</v>
      </c>
      <c r="AV573" s="119" t="str">
        <f>INDEX('Community SIP'!I:I,MATCH(B573,'Community SIP'!B:B,0))</f>
        <v/>
      </c>
      <c r="AW573" s="119" t="str">
        <f t="shared" si="194"/>
        <v/>
      </c>
      <c r="AX573" s="119" t="str">
        <f t="shared" si="195"/>
        <v xml:space="preserve"> High groundwater development suggests that new SIPs should focus on surface water sources. </v>
      </c>
      <c r="AY573" s="120" t="s">
        <v>727</v>
      </c>
      <c r="AZ573" s="119" t="str">
        <f t="shared" si="192"/>
        <v>Electric</v>
      </c>
      <c r="BA573" s="119"/>
      <c r="BB573" s="120" t="str">
        <f>INDEX(DISCOM!H:H,MATCH(B573,DISCOM!B:B,0))</f>
        <v>Yes</v>
      </c>
      <c r="BC573" s="153" t="s">
        <v>733</v>
      </c>
      <c r="BD573" s="181" t="str">
        <f t="shared" si="193"/>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573" s="58" t="s">
        <v>734</v>
      </c>
      <c r="BG573">
        <f>Y573*100</f>
        <v>0</v>
      </c>
    </row>
    <row r="574" spans="1:59" ht="123" customHeight="1" x14ac:dyDescent="0.25">
      <c r="A574" s="88" t="str">
        <f>INDEX(Aquifer!A:A,MATCH(B574,Aquifer!C:C,0))</f>
        <v>uttar pradesh</v>
      </c>
      <c r="B574" s="89" t="s">
        <v>358</v>
      </c>
      <c r="C574" s="87">
        <v>5.1001787295565002</v>
      </c>
      <c r="D574" s="130">
        <f>INDEX(Aquifer!J:J,MATCH(B574,Aquifer!C:C,0))*100</f>
        <v>27.128132154411194</v>
      </c>
      <c r="E574" s="128">
        <v>151.19999999999999</v>
      </c>
      <c r="F574" s="128">
        <v>36.700000000000003</v>
      </c>
      <c r="G574" s="128">
        <v>71.99405269700442</v>
      </c>
      <c r="H574" s="46" t="str">
        <f t="shared" si="177"/>
        <v>Moderate</v>
      </c>
      <c r="I574" s="46" t="str">
        <f t="shared" si="178"/>
        <v>Moderate</v>
      </c>
      <c r="J574" s="46" t="str">
        <f t="shared" si="179"/>
        <v>Moderate</v>
      </c>
      <c r="K574" s="46" t="str">
        <f t="shared" si="180"/>
        <v>Very High</v>
      </c>
      <c r="L574" s="91" t="str">
        <f t="shared" si="181"/>
        <v>District has Moderate proportion of area under cultivation, supporting Moderate cropping intensity. Irrigation coverage is Moderate with Very High irrigation water requirements.</v>
      </c>
      <c r="M574" s="132">
        <v>28.83</v>
      </c>
      <c r="N574" s="132">
        <f>INDEX(Aquifer!H:H,MATCH(B574,Aquifer!C:C,0))</f>
        <v>50.9</v>
      </c>
      <c r="O574" s="77" t="str">
        <f>INDEX(Aquifer!F:F,MATCH(B574,Aquifer!C:C,0))</f>
        <v>SR</v>
      </c>
      <c r="P574" s="134">
        <f>INDEX(surface_water_body!F:F,MATCH(B574,surface_water_body!A:A,0))</f>
        <v>1179</v>
      </c>
      <c r="Q574" s="42">
        <f>INDEX(surface_water_body!D:D,MATCH(B574,surface_water_body!A:A,0))</f>
        <v>11.162980000000012</v>
      </c>
      <c r="R574" s="132">
        <f>INDEX(surface_water_body!E:E,MATCH(B574,surface_water_body!A:A,0))</f>
        <v>0.16390086178731825</v>
      </c>
      <c r="S574" s="43" t="str">
        <f t="shared" si="182"/>
        <v>Moderate</v>
      </c>
      <c r="T574" s="43" t="str">
        <f t="shared" si="183"/>
        <v>Moderate</v>
      </c>
      <c r="U574" s="43">
        <f t="shared" si="196"/>
        <v>3</v>
      </c>
      <c r="V574" s="48" t="str">
        <f t="shared" si="184"/>
        <v>Groundwater contribution to irrigation is Moderate with current groundwater development stage classified as Moderate. There are 1179 surface water bodies, covering 0.2% of district area.</v>
      </c>
      <c r="W574" s="136">
        <v>100</v>
      </c>
      <c r="X574" s="134">
        <v>9</v>
      </c>
      <c r="Y574" s="143">
        <f>INDEX(Aquifer!E:E, MATCH(B574,Aquifer!C:C,0))*100</f>
        <v>91</v>
      </c>
      <c r="Z574" s="139">
        <f>(INDEX(Aquifer!G:G, MATCH(B574,Aquifer!C:C,0)))*(10^4/10^6)</f>
        <v>550.03300000000002</v>
      </c>
      <c r="AA574" s="141">
        <v>0</v>
      </c>
      <c r="AB574" s="56">
        <f>INDEX(Replacement!M:M, MATCH(B574,Replacement!B:B,0))</f>
        <v>7.45</v>
      </c>
      <c r="AC574" s="57">
        <f t="shared" si="197"/>
        <v>4</v>
      </c>
      <c r="AD574" s="57">
        <f>(X574/100)*0.278+(Y574/100)*0.0732</f>
        <v>9.1632000000000005E-2</v>
      </c>
      <c r="AE574" s="44">
        <f t="shared" si="185"/>
        <v>3.407175507154222E-3</v>
      </c>
      <c r="AF574" s="61" t="str">
        <f t="shared" si="186"/>
        <v>District has 100 pumps, with 9 % of pumps being electric. The electric tariff subsidy is Very High. These pumps abstract 550 MCM of groundwater.</v>
      </c>
      <c r="AG574" s="146">
        <f>INDEX(Replacement!N:N,MATCH(B574,Replacement!B:B,0))</f>
        <v>84.151112370000007</v>
      </c>
      <c r="AH574" s="147">
        <f>INDEX('Community SIP'!C:C,MATCH(B574,'Community SIP'!B:B,0))</f>
        <v>1.23</v>
      </c>
      <c r="AI574" s="147">
        <f>INDEX('Community SIP'!D:D,MATCH(B574,'Community SIP'!B:B,0))</f>
        <v>2.7</v>
      </c>
      <c r="AJ574" s="67" t="str">
        <f t="shared" si="187"/>
        <v>Very High</v>
      </c>
      <c r="AK574" s="64">
        <f t="shared" si="188"/>
        <v>3</v>
      </c>
      <c r="AL574" s="64" t="str">
        <f t="shared" si="189"/>
        <v>High</v>
      </c>
      <c r="AM574" s="70" t="str">
        <f t="shared" si="190"/>
        <v>Small and Marginal farmers hold 84 % of holdings. The average area per holding is 1.23 ha with High fragmentation of land.</v>
      </c>
      <c r="AN574" s="150" t="str">
        <f>INDEX(DISCOM!E:E,MATCH(B574,DISCOM!B:B,0))</f>
        <v>Uttar Haryana Bijli Vitran Nigam Limited (UHBVNL)</v>
      </c>
      <c r="AO574" s="150"/>
      <c r="AP574" s="150" t="str">
        <f>INDEX(DISCOM!F:F,MATCH(B574,DISCOM!B:B,0))</f>
        <v>A+</v>
      </c>
      <c r="AQ574" s="74" t="str">
        <f>INDEX(DISCOM!H:H,MATCH(B574,DISCOM!B:B,0))</f>
        <v>Yes</v>
      </c>
      <c r="AR574" s="150" t="s">
        <v>726</v>
      </c>
      <c r="AS574" s="77">
        <f>(INDEX(Tariff!D:D,MATCH(A574,Tariff!A:A,0)))*100</f>
        <v>0</v>
      </c>
      <c r="AT574" s="85" t="str">
        <f>(INDEX(Tariff!E:E,MATCH(A574,Tariff!A:A,0)))</f>
        <v>Very High</v>
      </c>
      <c r="AU574" s="86" t="str">
        <f t="shared" si="191"/>
        <v>Uttar Haryana Bijli Vitran Nigam Limited (UHBVNL) is the Distribution Company responsible for distributing electricity. The rating of DISCOM (capturing financial and operational metrics) is A+. More than 70 % of feeder is segregated.</v>
      </c>
      <c r="AV574" s="119" t="str">
        <f>INDEX('Community SIP'!I:I,MATCH(B574,'Community SIP'!B:B,0))</f>
        <v>Community SIP</v>
      </c>
      <c r="AW574" s="119" t="str">
        <f t="shared" si="194"/>
        <v xml:space="preserve"> Small farm areas alongside higher fragmentation of holdings suggests community SIPs may be preferred</v>
      </c>
      <c r="AX574" s="119" t="str">
        <f t="shared" si="195"/>
        <v/>
      </c>
      <c r="AY574" s="119"/>
      <c r="AZ574" s="119" t="str">
        <f t="shared" si="192"/>
        <v>Diesel</v>
      </c>
      <c r="BA574" s="120" t="s">
        <v>728</v>
      </c>
      <c r="BB574" s="120" t="str">
        <f>INDEX(DISCOM!H:H,MATCH(B574,DISCOM!B:B,0))</f>
        <v>Yes</v>
      </c>
      <c r="BC574" s="153" t="s">
        <v>736</v>
      </c>
      <c r="BD574" s="181" t="str">
        <f t="shared" si="193"/>
        <v>Higher proportion of diesel pumps suggests that PM-KUSUM model B be preferred. Small farm areas alongside higher fragmentation of holdings suggests community SIPs may be preferred</v>
      </c>
      <c r="BE574" s="58" t="s">
        <v>737</v>
      </c>
      <c r="BG574">
        <f>Y574*100</f>
        <v>9100</v>
      </c>
    </row>
    <row r="575" spans="1:59" ht="123" customHeight="1" x14ac:dyDescent="0.25">
      <c r="A575" s="88" t="str">
        <f>INDEX(Aquifer!A:A,MATCH(B575,Aquifer!C:C,0))</f>
        <v>haryana</v>
      </c>
      <c r="B575" s="89" t="s">
        <v>201</v>
      </c>
      <c r="C575" s="87">
        <v>4.8126901032095999</v>
      </c>
      <c r="D575" s="130">
        <f>INDEX(Aquifer!J:J,MATCH(B575,Aquifer!C:C,0))*100</f>
        <v>71.605633538419667</v>
      </c>
      <c r="E575" s="128">
        <v>195.2</v>
      </c>
      <c r="F575" s="128">
        <v>100</v>
      </c>
      <c r="G575" s="128">
        <v>79.681372549019613</v>
      </c>
      <c r="H575" s="46" t="str">
        <f t="shared" si="177"/>
        <v>High</v>
      </c>
      <c r="I575" s="46" t="str">
        <f t="shared" si="178"/>
        <v>High</v>
      </c>
      <c r="J575" s="46" t="str">
        <f t="shared" si="179"/>
        <v>Very High</v>
      </c>
      <c r="K575" s="46" t="str">
        <f t="shared" si="180"/>
        <v>Very High</v>
      </c>
      <c r="L575" s="91" t="str">
        <f t="shared" si="181"/>
        <v>District has High proportion of area under cultivation, supporting High cropping intensity. Irrigation coverage is Very High with Very High irrigation water requirements.</v>
      </c>
      <c r="M575" s="132">
        <v>50.21</v>
      </c>
      <c r="N575" s="132">
        <f>INDEX(Aquifer!H:H,MATCH(B575,Aquifer!C:C,0))</f>
        <v>100.49</v>
      </c>
      <c r="O575" s="77" t="str">
        <f>INDEX(Aquifer!F:F,MATCH(B575,Aquifer!C:C,0))</f>
        <v>SR</v>
      </c>
      <c r="P575" s="134">
        <f>INDEX(surface_water_body!F:F,MATCH(B575,surface_water_body!A:A,0))</f>
        <v>982</v>
      </c>
      <c r="Q575" s="42">
        <f>INDEX(surface_water_body!D:D,MATCH(B575,surface_water_body!A:A,0))</f>
        <v>0</v>
      </c>
      <c r="R575" s="132">
        <f>INDEX(surface_water_body!E:E,MATCH(B575,surface_water_body!A:A,0))</f>
        <v>0</v>
      </c>
      <c r="S575" s="43" t="str">
        <f t="shared" si="182"/>
        <v>High</v>
      </c>
      <c r="T575" s="43" t="str">
        <f t="shared" si="183"/>
        <v>Over-exploited</v>
      </c>
      <c r="U575" s="43">
        <f t="shared" si="196"/>
        <v>1</v>
      </c>
      <c r="V575" s="48" t="str">
        <f t="shared" si="184"/>
        <v>Groundwater contribution to irrigation is High with current groundwater development stage classified as Over-exploited. There are 982 surface water bodies, covering 0% of district area.</v>
      </c>
      <c r="W575" s="136">
        <v>100</v>
      </c>
      <c r="X575" s="134">
        <v>84</v>
      </c>
      <c r="Y575" s="143">
        <f>INDEX(Aquifer!E:E, MATCH(B575,Aquifer!C:C,0))*100</f>
        <v>16</v>
      </c>
      <c r="Z575" s="139">
        <f>(INDEX(Aquifer!G:G, MATCH(B575,Aquifer!C:C,0)))*(10^4/10^6)</f>
        <v>548.11760000000004</v>
      </c>
      <c r="AA575" s="141">
        <v>10</v>
      </c>
      <c r="AB575" s="56">
        <f>INDEX(Replacement!M:M, MATCH(B575,Replacement!B:B,0))</f>
        <v>11.19</v>
      </c>
      <c r="AC575" s="57">
        <f t="shared" si="197"/>
        <v>1</v>
      </c>
      <c r="AD575" s="57">
        <f>(X575/100)*0.278+(Y575/100)*0.0732</f>
        <v>0.24523200000000001</v>
      </c>
      <c r="AE575" s="44">
        <f t="shared" si="185"/>
        <v>1.3648448779172482E-2</v>
      </c>
      <c r="AF575" s="61" t="str">
        <f t="shared" si="186"/>
        <v>District has 100 pumps, with 84 % of pumps being electric. The electric tariff subsidy is Very High. These pumps abstract 548 MCM of groundwater.</v>
      </c>
      <c r="AG575" s="146">
        <f>INDEX(Replacement!N:N,MATCH(B575,Replacement!B:B,0))</f>
        <v>68.709999999999994</v>
      </c>
      <c r="AH575" s="147">
        <f>INDEX('Community SIP'!C:C,MATCH(B575,'Community SIP'!B:B,0))</f>
        <v>1.9</v>
      </c>
      <c r="AI575" s="147">
        <f>INDEX('Community SIP'!D:D,MATCH(B575,'Community SIP'!B:B,0))</f>
        <v>1</v>
      </c>
      <c r="AJ575" s="67" t="str">
        <f t="shared" si="187"/>
        <v>High</v>
      </c>
      <c r="AK575" s="64">
        <f t="shared" si="188"/>
        <v>3</v>
      </c>
      <c r="AL575" s="64" t="str">
        <f t="shared" si="189"/>
        <v>Low</v>
      </c>
      <c r="AM575" s="70" t="str">
        <f t="shared" si="190"/>
        <v>Small and Marginal farmers hold 68 % of holdings. The average area per holding is 1.9 ha with Low fragmentation of land.</v>
      </c>
      <c r="AN575" s="150" t="str">
        <f>INDEX(DISCOM!E:E,MATCH(B575,DISCOM!B:B,0))</f>
        <v>Uttar Haryana Bijli Vitran Nigam Limited (UHBVNL)</v>
      </c>
      <c r="AO575" s="150"/>
      <c r="AP575" s="150" t="str">
        <f>INDEX(DISCOM!F:F,MATCH(B575,DISCOM!B:B,0))</f>
        <v>A+</v>
      </c>
      <c r="AQ575" s="74" t="str">
        <f>INDEX(DISCOM!H:H,MATCH(B575,DISCOM!B:B,0))</f>
        <v>Yes</v>
      </c>
      <c r="AR575" s="150" t="s">
        <v>726</v>
      </c>
      <c r="AS575" s="77">
        <f>(INDEX(Tariff!D:D,MATCH(A575,Tariff!A:A,0)))*100</f>
        <v>10</v>
      </c>
      <c r="AT575" s="85" t="str">
        <f>(INDEX(Tariff!E:E,MATCH(A575,Tariff!A:A,0)))</f>
        <v>Very High</v>
      </c>
      <c r="AU575" s="86" t="str">
        <f t="shared" si="191"/>
        <v>Uttar Haryana Bijli Vitran Nigam Limited (UHBVNL) is the Distribution Company responsible for distributing electricity. The rating of DISCOM (capturing financial and operational metrics) is A+. More than 70 % of feeder is segregated.</v>
      </c>
      <c r="AV575" s="119" t="str">
        <f>INDEX('Community SIP'!I:I,MATCH(B575,'Community SIP'!B:B,0))</f>
        <v/>
      </c>
      <c r="AW575" s="119" t="str">
        <f t="shared" si="194"/>
        <v/>
      </c>
      <c r="AX575" s="119" t="str">
        <f t="shared" si="195"/>
        <v/>
      </c>
      <c r="AY575" s="120"/>
      <c r="AZ575" s="120" t="str">
        <f t="shared" si="192"/>
        <v>Electric</v>
      </c>
      <c r="BA575" s="120" t="s">
        <v>728</v>
      </c>
      <c r="BB575" s="120" t="str">
        <f>INDEX(DISCOM!H:H,MATCH(B575,DISCOM!B:B,0))</f>
        <v>Yes</v>
      </c>
      <c r="BC575" s="153" t="s">
        <v>731</v>
      </c>
      <c r="BD575" s="181" t="str">
        <f t="shared" si="193"/>
        <v>High DISCOM rating alongside feeder segregation and higher proportion of electric pumps suggests both PM-KUSUM model C (IPS and FLS) may be preferred.</v>
      </c>
      <c r="BE575" s="58" t="s">
        <v>732</v>
      </c>
      <c r="BG575">
        <f>Y575*100</f>
        <v>1600</v>
      </c>
    </row>
    <row r="576" spans="1:59" ht="123" customHeight="1" x14ac:dyDescent="0.25">
      <c r="A576" s="88" t="str">
        <f>INDEX(Aquifer!A:A,MATCH(B576,Aquifer!C:C,0))</f>
        <v>assam</v>
      </c>
      <c r="B576" s="89" t="s">
        <v>393</v>
      </c>
      <c r="C576" s="87">
        <v>4.2079223442189004</v>
      </c>
      <c r="D576" s="130">
        <f>INDEX(Aquifer!J:J,MATCH(B576,Aquifer!C:C,0))*100</f>
        <v>22.951598709298914</v>
      </c>
      <c r="E576" s="128">
        <v>164.79999999999998</v>
      </c>
      <c r="F576" s="128">
        <v>8.1999999999999993</v>
      </c>
      <c r="G576" s="128">
        <v>33.403823380138718</v>
      </c>
      <c r="H576" s="46" t="str">
        <f t="shared" si="177"/>
        <v>Low</v>
      </c>
      <c r="I576" s="46" t="str">
        <f t="shared" si="178"/>
        <v>Moderate</v>
      </c>
      <c r="J576" s="46" t="str">
        <f t="shared" si="179"/>
        <v>Low</v>
      </c>
      <c r="K576" s="46" t="str">
        <f t="shared" si="180"/>
        <v>Moderate</v>
      </c>
      <c r="L576" s="91" t="str">
        <f t="shared" si="181"/>
        <v>District has Low proportion of area under cultivation, supporting Moderate cropping intensity. Irrigation coverage is Low with Moderate irrigation water requirements.</v>
      </c>
      <c r="M576" s="132">
        <v>56.52</v>
      </c>
      <c r="N576" s="132">
        <f>INDEX(Aquifer!H:H,MATCH(B576,Aquifer!C:C,0))</f>
        <v>10.28</v>
      </c>
      <c r="O576" s="77" t="str">
        <f>INDEX(Aquifer!F:F,MATCH(B576,Aquifer!C:C,0))</f>
        <v>SR</v>
      </c>
      <c r="P576" s="134">
        <f>INDEX(surface_water_body!F:F,MATCH(B576,surface_water_body!A:A,0))</f>
        <v>5999</v>
      </c>
      <c r="Q576" s="42">
        <f>INDEX(surface_water_body!D:D,MATCH(B576,surface_water_body!A:A,0))</f>
        <v>16.441980000000378</v>
      </c>
      <c r="R576" s="132">
        <f>INDEX(surface_water_body!E:E,MATCH(B576,surface_water_body!A:A,0))</f>
        <v>0.308572506229147</v>
      </c>
      <c r="S576" s="43" t="str">
        <f t="shared" si="182"/>
        <v>High</v>
      </c>
      <c r="T576" s="43" t="str">
        <f t="shared" si="183"/>
        <v>Low</v>
      </c>
      <c r="U576" s="43">
        <f t="shared" si="196"/>
        <v>3</v>
      </c>
      <c r="V576" s="48" t="str">
        <f t="shared" si="184"/>
        <v>Groundwater contribution to irrigation is High with current groundwater development stage classified as Low. There are 5999 surface water bodies, covering 0.3% of district area.</v>
      </c>
      <c r="W576" s="136">
        <v>100</v>
      </c>
      <c r="X576" s="134">
        <v>0</v>
      </c>
      <c r="Y576" s="143">
        <f>INDEX(Aquifer!E:E, MATCH(B576,Aquifer!C:C,0))*100</f>
        <v>100</v>
      </c>
      <c r="Z576" s="139">
        <f>(INDEX(Aquifer!G:G, MATCH(B576,Aquifer!C:C,0)))*(10^4/10^6)</f>
        <v>130.02540000000002</v>
      </c>
      <c r="AA576" s="141">
        <v>465.00000000000006</v>
      </c>
      <c r="AB576" s="56">
        <f>INDEX(Replacement!M:M, MATCH(B576,Replacement!B:B,0))</f>
        <v>3.3</v>
      </c>
      <c r="AC576" s="57">
        <f t="shared" si="197"/>
        <v>4</v>
      </c>
      <c r="AD576" s="57">
        <f>(X576/100)*0.278+(Y576/100)*0.0732</f>
        <v>7.3200000000000001E-2</v>
      </c>
      <c r="AE576" s="44">
        <f t="shared" si="185"/>
        <v>2.8500700844000005E-4</v>
      </c>
      <c r="AF576" s="61" t="str">
        <f t="shared" si="186"/>
        <v>District has 100 pumps, with 0 % of pumps being electric. The electric tariff subsidy is Low. These pumps abstract 130 MCM of groundwater.</v>
      </c>
      <c r="AG576" s="146">
        <f>INDEX(Replacement!N:N,MATCH(B576,Replacement!B:B,0))</f>
        <v>86.37</v>
      </c>
      <c r="AH576" s="147">
        <f>INDEX('Community SIP'!C:C,MATCH(B576,'Community SIP'!B:B,0))</f>
        <v>1.01</v>
      </c>
      <c r="AI576" s="147">
        <f>INDEX('Community SIP'!D:D,MATCH(B576,'Community SIP'!B:B,0))</f>
        <v>2.12</v>
      </c>
      <c r="AJ576" s="67" t="str">
        <f t="shared" si="187"/>
        <v>Very High</v>
      </c>
      <c r="AK576" s="64">
        <f t="shared" si="188"/>
        <v>3</v>
      </c>
      <c r="AL576" s="64" t="str">
        <f t="shared" si="189"/>
        <v>High</v>
      </c>
      <c r="AM576" s="70" t="str">
        <f t="shared" si="190"/>
        <v>Small and Marginal farmers hold 86 % of holdings. The average area per holding is 1.01 ha with High fragmentation of land.</v>
      </c>
      <c r="AN576" s="150" t="str">
        <f>INDEX(DISCOM!E:E,MATCH(B576,DISCOM!B:B,0))</f>
        <v>Assam Power Distribution Company Limited (APDCL)</v>
      </c>
      <c r="AO576" s="150"/>
      <c r="AP576" s="150" t="str">
        <f>INDEX(DISCOM!F:F,MATCH(B576,DISCOM!B:B,0))</f>
        <v>B-</v>
      </c>
      <c r="AQ576" s="74" t="str">
        <f>INDEX(DISCOM!H:H,MATCH(B576,DISCOM!B:B,0))</f>
        <v>No</v>
      </c>
      <c r="AR576" s="150"/>
      <c r="AS576" s="77">
        <f>(INDEX(Tariff!D:D,MATCH(A576,Tariff!A:A,0)))*100</f>
        <v>465.00000000000006</v>
      </c>
      <c r="AT576" s="85" t="str">
        <f>(INDEX(Tariff!E:E,MATCH(A576,Tariff!A:A,0)))</f>
        <v>Low</v>
      </c>
      <c r="AU576" s="86" t="str">
        <f t="shared" si="191"/>
        <v xml:space="preserve">Assam Power Distribution Company Limited (APDCL) is the Distribution Company responsible for distributing electricity. The rating of DISCOM (capturing financial and operational metrics) is B-. </v>
      </c>
      <c r="AV576" s="119" t="str">
        <f>INDEX('Community SIP'!I:I,MATCH(B576,'Community SIP'!B:B,0))</f>
        <v>Community SIP</v>
      </c>
      <c r="AW576" s="119" t="str">
        <f t="shared" si="194"/>
        <v xml:space="preserve"> Small farm areas alongside higher fragmentation of holdings suggests community SIPs may be preferred</v>
      </c>
      <c r="AX576" s="119" t="str">
        <f t="shared" si="195"/>
        <v/>
      </c>
      <c r="AY576" s="119"/>
      <c r="AZ576" s="119" t="str">
        <f t="shared" si="192"/>
        <v>Diesel</v>
      </c>
      <c r="BA576" s="119"/>
      <c r="BB576" s="120" t="str">
        <f>INDEX(DISCOM!H:H,MATCH(B576,DISCOM!B:B,0))</f>
        <v>No</v>
      </c>
      <c r="BC576" s="153" t="s">
        <v>736</v>
      </c>
      <c r="BD576" s="181" t="str">
        <f t="shared" si="193"/>
        <v>Higher proportion of diesel pumps suggests that PM-KUSUM model B be preferred. Small farm areas alongside higher fragmentation of holdings suggests community SIPs may be preferred</v>
      </c>
      <c r="BE576" s="58" t="s">
        <v>737</v>
      </c>
      <c r="BG576">
        <f>Y576*100</f>
        <v>10000</v>
      </c>
    </row>
    <row r="577" spans="1:59" ht="123" customHeight="1" x14ac:dyDescent="0.25">
      <c r="A577" s="88" t="str">
        <f>INDEX(Aquifer!A:A,MATCH(B577,Aquifer!C:C,0))</f>
        <v>west bengal</v>
      </c>
      <c r="B577" s="89" t="s">
        <v>289</v>
      </c>
      <c r="C577" s="87">
        <v>4.7136385467046997</v>
      </c>
      <c r="D577" s="130">
        <f>INDEX(Aquifer!J:J,MATCH(B577,Aquifer!C:C,0))*100</f>
        <v>37.770446184819384</v>
      </c>
      <c r="E577" s="128">
        <v>214.29999999999998</v>
      </c>
      <c r="F577" s="128">
        <v>0</v>
      </c>
      <c r="G577" s="128">
        <v>42.313350496506061</v>
      </c>
      <c r="H577" s="46" t="str">
        <f t="shared" si="177"/>
        <v>Moderate</v>
      </c>
      <c r="I577" s="46" t="str">
        <f t="shared" si="178"/>
        <v>High</v>
      </c>
      <c r="J577" s="46" t="str">
        <f t="shared" si="179"/>
        <v>Low</v>
      </c>
      <c r="K577" s="46" t="str">
        <f t="shared" si="180"/>
        <v>Moderate</v>
      </c>
      <c r="L577" s="91" t="str">
        <f t="shared" si="181"/>
        <v>District has Moderate proportion of area under cultivation, supporting High cropping intensity. Irrigation coverage is Low with Moderate irrigation water requirements.</v>
      </c>
      <c r="M577" s="132">
        <v>21.25</v>
      </c>
      <c r="N577" s="132">
        <f>INDEX(Aquifer!H:H,MATCH(B577,Aquifer!C:C,0))</f>
        <v>0</v>
      </c>
      <c r="O577" s="77" t="str">
        <f>INDEX(Aquifer!F:F,MATCH(B577,Aquifer!C:C,0))</f>
        <v>SR</v>
      </c>
      <c r="P577" s="134">
        <f>INDEX(surface_water_body!F:F,MATCH(B577,surface_water_body!A:A,0))</f>
        <v>355780</v>
      </c>
      <c r="Q577" s="42">
        <f>INDEX(surface_water_body!D:D,MATCH(B577,surface_water_body!A:A,0))</f>
        <v>589.03409999925816</v>
      </c>
      <c r="R577" s="132">
        <f>INDEX(surface_water_body!E:E,MATCH(B577,surface_water_body!A:A,0))</f>
        <v>10.6600092754149</v>
      </c>
      <c r="S577" s="43" t="str">
        <f t="shared" si="182"/>
        <v>Low</v>
      </c>
      <c r="T577" s="43" t="str">
        <f t="shared" si="183"/>
        <v>Low</v>
      </c>
      <c r="U577" s="43">
        <f t="shared" si="196"/>
        <v>4</v>
      </c>
      <c r="V577" s="48" t="str">
        <f t="shared" si="184"/>
        <v>Groundwater contribution to irrigation is Low with current groundwater development stage classified as Low. There are 355780 surface water bodies, covering 10.7% of district area.</v>
      </c>
      <c r="W577" s="136">
        <v>100</v>
      </c>
      <c r="X577" s="134">
        <v>52</v>
      </c>
      <c r="Y577" s="143">
        <f>INDEX(Aquifer!E:E, MATCH(B577,Aquifer!C:C,0))*100</f>
        <v>41</v>
      </c>
      <c r="Z577" s="139">
        <f>(INDEX(Aquifer!G:G, MATCH(B577,Aquifer!C:C,0)))*(10^4/10^6)</f>
        <v>219.10509999999999</v>
      </c>
      <c r="AA577" s="141">
        <v>459.99999999999994</v>
      </c>
      <c r="AB577" s="56">
        <f>INDEX(Replacement!M:M, MATCH(B577,Replacement!B:B,0))</f>
        <v>7.1</v>
      </c>
      <c r="AC577" s="57">
        <f t="shared" si="197"/>
        <v>2</v>
      </c>
      <c r="AD577" s="57">
        <f>(X577/100)*0.278+(Y577/100)*0.0732</f>
        <v>0.174572</v>
      </c>
      <c r="AE577" s="44">
        <f t="shared" si="185"/>
        <v>2.4642668960062741E-3</v>
      </c>
      <c r="AF577" s="61" t="str">
        <f t="shared" si="186"/>
        <v>District has 100 pumps, with 52 % of pumps being electric. The electric tariff subsidy is Low. These pumps abstract 219 MCM of groundwater.</v>
      </c>
      <c r="AG577" s="146">
        <f>INDEX(Replacement!N:N,MATCH(B577,Replacement!B:B,0))</f>
        <v>98.735553050000007</v>
      </c>
      <c r="AH577" s="147">
        <f>INDEX('Community SIP'!C:C,MATCH(B577,'Community SIP'!B:B,0))</f>
        <v>0.6</v>
      </c>
      <c r="AI577" s="147">
        <f>INDEX('Community SIP'!D:D,MATCH(B577,'Community SIP'!B:B,0))</f>
        <v>2.77</v>
      </c>
      <c r="AJ577" s="67" t="str">
        <f t="shared" si="187"/>
        <v>Very High</v>
      </c>
      <c r="AK577" s="64">
        <f t="shared" si="188"/>
        <v>4</v>
      </c>
      <c r="AL577" s="64" t="str">
        <f t="shared" si="189"/>
        <v>High</v>
      </c>
      <c r="AM577" s="70" t="str">
        <f t="shared" si="190"/>
        <v>Small and Marginal farmers hold 98 % of holdings. The average area per holding is 0.6 ha with High fragmentation of land.</v>
      </c>
      <c r="AN577" s="150" t="str">
        <f>INDEX(DISCOM!E:E,MATCH(B577,DISCOM!B:B,0))</f>
        <v>Assam Power Distribution Company Limited (APDCL)</v>
      </c>
      <c r="AO577" s="150"/>
      <c r="AP577" s="150" t="str">
        <f>INDEX(DISCOM!F:F,MATCH(B577,DISCOM!B:B,0))</f>
        <v>B-</v>
      </c>
      <c r="AQ577" s="74" t="str">
        <f>INDEX(DISCOM!H:H,MATCH(B577,DISCOM!B:B,0))</f>
        <v>No</v>
      </c>
      <c r="AR577" s="150"/>
      <c r="AS577" s="77">
        <f>(INDEX(Tariff!D:D,MATCH(A577,Tariff!A:A,0)))*100</f>
        <v>459.99999999999994</v>
      </c>
      <c r="AT577" s="85" t="str">
        <f>(INDEX(Tariff!E:E,MATCH(A577,Tariff!A:A,0)))</f>
        <v>Low</v>
      </c>
      <c r="AU577" s="86" t="str">
        <f t="shared" si="191"/>
        <v xml:space="preserve">Assam Power Distribution Company Limited (APDCL) is the Distribution Company responsible for distributing electricity. The rating of DISCOM (capturing financial and operational metrics) is B-. </v>
      </c>
      <c r="AV577" s="119" t="str">
        <f>INDEX('Community SIP'!I:I,MATCH(B577,'Community SIP'!B:B,0))</f>
        <v>Community SIP</v>
      </c>
      <c r="AW577" s="119" t="str">
        <f t="shared" si="194"/>
        <v xml:space="preserve"> Small farm areas alongside higher fragmentation of holdings suggests community SIPs may be preferred</v>
      </c>
      <c r="AX577" s="119" t="str">
        <f t="shared" si="195"/>
        <v/>
      </c>
      <c r="AY577" s="119"/>
      <c r="AZ577" s="119" t="str">
        <f t="shared" si="192"/>
        <v>mix</v>
      </c>
      <c r="BA577" s="119"/>
      <c r="BB577" s="120" t="str">
        <f>INDEX(DISCOM!H:H,MATCH(B577,DISCOM!B:B,0))</f>
        <v>No</v>
      </c>
      <c r="BC577" s="153" t="s">
        <v>743</v>
      </c>
      <c r="BD577" s="181" t="str">
        <f t="shared" si="193"/>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77" s="58" t="s">
        <v>725</v>
      </c>
      <c r="BG577">
        <f>Y577*100</f>
        <v>4100</v>
      </c>
    </row>
    <row r="578" spans="1:59" ht="123" customHeight="1" x14ac:dyDescent="0.25">
      <c r="A578" s="88" t="str">
        <f>INDEX(Aquifer!A:A,MATCH(B578,Aquifer!C:C,0))</f>
        <v>andaman and nicobar</v>
      </c>
      <c r="B578" s="89" t="s">
        <v>369</v>
      </c>
      <c r="C578" s="87">
        <v>4.9000000000000004</v>
      </c>
      <c r="D578" s="130">
        <f>INDEX(Aquifer!J:J,MATCH(B578,Aquifer!C:C,0))*100</f>
        <v>2.4528214731141915</v>
      </c>
      <c r="E578" s="128">
        <v>103.60000000000001</v>
      </c>
      <c r="F578" s="128">
        <v>0</v>
      </c>
      <c r="G578" s="128">
        <v>80.298133970610834</v>
      </c>
      <c r="H578" s="46" t="str">
        <f t="shared" si="177"/>
        <v>Low</v>
      </c>
      <c r="I578" s="46" t="str">
        <f t="shared" si="178"/>
        <v>Low</v>
      </c>
      <c r="J578" s="46" t="str">
        <f t="shared" si="179"/>
        <v>Low</v>
      </c>
      <c r="K578" s="46" t="str">
        <f t="shared" si="180"/>
        <v>Very High</v>
      </c>
      <c r="L578" s="91" t="str">
        <f t="shared" si="181"/>
        <v>District has Low proportion of area under cultivation, supporting Low cropping intensity. Irrigation coverage is Low with Very High irrigation water requirements.</v>
      </c>
      <c r="M578" s="132">
        <v>0.57000000000000006</v>
      </c>
      <c r="N578" s="132">
        <f>INDEX(Aquifer!H:H,MATCH(B578,Aquifer!C:C,0))</f>
        <v>3.48</v>
      </c>
      <c r="O578" s="77" t="str">
        <f>INDEX(Aquifer!F:F,MATCH(B578,Aquifer!C:C,0))</f>
        <v>HR</v>
      </c>
      <c r="P578" s="134">
        <f>INDEX(surface_water_body!F:F,MATCH(B578,surface_water_body!A:A,0))</f>
        <v>639</v>
      </c>
      <c r="Q578" s="42">
        <f>INDEX(surface_water_body!D:D,MATCH(B578,surface_water_body!A:A,0))</f>
        <v>0.63933000000000384</v>
      </c>
      <c r="R578" s="132">
        <f>INDEX(surface_water_body!E:E,MATCH(B578,surface_water_body!A:A,0))</f>
        <v>2.5582232764981668E-2</v>
      </c>
      <c r="S578" s="43" t="str">
        <f t="shared" si="182"/>
        <v>Low</v>
      </c>
      <c r="T578" s="43" t="str">
        <f t="shared" si="183"/>
        <v>Low</v>
      </c>
      <c r="U578" s="43">
        <f t="shared" si="196"/>
        <v>1</v>
      </c>
      <c r="V578" s="48" t="str">
        <f t="shared" si="184"/>
        <v>Groundwater contribution to irrigation is Low with current groundwater development stage classified as Low. There are 639 surface water bodies, covering 0% of district area.</v>
      </c>
      <c r="W578" s="136">
        <v>100</v>
      </c>
      <c r="X578" s="134">
        <v>95</v>
      </c>
      <c r="Y578" s="143">
        <f>INDEX(Aquifer!E:E, MATCH(B578,Aquifer!C:C,0))*100</f>
        <v>4</v>
      </c>
      <c r="Z578" s="139">
        <f>(INDEX(Aquifer!G:G, MATCH(B578,Aquifer!C:C,0)))*(10^4/10^6)</f>
        <v>3.3827999999999996</v>
      </c>
      <c r="AA578" s="141">
        <v>175</v>
      </c>
      <c r="AB578" s="56">
        <f>INDEX(Replacement!M:M, MATCH(B578,Replacement!B:B,0))</f>
        <v>0.6627635059499426</v>
      </c>
      <c r="AC578" s="57">
        <f t="shared" si="197"/>
        <v>1</v>
      </c>
      <c r="AD578" s="57">
        <f>(X578/100)*0.278+(Y578/100)*0.0732</f>
        <v>0.26702799999999999</v>
      </c>
      <c r="AE578" s="44">
        <f t="shared" si="185"/>
        <v>5.4324286596850495E-6</v>
      </c>
      <c r="AF578" s="61" t="str">
        <f t="shared" si="186"/>
        <v>District has 100 pumps, with 95 % of pumps being electric. The electric tariff subsidy is Moderate. These pumps abstract 3 MCM of groundwater.</v>
      </c>
      <c r="AG578" s="146">
        <f>INDEX(Replacement!N:N,MATCH(B578,Replacement!B:B,0))</f>
        <v>74.81</v>
      </c>
      <c r="AH578" s="147">
        <f>INDEX('Community SIP'!C:C,MATCH(B578,'Community SIP'!B:B,0))</f>
        <v>1.23</v>
      </c>
      <c r="AI578" s="147">
        <f>INDEX('Community SIP'!D:D,MATCH(B578,'Community SIP'!B:B,0))</f>
        <v>2</v>
      </c>
      <c r="AJ578" s="67" t="str">
        <f t="shared" si="187"/>
        <v>High</v>
      </c>
      <c r="AK578" s="64">
        <f t="shared" si="188"/>
        <v>3</v>
      </c>
      <c r="AL578" s="64" t="str">
        <f t="shared" si="189"/>
        <v>High</v>
      </c>
      <c r="AM578" s="70" t="str">
        <f t="shared" si="190"/>
        <v>Small and Marginal farmers hold 74 % of holdings. The average area per holding is 1.23 ha with High fragmentation of land.</v>
      </c>
      <c r="AN578" s="150" t="e">
        <f>INDEX(DISCOM!E:E,MATCH(B578,DISCOM!B:B,0))</f>
        <v>#N/A</v>
      </c>
      <c r="AO578" s="150"/>
      <c r="AP578" s="150" t="e">
        <f>INDEX(DISCOM!F:F,MATCH(B578,DISCOM!B:B,0))</f>
        <v>#N/A</v>
      </c>
      <c r="AQ578" s="74" t="str">
        <f>INDEX(DISCOM!H:H,MATCH(B578,DISCOM!B:B,0))</f>
        <v>No data</v>
      </c>
      <c r="AR578" s="150"/>
      <c r="AS578" s="77">
        <f>(INDEX(Tariff!D:D,MATCH(A578,Tariff!A:A,0)))*100</f>
        <v>175</v>
      </c>
      <c r="AT578" s="85" t="str">
        <f>(INDEX(Tariff!E:E,MATCH(A578,Tariff!A:A,0)))</f>
        <v>Moderate</v>
      </c>
      <c r="AU578" s="86" t="s">
        <v>735</v>
      </c>
      <c r="AV578" s="119" t="str">
        <f>INDEX('Community SIP'!I:I,MATCH(B578,'Community SIP'!B:B,0))</f>
        <v>Community SIP</v>
      </c>
      <c r="AW578" s="119" t="str">
        <f t="shared" si="194"/>
        <v xml:space="preserve"> Small farm areas alongside higher fragmentation of holdings suggests community SIPs may be preferred</v>
      </c>
      <c r="AX578" s="119" t="str">
        <f t="shared" si="195"/>
        <v/>
      </c>
      <c r="AY578" s="119"/>
      <c r="AZ578" s="119" t="str">
        <f t="shared" si="192"/>
        <v>Electric</v>
      </c>
      <c r="BA578" s="119"/>
      <c r="BB578" s="120" t="str">
        <f>INDEX(DISCOM!H:H,MATCH(B578,DISCOM!B:B,0))</f>
        <v>No data</v>
      </c>
      <c r="BC578" s="153" t="s">
        <v>744</v>
      </c>
      <c r="BD578" s="181" t="str">
        <f t="shared" si="193"/>
        <v>No data on DISCOM feeder segregation Small farm areas alongside higher fragmentation of holdings suggests community SIPs may be preferred</v>
      </c>
      <c r="BE578" s="58" t="s">
        <v>95</v>
      </c>
      <c r="BG578">
        <f>Y578*100</f>
        <v>400</v>
      </c>
    </row>
    <row r="579" spans="1:59" ht="123" customHeight="1" x14ac:dyDescent="0.25">
      <c r="A579" s="88" t="str">
        <f>INDEX(Aquifer!A:A,MATCH(B579,Aquifer!C:C,0))</f>
        <v>meghalaya</v>
      </c>
      <c r="B579" s="89" t="s">
        <v>109</v>
      </c>
      <c r="C579" s="87">
        <v>4.3600000000000003</v>
      </c>
      <c r="D579" s="130">
        <f>INDEX(Aquifer!J:J,MATCH(B579,Aquifer!C:C,0))*100</f>
        <v>10.107728854759406</v>
      </c>
      <c r="E579" s="128">
        <v>128.1</v>
      </c>
      <c r="F579" s="128">
        <v>39.700000000000003</v>
      </c>
      <c r="G579" s="128">
        <v>29.418773612321996</v>
      </c>
      <c r="H579" s="46" t="str">
        <f t="shared" ref="H579:H642" si="198">IF(D579&lt;25,"Low",IF(D579&lt;50,"Moderate",IF(D579&lt;75,"High","Very High")))</f>
        <v>Low</v>
      </c>
      <c r="I579" s="46" t="str">
        <f t="shared" ref="I579:I642" si="199">IF(E579&lt;140,"Low",IF(E579&lt;180,"Moderate",IF(E579&lt;220,"High","Very High")))</f>
        <v>Low</v>
      </c>
      <c r="J579" s="46" t="str">
        <f t="shared" ref="J579:J642" si="200">IF(F579&lt;25,"Low",IF(F579&lt;50,"Moderate",IF(F579&lt;75,"High","Very High")))</f>
        <v>Moderate</v>
      </c>
      <c r="K579" s="46" t="str">
        <f t="shared" ref="K579:K642" si="201">IF(G579&lt;28.5,"Low",IF(G579&lt;48,"Moderate",IF(G579&lt;67.5,"High","Very High")))</f>
        <v>Moderate</v>
      </c>
      <c r="L579" s="91" t="str">
        <f t="shared" ref="L579:L642" si="202">CONCATENATE("District has ", H579, " proportion of area under cultivation, supporting ", I579, " cropping intensity. Irrigation coverage is ", J579, " with ", K579, " irrigation water requirements.")</f>
        <v>District has Low proportion of area under cultivation, supporting Low cropping intensity. Irrigation coverage is Moderate with Moderate irrigation water requirements.</v>
      </c>
      <c r="M579" s="132">
        <v>54.66</v>
      </c>
      <c r="N579" s="132">
        <f>INDEX(Aquifer!H:H,MATCH(B579,Aquifer!C:C,0))</f>
        <v>1.17</v>
      </c>
      <c r="O579" s="77" t="str">
        <f>INDEX(Aquifer!F:F,MATCH(B579,Aquifer!C:C,0))</f>
        <v>HR</v>
      </c>
      <c r="P579" s="134">
        <f>INDEX(surface_water_body!F:F,MATCH(B579,surface_water_body!A:A,0))</f>
        <v>747</v>
      </c>
      <c r="Q579" s="42">
        <f>INDEX(surface_water_body!D:D,MATCH(B579,surface_water_body!A:A,0))</f>
        <v>12.95</v>
      </c>
      <c r="R579" s="132">
        <f>INDEX(surface_water_body!E:E,MATCH(B579,surface_water_body!A:A,0))</f>
        <v>0.70115950520839632</v>
      </c>
      <c r="S579" s="43" t="str">
        <f t="shared" ref="S579:S642" si="203">IF(M579&lt;25,"Low",IF(M579&lt;50,"Moderate",IF(M579&lt;75,"High","Very High")))</f>
        <v>High</v>
      </c>
      <c r="T579" s="43" t="str">
        <f t="shared" ref="T579:T642" si="204">IF(N579&lt;50,"Low",IF(N579&lt;70,"Moderate",IF(N579&lt;100,"Semi-critical","Over-exploited")))</f>
        <v>Low</v>
      </c>
      <c r="U579" s="43">
        <f t="shared" si="196"/>
        <v>3</v>
      </c>
      <c r="V579" s="48" t="str">
        <f t="shared" ref="V579:V642" si="205">CONCATENATE("Groundwater contribution to irrigation is ", S579, " with current groundwater development stage classified as ", T579, ". There are ", P579, " surface water bodies, covering ", ROUND(R579,1), "% of district area.")</f>
        <v>Groundwater contribution to irrigation is High with current groundwater development stage classified as Low. There are 747 surface water bodies, covering 0.7% of district area.</v>
      </c>
      <c r="W579" s="136">
        <v>100</v>
      </c>
      <c r="X579" s="134">
        <v>0</v>
      </c>
      <c r="Y579" s="143">
        <f>INDEX(Aquifer!E:E, MATCH(B579,Aquifer!C:C,0))*100</f>
        <v>0</v>
      </c>
      <c r="Z579" s="139">
        <f>(INDEX(Aquifer!G:G, MATCH(B579,Aquifer!C:C,0)))*(10^4/10^6)</f>
        <v>3.2981000000000003</v>
      </c>
      <c r="AA579" s="141">
        <v>300</v>
      </c>
      <c r="AB579" s="56">
        <f>INDEX(Replacement!M:M, MATCH(B579,Replacement!B:B,0))</f>
        <v>4.8</v>
      </c>
      <c r="AC579" s="57">
        <f t="shared" si="197"/>
        <v>4</v>
      </c>
      <c r="AD579" s="57">
        <f>(X579/100)*0.278+(Y579/100)*0.0732</f>
        <v>0</v>
      </c>
      <c r="AE579" s="44">
        <f t="shared" ref="AE579:AE642" si="206">(((9.8*AB579*Z579*10^6*1000)/(3.6*10^6*0.3))*AD579)/(10^9)</f>
        <v>0</v>
      </c>
      <c r="AF579" s="61" t="str">
        <f t="shared" ref="AF579:AF642" si="207">CONCATENATE("District has ", W579, " pumps, with ", X579, " % of pumps being electric. The electric tariff subsidy is ", AT579, ". These pumps abstract ", INT(Z579), " MCM of groundwater.")</f>
        <v>District has 100 pumps, with 0 % of pumps being electric. The electric tariff subsidy is Low. These pumps abstract 3 MCM of groundwater.</v>
      </c>
      <c r="AG579" s="146">
        <f>INDEX(Replacement!N:N,MATCH(B579,Replacement!B:B,0))</f>
        <v>73.77000000000001</v>
      </c>
      <c r="AH579" s="147">
        <f>INDEX('Community SIP'!C:C,MATCH(B579,'Community SIP'!B:B,0))</f>
        <v>1.58</v>
      </c>
      <c r="AI579" s="147">
        <f>INDEX('Community SIP'!D:D,MATCH(B579,'Community SIP'!B:B,0))</f>
        <v>1.25</v>
      </c>
      <c r="AJ579" s="67" t="str">
        <f t="shared" ref="AJ579:AJ642" si="208">IF(AG579&lt;35,"Low",IF(AG579&lt;60,"Moderate",IF(AG579&lt;80,"High","Very High")))</f>
        <v>High</v>
      </c>
      <c r="AK579" s="64">
        <f t="shared" ref="AK579:AK642" si="209">IF(AH579&lt;=1,4,IF(AH579&lt;2,3,IF(AH579&lt;3,2,1)))</f>
        <v>3</v>
      </c>
      <c r="AL579" s="64" t="str">
        <f t="shared" ref="AL579:AL642" si="210">IF(AI579&lt;=1.25,"Low",IF(AI579&lt;2,"Moderate",IF(AI579&lt;3,"High","Very High")))</f>
        <v>Low</v>
      </c>
      <c r="AM579" s="70" t="str">
        <f t="shared" ref="AM579:AM642" si="211">CONCATENATE("Small and Marginal farmers hold ", INT(AG579), " % of holdings. The average area per holding is ", AH579, " ha with ", AL579, " fragmentation of land.")</f>
        <v>Small and Marginal farmers hold 73 % of holdings. The average area per holding is 1.58 ha with Low fragmentation of land.</v>
      </c>
      <c r="AN579" s="150" t="str">
        <f>INDEX(DISCOM!E:E,MATCH(B579,DISCOM!B:B,0))</f>
        <v>Meghalaya Power Distribution Corporation Limited (MePDCL)</v>
      </c>
      <c r="AO579" s="150"/>
      <c r="AP579" s="150" t="str">
        <f>INDEX(DISCOM!F:F,MATCH(B579,DISCOM!B:B,0))</f>
        <v>C-</v>
      </c>
      <c r="AQ579" s="74" t="str">
        <f>INDEX(DISCOM!H:H,MATCH(B579,DISCOM!B:B,0))</f>
        <v>Yes</v>
      </c>
      <c r="AR579" s="150" t="s">
        <v>726</v>
      </c>
      <c r="AS579" s="77">
        <f>(INDEX(Tariff!D:D,MATCH(A579,Tariff!A:A,0)))*100</f>
        <v>300</v>
      </c>
      <c r="AT579" s="85" t="str">
        <f>(INDEX(Tariff!E:E,MATCH(A579,Tariff!A:A,0)))</f>
        <v>Low</v>
      </c>
      <c r="AU579" s="86" t="str">
        <f t="shared" ref="AU579:AU642" si="212">CONCATENATE(AN579, " is the Distribution Company responsible for distributing electricity. The rating of DISCOM (capturing financial and operational metrics) is ", AP579, ". ", AR579)</f>
        <v>Meghalaya Power Distribution Corporation Limited (MePDCL) is the Distribution Company responsible for distributing electricity. The rating of DISCOM (capturing financial and operational metrics) is C-. More than 70 % of feeder is segregated.</v>
      </c>
      <c r="AV579" s="119" t="str">
        <f>INDEX('Community SIP'!I:I,MATCH(B579,'Community SIP'!B:B,0))</f>
        <v/>
      </c>
      <c r="AW579" s="119" t="str">
        <f t="shared" si="194"/>
        <v/>
      </c>
      <c r="AX579" s="119" t="str">
        <f t="shared" si="195"/>
        <v/>
      </c>
      <c r="AY579" s="119"/>
      <c r="AZ579" s="119" t="str">
        <f t="shared" ref="AZ579:AZ642" si="213">IF(X579&gt;67, "Electric", IF(X579&lt;33, "Diesel", "mix"))</f>
        <v>Diesel</v>
      </c>
      <c r="BA579" s="119"/>
      <c r="BB579" s="120" t="str">
        <f>INDEX(DISCOM!H:H,MATCH(B579,DISCOM!B:B,0))</f>
        <v>Yes</v>
      </c>
      <c r="BC579" s="153" t="s">
        <v>736</v>
      </c>
      <c r="BD579" s="181" t="str">
        <f t="shared" ref="BD579:BD642" si="214">CONCATENATE(BC579,AX579,AW579)</f>
        <v>Higher proportion of diesel pumps suggests that PM-KUSUM model B be preferred.</v>
      </c>
      <c r="BE579" s="58" t="s">
        <v>737</v>
      </c>
      <c r="BG579">
        <f>Y579*100</f>
        <v>0</v>
      </c>
    </row>
    <row r="580" spans="1:59" ht="123" customHeight="1" x14ac:dyDescent="0.25">
      <c r="A580" s="88" t="str">
        <f>INDEX(Aquifer!A:A,MATCH(B580,Aquifer!C:C,0))</f>
        <v>goa</v>
      </c>
      <c r="B580" s="89" t="s">
        <v>359</v>
      </c>
      <c r="C580" s="87">
        <v>5.1838431053600997</v>
      </c>
      <c r="D580" s="130">
        <f>INDEX(Aquifer!J:J,MATCH(B580,Aquifer!C:C,0))*100</f>
        <v>28.6667732578059</v>
      </c>
      <c r="E580" s="128">
        <v>117.5</v>
      </c>
      <c r="F580" s="128">
        <v>25.5</v>
      </c>
      <c r="G580" s="128">
        <v>64.650107830742925</v>
      </c>
      <c r="H580" s="46" t="str">
        <f t="shared" si="198"/>
        <v>Moderate</v>
      </c>
      <c r="I580" s="46" t="str">
        <f t="shared" si="199"/>
        <v>Low</v>
      </c>
      <c r="J580" s="46" t="str">
        <f t="shared" si="200"/>
        <v>Moderate</v>
      </c>
      <c r="K580" s="46" t="str">
        <f t="shared" si="201"/>
        <v>High</v>
      </c>
      <c r="L580" s="91" t="str">
        <f t="shared" si="202"/>
        <v>District has Moderate proportion of area under cultivation, supporting Low cropping intensity. Irrigation coverage is Moderate with High irrigation water requirements.</v>
      </c>
      <c r="M580" s="132">
        <v>22.869999999999997</v>
      </c>
      <c r="N580" s="132">
        <f>INDEX(Aquifer!H:H,MATCH(B580,Aquifer!C:C,0))</f>
        <v>18.64</v>
      </c>
      <c r="O580" s="77" t="str">
        <f>INDEX(Aquifer!F:F,MATCH(B580,Aquifer!C:C,0))</f>
        <v>HR</v>
      </c>
      <c r="P580" s="134">
        <f>INDEX(surface_water_body!F:F,MATCH(B580,surface_water_body!A:A,0))</f>
        <v>897</v>
      </c>
      <c r="Q580" s="42">
        <f>INDEX(surface_water_body!D:D,MATCH(B580,surface_water_body!A:A,0))</f>
        <v>143.39041000000017</v>
      </c>
      <c r="R580" s="132">
        <f>INDEX(surface_water_body!E:E,MATCH(B580,surface_water_body!A:A,0))</f>
        <v>6.8766377085216961</v>
      </c>
      <c r="S580" s="43" t="str">
        <f t="shared" si="203"/>
        <v>Low</v>
      </c>
      <c r="T580" s="43" t="str">
        <f t="shared" si="204"/>
        <v>Low</v>
      </c>
      <c r="U580" s="43">
        <f t="shared" si="196"/>
        <v>4</v>
      </c>
      <c r="V580" s="48" t="str">
        <f t="shared" si="205"/>
        <v>Groundwater contribution to irrigation is Low with current groundwater development stage classified as Low. There are 897 surface water bodies, covering 6.9% of district area.</v>
      </c>
      <c r="W580" s="136">
        <v>100</v>
      </c>
      <c r="X580" s="134">
        <v>100</v>
      </c>
      <c r="Y580" s="143">
        <f>INDEX(Aquifer!E:E, MATCH(B580,Aquifer!C:C,0))*100</f>
        <v>0</v>
      </c>
      <c r="Z580" s="139">
        <f>(INDEX(Aquifer!G:G, MATCH(B580,Aquifer!C:C,0)))*(10^4/10^6)</f>
        <v>34.462899999999998</v>
      </c>
      <c r="AA580" s="141">
        <v>150</v>
      </c>
      <c r="AB580" s="56">
        <f>INDEX(Replacement!M:M, MATCH(B580,Replacement!B:B,0))</f>
        <v>6.2</v>
      </c>
      <c r="AC580" s="57">
        <f t="shared" si="197"/>
        <v>1</v>
      </c>
      <c r="AD580" s="57">
        <f>(X580/100)*0.278+(Y580/100)*0.0732</f>
        <v>0.27800000000000002</v>
      </c>
      <c r="AE580" s="44">
        <f t="shared" si="206"/>
        <v>5.3900230880740739E-4</v>
      </c>
      <c r="AF580" s="61" t="str">
        <f t="shared" si="207"/>
        <v>District has 100 pumps, with 100 % of pumps being electric. The electric tariff subsidy is High. These pumps abstract 34 MCM of groundwater.</v>
      </c>
      <c r="AG580" s="146">
        <f>INDEX(Replacement!N:N,MATCH(B580,Replacement!B:B,0))</f>
        <v>90.19</v>
      </c>
      <c r="AH580" s="147">
        <f>INDEX('Community SIP'!C:C,MATCH(B580,'Community SIP'!B:B,0))</f>
        <v>0.98</v>
      </c>
      <c r="AI580" s="147">
        <f>INDEX('Community SIP'!D:D,MATCH(B580,'Community SIP'!B:B,0))</f>
        <v>1.43</v>
      </c>
      <c r="AJ580" s="67" t="str">
        <f t="shared" si="208"/>
        <v>Very High</v>
      </c>
      <c r="AK580" s="64">
        <f t="shared" si="209"/>
        <v>4</v>
      </c>
      <c r="AL580" s="64" t="str">
        <f t="shared" si="210"/>
        <v>Moderate</v>
      </c>
      <c r="AM580" s="70" t="str">
        <f t="shared" si="211"/>
        <v>Small and Marginal farmers hold 90 % of holdings. The average area per holding is 0.98 ha with Moderate fragmentation of land.</v>
      </c>
      <c r="AN580" s="150" t="e">
        <f>INDEX(DISCOM!E:E,MATCH(B580,DISCOM!B:B,0))</f>
        <v>#N/A</v>
      </c>
      <c r="AO580" s="150"/>
      <c r="AP580" s="150" t="e">
        <f>INDEX(DISCOM!F:F,MATCH(B580,DISCOM!B:B,0))</f>
        <v>#N/A</v>
      </c>
      <c r="AQ580" s="74" t="str">
        <f>INDEX(DISCOM!H:H,MATCH(B580,DISCOM!B:B,0))</f>
        <v>No data</v>
      </c>
      <c r="AR580" s="150"/>
      <c r="AS580" s="77">
        <f>(INDEX(Tariff!D:D,MATCH(A580,Tariff!A:A,0)))*100</f>
        <v>150</v>
      </c>
      <c r="AT580" s="85" t="str">
        <f>(INDEX(Tariff!E:E,MATCH(A580,Tariff!A:A,0)))</f>
        <v>High</v>
      </c>
      <c r="AU580" s="86" t="s">
        <v>735</v>
      </c>
      <c r="AV580" s="119" t="str">
        <f>INDEX('Community SIP'!I:I,MATCH(B580,'Community SIP'!B:B,0))</f>
        <v>Community SIP</v>
      </c>
      <c r="AW580" s="119" t="str">
        <f t="shared" ref="AW580:AW643" si="215">IF(AV580="Community SIP", " Small farm areas alongside higher fragmentation of holdings suggests community SIPs may be preferred", "")</f>
        <v xml:space="preserve"> Small farm areas alongside higher fragmentation of holdings suggests community SIPs may be preferred</v>
      </c>
      <c r="AX580" s="119" t="str">
        <f t="shared" ref="AX580:AX643" si="216">IF(M580&gt;70," High groundwater development suggests that new SIPs should focus on surface water sources. ", "")</f>
        <v/>
      </c>
      <c r="AY580" s="119"/>
      <c r="AZ580" s="119" t="str">
        <f t="shared" si="213"/>
        <v>Electric</v>
      </c>
      <c r="BA580" s="119"/>
      <c r="BB580" s="120" t="str">
        <f>INDEX(DISCOM!H:H,MATCH(B580,DISCOM!B:B,0))</f>
        <v>No data</v>
      </c>
      <c r="BC580" s="153" t="s">
        <v>744</v>
      </c>
      <c r="BD580" s="181" t="str">
        <f t="shared" si="214"/>
        <v>No data on DISCOM feeder segregation Small farm areas alongside higher fragmentation of holdings suggests community SIPs may be preferred</v>
      </c>
      <c r="BE580" s="58" t="s">
        <v>95</v>
      </c>
      <c r="BG580">
        <f>Y580*100</f>
        <v>0</v>
      </c>
    </row>
    <row r="581" spans="1:59" ht="123" customHeight="1" x14ac:dyDescent="0.25">
      <c r="A581" s="88" t="str">
        <f>INDEX(Aquifer!A:A,MATCH(B581,Aquifer!C:C,0))</f>
        <v>sikkim</v>
      </c>
      <c r="B581" s="89" t="s">
        <v>94</v>
      </c>
      <c r="C581" s="87">
        <v>3.8423830869742002</v>
      </c>
      <c r="E581" s="128">
        <v>122.39999999999999</v>
      </c>
      <c r="F581" s="128">
        <v>7.4</v>
      </c>
      <c r="G581" s="128">
        <v>13.337641678266058</v>
      </c>
      <c r="H581" s="46" t="str">
        <f t="shared" si="198"/>
        <v>Low</v>
      </c>
      <c r="I581" s="46" t="str">
        <f t="shared" si="199"/>
        <v>Low</v>
      </c>
      <c r="J581" s="46" t="str">
        <f t="shared" si="200"/>
        <v>Low</v>
      </c>
      <c r="K581" s="46" t="str">
        <f t="shared" si="201"/>
        <v>Low</v>
      </c>
      <c r="L581" s="91" t="str">
        <f t="shared" si="202"/>
        <v>District has Low proportion of area under cultivation, supporting Low cropping intensity. Irrigation coverage is Low with Low irrigation water requirements.</v>
      </c>
      <c r="M581" s="132">
        <v>0.01</v>
      </c>
      <c r="N581" s="132">
        <f>INDEX(Aquifer!H:H,MATCH(B581,Aquifer!C:C,0))</f>
        <v>7.2</v>
      </c>
      <c r="O581" s="77" t="str">
        <f>INDEX(Aquifer!F:F,MATCH(B581,Aquifer!C:C,0))</f>
        <v>HR</v>
      </c>
      <c r="P581" s="134">
        <f>INDEX(surface_water_body!F:F,MATCH(B581,surface_water_body!A:A,0))</f>
        <v>18</v>
      </c>
      <c r="Q581" s="42">
        <f>INDEX(surface_water_body!D:D,MATCH(B581,surface_water_body!A:A,0))</f>
        <v>0.14785000000000001</v>
      </c>
      <c r="R581" s="132">
        <f>INDEX(surface_water_body!E:E,MATCH(B581,surface_water_body!A:A,0))</f>
        <v>2.0212579942822748E-2</v>
      </c>
      <c r="S581" s="43" t="str">
        <f t="shared" si="203"/>
        <v>Low</v>
      </c>
      <c r="T581" s="43" t="str">
        <f t="shared" si="204"/>
        <v>Low</v>
      </c>
      <c r="U581" s="43">
        <f t="shared" si="196"/>
        <v>1</v>
      </c>
      <c r="V581" s="48" t="str">
        <f t="shared" si="205"/>
        <v>Groundwater contribution to irrigation is Low with current groundwater development stage classified as Low. There are 18 surface water bodies, covering 0% of district area.</v>
      </c>
      <c r="W581" s="136">
        <v>100</v>
      </c>
      <c r="X581" s="134">
        <v>0</v>
      </c>
      <c r="Y581" s="143">
        <f>INDEX(Aquifer!E:E, MATCH(B581,Aquifer!C:C,0))*100</f>
        <v>0</v>
      </c>
      <c r="Z581" s="139">
        <f>(INDEX(Aquifer!G:G, MATCH(B581,Aquifer!C:C,0)))*(10^4/10^6)</f>
        <v>2.0078</v>
      </c>
      <c r="AA581" s="141">
        <v>0</v>
      </c>
      <c r="AB581" s="56">
        <f>INDEX(Replacement!M:M, MATCH(B581,Replacement!B:B,0))</f>
        <v>5.1017980842765711</v>
      </c>
      <c r="AC581" s="57">
        <f t="shared" si="197"/>
        <v>4</v>
      </c>
      <c r="AD581" s="57">
        <f>(X581/100)*0.278+(Y581/100)*0.0732</f>
        <v>0</v>
      </c>
      <c r="AE581" s="44">
        <f t="shared" si="206"/>
        <v>0</v>
      </c>
      <c r="AF581" s="61" t="str">
        <f t="shared" si="207"/>
        <v>District has 100 pumps, with 0 % of pumps being electric. The electric tariff subsidy is Very High. These pumps abstract 2 MCM of groundwater.</v>
      </c>
      <c r="AG581" s="146">
        <f>INDEX(Replacement!N:N,MATCH(B581,Replacement!B:B,0))</f>
        <v>80.155054360000008</v>
      </c>
      <c r="AH581" s="147">
        <f>INDEX('Community SIP'!C:C,MATCH(B581,'Community SIP'!B:B,0))</f>
        <v>1.28</v>
      </c>
      <c r="AI581" s="147">
        <f>INDEX('Community SIP'!D:D,MATCH(B581,'Community SIP'!B:B,0))</f>
        <v>1.02</v>
      </c>
      <c r="AJ581" s="67" t="str">
        <f t="shared" si="208"/>
        <v>Very High</v>
      </c>
      <c r="AK581" s="64">
        <f t="shared" si="209"/>
        <v>3</v>
      </c>
      <c r="AL581" s="64" t="str">
        <f t="shared" si="210"/>
        <v>Low</v>
      </c>
      <c r="AM581" s="70" t="str">
        <f t="shared" si="211"/>
        <v>Small and Marginal farmers hold 80 % of holdings. The average area per holding is 1.28 ha with Low fragmentation of land.</v>
      </c>
      <c r="AN581" s="150" t="e">
        <f>INDEX(DISCOM!E:E,MATCH(B581,DISCOM!B:B,0))</f>
        <v>#N/A</v>
      </c>
      <c r="AO581" s="150"/>
      <c r="AP581" s="150" t="e">
        <f>INDEX(DISCOM!F:F,MATCH(B581,DISCOM!B:B,0))</f>
        <v>#N/A</v>
      </c>
      <c r="AQ581" s="74" t="str">
        <f>INDEX(DISCOM!H:H,MATCH(B581,DISCOM!B:B,0))</f>
        <v>No data</v>
      </c>
      <c r="AR581" s="150"/>
      <c r="AS581" s="77">
        <f>(INDEX(Tariff!D:D,MATCH(A581,Tariff!A:A,0)))*100</f>
        <v>0</v>
      </c>
      <c r="AT581" s="85" t="str">
        <f>(INDEX(Tariff!E:E,MATCH(A581,Tariff!A:A,0)))</f>
        <v>Very High</v>
      </c>
      <c r="AU581" s="86" t="s">
        <v>735</v>
      </c>
      <c r="AV581" s="119" t="str">
        <f>INDEX('Community SIP'!I:I,MATCH(B581,'Community SIP'!B:B,0))</f>
        <v/>
      </c>
      <c r="AW581" s="119" t="str">
        <f t="shared" si="215"/>
        <v/>
      </c>
      <c r="AX581" s="119" t="str">
        <f t="shared" si="216"/>
        <v/>
      </c>
      <c r="AY581" s="119"/>
      <c r="AZ581" s="119" t="str">
        <f t="shared" si="213"/>
        <v>Diesel</v>
      </c>
      <c r="BA581" s="119"/>
      <c r="BB581" s="120" t="str">
        <f>INDEX(DISCOM!H:H,MATCH(B581,DISCOM!B:B,0))</f>
        <v>No data</v>
      </c>
      <c r="BC581" s="153" t="s">
        <v>736</v>
      </c>
      <c r="BD581" s="181" t="str">
        <f t="shared" si="214"/>
        <v>Higher proportion of diesel pumps suggests that PM-KUSUM model B be preferred.</v>
      </c>
      <c r="BE581" s="58" t="s">
        <v>737</v>
      </c>
      <c r="BG581">
        <f>Y581*100</f>
        <v>0</v>
      </c>
    </row>
    <row r="582" spans="1:59" ht="123" customHeight="1" x14ac:dyDescent="0.25">
      <c r="A582" s="88" t="str">
        <f>INDEX(Aquifer!A:A,MATCH(B582,Aquifer!C:C,0))</f>
        <v>tripura</v>
      </c>
      <c r="B582" s="89" t="s">
        <v>461</v>
      </c>
      <c r="C582" s="87">
        <v>4.6123687127441997</v>
      </c>
      <c r="D582" s="130">
        <f>INDEX(Aquifer!J:J,MATCH(B582,Aquifer!C:C,0))*100</f>
        <v>27.230760498716634</v>
      </c>
      <c r="E582" s="128">
        <v>198.4</v>
      </c>
      <c r="F582" s="128">
        <v>25.8</v>
      </c>
      <c r="G582" s="128">
        <v>41.682693609989975</v>
      </c>
      <c r="H582" s="46" t="str">
        <f t="shared" si="198"/>
        <v>Moderate</v>
      </c>
      <c r="I582" s="46" t="str">
        <f t="shared" si="199"/>
        <v>High</v>
      </c>
      <c r="J582" s="46" t="str">
        <f t="shared" si="200"/>
        <v>Moderate</v>
      </c>
      <c r="K582" s="46" t="str">
        <f t="shared" si="201"/>
        <v>Moderate</v>
      </c>
      <c r="L582" s="91" t="str">
        <f t="shared" si="202"/>
        <v>District has Moderate proportion of area under cultivation, supporting High cropping intensity. Irrigation coverage is Moderate with Moderate irrigation water requirements.</v>
      </c>
      <c r="M582" s="132">
        <v>17.130000000000003</v>
      </c>
      <c r="N582" s="132">
        <f>INDEX(Aquifer!H:H,MATCH(B582,Aquifer!C:C,0))</f>
        <v>6.21</v>
      </c>
      <c r="O582" s="77" t="str">
        <f>INDEX(Aquifer!F:F,MATCH(B582,Aquifer!C:C,0))</f>
        <v>HR</v>
      </c>
      <c r="P582" s="134">
        <f>INDEX(surface_water_body!F:F,MATCH(B582,surface_water_body!A:A,0))</f>
        <v>0</v>
      </c>
      <c r="Q582" s="42">
        <f>INDEX(surface_water_body!D:D,MATCH(B582,surface_water_body!A:A,0))</f>
        <v>0</v>
      </c>
      <c r="R582" s="132">
        <f>INDEX(surface_water_body!E:E,MATCH(B582,surface_water_body!A:A,0))</f>
        <v>0</v>
      </c>
      <c r="S582" s="43" t="str">
        <f t="shared" si="203"/>
        <v>Low</v>
      </c>
      <c r="T582" s="43" t="str">
        <f t="shared" si="204"/>
        <v>Low</v>
      </c>
      <c r="U582" s="43">
        <f t="shared" ref="U582:U645" si="217">IF(Q582&lt;3,1,IF(Q582&lt;8,2,IF(Q582&lt;18,3,4)))</f>
        <v>1</v>
      </c>
      <c r="V582" s="48" t="str">
        <f t="shared" si="205"/>
        <v>Groundwater contribution to irrigation is Low with current groundwater development stage classified as Low. There are 0 surface water bodies, covering 0% of district area.</v>
      </c>
      <c r="W582" s="136">
        <v>100</v>
      </c>
      <c r="X582" s="134">
        <v>100</v>
      </c>
      <c r="Y582" s="143">
        <f>INDEX(Aquifer!E:E, MATCH(B582,Aquifer!C:C,0))*100</f>
        <v>0</v>
      </c>
      <c r="Z582" s="139">
        <f>(INDEX(Aquifer!G:G, MATCH(B582,Aquifer!C:C,0)))*(10^4/10^6)</f>
        <v>10.2958</v>
      </c>
      <c r="AA582" s="141">
        <v>405</v>
      </c>
      <c r="AB582" s="56">
        <f>INDEX(Replacement!M:M, MATCH(B582,Replacement!B:B,0))</f>
        <v>2.9</v>
      </c>
      <c r="AC582" s="57">
        <f t="shared" ref="AC582:AC645" si="218">IF(X582&lt;25,4,IF(X582&lt;50,3,IF(X582&lt;75,2,1)))</f>
        <v>1</v>
      </c>
      <c r="AD582" s="57">
        <f>(X582/100)*0.278+(Y582/100)*0.0732</f>
        <v>0.27800000000000002</v>
      </c>
      <c r="AE582" s="44">
        <f t="shared" si="206"/>
        <v>7.5319115562962982E-5</v>
      </c>
      <c r="AF582" s="61" t="str">
        <f t="shared" si="207"/>
        <v>District has 100 pumps, with 100 % of pumps being electric. The electric tariff subsidy is Low. These pumps abstract 10 MCM of groundwater.</v>
      </c>
      <c r="AG582" s="146">
        <f>INDEX(Replacement!N:N,MATCH(B582,Replacement!B:B,0))</f>
        <v>97.561004398000009</v>
      </c>
      <c r="AH582" s="147">
        <f>INDEX('Community SIP'!C:C,MATCH(B582,'Community SIP'!B:B,0))</f>
        <v>0.38</v>
      </c>
      <c r="AI582" s="147">
        <f>INDEX('Community SIP'!D:D,MATCH(B582,'Community SIP'!B:B,0))</f>
        <v>1.51</v>
      </c>
      <c r="AJ582" s="67" t="str">
        <f t="shared" si="208"/>
        <v>Very High</v>
      </c>
      <c r="AK582" s="64">
        <f t="shared" si="209"/>
        <v>4</v>
      </c>
      <c r="AL582" s="64" t="str">
        <f t="shared" si="210"/>
        <v>Moderate</v>
      </c>
      <c r="AM582" s="70" t="str">
        <f t="shared" si="211"/>
        <v>Small and Marginal farmers hold 97 % of holdings. The average area per holding is 0.38 ha with Moderate fragmentation of land.</v>
      </c>
      <c r="AN582" s="150" t="str">
        <f>INDEX(DISCOM!E:E,MATCH(B582,DISCOM!B:B,0))</f>
        <v>Tripura State Electricity Corporation Limited (TSECL)</v>
      </c>
      <c r="AO582" s="150"/>
      <c r="AP582" s="150" t="str">
        <f>INDEX(DISCOM!F:F,MATCH(B582,DISCOM!B:B,0))</f>
        <v>C</v>
      </c>
      <c r="AQ582" s="74" t="str">
        <f>INDEX(DISCOM!H:H,MATCH(B582,DISCOM!B:B,0))</f>
        <v>No</v>
      </c>
      <c r="AR582" s="150"/>
      <c r="AS582" s="77">
        <f>(INDEX(Tariff!D:D,MATCH(A582,Tariff!A:A,0)))*100</f>
        <v>405</v>
      </c>
      <c r="AT582" s="85" t="str">
        <f>(INDEX(Tariff!E:E,MATCH(A582,Tariff!A:A,0)))</f>
        <v>Low</v>
      </c>
      <c r="AU582" s="86" t="str">
        <f t="shared" si="212"/>
        <v xml:space="preserve">Tripura State Electricity Corporation Limited (TSECL) is the Distribution Company responsible for distributing electricity. The rating of DISCOM (capturing financial and operational metrics) is C. </v>
      </c>
      <c r="AV582" s="119" t="str">
        <f>INDEX('Community SIP'!I:I,MATCH(B582,'Community SIP'!B:B,0))</f>
        <v>Community SIP</v>
      </c>
      <c r="AW582" s="119" t="str">
        <f t="shared" si="215"/>
        <v xml:space="preserve"> Small farm areas alongside higher fragmentation of holdings suggests community SIPs may be preferred</v>
      </c>
      <c r="AX582" s="119" t="str">
        <f t="shared" si="216"/>
        <v/>
      </c>
      <c r="AY582" s="119"/>
      <c r="AZ582" s="120" t="str">
        <f t="shared" si="213"/>
        <v>Electric</v>
      </c>
      <c r="BA582" s="119"/>
      <c r="BB582" s="120" t="str">
        <f>INDEX(DISCOM!H:H,MATCH(B582,DISCOM!B:B,0))</f>
        <v>No</v>
      </c>
      <c r="BC582" s="153" t="s">
        <v>724</v>
      </c>
      <c r="BD582"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82" s="58" t="s">
        <v>725</v>
      </c>
      <c r="BG582">
        <f>Y582*100</f>
        <v>0</v>
      </c>
    </row>
    <row r="583" spans="1:59" ht="123" customHeight="1" x14ac:dyDescent="0.25">
      <c r="A583" s="88" t="str">
        <f>INDEX(Aquifer!A:A,MATCH(B583,Aquifer!C:C,0))</f>
        <v>meghalaya</v>
      </c>
      <c r="B583" s="89" t="s">
        <v>78</v>
      </c>
      <c r="C583" s="87">
        <v>4.46</v>
      </c>
      <c r="D583" s="130">
        <f>INDEX(Aquifer!J:J,MATCH(B583,Aquifer!C:C,0))*100</f>
        <v>33.239013685973326</v>
      </c>
      <c r="E583" s="128">
        <v>123.2</v>
      </c>
      <c r="F583" s="128">
        <v>50.6</v>
      </c>
      <c r="G583" s="128">
        <v>31.700192724644666</v>
      </c>
      <c r="H583" s="46" t="str">
        <f t="shared" si="198"/>
        <v>Moderate</v>
      </c>
      <c r="I583" s="46" t="str">
        <f t="shared" si="199"/>
        <v>Low</v>
      </c>
      <c r="J583" s="46" t="str">
        <f t="shared" si="200"/>
        <v>High</v>
      </c>
      <c r="K583" s="46" t="str">
        <f t="shared" si="201"/>
        <v>Moderate</v>
      </c>
      <c r="L583" s="91" t="str">
        <f t="shared" si="202"/>
        <v>District has Moderate proportion of area under cultivation, supporting Low cropping intensity. Irrigation coverage is High with Moderate irrigation water requirements.</v>
      </c>
      <c r="M583" s="132">
        <v>45.51</v>
      </c>
      <c r="N583" s="132">
        <f>INDEX(Aquifer!H:H,MATCH(B583,Aquifer!C:C,0))</f>
        <v>22.42</v>
      </c>
      <c r="O583" s="77" t="str">
        <f>INDEX(Aquifer!F:F,MATCH(B583,Aquifer!C:C,0))</f>
        <v>HR</v>
      </c>
      <c r="P583" s="134">
        <f>INDEX(surface_water_body!F:F,MATCH(B583,surface_water_body!A:A,0))</f>
        <v>625</v>
      </c>
      <c r="Q583" s="42">
        <f>INDEX(surface_water_body!D:D,MATCH(B583,surface_water_body!A:A,0))</f>
        <v>2.36</v>
      </c>
      <c r="R583" s="132">
        <f>INDEX(surface_water_body!E:E,MATCH(B583,surface_water_body!A:A,0))</f>
        <v>0.47702086514062353</v>
      </c>
      <c r="S583" s="43" t="str">
        <f t="shared" si="203"/>
        <v>Moderate</v>
      </c>
      <c r="T583" s="43" t="str">
        <f t="shared" si="204"/>
        <v>Low</v>
      </c>
      <c r="U583" s="43">
        <f t="shared" si="217"/>
        <v>1</v>
      </c>
      <c r="V583" s="48" t="str">
        <f t="shared" si="205"/>
        <v>Groundwater contribution to irrigation is Moderate with current groundwater development stage classified as Low. There are 625 surface water bodies, covering 0.5% of district area.</v>
      </c>
      <c r="W583" s="136">
        <v>100</v>
      </c>
      <c r="X583" s="134">
        <v>0</v>
      </c>
      <c r="Y583" s="143">
        <f>INDEX(Aquifer!E:E, MATCH(B583,Aquifer!C:C,0))*100</f>
        <v>0</v>
      </c>
      <c r="Z583" s="139">
        <f>(INDEX(Aquifer!G:G, MATCH(B583,Aquifer!C:C,0)))*(10^4/10^6)</f>
        <v>2.4647000000000001</v>
      </c>
      <c r="AA583" s="141">
        <v>300</v>
      </c>
      <c r="AB583" s="56">
        <f>INDEX(Replacement!M:M, MATCH(B583,Replacement!B:B,0))</f>
        <v>3.9248535085954965</v>
      </c>
      <c r="AC583" s="57">
        <f t="shared" si="218"/>
        <v>4</v>
      </c>
      <c r="AD583" s="57">
        <f>(X583/100)*0.278+(Y583/100)*0.0732</f>
        <v>0</v>
      </c>
      <c r="AE583" s="44">
        <f t="shared" si="206"/>
        <v>0</v>
      </c>
      <c r="AF583" s="61" t="str">
        <f t="shared" si="207"/>
        <v>District has 100 pumps, with 0 % of pumps being electric. The electric tariff subsidy is Low. These pumps abstract 2 MCM of groundwater.</v>
      </c>
      <c r="AG583" s="146">
        <f>INDEX(Replacement!N:N,MATCH(B583,Replacement!B:B,0))</f>
        <v>72.760000000000005</v>
      </c>
      <c r="AH583" s="147">
        <f>INDEX('Community SIP'!C:C,MATCH(B583,'Community SIP'!B:B,0))</f>
        <v>1.73</v>
      </c>
      <c r="AI583" s="147">
        <f>INDEX('Community SIP'!D:D,MATCH(B583,'Community SIP'!B:B,0))</f>
        <v>1.51</v>
      </c>
      <c r="AJ583" s="67" t="str">
        <f t="shared" si="208"/>
        <v>High</v>
      </c>
      <c r="AK583" s="64">
        <f t="shared" si="209"/>
        <v>3</v>
      </c>
      <c r="AL583" s="64" t="str">
        <f t="shared" si="210"/>
        <v>Moderate</v>
      </c>
      <c r="AM583" s="70" t="str">
        <f t="shared" si="211"/>
        <v>Small and Marginal farmers hold 72 % of holdings. The average area per holding is 1.73 ha with Moderate fragmentation of land.</v>
      </c>
      <c r="AN583" s="150" t="str">
        <f>INDEX(DISCOM!E:E,MATCH(B583,DISCOM!B:B,0))</f>
        <v>Meghalaya Power Distribution Corporation Limited (MePDCL)</v>
      </c>
      <c r="AO583" s="150"/>
      <c r="AP583" s="150" t="str">
        <f>INDEX(DISCOM!F:F,MATCH(B583,DISCOM!B:B,0))</f>
        <v>C-</v>
      </c>
      <c r="AQ583" s="74" t="str">
        <f>INDEX(DISCOM!H:H,MATCH(B583,DISCOM!B:B,0))</f>
        <v>Yes</v>
      </c>
      <c r="AR583" s="150" t="s">
        <v>726</v>
      </c>
      <c r="AS583" s="77">
        <f>(INDEX(Tariff!D:D,MATCH(A583,Tariff!A:A,0)))*100</f>
        <v>300</v>
      </c>
      <c r="AT583" s="85" t="str">
        <f>(INDEX(Tariff!E:E,MATCH(A583,Tariff!A:A,0)))</f>
        <v>Low</v>
      </c>
      <c r="AU583" s="86" t="str">
        <f t="shared" si="212"/>
        <v>Meghalaya Power Distribution Corporation Limited (MePDCL) is the Distribution Company responsible for distributing electricity. The rating of DISCOM (capturing financial and operational metrics) is C-. More than 70 % of feeder is segregated.</v>
      </c>
      <c r="AV583" s="119" t="str">
        <f>INDEX('Community SIP'!I:I,MATCH(B583,'Community SIP'!B:B,0))</f>
        <v/>
      </c>
      <c r="AW583" s="119" t="str">
        <f t="shared" si="215"/>
        <v/>
      </c>
      <c r="AX583" s="119" t="str">
        <f t="shared" si="216"/>
        <v/>
      </c>
      <c r="AY583" s="119"/>
      <c r="AZ583" s="119" t="str">
        <f t="shared" si="213"/>
        <v>Diesel</v>
      </c>
      <c r="BA583" s="119"/>
      <c r="BB583" s="120" t="str">
        <f>INDEX(DISCOM!H:H,MATCH(B583,DISCOM!B:B,0))</f>
        <v>Yes</v>
      </c>
      <c r="BC583" s="153" t="s">
        <v>736</v>
      </c>
      <c r="BD583" s="181" t="str">
        <f t="shared" si="214"/>
        <v>Higher proportion of diesel pumps suggests that PM-KUSUM model B be preferred.</v>
      </c>
      <c r="BE583" s="58" t="s">
        <v>737</v>
      </c>
      <c r="BG583">
        <f>Y583*100</f>
        <v>0</v>
      </c>
    </row>
    <row r="584" spans="1:59" ht="123" customHeight="1" x14ac:dyDescent="0.25">
      <c r="A584" s="88" t="str">
        <f>INDEX(Aquifer!A:A,MATCH(B584,Aquifer!C:C,0))</f>
        <v>meghalaya</v>
      </c>
      <c r="B584" s="89" t="s">
        <v>52</v>
      </c>
      <c r="C584" s="87">
        <v>4.3</v>
      </c>
      <c r="D584" s="130">
        <f>INDEX(Aquifer!J:J,MATCH(B584,Aquifer!C:C,0))*100</f>
        <v>5.5512687669481249</v>
      </c>
      <c r="E584" s="128">
        <v>128</v>
      </c>
      <c r="F584" s="128">
        <v>44.7</v>
      </c>
      <c r="G584" s="128">
        <v>28.234212139791541</v>
      </c>
      <c r="H584" s="46" t="str">
        <f t="shared" si="198"/>
        <v>Low</v>
      </c>
      <c r="I584" s="46" t="str">
        <f t="shared" si="199"/>
        <v>Low</v>
      </c>
      <c r="J584" s="46" t="str">
        <f t="shared" si="200"/>
        <v>Moderate</v>
      </c>
      <c r="K584" s="46" t="str">
        <f t="shared" si="201"/>
        <v>Low</v>
      </c>
      <c r="L584" s="91" t="str">
        <f t="shared" si="202"/>
        <v>District has Low proportion of area under cultivation, supporting Low cropping intensity. Irrigation coverage is Moderate with Low irrigation water requirements.</v>
      </c>
      <c r="M584" s="132">
        <v>7.4399999999999995</v>
      </c>
      <c r="N584" s="132">
        <f>INDEX(Aquifer!H:H,MATCH(B584,Aquifer!C:C,0))</f>
        <v>1.02</v>
      </c>
      <c r="O584" s="77" t="str">
        <f>INDEX(Aquifer!F:F,MATCH(B584,Aquifer!C:C,0))</f>
        <v>HR</v>
      </c>
      <c r="P584" s="134">
        <f>INDEX(surface_water_body!F:F,MATCH(B584,surface_water_body!A:A,0))</f>
        <v>678</v>
      </c>
      <c r="Q584" s="42">
        <f>INDEX(surface_water_body!D:D,MATCH(B584,surface_water_body!A:A,0))</f>
        <v>9.93</v>
      </c>
      <c r="R584" s="132">
        <f>INDEX(surface_water_body!E:E,MATCH(B584,surface_water_body!A:A,0))</f>
        <v>0.69476564792427686</v>
      </c>
      <c r="S584" s="43" t="str">
        <f t="shared" si="203"/>
        <v>Low</v>
      </c>
      <c r="T584" s="43" t="str">
        <f t="shared" si="204"/>
        <v>Low</v>
      </c>
      <c r="U584" s="43">
        <f t="shared" si="217"/>
        <v>3</v>
      </c>
      <c r="V584" s="48" t="str">
        <f t="shared" si="205"/>
        <v>Groundwater contribution to irrigation is Low with current groundwater development stage classified as Low. There are 678 surface water bodies, covering 0.7% of district area.</v>
      </c>
      <c r="W584" s="136">
        <v>100</v>
      </c>
      <c r="X584" s="134">
        <v>0</v>
      </c>
      <c r="Y584" s="143">
        <f>INDEX(Aquifer!E:E, MATCH(B584,Aquifer!C:C,0))*100</f>
        <v>0</v>
      </c>
      <c r="Z584" s="139">
        <f>(INDEX(Aquifer!G:G, MATCH(B584,Aquifer!C:C,0)))*(10^4/10^6)</f>
        <v>7.6151</v>
      </c>
      <c r="AA584" s="141">
        <v>300</v>
      </c>
      <c r="AB584" s="56">
        <f>INDEX(Replacement!M:M, MATCH(B584,Replacement!B:B,0))</f>
        <v>1.9026349534948537</v>
      </c>
      <c r="AC584" s="57">
        <f t="shared" si="218"/>
        <v>4</v>
      </c>
      <c r="AD584" s="57">
        <f>(X584/100)*0.278+(Y584/100)*0.0732</f>
        <v>0</v>
      </c>
      <c r="AE584" s="44">
        <f t="shared" si="206"/>
        <v>0</v>
      </c>
      <c r="AF584" s="61" t="str">
        <f t="shared" si="207"/>
        <v>District has 100 pumps, with 0 % of pumps being electric. The electric tariff subsidy is Low. These pumps abstract 7 MCM of groundwater.</v>
      </c>
      <c r="AG584" s="146">
        <f>INDEX(Replacement!N:N,MATCH(B584,Replacement!B:B,0))</f>
        <v>88.25</v>
      </c>
      <c r="AH584" s="147">
        <f>INDEX('Community SIP'!C:C,MATCH(B584,'Community SIP'!B:B,0))</f>
        <v>1.05</v>
      </c>
      <c r="AI584" s="147">
        <f>INDEX('Community SIP'!D:D,MATCH(B584,'Community SIP'!B:B,0))</f>
        <v>1</v>
      </c>
      <c r="AJ584" s="67" t="str">
        <f t="shared" si="208"/>
        <v>Very High</v>
      </c>
      <c r="AK584" s="64">
        <f t="shared" si="209"/>
        <v>3</v>
      </c>
      <c r="AL584" s="64" t="str">
        <f t="shared" si="210"/>
        <v>Low</v>
      </c>
      <c r="AM584" s="70" t="str">
        <f t="shared" si="211"/>
        <v>Small and Marginal farmers hold 88 % of holdings. The average area per holding is 1.05 ha with Low fragmentation of land.</v>
      </c>
      <c r="AN584" s="150" t="str">
        <f>INDEX(DISCOM!E:E,MATCH(B584,DISCOM!B:B,0))</f>
        <v>Meghalaya Power Distribution Corporation Limited (MePDCL)</v>
      </c>
      <c r="AO584" s="150"/>
      <c r="AP584" s="150" t="str">
        <f>INDEX(DISCOM!F:F,MATCH(B584,DISCOM!B:B,0))</f>
        <v>C-</v>
      </c>
      <c r="AQ584" s="74" t="str">
        <f>INDEX(DISCOM!H:H,MATCH(B584,DISCOM!B:B,0))</f>
        <v>Yes</v>
      </c>
      <c r="AR584" s="150" t="s">
        <v>726</v>
      </c>
      <c r="AS584" s="77">
        <f>(INDEX(Tariff!D:D,MATCH(A584,Tariff!A:A,0)))*100</f>
        <v>300</v>
      </c>
      <c r="AT584" s="85" t="str">
        <f>(INDEX(Tariff!E:E,MATCH(A584,Tariff!A:A,0)))</f>
        <v>Low</v>
      </c>
      <c r="AU584" s="86" t="str">
        <f t="shared" si="212"/>
        <v>Meghalaya Power Distribution Corporation Limited (MePDCL) is the Distribution Company responsible for distributing electricity. The rating of DISCOM (capturing financial and operational metrics) is C-. More than 70 % of feeder is segregated.</v>
      </c>
      <c r="AV584" s="119" t="str">
        <f>INDEX('Community SIP'!I:I,MATCH(B584,'Community SIP'!B:B,0))</f>
        <v/>
      </c>
      <c r="AW584" s="119" t="str">
        <f t="shared" si="215"/>
        <v/>
      </c>
      <c r="AX584" s="119" t="str">
        <f t="shared" si="216"/>
        <v/>
      </c>
      <c r="AY584" s="119"/>
      <c r="AZ584" s="119" t="str">
        <f t="shared" si="213"/>
        <v>Diesel</v>
      </c>
      <c r="BA584" s="119"/>
      <c r="BB584" s="120" t="str">
        <f>INDEX(DISCOM!H:H,MATCH(B584,DISCOM!B:B,0))</f>
        <v>Yes</v>
      </c>
      <c r="BC584" s="153" t="s">
        <v>736</v>
      </c>
      <c r="BD584" s="181" t="str">
        <f t="shared" si="214"/>
        <v>Higher proportion of diesel pumps suggests that PM-KUSUM model B be preferred.</v>
      </c>
      <c r="BE584" s="58" t="s">
        <v>737</v>
      </c>
      <c r="BG584">
        <f>Y584*100</f>
        <v>0</v>
      </c>
    </row>
    <row r="585" spans="1:59" ht="123" customHeight="1" x14ac:dyDescent="0.25">
      <c r="A585" s="88" t="str">
        <f>INDEX(Aquifer!A:A,MATCH(B585,Aquifer!C:C,0))</f>
        <v>andhra pradesh</v>
      </c>
      <c r="B585" s="89" t="s">
        <v>301</v>
      </c>
      <c r="C585" s="87">
        <v>5.0508627413877001</v>
      </c>
      <c r="D585" s="130">
        <f>INDEX(Aquifer!J:J,MATCH(B585,Aquifer!C:C,0))*100</f>
        <v>48.210449432230256</v>
      </c>
      <c r="E585" s="128">
        <v>140.19999999999999</v>
      </c>
      <c r="F585" s="128">
        <v>52.8</v>
      </c>
      <c r="G585" s="128">
        <v>55.371403078295778</v>
      </c>
      <c r="H585" s="46" t="str">
        <f t="shared" si="198"/>
        <v>Moderate</v>
      </c>
      <c r="I585" s="46" t="str">
        <f t="shared" si="199"/>
        <v>Moderate</v>
      </c>
      <c r="J585" s="46" t="str">
        <f t="shared" si="200"/>
        <v>High</v>
      </c>
      <c r="K585" s="46" t="str">
        <f t="shared" si="201"/>
        <v>High</v>
      </c>
      <c r="L585" s="91" t="str">
        <f t="shared" si="202"/>
        <v>District has Moderate proportion of area under cultivation, supporting Moderate cropping intensity. Irrigation coverage is High with High irrigation water requirements.</v>
      </c>
      <c r="M585" s="132">
        <v>19.75</v>
      </c>
      <c r="N585" s="132">
        <f>INDEX(Aquifer!H:H,MATCH(B585,Aquifer!C:C,0))</f>
        <v>33.33</v>
      </c>
      <c r="O585" s="77" t="str">
        <f>INDEX(Aquifer!F:F,MATCH(B585,Aquifer!C:C,0))</f>
        <v>HR</v>
      </c>
      <c r="P585" s="134">
        <f>INDEX(surface_water_body!F:F,MATCH(B585,surface_water_body!A:A,0))</f>
        <v>9292</v>
      </c>
      <c r="Q585" s="42">
        <f>INDEX(surface_water_body!D:D,MATCH(B585,surface_water_body!A:A,0))</f>
        <v>458.16706999999411</v>
      </c>
      <c r="R585" s="132">
        <f>INDEX(surface_water_body!E:E,MATCH(B585,surface_water_body!A:A,0))</f>
        <v>7.2871897986476446</v>
      </c>
      <c r="S585" s="43" t="str">
        <f t="shared" si="203"/>
        <v>Low</v>
      </c>
      <c r="T585" s="43" t="str">
        <f t="shared" si="204"/>
        <v>Low</v>
      </c>
      <c r="U585" s="43">
        <f t="shared" si="217"/>
        <v>4</v>
      </c>
      <c r="V585" s="48" t="str">
        <f t="shared" si="205"/>
        <v>Groundwater contribution to irrigation is Low with current groundwater development stage classified as Low. There are 9292 surface water bodies, covering 7.3% of district area.</v>
      </c>
      <c r="W585" s="136">
        <v>100</v>
      </c>
      <c r="X585" s="134">
        <v>55.000000000000007</v>
      </c>
      <c r="Y585" s="143">
        <f>INDEX(Aquifer!E:E, MATCH(B585,Aquifer!C:C,0))*100</f>
        <v>35</v>
      </c>
      <c r="Z585" s="139">
        <f>(INDEX(Aquifer!G:G, MATCH(B585,Aquifer!C:C,0)))*(10^4/10^6)</f>
        <v>282.48349999999999</v>
      </c>
      <c r="AA585" s="141">
        <v>0</v>
      </c>
      <c r="AB585" s="56">
        <f>INDEX(Replacement!M:M, MATCH(B585,Replacement!B:B,0))</f>
        <v>4.0999999999999996</v>
      </c>
      <c r="AC585" s="57">
        <f t="shared" si="218"/>
        <v>2</v>
      </c>
      <c r="AD585" s="57">
        <f>(X585/100)*0.278+(Y585/100)*0.0732</f>
        <v>0.17852000000000004</v>
      </c>
      <c r="AE585" s="44">
        <f t="shared" si="206"/>
        <v>1.8761438783292596E-3</v>
      </c>
      <c r="AF585" s="61" t="str">
        <f t="shared" si="207"/>
        <v>District has 100 pumps, with 55 % of pumps being electric. The electric tariff subsidy is Very High. These pumps abstract 282 MCM of groundwater.</v>
      </c>
      <c r="AG585" s="146">
        <f>INDEX(Replacement!N:N,MATCH(B585,Replacement!B:B,0))</f>
        <v>96.76</v>
      </c>
      <c r="AH585" s="147">
        <f>INDEX('Community SIP'!C:C,MATCH(B585,'Community SIP'!B:B,0))</f>
        <v>0.52</v>
      </c>
      <c r="AI585" s="147">
        <f>INDEX('Community SIP'!D:D,MATCH(B585,'Community SIP'!B:B,0))</f>
        <v>1.82</v>
      </c>
      <c r="AJ585" s="67" t="str">
        <f t="shared" si="208"/>
        <v>Very High</v>
      </c>
      <c r="AK585" s="64">
        <f t="shared" si="209"/>
        <v>4</v>
      </c>
      <c r="AL585" s="64" t="str">
        <f t="shared" si="210"/>
        <v>Moderate</v>
      </c>
      <c r="AM585" s="70" t="str">
        <f t="shared" si="211"/>
        <v>Small and Marginal farmers hold 96 % of holdings. The average area per holding is 0.52 ha with Moderate fragmentation of land.</v>
      </c>
      <c r="AN585" s="150" t="str">
        <f>INDEX(DISCOM!E:E,MATCH(B585,DISCOM!B:B,0))</f>
        <v>Eastern Power Distribution Company of Andhra Pradesh Limited (APEPDCL)</v>
      </c>
      <c r="AO585" s="150"/>
      <c r="AP585" s="150" t="str">
        <f>INDEX(DISCOM!F:F,MATCH(B585,DISCOM!B:B,0))</f>
        <v>A</v>
      </c>
      <c r="AQ585" s="74" t="str">
        <f>INDEX(DISCOM!H:H,MATCH(B585,DISCOM!B:B,0))</f>
        <v>Yes</v>
      </c>
      <c r="AR585" s="150" t="s">
        <v>726</v>
      </c>
      <c r="AS585" s="77">
        <f>(INDEX(Tariff!D:D,MATCH(A585,Tariff!A:A,0)))*100</f>
        <v>0</v>
      </c>
      <c r="AT585" s="85" t="str">
        <f>(INDEX(Tariff!E:E,MATCH(A585,Tariff!A:A,0)))</f>
        <v>Very High</v>
      </c>
      <c r="AU585" s="86" t="str">
        <f t="shared" si="212"/>
        <v>Eastern Power Distribution Company of Andhra Pradesh Limited (APEPDCL) is the Distribution Company responsible for distributing electricity. The rating of DISCOM (capturing financial and operational metrics) is A. More than 70 % of feeder is segregated.</v>
      </c>
      <c r="AV585" s="119" t="str">
        <f>INDEX('Community SIP'!I:I,MATCH(B585,'Community SIP'!B:B,0))</f>
        <v>Community SIP</v>
      </c>
      <c r="AW585" s="119" t="str">
        <f t="shared" si="215"/>
        <v xml:space="preserve"> Small farm areas alongside higher fragmentation of holdings suggests community SIPs may be preferred</v>
      </c>
      <c r="AX585" s="119" t="str">
        <f t="shared" si="216"/>
        <v/>
      </c>
      <c r="AY585" s="119"/>
      <c r="AZ585" s="119" t="str">
        <f t="shared" si="213"/>
        <v>mix</v>
      </c>
      <c r="BA585" s="120" t="s">
        <v>728</v>
      </c>
      <c r="BB585" s="120" t="str">
        <f>INDEX(DISCOM!H:H,MATCH(B585,DISCOM!B:B,0))</f>
        <v>Yes</v>
      </c>
      <c r="BC585" s="153" t="s">
        <v>731</v>
      </c>
      <c r="BD585" s="181" t="str">
        <f t="shared" si="214"/>
        <v>High DISCOM rating alongside feeder segregation and higher proportion of electric pumps suggests both PM-KUSUM model C (IPS and FLS) may be preferred. Small farm areas alongside higher fragmentation of holdings suggests community SIPs may be preferred</v>
      </c>
      <c r="BE585" s="58" t="s">
        <v>746</v>
      </c>
      <c r="BG585">
        <f>Y585*100</f>
        <v>3500</v>
      </c>
    </row>
    <row r="586" spans="1:59" ht="123" customHeight="1" x14ac:dyDescent="0.25">
      <c r="A586" s="88" t="str">
        <f>INDEX(Aquifer!A:A,MATCH(B586,Aquifer!C:C,0))</f>
        <v>jammu and kashmir</v>
      </c>
      <c r="B586" s="89" t="s">
        <v>462</v>
      </c>
      <c r="C586" s="87">
        <v>4.4442523039337001</v>
      </c>
      <c r="D586" s="130">
        <f>INDEX(Aquifer!J:J,MATCH(B586,Aquifer!C:C,0))*100</f>
        <v>60.463129112193457</v>
      </c>
      <c r="E586" s="128">
        <v>138.5</v>
      </c>
      <c r="F586" s="128">
        <v>70.599999999999994</v>
      </c>
      <c r="G586" s="128">
        <v>48.39833575753476</v>
      </c>
      <c r="H586" s="46" t="str">
        <f t="shared" si="198"/>
        <v>High</v>
      </c>
      <c r="I586" s="46" t="str">
        <f t="shared" si="199"/>
        <v>Low</v>
      </c>
      <c r="J586" s="46" t="str">
        <f t="shared" si="200"/>
        <v>High</v>
      </c>
      <c r="K586" s="46" t="str">
        <f t="shared" si="201"/>
        <v>High</v>
      </c>
      <c r="L586" s="91" t="str">
        <f t="shared" si="202"/>
        <v>District has High proportion of area under cultivation, supporting Low cropping intensity. Irrigation coverage is High with High irrigation water requirements.</v>
      </c>
      <c r="M586" s="132">
        <v>0.82000000000000006</v>
      </c>
      <c r="N586" s="132">
        <f>INDEX(Aquifer!H:H,MATCH(B586,Aquifer!C:C,0))</f>
        <v>78.209999999999994</v>
      </c>
      <c r="O586" s="77" t="str">
        <f>INDEX(Aquifer!F:F,MATCH(B586,Aquifer!C:C,0))</f>
        <v>HR</v>
      </c>
      <c r="P586" s="134">
        <f>INDEX(surface_water_body!F:F,MATCH(B586,surface_water_body!A:A,0))</f>
        <v>4</v>
      </c>
      <c r="Q586" s="42">
        <f>INDEX(surface_water_body!D:D,MATCH(B586,surface_water_body!A:A,0))</f>
        <v>4.2000000000000002E-4</v>
      </c>
      <c r="R586" s="132">
        <f>INDEX(surface_water_body!E:E,MATCH(B586,surface_water_body!A:A,0))</f>
        <v>6.4932996669445333E-5</v>
      </c>
      <c r="S586" s="43" t="str">
        <f t="shared" si="203"/>
        <v>Low</v>
      </c>
      <c r="T586" s="43" t="str">
        <f t="shared" si="204"/>
        <v>Semi-critical</v>
      </c>
      <c r="U586" s="43">
        <f t="shared" si="217"/>
        <v>1</v>
      </c>
      <c r="V586" s="48" t="str">
        <f t="shared" si="205"/>
        <v>Groundwater contribution to irrigation is Low with current groundwater development stage classified as Semi-critical. There are 4 surface water bodies, covering 0% of district area.</v>
      </c>
      <c r="W586" s="136">
        <v>100</v>
      </c>
      <c r="X586" s="134">
        <v>0</v>
      </c>
      <c r="Y586" s="143">
        <f>INDEX(Aquifer!E:E, MATCH(B586,Aquifer!C:C,0))*100</f>
        <v>0</v>
      </c>
      <c r="Z586" s="139">
        <f>(INDEX(Aquifer!G:G, MATCH(B586,Aquifer!C:C,0)))*(10^4/10^6)</f>
        <v>81.615600000000001</v>
      </c>
      <c r="AA586" s="141">
        <v>235</v>
      </c>
      <c r="AB586" s="56">
        <f>INDEX(Replacement!M:M, MATCH(B586,Replacement!B:B,0))</f>
        <v>7.4</v>
      </c>
      <c r="AC586" s="57">
        <f t="shared" si="218"/>
        <v>4</v>
      </c>
      <c r="AD586" s="57">
        <f>(X586/100)*0.278+(Y586/100)*0.0732</f>
        <v>0</v>
      </c>
      <c r="AE586" s="44">
        <f t="shared" si="206"/>
        <v>0</v>
      </c>
      <c r="AF586" s="61" t="str">
        <f t="shared" si="207"/>
        <v>District has 100 pumps, with 0 % of pumps being electric. The electric tariff subsidy is Moderate. These pumps abstract 81 MCM of groundwater.</v>
      </c>
      <c r="AG586" s="146">
        <f>INDEX(Replacement!N:N,MATCH(B586,Replacement!B:B,0))</f>
        <v>98.759999999999991</v>
      </c>
      <c r="AH586" s="147">
        <f>INDEX('Community SIP'!C:C,MATCH(B586,'Community SIP'!B:B,0))</f>
        <v>0.31</v>
      </c>
      <c r="AI586" s="147">
        <f>INDEX('Community SIP'!D:D,MATCH(B586,'Community SIP'!B:B,0))</f>
        <v>2.4900000000000002</v>
      </c>
      <c r="AJ586" s="67" t="str">
        <f t="shared" si="208"/>
        <v>Very High</v>
      </c>
      <c r="AK586" s="64">
        <f t="shared" si="209"/>
        <v>4</v>
      </c>
      <c r="AL586" s="64" t="str">
        <f t="shared" si="210"/>
        <v>High</v>
      </c>
      <c r="AM586" s="70" t="str">
        <f t="shared" si="211"/>
        <v>Small and Marginal farmers hold 98 % of holdings. The average area per holding is 0.31 ha with High fragmentation of land.</v>
      </c>
      <c r="AN586" s="150" t="e">
        <f>INDEX(DISCOM!E:E,MATCH(B586,DISCOM!B:B,0))</f>
        <v>#N/A</v>
      </c>
      <c r="AO586" s="150"/>
      <c r="AP586" s="150" t="e">
        <f>INDEX(DISCOM!F:F,MATCH(B586,DISCOM!B:B,0))</f>
        <v>#N/A</v>
      </c>
      <c r="AQ586" s="74" t="str">
        <f>INDEX(DISCOM!H:H,MATCH(B586,DISCOM!B:B,0))</f>
        <v>No data</v>
      </c>
      <c r="AR586" s="150"/>
      <c r="AS586" s="77">
        <f>(INDEX(Tariff!D:D,MATCH(A586,Tariff!A:A,0)))*100</f>
        <v>235</v>
      </c>
      <c r="AT586" s="85" t="str">
        <f>(INDEX(Tariff!E:E,MATCH(A586,Tariff!A:A,0)))</f>
        <v>Moderate</v>
      </c>
      <c r="AU586" s="86" t="s">
        <v>735</v>
      </c>
      <c r="AV586" s="119" t="str">
        <f>INDEX('Community SIP'!I:I,MATCH(B586,'Community SIP'!B:B,0))</f>
        <v>Community SIP</v>
      </c>
      <c r="AW586" s="119" t="str">
        <f t="shared" si="215"/>
        <v xml:space="preserve"> Small farm areas alongside higher fragmentation of holdings suggests community SIPs may be preferred</v>
      </c>
      <c r="AX586" s="119" t="str">
        <f t="shared" si="216"/>
        <v/>
      </c>
      <c r="AY586" s="119"/>
      <c r="AZ586" s="119" t="str">
        <f t="shared" si="213"/>
        <v>Diesel</v>
      </c>
      <c r="BA586" s="119"/>
      <c r="BB586" s="120" t="str">
        <f>INDEX(DISCOM!H:H,MATCH(B586,DISCOM!B:B,0))</f>
        <v>No data</v>
      </c>
      <c r="BC586" s="153" t="s">
        <v>736</v>
      </c>
      <c r="BD586" s="181" t="str">
        <f t="shared" si="214"/>
        <v>Higher proportion of diesel pumps suggests that PM-KUSUM model B be preferred. Small farm areas alongside higher fragmentation of holdings suggests community SIPs may be preferred</v>
      </c>
      <c r="BE586" s="58" t="s">
        <v>737</v>
      </c>
      <c r="BG586">
        <f>Y586*100</f>
        <v>0</v>
      </c>
    </row>
    <row r="587" spans="1:59" ht="123" customHeight="1" x14ac:dyDescent="0.25">
      <c r="A587" s="88" t="str">
        <f>INDEX(Aquifer!A:A,MATCH(B587,Aquifer!C:C,0))</f>
        <v>odisha</v>
      </c>
      <c r="B587" s="89" t="s">
        <v>530</v>
      </c>
      <c r="C587" s="87">
        <v>5.0999999999999996</v>
      </c>
      <c r="D587" s="130">
        <f>INDEX(Aquifer!J:J,MATCH(B587,Aquifer!C:C,0))*100</f>
        <v>53.675004822840975</v>
      </c>
      <c r="E587" s="128">
        <v>134.9</v>
      </c>
      <c r="F587" s="128">
        <v>59.6</v>
      </c>
      <c r="G587" s="128">
        <v>36.684475718877593</v>
      </c>
      <c r="H587" s="46" t="str">
        <f t="shared" si="198"/>
        <v>High</v>
      </c>
      <c r="I587" s="46" t="str">
        <f t="shared" si="199"/>
        <v>Low</v>
      </c>
      <c r="J587" s="46" t="str">
        <f t="shared" si="200"/>
        <v>High</v>
      </c>
      <c r="K587" s="46" t="str">
        <f t="shared" si="201"/>
        <v>Moderate</v>
      </c>
      <c r="L587" s="91" t="str">
        <f t="shared" si="202"/>
        <v>District has High proportion of area under cultivation, supporting Low cropping intensity. Irrigation coverage is High with Moderate irrigation water requirements.</v>
      </c>
      <c r="M587" s="132">
        <v>11</v>
      </c>
      <c r="N587" s="132">
        <f>INDEX(Aquifer!H:H,MATCH(B587,Aquifer!C:C,0))</f>
        <v>48.78</v>
      </c>
      <c r="O587" s="77" t="str">
        <f>INDEX(Aquifer!F:F,MATCH(B587,Aquifer!C:C,0))</f>
        <v>HR</v>
      </c>
      <c r="P587" s="134">
        <f>INDEX(surface_water_body!F:F,MATCH(B587,surface_water_body!A:A,0))</f>
        <v>586</v>
      </c>
      <c r="Q587" s="42">
        <f>INDEX(surface_water_body!D:D,MATCH(B587,surface_water_body!A:A,0))</f>
        <v>10.893499999999992</v>
      </c>
      <c r="R587" s="132">
        <f>INDEX(surface_water_body!E:E,MATCH(B587,surface_water_body!A:A,0))</f>
        <v>0.46037975120405478</v>
      </c>
      <c r="S587" s="43" t="str">
        <f t="shared" si="203"/>
        <v>Low</v>
      </c>
      <c r="T587" s="43" t="str">
        <f t="shared" si="204"/>
        <v>Low</v>
      </c>
      <c r="U587" s="43">
        <f t="shared" si="217"/>
        <v>3</v>
      </c>
      <c r="V587" s="48" t="str">
        <f t="shared" si="205"/>
        <v>Groundwater contribution to irrigation is Low with current groundwater development stage classified as Low. There are 586 surface water bodies, covering 0.5% of district area.</v>
      </c>
      <c r="W587" s="136">
        <v>100</v>
      </c>
      <c r="X587" s="134">
        <v>83</v>
      </c>
      <c r="Y587" s="143">
        <f>INDEX(Aquifer!E:E, MATCH(B587,Aquifer!C:C,0))*100</f>
        <v>17</v>
      </c>
      <c r="Z587" s="139">
        <f>(INDEX(Aquifer!G:G, MATCH(B587,Aquifer!C:C,0)))*(10^4/10^6)</f>
        <v>110.56209999999999</v>
      </c>
      <c r="AA587" s="141">
        <v>150</v>
      </c>
      <c r="AB587" s="56">
        <f>INDEX(Replacement!M:M, MATCH(B587,Replacement!B:B,0))</f>
        <v>3.81</v>
      </c>
      <c r="AC587" s="57">
        <f t="shared" si="218"/>
        <v>1</v>
      </c>
      <c r="AD587" s="57">
        <f>(X587/100)*0.278+(Y587/100)*0.0732</f>
        <v>0.24318400000000001</v>
      </c>
      <c r="AE587" s="44">
        <f t="shared" si="206"/>
        <v>9.295410476632621E-4</v>
      </c>
      <c r="AF587" s="61" t="str">
        <f t="shared" si="207"/>
        <v>District has 100 pumps, with 83 % of pumps being electric. The electric tariff subsidy is High. These pumps abstract 110 MCM of groundwater.</v>
      </c>
      <c r="AG587" s="146">
        <f>INDEX(Replacement!N:N,MATCH(B587,Replacement!B:B,0))</f>
        <v>89.03</v>
      </c>
      <c r="AH587" s="147">
        <f>INDEX('Community SIP'!C:C,MATCH(B587,'Community SIP'!B:B,0))</f>
        <v>1</v>
      </c>
      <c r="AI587" s="147">
        <f>INDEX('Community SIP'!D:D,MATCH(B587,'Community SIP'!B:B,0))</f>
        <v>2.77</v>
      </c>
      <c r="AJ587" s="67" t="str">
        <f t="shared" si="208"/>
        <v>Very High</v>
      </c>
      <c r="AK587" s="64">
        <f t="shared" si="209"/>
        <v>4</v>
      </c>
      <c r="AL587" s="64" t="str">
        <f t="shared" si="210"/>
        <v>High</v>
      </c>
      <c r="AM587" s="70" t="str">
        <f t="shared" si="211"/>
        <v>Small and Marginal farmers hold 89 % of holdings. The average area per holding is 1 ha with High fragmentation of land.</v>
      </c>
      <c r="AN587" s="150" t="str">
        <f>INDEX(DISCOM!E:E,MATCH(B587,DISCOM!B:B,0))</f>
        <v>TP Western Odisha Distribution Limited (TPWODL)</v>
      </c>
      <c r="AO587" s="150"/>
      <c r="AP587" s="150" t="str">
        <f>INDEX(DISCOM!F:F,MATCH(B587,DISCOM!B:B,0))</f>
        <v>A+</v>
      </c>
      <c r="AQ587" s="74" t="str">
        <f>INDEX(DISCOM!H:H,MATCH(B587,DISCOM!B:B,0))</f>
        <v>No data</v>
      </c>
      <c r="AR587" s="150"/>
      <c r="AS587" s="77">
        <f>(INDEX(Tariff!D:D,MATCH(A587,Tariff!A:A,0)))*100</f>
        <v>150</v>
      </c>
      <c r="AT587" s="85" t="str">
        <f>(INDEX(Tariff!E:E,MATCH(A587,Tariff!A:A,0)))</f>
        <v>High</v>
      </c>
      <c r="AU587" s="86" t="str">
        <f t="shared" si="212"/>
        <v xml:space="preserve">TP Western Odisha Distribution Limited (TPWODL) is the Distribution Company responsible for distributing electricity. The rating of DISCOM (capturing financial and operational metrics) is A+. </v>
      </c>
      <c r="AV587" s="119" t="str">
        <f>INDEX('Community SIP'!I:I,MATCH(B587,'Community SIP'!B:B,0))</f>
        <v>Community SIP</v>
      </c>
      <c r="AW587" s="119" t="str">
        <f t="shared" si="215"/>
        <v xml:space="preserve"> Small farm areas alongside higher fragmentation of holdings suggests community SIPs may be preferred</v>
      </c>
      <c r="AX587" s="119" t="str">
        <f t="shared" si="216"/>
        <v/>
      </c>
      <c r="AY587" s="119"/>
      <c r="AZ587" s="119" t="str">
        <f t="shared" si="213"/>
        <v>Electric</v>
      </c>
      <c r="BA587" s="119" t="s">
        <v>728</v>
      </c>
      <c r="BB587" s="120" t="str">
        <f>INDEX(DISCOM!H:H,MATCH(B587,DISCOM!B:B,0))</f>
        <v>No data</v>
      </c>
      <c r="BC587" s="153" t="s">
        <v>744</v>
      </c>
      <c r="BD587" s="181" t="str">
        <f t="shared" si="214"/>
        <v>No data on DISCOM feeder segregation Small farm areas alongside higher fragmentation of holdings suggests community SIPs may be preferred</v>
      </c>
      <c r="BE587" s="58" t="s">
        <v>95</v>
      </c>
      <c r="BG587">
        <f>Y587*100</f>
        <v>1700</v>
      </c>
    </row>
    <row r="588" spans="1:59" ht="123" customHeight="1" x14ac:dyDescent="0.25">
      <c r="A588" s="88" t="str">
        <f>INDEX(Aquifer!A:A,MATCH(B588,Aquifer!C:C,0))</f>
        <v>chhattisgarh</v>
      </c>
      <c r="B588" s="89" t="s">
        <v>542</v>
      </c>
      <c r="C588" s="87">
        <v>5.13</v>
      </c>
      <c r="D588" s="130">
        <f>INDEX(Aquifer!J:J,MATCH(B588,Aquifer!C:C,0))*100</f>
        <v>16.612710090367933</v>
      </c>
      <c r="E588" s="128">
        <v>100.8</v>
      </c>
      <c r="F588" s="128">
        <v>1</v>
      </c>
      <c r="G588" s="128">
        <v>45.215498180086392</v>
      </c>
      <c r="H588" s="46" t="str">
        <f t="shared" si="198"/>
        <v>Low</v>
      </c>
      <c r="I588" s="46" t="str">
        <f t="shared" si="199"/>
        <v>Low</v>
      </c>
      <c r="J588" s="46" t="str">
        <f t="shared" si="200"/>
        <v>Low</v>
      </c>
      <c r="K588" s="46" t="str">
        <f t="shared" si="201"/>
        <v>Moderate</v>
      </c>
      <c r="L588" s="91" t="str">
        <f t="shared" si="202"/>
        <v>District has Low proportion of area under cultivation, supporting Low cropping intensity. Irrigation coverage is Low with Moderate irrigation water requirements.</v>
      </c>
      <c r="M588" s="132">
        <v>36.449999999999996</v>
      </c>
      <c r="N588" s="132">
        <f>INDEX(Aquifer!H:H,MATCH(B588,Aquifer!C:C,0))</f>
        <v>4.12</v>
      </c>
      <c r="O588" s="77" t="str">
        <f>INDEX(Aquifer!F:F,MATCH(B588,Aquifer!C:C,0))</f>
        <v>HR</v>
      </c>
      <c r="P588" s="134">
        <f>INDEX(surface_water_body!F:F,MATCH(B588,surface_water_body!A:A,0))</f>
        <v>20</v>
      </c>
      <c r="Q588" s="42">
        <f>INDEX(surface_water_body!D:D,MATCH(B588,surface_water_body!A:A,0))</f>
        <v>8.6349999999999996E-2</v>
      </c>
      <c r="R588" s="132">
        <f>INDEX(surface_water_body!E:E,MATCH(B588,surface_water_body!A:A,0))</f>
        <v>1.631350927520646E-3</v>
      </c>
      <c r="S588" s="43" t="str">
        <f t="shared" si="203"/>
        <v>Moderate</v>
      </c>
      <c r="T588" s="43" t="str">
        <f t="shared" si="204"/>
        <v>Low</v>
      </c>
      <c r="U588" s="43">
        <f t="shared" si="217"/>
        <v>1</v>
      </c>
      <c r="V588" s="48" t="str">
        <f t="shared" si="205"/>
        <v>Groundwater contribution to irrigation is Moderate with current groundwater development stage classified as Low. There are 20 surface water bodies, covering 0% of district area.</v>
      </c>
      <c r="W588" s="136">
        <v>100</v>
      </c>
      <c r="X588" s="134">
        <v>92</v>
      </c>
      <c r="Y588" s="143">
        <f>INDEX(Aquifer!E:E, MATCH(B588,Aquifer!C:C,0))*100</f>
        <v>8</v>
      </c>
      <c r="Z588" s="139">
        <f>(INDEX(Aquifer!G:G, MATCH(B588,Aquifer!C:C,0)))*(10^4/10^6)</f>
        <v>17.002500000000001</v>
      </c>
      <c r="AA588" s="141">
        <v>0</v>
      </c>
      <c r="AB588" s="56">
        <f>INDEX(Replacement!M:M, MATCH(B588,Replacement!B:B,0))</f>
        <v>5.152473644361641</v>
      </c>
      <c r="AC588" s="57">
        <f t="shared" si="218"/>
        <v>1</v>
      </c>
      <c r="AD588" s="57">
        <f>(X588/100)*0.278+(Y588/100)*0.0732</f>
        <v>0.26161600000000007</v>
      </c>
      <c r="AE588" s="44">
        <f t="shared" si="206"/>
        <v>2.0796736244574766E-4</v>
      </c>
      <c r="AF588" s="61" t="str">
        <f t="shared" si="207"/>
        <v>District has 100 pumps, with 92 % of pumps being electric. The electric tariff subsidy is Very High. These pumps abstract 17 MCM of groundwater.</v>
      </c>
      <c r="AG588" s="146">
        <f>INDEX(Replacement!N:N,MATCH(B588,Replacement!B:B,0))</f>
        <v>46.18</v>
      </c>
      <c r="AH588" s="147">
        <f>INDEX('Community SIP'!C:C,MATCH(B588,'Community SIP'!B:B,0))</f>
        <v>3.34</v>
      </c>
      <c r="AI588" s="147">
        <f>INDEX('Community SIP'!D:D,MATCH(B588,'Community SIP'!B:B,0))</f>
        <v>3.38</v>
      </c>
      <c r="AJ588" s="67" t="str">
        <f t="shared" si="208"/>
        <v>Moderate</v>
      </c>
      <c r="AK588" s="64">
        <f t="shared" si="209"/>
        <v>1</v>
      </c>
      <c r="AL588" s="64" t="str">
        <f t="shared" si="210"/>
        <v>Very High</v>
      </c>
      <c r="AM588" s="70" t="str">
        <f t="shared" si="211"/>
        <v>Small and Marginal farmers hold 46 % of holdings. The average area per holding is 3.34 ha with Very High fragmentation of land.</v>
      </c>
      <c r="AN588" s="150" t="str">
        <f>INDEX(DISCOM!E:E,MATCH(B588,DISCOM!B:B,0))</f>
        <v>Chhattisgarh State Power Distribution Company Limited (CSPDCL)</v>
      </c>
      <c r="AO588" s="150"/>
      <c r="AP588" s="150" t="str">
        <f>INDEX(DISCOM!F:F,MATCH(B588,DISCOM!B:B,0))</f>
        <v>B-</v>
      </c>
      <c r="AQ588" s="74" t="str">
        <f>INDEX(DISCOM!H:H,MATCH(B588,DISCOM!B:B,0))</f>
        <v>No</v>
      </c>
      <c r="AR588" s="150"/>
      <c r="AS588" s="77">
        <f>(INDEX(Tariff!D:D,MATCH(A588,Tariff!A:A,0)))*100</f>
        <v>0</v>
      </c>
      <c r="AT588" s="85" t="str">
        <f>(INDEX(Tariff!E:E,MATCH(A588,Tariff!A:A,0)))</f>
        <v>Very High</v>
      </c>
      <c r="AU588" s="86" t="str">
        <f t="shared" si="212"/>
        <v xml:space="preserve">Chhattisgarh State Power Distribution Company Limited (CSPDCL) is the Distribution Company responsible for distributing electricity. The rating of DISCOM (capturing financial and operational metrics) is B-. </v>
      </c>
      <c r="AV588" s="119" t="str">
        <f>INDEX('Community SIP'!I:I,MATCH(B588,'Community SIP'!B:B,0))</f>
        <v>Community SIP</v>
      </c>
      <c r="AW588" s="119" t="str">
        <f t="shared" si="215"/>
        <v xml:space="preserve"> Small farm areas alongside higher fragmentation of holdings suggests community SIPs may be preferred</v>
      </c>
      <c r="AX588" s="119" t="str">
        <f t="shared" si="216"/>
        <v/>
      </c>
      <c r="AY588" s="119"/>
      <c r="AZ588" s="120" t="str">
        <f t="shared" si="213"/>
        <v>Electric</v>
      </c>
      <c r="BA588" s="119"/>
      <c r="BB588" s="120" t="str">
        <f>INDEX(DISCOM!H:H,MATCH(B588,DISCOM!B:B,0))</f>
        <v>No</v>
      </c>
      <c r="BC588" s="153" t="s">
        <v>724</v>
      </c>
      <c r="BD588"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88" s="58" t="s">
        <v>725</v>
      </c>
      <c r="BG588">
        <f>Y588*100</f>
        <v>800</v>
      </c>
    </row>
    <row r="589" spans="1:59" ht="123" customHeight="1" x14ac:dyDescent="0.25">
      <c r="A589" s="88" t="str">
        <f>INDEX(Aquifer!A:A,MATCH(B589,Aquifer!C:C,0))</f>
        <v>uttar pradesh</v>
      </c>
      <c r="B589" s="89" t="s">
        <v>463</v>
      </c>
      <c r="C589" s="87">
        <v>4.8450972057927997</v>
      </c>
      <c r="D589" s="130">
        <f>INDEX(Aquifer!J:J,MATCH(B589,Aquifer!C:C,0))*100</f>
        <v>67.879239208518101</v>
      </c>
      <c r="E589" s="128">
        <v>163.69999999999999</v>
      </c>
      <c r="F589" s="128">
        <v>85.7</v>
      </c>
      <c r="G589" s="128">
        <v>73.94570856564701</v>
      </c>
      <c r="H589" s="46" t="str">
        <f t="shared" si="198"/>
        <v>High</v>
      </c>
      <c r="I589" s="46" t="str">
        <f t="shared" si="199"/>
        <v>Moderate</v>
      </c>
      <c r="J589" s="46" t="str">
        <f t="shared" si="200"/>
        <v>Very High</v>
      </c>
      <c r="K589" s="46" t="str">
        <f t="shared" si="201"/>
        <v>Very High</v>
      </c>
      <c r="L589" s="91" t="str">
        <f t="shared" si="202"/>
        <v>District has High proportion of area under cultivation, supporting Moderate cropping intensity. Irrigation coverage is Very High with Very High irrigation water requirements.</v>
      </c>
      <c r="M589" s="132">
        <v>70.540000000000006</v>
      </c>
      <c r="N589" s="132">
        <f>INDEX(Aquifer!H:H,MATCH(B589,Aquifer!C:C,0))</f>
        <v>61.67</v>
      </c>
      <c r="O589" s="77" t="str">
        <f>INDEX(Aquifer!F:F,MATCH(B589,Aquifer!C:C,0))</f>
        <v>SR</v>
      </c>
      <c r="P589" s="134">
        <f>INDEX(surface_water_body!F:F,MATCH(B589,surface_water_body!A:A,0))</f>
        <v>5655</v>
      </c>
      <c r="Q589" s="42">
        <f>INDEX(surface_water_body!D:D,MATCH(B589,surface_water_body!A:A,0))</f>
        <v>74.676739999999285</v>
      </c>
      <c r="R589" s="132">
        <f>INDEX(surface_water_body!E:E,MATCH(B589,surface_water_body!A:A,0))</f>
        <v>3.0189722944153585</v>
      </c>
      <c r="S589" s="43" t="str">
        <f t="shared" si="203"/>
        <v>High</v>
      </c>
      <c r="T589" s="43" t="str">
        <f t="shared" si="204"/>
        <v>Moderate</v>
      </c>
      <c r="U589" s="43">
        <f t="shared" si="217"/>
        <v>4</v>
      </c>
      <c r="V589" s="48" t="str">
        <f t="shared" si="205"/>
        <v>Groundwater contribution to irrigation is High with current groundwater development stage classified as Moderate. There are 5655 surface water bodies, covering 3% of district area.</v>
      </c>
      <c r="W589" s="136">
        <v>100</v>
      </c>
      <c r="X589" s="134">
        <v>39</v>
      </c>
      <c r="Y589" s="143">
        <f>INDEX(Aquifer!E:E, MATCH(B589,Aquifer!C:C,0))*100</f>
        <v>60</v>
      </c>
      <c r="Z589" s="139">
        <f>(INDEX(Aquifer!G:G, MATCH(B589,Aquifer!C:C,0)))*(10^4/10^6)</f>
        <v>1093.923</v>
      </c>
      <c r="AA589" s="141">
        <v>0</v>
      </c>
      <c r="AB589" s="56">
        <f>INDEX(Replacement!M:M, MATCH(B589,Replacement!B:B,0))</f>
        <v>7.01</v>
      </c>
      <c r="AC589" s="57">
        <f t="shared" si="218"/>
        <v>3</v>
      </c>
      <c r="AD589" s="57">
        <f>(X589/100)*0.278+(Y589/100)*0.0732</f>
        <v>0.15234000000000003</v>
      </c>
      <c r="AE589" s="44">
        <f t="shared" si="206"/>
        <v>1.0600370455717005E-2</v>
      </c>
      <c r="AF589" s="61" t="str">
        <f t="shared" si="207"/>
        <v>District has 100 pumps, with 39 % of pumps being electric. The electric tariff subsidy is Very High. These pumps abstract 1093 MCM of groundwater.</v>
      </c>
      <c r="AG589" s="146">
        <f>INDEX(Replacement!N:N,MATCH(B589,Replacement!B:B,0))</f>
        <v>97.439259788000001</v>
      </c>
      <c r="AH589" s="147">
        <f>INDEX('Community SIP'!C:C,MATCH(B589,'Community SIP'!B:B,0))</f>
        <v>0.49</v>
      </c>
      <c r="AI589" s="147">
        <f>INDEX('Community SIP'!D:D,MATCH(B589,'Community SIP'!B:B,0))</f>
        <v>1.79</v>
      </c>
      <c r="AJ589" s="67" t="str">
        <f t="shared" si="208"/>
        <v>Very High</v>
      </c>
      <c r="AK589" s="64">
        <f t="shared" si="209"/>
        <v>4</v>
      </c>
      <c r="AL589" s="64" t="str">
        <f t="shared" si="210"/>
        <v>Moderate</v>
      </c>
      <c r="AM589" s="70" t="str">
        <f t="shared" si="211"/>
        <v>Small and Marginal farmers hold 97 % of holdings. The average area per holding is 0.49 ha with Moderate fragmentation of land.</v>
      </c>
      <c r="AN589" s="150" t="str">
        <f>INDEX(DISCOM!E:E,MATCH(B589,DISCOM!B:B,0))</f>
        <v>Madhyanchal Vidyut Vitran Nigam Limited (MVVNL)</v>
      </c>
      <c r="AO589" s="150"/>
      <c r="AP589" s="150" t="str">
        <f>INDEX(DISCOM!F:F,MATCH(B589,DISCOM!B:B,0))</f>
        <v>C-</v>
      </c>
      <c r="AQ589" s="74" t="str">
        <f>INDEX(DISCOM!H:H,MATCH(B589,DISCOM!B:B,0))</f>
        <v>Yes</v>
      </c>
      <c r="AR589" s="150" t="s">
        <v>726</v>
      </c>
      <c r="AS589" s="77">
        <f>(INDEX(Tariff!D:D,MATCH(A589,Tariff!A:A,0)))*100</f>
        <v>0</v>
      </c>
      <c r="AT589" s="85" t="str">
        <f>(INDEX(Tariff!E:E,MATCH(A589,Tariff!A:A,0)))</f>
        <v>Very High</v>
      </c>
      <c r="AU589" s="86" t="str">
        <f t="shared" si="212"/>
        <v>Madhyanchal Vidyut Vitran Nigam Limited (MVVNL) is the Distribution Company responsible for distributing electricity. The rating of DISCOM (capturing financial and operational metrics) is C-. More than 70 % of feeder is segregated.</v>
      </c>
      <c r="AV589" s="119" t="str">
        <f>INDEX('Community SIP'!I:I,MATCH(B589,'Community SIP'!B:B,0))</f>
        <v>Community SIP</v>
      </c>
      <c r="AW589" s="119" t="str">
        <f t="shared" si="215"/>
        <v xml:space="preserve"> Small farm areas alongside higher fragmentation of holdings suggests community SIPs may be preferred</v>
      </c>
      <c r="AX589" s="119" t="str">
        <f t="shared" si="216"/>
        <v xml:space="preserve"> High groundwater development suggests that new SIPs should focus on surface water sources. </v>
      </c>
      <c r="AY589" s="120" t="s">
        <v>727</v>
      </c>
      <c r="AZ589" s="119" t="str">
        <f t="shared" si="213"/>
        <v>mix</v>
      </c>
      <c r="BA589" s="119"/>
      <c r="BB589" s="120" t="str">
        <f>INDEX(DISCOM!H:H,MATCH(B589,DISCOM!B:B,0))</f>
        <v>Yes</v>
      </c>
      <c r="BC589" s="153" t="s">
        <v>743</v>
      </c>
      <c r="BD589" s="181" t="str">
        <f t="shared" si="214"/>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589" s="58" t="s">
        <v>725</v>
      </c>
      <c r="BG589">
        <f>Y589*100</f>
        <v>6000</v>
      </c>
    </row>
    <row r="590" spans="1:59" ht="123" customHeight="1" x14ac:dyDescent="0.25">
      <c r="A590" s="88" t="str">
        <f>INDEX(Aquifer!A:A,MATCH(B590,Aquifer!C:C,0))</f>
        <v>odisha</v>
      </c>
      <c r="B590" s="89" t="s">
        <v>38</v>
      </c>
      <c r="C590" s="87">
        <v>5.0876473470918997</v>
      </c>
      <c r="D590" s="130">
        <f>INDEX(Aquifer!J:J,MATCH(B590,Aquifer!C:C,0))*100</f>
        <v>28.900766686038715</v>
      </c>
      <c r="E590" s="128">
        <v>100.89999999999999</v>
      </c>
      <c r="F590" s="128">
        <v>5.0999999999999996</v>
      </c>
      <c r="G590" s="128">
        <v>34.208638919094</v>
      </c>
      <c r="H590" s="46" t="str">
        <f t="shared" si="198"/>
        <v>Moderate</v>
      </c>
      <c r="I590" s="46" t="str">
        <f t="shared" si="199"/>
        <v>Low</v>
      </c>
      <c r="J590" s="46" t="str">
        <f t="shared" si="200"/>
        <v>Low</v>
      </c>
      <c r="K590" s="46" t="str">
        <f t="shared" si="201"/>
        <v>Moderate</v>
      </c>
      <c r="L590" s="91" t="str">
        <f t="shared" si="202"/>
        <v>District has Moderate proportion of area under cultivation, supporting Low cropping intensity. Irrigation coverage is Low with Moderate irrigation water requirements.</v>
      </c>
      <c r="M590" s="132">
        <v>35.03</v>
      </c>
      <c r="N590" s="132">
        <f>INDEX(Aquifer!H:H,MATCH(B590,Aquifer!C:C,0))</f>
        <v>41.22</v>
      </c>
      <c r="O590" s="77" t="str">
        <f>INDEX(Aquifer!F:F,MATCH(B590,Aquifer!C:C,0))</f>
        <v>SR</v>
      </c>
      <c r="P590" s="134">
        <f>INDEX(surface_water_body!F:F,MATCH(B590,surface_water_body!A:A,0))</f>
        <v>1239</v>
      </c>
      <c r="Q590" s="42">
        <f>INDEX(surface_water_body!D:D,MATCH(B590,surface_water_body!A:A,0))</f>
        <v>6.1804699999999819</v>
      </c>
      <c r="R590" s="132">
        <f>INDEX(surface_water_body!E:E,MATCH(B590,surface_water_body!A:A,0))</f>
        <v>6.3402749435474748E-2</v>
      </c>
      <c r="S590" s="43" t="str">
        <f t="shared" si="203"/>
        <v>Moderate</v>
      </c>
      <c r="T590" s="43" t="str">
        <f t="shared" si="204"/>
        <v>Low</v>
      </c>
      <c r="U590" s="43">
        <f t="shared" si="217"/>
        <v>2</v>
      </c>
      <c r="V590" s="48" t="str">
        <f t="shared" si="205"/>
        <v>Groundwater contribution to irrigation is Moderate with current groundwater development stage classified as Low. There are 1239 surface water bodies, covering 0.1% of district area.</v>
      </c>
      <c r="W590" s="136">
        <v>100</v>
      </c>
      <c r="X590" s="134">
        <v>41</v>
      </c>
      <c r="Y590" s="143">
        <f>INDEX(Aquifer!E:E, MATCH(B590,Aquifer!C:C,0))*100</f>
        <v>53</v>
      </c>
      <c r="Z590" s="139">
        <f>(INDEX(Aquifer!G:G, MATCH(B590,Aquifer!C:C,0)))*(10^4/10^6)</f>
        <v>176.71779999999998</v>
      </c>
      <c r="AA590" s="141">
        <v>150</v>
      </c>
      <c r="AB590" s="56">
        <f>INDEX(Replacement!M:M, MATCH(B590,Replacement!B:B,0))</f>
        <v>4.8</v>
      </c>
      <c r="AC590" s="57">
        <f t="shared" si="218"/>
        <v>3</v>
      </c>
      <c r="AD590" s="57">
        <f>(X590/100)*0.278+(Y590/100)*0.0732</f>
        <v>0.152776</v>
      </c>
      <c r="AE590" s="44">
        <f t="shared" si="206"/>
        <v>1.1759232818019554E-3</v>
      </c>
      <c r="AF590" s="61" t="str">
        <f t="shared" si="207"/>
        <v>District has 100 pumps, with 41 % of pumps being electric. The electric tariff subsidy is High. These pumps abstract 176 MCM of groundwater.</v>
      </c>
      <c r="AG590" s="146">
        <f>INDEX(Replacement!N:N,MATCH(B590,Replacement!B:B,0))</f>
        <v>91.63</v>
      </c>
      <c r="AH590" s="147">
        <f>INDEX('Community SIP'!C:C,MATCH(B590,'Community SIP'!B:B,0))</f>
        <v>1.08</v>
      </c>
      <c r="AI590" s="147">
        <f>INDEX('Community SIP'!D:D,MATCH(B590,'Community SIP'!B:B,0))</f>
        <v>1.69</v>
      </c>
      <c r="AJ590" s="67" t="str">
        <f t="shared" si="208"/>
        <v>Very High</v>
      </c>
      <c r="AK590" s="64">
        <f t="shared" si="209"/>
        <v>3</v>
      </c>
      <c r="AL590" s="64" t="str">
        <f t="shared" si="210"/>
        <v>Moderate</v>
      </c>
      <c r="AM590" s="70" t="str">
        <f t="shared" si="211"/>
        <v>Small and Marginal farmers hold 91 % of holdings. The average area per holding is 1.08 ha with Moderate fragmentation of land.</v>
      </c>
      <c r="AN590" s="150" t="str">
        <f>INDEX(DISCOM!E:E,MATCH(B590,DISCOM!B:B,0))</f>
        <v>TP Western Odisha Distribution Limited (TPWODL)</v>
      </c>
      <c r="AO590" s="150"/>
      <c r="AP590" s="150" t="str">
        <f>INDEX(DISCOM!F:F,MATCH(B590,DISCOM!B:B,0))</f>
        <v>A+</v>
      </c>
      <c r="AQ590" s="74" t="str">
        <f>INDEX(DISCOM!H:H,MATCH(B590,DISCOM!B:B,0))</f>
        <v>No data</v>
      </c>
      <c r="AR590" s="150"/>
      <c r="AS590" s="77">
        <f>(INDEX(Tariff!D:D,MATCH(A590,Tariff!A:A,0)))*100</f>
        <v>150</v>
      </c>
      <c r="AT590" s="85" t="str">
        <f>(INDEX(Tariff!E:E,MATCH(A590,Tariff!A:A,0)))</f>
        <v>High</v>
      </c>
      <c r="AU590" s="86" t="str">
        <f t="shared" si="212"/>
        <v xml:space="preserve">TP Western Odisha Distribution Limited (TPWODL) is the Distribution Company responsible for distributing electricity. The rating of DISCOM (capturing financial and operational metrics) is A+. </v>
      </c>
      <c r="AV590" s="119" t="str">
        <f>INDEX('Community SIP'!I:I,MATCH(B590,'Community SIP'!B:B,0))</f>
        <v/>
      </c>
      <c r="AW590" s="119" t="str">
        <f t="shared" si="215"/>
        <v/>
      </c>
      <c r="AX590" s="119" t="str">
        <f t="shared" si="216"/>
        <v/>
      </c>
      <c r="AY590" s="119"/>
      <c r="AZ590" s="119" t="str">
        <f t="shared" si="213"/>
        <v>mix</v>
      </c>
      <c r="BA590" s="119" t="s">
        <v>728</v>
      </c>
      <c r="BB590" s="120" t="str">
        <f>INDEX(DISCOM!H:H,MATCH(B590,DISCOM!B:B,0))</f>
        <v>No data</v>
      </c>
      <c r="BC590" s="153" t="s">
        <v>744</v>
      </c>
      <c r="BD590" s="181" t="str">
        <f t="shared" si="214"/>
        <v>No data on DISCOM feeder segregation</v>
      </c>
      <c r="BE590" s="58" t="s">
        <v>95</v>
      </c>
      <c r="BG590">
        <f>Y590*100</f>
        <v>5300</v>
      </c>
    </row>
    <row r="591" spans="1:59" ht="123" customHeight="1" x14ac:dyDescent="0.25">
      <c r="A591" s="88" t="str">
        <f>INDEX(Aquifer!A:A,MATCH(B591,Aquifer!C:C,0))</f>
        <v>bihar</v>
      </c>
      <c r="B591" s="89" t="s">
        <v>320</v>
      </c>
      <c r="C591" s="87">
        <v>4.5</v>
      </c>
      <c r="D591" s="130">
        <f>INDEX(Aquifer!J:J,MATCH(B591,Aquifer!C:C,0))*100</f>
        <v>57.058796410774384</v>
      </c>
      <c r="E591" s="128">
        <v>172.6</v>
      </c>
      <c r="F591" s="128">
        <v>71.3</v>
      </c>
      <c r="G591" s="128">
        <v>46.62327095199349</v>
      </c>
      <c r="H591" s="46" t="str">
        <f t="shared" si="198"/>
        <v>High</v>
      </c>
      <c r="I591" s="46" t="str">
        <f t="shared" si="199"/>
        <v>Moderate</v>
      </c>
      <c r="J591" s="46" t="str">
        <f t="shared" si="200"/>
        <v>High</v>
      </c>
      <c r="K591" s="46" t="str">
        <f t="shared" si="201"/>
        <v>Moderate</v>
      </c>
      <c r="L591" s="91" t="str">
        <f t="shared" si="202"/>
        <v>District has High proportion of area under cultivation, supporting Moderate cropping intensity. Irrigation coverage is High with Moderate irrigation water requirements.</v>
      </c>
      <c r="M591" s="132">
        <v>66.600000000000009</v>
      </c>
      <c r="N591" s="132">
        <f>INDEX(Aquifer!H:H,MATCH(B591,Aquifer!C:C,0))</f>
        <v>32.869999999999997</v>
      </c>
      <c r="O591" s="77" t="str">
        <f>INDEX(Aquifer!F:F,MATCH(B591,Aquifer!C:C,0))</f>
        <v>SR</v>
      </c>
      <c r="P591" s="134">
        <f>INDEX(surface_water_body!F:F,MATCH(B591,surface_water_body!A:A,0))</f>
        <v>1129</v>
      </c>
      <c r="Q591" s="42">
        <f>INDEX(surface_water_body!D:D,MATCH(B591,surface_water_body!A:A,0))</f>
        <v>43.773089999999726</v>
      </c>
      <c r="R591" s="132">
        <f>INDEX(surface_water_body!E:E,MATCH(B591,surface_water_body!A:A,0))</f>
        <v>1.8350167954867718</v>
      </c>
      <c r="S591" s="43" t="str">
        <f t="shared" si="203"/>
        <v>High</v>
      </c>
      <c r="T591" s="43" t="str">
        <f t="shared" si="204"/>
        <v>Low</v>
      </c>
      <c r="U591" s="43">
        <f t="shared" si="217"/>
        <v>4</v>
      </c>
      <c r="V591" s="48" t="str">
        <f t="shared" si="205"/>
        <v>Groundwater contribution to irrigation is High with current groundwater development stage classified as Low. There are 1129 surface water bodies, covering 1.8% of district area.</v>
      </c>
      <c r="W591" s="136">
        <v>100</v>
      </c>
      <c r="X591" s="134">
        <v>0</v>
      </c>
      <c r="Y591" s="143">
        <f>INDEX(Aquifer!E:E, MATCH(B591,Aquifer!C:C,0))*100</f>
        <v>0</v>
      </c>
      <c r="Z591" s="139">
        <f>(INDEX(Aquifer!G:G, MATCH(B591,Aquifer!C:C,0)))*(10^4/10^6)</f>
        <v>335.35379999999998</v>
      </c>
      <c r="AA591" s="141">
        <v>67.5</v>
      </c>
      <c r="AB591" s="56">
        <f>INDEX(Replacement!M:M, MATCH(B591,Replacement!B:B,0))</f>
        <v>2.8</v>
      </c>
      <c r="AC591" s="57">
        <f t="shared" si="218"/>
        <v>4</v>
      </c>
      <c r="AD591" s="57">
        <f>(X591/100)*0.278+(Y591/100)*0.0732</f>
        <v>0</v>
      </c>
      <c r="AE591" s="44">
        <f t="shared" si="206"/>
        <v>0</v>
      </c>
      <c r="AF591" s="61" t="str">
        <f t="shared" si="207"/>
        <v>District has 100 pumps, with 0 % of pumps being electric. The electric tariff subsidy is Very High. These pumps abstract 335 MCM of groundwater.</v>
      </c>
      <c r="AG591" s="146">
        <f>INDEX(Replacement!N:N,MATCH(B591,Replacement!B:B,0))</f>
        <v>96.65</v>
      </c>
      <c r="AH591" s="147">
        <f>INDEX('Community SIP'!C:C,MATCH(B591,'Community SIP'!B:B,0))</f>
        <v>0.54</v>
      </c>
      <c r="AI591" s="147">
        <f>INDEX('Community SIP'!D:D,MATCH(B591,'Community SIP'!B:B,0))</f>
        <v>1.4</v>
      </c>
      <c r="AJ591" s="67" t="str">
        <f t="shared" si="208"/>
        <v>Very High</v>
      </c>
      <c r="AK591" s="64">
        <f t="shared" si="209"/>
        <v>4</v>
      </c>
      <c r="AL591" s="64" t="str">
        <f t="shared" si="210"/>
        <v>Moderate</v>
      </c>
      <c r="AM591" s="70" t="str">
        <f t="shared" si="211"/>
        <v>Small and Marginal farmers hold 96 % of holdings. The average area per holding is 0.54 ha with Moderate fragmentation of land.</v>
      </c>
      <c r="AN591" s="150" t="str">
        <f>INDEX(DISCOM!E:E,MATCH(B591,DISCOM!B:B,0))</f>
        <v>North Bihar Power Distribution Company Ltd (NBPDCL)</v>
      </c>
      <c r="AO591" s="150"/>
      <c r="AP591" s="150" t="str">
        <f>INDEX(DISCOM!F:F,MATCH(B591,DISCOM!B:B,0))</f>
        <v>C</v>
      </c>
      <c r="AQ591" s="74" t="str">
        <f>INDEX(DISCOM!H:H,MATCH(B591,DISCOM!B:B,0))</f>
        <v>Yes</v>
      </c>
      <c r="AR591" s="150" t="s">
        <v>726</v>
      </c>
      <c r="AS591" s="77">
        <f>(INDEX(Tariff!D:D,MATCH(A591,Tariff!A:A,0)))*100</f>
        <v>67.5</v>
      </c>
      <c r="AT591" s="85" t="str">
        <f>(INDEX(Tariff!E:E,MATCH(A591,Tariff!A:A,0)))</f>
        <v>Very High</v>
      </c>
      <c r="AU591" s="86" t="str">
        <f t="shared" si="212"/>
        <v>North Bihar Power Distribution Company Ltd (NBPDCL) is the Distribution Company responsible for distributing electricity. The rating of DISCOM (capturing financial and operational metrics) is C. More than 70 % of feeder is segregated.</v>
      </c>
      <c r="AV591" s="119" t="str">
        <f>INDEX('Community SIP'!I:I,MATCH(B591,'Community SIP'!B:B,0))</f>
        <v>Community SIP</v>
      </c>
      <c r="AW591" s="119" t="str">
        <f t="shared" si="215"/>
        <v xml:space="preserve"> Small farm areas alongside higher fragmentation of holdings suggests community SIPs may be preferred</v>
      </c>
      <c r="AX591" s="119" t="str">
        <f t="shared" si="216"/>
        <v/>
      </c>
      <c r="AY591" s="119"/>
      <c r="AZ591" s="119" t="str">
        <f t="shared" si="213"/>
        <v>Diesel</v>
      </c>
      <c r="BA591" s="119"/>
      <c r="BB591" s="120" t="str">
        <f>INDEX(DISCOM!H:H,MATCH(B591,DISCOM!B:B,0))</f>
        <v>Yes</v>
      </c>
      <c r="BC591" s="153" t="s">
        <v>736</v>
      </c>
      <c r="BD591" s="181" t="str">
        <f t="shared" si="214"/>
        <v>Higher proportion of diesel pumps suggests that PM-KUSUM model B be preferred. Small farm areas alongside higher fragmentation of holdings suggests community SIPs may be preferred</v>
      </c>
      <c r="BE591" s="58" t="s">
        <v>737</v>
      </c>
      <c r="BG591">
        <f>Y591*100</f>
        <v>0</v>
      </c>
    </row>
    <row r="592" spans="1:59" ht="123" customHeight="1" x14ac:dyDescent="0.25">
      <c r="A592" s="88" t="str">
        <f>INDEX(Aquifer!A:A,MATCH(B592,Aquifer!C:C,0))</f>
        <v>chhattisgarh</v>
      </c>
      <c r="B592" s="89" t="s">
        <v>427</v>
      </c>
      <c r="C592" s="87">
        <v>5.14</v>
      </c>
      <c r="D592" s="130">
        <f>INDEX(Aquifer!J:J,MATCH(B592,Aquifer!C:C,0))*100</f>
        <v>30.464987810882537</v>
      </c>
      <c r="E592" s="128">
        <v>112.4</v>
      </c>
      <c r="F592" s="128">
        <v>10.199999999999999</v>
      </c>
      <c r="G592" s="128">
        <v>43.85692451806932</v>
      </c>
      <c r="H592" s="46" t="str">
        <f t="shared" si="198"/>
        <v>Moderate</v>
      </c>
      <c r="I592" s="46" t="str">
        <f t="shared" si="199"/>
        <v>Low</v>
      </c>
      <c r="J592" s="46" t="str">
        <f t="shared" si="200"/>
        <v>Low</v>
      </c>
      <c r="K592" s="46" t="str">
        <f t="shared" si="201"/>
        <v>Moderate</v>
      </c>
      <c r="L592" s="91" t="str">
        <f t="shared" si="202"/>
        <v>District has Moderate proportion of area under cultivation, supporting Low cropping intensity. Irrigation coverage is Low with Moderate irrigation water requirements.</v>
      </c>
      <c r="M592" s="132">
        <v>26.68</v>
      </c>
      <c r="N592" s="132">
        <f>INDEX(Aquifer!H:H,MATCH(B592,Aquifer!C:C,0))</f>
        <v>66.38</v>
      </c>
      <c r="O592" s="77" t="str">
        <f>INDEX(Aquifer!F:F,MATCH(B592,Aquifer!C:C,0))</f>
        <v>SR</v>
      </c>
      <c r="P592" s="134">
        <f>INDEX(surface_water_body!F:F,MATCH(B592,surface_water_body!A:A,0))</f>
        <v>100</v>
      </c>
      <c r="Q592" s="42">
        <f>INDEX(surface_water_body!D:D,MATCH(B592,surface_water_body!A:A,0))</f>
        <v>0.93190000000000017</v>
      </c>
      <c r="R592" s="132">
        <f>INDEX(surface_water_body!E:E,MATCH(B592,surface_water_body!A:A,0))</f>
        <v>1.7065180562845721E-2</v>
      </c>
      <c r="S592" s="43" t="str">
        <f t="shared" si="203"/>
        <v>Moderate</v>
      </c>
      <c r="T592" s="43" t="str">
        <f t="shared" si="204"/>
        <v>Moderate</v>
      </c>
      <c r="U592" s="43">
        <f t="shared" si="217"/>
        <v>1</v>
      </c>
      <c r="V592" s="48" t="str">
        <f t="shared" si="205"/>
        <v>Groundwater contribution to irrigation is Moderate with current groundwater development stage classified as Moderate. There are 100 surface water bodies, covering 0% of district area.</v>
      </c>
      <c r="W592" s="136">
        <v>100</v>
      </c>
      <c r="X592" s="134">
        <v>100</v>
      </c>
      <c r="Y592" s="143">
        <f>INDEX(Aquifer!E:E, MATCH(B592,Aquifer!C:C,0))*100</f>
        <v>0</v>
      </c>
      <c r="Z592" s="139">
        <f>(INDEX(Aquifer!G:G, MATCH(B592,Aquifer!C:C,0)))*(10^4/10^6)</f>
        <v>249.31369999999998</v>
      </c>
      <c r="AA592" s="141">
        <v>0</v>
      </c>
      <c r="AB592" s="56">
        <f>INDEX(Replacement!M:M, MATCH(B592,Replacement!B:B,0))</f>
        <v>7.4451745463446981</v>
      </c>
      <c r="AC592" s="57">
        <f t="shared" si="218"/>
        <v>1</v>
      </c>
      <c r="AD592" s="57">
        <f>(X592/100)*0.278+(Y592/100)*0.0732</f>
        <v>0.27800000000000002</v>
      </c>
      <c r="AE592" s="44">
        <f t="shared" si="206"/>
        <v>4.6823960424268044E-3</v>
      </c>
      <c r="AF592" s="61" t="str">
        <f t="shared" si="207"/>
        <v>District has 100 pumps, with 100 % of pumps being electric. The electric tariff subsidy is Very High. These pumps abstract 249 MCM of groundwater.</v>
      </c>
      <c r="AG592" s="146">
        <f>INDEX(Replacement!N:N,MATCH(B592,Replacement!B:B,0))</f>
        <v>80.95</v>
      </c>
      <c r="AH592" s="147">
        <f>INDEX('Community SIP'!C:C,MATCH(B592,'Community SIP'!B:B,0))</f>
        <v>1.26</v>
      </c>
      <c r="AI592" s="147">
        <f>INDEX('Community SIP'!D:D,MATCH(B592,'Community SIP'!B:B,0))</f>
        <v>3.15</v>
      </c>
      <c r="AJ592" s="67" t="str">
        <f t="shared" si="208"/>
        <v>Very High</v>
      </c>
      <c r="AK592" s="64">
        <f t="shared" si="209"/>
        <v>3</v>
      </c>
      <c r="AL592" s="64" t="str">
        <f t="shared" si="210"/>
        <v>Very High</v>
      </c>
      <c r="AM592" s="70" t="str">
        <f t="shared" si="211"/>
        <v>Small and Marginal farmers hold 80 % of holdings. The average area per holding is 1.26 ha with Very High fragmentation of land.</v>
      </c>
      <c r="AN592" s="150" t="str">
        <f>INDEX(DISCOM!E:E,MATCH(B592,DISCOM!B:B,0))</f>
        <v>Chhattisgarh State Power Distribution Company Limited (CSPDCL)</v>
      </c>
      <c r="AO592" s="150"/>
      <c r="AP592" s="150" t="str">
        <f>INDEX(DISCOM!F:F,MATCH(B592,DISCOM!B:B,0))</f>
        <v>B-</v>
      </c>
      <c r="AQ592" s="74" t="str">
        <f>INDEX(DISCOM!H:H,MATCH(B592,DISCOM!B:B,0))</f>
        <v>No</v>
      </c>
      <c r="AR592" s="150"/>
      <c r="AS592" s="77">
        <f>(INDEX(Tariff!D:D,MATCH(A592,Tariff!A:A,0)))*100</f>
        <v>0</v>
      </c>
      <c r="AT592" s="85" t="str">
        <f>(INDEX(Tariff!E:E,MATCH(A592,Tariff!A:A,0)))</f>
        <v>Very High</v>
      </c>
      <c r="AU592" s="86" t="str">
        <f t="shared" si="212"/>
        <v xml:space="preserve">Chhattisgarh State Power Distribution Company Limited (CSPDCL) is the Distribution Company responsible for distributing electricity. The rating of DISCOM (capturing financial and operational metrics) is B-. </v>
      </c>
      <c r="AV592" s="119" t="str">
        <f>INDEX('Community SIP'!I:I,MATCH(B592,'Community SIP'!B:B,0))</f>
        <v>Community SIP</v>
      </c>
      <c r="AW592" s="119" t="str">
        <f t="shared" si="215"/>
        <v xml:space="preserve"> Small farm areas alongside higher fragmentation of holdings suggests community SIPs may be preferred</v>
      </c>
      <c r="AX592" s="119" t="str">
        <f t="shared" si="216"/>
        <v/>
      </c>
      <c r="AY592" s="119"/>
      <c r="AZ592" s="120" t="str">
        <f t="shared" si="213"/>
        <v>Electric</v>
      </c>
      <c r="BA592" s="119"/>
      <c r="BB592" s="120" t="str">
        <f>INDEX(DISCOM!H:H,MATCH(B592,DISCOM!B:B,0))</f>
        <v>No</v>
      </c>
      <c r="BC592" s="153" t="s">
        <v>724</v>
      </c>
      <c r="BD592"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592" s="58" t="s">
        <v>725</v>
      </c>
      <c r="BG592">
        <f>Y592*100</f>
        <v>0</v>
      </c>
    </row>
    <row r="593" spans="1:59" ht="123" customHeight="1" x14ac:dyDescent="0.25">
      <c r="A593" s="88" t="str">
        <f>INDEX(Aquifer!A:A,MATCH(B593,Aquifer!C:C,0))</f>
        <v>gujarat</v>
      </c>
      <c r="B593" s="89" t="s">
        <v>126</v>
      </c>
      <c r="C593" s="87">
        <v>5.3322785930703001</v>
      </c>
      <c r="D593" s="130">
        <f>INDEX(Aquifer!J:J,MATCH(B593,Aquifer!C:C,0))*100</f>
        <v>50.471006811624932</v>
      </c>
      <c r="E593" s="128">
        <v>110.4</v>
      </c>
      <c r="F593" s="128">
        <v>76.900000000000006</v>
      </c>
      <c r="G593" s="128">
        <v>81.886702634084401</v>
      </c>
      <c r="H593" s="46" t="str">
        <f t="shared" si="198"/>
        <v>High</v>
      </c>
      <c r="I593" s="46" t="str">
        <f t="shared" si="199"/>
        <v>Low</v>
      </c>
      <c r="J593" s="46" t="str">
        <f t="shared" si="200"/>
        <v>Very High</v>
      </c>
      <c r="K593" s="46" t="str">
        <f t="shared" si="201"/>
        <v>Very High</v>
      </c>
      <c r="L593" s="91" t="str">
        <f t="shared" si="202"/>
        <v>District has High proportion of area under cultivation, supporting Low cropping intensity. Irrigation coverage is Very High with Very High irrigation water requirements.</v>
      </c>
      <c r="M593" s="132">
        <v>36.39</v>
      </c>
      <c r="N593" s="132">
        <f>INDEX(Aquifer!H:H,MATCH(B593,Aquifer!C:C,0))</f>
        <v>39.9</v>
      </c>
      <c r="O593" s="77" t="str">
        <f>INDEX(Aquifer!F:F,MATCH(B593,Aquifer!C:C,0))</f>
        <v>HR</v>
      </c>
      <c r="P593" s="134">
        <f>INDEX(surface_water_body!F:F,MATCH(B593,surface_water_body!A:A,0))</f>
        <v>1345</v>
      </c>
      <c r="Q593" s="42">
        <f>INDEX(surface_water_body!D:D,MATCH(B593,surface_water_body!A:A,0))</f>
        <v>27.972800000000007</v>
      </c>
      <c r="R593" s="132">
        <f>INDEX(surface_water_body!E:E,MATCH(B593,surface_water_body!A:A,0))</f>
        <v>0.60433550352673848</v>
      </c>
      <c r="S593" s="43" t="str">
        <f t="shared" si="203"/>
        <v>Moderate</v>
      </c>
      <c r="T593" s="43" t="str">
        <f t="shared" si="204"/>
        <v>Low</v>
      </c>
      <c r="U593" s="43">
        <f t="shared" si="217"/>
        <v>4</v>
      </c>
      <c r="V593" s="48" t="str">
        <f t="shared" si="205"/>
        <v>Groundwater contribution to irrigation is Moderate with current groundwater development stage classified as Low. There are 1345 surface water bodies, covering 0.6% of district area.</v>
      </c>
      <c r="W593" s="136">
        <v>100</v>
      </c>
      <c r="X593" s="134">
        <v>100</v>
      </c>
      <c r="Y593" s="143">
        <f>INDEX(Aquifer!E:E, MATCH(B593,Aquifer!C:C,0))*100</f>
        <v>0</v>
      </c>
      <c r="Z593" s="139">
        <f>(INDEX(Aquifer!G:G, MATCH(B593,Aquifer!C:C,0)))*(10^4/10^6)</f>
        <v>527.97680000000003</v>
      </c>
      <c r="AA593" s="141">
        <v>60</v>
      </c>
      <c r="AB593" s="56">
        <f>INDEX(Replacement!M:M, MATCH(B593,Replacement!B:B,0))</f>
        <v>6.8</v>
      </c>
      <c r="AC593" s="57">
        <f t="shared" si="218"/>
        <v>1</v>
      </c>
      <c r="AD593" s="57">
        <f>(X593/100)*0.278+(Y593/100)*0.0732</f>
        <v>0.27800000000000002</v>
      </c>
      <c r="AE593" s="44">
        <f t="shared" si="206"/>
        <v>9.0567184802370377E-3</v>
      </c>
      <c r="AF593" s="61" t="str">
        <f t="shared" si="207"/>
        <v>District has 100 pumps, with 100 % of pumps being electric. The electric tariff subsidy is Very High. These pumps abstract 527 MCM of groundwater.</v>
      </c>
      <c r="AG593" s="146">
        <f>INDEX(Replacement!N:N,MATCH(B593,Replacement!B:B,0))</f>
        <v>72.56</v>
      </c>
      <c r="AH593" s="147">
        <f>INDEX('Community SIP'!C:C,MATCH(B593,'Community SIP'!B:B,0))</f>
        <v>1.63</v>
      </c>
      <c r="AI593" s="147">
        <f>INDEX('Community SIP'!D:D,MATCH(B593,'Community SIP'!B:B,0))</f>
        <v>1</v>
      </c>
      <c r="AJ593" s="67" t="str">
        <f t="shared" si="208"/>
        <v>High</v>
      </c>
      <c r="AK593" s="64">
        <f t="shared" si="209"/>
        <v>3</v>
      </c>
      <c r="AL593" s="64" t="str">
        <f t="shared" si="210"/>
        <v>Low</v>
      </c>
      <c r="AM593" s="70" t="str">
        <f t="shared" si="211"/>
        <v>Small and Marginal farmers hold 72 % of holdings. The average area per holding is 1.63 ha with Low fragmentation of land.</v>
      </c>
      <c r="AN593" s="150" t="str">
        <f>INDEX(DISCOM!E:E,MATCH(B593,DISCOM!B:B,0))</f>
        <v>Dakshin Gujarat Vij Company Limited (DGVCL)</v>
      </c>
      <c r="AO593" s="150"/>
      <c r="AP593" s="150" t="str">
        <f>INDEX(DISCOM!F:F,MATCH(B593,DISCOM!B:B,0))</f>
        <v>A+</v>
      </c>
      <c r="AQ593" s="74" t="str">
        <f>INDEX(DISCOM!H:H,MATCH(B593,DISCOM!B:B,0))</f>
        <v>Yes</v>
      </c>
      <c r="AR593" s="150" t="s">
        <v>726</v>
      </c>
      <c r="AS593" s="77">
        <f>(INDEX(Tariff!D:D,MATCH(A593,Tariff!A:A,0)))*100</f>
        <v>60</v>
      </c>
      <c r="AT593" s="85" t="str">
        <f>(INDEX(Tariff!E:E,MATCH(A593,Tariff!A:A,0)))</f>
        <v>Very High</v>
      </c>
      <c r="AU593" s="86" t="str">
        <f t="shared" si="212"/>
        <v>Dakshin Gujarat Vij Company Limited (DGVCL) is the Distribution Company responsible for distributing electricity. The rating of DISCOM (capturing financial and operational metrics) is A+. More than 70 % of feeder is segregated.</v>
      </c>
      <c r="AV593" s="119" t="str">
        <f>INDEX('Community SIP'!I:I,MATCH(B593,'Community SIP'!B:B,0))</f>
        <v/>
      </c>
      <c r="AW593" s="119" t="str">
        <f t="shared" si="215"/>
        <v/>
      </c>
      <c r="AX593" s="119" t="str">
        <f t="shared" si="216"/>
        <v/>
      </c>
      <c r="AY593" s="119"/>
      <c r="AZ593" s="119" t="str">
        <f t="shared" si="213"/>
        <v>Electric</v>
      </c>
      <c r="BA593" s="120" t="s">
        <v>728</v>
      </c>
      <c r="BB593" s="120" t="str">
        <f>INDEX(DISCOM!H:H,MATCH(B593,DISCOM!B:B,0))</f>
        <v>Yes</v>
      </c>
      <c r="BC593" s="153" t="s">
        <v>731</v>
      </c>
      <c r="BD593" s="181" t="str">
        <f t="shared" si="214"/>
        <v>High DISCOM rating alongside feeder segregation and higher proportion of electric pumps suggests both PM-KUSUM model C (IPS and FLS) may be preferred.</v>
      </c>
      <c r="BE593" s="58" t="s">
        <v>732</v>
      </c>
      <c r="BG593">
        <f>Y593*100</f>
        <v>0</v>
      </c>
    </row>
    <row r="594" spans="1:59" ht="123" customHeight="1" x14ac:dyDescent="0.25">
      <c r="A594" s="88" t="str">
        <f>INDEX(Aquifer!A:A,MATCH(B594,Aquifer!C:C,0))</f>
        <v>gujarat</v>
      </c>
      <c r="B594" s="89" t="s">
        <v>179</v>
      </c>
      <c r="C594" s="87">
        <v>5.5633335990625001</v>
      </c>
      <c r="D594" s="130">
        <f>INDEX(Aquifer!J:J,MATCH(B594,Aquifer!C:C,0))*100</f>
        <v>69.853437068005235</v>
      </c>
      <c r="E594" s="128">
        <v>127.4</v>
      </c>
      <c r="F594" s="128">
        <v>52.3</v>
      </c>
      <c r="G594" s="128">
        <v>75.369350467698212</v>
      </c>
      <c r="H594" s="46" t="str">
        <f t="shared" si="198"/>
        <v>High</v>
      </c>
      <c r="I594" s="46" t="str">
        <f t="shared" si="199"/>
        <v>Low</v>
      </c>
      <c r="J594" s="46" t="str">
        <f t="shared" si="200"/>
        <v>High</v>
      </c>
      <c r="K594" s="46" t="str">
        <f t="shared" si="201"/>
        <v>Very High</v>
      </c>
      <c r="L594" s="91" t="str">
        <f t="shared" si="202"/>
        <v>District has High proportion of area under cultivation, supporting Low cropping intensity. Irrigation coverage is High with Very High irrigation water requirements.</v>
      </c>
      <c r="M594" s="132">
        <v>98.22999999999999</v>
      </c>
      <c r="N594" s="132">
        <f>INDEX(Aquifer!H:H,MATCH(B594,Aquifer!C:C,0))</f>
        <v>47.7</v>
      </c>
      <c r="O594" s="77" t="str">
        <f>INDEX(Aquifer!F:F,MATCH(B594,Aquifer!C:C,0))</f>
        <v>SR</v>
      </c>
      <c r="P594" s="134">
        <f>INDEX(surface_water_body!F:F,MATCH(B594,surface_water_body!A:A,0))</f>
        <v>1149</v>
      </c>
      <c r="Q594" s="42">
        <f>INDEX(surface_water_body!D:D,MATCH(B594,surface_water_body!A:A,0))</f>
        <v>35.661199999999972</v>
      </c>
      <c r="R594" s="132">
        <f>INDEX(surface_water_body!E:E,MATCH(B594,surface_water_body!A:A,0))</f>
        <v>0.36444839355663433</v>
      </c>
      <c r="S594" s="43" t="str">
        <f t="shared" si="203"/>
        <v>Very High</v>
      </c>
      <c r="T594" s="43" t="str">
        <f t="shared" si="204"/>
        <v>Low</v>
      </c>
      <c r="U594" s="43">
        <f t="shared" si="217"/>
        <v>4</v>
      </c>
      <c r="V594" s="48" t="str">
        <f t="shared" si="205"/>
        <v>Groundwater contribution to irrigation is Very High with current groundwater development stage classified as Low. There are 1149 surface water bodies, covering 0.4% of district area.</v>
      </c>
      <c r="W594" s="136">
        <v>100</v>
      </c>
      <c r="X594" s="134">
        <v>100</v>
      </c>
      <c r="Y594" s="143">
        <f>INDEX(Aquifer!E:E, MATCH(B594,Aquifer!C:C,0))*100</f>
        <v>0</v>
      </c>
      <c r="Z594" s="139">
        <f>(INDEX(Aquifer!G:G, MATCH(B594,Aquifer!C:C,0)))*(10^4/10^6)</f>
        <v>369.87389999999999</v>
      </c>
      <c r="AA594" s="141">
        <v>60</v>
      </c>
      <c r="AB594" s="56">
        <f>INDEX(Replacement!M:M, MATCH(B594,Replacement!B:B,0))</f>
        <v>6.4</v>
      </c>
      <c r="AC594" s="57">
        <f t="shared" si="218"/>
        <v>1</v>
      </c>
      <c r="AD594" s="57">
        <f>(X594/100)*0.278+(Y594/100)*0.0732</f>
        <v>0.27800000000000002</v>
      </c>
      <c r="AE594" s="44">
        <f t="shared" si="206"/>
        <v>5.9714634261333341E-3</v>
      </c>
      <c r="AF594" s="61" t="str">
        <f t="shared" si="207"/>
        <v>District has 100 pumps, with 100 % of pumps being electric. The electric tariff subsidy is Very High. These pumps abstract 369 MCM of groundwater.</v>
      </c>
      <c r="AG594" s="146">
        <f>INDEX(Replacement!N:N,MATCH(B594,Replacement!B:B,0))</f>
        <v>46.35</v>
      </c>
      <c r="AH594" s="147">
        <f>INDEX('Community SIP'!C:C,MATCH(B594,'Community SIP'!B:B,0))</f>
        <v>2.79</v>
      </c>
      <c r="AI594" s="147">
        <f>INDEX('Community SIP'!D:D,MATCH(B594,'Community SIP'!B:B,0))</f>
        <v>1.91</v>
      </c>
      <c r="AJ594" s="67" t="str">
        <f t="shared" si="208"/>
        <v>Moderate</v>
      </c>
      <c r="AK594" s="64">
        <f t="shared" si="209"/>
        <v>2</v>
      </c>
      <c r="AL594" s="64" t="str">
        <f t="shared" si="210"/>
        <v>Moderate</v>
      </c>
      <c r="AM594" s="70" t="str">
        <f t="shared" si="211"/>
        <v>Small and Marginal farmers hold 46 % of holdings. The average area per holding is 2.79 ha with Moderate fragmentation of land.</v>
      </c>
      <c r="AN594" s="150" t="str">
        <f>INDEX(DISCOM!E:E,MATCH(B594,DISCOM!B:B,0))</f>
        <v>Paschim Gujarat Vij Company Limited (PGVCL)</v>
      </c>
      <c r="AO594" s="150"/>
      <c r="AP594" s="150" t="str">
        <f>INDEX(DISCOM!F:F,MATCH(B594,DISCOM!B:B,0))</f>
        <v>A+</v>
      </c>
      <c r="AQ594" s="74" t="str">
        <f>INDEX(DISCOM!H:H,MATCH(B594,DISCOM!B:B,0))</f>
        <v>Yes</v>
      </c>
      <c r="AR594" s="150" t="s">
        <v>726</v>
      </c>
      <c r="AS594" s="77">
        <f>(INDEX(Tariff!D:D,MATCH(A594,Tariff!A:A,0)))*100</f>
        <v>60</v>
      </c>
      <c r="AT594" s="85" t="str">
        <f>(INDEX(Tariff!E:E,MATCH(A594,Tariff!A:A,0)))</f>
        <v>Very High</v>
      </c>
      <c r="AU594" s="86" t="str">
        <f t="shared" si="212"/>
        <v>Paschim Gujarat Vij Company Limited (PGVCL) is the Distribution Company responsible for distributing electricity. The rating of DISCOM (capturing financial and operational metrics) is A+. More than 70 % of feeder is segregated.</v>
      </c>
      <c r="AV594" s="119" t="str">
        <f>INDEX('Community SIP'!I:I,MATCH(B594,'Community SIP'!B:B,0))</f>
        <v/>
      </c>
      <c r="AW594" s="119" t="str">
        <f t="shared" si="215"/>
        <v/>
      </c>
      <c r="AX594" s="119" t="str">
        <f t="shared" si="216"/>
        <v xml:space="preserve"> High groundwater development suggests that new SIPs should focus on surface water sources. </v>
      </c>
      <c r="AY594" s="120" t="s">
        <v>727</v>
      </c>
      <c r="AZ594" s="119" t="str">
        <f t="shared" si="213"/>
        <v>Electric</v>
      </c>
      <c r="BA594" s="120" t="s">
        <v>728</v>
      </c>
      <c r="BB594" s="120" t="str">
        <f>INDEX(DISCOM!H:H,MATCH(B594,DISCOM!B:B,0))</f>
        <v>Yes</v>
      </c>
      <c r="BC594" s="153" t="s">
        <v>729</v>
      </c>
      <c r="BD594" s="181" t="str">
        <f t="shared" si="21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94" s="58" t="s">
        <v>730</v>
      </c>
      <c r="BG594">
        <f>Y594*100</f>
        <v>0</v>
      </c>
    </row>
    <row r="595" spans="1:59" ht="123" customHeight="1" x14ac:dyDescent="0.25">
      <c r="A595" s="88" t="str">
        <f>INDEX(Aquifer!A:A,MATCH(B595,Aquifer!C:C,0))</f>
        <v>chhattisgarh</v>
      </c>
      <c r="B595" s="89" t="s">
        <v>259</v>
      </c>
      <c r="C595" s="87">
        <v>5.1871778905868</v>
      </c>
      <c r="D595" s="130">
        <f>INDEX(Aquifer!J:J,MATCH(B595,Aquifer!C:C,0))*100</f>
        <v>30.174837707594886</v>
      </c>
      <c r="E595" s="128">
        <v>113.39999999999999</v>
      </c>
      <c r="F595" s="128">
        <v>11.1</v>
      </c>
      <c r="G595" s="128">
        <v>43.26685753776286</v>
      </c>
      <c r="H595" s="46" t="str">
        <f t="shared" si="198"/>
        <v>Moderate</v>
      </c>
      <c r="I595" s="46" t="str">
        <f t="shared" si="199"/>
        <v>Low</v>
      </c>
      <c r="J595" s="46" t="str">
        <f t="shared" si="200"/>
        <v>Low</v>
      </c>
      <c r="K595" s="46" t="str">
        <f t="shared" si="201"/>
        <v>Moderate</v>
      </c>
      <c r="L595" s="91" t="str">
        <f t="shared" si="202"/>
        <v>District has Moderate proportion of area under cultivation, supporting Low cropping intensity. Irrigation coverage is Low with Moderate irrigation water requirements.</v>
      </c>
      <c r="M595" s="132">
        <v>29.270000000000003</v>
      </c>
      <c r="N595" s="132">
        <f>INDEX(Aquifer!H:H,MATCH(B595,Aquifer!C:C,0))</f>
        <v>42.58</v>
      </c>
      <c r="O595" s="77" t="str">
        <f>INDEX(Aquifer!F:F,MATCH(B595,Aquifer!C:C,0))</f>
        <v>HR</v>
      </c>
      <c r="P595" s="134">
        <f>INDEX(surface_water_body!F:F,MATCH(B595,surface_water_body!A:A,0))</f>
        <v>1106</v>
      </c>
      <c r="Q595" s="42">
        <f>INDEX(surface_water_body!D:D,MATCH(B595,surface_water_body!A:A,0))</f>
        <v>183.95123999999984</v>
      </c>
      <c r="R595" s="132">
        <f>INDEX(surface_water_body!E:E,MATCH(B595,surface_water_body!A:A,0))</f>
        <v>4.5927236911753901</v>
      </c>
      <c r="S595" s="43" t="str">
        <f t="shared" si="203"/>
        <v>Moderate</v>
      </c>
      <c r="T595" s="43" t="str">
        <f t="shared" si="204"/>
        <v>Low</v>
      </c>
      <c r="U595" s="43">
        <f t="shared" si="217"/>
        <v>4</v>
      </c>
      <c r="V595" s="48" t="str">
        <f t="shared" si="205"/>
        <v>Groundwater contribution to irrigation is Moderate with current groundwater development stage classified as Low. There are 1106 surface water bodies, covering 4.6% of district area.</v>
      </c>
      <c r="W595" s="136">
        <v>100</v>
      </c>
      <c r="X595" s="134">
        <v>0</v>
      </c>
      <c r="Y595" s="143">
        <f>INDEX(Aquifer!E:E, MATCH(B595,Aquifer!C:C,0))*100</f>
        <v>0</v>
      </c>
      <c r="Z595" s="139">
        <f>(INDEX(Aquifer!G:G, MATCH(B595,Aquifer!C:C,0)))*(10^4/10^6)</f>
        <v>162.41159999999999</v>
      </c>
      <c r="AA595" s="141">
        <v>0</v>
      </c>
      <c r="AB595" s="56">
        <f>INDEX(Replacement!M:M, MATCH(B595,Replacement!B:B,0))</f>
        <v>7.3414764376120027</v>
      </c>
      <c r="AC595" s="57">
        <f t="shared" si="218"/>
        <v>4</v>
      </c>
      <c r="AD595" s="57">
        <f>(X595/100)*0.278+(Y595/100)*0.0732</f>
        <v>0</v>
      </c>
      <c r="AE595" s="44">
        <f t="shared" si="206"/>
        <v>0</v>
      </c>
      <c r="AF595" s="61" t="str">
        <f t="shared" si="207"/>
        <v>District has 100 pumps, with 0 % of pumps being electric. The electric tariff subsidy is Very High. These pumps abstract 162 MCM of groundwater.</v>
      </c>
      <c r="AG595" s="146">
        <f>INDEX(Replacement!N:N,MATCH(B595,Replacement!B:B,0))</f>
        <v>81.11</v>
      </c>
      <c r="AH595" s="147">
        <f>INDEX('Community SIP'!C:C,MATCH(B595,'Community SIP'!B:B,0))</f>
        <v>1.21</v>
      </c>
      <c r="AI595" s="147">
        <f>INDEX('Community SIP'!D:D,MATCH(B595,'Community SIP'!B:B,0))</f>
        <v>3.05</v>
      </c>
      <c r="AJ595" s="67" t="str">
        <f t="shared" si="208"/>
        <v>Very High</v>
      </c>
      <c r="AK595" s="64">
        <f t="shared" si="209"/>
        <v>3</v>
      </c>
      <c r="AL595" s="64" t="str">
        <f t="shared" si="210"/>
        <v>Very High</v>
      </c>
      <c r="AM595" s="70" t="str">
        <f t="shared" si="211"/>
        <v>Small and Marginal farmers hold 81 % of holdings. The average area per holding is 1.21 ha with Very High fragmentation of land.</v>
      </c>
      <c r="AN595" s="150" t="str">
        <f>INDEX(DISCOM!E:E,MATCH(B595,DISCOM!B:B,0))</f>
        <v>Chhattisgarh State Power Distribution Company Limited (CSPDCL)</v>
      </c>
      <c r="AO595" s="150"/>
      <c r="AP595" s="150" t="str">
        <f>INDEX(DISCOM!F:F,MATCH(B595,DISCOM!B:B,0))</f>
        <v>B-</v>
      </c>
      <c r="AQ595" s="74" t="str">
        <f>INDEX(DISCOM!H:H,MATCH(B595,DISCOM!B:B,0))</f>
        <v>No</v>
      </c>
      <c r="AR595" s="150"/>
      <c r="AS595" s="77">
        <f>(INDEX(Tariff!D:D,MATCH(A595,Tariff!A:A,0)))*100</f>
        <v>0</v>
      </c>
      <c r="AT595" s="85" t="str">
        <f>(INDEX(Tariff!E:E,MATCH(A595,Tariff!A:A,0)))</f>
        <v>Very High</v>
      </c>
      <c r="AU595" s="86" t="str">
        <f t="shared" si="212"/>
        <v xml:space="preserve">Chhattisgarh State Power Distribution Company Limited (CSPDCL) is the Distribution Company responsible for distributing electricity. The rating of DISCOM (capturing financial and operational metrics) is B-. </v>
      </c>
      <c r="AV595" s="119" t="str">
        <f>INDEX('Community SIP'!I:I,MATCH(B595,'Community SIP'!B:B,0))</f>
        <v>Community SIP</v>
      </c>
      <c r="AW595" s="119" t="str">
        <f t="shared" si="215"/>
        <v xml:space="preserve"> Small farm areas alongside higher fragmentation of holdings suggests community SIPs may be preferred</v>
      </c>
      <c r="AX595" s="119" t="str">
        <f t="shared" si="216"/>
        <v/>
      </c>
      <c r="AY595" s="119"/>
      <c r="AZ595" s="119" t="str">
        <f t="shared" si="213"/>
        <v>Diesel</v>
      </c>
      <c r="BA595" s="119"/>
      <c r="BB595" s="120" t="str">
        <f>INDEX(DISCOM!H:H,MATCH(B595,DISCOM!B:B,0))</f>
        <v>No</v>
      </c>
      <c r="BC595" s="153" t="s">
        <v>736</v>
      </c>
      <c r="BD595" s="181" t="str">
        <f t="shared" si="214"/>
        <v>Higher proportion of diesel pumps suggests that PM-KUSUM model B be preferred. Small farm areas alongside higher fragmentation of holdings suggests community SIPs may be preferred</v>
      </c>
      <c r="BE595" s="58" t="s">
        <v>737</v>
      </c>
      <c r="BG595">
        <f>Y595*100</f>
        <v>0</v>
      </c>
    </row>
    <row r="596" spans="1:59" ht="123" customHeight="1" x14ac:dyDescent="0.25">
      <c r="A596" s="88" t="str">
        <f>INDEX(Aquifer!A:A,MATCH(B596,Aquifer!C:C,0))</f>
        <v>manipur</v>
      </c>
      <c r="B596" s="89" t="s">
        <v>22</v>
      </c>
      <c r="C596" s="87">
        <v>4.3575971599452004</v>
      </c>
      <c r="D596" s="130">
        <f>INDEX(Aquifer!J:J,MATCH(B596,Aquifer!C:C,0))*100</f>
        <v>100</v>
      </c>
      <c r="E596" s="128">
        <v>124.9</v>
      </c>
      <c r="F596" s="128">
        <v>0</v>
      </c>
      <c r="G596" s="128">
        <v>36.252078483538412</v>
      </c>
      <c r="H596" s="46" t="str">
        <f t="shared" si="198"/>
        <v>Very High</v>
      </c>
      <c r="I596" s="46" t="str">
        <f t="shared" si="199"/>
        <v>Low</v>
      </c>
      <c r="J596" s="46" t="str">
        <f t="shared" si="200"/>
        <v>Low</v>
      </c>
      <c r="K596" s="46" t="str">
        <f t="shared" si="201"/>
        <v>Moderate</v>
      </c>
      <c r="L596" s="91" t="str">
        <f t="shared" si="202"/>
        <v>District has Very High proportion of area under cultivation, supporting Low cropping intensity. Irrigation coverage is Low with Moderate irrigation water requirements.</v>
      </c>
      <c r="M596" s="132">
        <v>0</v>
      </c>
      <c r="N596" s="132">
        <f>INDEX(Aquifer!H:H,MATCH(B596,Aquifer!C:C,0))</f>
        <v>0</v>
      </c>
      <c r="O596" s="77" t="str">
        <f>INDEX(Aquifer!F:F,MATCH(B596,Aquifer!C:C,0))</f>
        <v>HR</v>
      </c>
      <c r="P596" s="134">
        <f>INDEX(surface_water_body!F:F,MATCH(B596,surface_water_body!A:A,0))</f>
        <v>27</v>
      </c>
      <c r="Q596" s="42">
        <f>INDEX(surface_water_body!D:D,MATCH(B596,surface_water_body!A:A,0))</f>
        <v>0.68423000000000012</v>
      </c>
      <c r="R596" s="132">
        <f>INDEX(surface_water_body!E:E,MATCH(B596,surface_water_body!A:A,0))</f>
        <v>1.6142344688057978E-2</v>
      </c>
      <c r="S596" s="43" t="str">
        <f t="shared" si="203"/>
        <v>Low</v>
      </c>
      <c r="T596" s="43" t="str">
        <f t="shared" si="204"/>
        <v>Low</v>
      </c>
      <c r="U596" s="43">
        <f t="shared" si="217"/>
        <v>1</v>
      </c>
      <c r="V596" s="48" t="str">
        <f t="shared" si="205"/>
        <v>Groundwater contribution to irrigation is Low with current groundwater development stage classified as Low. There are 27 surface water bodies, covering 0% of district area.</v>
      </c>
      <c r="W596" s="136">
        <v>100</v>
      </c>
      <c r="X596" s="134">
        <v>0</v>
      </c>
      <c r="Y596" s="143">
        <f>INDEX(Aquifer!E:E, MATCH(B596,Aquifer!C:C,0))*100</f>
        <v>0</v>
      </c>
      <c r="Z596" s="139">
        <f>(INDEX(Aquifer!G:G, MATCH(B596,Aquifer!C:C,0)))*(10^4/10^6)</f>
        <v>0</v>
      </c>
      <c r="AA596" s="141">
        <v>515</v>
      </c>
      <c r="AB596" s="56">
        <f>INDEX(Replacement!M:M, MATCH(B596,Replacement!B:B,0))</f>
        <v>3.2581738005037137</v>
      </c>
      <c r="AC596" s="57">
        <f t="shared" si="218"/>
        <v>4</v>
      </c>
      <c r="AD596" s="57">
        <f>(X596/100)*0.278+(Y596/100)*0.0732</f>
        <v>0</v>
      </c>
      <c r="AE596" s="44">
        <f t="shared" si="206"/>
        <v>0</v>
      </c>
      <c r="AF596" s="61" t="str">
        <f t="shared" si="207"/>
        <v>District has 100 pumps, with 0 % of pumps being electric. The electric tariff subsidy is Low. These pumps abstract 0 MCM of groundwater.</v>
      </c>
      <c r="AG596" s="146">
        <f>INDEX(Replacement!N:N,MATCH(B596,Replacement!B:B,0))</f>
        <v>36.06</v>
      </c>
      <c r="AH596" s="147">
        <f>INDEX('Community SIP'!C:C,MATCH(B596,'Community SIP'!B:B,0))</f>
        <v>2.0499999999999998</v>
      </c>
      <c r="AI596" s="147">
        <f>INDEX('Community SIP'!D:D,MATCH(B596,'Community SIP'!B:B,0))</f>
        <v>1.2</v>
      </c>
      <c r="AJ596" s="67" t="str">
        <f t="shared" si="208"/>
        <v>Moderate</v>
      </c>
      <c r="AK596" s="64">
        <f t="shared" si="209"/>
        <v>2</v>
      </c>
      <c r="AL596" s="64" t="str">
        <f t="shared" si="210"/>
        <v>Low</v>
      </c>
      <c r="AM596" s="70" t="str">
        <f t="shared" si="211"/>
        <v>Small and Marginal farmers hold 36 % of holdings. The average area per holding is 2.05 ha with Low fragmentation of land.</v>
      </c>
      <c r="AN596" s="150" t="str">
        <f>INDEX(DISCOM!E:E,MATCH(B596,DISCOM!B:B,0))</f>
        <v>Manipur State Power Distribution Company Limited (MSPDCL)</v>
      </c>
      <c r="AO596" s="150"/>
      <c r="AP596" s="150" t="str">
        <f>INDEX(DISCOM!F:F,MATCH(B596,DISCOM!B:B,0))</f>
        <v>C</v>
      </c>
      <c r="AQ596" s="74" t="str">
        <f>INDEX(DISCOM!H:H,MATCH(B596,DISCOM!B:B,0))</f>
        <v>Yes</v>
      </c>
      <c r="AR596" s="150" t="s">
        <v>726</v>
      </c>
      <c r="AS596" s="77">
        <f>(INDEX(Tariff!D:D,MATCH(A596,Tariff!A:A,0)))*100</f>
        <v>515</v>
      </c>
      <c r="AT596" s="85" t="str">
        <f>(INDEX(Tariff!E:E,MATCH(A596,Tariff!A:A,0)))</f>
        <v>Low</v>
      </c>
      <c r="AU596" s="86" t="str">
        <f t="shared" si="212"/>
        <v>Manipur State Power Distribution Company Limited (MSPDCL) is the Distribution Company responsible for distributing electricity. The rating of DISCOM (capturing financial and operational metrics) is C. More than 70 % of feeder is segregated.</v>
      </c>
      <c r="AV596" s="119" t="str">
        <f>INDEX('Community SIP'!I:I,MATCH(B596,'Community SIP'!B:B,0))</f>
        <v/>
      </c>
      <c r="AW596" s="119" t="str">
        <f t="shared" si="215"/>
        <v/>
      </c>
      <c r="AX596" s="119" t="str">
        <f t="shared" si="216"/>
        <v/>
      </c>
      <c r="AY596" s="119"/>
      <c r="AZ596" s="119" t="str">
        <f t="shared" si="213"/>
        <v>Diesel</v>
      </c>
      <c r="BA596" s="119"/>
      <c r="BB596" s="120" t="str">
        <f>INDEX(DISCOM!H:H,MATCH(B596,DISCOM!B:B,0))</f>
        <v>Yes</v>
      </c>
      <c r="BC596" s="153" t="s">
        <v>736</v>
      </c>
      <c r="BD596" s="181" t="str">
        <f t="shared" si="214"/>
        <v>Higher proportion of diesel pumps suggests that PM-KUSUM model B be preferred.</v>
      </c>
      <c r="BE596" s="58" t="s">
        <v>737</v>
      </c>
      <c r="BG596">
        <f>Y596*100</f>
        <v>0</v>
      </c>
    </row>
    <row r="597" spans="1:59" ht="123" customHeight="1" x14ac:dyDescent="0.25">
      <c r="A597" s="88" t="str">
        <f>INDEX(Aquifer!A:A,MATCH(B597,Aquifer!C:C,0))</f>
        <v>gujarat</v>
      </c>
      <c r="B597" s="89" t="s">
        <v>110</v>
      </c>
      <c r="C597" s="87">
        <v>5.31</v>
      </c>
      <c r="D597" s="130">
        <f>INDEX(Aquifer!J:J,MATCH(B597,Aquifer!C:C,0))*100</f>
        <v>48.073792037724431</v>
      </c>
      <c r="E597" s="128">
        <v>127.69999999999999</v>
      </c>
      <c r="F597" s="128">
        <v>48.4</v>
      </c>
      <c r="G597" s="128">
        <v>75.480952018857892</v>
      </c>
      <c r="H597" s="46" t="str">
        <f t="shared" si="198"/>
        <v>Moderate</v>
      </c>
      <c r="I597" s="46" t="str">
        <f t="shared" si="199"/>
        <v>Low</v>
      </c>
      <c r="J597" s="46" t="str">
        <f t="shared" si="200"/>
        <v>Moderate</v>
      </c>
      <c r="K597" s="46" t="str">
        <f t="shared" si="201"/>
        <v>Very High</v>
      </c>
      <c r="L597" s="91" t="str">
        <f t="shared" si="202"/>
        <v>District has Moderate proportion of area under cultivation, supporting Low cropping intensity. Irrigation coverage is Moderate with Very High irrigation water requirements.</v>
      </c>
      <c r="M597" s="132">
        <v>36.44</v>
      </c>
      <c r="N597" s="132">
        <f>INDEX(Aquifer!H:H,MATCH(B597,Aquifer!C:C,0))</f>
        <v>32.880000000000003</v>
      </c>
      <c r="O597" s="77" t="str">
        <f>INDEX(Aquifer!F:F,MATCH(B597,Aquifer!C:C,0))</f>
        <v>HR</v>
      </c>
      <c r="P597" s="134">
        <f>INDEX(surface_water_body!F:F,MATCH(B597,surface_water_body!A:A,0))</f>
        <v>1476</v>
      </c>
      <c r="Q597" s="42">
        <f>INDEX(surface_water_body!D:D,MATCH(B597,surface_water_body!A:A,0))</f>
        <v>34.743999999999957</v>
      </c>
      <c r="R597" s="132">
        <f>INDEX(surface_water_body!E:E,MATCH(B597,surface_water_body!A:A,0))</f>
        <v>1.0541610670950723</v>
      </c>
      <c r="S597" s="43" t="str">
        <f t="shared" si="203"/>
        <v>Moderate</v>
      </c>
      <c r="T597" s="43" t="str">
        <f t="shared" si="204"/>
        <v>Low</v>
      </c>
      <c r="U597" s="43">
        <f t="shared" si="217"/>
        <v>4</v>
      </c>
      <c r="V597" s="48" t="str">
        <f t="shared" si="205"/>
        <v>Groundwater contribution to irrigation is Moderate with current groundwater development stage classified as Low. There are 1476 surface water bodies, covering 1.1% of district area.</v>
      </c>
      <c r="W597" s="136">
        <v>100</v>
      </c>
      <c r="X597" s="134">
        <v>100</v>
      </c>
      <c r="Y597" s="143">
        <f>INDEX(Aquifer!E:E, MATCH(B597,Aquifer!C:C,0))*100</f>
        <v>0</v>
      </c>
      <c r="Z597" s="139">
        <f>(INDEX(Aquifer!G:G, MATCH(B597,Aquifer!C:C,0)))*(10^4/10^6)</f>
        <v>209.3389</v>
      </c>
      <c r="AA597" s="141">
        <v>60</v>
      </c>
      <c r="AB597" s="56">
        <f>INDEX(Replacement!M:M, MATCH(B597,Replacement!B:B,0))</f>
        <v>7.6</v>
      </c>
      <c r="AC597" s="57">
        <f t="shared" si="218"/>
        <v>1</v>
      </c>
      <c r="AD597" s="57">
        <f>(X597/100)*0.278+(Y597/100)*0.0732</f>
        <v>0.27800000000000002</v>
      </c>
      <c r="AE597" s="44">
        <f t="shared" si="206"/>
        <v>4.0133833644592594E-3</v>
      </c>
      <c r="AF597" s="61" t="str">
        <f t="shared" si="207"/>
        <v>District has 100 pumps, with 100 % of pumps being electric. The electric tariff subsidy is Very High. These pumps abstract 209 MCM of groundwater.</v>
      </c>
      <c r="AG597" s="146">
        <f>INDEX(Replacement!N:N,MATCH(B597,Replacement!B:B,0))</f>
        <v>66.38</v>
      </c>
      <c r="AH597" s="147">
        <f>INDEX('Community SIP'!C:C,MATCH(B597,'Community SIP'!B:B,0))</f>
        <v>1.96</v>
      </c>
      <c r="AI597" s="147">
        <f>INDEX('Community SIP'!D:D,MATCH(B597,'Community SIP'!B:B,0))</f>
        <v>1.01</v>
      </c>
      <c r="AJ597" s="67" t="str">
        <f t="shared" si="208"/>
        <v>High</v>
      </c>
      <c r="AK597" s="64">
        <f t="shared" si="209"/>
        <v>3</v>
      </c>
      <c r="AL597" s="64" t="str">
        <f t="shared" si="210"/>
        <v>Low</v>
      </c>
      <c r="AM597" s="70" t="str">
        <f t="shared" si="211"/>
        <v>Small and Marginal farmers hold 66 % of holdings. The average area per holding is 1.96 ha with Low fragmentation of land.</v>
      </c>
      <c r="AN597" s="150" t="str">
        <f>INDEX(DISCOM!E:E,MATCH(B597,DISCOM!B:B,0))</f>
        <v>Dakshin Gujarat Vij Company Limited (DGVCL)</v>
      </c>
      <c r="AO597" s="150"/>
      <c r="AP597" s="150" t="str">
        <f>INDEX(DISCOM!F:F,MATCH(B597,DISCOM!B:B,0))</f>
        <v>A+</v>
      </c>
      <c r="AQ597" s="74" t="str">
        <f>INDEX(DISCOM!H:H,MATCH(B597,DISCOM!B:B,0))</f>
        <v>Yes</v>
      </c>
      <c r="AR597" s="150" t="s">
        <v>726</v>
      </c>
      <c r="AS597" s="77">
        <f>(INDEX(Tariff!D:D,MATCH(A597,Tariff!A:A,0)))*100</f>
        <v>60</v>
      </c>
      <c r="AT597" s="85" t="str">
        <f>(INDEX(Tariff!E:E,MATCH(A597,Tariff!A:A,0)))</f>
        <v>Very High</v>
      </c>
      <c r="AU597" s="86" t="str">
        <f t="shared" si="212"/>
        <v>Dakshin Gujarat Vij Company Limited (DGVCL) is the Distribution Company responsible for distributing electricity. The rating of DISCOM (capturing financial and operational metrics) is A+. More than 70 % of feeder is segregated.</v>
      </c>
      <c r="AV597" s="119" t="str">
        <f>INDEX('Community SIP'!I:I,MATCH(B597,'Community SIP'!B:B,0))</f>
        <v/>
      </c>
      <c r="AW597" s="119" t="str">
        <f t="shared" si="215"/>
        <v/>
      </c>
      <c r="AX597" s="119" t="str">
        <f t="shared" si="216"/>
        <v/>
      </c>
      <c r="AY597" s="119"/>
      <c r="AZ597" s="119" t="str">
        <f t="shared" si="213"/>
        <v>Electric</v>
      </c>
      <c r="BA597" s="120" t="s">
        <v>728</v>
      </c>
      <c r="BB597" s="120" t="str">
        <f>INDEX(DISCOM!H:H,MATCH(B597,DISCOM!B:B,0))</f>
        <v>Yes</v>
      </c>
      <c r="BC597" s="153" t="s">
        <v>731</v>
      </c>
      <c r="BD597" s="181" t="str">
        <f t="shared" si="214"/>
        <v>High DISCOM rating alongside feeder segregation and higher proportion of electric pumps suggests both PM-KUSUM model C (IPS and FLS) may be preferred.</v>
      </c>
      <c r="BE597" s="58" t="s">
        <v>732</v>
      </c>
      <c r="BG597">
        <f>Y597*100</f>
        <v>0</v>
      </c>
    </row>
    <row r="598" spans="1:59" ht="123" customHeight="1" x14ac:dyDescent="0.25">
      <c r="A598" s="88" t="str">
        <f>INDEX(Aquifer!A:A,MATCH(B598,Aquifer!C:C,0))</f>
        <v>punjab</v>
      </c>
      <c r="B598" s="89" t="s">
        <v>233</v>
      </c>
      <c r="C598" s="87">
        <v>4.75</v>
      </c>
      <c r="D598" s="130">
        <f>INDEX(Aquifer!J:J,MATCH(B598,Aquifer!C:C,0))*100</f>
        <v>89.985462768534973</v>
      </c>
      <c r="E598" s="128">
        <v>183.5</v>
      </c>
      <c r="F598" s="128">
        <v>100</v>
      </c>
      <c r="G598" s="128">
        <v>66.539791290005397</v>
      </c>
      <c r="H598" s="46" t="str">
        <f t="shared" si="198"/>
        <v>Very High</v>
      </c>
      <c r="I598" s="46" t="str">
        <f t="shared" si="199"/>
        <v>High</v>
      </c>
      <c r="J598" s="46" t="str">
        <f t="shared" si="200"/>
        <v>Very High</v>
      </c>
      <c r="K598" s="46" t="str">
        <f t="shared" si="201"/>
        <v>High</v>
      </c>
      <c r="L598" s="91" t="str">
        <f t="shared" si="202"/>
        <v>District has Very High proportion of area under cultivation, supporting High cropping intensity. Irrigation coverage is Very High with High irrigation water requirements.</v>
      </c>
      <c r="M598" s="132">
        <v>75.91</v>
      </c>
      <c r="N598" s="132">
        <f>INDEX(Aquifer!H:H,MATCH(B598,Aquifer!C:C,0))</f>
        <v>213.98</v>
      </c>
      <c r="O598" s="77" t="str">
        <f>INDEX(Aquifer!F:F,MATCH(B598,Aquifer!C:C,0))</f>
        <v>SR</v>
      </c>
      <c r="P598" s="134">
        <f>INDEX(surface_water_body!F:F,MATCH(B598,surface_water_body!A:A,0))</f>
        <v>735</v>
      </c>
      <c r="Q598" s="42">
        <f>INDEX(surface_water_body!D:D,MATCH(B598,surface_water_body!A:A,0))</f>
        <v>4.5595999999999943</v>
      </c>
      <c r="R598" s="132">
        <f>INDEX(surface_water_body!E:E,MATCH(B598,surface_water_body!A:A,0))</f>
        <v>0.18817049046284712</v>
      </c>
      <c r="S598" s="43" t="str">
        <f t="shared" si="203"/>
        <v>Very High</v>
      </c>
      <c r="T598" s="43" t="str">
        <f t="shared" si="204"/>
        <v>Over-exploited</v>
      </c>
      <c r="U598" s="43">
        <f t="shared" si="217"/>
        <v>2</v>
      </c>
      <c r="V598" s="48" t="str">
        <f t="shared" si="205"/>
        <v>Groundwater contribution to irrigation is Very High with current groundwater development stage classified as Over-exploited. There are 735 surface water bodies, covering 0.2% of district area.</v>
      </c>
      <c r="W598" s="136">
        <v>100</v>
      </c>
      <c r="X598" s="134">
        <v>100</v>
      </c>
      <c r="Y598" s="143">
        <f>INDEX(Aquifer!E:E, MATCH(B598,Aquifer!C:C,0))*100</f>
        <v>0</v>
      </c>
      <c r="Z598" s="139">
        <f>(INDEX(Aquifer!G:G, MATCH(B598,Aquifer!C:C,0)))*(10^4/10^6)</f>
        <v>1993.9481000000001</v>
      </c>
      <c r="AA598" s="141">
        <v>0</v>
      </c>
      <c r="AB598" s="56">
        <f>INDEX(Replacement!M:M, MATCH(B598,Replacement!B:B,0))</f>
        <v>19.3</v>
      </c>
      <c r="AC598" s="57">
        <f t="shared" si="218"/>
        <v>1</v>
      </c>
      <c r="AD598" s="57">
        <f>(X598/100)*0.278+(Y598/100)*0.0732</f>
        <v>0.27800000000000002</v>
      </c>
      <c r="AE598" s="44">
        <f t="shared" si="206"/>
        <v>9.7077431046529647E-2</v>
      </c>
      <c r="AF598" s="61" t="str">
        <f t="shared" si="207"/>
        <v>District has 100 pumps, with 100 % of pumps being electric. The electric tariff subsidy is Very High. These pumps abstract 1993 MCM of groundwater.</v>
      </c>
      <c r="AG598" s="146">
        <f>INDEX(Replacement!N:N,MATCH(B598,Replacement!B:B,0))</f>
        <v>0</v>
      </c>
      <c r="AH598" s="147">
        <f>INDEX('Community SIP'!C:C,MATCH(B598,'Community SIP'!B:B,0))</f>
        <v>3.3650406031358413</v>
      </c>
      <c r="AI598" s="147">
        <f>INDEX('Community SIP'!D:D,MATCH(B598,'Community SIP'!B:B,0))</f>
        <v>1.23</v>
      </c>
      <c r="AJ598" s="67" t="str">
        <f t="shared" si="208"/>
        <v>Low</v>
      </c>
      <c r="AK598" s="64">
        <f t="shared" si="209"/>
        <v>1</v>
      </c>
      <c r="AL598" s="64" t="str">
        <f t="shared" si="210"/>
        <v>Low</v>
      </c>
      <c r="AM598" s="70" t="str">
        <f t="shared" si="211"/>
        <v>Small and Marginal farmers hold 0 % of holdings. The average area per holding is 3.36504060313584 ha with Low fragmentation of land.</v>
      </c>
      <c r="AN598" s="150" t="str">
        <f>INDEX(DISCOM!E:E,MATCH(B598,DISCOM!B:B,0))</f>
        <v>Punjab State Power Corporation Limited (PSPCL)</v>
      </c>
      <c r="AO598" s="150"/>
      <c r="AP598" s="150" t="str">
        <f>INDEX(DISCOM!F:F,MATCH(B598,DISCOM!B:B,0))</f>
        <v>B</v>
      </c>
      <c r="AQ598" s="74" t="str">
        <f>INDEX(DISCOM!H:H,MATCH(B598,DISCOM!B:B,0))</f>
        <v>Yes</v>
      </c>
      <c r="AR598" s="150" t="s">
        <v>726</v>
      </c>
      <c r="AS598" s="77">
        <f>(INDEX(Tariff!D:D,MATCH(A598,Tariff!A:A,0)))*100</f>
        <v>0</v>
      </c>
      <c r="AT598" s="85" t="str">
        <f>(INDEX(Tariff!E:E,MATCH(A598,Tariff!A:A,0)))</f>
        <v>Very High</v>
      </c>
      <c r="AU598" s="86" t="str">
        <f t="shared" si="212"/>
        <v>Punjab State Power Corporation Limited (PSPCL) is the Distribution Company responsible for distributing electricity. The rating of DISCOM (capturing financial and operational metrics) is B. More than 70 % of feeder is segregated.</v>
      </c>
      <c r="AV598" s="119" t="str">
        <f>INDEX('Community SIP'!I:I,MATCH(B598,'Community SIP'!B:B,0))</f>
        <v/>
      </c>
      <c r="AW598" s="119" t="str">
        <f t="shared" si="215"/>
        <v/>
      </c>
      <c r="AX598" s="119" t="str">
        <f t="shared" si="216"/>
        <v xml:space="preserve"> High groundwater development suggests that new SIPs should focus on surface water sources. </v>
      </c>
      <c r="AY598" s="120" t="s">
        <v>727</v>
      </c>
      <c r="AZ598" s="119" t="str">
        <f t="shared" si="213"/>
        <v>Electric</v>
      </c>
      <c r="BA598" s="120" t="s">
        <v>728</v>
      </c>
      <c r="BB598" s="120" t="str">
        <f>INDEX(DISCOM!H:H,MATCH(B598,DISCOM!B:B,0))</f>
        <v>Yes</v>
      </c>
      <c r="BC598" s="153" t="s">
        <v>729</v>
      </c>
      <c r="BD598" s="181" t="str">
        <f t="shared" si="21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598" s="58" t="s">
        <v>730</v>
      </c>
      <c r="BG598">
        <f>Y598*100</f>
        <v>0</v>
      </c>
    </row>
    <row r="599" spans="1:59" ht="123" customHeight="1" x14ac:dyDescent="0.25">
      <c r="A599" s="88" t="str">
        <f>INDEX(Aquifer!A:A,MATCH(B599,Aquifer!C:C,0))</f>
        <v>arunachal pradesh</v>
      </c>
      <c r="B599" s="89" t="s">
        <v>394</v>
      </c>
      <c r="C599" s="87">
        <v>3.9739403423779001</v>
      </c>
      <c r="D599" s="130">
        <f>INDEX(Aquifer!J:J,MATCH(B599,Aquifer!C:C,0))*100</f>
        <v>34.787018255578097</v>
      </c>
      <c r="E599" s="128">
        <v>140.19999999999999</v>
      </c>
      <c r="F599" s="128">
        <v>0</v>
      </c>
      <c r="G599" s="128">
        <v>39.973412826297135</v>
      </c>
      <c r="H599" s="46" t="str">
        <f t="shared" si="198"/>
        <v>Moderate</v>
      </c>
      <c r="I599" s="46" t="str">
        <f t="shared" si="199"/>
        <v>Moderate</v>
      </c>
      <c r="J599" s="46" t="str">
        <f t="shared" si="200"/>
        <v>Low</v>
      </c>
      <c r="K599" s="46" t="str">
        <f t="shared" si="201"/>
        <v>Moderate</v>
      </c>
      <c r="L599" s="91" t="str">
        <f t="shared" si="202"/>
        <v>District has Moderate proportion of area under cultivation, supporting Moderate cropping intensity. Irrigation coverage is Low with Moderate irrigation water requirements.</v>
      </c>
      <c r="M599" s="132">
        <v>0</v>
      </c>
      <c r="N599" s="132">
        <f>INDEX(Aquifer!H:H,MATCH(B599,Aquifer!C:C,0))</f>
        <v>0</v>
      </c>
      <c r="O599" s="77" t="str">
        <f>INDEX(Aquifer!F:F,MATCH(B599,Aquifer!C:C,0))</f>
        <v>HR</v>
      </c>
      <c r="P599" s="134">
        <f>INDEX(surface_water_body!F:F,MATCH(B599,surface_water_body!A:A,0))</f>
        <v>26</v>
      </c>
      <c r="Q599" s="42">
        <f>INDEX(surface_water_body!D:D,MATCH(B599,surface_water_body!A:A,0))</f>
        <v>0.75197999999999998</v>
      </c>
      <c r="R599" s="132">
        <f>INDEX(surface_water_body!E:E,MATCH(B599,surface_water_body!A:A,0))</f>
        <v>3.4796582494151254E-2</v>
      </c>
      <c r="S599" s="43" t="str">
        <f t="shared" si="203"/>
        <v>Low</v>
      </c>
      <c r="T599" s="43" t="str">
        <f t="shared" si="204"/>
        <v>Low</v>
      </c>
      <c r="U599" s="43">
        <f t="shared" si="217"/>
        <v>1</v>
      </c>
      <c r="V599" s="48" t="str">
        <f t="shared" si="205"/>
        <v>Groundwater contribution to irrigation is Low with current groundwater development stage classified as Low. There are 26 surface water bodies, covering 0% of district area.</v>
      </c>
      <c r="W599" s="136">
        <v>100</v>
      </c>
      <c r="X599" s="134">
        <v>100</v>
      </c>
      <c r="Y599" s="143">
        <f>INDEX(Aquifer!E:E, MATCH(B599,Aquifer!C:C,0))*100</f>
        <v>0</v>
      </c>
      <c r="Z599" s="139">
        <f>(INDEX(Aquifer!G:G, MATCH(B599,Aquifer!C:C,0)))*(10^4/10^6)</f>
        <v>2.3225000000000002</v>
      </c>
      <c r="AA599" s="141">
        <v>290</v>
      </c>
      <c r="AB599" s="56">
        <f>INDEX(Replacement!M:M, MATCH(B599,Replacement!B:B,0))</f>
        <v>4.4201582102420724</v>
      </c>
      <c r="AC599" s="57">
        <f t="shared" si="218"/>
        <v>1</v>
      </c>
      <c r="AD599" s="57">
        <f>(X599/100)*0.278+(Y599/100)*0.0732</f>
        <v>0.27800000000000002</v>
      </c>
      <c r="AE599" s="44">
        <f t="shared" si="206"/>
        <v>2.5896475039344162E-5</v>
      </c>
      <c r="AF599" s="61" t="str">
        <f t="shared" si="207"/>
        <v>District has 100 pumps, with 100 % of pumps being electric. The electric tariff subsidy is Moderate. These pumps abstract 2 MCM of groundwater.</v>
      </c>
      <c r="AG599" s="146">
        <f>INDEX(Replacement!N:N,MATCH(B599,Replacement!B:B,0))</f>
        <v>95.820000000000007</v>
      </c>
      <c r="AH599" s="147">
        <f>INDEX('Community SIP'!C:C,MATCH(B599,'Community SIP'!B:B,0))</f>
        <v>0.96</v>
      </c>
      <c r="AI599" s="147">
        <f>INDEX('Community SIP'!D:D,MATCH(B599,'Community SIP'!B:B,0))</f>
        <v>2.41</v>
      </c>
      <c r="AJ599" s="67" t="str">
        <f t="shared" si="208"/>
        <v>Very High</v>
      </c>
      <c r="AK599" s="64">
        <f t="shared" si="209"/>
        <v>4</v>
      </c>
      <c r="AL599" s="64" t="str">
        <f t="shared" si="210"/>
        <v>High</v>
      </c>
      <c r="AM599" s="70" t="str">
        <f t="shared" si="211"/>
        <v>Small and Marginal farmers hold 95 % of holdings. The average area per holding is 0.96 ha with High fragmentation of land.</v>
      </c>
      <c r="AN599" s="150" t="e">
        <f>INDEX(DISCOM!E:E,MATCH(B599,DISCOM!B:B,0))</f>
        <v>#N/A</v>
      </c>
      <c r="AO599" s="150"/>
      <c r="AP599" s="150" t="e">
        <f>INDEX(DISCOM!F:F,MATCH(B599,DISCOM!B:B,0))</f>
        <v>#N/A</v>
      </c>
      <c r="AQ599" s="74" t="str">
        <f>INDEX(DISCOM!H:H,MATCH(B599,DISCOM!B:B,0))</f>
        <v>No data</v>
      </c>
      <c r="AR599" s="150"/>
      <c r="AS599" s="77">
        <f>(INDEX(Tariff!D:D,MATCH(A599,Tariff!A:A,0)))*100</f>
        <v>290</v>
      </c>
      <c r="AT599" s="85" t="str">
        <f>(INDEX(Tariff!E:E,MATCH(A599,Tariff!A:A,0)))</f>
        <v>Moderate</v>
      </c>
      <c r="AU599" s="86" t="s">
        <v>735</v>
      </c>
      <c r="AV599" s="119" t="str">
        <f>INDEX('Community SIP'!I:I,MATCH(B599,'Community SIP'!B:B,0))</f>
        <v>Community SIP</v>
      </c>
      <c r="AW599" s="119" t="str">
        <f t="shared" si="215"/>
        <v xml:space="preserve"> Small farm areas alongside higher fragmentation of holdings suggests community SIPs may be preferred</v>
      </c>
      <c r="AX599" s="119" t="str">
        <f t="shared" si="216"/>
        <v/>
      </c>
      <c r="AY599" s="119"/>
      <c r="AZ599" s="119" t="str">
        <f t="shared" si="213"/>
        <v>Electric</v>
      </c>
      <c r="BA599" s="119"/>
      <c r="BB599" s="120" t="str">
        <f>INDEX(DISCOM!H:H,MATCH(B599,DISCOM!B:B,0))</f>
        <v>No data</v>
      </c>
      <c r="BC599" s="153" t="s">
        <v>744</v>
      </c>
      <c r="BD599" s="181" t="str">
        <f t="shared" si="214"/>
        <v>No data on DISCOM feeder segregation Small farm areas alongside higher fragmentation of holdings suggests community SIPs may be preferred</v>
      </c>
      <c r="BE599" s="58" t="s">
        <v>95</v>
      </c>
      <c r="BG599">
        <f>Y599*100</f>
        <v>0</v>
      </c>
    </row>
    <row r="600" spans="1:59" ht="123" customHeight="1" x14ac:dyDescent="0.25">
      <c r="A600" s="88" t="str">
        <f>INDEX(Aquifer!A:A,MATCH(B600,Aquifer!C:C,0))</f>
        <v>uttarakhand</v>
      </c>
      <c r="B600" s="89" t="s">
        <v>428</v>
      </c>
      <c r="C600" s="87">
        <v>4.7661969214750002</v>
      </c>
      <c r="D600" s="130">
        <f>INDEX(Aquifer!J:J,MATCH(B600,Aquifer!C:C,0))*100</f>
        <v>9.6944082287540905</v>
      </c>
      <c r="E600" s="128">
        <v>144.70000000000002</v>
      </c>
      <c r="F600" s="128">
        <v>0</v>
      </c>
      <c r="G600" s="128">
        <v>42.74122729987004</v>
      </c>
      <c r="H600" s="46" t="str">
        <f t="shared" si="198"/>
        <v>Low</v>
      </c>
      <c r="I600" s="46" t="str">
        <f t="shared" si="199"/>
        <v>Moderate</v>
      </c>
      <c r="J600" s="46" t="str">
        <f t="shared" si="200"/>
        <v>Low</v>
      </c>
      <c r="K600" s="46" t="str">
        <f t="shared" si="201"/>
        <v>Moderate</v>
      </c>
      <c r="L600" s="91" t="str">
        <f t="shared" si="202"/>
        <v>District has Low proportion of area under cultivation, supporting Moderate cropping intensity. Irrigation coverage is Low with Moderate irrigation water requirements.</v>
      </c>
      <c r="M600" s="132">
        <v>0.65</v>
      </c>
      <c r="N600" s="132">
        <f>INDEX(Aquifer!H:H,MATCH(B600,Aquifer!C:C,0))</f>
        <v>0</v>
      </c>
      <c r="O600" s="77" t="str">
        <f>INDEX(Aquifer!F:F,MATCH(B600,Aquifer!C:C,0))</f>
        <v>HR</v>
      </c>
      <c r="P600" s="134">
        <f>INDEX(surface_water_body!F:F,MATCH(B600,surface_water_body!A:A,0))</f>
        <v>75</v>
      </c>
      <c r="Q600" s="42">
        <f>INDEX(surface_water_body!D:D,MATCH(B600,surface_water_body!A:A,0))</f>
        <v>131.06311000000008</v>
      </c>
      <c r="R600" s="132">
        <f>INDEX(surface_water_body!E:E,MATCH(B600,surface_water_body!A:A,0))</f>
        <v>2.9405846337884225</v>
      </c>
      <c r="S600" s="43" t="str">
        <f t="shared" si="203"/>
        <v>Low</v>
      </c>
      <c r="T600" s="43" t="str">
        <f t="shared" si="204"/>
        <v>Low</v>
      </c>
      <c r="U600" s="43">
        <f t="shared" si="217"/>
        <v>4</v>
      </c>
      <c r="V600" s="48" t="str">
        <f t="shared" si="205"/>
        <v>Groundwater contribution to irrigation is Low with current groundwater development stage classified as Low. There are 75 surface water bodies, covering 2.9% of district area.</v>
      </c>
      <c r="W600" s="136">
        <v>100</v>
      </c>
      <c r="X600" s="134">
        <v>0</v>
      </c>
      <c r="Y600" s="143">
        <f>INDEX(Aquifer!E:E, MATCH(B600,Aquifer!C:C,0))*100</f>
        <v>0</v>
      </c>
      <c r="Z600" s="139">
        <f>(INDEX(Aquifer!G:G, MATCH(B600,Aquifer!C:C,0)))*(10^4/10^6)</f>
        <v>0</v>
      </c>
      <c r="AA600" s="141">
        <v>285</v>
      </c>
      <c r="AB600" s="56">
        <f>INDEX(Replacement!M:M, MATCH(B600,Replacement!B:B,0))</f>
        <v>11.826608920412573</v>
      </c>
      <c r="AC600" s="57">
        <f t="shared" si="218"/>
        <v>4</v>
      </c>
      <c r="AD600" s="57">
        <f>(X600/100)*0.278+(Y600/100)*0.0732</f>
        <v>0</v>
      </c>
      <c r="AE600" s="44">
        <f t="shared" si="206"/>
        <v>0</v>
      </c>
      <c r="AF600" s="61" t="str">
        <f t="shared" si="207"/>
        <v>District has 100 pumps, with 0 % of pumps being electric. The electric tariff subsidy is Moderate. These pumps abstract 0 MCM of groundwater.</v>
      </c>
      <c r="AG600" s="146">
        <f>INDEX(Replacement!N:N,MATCH(B600,Replacement!B:B,0))</f>
        <v>95.091477020000013</v>
      </c>
      <c r="AH600" s="147">
        <f>INDEX('Community SIP'!C:C,MATCH(B600,'Community SIP'!B:B,0))</f>
        <v>0.78</v>
      </c>
      <c r="AI600" s="147">
        <f>INDEX('Community SIP'!D:D,MATCH(B600,'Community SIP'!B:B,0))</f>
        <v>4.04</v>
      </c>
      <c r="AJ600" s="67" t="str">
        <f t="shared" si="208"/>
        <v>Very High</v>
      </c>
      <c r="AK600" s="64">
        <f t="shared" si="209"/>
        <v>4</v>
      </c>
      <c r="AL600" s="64" t="str">
        <f t="shared" si="210"/>
        <v>Very High</v>
      </c>
      <c r="AM600" s="70" t="str">
        <f t="shared" si="211"/>
        <v>Small and Marginal farmers hold 95 % of holdings. The average area per holding is 0.78 ha with Very High fragmentation of land.</v>
      </c>
      <c r="AN600" s="150" t="str">
        <f>INDEX(DISCOM!E:E,MATCH(B600,DISCOM!B:B,0))</f>
        <v>Uttarakhand Power Corporation Limited (UPCL)</v>
      </c>
      <c r="AO600" s="150"/>
      <c r="AP600" s="150" t="str">
        <f>INDEX(DISCOM!F:F,MATCH(B600,DISCOM!B:B,0))</f>
        <v>B-</v>
      </c>
      <c r="AQ600" s="74" t="str">
        <f>INDEX(DISCOM!H:H,MATCH(B600,DISCOM!B:B,0))</f>
        <v>Yes</v>
      </c>
      <c r="AR600" s="150" t="s">
        <v>726</v>
      </c>
      <c r="AS600" s="77">
        <f>(INDEX(Tariff!D:D,MATCH(A600,Tariff!A:A,0)))*100</f>
        <v>285</v>
      </c>
      <c r="AT600" s="85" t="str">
        <f>(INDEX(Tariff!E:E,MATCH(A600,Tariff!A:A,0)))</f>
        <v>Moderate</v>
      </c>
      <c r="AU600" s="86" t="str">
        <f t="shared" si="212"/>
        <v>Uttarakhand Power Corporation Limited (UPCL) is the Distribution Company responsible for distributing electricity. The rating of DISCOM (capturing financial and operational metrics) is B-. More than 70 % of feeder is segregated.</v>
      </c>
      <c r="AV600" s="119" t="str">
        <f>INDEX('Community SIP'!I:I,MATCH(B600,'Community SIP'!B:B,0))</f>
        <v>Community SIP</v>
      </c>
      <c r="AW600" s="119" t="str">
        <f t="shared" si="215"/>
        <v xml:space="preserve"> Small farm areas alongside higher fragmentation of holdings suggests community SIPs may be preferred</v>
      </c>
      <c r="AX600" s="119" t="str">
        <f t="shared" si="216"/>
        <v/>
      </c>
      <c r="AY600" s="119"/>
      <c r="AZ600" s="119" t="str">
        <f t="shared" si="213"/>
        <v>Diesel</v>
      </c>
      <c r="BA600" s="119"/>
      <c r="BB600" s="120" t="str">
        <f>INDEX(DISCOM!H:H,MATCH(B600,DISCOM!B:B,0))</f>
        <v>Yes</v>
      </c>
      <c r="BC600" s="153" t="s">
        <v>736</v>
      </c>
      <c r="BD600" s="181" t="str">
        <f t="shared" si="214"/>
        <v>Higher proportion of diesel pumps suggests that PM-KUSUM model B be preferred. Small farm areas alongside higher fragmentation of holdings suggests community SIPs may be preferred</v>
      </c>
      <c r="BE600" s="58" t="s">
        <v>737</v>
      </c>
      <c r="BG600">
        <f>Y600*100</f>
        <v>0</v>
      </c>
    </row>
    <row r="601" spans="1:59" ht="123" customHeight="1" x14ac:dyDescent="0.25">
      <c r="A601" s="88" t="str">
        <f>INDEX(Aquifer!A:A,MATCH(B601,Aquifer!C:C,0))</f>
        <v>maharashtra</v>
      </c>
      <c r="B601" s="89" t="s">
        <v>531</v>
      </c>
      <c r="C601" s="87">
        <v>5.1698598055267002</v>
      </c>
      <c r="D601" s="130">
        <f>INDEX(Aquifer!J:J,MATCH(B601,Aquifer!C:C,0))*100</f>
        <v>38.160008568062551</v>
      </c>
      <c r="E601" s="128">
        <v>110.1</v>
      </c>
      <c r="F601" s="128">
        <v>5.4</v>
      </c>
      <c r="G601" s="128">
        <v>64.310087438686296</v>
      </c>
      <c r="H601" s="46" t="str">
        <f t="shared" si="198"/>
        <v>Moderate</v>
      </c>
      <c r="I601" s="46" t="str">
        <f t="shared" si="199"/>
        <v>Low</v>
      </c>
      <c r="J601" s="46" t="str">
        <f t="shared" si="200"/>
        <v>Low</v>
      </c>
      <c r="K601" s="46" t="str">
        <f t="shared" si="201"/>
        <v>High</v>
      </c>
      <c r="L601" s="91" t="str">
        <f t="shared" si="202"/>
        <v>District has Moderate proportion of area under cultivation, supporting Low cropping intensity. Irrigation coverage is Low with High irrigation water requirements.</v>
      </c>
      <c r="M601" s="132">
        <v>75.59</v>
      </c>
      <c r="N601" s="132">
        <f>INDEX(Aquifer!H:H,MATCH(B601,Aquifer!C:C,0))</f>
        <v>19.07</v>
      </c>
      <c r="O601" s="77" t="str">
        <f>INDEX(Aquifer!F:F,MATCH(B601,Aquifer!C:C,0))</f>
        <v>HR</v>
      </c>
      <c r="P601" s="134">
        <f>INDEX(surface_water_body!F:F,MATCH(B601,surface_water_body!A:A,0))</f>
        <v>1278</v>
      </c>
      <c r="Q601" s="42">
        <f>INDEX(surface_water_body!D:D,MATCH(B601,surface_water_body!A:A,0))</f>
        <v>7.7210000000000001</v>
      </c>
      <c r="R601" s="132">
        <f>INDEX(surface_water_body!E:E,MATCH(B601,surface_water_body!A:A,0))</f>
        <v>0.17317846519807978</v>
      </c>
      <c r="S601" s="43" t="str">
        <f t="shared" si="203"/>
        <v>Very High</v>
      </c>
      <c r="T601" s="43" t="str">
        <f t="shared" si="204"/>
        <v>Low</v>
      </c>
      <c r="U601" s="43">
        <f t="shared" si="217"/>
        <v>2</v>
      </c>
      <c r="V601" s="48" t="str">
        <f t="shared" si="205"/>
        <v>Groundwater contribution to irrigation is Very High with current groundwater development stage classified as Low. There are 1278 surface water bodies, covering 0.2% of district area.</v>
      </c>
      <c r="W601" s="136">
        <v>100</v>
      </c>
      <c r="X601" s="134">
        <v>100</v>
      </c>
      <c r="Y601" s="143">
        <f>INDEX(Aquifer!E:E, MATCH(B601,Aquifer!C:C,0))*100</f>
        <v>0</v>
      </c>
      <c r="Z601" s="139">
        <f>(INDEX(Aquifer!G:G, MATCH(B601,Aquifer!C:C,0)))*(10^4/10^6)</f>
        <v>1077.5419999999999</v>
      </c>
      <c r="AA601" s="141">
        <v>155</v>
      </c>
      <c r="AB601" s="56">
        <f>INDEX(Replacement!M:M, MATCH(B601,Replacement!B:B,0))</f>
        <v>4.5</v>
      </c>
      <c r="AC601" s="57">
        <f t="shared" si="218"/>
        <v>1</v>
      </c>
      <c r="AD601" s="57">
        <f>(X601/100)*0.278+(Y601/100)*0.0732</f>
        <v>0.27800000000000002</v>
      </c>
      <c r="AE601" s="44">
        <f t="shared" si="206"/>
        <v>1.2231897603333333E-2</v>
      </c>
      <c r="AF601" s="61" t="str">
        <f t="shared" si="207"/>
        <v>District has 100 pumps, with 100 % of pumps being electric. The electric tariff subsidy is Moderate. These pumps abstract 1077 MCM of groundwater.</v>
      </c>
      <c r="AG601" s="146">
        <f>INDEX(Replacement!N:N,MATCH(B601,Replacement!B:B,0))</f>
        <v>82.539999999999992</v>
      </c>
      <c r="AH601" s="147">
        <f>INDEX('Community SIP'!C:C,MATCH(B601,'Community SIP'!B:B,0))</f>
        <v>1.25</v>
      </c>
      <c r="AI601" s="147">
        <f>INDEX('Community SIP'!D:D,MATCH(B601,'Community SIP'!B:B,0))</f>
        <v>2.04</v>
      </c>
      <c r="AJ601" s="67" t="str">
        <f t="shared" si="208"/>
        <v>Very High</v>
      </c>
      <c r="AK601" s="64">
        <f t="shared" si="209"/>
        <v>3</v>
      </c>
      <c r="AL601" s="64" t="str">
        <f t="shared" si="210"/>
        <v>High</v>
      </c>
      <c r="AM601" s="70" t="str">
        <f t="shared" si="211"/>
        <v>Small and Marginal farmers hold 82 % of holdings. The average area per holding is 1.25 ha with High fragmentation of land.</v>
      </c>
      <c r="AN601" s="150" t="str">
        <f>INDEX(DISCOM!E:E,MATCH(B601,DISCOM!B:B,0))</f>
        <v>Maharashtra State Electricity Distribution Company Limited (MSEDCL)</v>
      </c>
      <c r="AO601" s="150"/>
      <c r="AP601" s="150" t="str">
        <f>INDEX(DISCOM!F:F,MATCH(B601,DISCOM!B:B,0))</f>
        <v>C</v>
      </c>
      <c r="AQ601" s="74" t="str">
        <f>INDEX(DISCOM!H:H,MATCH(B601,DISCOM!B:B,0))</f>
        <v>Yes</v>
      </c>
      <c r="AR601" s="150" t="s">
        <v>726</v>
      </c>
      <c r="AS601" s="77">
        <f>(INDEX(Tariff!D:D,MATCH(A601,Tariff!A:A,0)))*100</f>
        <v>155</v>
      </c>
      <c r="AT601" s="85" t="str">
        <f>(INDEX(Tariff!E:E,MATCH(A601,Tariff!A:A,0)))</f>
        <v>Moderate</v>
      </c>
      <c r="AU601" s="86" t="str">
        <f t="shared" si="212"/>
        <v>Maharashtra State Electricity Distribution Company Limited (MSEDCL) is the Distribution Company responsible for distributing electricity. The rating of DISCOM (capturing financial and operational metrics) is C. More than 70 % of feeder is segregated.</v>
      </c>
      <c r="AV601" s="119" t="str">
        <f>INDEX('Community SIP'!I:I,MATCH(B601,'Community SIP'!B:B,0))</f>
        <v>Community SIP</v>
      </c>
      <c r="AW601" s="119" t="str">
        <f t="shared" si="215"/>
        <v xml:space="preserve"> Small farm areas alongside higher fragmentation of holdings suggests community SIPs may be preferred</v>
      </c>
      <c r="AX601" s="119" t="str">
        <f t="shared" si="216"/>
        <v xml:space="preserve"> High groundwater development suggests that new SIPs should focus on surface water sources. </v>
      </c>
      <c r="AY601" s="120" t="s">
        <v>727</v>
      </c>
      <c r="AZ601" s="119" t="str">
        <f t="shared" si="213"/>
        <v>Electric</v>
      </c>
      <c r="BA601" s="119"/>
      <c r="BB601" s="120" t="str">
        <f>INDEX(DISCOM!H:H,MATCH(B601,DISCOM!B:B,0))</f>
        <v>Yes</v>
      </c>
      <c r="BC601" s="153" t="s">
        <v>733</v>
      </c>
      <c r="BD601" s="181" t="str">
        <f t="shared" si="214"/>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601" s="58" t="s">
        <v>734</v>
      </c>
      <c r="BG601">
        <f>Y601*100</f>
        <v>0</v>
      </c>
    </row>
    <row r="602" spans="1:59" ht="123" customHeight="1" x14ac:dyDescent="0.25">
      <c r="A602" s="88" t="str">
        <f>INDEX(Aquifer!A:A,MATCH(B602,Aquifer!C:C,0))</f>
        <v>tamil nadu</v>
      </c>
      <c r="B602" s="89" t="s">
        <v>532</v>
      </c>
      <c r="C602" s="87">
        <v>5.4428653440278998</v>
      </c>
      <c r="D602" s="130">
        <f>INDEX(Aquifer!J:J,MATCH(B602,Aquifer!C:C,0))*100</f>
        <v>58.27849860300244</v>
      </c>
      <c r="E602" s="128">
        <v>151.1</v>
      </c>
      <c r="F602" s="128">
        <v>90.3</v>
      </c>
      <c r="G602" s="128">
        <v>57.968899009361451</v>
      </c>
      <c r="H602" s="46" t="str">
        <f t="shared" si="198"/>
        <v>High</v>
      </c>
      <c r="I602" s="46" t="str">
        <f t="shared" si="199"/>
        <v>Moderate</v>
      </c>
      <c r="J602" s="46" t="str">
        <f t="shared" si="200"/>
        <v>Very High</v>
      </c>
      <c r="K602" s="46" t="str">
        <f t="shared" si="201"/>
        <v>High</v>
      </c>
      <c r="L602" s="91" t="str">
        <f t="shared" si="202"/>
        <v>District has High proportion of area under cultivation, supporting Moderate cropping intensity. Irrigation coverage is Very High with High irrigation water requirements.</v>
      </c>
      <c r="M602" s="132">
        <v>18.48</v>
      </c>
      <c r="N602" s="132">
        <f>INDEX(Aquifer!H:H,MATCH(B602,Aquifer!C:C,0))</f>
        <v>102.85</v>
      </c>
      <c r="O602" s="77" t="str">
        <f>INDEX(Aquifer!F:F,MATCH(B602,Aquifer!C:C,0))</f>
        <v>HR</v>
      </c>
      <c r="P602" s="134">
        <f>INDEX(surface_water_body!F:F,MATCH(B602,surface_water_body!A:A,0))</f>
        <v>4564</v>
      </c>
      <c r="Q602" s="42">
        <f>INDEX(surface_water_body!D:D,MATCH(B602,surface_water_body!A:A,0))</f>
        <v>1334.9355299999984</v>
      </c>
      <c r="R602" s="132">
        <f>INDEX(surface_water_body!E:E,MATCH(B602,surface_water_body!A:A,0))</f>
        <v>38.693891174154324</v>
      </c>
      <c r="S602" s="43" t="str">
        <f t="shared" si="203"/>
        <v>Low</v>
      </c>
      <c r="T602" s="43" t="str">
        <f t="shared" si="204"/>
        <v>Over-exploited</v>
      </c>
      <c r="U602" s="43">
        <f t="shared" si="217"/>
        <v>4</v>
      </c>
      <c r="V602" s="48" t="str">
        <f t="shared" si="205"/>
        <v>Groundwater contribution to irrigation is Low with current groundwater development stage classified as Over-exploited. There are 4564 surface water bodies, covering 38.7% of district area.</v>
      </c>
      <c r="W602" s="136">
        <v>100</v>
      </c>
      <c r="X602" s="134">
        <v>85</v>
      </c>
      <c r="Y602" s="143">
        <f>INDEX(Aquifer!E:E, MATCH(B602,Aquifer!C:C,0))*100</f>
        <v>7.0000000000000009</v>
      </c>
      <c r="Z602" s="139">
        <f>(INDEX(Aquifer!G:G, MATCH(B602,Aquifer!C:C,0)))*(10^4/10^6)</f>
        <v>721.10810000000004</v>
      </c>
      <c r="AA602" s="141">
        <v>0</v>
      </c>
      <c r="AB602" s="56">
        <f>INDEX(Replacement!M:M, MATCH(B602,Replacement!B:B,0))</f>
        <v>5.5</v>
      </c>
      <c r="AC602" s="57">
        <f t="shared" si="218"/>
        <v>1</v>
      </c>
      <c r="AD602" s="57">
        <f>(X602/100)*0.278+(Y602/100)*0.0732</f>
        <v>0.241424</v>
      </c>
      <c r="AE602" s="44">
        <f t="shared" si="206"/>
        <v>8.6885203928371846E-3</v>
      </c>
      <c r="AF602" s="61" t="str">
        <f t="shared" si="207"/>
        <v>District has 100 pumps, with 85 % of pumps being electric. The electric tariff subsidy is Very High. These pumps abstract 721 MCM of groundwater.</v>
      </c>
      <c r="AG602" s="146">
        <f>INDEX(Replacement!N:N,MATCH(B602,Replacement!B:B,0))</f>
        <v>93.315100380000004</v>
      </c>
      <c r="AH602" s="147">
        <f>INDEX('Community SIP'!C:C,MATCH(B602,'Community SIP'!B:B,0))</f>
        <v>0.73</v>
      </c>
      <c r="AI602" s="147">
        <f>INDEX('Community SIP'!D:D,MATCH(B602,'Community SIP'!B:B,0))</f>
        <v>1.33</v>
      </c>
      <c r="AJ602" s="67" t="str">
        <f t="shared" si="208"/>
        <v>Very High</v>
      </c>
      <c r="AK602" s="64">
        <f t="shared" si="209"/>
        <v>4</v>
      </c>
      <c r="AL602" s="64" t="str">
        <f t="shared" si="210"/>
        <v>Moderate</v>
      </c>
      <c r="AM602" s="70" t="str">
        <f t="shared" si="211"/>
        <v>Small and Marginal farmers hold 93 % of holdings. The average area per holding is 0.73 ha with Moderate fragmentation of land.</v>
      </c>
      <c r="AN602" s="150" t="str">
        <f>INDEX(DISCOM!E:E,MATCH(B602,DISCOM!B:B,0))</f>
        <v>Tamil Nadu Generation and Distribution Corporation Limited (TANGEDCO)</v>
      </c>
      <c r="AO602" s="150"/>
      <c r="AP602" s="150" t="str">
        <f>INDEX(DISCOM!F:F,MATCH(B602,DISCOM!B:B,0))</f>
        <v>C-</v>
      </c>
      <c r="AQ602" s="74" t="str">
        <f>INDEX(DISCOM!H:H,MATCH(B602,DISCOM!B:B,0))</f>
        <v>No</v>
      </c>
      <c r="AR602" s="150"/>
      <c r="AS602" s="77">
        <f>(INDEX(Tariff!D:D,MATCH(A602,Tariff!A:A,0)))*100</f>
        <v>0</v>
      </c>
      <c r="AT602" s="85" t="str">
        <f>(INDEX(Tariff!E:E,MATCH(A602,Tariff!A:A,0)))</f>
        <v>Very High</v>
      </c>
      <c r="AU602" s="86" t="str">
        <f t="shared" si="212"/>
        <v xml:space="preserve">Tamil Nadu Generation and Distribution Corporation Limited (TANGEDCO) is the Distribution Company responsible for distributing electricity. The rating of DISCOM (capturing financial and operational metrics) is C-. </v>
      </c>
      <c r="AV602" s="119" t="str">
        <f>INDEX('Community SIP'!I:I,MATCH(B602,'Community SIP'!B:B,0))</f>
        <v>Community SIP</v>
      </c>
      <c r="AW602" s="119" t="str">
        <f t="shared" si="215"/>
        <v xml:space="preserve"> Small farm areas alongside higher fragmentation of holdings suggests community SIPs may be preferred</v>
      </c>
      <c r="AX602" s="119" t="str">
        <f t="shared" si="216"/>
        <v/>
      </c>
      <c r="AY602" s="119"/>
      <c r="AZ602" s="120" t="str">
        <f t="shared" si="213"/>
        <v>Electric</v>
      </c>
      <c r="BA602" s="119"/>
      <c r="BB602" s="120" t="str">
        <f>INDEX(DISCOM!H:H,MATCH(B602,DISCOM!B:B,0))</f>
        <v>No</v>
      </c>
      <c r="BC602" s="153" t="s">
        <v>724</v>
      </c>
      <c r="BD602"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02" s="58" t="s">
        <v>725</v>
      </c>
      <c r="BG602">
        <f>Y602*100</f>
        <v>700.00000000000011</v>
      </c>
    </row>
    <row r="603" spans="1:59" ht="123" customHeight="1" x14ac:dyDescent="0.25">
      <c r="A603" s="88" t="str">
        <f>INDEX(Aquifer!A:A,MATCH(B603,Aquifer!C:C,0))</f>
        <v>gujarat</v>
      </c>
      <c r="B603" s="89" t="s">
        <v>199</v>
      </c>
      <c r="C603" s="87">
        <v>5.2393355937198001</v>
      </c>
      <c r="D603" s="130">
        <f>INDEX(Aquifer!J:J,MATCH(B603,Aquifer!C:C,0))*100</f>
        <v>31.733448937883196</v>
      </c>
      <c r="E603" s="128">
        <v>126</v>
      </c>
      <c r="F603" s="128">
        <v>32.4</v>
      </c>
      <c r="G603" s="128">
        <v>68.850082372322902</v>
      </c>
      <c r="H603" s="46" t="str">
        <f t="shared" si="198"/>
        <v>Moderate</v>
      </c>
      <c r="I603" s="46" t="str">
        <f t="shared" si="199"/>
        <v>Low</v>
      </c>
      <c r="J603" s="46" t="str">
        <f t="shared" si="200"/>
        <v>Moderate</v>
      </c>
      <c r="K603" s="46" t="str">
        <f t="shared" si="201"/>
        <v>Very High</v>
      </c>
      <c r="L603" s="91" t="str">
        <f t="shared" si="202"/>
        <v>District has Moderate proportion of area under cultivation, supporting Low cropping intensity. Irrigation coverage is Moderate with Very High irrigation water requirements.</v>
      </c>
      <c r="M603" s="132">
        <v>77.94</v>
      </c>
      <c r="N603" s="132">
        <f>INDEX(Aquifer!H:H,MATCH(B603,Aquifer!C:C,0))</f>
        <v>10</v>
      </c>
      <c r="O603" s="77" t="str">
        <f>INDEX(Aquifer!F:F,MATCH(B603,Aquifer!C:C,0))</f>
        <v>HR</v>
      </c>
      <c r="P603" s="134">
        <f>INDEX(surface_water_body!F:F,MATCH(B603,surface_water_body!A:A,0))</f>
        <v>1284</v>
      </c>
      <c r="Q603" s="42">
        <f>INDEX(surface_water_body!D:D,MATCH(B603,surface_water_body!A:A,0))</f>
        <v>21.043699999999994</v>
      </c>
      <c r="R603" s="132">
        <f>INDEX(surface_water_body!E:E,MATCH(B603,surface_water_body!A:A,0))</f>
        <v>1.1733981775910782</v>
      </c>
      <c r="S603" s="43" t="str">
        <f t="shared" si="203"/>
        <v>Very High</v>
      </c>
      <c r="T603" s="43" t="str">
        <f t="shared" si="204"/>
        <v>Low</v>
      </c>
      <c r="U603" s="43">
        <f t="shared" si="217"/>
        <v>4</v>
      </c>
      <c r="V603" s="48" t="str">
        <f t="shared" si="205"/>
        <v>Groundwater contribution to irrigation is Very High with current groundwater development stage classified as Low. There are 1284 surface water bodies, covering 1.2% of district area.</v>
      </c>
      <c r="W603" s="136">
        <v>100</v>
      </c>
      <c r="X603" s="134">
        <v>100</v>
      </c>
      <c r="Y603" s="143">
        <f>INDEX(Aquifer!E:E, MATCH(B603,Aquifer!C:C,0))*100</f>
        <v>0</v>
      </c>
      <c r="Z603" s="139">
        <f>(INDEX(Aquifer!G:G, MATCH(B603,Aquifer!C:C,0)))*(10^4/10^6)</f>
        <v>27.386500000000002</v>
      </c>
      <c r="AA603" s="141">
        <v>60</v>
      </c>
      <c r="AB603" s="56">
        <f>INDEX(Replacement!M:M, MATCH(B603,Replacement!B:B,0))</f>
        <v>4.8</v>
      </c>
      <c r="AC603" s="57">
        <f t="shared" si="218"/>
        <v>1</v>
      </c>
      <c r="AD603" s="57">
        <f>(X603/100)*0.278+(Y603/100)*0.0732</f>
        <v>0.27800000000000002</v>
      </c>
      <c r="AE603" s="44">
        <f t="shared" si="206"/>
        <v>3.3160791377777782E-4</v>
      </c>
      <c r="AF603" s="61" t="str">
        <f t="shared" si="207"/>
        <v>District has 100 pumps, with 100 % of pumps being electric. The electric tariff subsidy is Very High. These pumps abstract 27 MCM of groundwater.</v>
      </c>
      <c r="AG603" s="146">
        <f>INDEX(Replacement!N:N,MATCH(B603,Replacement!B:B,0))</f>
        <v>28.24</v>
      </c>
      <c r="AH603" s="147">
        <f>INDEX('Community SIP'!C:C,MATCH(B603,'Community SIP'!B:B,0))</f>
        <v>4.29</v>
      </c>
      <c r="AI603" s="147">
        <f>INDEX('Community SIP'!D:D,MATCH(B603,'Community SIP'!B:B,0))</f>
        <v>1.1100000000000001</v>
      </c>
      <c r="AJ603" s="67" t="str">
        <f t="shared" si="208"/>
        <v>Low</v>
      </c>
      <c r="AK603" s="64">
        <f t="shared" si="209"/>
        <v>1</v>
      </c>
      <c r="AL603" s="64" t="str">
        <f t="shared" si="210"/>
        <v>Low</v>
      </c>
      <c r="AM603" s="70" t="str">
        <f t="shared" si="211"/>
        <v>Small and Marginal farmers hold 28 % of holdings. The average area per holding is 4.29 ha with Low fragmentation of land.</v>
      </c>
      <c r="AN603" s="150" t="str">
        <f>INDEX(DISCOM!E:E,MATCH(B603,DISCOM!B:B,0))</f>
        <v>Dakshin Gujarat Vij Company Limited (DGVCL)</v>
      </c>
      <c r="AO603" s="150"/>
      <c r="AP603" s="150" t="str">
        <f>INDEX(DISCOM!F:F,MATCH(B603,DISCOM!B:B,0))</f>
        <v>A+</v>
      </c>
      <c r="AQ603" s="74" t="str">
        <f>INDEX(DISCOM!H:H,MATCH(B603,DISCOM!B:B,0))</f>
        <v>Yes</v>
      </c>
      <c r="AR603" s="150" t="s">
        <v>726</v>
      </c>
      <c r="AS603" s="77">
        <f>(INDEX(Tariff!D:D,MATCH(A603,Tariff!A:A,0)))*100</f>
        <v>60</v>
      </c>
      <c r="AT603" s="85" t="str">
        <f>(INDEX(Tariff!E:E,MATCH(A603,Tariff!A:A,0)))</f>
        <v>Very High</v>
      </c>
      <c r="AU603" s="86" t="str">
        <f t="shared" si="212"/>
        <v>Dakshin Gujarat Vij Company Limited (DGVCL) is the Distribution Company responsible for distributing electricity. The rating of DISCOM (capturing financial and operational metrics) is A+. More than 70 % of feeder is segregated.</v>
      </c>
      <c r="AV603" s="119" t="str">
        <f>INDEX('Community SIP'!I:I,MATCH(B603,'Community SIP'!B:B,0))</f>
        <v/>
      </c>
      <c r="AW603" s="119" t="str">
        <f t="shared" si="215"/>
        <v/>
      </c>
      <c r="AX603" s="119" t="str">
        <f t="shared" si="216"/>
        <v xml:space="preserve"> High groundwater development suggests that new SIPs should focus on surface water sources. </v>
      </c>
      <c r="AY603" s="120" t="s">
        <v>727</v>
      </c>
      <c r="AZ603" s="119" t="str">
        <f t="shared" si="213"/>
        <v>Electric</v>
      </c>
      <c r="BA603" s="120" t="s">
        <v>728</v>
      </c>
      <c r="BB603" s="120" t="str">
        <f>INDEX(DISCOM!H:H,MATCH(B603,DISCOM!B:B,0))</f>
        <v>Yes</v>
      </c>
      <c r="BC603" s="153" t="s">
        <v>729</v>
      </c>
      <c r="BD603" s="181" t="str">
        <f t="shared" si="21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603" s="58" t="s">
        <v>730</v>
      </c>
      <c r="BG603">
        <f>Y603*100</f>
        <v>0</v>
      </c>
    </row>
    <row r="604" spans="1:59" ht="123" customHeight="1" x14ac:dyDescent="0.25">
      <c r="A604" s="88" t="str">
        <f>INDEX(Aquifer!A:A,MATCH(B604,Aquifer!C:C,0))</f>
        <v>tamil nadu</v>
      </c>
      <c r="B604" s="89" t="s">
        <v>395</v>
      </c>
      <c r="C604" s="87">
        <v>4.99</v>
      </c>
      <c r="D604" s="130">
        <f>INDEX(Aquifer!J:J,MATCH(B604,Aquifer!C:C,0))*100</f>
        <v>28.947482169872487</v>
      </c>
      <c r="E604" s="128">
        <v>100.1</v>
      </c>
      <c r="F604" s="128">
        <v>1.9</v>
      </c>
      <c r="G604" s="128">
        <v>53.077625335922129</v>
      </c>
      <c r="H604" s="46" t="str">
        <f t="shared" si="198"/>
        <v>Moderate</v>
      </c>
      <c r="I604" s="46" t="str">
        <f t="shared" si="199"/>
        <v>Low</v>
      </c>
      <c r="J604" s="46" t="str">
        <f t="shared" si="200"/>
        <v>Low</v>
      </c>
      <c r="K604" s="46" t="str">
        <f t="shared" si="201"/>
        <v>High</v>
      </c>
      <c r="L604" s="91" t="str">
        <f t="shared" si="202"/>
        <v>District has Moderate proportion of area under cultivation, supporting Low cropping intensity. Irrigation coverage is Low with High irrigation water requirements.</v>
      </c>
      <c r="M604" s="132">
        <v>41.81</v>
      </c>
      <c r="N604" s="132">
        <f>INDEX(Aquifer!H:H,MATCH(B604,Aquifer!C:C,0))</f>
        <v>9.7200000000000006</v>
      </c>
      <c r="O604" s="77" t="str">
        <f>INDEX(Aquifer!F:F,MATCH(B604,Aquifer!C:C,0))</f>
        <v>SR</v>
      </c>
      <c r="P604" s="134">
        <f>INDEX(surface_water_body!F:F,MATCH(B604,surface_water_body!A:A,0))</f>
        <v>98</v>
      </c>
      <c r="Q604" s="42">
        <f>INDEX(surface_water_body!D:D,MATCH(B604,surface_water_body!A:A,0))</f>
        <v>0.61453999999999998</v>
      </c>
      <c r="R604" s="132">
        <f>INDEX(surface_water_body!E:E,MATCH(B604,surface_water_body!A:A,0))</f>
        <v>2.3398366327958876E-2</v>
      </c>
      <c r="S604" s="43" t="str">
        <f t="shared" si="203"/>
        <v>Moderate</v>
      </c>
      <c r="T604" s="43" t="str">
        <f t="shared" si="204"/>
        <v>Low</v>
      </c>
      <c r="U604" s="43">
        <f t="shared" si="217"/>
        <v>1</v>
      </c>
      <c r="V604" s="48" t="str">
        <f t="shared" si="205"/>
        <v>Groundwater contribution to irrigation is Moderate with current groundwater development stage classified as Low. There are 98 surface water bodies, covering 0% of district area.</v>
      </c>
      <c r="W604" s="136">
        <v>100</v>
      </c>
      <c r="X604" s="134">
        <v>93</v>
      </c>
      <c r="Y604" s="143">
        <f>INDEX(Aquifer!E:E, MATCH(B604,Aquifer!C:C,0))*100</f>
        <v>7.0000000000000009</v>
      </c>
      <c r="Z604" s="139">
        <f>(INDEX(Aquifer!G:G, MATCH(B604,Aquifer!C:C,0)))*(10^4/10^6)</f>
        <v>173.1756</v>
      </c>
      <c r="AA604" s="141">
        <v>0</v>
      </c>
      <c r="AB604" s="56">
        <f>INDEX(Replacement!M:M, MATCH(B604,Replacement!B:B,0))</f>
        <v>3.6</v>
      </c>
      <c r="AC604" s="57">
        <f t="shared" si="218"/>
        <v>1</v>
      </c>
      <c r="AD604" s="57">
        <f>(X604/100)*0.278+(Y604/100)*0.0732</f>
        <v>0.26366400000000006</v>
      </c>
      <c r="AE604" s="44">
        <f t="shared" si="206"/>
        <v>1.4915655990144004E-3</v>
      </c>
      <c r="AF604" s="61" t="str">
        <f t="shared" si="207"/>
        <v>District has 100 pumps, with 93 % of pumps being electric. The electric tariff subsidy is Very High. These pumps abstract 173 MCM of groundwater.</v>
      </c>
      <c r="AG604" s="146">
        <f>INDEX(Replacement!N:N,MATCH(B604,Replacement!B:B,0))</f>
        <v>95.158042838</v>
      </c>
      <c r="AH604" s="147">
        <f>INDEX('Community SIP'!C:C,MATCH(B604,'Community SIP'!B:B,0))</f>
        <v>0.72</v>
      </c>
      <c r="AI604" s="147">
        <f>INDEX('Community SIP'!D:D,MATCH(B604,'Community SIP'!B:B,0))</f>
        <v>1.8</v>
      </c>
      <c r="AJ604" s="67" t="str">
        <f t="shared" si="208"/>
        <v>Very High</v>
      </c>
      <c r="AK604" s="64">
        <f t="shared" si="209"/>
        <v>4</v>
      </c>
      <c r="AL604" s="64" t="str">
        <f t="shared" si="210"/>
        <v>Moderate</v>
      </c>
      <c r="AM604" s="70" t="str">
        <f t="shared" si="211"/>
        <v>Small and Marginal farmers hold 95 % of holdings. The average area per holding is 0.72 ha with Moderate fragmentation of land.</v>
      </c>
      <c r="AN604" s="150" t="str">
        <f>INDEX(DISCOM!E:E,MATCH(B604,DISCOM!B:B,0))</f>
        <v>Tamil Nadu Generation and Distribution Corporation Limited (TANGEDCO)</v>
      </c>
      <c r="AO604" s="150"/>
      <c r="AP604" s="150" t="str">
        <f>INDEX(DISCOM!F:F,MATCH(B604,DISCOM!B:B,0))</f>
        <v>C-</v>
      </c>
      <c r="AQ604" s="74" t="str">
        <f>INDEX(DISCOM!H:H,MATCH(B604,DISCOM!B:B,0))</f>
        <v>No</v>
      </c>
      <c r="AR604" s="150"/>
      <c r="AS604" s="77">
        <f>(INDEX(Tariff!D:D,MATCH(A604,Tariff!A:A,0)))*100</f>
        <v>0</v>
      </c>
      <c r="AT604" s="85" t="str">
        <f>(INDEX(Tariff!E:E,MATCH(A604,Tariff!A:A,0)))</f>
        <v>Very High</v>
      </c>
      <c r="AU604" s="86" t="str">
        <f t="shared" si="212"/>
        <v xml:space="preserve">Tamil Nadu Generation and Distribution Corporation Limited (TANGEDCO) is the Distribution Company responsible for distributing electricity. The rating of DISCOM (capturing financial and operational metrics) is C-. </v>
      </c>
      <c r="AV604" s="119" t="str">
        <f>INDEX('Community SIP'!I:I,MATCH(B604,'Community SIP'!B:B,0))</f>
        <v>Community SIP</v>
      </c>
      <c r="AW604" s="119" t="str">
        <f t="shared" si="215"/>
        <v xml:space="preserve"> Small farm areas alongside higher fragmentation of holdings suggests community SIPs may be preferred</v>
      </c>
      <c r="AX604" s="119" t="str">
        <f t="shared" si="216"/>
        <v/>
      </c>
      <c r="AY604" s="119"/>
      <c r="AZ604" s="120" t="str">
        <f t="shared" si="213"/>
        <v>Electric</v>
      </c>
      <c r="BA604" s="119"/>
      <c r="BB604" s="120" t="str">
        <f>INDEX(DISCOM!H:H,MATCH(B604,DISCOM!B:B,0))</f>
        <v>No</v>
      </c>
      <c r="BC604" s="153" t="s">
        <v>724</v>
      </c>
      <c r="BD604"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04" s="58" t="s">
        <v>725</v>
      </c>
      <c r="BG604">
        <f>Y604*100</f>
        <v>700.00000000000011</v>
      </c>
    </row>
    <row r="605" spans="1:59" ht="123" customHeight="1" x14ac:dyDescent="0.25">
      <c r="A605" s="88" t="str">
        <f>INDEX(Aquifer!A:A,MATCH(B605,Aquifer!C:C,0))</f>
        <v>tamil nadu</v>
      </c>
      <c r="B605" s="89" t="s">
        <v>664</v>
      </c>
      <c r="C605" s="87">
        <v>5.52</v>
      </c>
      <c r="D605" s="130">
        <f>INDEX(Aquifer!J:J,MATCH(B605,Aquifer!C:C,0))*100</f>
        <v>33.173981432933417</v>
      </c>
      <c r="E605" s="128">
        <v>104.60000000000001</v>
      </c>
      <c r="F605" s="128">
        <v>56.9</v>
      </c>
      <c r="G605" s="128">
        <v>57.272635915988332</v>
      </c>
      <c r="H605" s="46" t="str">
        <f t="shared" si="198"/>
        <v>Moderate</v>
      </c>
      <c r="I605" s="46" t="str">
        <f t="shared" si="199"/>
        <v>Low</v>
      </c>
      <c r="J605" s="46" t="str">
        <f t="shared" si="200"/>
        <v>High</v>
      </c>
      <c r="K605" s="46" t="str">
        <f t="shared" si="201"/>
        <v>High</v>
      </c>
      <c r="L605" s="91" t="str">
        <f t="shared" si="202"/>
        <v>District has Moderate proportion of area under cultivation, supporting Low cropping intensity. Irrigation coverage is High with High irrigation water requirements.</v>
      </c>
      <c r="M605" s="132">
        <v>82.55</v>
      </c>
      <c r="N605" s="132">
        <f>INDEX(Aquifer!H:H,MATCH(B605,Aquifer!C:C,0))</f>
        <v>75.94</v>
      </c>
      <c r="O605" s="77" t="str">
        <f>INDEX(Aquifer!F:F,MATCH(B605,Aquifer!C:C,0))</f>
        <v>SR</v>
      </c>
      <c r="P605" s="134">
        <f>INDEX(surface_water_body!F:F,MATCH(B605,surface_water_body!A:A,0))</f>
        <v>1361</v>
      </c>
      <c r="Q605" s="42">
        <f>INDEX(surface_water_body!D:D,MATCH(B605,surface_water_body!A:A,0))</f>
        <v>34.854699999999987</v>
      </c>
      <c r="R605" s="132">
        <f>INDEX(surface_water_body!E:E,MATCH(B605,surface_water_body!A:A,0))</f>
        <v>1.1928625816507255</v>
      </c>
      <c r="S605" s="43" t="str">
        <f t="shared" si="203"/>
        <v>Very High</v>
      </c>
      <c r="T605" s="43" t="str">
        <f t="shared" si="204"/>
        <v>Semi-critical</v>
      </c>
      <c r="U605" s="43">
        <f t="shared" si="217"/>
        <v>4</v>
      </c>
      <c r="V605" s="48" t="str">
        <f t="shared" si="205"/>
        <v>Groundwater contribution to irrigation is Very High with current groundwater development stage classified as Semi-critical. There are 1361 surface water bodies, covering 1.2% of district area.</v>
      </c>
      <c r="W605" s="136">
        <v>100</v>
      </c>
      <c r="X605" s="134">
        <v>32</v>
      </c>
      <c r="Y605" s="143">
        <f>INDEX(Aquifer!E:E, MATCH(B605,Aquifer!C:C,0))*100</f>
        <v>60</v>
      </c>
      <c r="Z605" s="139">
        <f>(INDEX(Aquifer!G:G, MATCH(B605,Aquifer!C:C,0)))*(10^4/10^6)</f>
        <v>948.91089999999997</v>
      </c>
      <c r="AA605" s="141">
        <v>0</v>
      </c>
      <c r="AB605" s="56">
        <f>INDEX(Replacement!M:M, MATCH(B605,Replacement!B:B,0))</f>
        <v>10.3</v>
      </c>
      <c r="AC605" s="57">
        <f t="shared" si="218"/>
        <v>3</v>
      </c>
      <c r="AD605" s="57">
        <f>(X605/100)*0.278+(Y605/100)*0.0732</f>
        <v>0.13288</v>
      </c>
      <c r="AE605" s="44">
        <f t="shared" si="206"/>
        <v>1.1784864669230073E-2</v>
      </c>
      <c r="AF605" s="61" t="str">
        <f t="shared" si="207"/>
        <v>District has 100 pumps, with 32 % of pumps being electric. The electric tariff subsidy is Very High. These pumps abstract 948 MCM of groundwater.</v>
      </c>
      <c r="AG605" s="146">
        <f>INDEX(Replacement!N:N,MATCH(B605,Replacement!B:B,0))</f>
        <v>90.57618088000001</v>
      </c>
      <c r="AH605" s="147">
        <f>INDEX('Community SIP'!C:C,MATCH(B605,'Community SIP'!B:B,0))</f>
        <v>0.89</v>
      </c>
      <c r="AI605" s="147">
        <f>INDEX('Community SIP'!D:D,MATCH(B605,'Community SIP'!B:B,0))</f>
        <v>1.26</v>
      </c>
      <c r="AJ605" s="67" t="str">
        <f t="shared" si="208"/>
        <v>Very High</v>
      </c>
      <c r="AK605" s="64">
        <f t="shared" si="209"/>
        <v>4</v>
      </c>
      <c r="AL605" s="64" t="str">
        <f t="shared" si="210"/>
        <v>Moderate</v>
      </c>
      <c r="AM605" s="70" t="str">
        <f t="shared" si="211"/>
        <v>Small and Marginal farmers hold 90 % of holdings. The average area per holding is 0.89 ha with Moderate fragmentation of land.</v>
      </c>
      <c r="AN605" s="150" t="str">
        <f>INDEX(DISCOM!E:E,MATCH(B605,DISCOM!B:B,0))</f>
        <v>Tamil Nadu Generation and Distribution Corporation Limited (TANGEDCO)</v>
      </c>
      <c r="AO605" s="150"/>
      <c r="AP605" s="150" t="str">
        <f>INDEX(DISCOM!F:F,MATCH(B605,DISCOM!B:B,0))</f>
        <v>C-</v>
      </c>
      <c r="AQ605" s="74" t="str">
        <f>INDEX(DISCOM!H:H,MATCH(B605,DISCOM!B:B,0))</f>
        <v>No</v>
      </c>
      <c r="AR605" s="150"/>
      <c r="AS605" s="77">
        <f>(INDEX(Tariff!D:D,MATCH(A605,Tariff!A:A,0)))*100</f>
        <v>0</v>
      </c>
      <c r="AT605" s="85" t="str">
        <f>(INDEX(Tariff!E:E,MATCH(A605,Tariff!A:A,0)))</f>
        <v>Very High</v>
      </c>
      <c r="AU605" s="86" t="str">
        <f t="shared" si="212"/>
        <v xml:space="preserve">Tamil Nadu Generation and Distribution Corporation Limited (TANGEDCO) is the Distribution Company responsible for distributing electricity. The rating of DISCOM (capturing financial and operational metrics) is C-. </v>
      </c>
      <c r="AV605" s="119" t="str">
        <f>INDEX('Community SIP'!I:I,MATCH(B605,'Community SIP'!B:B,0))</f>
        <v>Community SIP</v>
      </c>
      <c r="AW605" s="119" t="str">
        <f t="shared" si="215"/>
        <v xml:space="preserve"> Small farm areas alongside higher fragmentation of holdings suggests community SIPs may be preferred</v>
      </c>
      <c r="AX605" s="119" t="str">
        <f t="shared" si="216"/>
        <v xml:space="preserve"> High groundwater development suggests that new SIPs should focus on surface water sources. </v>
      </c>
      <c r="AY605" s="120" t="s">
        <v>727</v>
      </c>
      <c r="AZ605" s="119" t="str">
        <f t="shared" si="213"/>
        <v>Diesel</v>
      </c>
      <c r="BA605" s="119"/>
      <c r="BB605" s="120" t="str">
        <f>INDEX(DISCOM!H:H,MATCH(B605,DISCOM!B:B,0))</f>
        <v>No</v>
      </c>
      <c r="BC605" s="153" t="s">
        <v>736</v>
      </c>
      <c r="BD605" s="181" t="str">
        <f t="shared" si="214"/>
        <v>Higher proportion of diesel pumps suggests that PM-KUSUM model B be preferred. High groundwater development suggests that new SIPs should focus on surface water sources.  Small farm areas alongside higher fragmentation of holdings suggests community SIPs may be preferred</v>
      </c>
      <c r="BE605" s="58" t="s">
        <v>737</v>
      </c>
      <c r="BG605">
        <f>Y605*100</f>
        <v>6000</v>
      </c>
    </row>
    <row r="606" spans="1:59" ht="123" customHeight="1" x14ac:dyDescent="0.25">
      <c r="A606" s="88" t="str">
        <f>INDEX(Aquifer!A:A,MATCH(B606,Aquifer!C:C,0))</f>
        <v>tamil nadu</v>
      </c>
      <c r="B606" s="89" t="s">
        <v>629</v>
      </c>
      <c r="C606" s="87">
        <v>5.3</v>
      </c>
      <c r="D606" s="130">
        <f>INDEX(Aquifer!J:J,MATCH(B606,Aquifer!C:C,0))*100</f>
        <v>28.409999105128847</v>
      </c>
      <c r="E606" s="128">
        <v>157.20000000000002</v>
      </c>
      <c r="F606" s="128">
        <v>95.9</v>
      </c>
      <c r="G606" s="128">
        <v>57.701157261432002</v>
      </c>
      <c r="H606" s="46" t="str">
        <f t="shared" si="198"/>
        <v>Moderate</v>
      </c>
      <c r="I606" s="46" t="str">
        <f t="shared" si="199"/>
        <v>Moderate</v>
      </c>
      <c r="J606" s="46" t="str">
        <f t="shared" si="200"/>
        <v>Very High</v>
      </c>
      <c r="K606" s="46" t="str">
        <f t="shared" si="201"/>
        <v>High</v>
      </c>
      <c r="L606" s="91" t="str">
        <f t="shared" si="202"/>
        <v>District has Moderate proportion of area under cultivation, supporting Moderate cropping intensity. Irrigation coverage is Very High with High irrigation water requirements.</v>
      </c>
      <c r="M606" s="132">
        <v>63.1</v>
      </c>
      <c r="N606" s="132">
        <f>INDEX(Aquifer!H:H,MATCH(B606,Aquifer!C:C,0))</f>
        <v>54.89</v>
      </c>
      <c r="O606" s="77" t="str">
        <f>INDEX(Aquifer!F:F,MATCH(B606,Aquifer!C:C,0))</f>
        <v>HR</v>
      </c>
      <c r="P606" s="134">
        <f>INDEX(surface_water_body!F:F,MATCH(B606,surface_water_body!A:A,0))</f>
        <v>3758</v>
      </c>
      <c r="Q606" s="42">
        <f>INDEX(surface_water_body!D:D,MATCH(B606,surface_water_body!A:A,0))</f>
        <v>78.410239999999533</v>
      </c>
      <c r="R606" s="132">
        <f>INDEX(surface_water_body!E:E,MATCH(B606,surface_water_body!A:A,0))</f>
        <v>2.3386968795038818</v>
      </c>
      <c r="S606" s="43" t="str">
        <f t="shared" si="203"/>
        <v>High</v>
      </c>
      <c r="T606" s="43" t="str">
        <f t="shared" si="204"/>
        <v>Moderate</v>
      </c>
      <c r="U606" s="43">
        <f t="shared" si="217"/>
        <v>4</v>
      </c>
      <c r="V606" s="48" t="str">
        <f t="shared" si="205"/>
        <v>Groundwater contribution to irrigation is High with current groundwater development stage classified as Moderate. There are 3758 surface water bodies, covering 2.3% of district area.</v>
      </c>
      <c r="W606" s="136">
        <v>100</v>
      </c>
      <c r="X606" s="134">
        <v>97</v>
      </c>
      <c r="Y606" s="143">
        <f>INDEX(Aquifer!E:E, MATCH(B606,Aquifer!C:C,0))*100</f>
        <v>1</v>
      </c>
      <c r="Z606" s="139">
        <f>(INDEX(Aquifer!G:G, MATCH(B606,Aquifer!C:C,0)))*(10^4/10^6)</f>
        <v>8.6685999999999996</v>
      </c>
      <c r="AA606" s="141">
        <v>0</v>
      </c>
      <c r="AB606" s="56">
        <f>INDEX(Replacement!M:M, MATCH(B606,Replacement!B:B,0))</f>
        <v>4.74</v>
      </c>
      <c r="AC606" s="57">
        <f t="shared" si="218"/>
        <v>1</v>
      </c>
      <c r="AD606" s="57">
        <f>(X606/100)*0.278+(Y606/100)*0.0732</f>
        <v>0.27039200000000002</v>
      </c>
      <c r="AE606" s="44">
        <f t="shared" si="206"/>
        <v>1.0081460747816891E-4</v>
      </c>
      <c r="AF606" s="61" t="str">
        <f t="shared" si="207"/>
        <v>District has 100 pumps, with 97 % of pumps being electric. The electric tariff subsidy is Very High. These pumps abstract 8 MCM of groundwater.</v>
      </c>
      <c r="AG606" s="146">
        <f>INDEX(Replacement!N:N,MATCH(B606,Replacement!B:B,0))</f>
        <v>94.864654420000008</v>
      </c>
      <c r="AH606" s="147">
        <f>INDEX('Community SIP'!C:C,MATCH(B606,'Community SIP'!B:B,0))</f>
        <v>0.6</v>
      </c>
      <c r="AI606" s="147">
        <f>INDEX('Community SIP'!D:D,MATCH(B606,'Community SIP'!B:B,0))</f>
        <v>2.79</v>
      </c>
      <c r="AJ606" s="67" t="str">
        <f t="shared" si="208"/>
        <v>Very High</v>
      </c>
      <c r="AK606" s="64">
        <f t="shared" si="209"/>
        <v>4</v>
      </c>
      <c r="AL606" s="64" t="str">
        <f t="shared" si="210"/>
        <v>High</v>
      </c>
      <c r="AM606" s="70" t="str">
        <f t="shared" si="211"/>
        <v>Small and Marginal farmers hold 94 % of holdings. The average area per holding is 0.6 ha with High fragmentation of land.</v>
      </c>
      <c r="AN606" s="150" t="str">
        <f>INDEX(DISCOM!E:E,MATCH(B606,DISCOM!B:B,0))</f>
        <v>Tamil Nadu Generation and Distribution Corporation Limited (TANGEDCO)</v>
      </c>
      <c r="AO606" s="150"/>
      <c r="AP606" s="150" t="str">
        <f>INDEX(DISCOM!F:F,MATCH(B606,DISCOM!B:B,0))</f>
        <v>C-</v>
      </c>
      <c r="AQ606" s="74" t="str">
        <f>INDEX(DISCOM!H:H,MATCH(B606,DISCOM!B:B,0))</f>
        <v>No</v>
      </c>
      <c r="AR606" s="150"/>
      <c r="AS606" s="77">
        <f>(INDEX(Tariff!D:D,MATCH(A606,Tariff!A:A,0)))*100</f>
        <v>0</v>
      </c>
      <c r="AT606" s="85" t="str">
        <f>(INDEX(Tariff!E:E,MATCH(A606,Tariff!A:A,0)))</f>
        <v>Very High</v>
      </c>
      <c r="AU606" s="86" t="str">
        <f t="shared" si="212"/>
        <v xml:space="preserve">Tamil Nadu Generation and Distribution Corporation Limited (TANGEDCO) is the Distribution Company responsible for distributing electricity. The rating of DISCOM (capturing financial and operational metrics) is C-. </v>
      </c>
      <c r="AV606" s="119" t="str">
        <f>INDEX('Community SIP'!I:I,MATCH(B606,'Community SIP'!B:B,0))</f>
        <v>Community SIP</v>
      </c>
      <c r="AW606" s="119" t="str">
        <f t="shared" si="215"/>
        <v xml:space="preserve"> Small farm areas alongside higher fragmentation of holdings suggests community SIPs may be preferred</v>
      </c>
      <c r="AX606" s="119" t="str">
        <f t="shared" si="216"/>
        <v/>
      </c>
      <c r="AY606" s="119"/>
      <c r="AZ606" s="120" t="str">
        <f t="shared" si="213"/>
        <v>Electric</v>
      </c>
      <c r="BA606" s="119"/>
      <c r="BB606" s="120" t="str">
        <f>INDEX(DISCOM!H:H,MATCH(B606,DISCOM!B:B,0))</f>
        <v>No</v>
      </c>
      <c r="BC606" s="153" t="s">
        <v>724</v>
      </c>
      <c r="BD606"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06" s="58" t="s">
        <v>725</v>
      </c>
      <c r="BG606">
        <f>Y606*100</f>
        <v>100</v>
      </c>
    </row>
    <row r="607" spans="1:59" ht="123" customHeight="1" x14ac:dyDescent="0.25">
      <c r="A607" s="88" t="str">
        <f>INDEX(Aquifer!A:A,MATCH(B607,Aquifer!C:C,0))</f>
        <v>kerala</v>
      </c>
      <c r="B607" s="89" t="s">
        <v>396</v>
      </c>
      <c r="C607" s="87">
        <v>5.47</v>
      </c>
      <c r="D607" s="130">
        <f>INDEX(Aquifer!J:J,MATCH(B607,Aquifer!C:C,0))*100</f>
        <v>58.316764252837316</v>
      </c>
      <c r="E607" s="128">
        <v>123.9</v>
      </c>
      <c r="F607" s="128">
        <v>7.8</v>
      </c>
      <c r="G607" s="128">
        <v>43.047229867783386</v>
      </c>
      <c r="H607" s="46" t="str">
        <f t="shared" si="198"/>
        <v>High</v>
      </c>
      <c r="I607" s="46" t="str">
        <f t="shared" si="199"/>
        <v>Low</v>
      </c>
      <c r="J607" s="46" t="str">
        <f t="shared" si="200"/>
        <v>Low</v>
      </c>
      <c r="K607" s="46" t="str">
        <f t="shared" si="201"/>
        <v>Moderate</v>
      </c>
      <c r="L607" s="91" t="str">
        <f t="shared" si="202"/>
        <v>District has High proportion of area under cultivation, supporting Low cropping intensity. Irrigation coverage is Low with Moderate irrigation water requirements.</v>
      </c>
      <c r="M607" s="132">
        <v>20.47</v>
      </c>
      <c r="N607" s="132">
        <f>INDEX(Aquifer!H:H,MATCH(B607,Aquifer!C:C,0))</f>
        <v>67.73</v>
      </c>
      <c r="O607" s="77" t="str">
        <f>INDEX(Aquifer!F:F,MATCH(B607,Aquifer!C:C,0))</f>
        <v>HR</v>
      </c>
      <c r="P607" s="134">
        <f>INDEX(surface_water_body!F:F,MATCH(B607,surface_water_body!A:A,0))</f>
        <v>2649</v>
      </c>
      <c r="Q607" s="42">
        <f>INDEX(surface_water_body!D:D,MATCH(B607,surface_water_body!A:A,0))</f>
        <v>21.234090000000155</v>
      </c>
      <c r="R607" s="132">
        <f>INDEX(surface_water_body!E:E,MATCH(B607,surface_water_body!A:A,0))</f>
        <v>1.0095833876179052</v>
      </c>
      <c r="S607" s="43" t="str">
        <f t="shared" si="203"/>
        <v>Low</v>
      </c>
      <c r="T607" s="43" t="str">
        <f t="shared" si="204"/>
        <v>Moderate</v>
      </c>
      <c r="U607" s="43">
        <f t="shared" si="217"/>
        <v>4</v>
      </c>
      <c r="V607" s="48" t="str">
        <f t="shared" si="205"/>
        <v>Groundwater contribution to irrigation is Low with current groundwater development stage classified as Moderate. There are 2649 surface water bodies, covering 1% of district area.</v>
      </c>
      <c r="W607" s="136">
        <v>100</v>
      </c>
      <c r="X607" s="134">
        <v>98</v>
      </c>
      <c r="Y607" s="143">
        <f>INDEX(Aquifer!E:E, MATCH(B607,Aquifer!C:C,0))*100</f>
        <v>1</v>
      </c>
      <c r="Z607" s="139">
        <f>(INDEX(Aquifer!G:G, MATCH(B607,Aquifer!C:C,0)))*(10^4/10^6)</f>
        <v>174.61790000000002</v>
      </c>
      <c r="AA607" s="141">
        <v>195</v>
      </c>
      <c r="AB607" s="56">
        <f>INDEX(Replacement!M:M, MATCH(B607,Replacement!B:B,0))</f>
        <v>10.1</v>
      </c>
      <c r="AC607" s="57">
        <f t="shared" si="218"/>
        <v>1</v>
      </c>
      <c r="AD607" s="57">
        <f>(X607/100)*0.278+(Y607/100)*0.0732</f>
        <v>0.27317200000000003</v>
      </c>
      <c r="AE607" s="44">
        <f t="shared" si="206"/>
        <v>4.3716827430385422E-3</v>
      </c>
      <c r="AF607" s="61" t="str">
        <f t="shared" si="207"/>
        <v>District has 100 pumps, with 98 % of pumps being electric. The electric tariff subsidy is Moderate. These pumps abstract 174 MCM of groundwater.</v>
      </c>
      <c r="AG607" s="146">
        <f>INDEX(Replacement!N:N,MATCH(B607,Replacement!B:B,0))</f>
        <v>99.850000000000009</v>
      </c>
      <c r="AH607" s="147">
        <f>INDEX('Community SIP'!C:C,MATCH(B607,'Community SIP'!B:B,0))</f>
        <v>0.15</v>
      </c>
      <c r="AI607" s="147">
        <f>INDEX('Community SIP'!D:D,MATCH(B607,'Community SIP'!B:B,0))</f>
        <v>1.1100000000000001</v>
      </c>
      <c r="AJ607" s="67" t="str">
        <f t="shared" si="208"/>
        <v>Very High</v>
      </c>
      <c r="AK607" s="64">
        <f t="shared" si="209"/>
        <v>4</v>
      </c>
      <c r="AL607" s="64" t="str">
        <f t="shared" si="210"/>
        <v>Low</v>
      </c>
      <c r="AM607" s="70" t="str">
        <f t="shared" si="211"/>
        <v>Small and Marginal farmers hold 99 % of holdings. The average area per holding is 0.15 ha with Low fragmentation of land.</v>
      </c>
      <c r="AN607" s="150" t="str">
        <f>INDEX(DISCOM!E:E,MATCH(B607,DISCOM!B:B,0))</f>
        <v xml:space="preserve">Kerala State Electricity Board Limited (KSEBL) </v>
      </c>
      <c r="AO607" s="150"/>
      <c r="AP607" s="150" t="str">
        <f>INDEX(DISCOM!F:F,MATCH(B607,DISCOM!B:B,0))</f>
        <v>B-</v>
      </c>
      <c r="AQ607" s="74" t="str">
        <f>INDEX(DISCOM!H:H,MATCH(B607,DISCOM!B:B,0))</f>
        <v>No</v>
      </c>
      <c r="AR607" s="150"/>
      <c r="AS607" s="77">
        <f>(INDEX(Tariff!D:D,MATCH(A607,Tariff!A:A,0)))*100</f>
        <v>195</v>
      </c>
      <c r="AT607" s="85" t="str">
        <f>(INDEX(Tariff!E:E,MATCH(A607,Tariff!A:A,0)))</f>
        <v>Moderate</v>
      </c>
      <c r="AU607" s="86" t="str">
        <f t="shared" si="212"/>
        <v xml:space="preserve">Kerala State Electricity Board Limited (KSEBL)  is the Distribution Company responsible for distributing electricity. The rating of DISCOM (capturing financial and operational metrics) is B-. </v>
      </c>
      <c r="AV607" s="119" t="str">
        <f>INDEX('Community SIP'!I:I,MATCH(B607,'Community SIP'!B:B,0))</f>
        <v>Community SIP</v>
      </c>
      <c r="AW607" s="119" t="str">
        <f t="shared" si="215"/>
        <v xml:space="preserve"> Small farm areas alongside higher fragmentation of holdings suggests community SIPs may be preferred</v>
      </c>
      <c r="AX607" s="119" t="str">
        <f t="shared" si="216"/>
        <v/>
      </c>
      <c r="AY607" s="119"/>
      <c r="AZ607" s="120" t="str">
        <f t="shared" si="213"/>
        <v>Electric</v>
      </c>
      <c r="BA607" s="119"/>
      <c r="BB607" s="120" t="str">
        <f>INDEX(DISCOM!H:H,MATCH(B607,DISCOM!B:B,0))</f>
        <v>No</v>
      </c>
      <c r="BC607" s="153" t="s">
        <v>724</v>
      </c>
      <c r="BD607"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07" s="58" t="s">
        <v>725</v>
      </c>
      <c r="BG607">
        <f>Y607*100</f>
        <v>100</v>
      </c>
    </row>
    <row r="608" spans="1:59" ht="123" customHeight="1" x14ac:dyDescent="0.25">
      <c r="A608" s="88" t="str">
        <f>INDEX(Aquifer!A:A,MATCH(B608,Aquifer!C:C,0))</f>
        <v>tamil nadu</v>
      </c>
      <c r="B608" s="89" t="s">
        <v>501</v>
      </c>
      <c r="C608" s="87">
        <v>5.39</v>
      </c>
      <c r="D608" s="130">
        <f>INDEX(Aquifer!J:J,MATCH(B608,Aquifer!C:C,0))*100</f>
        <v>73.915759457152532</v>
      </c>
      <c r="E608" s="128">
        <v>188</v>
      </c>
      <c r="F608" s="128">
        <v>69.5</v>
      </c>
      <c r="G608" s="128">
        <v>54.874133059337268</v>
      </c>
      <c r="H608" s="46" t="str">
        <f t="shared" si="198"/>
        <v>High</v>
      </c>
      <c r="I608" s="46" t="str">
        <f t="shared" si="199"/>
        <v>High</v>
      </c>
      <c r="J608" s="46" t="str">
        <f t="shared" si="200"/>
        <v>High</v>
      </c>
      <c r="K608" s="46" t="str">
        <f t="shared" si="201"/>
        <v>High</v>
      </c>
      <c r="L608" s="91" t="str">
        <f t="shared" si="202"/>
        <v>District has High proportion of area under cultivation, supporting High cropping intensity. Irrigation coverage is High with High irrigation water requirements.</v>
      </c>
      <c r="M608" s="132">
        <v>10.73</v>
      </c>
      <c r="N608" s="132">
        <f>INDEX(Aquifer!H:H,MATCH(B608,Aquifer!C:C,0))</f>
        <v>66.069999999999993</v>
      </c>
      <c r="O608" s="77" t="str">
        <f>INDEX(Aquifer!F:F,MATCH(B608,Aquifer!C:C,0))</f>
        <v>HR</v>
      </c>
      <c r="P608" s="134">
        <f>INDEX(surface_water_body!F:F,MATCH(B608,surface_water_body!A:A,0))</f>
        <v>6524</v>
      </c>
      <c r="Q608" s="42">
        <f>INDEX(surface_water_body!D:D,MATCH(B608,surface_water_body!A:A,0))</f>
        <v>187.61275000000032</v>
      </c>
      <c r="R608" s="132">
        <f>INDEX(surface_water_body!E:E,MATCH(B608,surface_water_body!A:A,0))</f>
        <v>7.3425574038541335</v>
      </c>
      <c r="S608" s="43" t="str">
        <f t="shared" si="203"/>
        <v>Low</v>
      </c>
      <c r="T608" s="43" t="str">
        <f t="shared" si="204"/>
        <v>Moderate</v>
      </c>
      <c r="U608" s="43">
        <f t="shared" si="217"/>
        <v>4</v>
      </c>
      <c r="V608" s="48" t="str">
        <f t="shared" si="205"/>
        <v>Groundwater contribution to irrigation is Low with current groundwater development stage classified as Moderate. There are 6524 surface water bodies, covering 7.3% of district area.</v>
      </c>
      <c r="W608" s="136">
        <v>100</v>
      </c>
      <c r="X608" s="134">
        <v>93</v>
      </c>
      <c r="Y608" s="143">
        <f>INDEX(Aquifer!E:E, MATCH(B608,Aquifer!C:C,0))*100</f>
        <v>3</v>
      </c>
      <c r="Z608" s="139">
        <f>(INDEX(Aquifer!G:G, MATCH(B608,Aquifer!C:C,0)))*(10^4/10^6)</f>
        <v>208.67110000000002</v>
      </c>
      <c r="AA608" s="141">
        <v>0</v>
      </c>
      <c r="AB608" s="56">
        <f>INDEX(Replacement!M:M, MATCH(B608,Replacement!B:B,0))</f>
        <v>4.1500000000000004</v>
      </c>
      <c r="AC608" s="57">
        <f t="shared" si="218"/>
        <v>1</v>
      </c>
      <c r="AD608" s="57">
        <f>(X608/100)*0.278+(Y608/100)*0.0732</f>
        <v>0.26073600000000002</v>
      </c>
      <c r="AE608" s="44">
        <f t="shared" si="206"/>
        <v>2.0488667802748455E-3</v>
      </c>
      <c r="AF608" s="61" t="str">
        <f t="shared" si="207"/>
        <v>District has 100 pumps, with 93 % of pumps being electric. The electric tariff subsidy is Very High. These pumps abstract 208 MCM of groundwater.</v>
      </c>
      <c r="AG608" s="146">
        <f>INDEX(Replacement!N:N,MATCH(B608,Replacement!B:B,0))</f>
        <v>88.568757500000004</v>
      </c>
      <c r="AH608" s="147">
        <f>INDEX('Community SIP'!C:C,MATCH(B608,'Community SIP'!B:B,0))</f>
        <v>0.99</v>
      </c>
      <c r="AI608" s="147">
        <f>INDEX('Community SIP'!D:D,MATCH(B608,'Community SIP'!B:B,0))</f>
        <v>1.82</v>
      </c>
      <c r="AJ608" s="67" t="str">
        <f t="shared" si="208"/>
        <v>Very High</v>
      </c>
      <c r="AK608" s="64">
        <f t="shared" si="209"/>
        <v>4</v>
      </c>
      <c r="AL608" s="64" t="str">
        <f t="shared" si="210"/>
        <v>Moderate</v>
      </c>
      <c r="AM608" s="70" t="str">
        <f t="shared" si="211"/>
        <v>Small and Marginal farmers hold 88 % of holdings. The average area per holding is 0.99 ha with Moderate fragmentation of land.</v>
      </c>
      <c r="AN608" s="150" t="str">
        <f>INDEX(DISCOM!E:E,MATCH(B608,DISCOM!B:B,0))</f>
        <v>Tamil Nadu Generation and Distribution Corporation Limited (TANGEDCO)</v>
      </c>
      <c r="AO608" s="150"/>
      <c r="AP608" s="150" t="str">
        <f>INDEX(DISCOM!F:F,MATCH(B608,DISCOM!B:B,0))</f>
        <v>C-</v>
      </c>
      <c r="AQ608" s="74" t="str">
        <f>INDEX(DISCOM!H:H,MATCH(B608,DISCOM!B:B,0))</f>
        <v>No</v>
      </c>
      <c r="AR608" s="150"/>
      <c r="AS608" s="77">
        <f>(INDEX(Tariff!D:D,MATCH(A608,Tariff!A:A,0)))*100</f>
        <v>0</v>
      </c>
      <c r="AT608" s="85" t="str">
        <f>(INDEX(Tariff!E:E,MATCH(A608,Tariff!A:A,0)))</f>
        <v>Very High</v>
      </c>
      <c r="AU608" s="86" t="str">
        <f t="shared" si="212"/>
        <v xml:space="preserve">Tamil Nadu Generation and Distribution Corporation Limited (TANGEDCO) is the Distribution Company responsible for distributing electricity. The rating of DISCOM (capturing financial and operational metrics) is C-. </v>
      </c>
      <c r="AV608" s="119" t="str">
        <f>INDEX('Community SIP'!I:I,MATCH(B608,'Community SIP'!B:B,0))</f>
        <v>Community SIP</v>
      </c>
      <c r="AW608" s="119" t="str">
        <f t="shared" si="215"/>
        <v xml:space="preserve"> Small farm areas alongside higher fragmentation of holdings suggests community SIPs may be preferred</v>
      </c>
      <c r="AX608" s="119" t="str">
        <f t="shared" si="216"/>
        <v/>
      </c>
      <c r="AY608" s="119"/>
      <c r="AZ608" s="120" t="str">
        <f t="shared" si="213"/>
        <v>Electric</v>
      </c>
      <c r="BA608" s="119"/>
      <c r="BB608" s="120" t="str">
        <f>INDEX(DISCOM!H:H,MATCH(B608,DISCOM!B:B,0))</f>
        <v>No</v>
      </c>
      <c r="BC608" s="153" t="s">
        <v>724</v>
      </c>
      <c r="BD608"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08" s="58" t="s">
        <v>725</v>
      </c>
      <c r="BG608">
        <f>Y608*100</f>
        <v>300</v>
      </c>
    </row>
    <row r="609" spans="1:59" ht="123" customHeight="1" x14ac:dyDescent="0.25">
      <c r="A609" s="88" t="str">
        <f>INDEX(Aquifer!A:A,MATCH(B609,Aquifer!C:C,0))</f>
        <v>tamil nadu</v>
      </c>
      <c r="B609" s="89" t="s">
        <v>464</v>
      </c>
      <c r="C609" s="87">
        <v>5.3</v>
      </c>
      <c r="D609" s="130">
        <f>INDEX(Aquifer!J:J,MATCH(B609,Aquifer!C:C,0))*100</f>
        <v>46.477128848327261</v>
      </c>
      <c r="E609" s="128">
        <v>100.4</v>
      </c>
      <c r="F609" s="128">
        <v>17.2</v>
      </c>
      <c r="G609" s="128">
        <v>71.476193285739569</v>
      </c>
      <c r="H609" s="46" t="str">
        <f t="shared" si="198"/>
        <v>Moderate</v>
      </c>
      <c r="I609" s="46" t="str">
        <f t="shared" si="199"/>
        <v>Low</v>
      </c>
      <c r="J609" s="46" t="str">
        <f t="shared" si="200"/>
        <v>Low</v>
      </c>
      <c r="K609" s="46" t="str">
        <f t="shared" si="201"/>
        <v>Very High</v>
      </c>
      <c r="L609" s="91" t="str">
        <f t="shared" si="202"/>
        <v>District has Moderate proportion of area under cultivation, supporting Low cropping intensity. Irrigation coverage is Low with Very High irrigation water requirements.</v>
      </c>
      <c r="M609" s="132">
        <v>45.48</v>
      </c>
      <c r="N609" s="132">
        <f>INDEX(Aquifer!H:H,MATCH(B609,Aquifer!C:C,0))</f>
        <v>38.880000000000003</v>
      </c>
      <c r="O609" s="77" t="str">
        <f>INDEX(Aquifer!F:F,MATCH(B609,Aquifer!C:C,0))</f>
        <v>SR</v>
      </c>
      <c r="P609" s="134">
        <f>INDEX(surface_water_body!F:F,MATCH(B609,surface_water_body!A:A,0))</f>
        <v>1278</v>
      </c>
      <c r="Q609" s="42">
        <f>INDEX(surface_water_body!D:D,MATCH(B609,surface_water_body!A:A,0))</f>
        <v>13484.455030000003</v>
      </c>
      <c r="R609" s="132">
        <f>INDEX(surface_water_body!E:E,MATCH(B609,surface_water_body!A:A,0))</f>
        <v>279.46689689472095</v>
      </c>
      <c r="S609" s="43" t="str">
        <f t="shared" si="203"/>
        <v>Moderate</v>
      </c>
      <c r="T609" s="43" t="str">
        <f t="shared" si="204"/>
        <v>Low</v>
      </c>
      <c r="U609" s="43">
        <f t="shared" si="217"/>
        <v>4</v>
      </c>
      <c r="V609" s="48" t="str">
        <f t="shared" si="205"/>
        <v>Groundwater contribution to irrigation is Moderate with current groundwater development stage classified as Low. There are 1278 surface water bodies, covering 279.5% of district area.</v>
      </c>
      <c r="W609" s="136">
        <v>100</v>
      </c>
      <c r="X609" s="134">
        <v>96</v>
      </c>
      <c r="Y609" s="143">
        <f>INDEX(Aquifer!E:E, MATCH(B609,Aquifer!C:C,0))*100</f>
        <v>4</v>
      </c>
      <c r="Z609" s="139">
        <f>(INDEX(Aquifer!G:G, MATCH(B609,Aquifer!C:C,0)))*(10^4/10^6)</f>
        <v>431.17930000000001</v>
      </c>
      <c r="AA609" s="141">
        <v>0</v>
      </c>
      <c r="AB609" s="56">
        <f>INDEX(Replacement!M:M, MATCH(B609,Replacement!B:B,0))</f>
        <v>5.0469999999999997</v>
      </c>
      <c r="AC609" s="57">
        <f t="shared" si="218"/>
        <v>1</v>
      </c>
      <c r="AD609" s="57">
        <f>(X609/100)*0.278+(Y609/100)*0.0732</f>
        <v>0.26980799999999999</v>
      </c>
      <c r="AE609" s="44">
        <f t="shared" si="206"/>
        <v>5.3278053637264523E-3</v>
      </c>
      <c r="AF609" s="61" t="str">
        <f t="shared" si="207"/>
        <v>District has 100 pumps, with 96 % of pumps being electric. The electric tariff subsidy is Very High. These pumps abstract 431 MCM of groundwater.</v>
      </c>
      <c r="AG609" s="146">
        <f>INDEX(Replacement!N:N,MATCH(B609,Replacement!B:B,0))</f>
        <v>82.865822090000009</v>
      </c>
      <c r="AH609" s="147">
        <f>INDEX('Community SIP'!C:C,MATCH(B609,'Community SIP'!B:B,0))</f>
        <v>1.28</v>
      </c>
      <c r="AI609" s="147">
        <f>INDEX('Community SIP'!D:D,MATCH(B609,'Community SIP'!B:B,0))</f>
        <v>2.0299999999999998</v>
      </c>
      <c r="AJ609" s="67" t="str">
        <f t="shared" si="208"/>
        <v>Very High</v>
      </c>
      <c r="AK609" s="64">
        <f t="shared" si="209"/>
        <v>3</v>
      </c>
      <c r="AL609" s="64" t="str">
        <f t="shared" si="210"/>
        <v>High</v>
      </c>
      <c r="AM609" s="70" t="str">
        <f t="shared" si="211"/>
        <v>Small and Marginal farmers hold 82 % of holdings. The average area per holding is 1.28 ha with High fragmentation of land.</v>
      </c>
      <c r="AN609" s="150" t="str">
        <f>INDEX(DISCOM!E:E,MATCH(B609,DISCOM!B:B,0))</f>
        <v>Tamil Nadu Generation and Distribution Corporation Limited (TANGEDCO)</v>
      </c>
      <c r="AO609" s="150"/>
      <c r="AP609" s="150" t="str">
        <f>INDEX(DISCOM!F:F,MATCH(B609,DISCOM!B:B,0))</f>
        <v>C-</v>
      </c>
      <c r="AQ609" s="74" t="str">
        <f>INDEX(DISCOM!H:H,MATCH(B609,DISCOM!B:B,0))</f>
        <v>No</v>
      </c>
      <c r="AR609" s="150"/>
      <c r="AS609" s="77">
        <f>(INDEX(Tariff!D:D,MATCH(A609,Tariff!A:A,0)))*100</f>
        <v>0</v>
      </c>
      <c r="AT609" s="85" t="str">
        <f>(INDEX(Tariff!E:E,MATCH(A609,Tariff!A:A,0)))</f>
        <v>Very High</v>
      </c>
      <c r="AU609" s="86" t="str">
        <f t="shared" si="212"/>
        <v xml:space="preserve">Tamil Nadu Generation and Distribution Corporation Limited (TANGEDCO) is the Distribution Company responsible for distributing electricity. The rating of DISCOM (capturing financial and operational metrics) is C-. </v>
      </c>
      <c r="AV609" s="119" t="str">
        <f>INDEX('Community SIP'!I:I,MATCH(B609,'Community SIP'!B:B,0))</f>
        <v>Community SIP</v>
      </c>
      <c r="AW609" s="119" t="str">
        <f t="shared" si="215"/>
        <v xml:space="preserve"> Small farm areas alongside higher fragmentation of holdings suggests community SIPs may be preferred</v>
      </c>
      <c r="AX609" s="119" t="str">
        <f t="shared" si="216"/>
        <v/>
      </c>
      <c r="AY609" s="119"/>
      <c r="AZ609" s="120" t="str">
        <f t="shared" si="213"/>
        <v>Electric</v>
      </c>
      <c r="BA609" s="119"/>
      <c r="BB609" s="120" t="str">
        <f>INDEX(DISCOM!H:H,MATCH(B609,DISCOM!B:B,0))</f>
        <v>No</v>
      </c>
      <c r="BC609" s="153" t="s">
        <v>724</v>
      </c>
      <c r="BD609"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09" s="58" t="s">
        <v>725</v>
      </c>
      <c r="BG609">
        <f>Y609*100</f>
        <v>400</v>
      </c>
    </row>
    <row r="610" spans="1:59" ht="123" customHeight="1" x14ac:dyDescent="0.25">
      <c r="A610" s="88" t="str">
        <f>INDEX(Aquifer!A:A,MATCH(B610,Aquifer!C:C,0))</f>
        <v>manipur</v>
      </c>
      <c r="B610" s="89" t="s">
        <v>6</v>
      </c>
      <c r="C610" s="87">
        <v>4.5399142988985997</v>
      </c>
      <c r="D610" s="130">
        <f>INDEX(Aquifer!J:J,MATCH(B610,Aquifer!C:C,0))*100</f>
        <v>100</v>
      </c>
      <c r="E610" s="128">
        <v>176.29999999999998</v>
      </c>
      <c r="F610" s="128">
        <v>10.9</v>
      </c>
      <c r="G610" s="128">
        <v>38.518717836601525</v>
      </c>
      <c r="H610" s="46" t="str">
        <f t="shared" si="198"/>
        <v>Very High</v>
      </c>
      <c r="I610" s="46" t="str">
        <f t="shared" si="199"/>
        <v>Moderate</v>
      </c>
      <c r="J610" s="46" t="str">
        <f t="shared" si="200"/>
        <v>Low</v>
      </c>
      <c r="K610" s="46" t="str">
        <f t="shared" si="201"/>
        <v>Moderate</v>
      </c>
      <c r="L610" s="91" t="str">
        <f t="shared" si="202"/>
        <v>District has Very High proportion of area under cultivation, supporting Moderate cropping intensity. Irrigation coverage is Low with Moderate irrigation water requirements.</v>
      </c>
      <c r="M610" s="132">
        <v>0</v>
      </c>
      <c r="N610" s="132">
        <f>INDEX(Aquifer!H:H,MATCH(B610,Aquifer!C:C,0))</f>
        <v>9.84</v>
      </c>
      <c r="O610" s="77" t="str">
        <f>INDEX(Aquifer!F:F,MATCH(B610,Aquifer!C:C,0))</f>
        <v>SR</v>
      </c>
      <c r="P610" s="134">
        <f>INDEX(surface_water_body!F:F,MATCH(B610,surface_water_body!A:A,0))</f>
        <v>372</v>
      </c>
      <c r="Q610" s="42">
        <f>INDEX(surface_water_body!D:D,MATCH(B610,surface_water_body!A:A,0))</f>
        <v>1.2873800000000006</v>
      </c>
      <c r="R610" s="132">
        <f>INDEX(surface_water_body!E:E,MATCH(B610,surface_water_body!A:A,0))</f>
        <v>0.17822799744167775</v>
      </c>
      <c r="S610" s="43" t="str">
        <f t="shared" si="203"/>
        <v>Low</v>
      </c>
      <c r="T610" s="43" t="str">
        <f t="shared" si="204"/>
        <v>Low</v>
      </c>
      <c r="U610" s="43">
        <f t="shared" si="217"/>
        <v>1</v>
      </c>
      <c r="V610" s="48" t="str">
        <f t="shared" si="205"/>
        <v>Groundwater contribution to irrigation is Low with current groundwater development stage classified as Low. There are 372 surface water bodies, covering 0.2% of district area.</v>
      </c>
      <c r="W610" s="136">
        <v>100</v>
      </c>
      <c r="X610" s="134">
        <v>0</v>
      </c>
      <c r="Y610" s="143">
        <f>INDEX(Aquifer!E:E, MATCH(B610,Aquifer!C:C,0))*100</f>
        <v>0</v>
      </c>
      <c r="Z610" s="139">
        <f>(INDEX(Aquifer!G:G, MATCH(B610,Aquifer!C:C,0)))*(10^4/10^6)</f>
        <v>0</v>
      </c>
      <c r="AA610" s="141">
        <v>515</v>
      </c>
      <c r="AB610" s="56">
        <f>INDEX(Replacement!M:M, MATCH(B610,Replacement!B:B,0))</f>
        <v>1.44</v>
      </c>
      <c r="AC610" s="57">
        <f t="shared" si="218"/>
        <v>4</v>
      </c>
      <c r="AD610" s="57">
        <f>(X610/100)*0.278+(Y610/100)*0.0732</f>
        <v>0</v>
      </c>
      <c r="AE610" s="44">
        <f t="shared" si="206"/>
        <v>0</v>
      </c>
      <c r="AF610" s="61" t="str">
        <f t="shared" si="207"/>
        <v>District has 100 pumps, with 0 % of pumps being electric. The electric tariff subsidy is Low. These pumps abstract 0 MCM of groundwater.</v>
      </c>
      <c r="AG610" s="146">
        <f>INDEX(Replacement!N:N,MATCH(B610,Replacement!B:B,0))</f>
        <v>86.46</v>
      </c>
      <c r="AH610" s="147">
        <f>INDEX('Community SIP'!C:C,MATCH(B610,'Community SIP'!B:B,0))</f>
        <v>1.02</v>
      </c>
      <c r="AI610" s="147">
        <f>INDEX('Community SIP'!D:D,MATCH(B610,'Community SIP'!B:B,0))</f>
        <v>1.18</v>
      </c>
      <c r="AJ610" s="67" t="str">
        <f t="shared" si="208"/>
        <v>Very High</v>
      </c>
      <c r="AK610" s="64">
        <f t="shared" si="209"/>
        <v>3</v>
      </c>
      <c r="AL610" s="64" t="str">
        <f t="shared" si="210"/>
        <v>Low</v>
      </c>
      <c r="AM610" s="70" t="str">
        <f t="shared" si="211"/>
        <v>Small and Marginal farmers hold 86 % of holdings. The average area per holding is 1.02 ha with Low fragmentation of land.</v>
      </c>
      <c r="AN610" s="150" t="str">
        <f>INDEX(DISCOM!E:E,MATCH(B610,DISCOM!B:B,0))</f>
        <v>Manipur State Power Distribution Company Limited (MSPDCL)</v>
      </c>
      <c r="AO610" s="150"/>
      <c r="AP610" s="150" t="str">
        <f>INDEX(DISCOM!F:F,MATCH(B610,DISCOM!B:B,0))</f>
        <v>C</v>
      </c>
      <c r="AQ610" s="74" t="str">
        <f>INDEX(DISCOM!H:H,MATCH(B610,DISCOM!B:B,0))</f>
        <v>Yes</v>
      </c>
      <c r="AR610" s="150" t="s">
        <v>726</v>
      </c>
      <c r="AS610" s="77">
        <f>(INDEX(Tariff!D:D,MATCH(A610,Tariff!A:A,0)))*100</f>
        <v>515</v>
      </c>
      <c r="AT610" s="85" t="str">
        <f>(INDEX(Tariff!E:E,MATCH(A610,Tariff!A:A,0)))</f>
        <v>Low</v>
      </c>
      <c r="AU610" s="86" t="str">
        <f t="shared" si="212"/>
        <v>Manipur State Power Distribution Company Limited (MSPDCL) is the Distribution Company responsible for distributing electricity. The rating of DISCOM (capturing financial and operational metrics) is C. More than 70 % of feeder is segregated.</v>
      </c>
      <c r="AV610" s="119" t="str">
        <f>INDEX('Community SIP'!I:I,MATCH(B610,'Community SIP'!B:B,0))</f>
        <v/>
      </c>
      <c r="AW610" s="119" t="str">
        <f t="shared" si="215"/>
        <v/>
      </c>
      <c r="AX610" s="119" t="str">
        <f t="shared" si="216"/>
        <v/>
      </c>
      <c r="AY610" s="119"/>
      <c r="AZ610" s="119" t="str">
        <f t="shared" si="213"/>
        <v>Diesel</v>
      </c>
      <c r="BA610" s="119"/>
      <c r="BB610" s="120" t="str">
        <f>INDEX(DISCOM!H:H,MATCH(B610,DISCOM!B:B,0))</f>
        <v>Yes</v>
      </c>
      <c r="BC610" s="153" t="s">
        <v>736</v>
      </c>
      <c r="BD610" s="181" t="str">
        <f t="shared" si="214"/>
        <v>Higher proportion of diesel pumps suggests that PM-KUSUM model B be preferred.</v>
      </c>
      <c r="BE610" s="58" t="s">
        <v>737</v>
      </c>
      <c r="BG610">
        <f>Y610*100</f>
        <v>0</v>
      </c>
    </row>
    <row r="611" spans="1:59" ht="123" customHeight="1" x14ac:dyDescent="0.25">
      <c r="A611" s="88" t="str">
        <f>INDEX(Aquifer!A:A,MATCH(B611,Aquifer!C:C,0))</f>
        <v>kerala</v>
      </c>
      <c r="B611" s="89" t="s">
        <v>630</v>
      </c>
      <c r="C611" s="87">
        <v>5.1455678915594998</v>
      </c>
      <c r="D611" s="130">
        <f>INDEX(Aquifer!J:J,MATCH(B611,Aquifer!C:C,0))*100</f>
        <v>44.000871520109335</v>
      </c>
      <c r="E611" s="128">
        <v>128.6</v>
      </c>
      <c r="F611" s="128">
        <v>43.9</v>
      </c>
      <c r="G611" s="128">
        <v>38.839477277160128</v>
      </c>
      <c r="H611" s="46" t="str">
        <f t="shared" si="198"/>
        <v>Moderate</v>
      </c>
      <c r="I611" s="46" t="str">
        <f t="shared" si="199"/>
        <v>Low</v>
      </c>
      <c r="J611" s="46" t="str">
        <f t="shared" si="200"/>
        <v>Moderate</v>
      </c>
      <c r="K611" s="46" t="str">
        <f t="shared" si="201"/>
        <v>Moderate</v>
      </c>
      <c r="L611" s="91" t="str">
        <f t="shared" si="202"/>
        <v>District has Moderate proportion of area under cultivation, supporting Low cropping intensity. Irrigation coverage is Moderate with Moderate irrigation water requirements.</v>
      </c>
      <c r="M611" s="132">
        <v>58.53</v>
      </c>
      <c r="N611" s="132">
        <f>INDEX(Aquifer!H:H,MATCH(B611,Aquifer!C:C,0))</f>
        <v>60.94</v>
      </c>
      <c r="O611" s="77" t="str">
        <f>INDEX(Aquifer!F:F,MATCH(B611,Aquifer!C:C,0))</f>
        <v>HR</v>
      </c>
      <c r="P611" s="134">
        <f>INDEX(surface_water_body!F:F,MATCH(B611,surface_water_body!A:A,0))</f>
        <v>5023</v>
      </c>
      <c r="Q611" s="42">
        <f>INDEX(surface_water_body!D:D,MATCH(B611,surface_water_body!A:A,0))</f>
        <v>31.424179999999989</v>
      </c>
      <c r="R611" s="132">
        <f>INDEX(surface_water_body!E:E,MATCH(B611,surface_water_body!A:A,0))</f>
        <v>1.0335948511322619</v>
      </c>
      <c r="S611" s="43" t="str">
        <f t="shared" si="203"/>
        <v>High</v>
      </c>
      <c r="T611" s="43" t="str">
        <f t="shared" si="204"/>
        <v>Moderate</v>
      </c>
      <c r="U611" s="43">
        <f t="shared" si="217"/>
        <v>4</v>
      </c>
      <c r="V611" s="48" t="str">
        <f t="shared" si="205"/>
        <v>Groundwater contribution to irrigation is High with current groundwater development stage classified as Moderate. There are 5023 surface water bodies, covering 1% of district area.</v>
      </c>
      <c r="W611" s="136">
        <v>100</v>
      </c>
      <c r="X611" s="134">
        <v>93</v>
      </c>
      <c r="Y611" s="143">
        <f>INDEX(Aquifer!E:E, MATCH(B611,Aquifer!C:C,0))*100</f>
        <v>6</v>
      </c>
      <c r="Z611" s="139">
        <f>(INDEX(Aquifer!G:G, MATCH(B611,Aquifer!C:C,0)))*(10^4/10^6)</f>
        <v>340.55110000000002</v>
      </c>
      <c r="AA611" s="141">
        <v>195</v>
      </c>
      <c r="AB611" s="56">
        <f>INDEX(Replacement!M:M, MATCH(B611,Replacement!B:B,0))</f>
        <v>7.1</v>
      </c>
      <c r="AC611" s="57">
        <f t="shared" si="218"/>
        <v>1</v>
      </c>
      <c r="AD611" s="57">
        <f>(X611/100)*0.278+(Y611/100)*0.0732</f>
        <v>0.26293200000000005</v>
      </c>
      <c r="AE611" s="44">
        <f t="shared" si="206"/>
        <v>5.7688122031457571E-3</v>
      </c>
      <c r="AF611" s="61" t="str">
        <f t="shared" si="207"/>
        <v>District has 100 pumps, with 93 % of pumps being electric. The electric tariff subsidy is Moderate. These pumps abstract 340 MCM of groundwater.</v>
      </c>
      <c r="AG611" s="146">
        <f>INDEX(Replacement!N:N,MATCH(B611,Replacement!B:B,0))</f>
        <v>99.61</v>
      </c>
      <c r="AH611" s="147">
        <f>INDEX('Community SIP'!C:C,MATCH(B611,'Community SIP'!B:B,0))</f>
        <v>0.17</v>
      </c>
      <c r="AI611" s="147">
        <f>INDEX('Community SIP'!D:D,MATCH(B611,'Community SIP'!B:B,0))</f>
        <v>1.32</v>
      </c>
      <c r="AJ611" s="67" t="str">
        <f t="shared" si="208"/>
        <v>Very High</v>
      </c>
      <c r="AK611" s="64">
        <f t="shared" si="209"/>
        <v>4</v>
      </c>
      <c r="AL611" s="64" t="str">
        <f t="shared" si="210"/>
        <v>Moderate</v>
      </c>
      <c r="AM611" s="70" t="str">
        <f t="shared" si="211"/>
        <v>Small and Marginal farmers hold 99 % of holdings. The average area per holding is 0.17 ha with Moderate fragmentation of land.</v>
      </c>
      <c r="AN611" s="150" t="str">
        <f>INDEX(DISCOM!E:E,MATCH(B611,DISCOM!B:B,0))</f>
        <v xml:space="preserve">Kerala State Electricity Board Limited (KSEBL) </v>
      </c>
      <c r="AO611" s="150"/>
      <c r="AP611" s="150" t="str">
        <f>INDEX(DISCOM!F:F,MATCH(B611,DISCOM!B:B,0))</f>
        <v>B-</v>
      </c>
      <c r="AQ611" s="74" t="str">
        <f>INDEX(DISCOM!H:H,MATCH(B611,DISCOM!B:B,0))</f>
        <v>No</v>
      </c>
      <c r="AR611" s="150"/>
      <c r="AS611" s="77">
        <f>(INDEX(Tariff!D:D,MATCH(A611,Tariff!A:A,0)))*100</f>
        <v>195</v>
      </c>
      <c r="AT611" s="85" t="str">
        <f>(INDEX(Tariff!E:E,MATCH(A611,Tariff!A:A,0)))</f>
        <v>Moderate</v>
      </c>
      <c r="AU611" s="86" t="str">
        <f t="shared" si="212"/>
        <v xml:space="preserve">Kerala State Electricity Board Limited (KSEBL)  is the Distribution Company responsible for distributing electricity. The rating of DISCOM (capturing financial and operational metrics) is B-. </v>
      </c>
      <c r="AV611" s="119" t="str">
        <f>INDEX('Community SIP'!I:I,MATCH(B611,'Community SIP'!B:B,0))</f>
        <v>Community SIP</v>
      </c>
      <c r="AW611" s="119" t="str">
        <f t="shared" si="215"/>
        <v xml:space="preserve"> Small farm areas alongside higher fragmentation of holdings suggests community SIPs may be preferred</v>
      </c>
      <c r="AX611" s="119" t="str">
        <f t="shared" si="216"/>
        <v/>
      </c>
      <c r="AY611" s="119"/>
      <c r="AZ611" s="120" t="str">
        <f t="shared" si="213"/>
        <v>Electric</v>
      </c>
      <c r="BA611" s="119"/>
      <c r="BB611" s="120" t="str">
        <f>INDEX(DISCOM!H:H,MATCH(B611,DISCOM!B:B,0))</f>
        <v>No</v>
      </c>
      <c r="BC611" s="153" t="s">
        <v>724</v>
      </c>
      <c r="BD611"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11" s="58" t="s">
        <v>725</v>
      </c>
      <c r="BG611">
        <f>Y611*100</f>
        <v>600</v>
      </c>
    </row>
    <row r="612" spans="1:59" ht="123" customHeight="1" x14ac:dyDescent="0.25">
      <c r="A612" s="88" t="str">
        <f>INDEX(Aquifer!A:A,MATCH(B612,Aquifer!C:C,0))</f>
        <v>madhya pradesh</v>
      </c>
      <c r="B612" s="89" t="s">
        <v>594</v>
      </c>
      <c r="C612" s="87">
        <v>5.1960271622062004</v>
      </c>
      <c r="D612" s="130">
        <f>INDEX(Aquifer!J:J,MATCH(B612,Aquifer!C:C,0))*100</f>
        <v>62.264779440010528</v>
      </c>
      <c r="E612" s="128">
        <v>147.10000000000002</v>
      </c>
      <c r="F612" s="128">
        <v>41.8</v>
      </c>
      <c r="G612" s="128">
        <v>73.514431239388799</v>
      </c>
      <c r="H612" s="46" t="str">
        <f t="shared" si="198"/>
        <v>High</v>
      </c>
      <c r="I612" s="46" t="str">
        <f t="shared" si="199"/>
        <v>Moderate</v>
      </c>
      <c r="J612" s="46" t="str">
        <f t="shared" si="200"/>
        <v>Moderate</v>
      </c>
      <c r="K612" s="46" t="str">
        <f t="shared" si="201"/>
        <v>Very High</v>
      </c>
      <c r="L612" s="91" t="str">
        <f t="shared" si="202"/>
        <v>District has High proportion of area under cultivation, supporting Moderate cropping intensity. Irrigation coverage is Moderate with Very High irrigation water requirements.</v>
      </c>
      <c r="M612" s="132">
        <v>73.099999999999994</v>
      </c>
      <c r="N612" s="132">
        <f>INDEX(Aquifer!H:H,MATCH(B612,Aquifer!C:C,0))</f>
        <v>81.83</v>
      </c>
      <c r="O612" s="77" t="str">
        <f>INDEX(Aquifer!F:F,MATCH(B612,Aquifer!C:C,0))</f>
        <v>HR</v>
      </c>
      <c r="P612" s="134">
        <f>INDEX(surface_water_body!F:F,MATCH(B612,surface_water_body!A:A,0))</f>
        <v>1627</v>
      </c>
      <c r="Q612" s="42">
        <f>INDEX(surface_water_body!D:D,MATCH(B612,surface_water_body!A:A,0))</f>
        <v>43.611800000000038</v>
      </c>
      <c r="R612" s="132">
        <f>INDEX(surface_water_body!E:E,MATCH(B612,surface_water_body!A:A,0))</f>
        <v>0.84749720749415969</v>
      </c>
      <c r="S612" s="43" t="str">
        <f t="shared" si="203"/>
        <v>High</v>
      </c>
      <c r="T612" s="43" t="str">
        <f t="shared" si="204"/>
        <v>Semi-critical</v>
      </c>
      <c r="U612" s="43">
        <f t="shared" si="217"/>
        <v>4</v>
      </c>
      <c r="V612" s="48" t="str">
        <f t="shared" si="205"/>
        <v>Groundwater contribution to irrigation is High with current groundwater development stage classified as Semi-critical. There are 1627 surface water bodies, covering 0.8% of district area.</v>
      </c>
      <c r="W612" s="136">
        <v>100</v>
      </c>
      <c r="X612" s="134">
        <v>100</v>
      </c>
      <c r="Y612" s="143">
        <f>INDEX(Aquifer!E:E, MATCH(B612,Aquifer!C:C,0))*100</f>
        <v>0</v>
      </c>
      <c r="Z612" s="139">
        <f>(INDEX(Aquifer!G:G, MATCH(B612,Aquifer!C:C,0)))*(10^4/10^6)</f>
        <v>298.08190000000002</v>
      </c>
      <c r="AA612" s="141">
        <v>135</v>
      </c>
      <c r="AB612" s="56">
        <f>INDEX(Replacement!M:M, MATCH(B612,Replacement!B:B,0))</f>
        <v>10.46</v>
      </c>
      <c r="AC612" s="57">
        <f t="shared" si="218"/>
        <v>1</v>
      </c>
      <c r="AD612" s="57">
        <f>(X612/100)*0.278+(Y612/100)*0.0732</f>
        <v>0.27800000000000002</v>
      </c>
      <c r="AE612" s="44">
        <f t="shared" si="206"/>
        <v>7.8652839580051863E-3</v>
      </c>
      <c r="AF612" s="61" t="str">
        <f t="shared" si="207"/>
        <v>District has 100 pumps, with 100 % of pumps being electric. The electric tariff subsidy is High. These pumps abstract 298 MCM of groundwater.</v>
      </c>
      <c r="AG612" s="146">
        <f>INDEX(Replacement!N:N,MATCH(B612,Replacement!B:B,0))</f>
        <v>78.78</v>
      </c>
      <c r="AH612" s="147">
        <f>INDEX('Community SIP'!C:C,MATCH(B612,'Community SIP'!B:B,0))</f>
        <v>1.62</v>
      </c>
      <c r="AI612" s="147">
        <f>INDEX('Community SIP'!D:D,MATCH(B612,'Community SIP'!B:B,0))</f>
        <v>3.11</v>
      </c>
      <c r="AJ612" s="67" t="str">
        <f t="shared" si="208"/>
        <v>High</v>
      </c>
      <c r="AK612" s="64">
        <f t="shared" si="209"/>
        <v>3</v>
      </c>
      <c r="AL612" s="64" t="str">
        <f t="shared" si="210"/>
        <v>Very High</v>
      </c>
      <c r="AM612" s="70" t="str">
        <f t="shared" si="211"/>
        <v>Small and Marginal farmers hold 78 % of holdings. The average area per holding is 1.62 ha with Very High fragmentation of land.</v>
      </c>
      <c r="AN612" s="150" t="str">
        <f>INDEX(DISCOM!E:E,MATCH(B612,DISCOM!B:B,0))</f>
        <v>Madhya Pradesh Poorv Kshetra Vidyut Vitaran Company Limited (MPPoKVVCL)</v>
      </c>
      <c r="AO612" s="150"/>
      <c r="AP612" s="150" t="str">
        <f>INDEX(DISCOM!F:F,MATCH(B612,DISCOM!B:B,0))</f>
        <v>B-</v>
      </c>
      <c r="AQ612" s="74" t="str">
        <f>INDEX(DISCOM!H:H,MATCH(B612,DISCOM!B:B,0))</f>
        <v>Yes</v>
      </c>
      <c r="AR612" s="150" t="s">
        <v>726</v>
      </c>
      <c r="AS612" s="77">
        <f>(INDEX(Tariff!D:D,MATCH(A612,Tariff!A:A,0)))*100</f>
        <v>135</v>
      </c>
      <c r="AT612" s="85" t="str">
        <f>(INDEX(Tariff!E:E,MATCH(A612,Tariff!A:A,0)))</f>
        <v>High</v>
      </c>
      <c r="AU612" s="86" t="str">
        <f t="shared" si="212"/>
        <v>Madhya Pradesh Poorv Kshetra Vidyut Vitaran Company Limited (MPPoKVVCL) is the Distribution Company responsible for distributing electricity. The rating of DISCOM (capturing financial and operational metrics) is B-. More than 70 % of feeder is segregated.</v>
      </c>
      <c r="AV612" s="119" t="str">
        <f>INDEX('Community SIP'!I:I,MATCH(B612,'Community SIP'!B:B,0))</f>
        <v>Community SIP</v>
      </c>
      <c r="AW612" s="119" t="str">
        <f t="shared" si="215"/>
        <v xml:space="preserve"> Small farm areas alongside higher fragmentation of holdings suggests community SIPs may be preferred</v>
      </c>
      <c r="AX612" s="119" t="str">
        <f t="shared" si="216"/>
        <v xml:space="preserve"> High groundwater development suggests that new SIPs should focus on surface water sources. </v>
      </c>
      <c r="AY612" s="120" t="s">
        <v>727</v>
      </c>
      <c r="AZ612" s="119" t="str">
        <f t="shared" si="213"/>
        <v>Electric</v>
      </c>
      <c r="BA612" s="119"/>
      <c r="BB612" s="120" t="str">
        <f>INDEX(DISCOM!H:H,MATCH(B612,DISCOM!B:B,0))</f>
        <v>Yes</v>
      </c>
      <c r="BC612" s="153" t="s">
        <v>733</v>
      </c>
      <c r="BD612" s="181" t="str">
        <f t="shared" si="214"/>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612" s="58" t="s">
        <v>734</v>
      </c>
      <c r="BG612">
        <f>Y612*100</f>
        <v>0</v>
      </c>
    </row>
    <row r="613" spans="1:59" ht="123" customHeight="1" x14ac:dyDescent="0.25">
      <c r="A613" s="88" t="str">
        <f>INDEX(Aquifer!A:A,MATCH(B613,Aquifer!C:C,0))</f>
        <v>assam</v>
      </c>
      <c r="B613" s="89" t="s">
        <v>29</v>
      </c>
      <c r="C613" s="87">
        <v>4.0400573544667999</v>
      </c>
      <c r="D613" s="130">
        <f>INDEX(Aquifer!J:J,MATCH(B613,Aquifer!C:C,0))*100</f>
        <v>34.486807387862797</v>
      </c>
      <c r="E613" s="128">
        <v>110.5</v>
      </c>
      <c r="F613" s="128">
        <v>0.5</v>
      </c>
      <c r="G613" s="128">
        <v>21.614367701224911</v>
      </c>
      <c r="H613" s="46" t="str">
        <f t="shared" si="198"/>
        <v>Moderate</v>
      </c>
      <c r="I613" s="46" t="str">
        <f t="shared" si="199"/>
        <v>Low</v>
      </c>
      <c r="J613" s="46" t="str">
        <f t="shared" si="200"/>
        <v>Low</v>
      </c>
      <c r="K613" s="46" t="str">
        <f t="shared" si="201"/>
        <v>Low</v>
      </c>
      <c r="L613" s="91" t="str">
        <f t="shared" si="202"/>
        <v>District has Moderate proportion of area under cultivation, supporting Low cropping intensity. Irrigation coverage is Low with Low irrigation water requirements.</v>
      </c>
      <c r="M613" s="132">
        <v>19.64</v>
      </c>
      <c r="N613" s="132">
        <f>INDEX(Aquifer!H:H,MATCH(B613,Aquifer!C:C,0))</f>
        <v>5.14</v>
      </c>
      <c r="O613" s="77" t="str">
        <f>INDEX(Aquifer!F:F,MATCH(B613,Aquifer!C:C,0))</f>
        <v>SR</v>
      </c>
      <c r="P613" s="134">
        <f>INDEX(surface_water_body!F:F,MATCH(B613,surface_water_body!A:A,0))</f>
        <v>5146</v>
      </c>
      <c r="Q613" s="42">
        <f>INDEX(surface_water_body!D:D,MATCH(B613,surface_water_body!A:A,0))</f>
        <v>5.7673899999998968</v>
      </c>
      <c r="R613" s="132">
        <f>INDEX(surface_water_body!E:E,MATCH(B613,surface_water_body!A:A,0))</f>
        <v>0.14946460550336002</v>
      </c>
      <c r="S613" s="43" t="str">
        <f t="shared" si="203"/>
        <v>Low</v>
      </c>
      <c r="T613" s="43" t="str">
        <f t="shared" si="204"/>
        <v>Low</v>
      </c>
      <c r="U613" s="43">
        <f t="shared" si="217"/>
        <v>2</v>
      </c>
      <c r="V613" s="48" t="str">
        <f t="shared" si="205"/>
        <v>Groundwater contribution to irrigation is Low with current groundwater development stage classified as Low. There are 5146 surface water bodies, covering 0.1% of district area.</v>
      </c>
      <c r="W613" s="136">
        <v>100</v>
      </c>
      <c r="X613" s="134">
        <v>2</v>
      </c>
      <c r="Y613" s="143">
        <f>INDEX(Aquifer!E:E, MATCH(B613,Aquifer!C:C,0))*100</f>
        <v>97</v>
      </c>
      <c r="Z613" s="139">
        <f>(INDEX(Aquifer!G:G, MATCH(B613,Aquifer!C:C,0)))*(10^4/10^6)</f>
        <v>64.1541</v>
      </c>
      <c r="AA613" s="141">
        <v>465.00000000000006</v>
      </c>
      <c r="AB613" s="56">
        <f>INDEX(Replacement!M:M, MATCH(B613,Replacement!B:B,0))</f>
        <v>3.09</v>
      </c>
      <c r="AC613" s="57">
        <f t="shared" si="218"/>
        <v>4</v>
      </c>
      <c r="AD613" s="57">
        <f>(X613/100)*0.278+(Y613/100)*0.0732</f>
        <v>7.6563999999999993E-2</v>
      </c>
      <c r="AE613" s="44">
        <f t="shared" si="206"/>
        <v>1.3772406446712666E-4</v>
      </c>
      <c r="AF613" s="61" t="str">
        <f t="shared" si="207"/>
        <v>District has 100 pumps, with 2 % of pumps being electric. The electric tariff subsidy is Low. These pumps abstract 64 MCM of groundwater.</v>
      </c>
      <c r="AG613" s="146">
        <f>INDEX(Replacement!N:N,MATCH(B613,Replacement!B:B,0))</f>
        <v>82.35</v>
      </c>
      <c r="AH613" s="147">
        <f>INDEX('Community SIP'!C:C,MATCH(B613,'Community SIP'!B:B,0))</f>
        <v>1.22</v>
      </c>
      <c r="AI613" s="147">
        <f>INDEX('Community SIP'!D:D,MATCH(B613,'Community SIP'!B:B,0))</f>
        <v>1.9</v>
      </c>
      <c r="AJ613" s="67" t="str">
        <f t="shared" si="208"/>
        <v>Very High</v>
      </c>
      <c r="AK613" s="64">
        <f t="shared" si="209"/>
        <v>3</v>
      </c>
      <c r="AL613" s="64" t="str">
        <f t="shared" si="210"/>
        <v>Moderate</v>
      </c>
      <c r="AM613" s="70" t="str">
        <f t="shared" si="211"/>
        <v>Small and Marginal farmers hold 82 % of holdings. The average area per holding is 1.22 ha with Moderate fragmentation of land.</v>
      </c>
      <c r="AN613" s="150" t="str">
        <f>INDEX(DISCOM!E:E,MATCH(B613,DISCOM!B:B,0))</f>
        <v>Assam Power Distribution Company Limited (APDCL)</v>
      </c>
      <c r="AO613" s="150"/>
      <c r="AP613" s="150" t="str">
        <f>INDEX(DISCOM!F:F,MATCH(B613,DISCOM!B:B,0))</f>
        <v>B-</v>
      </c>
      <c r="AQ613" s="74" t="str">
        <f>INDEX(DISCOM!H:H,MATCH(B613,DISCOM!B:B,0))</f>
        <v>No</v>
      </c>
      <c r="AR613" s="150"/>
      <c r="AS613" s="77">
        <f>(INDEX(Tariff!D:D,MATCH(A613,Tariff!A:A,0)))*100</f>
        <v>465.00000000000006</v>
      </c>
      <c r="AT613" s="85" t="str">
        <f>(INDEX(Tariff!E:E,MATCH(A613,Tariff!A:A,0)))</f>
        <v>Low</v>
      </c>
      <c r="AU613" s="86" t="str">
        <f t="shared" si="212"/>
        <v xml:space="preserve">Assam Power Distribution Company Limited (APDCL) is the Distribution Company responsible for distributing electricity. The rating of DISCOM (capturing financial and operational metrics) is B-. </v>
      </c>
      <c r="AV613" s="119" t="str">
        <f>INDEX('Community SIP'!I:I,MATCH(B613,'Community SIP'!B:B,0))</f>
        <v/>
      </c>
      <c r="AW613" s="119" t="str">
        <f t="shared" si="215"/>
        <v/>
      </c>
      <c r="AX613" s="119" t="str">
        <f t="shared" si="216"/>
        <v/>
      </c>
      <c r="AY613" s="119"/>
      <c r="AZ613" s="119" t="str">
        <f t="shared" si="213"/>
        <v>Diesel</v>
      </c>
      <c r="BA613" s="119"/>
      <c r="BB613" s="120" t="str">
        <f>INDEX(DISCOM!H:H,MATCH(B613,DISCOM!B:B,0))</f>
        <v>No</v>
      </c>
      <c r="BC613" s="153" t="s">
        <v>736</v>
      </c>
      <c r="BD613" s="181" t="str">
        <f t="shared" si="214"/>
        <v>Higher proportion of diesel pumps suggests that PM-KUSUM model B be preferred.</v>
      </c>
      <c r="BE613" s="58" t="s">
        <v>737</v>
      </c>
      <c r="BG613">
        <f>Y613*100</f>
        <v>9700</v>
      </c>
    </row>
    <row r="614" spans="1:59" ht="123" customHeight="1" x14ac:dyDescent="0.25">
      <c r="A614" s="88" t="str">
        <f>INDEX(Aquifer!A:A,MATCH(B614,Aquifer!C:C,0))</f>
        <v>arunachal pradesh</v>
      </c>
      <c r="B614" s="89" t="s">
        <v>45</v>
      </c>
      <c r="C614" s="87">
        <v>3.8285067002374999</v>
      </c>
      <c r="D614" s="130">
        <f>INDEX(Aquifer!J:J,MATCH(B614,Aquifer!C:C,0))*100</f>
        <v>25.974229061112155</v>
      </c>
      <c r="E614" s="128">
        <v>128</v>
      </c>
      <c r="F614" s="128">
        <v>12.8</v>
      </c>
      <c r="G614" s="128">
        <v>18.763748350197975</v>
      </c>
      <c r="H614" s="46" t="str">
        <f t="shared" si="198"/>
        <v>Moderate</v>
      </c>
      <c r="I614" s="46" t="str">
        <f t="shared" si="199"/>
        <v>Low</v>
      </c>
      <c r="J614" s="46" t="str">
        <f t="shared" si="200"/>
        <v>Low</v>
      </c>
      <c r="K614" s="46" t="str">
        <f t="shared" si="201"/>
        <v>Low</v>
      </c>
      <c r="L614" s="91" t="str">
        <f t="shared" si="202"/>
        <v>District has Moderate proportion of area under cultivation, supporting Low cropping intensity. Irrigation coverage is Low with Low irrigation water requirements.</v>
      </c>
      <c r="M614" s="132">
        <v>1.7999999999999998</v>
      </c>
      <c r="N614" s="132">
        <f>INDEX(Aquifer!H:H,MATCH(B614,Aquifer!C:C,0))</f>
        <v>0.9</v>
      </c>
      <c r="O614" s="77" t="str">
        <f>INDEX(Aquifer!F:F,MATCH(B614,Aquifer!C:C,0))</f>
        <v>HR</v>
      </c>
      <c r="P614" s="134">
        <f>INDEX(surface_water_body!F:F,MATCH(B614,surface_water_body!A:A,0))</f>
        <v>17</v>
      </c>
      <c r="Q614" s="42">
        <f>INDEX(surface_water_body!D:D,MATCH(B614,surface_water_body!A:A,0))</f>
        <v>5.269999999999999E-2</v>
      </c>
      <c r="R614" s="132">
        <f>INDEX(surface_water_body!E:E,MATCH(B614,surface_water_body!A:A,0))</f>
        <v>4.7416999432516142E-3</v>
      </c>
      <c r="S614" s="43" t="str">
        <f t="shared" si="203"/>
        <v>Low</v>
      </c>
      <c r="T614" s="43" t="str">
        <f t="shared" si="204"/>
        <v>Low</v>
      </c>
      <c r="U614" s="43">
        <f t="shared" si="217"/>
        <v>1</v>
      </c>
      <c r="V614" s="48" t="str">
        <f t="shared" si="205"/>
        <v>Groundwater contribution to irrigation is Low with current groundwater development stage classified as Low. There are 17 surface water bodies, covering 0% of district area.</v>
      </c>
      <c r="W614" s="136">
        <v>100</v>
      </c>
      <c r="X614" s="134">
        <v>0</v>
      </c>
      <c r="Y614" s="143">
        <f>INDEX(Aquifer!E:E, MATCH(B614,Aquifer!C:C,0))*100</f>
        <v>0</v>
      </c>
      <c r="Z614" s="139">
        <f>(INDEX(Aquifer!G:G, MATCH(B614,Aquifer!C:C,0)))*(10^4/10^6)</f>
        <v>0</v>
      </c>
      <c r="AA614" s="141">
        <v>290</v>
      </c>
      <c r="AB614" s="56">
        <f>INDEX(Replacement!M:M, MATCH(B614,Replacement!B:B,0))</f>
        <v>5.8</v>
      </c>
      <c r="AC614" s="57">
        <f t="shared" si="218"/>
        <v>4</v>
      </c>
      <c r="AD614" s="57">
        <f>(X614/100)*0.278+(Y614/100)*0.0732</f>
        <v>0</v>
      </c>
      <c r="AE614" s="44">
        <f t="shared" si="206"/>
        <v>0</v>
      </c>
      <c r="AF614" s="61" t="str">
        <f t="shared" si="207"/>
        <v>District has 100 pumps, with 0 % of pumps being electric. The electric tariff subsidy is Moderate. These pumps abstract 0 MCM of groundwater.</v>
      </c>
      <c r="AG614" s="146">
        <f>INDEX(Replacement!N:N,MATCH(B614,Replacement!B:B,0))</f>
        <v>63.63</v>
      </c>
      <c r="AH614" s="147">
        <f>INDEX('Community SIP'!C:C,MATCH(B614,'Community SIP'!B:B,0))</f>
        <v>10.53</v>
      </c>
      <c r="AI614" s="147">
        <f>INDEX('Community SIP'!D:D,MATCH(B614,'Community SIP'!B:B,0))</f>
        <v>1.99</v>
      </c>
      <c r="AJ614" s="67" t="str">
        <f t="shared" si="208"/>
        <v>High</v>
      </c>
      <c r="AK614" s="64">
        <f t="shared" si="209"/>
        <v>1</v>
      </c>
      <c r="AL614" s="64" t="str">
        <f t="shared" si="210"/>
        <v>Moderate</v>
      </c>
      <c r="AM614" s="70" t="str">
        <f t="shared" si="211"/>
        <v>Small and Marginal farmers hold 63 % of holdings. The average area per holding is 10.53 ha with Moderate fragmentation of land.</v>
      </c>
      <c r="AN614" s="150" t="e">
        <f>INDEX(DISCOM!E:E,MATCH(B614,DISCOM!B:B,0))</f>
        <v>#N/A</v>
      </c>
      <c r="AO614" s="150"/>
      <c r="AP614" s="150" t="e">
        <f>INDEX(DISCOM!F:F,MATCH(B614,DISCOM!B:B,0))</f>
        <v>#N/A</v>
      </c>
      <c r="AQ614" s="74" t="str">
        <f>INDEX(DISCOM!H:H,MATCH(B614,DISCOM!B:B,0))</f>
        <v>No data</v>
      </c>
      <c r="AR614" s="150"/>
      <c r="AS614" s="77">
        <f>(INDEX(Tariff!D:D,MATCH(A614,Tariff!A:A,0)))*100</f>
        <v>290</v>
      </c>
      <c r="AT614" s="85" t="str">
        <f>(INDEX(Tariff!E:E,MATCH(A614,Tariff!A:A,0)))</f>
        <v>Moderate</v>
      </c>
      <c r="AU614" s="86" t="s">
        <v>735</v>
      </c>
      <c r="AV614" s="119" t="str">
        <f>INDEX('Community SIP'!I:I,MATCH(B614,'Community SIP'!B:B,0))</f>
        <v/>
      </c>
      <c r="AW614" s="119" t="str">
        <f t="shared" si="215"/>
        <v/>
      </c>
      <c r="AX614" s="119" t="str">
        <f t="shared" si="216"/>
        <v/>
      </c>
      <c r="AY614" s="119"/>
      <c r="AZ614" s="119" t="str">
        <f t="shared" si="213"/>
        <v>Diesel</v>
      </c>
      <c r="BA614" s="119"/>
      <c r="BB614" s="120" t="str">
        <f>INDEX(DISCOM!H:H,MATCH(B614,DISCOM!B:B,0))</f>
        <v>No data</v>
      </c>
      <c r="BC614" s="153" t="s">
        <v>736</v>
      </c>
      <c r="BD614" s="181" t="str">
        <f t="shared" si="214"/>
        <v>Higher proportion of diesel pumps suggests that PM-KUSUM model B be preferred.</v>
      </c>
      <c r="BE614" s="58" t="s">
        <v>737</v>
      </c>
      <c r="BG614">
        <f>Y614*100</f>
        <v>0</v>
      </c>
    </row>
    <row r="615" spans="1:59" ht="123" customHeight="1" x14ac:dyDescent="0.25">
      <c r="A615" s="88" t="str">
        <f>INDEX(Aquifer!A:A,MATCH(B615,Aquifer!C:C,0))</f>
        <v>tamil nadu</v>
      </c>
      <c r="B615" s="89" t="s">
        <v>465</v>
      </c>
      <c r="C615" s="87">
        <v>5.5860000000000003</v>
      </c>
      <c r="D615" s="130">
        <f>INDEX(Aquifer!J:J,MATCH(B615,Aquifer!C:C,0))*100</f>
        <v>36.368115935447101</v>
      </c>
      <c r="E615" s="128">
        <v>107.80000000000001</v>
      </c>
      <c r="F615" s="128">
        <v>46.3</v>
      </c>
      <c r="G615" s="128">
        <v>66.736113920466039</v>
      </c>
      <c r="H615" s="46" t="str">
        <f t="shared" si="198"/>
        <v>Moderate</v>
      </c>
      <c r="I615" s="46" t="str">
        <f t="shared" si="199"/>
        <v>Low</v>
      </c>
      <c r="J615" s="46" t="str">
        <f t="shared" si="200"/>
        <v>Moderate</v>
      </c>
      <c r="K615" s="46" t="str">
        <f t="shared" si="201"/>
        <v>High</v>
      </c>
      <c r="L615" s="91" t="str">
        <f t="shared" si="202"/>
        <v>District has Moderate proportion of area under cultivation, supporting Low cropping intensity. Irrigation coverage is Moderate with High irrigation water requirements.</v>
      </c>
      <c r="M615" s="132">
        <v>58.699999999999996</v>
      </c>
      <c r="N615" s="132">
        <f>INDEX(Aquifer!H:H,MATCH(B615,Aquifer!C:C,0))</f>
        <v>73.94</v>
      </c>
      <c r="O615" s="77" t="str">
        <f>INDEX(Aquifer!F:F,MATCH(B615,Aquifer!C:C,0))</f>
        <v>SR</v>
      </c>
      <c r="P615" s="134">
        <f>INDEX(surface_water_body!F:F,MATCH(B615,surface_water_body!A:A,0))</f>
        <v>2875</v>
      </c>
      <c r="Q615" s="42">
        <f>INDEX(surface_water_body!D:D,MATCH(B615,surface_water_body!A:A,0))</f>
        <v>522.46475999999916</v>
      </c>
      <c r="R615" s="132">
        <f>INDEX(surface_water_body!E:E,MATCH(B615,surface_water_body!A:A,0))</f>
        <v>11.365443994146448</v>
      </c>
      <c r="S615" s="43" t="str">
        <f t="shared" si="203"/>
        <v>High</v>
      </c>
      <c r="T615" s="43" t="str">
        <f t="shared" si="204"/>
        <v>Semi-critical</v>
      </c>
      <c r="U615" s="43">
        <f t="shared" si="217"/>
        <v>4</v>
      </c>
      <c r="V615" s="48" t="str">
        <f t="shared" si="205"/>
        <v>Groundwater contribution to irrigation is High with current groundwater development stage classified as Semi-critical. There are 2875 surface water bodies, covering 11.4% of district area.</v>
      </c>
      <c r="W615" s="136">
        <v>100</v>
      </c>
      <c r="X615" s="134">
        <v>87</v>
      </c>
      <c r="Y615" s="143">
        <f>INDEX(Aquifer!E:E, MATCH(B615,Aquifer!C:C,0))*100</f>
        <v>5</v>
      </c>
      <c r="Z615" s="139">
        <f>(INDEX(Aquifer!G:G, MATCH(B615,Aquifer!C:C,0)))*(10^4/10^6)</f>
        <v>140.09649999999999</v>
      </c>
      <c r="AA615" s="141">
        <v>0</v>
      </c>
      <c r="AB615" s="56">
        <f>INDEX(Replacement!M:M, MATCH(B615,Replacement!B:B,0))</f>
        <v>7.89</v>
      </c>
      <c r="AC615" s="57">
        <f t="shared" si="218"/>
        <v>1</v>
      </c>
      <c r="AD615" s="57">
        <f>(X615/100)*0.278+(Y615/100)*0.0732</f>
        <v>0.24552000000000002</v>
      </c>
      <c r="AE615" s="44">
        <f t="shared" si="206"/>
        <v>2.4625977842619999E-3</v>
      </c>
      <c r="AF615" s="61" t="str">
        <f t="shared" si="207"/>
        <v>District has 100 pumps, with 87 % of pumps being electric. The electric tariff subsidy is Very High. These pumps abstract 140 MCM of groundwater.</v>
      </c>
      <c r="AG615" s="146">
        <f>INDEX(Replacement!N:N,MATCH(B615,Replacement!B:B,0))</f>
        <v>93.641842389999994</v>
      </c>
      <c r="AH615" s="147">
        <f>INDEX('Community SIP'!C:C,MATCH(B615,'Community SIP'!B:B,0))</f>
        <v>0.68</v>
      </c>
      <c r="AI615" s="147">
        <f>INDEX('Community SIP'!D:D,MATCH(B615,'Community SIP'!B:B,0))</f>
        <v>2.2599999999999998</v>
      </c>
      <c r="AJ615" s="67" t="str">
        <f t="shared" si="208"/>
        <v>Very High</v>
      </c>
      <c r="AK615" s="64">
        <f t="shared" si="209"/>
        <v>4</v>
      </c>
      <c r="AL615" s="64" t="str">
        <f t="shared" si="210"/>
        <v>High</v>
      </c>
      <c r="AM615" s="70" t="str">
        <f t="shared" si="211"/>
        <v>Small and Marginal farmers hold 93 % of holdings. The average area per holding is 0.68 ha with High fragmentation of land.</v>
      </c>
      <c r="AN615" s="150" t="str">
        <f>INDEX(DISCOM!E:E,MATCH(B615,DISCOM!B:B,0))</f>
        <v>Tamil Nadu Generation and Distribution Corporation Limited (TANGEDCO)</v>
      </c>
      <c r="AO615" s="150"/>
      <c r="AP615" s="150" t="str">
        <f>INDEX(DISCOM!F:F,MATCH(B615,DISCOM!B:B,0))</f>
        <v>C-</v>
      </c>
      <c r="AQ615" s="74" t="str">
        <f>INDEX(DISCOM!H:H,MATCH(B615,DISCOM!B:B,0))</f>
        <v>No</v>
      </c>
      <c r="AR615" s="150"/>
      <c r="AS615" s="77">
        <f>(INDEX(Tariff!D:D,MATCH(A615,Tariff!A:A,0)))*100</f>
        <v>0</v>
      </c>
      <c r="AT615" s="85" t="str">
        <f>(INDEX(Tariff!E:E,MATCH(A615,Tariff!A:A,0)))</f>
        <v>Very High</v>
      </c>
      <c r="AU615" s="86" t="str">
        <f t="shared" si="212"/>
        <v xml:space="preserve">Tamil Nadu Generation and Distribution Corporation Limited (TANGEDCO) is the Distribution Company responsible for distributing electricity. The rating of DISCOM (capturing financial and operational metrics) is C-. </v>
      </c>
      <c r="AV615" s="119" t="str">
        <f>INDEX('Community SIP'!I:I,MATCH(B615,'Community SIP'!B:B,0))</f>
        <v>Community SIP</v>
      </c>
      <c r="AW615" s="119" t="str">
        <f t="shared" si="215"/>
        <v xml:space="preserve"> Small farm areas alongside higher fragmentation of holdings suggests community SIPs may be preferred</v>
      </c>
      <c r="AX615" s="119" t="str">
        <f t="shared" si="216"/>
        <v/>
      </c>
      <c r="AY615" s="119"/>
      <c r="AZ615" s="120" t="str">
        <f t="shared" si="213"/>
        <v>Electric</v>
      </c>
      <c r="BA615" s="119"/>
      <c r="BB615" s="120" t="str">
        <f>INDEX(DISCOM!H:H,MATCH(B615,DISCOM!B:B,0))</f>
        <v>No</v>
      </c>
      <c r="BC615" s="153" t="s">
        <v>724</v>
      </c>
      <c r="BD615"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15" s="58" t="s">
        <v>725</v>
      </c>
      <c r="BG615">
        <f>Y615*100</f>
        <v>500</v>
      </c>
    </row>
    <row r="616" spans="1:59" ht="123" customHeight="1" x14ac:dyDescent="0.25">
      <c r="A616" s="88" t="str">
        <f>INDEX(Aquifer!A:A,MATCH(B616,Aquifer!C:C,0))</f>
        <v>tamil nadu</v>
      </c>
      <c r="B616" s="89" t="s">
        <v>466</v>
      </c>
      <c r="C616" s="87">
        <v>5.1863415907780004</v>
      </c>
      <c r="D616" s="130">
        <f>INDEX(Aquifer!J:J,MATCH(B616,Aquifer!C:C,0))*100</f>
        <v>18.37097464951523</v>
      </c>
      <c r="E616" s="128">
        <v>104.60000000000001</v>
      </c>
      <c r="F616" s="128">
        <v>63.7</v>
      </c>
      <c r="G616" s="128">
        <v>59.910270401358069</v>
      </c>
      <c r="H616" s="46" t="str">
        <f t="shared" si="198"/>
        <v>Low</v>
      </c>
      <c r="I616" s="46" t="str">
        <f t="shared" si="199"/>
        <v>Low</v>
      </c>
      <c r="J616" s="46" t="str">
        <f t="shared" si="200"/>
        <v>High</v>
      </c>
      <c r="K616" s="46" t="str">
        <f t="shared" si="201"/>
        <v>High</v>
      </c>
      <c r="L616" s="91" t="str">
        <f t="shared" si="202"/>
        <v>District has Low proportion of area under cultivation, supporting Low cropping intensity. Irrigation coverage is High with High irrigation water requirements.</v>
      </c>
      <c r="M616" s="132">
        <v>40.369999999999997</v>
      </c>
      <c r="N616" s="132">
        <f>INDEX(Aquifer!H:H,MATCH(B616,Aquifer!C:C,0))</f>
        <v>43.68</v>
      </c>
      <c r="O616" s="77" t="str">
        <f>INDEX(Aquifer!F:F,MATCH(B616,Aquifer!C:C,0))</f>
        <v>HR</v>
      </c>
      <c r="P616" s="134">
        <f>INDEX(surface_water_body!F:F,MATCH(B616,surface_water_body!A:A,0))</f>
        <v>2979</v>
      </c>
      <c r="Q616" s="42">
        <f>INDEX(surface_water_body!D:D,MATCH(B616,surface_water_body!A:A,0))</f>
        <v>6051.7400300000027</v>
      </c>
      <c r="R616" s="132">
        <f>INDEX(surface_water_body!E:E,MATCH(B616,surface_water_body!A:A,0))</f>
        <v>87.070559384053183</v>
      </c>
      <c r="S616" s="43" t="str">
        <f t="shared" si="203"/>
        <v>Moderate</v>
      </c>
      <c r="T616" s="43" t="str">
        <f t="shared" si="204"/>
        <v>Low</v>
      </c>
      <c r="U616" s="43">
        <f t="shared" si="217"/>
        <v>4</v>
      </c>
      <c r="V616" s="48" t="str">
        <f t="shared" si="205"/>
        <v>Groundwater contribution to irrigation is Moderate with current groundwater development stage classified as Low. There are 2979 surface water bodies, covering 87.1% of district area.</v>
      </c>
      <c r="W616" s="136">
        <v>100</v>
      </c>
      <c r="X616" s="134">
        <v>96</v>
      </c>
      <c r="Y616" s="143">
        <f>INDEX(Aquifer!E:E, MATCH(B616,Aquifer!C:C,0))*100</f>
        <v>4</v>
      </c>
      <c r="Z616" s="139">
        <f>(INDEX(Aquifer!G:G, MATCH(B616,Aquifer!C:C,0)))*(10^4/10^6)</f>
        <v>200.846</v>
      </c>
      <c r="AA616" s="141">
        <v>0</v>
      </c>
      <c r="AB616" s="56">
        <f>INDEX(Replacement!M:M, MATCH(B616,Replacement!B:B,0))</f>
        <v>5.77</v>
      </c>
      <c r="AC616" s="57">
        <f t="shared" si="218"/>
        <v>1</v>
      </c>
      <c r="AD616" s="57">
        <f>(X616/100)*0.278+(Y616/100)*0.0732</f>
        <v>0.26980799999999999</v>
      </c>
      <c r="AE616" s="44">
        <f t="shared" si="206"/>
        <v>2.837240450037156E-3</v>
      </c>
      <c r="AF616" s="61" t="str">
        <f t="shared" si="207"/>
        <v>District has 100 pumps, with 96 % of pumps being electric. The electric tariff subsidy is Very High. These pumps abstract 200 MCM of groundwater.</v>
      </c>
      <c r="AG616" s="146">
        <f>INDEX(Replacement!N:N,MATCH(B616,Replacement!B:B,0))</f>
        <v>93.942555040000002</v>
      </c>
      <c r="AH616" s="147">
        <f>INDEX('Community SIP'!C:C,MATCH(B616,'Community SIP'!B:B,0))</f>
        <v>0.59</v>
      </c>
      <c r="AI616" s="147">
        <f>INDEX('Community SIP'!D:D,MATCH(B616,'Community SIP'!B:B,0))</f>
        <v>1.3</v>
      </c>
      <c r="AJ616" s="67" t="str">
        <f t="shared" si="208"/>
        <v>Very High</v>
      </c>
      <c r="AK616" s="64">
        <f t="shared" si="209"/>
        <v>4</v>
      </c>
      <c r="AL616" s="64" t="str">
        <f t="shared" si="210"/>
        <v>Moderate</v>
      </c>
      <c r="AM616" s="70" t="str">
        <f t="shared" si="211"/>
        <v>Small and Marginal farmers hold 93 % of holdings. The average area per holding is 0.59 ha with Moderate fragmentation of land.</v>
      </c>
      <c r="AN616" s="150" t="str">
        <f>INDEX(DISCOM!E:E,MATCH(B616,DISCOM!B:B,0))</f>
        <v>Tamil Nadu Generation and Distribution Corporation Limited (TANGEDCO)</v>
      </c>
      <c r="AO616" s="150"/>
      <c r="AP616" s="150" t="str">
        <f>INDEX(DISCOM!F:F,MATCH(B616,DISCOM!B:B,0))</f>
        <v>C-</v>
      </c>
      <c r="AQ616" s="74" t="str">
        <f>INDEX(DISCOM!H:H,MATCH(B616,DISCOM!B:B,0))</f>
        <v>No</v>
      </c>
      <c r="AR616" s="150"/>
      <c r="AS616" s="77">
        <f>(INDEX(Tariff!D:D,MATCH(A616,Tariff!A:A,0)))*100</f>
        <v>0</v>
      </c>
      <c r="AT616" s="85" t="str">
        <f>(INDEX(Tariff!E:E,MATCH(A616,Tariff!A:A,0)))</f>
        <v>Very High</v>
      </c>
      <c r="AU616" s="86" t="str">
        <f t="shared" si="212"/>
        <v xml:space="preserve">Tamil Nadu Generation and Distribution Corporation Limited (TANGEDCO) is the Distribution Company responsible for distributing electricity. The rating of DISCOM (capturing financial and operational metrics) is C-. </v>
      </c>
      <c r="AV616" s="119" t="str">
        <f>INDEX('Community SIP'!I:I,MATCH(B616,'Community SIP'!B:B,0))</f>
        <v>Community SIP</v>
      </c>
      <c r="AW616" s="119" t="str">
        <f t="shared" si="215"/>
        <v xml:space="preserve"> Small farm areas alongside higher fragmentation of holdings suggests community SIPs may be preferred</v>
      </c>
      <c r="AX616" s="119" t="str">
        <f t="shared" si="216"/>
        <v/>
      </c>
      <c r="AY616" s="119"/>
      <c r="AZ616" s="120" t="str">
        <f t="shared" si="213"/>
        <v>Electric</v>
      </c>
      <c r="BA616" s="119"/>
      <c r="BB616" s="120" t="str">
        <f>INDEX(DISCOM!H:H,MATCH(B616,DISCOM!B:B,0))</f>
        <v>No</v>
      </c>
      <c r="BC616" s="153" t="s">
        <v>724</v>
      </c>
      <c r="BD616"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16" s="58" t="s">
        <v>725</v>
      </c>
      <c r="BG616">
        <f>Y616*100</f>
        <v>400</v>
      </c>
    </row>
    <row r="617" spans="1:59" ht="123" customHeight="1" x14ac:dyDescent="0.25">
      <c r="A617" s="88" t="str">
        <f>INDEX(Aquifer!A:A,MATCH(B617,Aquifer!C:C,0))</f>
        <v>tamil nadu</v>
      </c>
      <c r="B617" s="89" t="s">
        <v>665</v>
      </c>
      <c r="C617" s="87">
        <v>5.6</v>
      </c>
      <c r="D617" s="130">
        <f>INDEX(Aquifer!J:J,MATCH(B617,Aquifer!C:C,0))*100</f>
        <v>36.623174653889166</v>
      </c>
      <c r="E617" s="128">
        <v>101</v>
      </c>
      <c r="F617" s="128">
        <v>61.8</v>
      </c>
      <c r="G617" s="128">
        <v>58.612044326330036</v>
      </c>
      <c r="H617" s="46" t="str">
        <f t="shared" si="198"/>
        <v>Moderate</v>
      </c>
      <c r="I617" s="46" t="str">
        <f t="shared" si="199"/>
        <v>Low</v>
      </c>
      <c r="J617" s="46" t="str">
        <f t="shared" si="200"/>
        <v>High</v>
      </c>
      <c r="K617" s="46" t="str">
        <f t="shared" si="201"/>
        <v>High</v>
      </c>
      <c r="L617" s="91" t="str">
        <f t="shared" si="202"/>
        <v>District has Moderate proportion of area under cultivation, supporting Low cropping intensity. Irrigation coverage is High with High irrigation water requirements.</v>
      </c>
      <c r="M617" s="132">
        <v>59.99</v>
      </c>
      <c r="N617" s="132">
        <f>INDEX(Aquifer!H:H,MATCH(B617,Aquifer!C:C,0))</f>
        <v>87.01</v>
      </c>
      <c r="O617" s="77" t="str">
        <f>INDEX(Aquifer!F:F,MATCH(B617,Aquifer!C:C,0))</f>
        <v>HR</v>
      </c>
      <c r="P617" s="134">
        <f>INDEX(surface_water_body!F:F,MATCH(B617,surface_water_body!A:A,0))</f>
        <v>776</v>
      </c>
      <c r="Q617" s="42">
        <f>INDEX(surface_water_body!D:D,MATCH(B617,surface_water_body!A:A,0))</f>
        <v>7.0342999999999982</v>
      </c>
      <c r="R617" s="132">
        <f>INDEX(surface_water_body!E:E,MATCH(B617,surface_water_body!A:A,0))</f>
        <v>0.11826157128620202</v>
      </c>
      <c r="S617" s="43" t="str">
        <f t="shared" si="203"/>
        <v>High</v>
      </c>
      <c r="T617" s="43" t="str">
        <f t="shared" si="204"/>
        <v>Semi-critical</v>
      </c>
      <c r="U617" s="43">
        <f t="shared" si="217"/>
        <v>2</v>
      </c>
      <c r="V617" s="48" t="str">
        <f t="shared" si="205"/>
        <v>Groundwater contribution to irrigation is High with current groundwater development stage classified as Semi-critical. There are 776 surface water bodies, covering 0.1% of district area.</v>
      </c>
      <c r="W617" s="136">
        <v>100</v>
      </c>
      <c r="X617" s="134">
        <v>96</v>
      </c>
      <c r="Y617" s="143">
        <f>INDEX(Aquifer!E:E, MATCH(B617,Aquifer!C:C,0))*100</f>
        <v>4</v>
      </c>
      <c r="Z617" s="139">
        <f>(INDEX(Aquifer!G:G, MATCH(B617,Aquifer!C:C,0)))*(10^4/10^6)</f>
        <v>533.17690000000005</v>
      </c>
      <c r="AA617" s="141">
        <v>0</v>
      </c>
      <c r="AB617" s="56">
        <f>INDEX(Replacement!M:M, MATCH(B617,Replacement!B:B,0))</f>
        <v>7.2</v>
      </c>
      <c r="AC617" s="57">
        <f t="shared" si="218"/>
        <v>1</v>
      </c>
      <c r="AD617" s="57">
        <f>(X617/100)*0.278+(Y617/100)*0.0732</f>
        <v>0.26980799999999999</v>
      </c>
      <c r="AE617" s="44">
        <f t="shared" si="206"/>
        <v>9.3985523449664019E-3</v>
      </c>
      <c r="AF617" s="61" t="str">
        <f t="shared" si="207"/>
        <v>District has 100 pumps, with 96 % of pumps being electric. The electric tariff subsidy is Very High. These pumps abstract 533 MCM of groundwater.</v>
      </c>
      <c r="AG617" s="146">
        <f>INDEX(Replacement!N:N,MATCH(B617,Replacement!B:B,0))</f>
        <v>71.766842539999999</v>
      </c>
      <c r="AH617" s="147">
        <f>INDEX('Community SIP'!C:C,MATCH(B617,'Community SIP'!B:B,0))</f>
        <v>1.69</v>
      </c>
      <c r="AI617" s="147">
        <f>INDEX('Community SIP'!D:D,MATCH(B617,'Community SIP'!B:B,0))</f>
        <v>2.21</v>
      </c>
      <c r="AJ617" s="67" t="str">
        <f t="shared" si="208"/>
        <v>High</v>
      </c>
      <c r="AK617" s="64">
        <f t="shared" si="209"/>
        <v>3</v>
      </c>
      <c r="AL617" s="64" t="str">
        <f t="shared" si="210"/>
        <v>High</v>
      </c>
      <c r="AM617" s="70" t="str">
        <f t="shared" si="211"/>
        <v>Small and Marginal farmers hold 71 % of holdings. The average area per holding is 1.69 ha with High fragmentation of land.</v>
      </c>
      <c r="AN617" s="150" t="str">
        <f>INDEX(DISCOM!E:E,MATCH(B617,DISCOM!B:B,0))</f>
        <v>Tamil Nadu Generation and Distribution Corporation Limited (TANGEDCO)</v>
      </c>
      <c r="AO617" s="150"/>
      <c r="AP617" s="150" t="str">
        <f>INDEX(DISCOM!F:F,MATCH(B617,DISCOM!B:B,0))</f>
        <v>C-</v>
      </c>
      <c r="AQ617" s="74" t="str">
        <f>INDEX(DISCOM!H:H,MATCH(B617,DISCOM!B:B,0))</f>
        <v>No</v>
      </c>
      <c r="AR617" s="150"/>
      <c r="AS617" s="77">
        <f>(INDEX(Tariff!D:D,MATCH(A617,Tariff!A:A,0)))*100</f>
        <v>0</v>
      </c>
      <c r="AT617" s="85" t="str">
        <f>(INDEX(Tariff!E:E,MATCH(A617,Tariff!A:A,0)))</f>
        <v>Very High</v>
      </c>
      <c r="AU617" s="86" t="str">
        <f t="shared" si="212"/>
        <v xml:space="preserve">Tamil Nadu Generation and Distribution Corporation Limited (TANGEDCO) is the Distribution Company responsible for distributing electricity. The rating of DISCOM (capturing financial and operational metrics) is C-. </v>
      </c>
      <c r="AV617" s="119" t="str">
        <f>INDEX('Community SIP'!I:I,MATCH(B617,'Community SIP'!B:B,0))</f>
        <v>Community SIP</v>
      </c>
      <c r="AW617" s="119" t="str">
        <f t="shared" si="215"/>
        <v xml:space="preserve"> Small farm areas alongside higher fragmentation of holdings suggests community SIPs may be preferred</v>
      </c>
      <c r="AX617" s="119" t="str">
        <f t="shared" si="216"/>
        <v/>
      </c>
      <c r="AY617" s="119"/>
      <c r="AZ617" s="120" t="str">
        <f t="shared" si="213"/>
        <v>Electric</v>
      </c>
      <c r="BA617" s="119"/>
      <c r="BB617" s="120" t="str">
        <f>INDEX(DISCOM!H:H,MATCH(B617,DISCOM!B:B,0))</f>
        <v>No</v>
      </c>
      <c r="BC617" s="153" t="s">
        <v>724</v>
      </c>
      <c r="BD617"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17" s="58" t="s">
        <v>725</v>
      </c>
      <c r="BG617">
        <f>Y617*100</f>
        <v>400</v>
      </c>
    </row>
    <row r="618" spans="1:59" ht="123" customHeight="1" x14ac:dyDescent="0.25">
      <c r="A618" s="88" t="str">
        <f>INDEX(Aquifer!A:A,MATCH(B618,Aquifer!C:C,0))</f>
        <v>tamil nadu</v>
      </c>
      <c r="B618" s="89" t="s">
        <v>595</v>
      </c>
      <c r="C618" s="87">
        <v>5.3393931205353002</v>
      </c>
      <c r="D618" s="130">
        <f>INDEX(Aquifer!J:J,MATCH(B618,Aquifer!C:C,0))*100</f>
        <v>38.647507545092324</v>
      </c>
      <c r="E618" s="128">
        <v>150.89999999999998</v>
      </c>
      <c r="F618" s="128">
        <v>80.599999999999994</v>
      </c>
      <c r="G618" s="128">
        <v>58.789950376513858</v>
      </c>
      <c r="H618" s="46" t="str">
        <f t="shared" si="198"/>
        <v>Moderate</v>
      </c>
      <c r="I618" s="46" t="str">
        <f t="shared" si="199"/>
        <v>Moderate</v>
      </c>
      <c r="J618" s="46" t="str">
        <f t="shared" si="200"/>
        <v>Very High</v>
      </c>
      <c r="K618" s="46" t="str">
        <f t="shared" si="201"/>
        <v>High</v>
      </c>
      <c r="L618" s="91" t="str">
        <f t="shared" si="202"/>
        <v>District has Moderate proportion of area under cultivation, supporting Moderate cropping intensity. Irrigation coverage is Very High with High irrigation water requirements.</v>
      </c>
      <c r="M618" s="132">
        <v>76.010000000000005</v>
      </c>
      <c r="N618" s="132">
        <f>INDEX(Aquifer!H:H,MATCH(B618,Aquifer!C:C,0))</f>
        <v>80.19</v>
      </c>
      <c r="O618" s="77" t="str">
        <f>INDEX(Aquifer!F:F,MATCH(B618,Aquifer!C:C,0))</f>
        <v>HR</v>
      </c>
      <c r="P618" s="134">
        <f>INDEX(surface_water_body!F:F,MATCH(B618,surface_water_body!A:A,0))</f>
        <v>5021</v>
      </c>
      <c r="Q618" s="42">
        <f>INDEX(surface_water_body!D:D,MATCH(B618,surface_water_body!A:A,0))</f>
        <v>3318.2186000000015</v>
      </c>
      <c r="R618" s="132">
        <f>INDEX(surface_water_body!E:E,MATCH(B618,surface_water_body!A:A,0))</f>
        <v>52.742980865776865</v>
      </c>
      <c r="S618" s="43" t="str">
        <f t="shared" si="203"/>
        <v>Very High</v>
      </c>
      <c r="T618" s="43" t="str">
        <f t="shared" si="204"/>
        <v>Semi-critical</v>
      </c>
      <c r="U618" s="43">
        <f t="shared" si="217"/>
        <v>4</v>
      </c>
      <c r="V618" s="48" t="str">
        <f t="shared" si="205"/>
        <v>Groundwater contribution to irrigation is Very High with current groundwater development stage classified as Semi-critical. There are 5021 surface water bodies, covering 52.7% of district area.</v>
      </c>
      <c r="W618" s="136">
        <v>100</v>
      </c>
      <c r="X618" s="134">
        <v>97</v>
      </c>
      <c r="Y618" s="143">
        <f>INDEX(Aquifer!E:E, MATCH(B618,Aquifer!C:C,0))*100</f>
        <v>3</v>
      </c>
      <c r="Z618" s="139">
        <f>(INDEX(Aquifer!G:G, MATCH(B618,Aquifer!C:C,0)))*(10^4/10^6)</f>
        <v>328.66519999999997</v>
      </c>
      <c r="AA618" s="141">
        <v>0</v>
      </c>
      <c r="AB618" s="56">
        <f>INDEX(Replacement!M:M, MATCH(B618,Replacement!B:B,0))</f>
        <v>5.45</v>
      </c>
      <c r="AC618" s="57">
        <f t="shared" si="218"/>
        <v>1</v>
      </c>
      <c r="AD618" s="57">
        <f>(X618/100)*0.278+(Y618/100)*0.0732</f>
        <v>0.27185599999999999</v>
      </c>
      <c r="AE618" s="44">
        <f t="shared" si="206"/>
        <v>4.4186689713927706E-3</v>
      </c>
      <c r="AF618" s="61" t="str">
        <f t="shared" si="207"/>
        <v>District has 100 pumps, with 97 % of pumps being electric. The electric tariff subsidy is Very High. These pumps abstract 328 MCM of groundwater.</v>
      </c>
      <c r="AG618" s="146">
        <f>INDEX(Replacement!N:N,MATCH(B618,Replacement!B:B,0))</f>
        <v>95.391458999999998</v>
      </c>
      <c r="AH618" s="147">
        <f>INDEX('Community SIP'!C:C,MATCH(B618,'Community SIP'!B:B,0))</f>
        <v>0.68</v>
      </c>
      <c r="AI618" s="147">
        <f>INDEX('Community SIP'!D:D,MATCH(B618,'Community SIP'!B:B,0))</f>
        <v>2.29</v>
      </c>
      <c r="AJ618" s="67" t="str">
        <f t="shared" si="208"/>
        <v>Very High</v>
      </c>
      <c r="AK618" s="64">
        <f t="shared" si="209"/>
        <v>4</v>
      </c>
      <c r="AL618" s="64" t="str">
        <f t="shared" si="210"/>
        <v>High</v>
      </c>
      <c r="AM618" s="70" t="str">
        <f t="shared" si="211"/>
        <v>Small and Marginal farmers hold 95 % of holdings. The average area per holding is 0.68 ha with High fragmentation of land.</v>
      </c>
      <c r="AN618" s="150" t="str">
        <f>INDEX(DISCOM!E:E,MATCH(B618,DISCOM!B:B,0))</f>
        <v>Tamil Nadu Generation and Distribution Corporation Limited (TANGEDCO)</v>
      </c>
      <c r="AO618" s="150"/>
      <c r="AP618" s="150" t="str">
        <f>INDEX(DISCOM!F:F,MATCH(B618,DISCOM!B:B,0))</f>
        <v>C-</v>
      </c>
      <c r="AQ618" s="74" t="str">
        <f>INDEX(DISCOM!H:H,MATCH(B618,DISCOM!B:B,0))</f>
        <v>No</v>
      </c>
      <c r="AR618" s="150"/>
      <c r="AS618" s="77">
        <f>(INDEX(Tariff!D:D,MATCH(A618,Tariff!A:A,0)))*100</f>
        <v>0</v>
      </c>
      <c r="AT618" s="85" t="str">
        <f>(INDEX(Tariff!E:E,MATCH(A618,Tariff!A:A,0)))</f>
        <v>Very High</v>
      </c>
      <c r="AU618" s="86" t="str">
        <f t="shared" si="212"/>
        <v xml:space="preserve">Tamil Nadu Generation and Distribution Corporation Limited (TANGEDCO) is the Distribution Company responsible for distributing electricity. The rating of DISCOM (capturing financial and operational metrics) is C-. </v>
      </c>
      <c r="AV618" s="119" t="str">
        <f>INDEX('Community SIP'!I:I,MATCH(B618,'Community SIP'!B:B,0))</f>
        <v>Community SIP</v>
      </c>
      <c r="AW618" s="119" t="str">
        <f t="shared" si="215"/>
        <v xml:space="preserve"> Small farm areas alongside higher fragmentation of holdings suggests community SIPs may be preferred</v>
      </c>
      <c r="AX618" s="119" t="str">
        <f t="shared" si="216"/>
        <v xml:space="preserve"> High groundwater development suggests that new SIPs should focus on surface water sources. </v>
      </c>
      <c r="AY618" s="120" t="s">
        <v>727</v>
      </c>
      <c r="AZ618" s="120" t="str">
        <f t="shared" si="213"/>
        <v>Electric</v>
      </c>
      <c r="BA618" s="119"/>
      <c r="BB618" s="120" t="str">
        <f>INDEX(DISCOM!H:H,MATCH(B618,DISCOM!B:B,0))</f>
        <v>No</v>
      </c>
      <c r="BC618" s="153" t="s">
        <v>724</v>
      </c>
      <c r="BD618"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618" s="58" t="s">
        <v>725</v>
      </c>
      <c r="BG618">
        <f>Y618*100</f>
        <v>300</v>
      </c>
    </row>
    <row r="619" spans="1:59" ht="123" customHeight="1" x14ac:dyDescent="0.25">
      <c r="A619" s="88" t="str">
        <f>INDEX(Aquifer!A:A,MATCH(B619,Aquifer!C:C,0))</f>
        <v>rajasthan</v>
      </c>
      <c r="B619" s="89" t="s">
        <v>502</v>
      </c>
      <c r="C619" s="87">
        <v>5.3001263011131003</v>
      </c>
      <c r="D619" s="130">
        <f>INDEX(Aquifer!J:J,MATCH(B619,Aquifer!C:C,0))*100</f>
        <v>66.061106638549887</v>
      </c>
      <c r="E619" s="128">
        <v>156.9</v>
      </c>
      <c r="F619" s="128">
        <v>43</v>
      </c>
      <c r="G619" s="128">
        <v>63.048486472006424</v>
      </c>
      <c r="H619" s="46" t="str">
        <f t="shared" si="198"/>
        <v>High</v>
      </c>
      <c r="I619" s="46" t="str">
        <f t="shared" si="199"/>
        <v>Moderate</v>
      </c>
      <c r="J619" s="46" t="str">
        <f t="shared" si="200"/>
        <v>Moderate</v>
      </c>
      <c r="K619" s="46" t="str">
        <f t="shared" si="201"/>
        <v>High</v>
      </c>
      <c r="L619" s="91" t="str">
        <f t="shared" si="202"/>
        <v>District has High proportion of area under cultivation, supporting Moderate cropping intensity. Irrigation coverage is Moderate with High irrigation water requirements.</v>
      </c>
      <c r="M619" s="132">
        <v>87.33</v>
      </c>
      <c r="N619" s="132">
        <f>INDEX(Aquifer!H:H,MATCH(B619,Aquifer!C:C,0))</f>
        <v>101.98</v>
      </c>
      <c r="O619" s="77" t="str">
        <f>INDEX(Aquifer!F:F,MATCH(B619,Aquifer!C:C,0))</f>
        <v>SR</v>
      </c>
      <c r="P619" s="134">
        <f>INDEX(surface_water_body!F:F,MATCH(B619,surface_water_body!A:A,0))</f>
        <v>1934</v>
      </c>
      <c r="Q619" s="42">
        <f>INDEX(surface_water_body!D:D,MATCH(B619,surface_water_body!A:A,0))</f>
        <v>674.53666000001419</v>
      </c>
      <c r="R619" s="132">
        <f>INDEX(surface_water_body!E:E,MATCH(B619,surface_water_body!A:A,0))</f>
        <v>9.033607698027101</v>
      </c>
      <c r="S619" s="43" t="str">
        <f t="shared" si="203"/>
        <v>Very High</v>
      </c>
      <c r="T619" s="43" t="str">
        <f t="shared" si="204"/>
        <v>Over-exploited</v>
      </c>
      <c r="U619" s="43">
        <f t="shared" si="217"/>
        <v>4</v>
      </c>
      <c r="V619" s="48" t="str">
        <f t="shared" si="205"/>
        <v>Groundwater contribution to irrigation is Very High with current groundwater development stage classified as Over-exploited. There are 1934 surface water bodies, covering 9% of district area.</v>
      </c>
      <c r="W619" s="136">
        <v>100</v>
      </c>
      <c r="X619" s="134">
        <v>98</v>
      </c>
      <c r="Y619" s="143">
        <f>INDEX(Aquifer!E:E, MATCH(B619,Aquifer!C:C,0))*100</f>
        <v>2</v>
      </c>
      <c r="Z619" s="139">
        <f>(INDEX(Aquifer!G:G, MATCH(B619,Aquifer!C:C,0)))*(10^4/10^6)</f>
        <v>637.98890000000006</v>
      </c>
      <c r="AA619" s="141">
        <v>167</v>
      </c>
      <c r="AB619" s="56">
        <f>INDEX(Replacement!M:M, MATCH(B619,Replacement!B:B,0))</f>
        <v>7.3</v>
      </c>
      <c r="AC619" s="57">
        <f t="shared" si="218"/>
        <v>1</v>
      </c>
      <c r="AD619" s="57">
        <f>(X619/100)*0.278+(Y619/100)*0.0732</f>
        <v>0.27390400000000004</v>
      </c>
      <c r="AE619" s="44">
        <f t="shared" si="206"/>
        <v>1.1575417863478729E-2</v>
      </c>
      <c r="AF619" s="61" t="str">
        <f t="shared" si="207"/>
        <v>District has 100 pumps, with 98 % of pumps being electric. The electric tariff subsidy is Moderate. These pumps abstract 637 MCM of groundwater.</v>
      </c>
      <c r="AG619" s="146">
        <f>INDEX(Replacement!N:N,MATCH(B619,Replacement!B:B,0))</f>
        <v>61.919129510000005</v>
      </c>
      <c r="AH619" s="147">
        <f>INDEX('Community SIP'!C:C,MATCH(B619,'Community SIP'!B:B,0))</f>
        <v>2.4500000000000002</v>
      </c>
      <c r="AI619" s="147">
        <f>INDEX('Community SIP'!D:D,MATCH(B619,'Community SIP'!B:B,0))</f>
        <v>3.27</v>
      </c>
      <c r="AJ619" s="67" t="str">
        <f t="shared" si="208"/>
        <v>High</v>
      </c>
      <c r="AK619" s="64">
        <f t="shared" si="209"/>
        <v>2</v>
      </c>
      <c r="AL619" s="64" t="str">
        <f t="shared" si="210"/>
        <v>Very High</v>
      </c>
      <c r="AM619" s="70" t="str">
        <f t="shared" si="211"/>
        <v>Small and Marginal farmers hold 61 % of holdings. The average area per holding is 2.45 ha with Very High fragmentation of land.</v>
      </c>
      <c r="AN619" s="150" t="str">
        <f>INDEX(DISCOM!E:E,MATCH(B619,DISCOM!B:B,0))</f>
        <v>Jaipur Vidyut Vitran Nigam Limited (JVVNL)</v>
      </c>
      <c r="AO619" s="150" t="str">
        <f>RIGHT(AN619,7)</f>
        <v>(JVVNL)</v>
      </c>
      <c r="AP619" s="150" t="str">
        <f>INDEX(DISCOM!F:F,MATCH(B619,DISCOM!B:B,0))</f>
        <v>B</v>
      </c>
      <c r="AQ619" s="74" t="str">
        <f>INDEX(DISCOM!H:H,MATCH(B619,DISCOM!B:B,0))</f>
        <v>No</v>
      </c>
      <c r="AR619" s="150"/>
      <c r="AS619" s="77">
        <f>(INDEX(Tariff!D:D,MATCH(A619,Tariff!A:A,0)))*100</f>
        <v>167</v>
      </c>
      <c r="AT619" s="85" t="str">
        <f>(INDEX(Tariff!E:E,MATCH(A619,Tariff!A:A,0)))</f>
        <v>Moderate</v>
      </c>
      <c r="AU619" s="86" t="str">
        <f t="shared" si="212"/>
        <v xml:space="preserve">Jaipur Vidyut Vitran Nigam Limited (JVVNL) is the Distribution Company responsible for distributing electricity. The rating of DISCOM (capturing financial and operational metrics) is B. </v>
      </c>
      <c r="AV619" s="119" t="str">
        <f>INDEX('Community SIP'!I:I,MATCH(B619,'Community SIP'!B:B,0))</f>
        <v>Community SIP</v>
      </c>
      <c r="AW619" s="119" t="str">
        <f t="shared" si="215"/>
        <v xml:space="preserve"> Small farm areas alongside higher fragmentation of holdings suggests community SIPs may be preferred</v>
      </c>
      <c r="AX619" s="119" t="str">
        <f t="shared" si="216"/>
        <v xml:space="preserve"> High groundwater development suggests that new SIPs should focus on surface water sources. </v>
      </c>
      <c r="AY619" s="120" t="s">
        <v>727</v>
      </c>
      <c r="AZ619" s="119" t="str">
        <f t="shared" si="213"/>
        <v>Electric</v>
      </c>
      <c r="BA619" s="120" t="s">
        <v>728</v>
      </c>
      <c r="BB619" s="120" t="str">
        <f>INDEX(DISCOM!H:H,MATCH(B619,DISCOM!B:B,0))</f>
        <v>No</v>
      </c>
      <c r="BC619" s="153" t="s">
        <v>729</v>
      </c>
      <c r="BD619" s="181" t="str">
        <f t="shared" si="214"/>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619" s="58" t="s">
        <v>730</v>
      </c>
      <c r="BG619">
        <f>Y619*100</f>
        <v>200</v>
      </c>
    </row>
    <row r="620" spans="1:59" ht="123" customHeight="1" x14ac:dyDescent="0.25">
      <c r="A620" s="88" t="str">
        <f>INDEX(Aquifer!A:A,MATCH(B620,Aquifer!C:C,0))</f>
        <v>nagaland</v>
      </c>
      <c r="B620" s="89" t="s">
        <v>111</v>
      </c>
      <c r="C620" s="87">
        <v>4.0866770705404996</v>
      </c>
      <c r="D620" s="130">
        <f>INDEX(Aquifer!J:J,MATCH(B620,Aquifer!C:C,0))*100</f>
        <v>23.676707502231082</v>
      </c>
      <c r="E620" s="128">
        <v>130.1</v>
      </c>
      <c r="F620" s="128">
        <v>13.7</v>
      </c>
      <c r="G620" s="128">
        <v>27.017503097893432</v>
      </c>
      <c r="H620" s="46" t="str">
        <f t="shared" si="198"/>
        <v>Low</v>
      </c>
      <c r="I620" s="46" t="str">
        <f t="shared" si="199"/>
        <v>Low</v>
      </c>
      <c r="J620" s="46" t="str">
        <f t="shared" si="200"/>
        <v>Low</v>
      </c>
      <c r="K620" s="46" t="str">
        <f t="shared" si="201"/>
        <v>Low</v>
      </c>
      <c r="L620" s="91" t="str">
        <f t="shared" si="202"/>
        <v>District has Low proportion of area under cultivation, supporting Low cropping intensity. Irrigation coverage is Low with Low irrigation water requirements.</v>
      </c>
      <c r="M620" s="132">
        <v>0.04</v>
      </c>
      <c r="N620" s="132">
        <f>INDEX(Aquifer!H:H,MATCH(B620,Aquifer!C:C,0))</f>
        <v>3.73</v>
      </c>
      <c r="O620" s="77" t="str">
        <f>INDEX(Aquifer!F:F,MATCH(B620,Aquifer!C:C,0))</f>
        <v>HR</v>
      </c>
      <c r="P620" s="134">
        <f>INDEX(surface_water_body!F:F,MATCH(B620,surface_water_body!A:A,0))</f>
        <v>39</v>
      </c>
      <c r="Q620" s="42">
        <f>INDEX(surface_water_body!D:D,MATCH(B620,surface_water_body!A:A,0))</f>
        <v>0.16055</v>
      </c>
      <c r="R620" s="132">
        <f>INDEX(surface_water_body!E:E,MATCH(B620,surface_water_body!A:A,0))</f>
        <v>7.3822831756129208E-3</v>
      </c>
      <c r="S620" s="43" t="str">
        <f t="shared" si="203"/>
        <v>Low</v>
      </c>
      <c r="T620" s="43" t="str">
        <f t="shared" si="204"/>
        <v>Low</v>
      </c>
      <c r="U620" s="43">
        <f t="shared" si="217"/>
        <v>1</v>
      </c>
      <c r="V620" s="48" t="str">
        <f t="shared" si="205"/>
        <v>Groundwater contribution to irrigation is Low with current groundwater development stage classified as Low. There are 39 surface water bodies, covering 0% of district area.</v>
      </c>
      <c r="W620" s="136">
        <v>100</v>
      </c>
      <c r="X620" s="134">
        <v>0</v>
      </c>
      <c r="Y620" s="143">
        <f>INDEX(Aquifer!E:E, MATCH(B620,Aquifer!C:C,0))*100</f>
        <v>0</v>
      </c>
      <c r="Z620" s="139">
        <f>(INDEX(Aquifer!G:G, MATCH(B620,Aquifer!C:C,0)))*(10^4/10^6)</f>
        <v>0.40350000000000003</v>
      </c>
      <c r="AA620" s="141">
        <v>320</v>
      </c>
      <c r="AB620" s="56">
        <f>INDEX(Replacement!M:M, MATCH(B620,Replacement!B:B,0))</f>
        <v>2.8571534015586026</v>
      </c>
      <c r="AC620" s="57">
        <f t="shared" si="218"/>
        <v>4</v>
      </c>
      <c r="AD620" s="57">
        <f>(X620/100)*0.278+(Y620/100)*0.0732</f>
        <v>0</v>
      </c>
      <c r="AE620" s="44">
        <f t="shared" si="206"/>
        <v>0</v>
      </c>
      <c r="AF620" s="61" t="str">
        <f t="shared" si="207"/>
        <v>District has 100 pumps, with 0 % of pumps being electric. The electric tariff subsidy is Low. These pumps abstract 0 MCM of groundwater.</v>
      </c>
      <c r="AG620" s="146">
        <f>INDEX(Replacement!N:N,MATCH(B620,Replacement!B:B,0))</f>
        <v>9.65</v>
      </c>
      <c r="AH620" s="147">
        <f>INDEX('Community SIP'!C:C,MATCH(B620,'Community SIP'!B:B,0))</f>
        <v>5.33</v>
      </c>
      <c r="AI620" s="147">
        <f>INDEX('Community SIP'!D:D,MATCH(B620,'Community SIP'!B:B,0))</f>
        <v>2.06</v>
      </c>
      <c r="AJ620" s="67" t="str">
        <f t="shared" si="208"/>
        <v>Low</v>
      </c>
      <c r="AK620" s="64">
        <f t="shared" si="209"/>
        <v>1</v>
      </c>
      <c r="AL620" s="64" t="str">
        <f t="shared" si="210"/>
        <v>High</v>
      </c>
      <c r="AM620" s="70" t="str">
        <f t="shared" si="211"/>
        <v>Small and Marginal farmers hold 9 % of holdings. The average area per holding is 5.33 ha with High fragmentation of land.</v>
      </c>
      <c r="AN620" s="150" t="e">
        <f>INDEX(DISCOM!E:E,MATCH(B620,DISCOM!B:B,0))</f>
        <v>#N/A</v>
      </c>
      <c r="AO620" s="150"/>
      <c r="AP620" s="150" t="e">
        <f>INDEX(DISCOM!F:F,MATCH(B620,DISCOM!B:B,0))</f>
        <v>#N/A</v>
      </c>
      <c r="AQ620" s="74" t="str">
        <f>INDEX(DISCOM!H:H,MATCH(B620,DISCOM!B:B,0))</f>
        <v>No data</v>
      </c>
      <c r="AR620" s="150"/>
      <c r="AS620" s="77">
        <f>(INDEX(Tariff!D:D,MATCH(A620,Tariff!A:A,0)))*100</f>
        <v>320</v>
      </c>
      <c r="AT620" s="85" t="str">
        <f>(INDEX(Tariff!E:E,MATCH(A620,Tariff!A:A,0)))</f>
        <v>Low</v>
      </c>
      <c r="AU620" s="86" t="s">
        <v>735</v>
      </c>
      <c r="AV620" s="119" t="str">
        <f>INDEX('Community SIP'!I:I,MATCH(B620,'Community SIP'!B:B,0))</f>
        <v/>
      </c>
      <c r="AW620" s="119" t="str">
        <f t="shared" si="215"/>
        <v/>
      </c>
      <c r="AX620" s="119" t="str">
        <f t="shared" si="216"/>
        <v/>
      </c>
      <c r="AY620" s="119"/>
      <c r="AZ620" s="119" t="str">
        <f t="shared" si="213"/>
        <v>Diesel</v>
      </c>
      <c r="BA620" s="119"/>
      <c r="BB620" s="120" t="str">
        <f>INDEX(DISCOM!H:H,MATCH(B620,DISCOM!B:B,0))</f>
        <v>No data</v>
      </c>
      <c r="BC620" s="153" t="s">
        <v>736</v>
      </c>
      <c r="BD620" s="181" t="str">
        <f t="shared" si="214"/>
        <v>Higher proportion of diesel pumps suggests that PM-KUSUM model B be preferred.</v>
      </c>
      <c r="BE620" s="58" t="s">
        <v>737</v>
      </c>
      <c r="BG620">
        <f>Y620*100</f>
        <v>0</v>
      </c>
    </row>
    <row r="621" spans="1:59" ht="123" customHeight="1" x14ac:dyDescent="0.25">
      <c r="A621" s="88" t="str">
        <f>INDEX(Aquifer!A:A,MATCH(B621,Aquifer!C:C,0))</f>
        <v>karnataka</v>
      </c>
      <c r="B621" s="89" t="s">
        <v>136</v>
      </c>
      <c r="C621" s="87">
        <v>5.5333332999999998</v>
      </c>
      <c r="D621" s="130">
        <f>INDEX(Aquifer!J:J,MATCH(B621,Aquifer!C:C,0))*100</f>
        <v>54.488873027128307</v>
      </c>
      <c r="E621" s="128">
        <v>115.99999999999999</v>
      </c>
      <c r="F621" s="128">
        <v>31.5</v>
      </c>
      <c r="G621" s="128">
        <v>58.875340545401642</v>
      </c>
      <c r="H621" s="46" t="str">
        <f t="shared" si="198"/>
        <v>High</v>
      </c>
      <c r="I621" s="46" t="str">
        <f t="shared" si="199"/>
        <v>Low</v>
      </c>
      <c r="J621" s="46" t="str">
        <f t="shared" si="200"/>
        <v>Moderate</v>
      </c>
      <c r="K621" s="46" t="str">
        <f t="shared" si="201"/>
        <v>High</v>
      </c>
      <c r="L621" s="91" t="str">
        <f t="shared" si="202"/>
        <v>District has High proportion of area under cultivation, supporting Low cropping intensity. Irrigation coverage is Moderate with High irrigation water requirements.</v>
      </c>
      <c r="M621" s="132">
        <v>76.84</v>
      </c>
      <c r="N621" s="132">
        <f>INDEX(Aquifer!H:H,MATCH(B621,Aquifer!C:C,0))</f>
        <v>91.77</v>
      </c>
      <c r="O621" s="77" t="str">
        <f>INDEX(Aquifer!F:F,MATCH(B621,Aquifer!C:C,0))</f>
        <v>HR</v>
      </c>
      <c r="P621" s="134">
        <f>INDEX(surface_water_body!F:F,MATCH(B621,surface_water_body!A:A,0))</f>
        <v>3109</v>
      </c>
      <c r="Q621" s="42">
        <f>INDEX(surface_water_body!D:D,MATCH(B621,surface_water_body!A:A,0))</f>
        <v>94.758370000000085</v>
      </c>
      <c r="R621" s="132">
        <f>INDEX(surface_water_body!E:E,MATCH(B621,surface_water_body!A:A,0))</f>
        <v>0.86933826528807523</v>
      </c>
      <c r="S621" s="43" t="str">
        <f t="shared" si="203"/>
        <v>Very High</v>
      </c>
      <c r="T621" s="43" t="str">
        <f t="shared" si="204"/>
        <v>Semi-critical</v>
      </c>
      <c r="U621" s="43">
        <f t="shared" si="217"/>
        <v>4</v>
      </c>
      <c r="V621" s="48" t="str">
        <f t="shared" si="205"/>
        <v>Groundwater contribution to irrigation is Very High with current groundwater development stage classified as Semi-critical. There are 3109 surface water bodies, covering 0.9% of district area.</v>
      </c>
      <c r="W621" s="136">
        <v>100</v>
      </c>
      <c r="X621" s="134">
        <v>100</v>
      </c>
      <c r="Y621" s="143">
        <f>INDEX(Aquifer!E:E, MATCH(B621,Aquifer!C:C,0))*100</f>
        <v>0</v>
      </c>
      <c r="Z621" s="139">
        <f>(INDEX(Aquifer!G:G, MATCH(B621,Aquifer!C:C,0)))*(10^4/10^6)</f>
        <v>159.1035</v>
      </c>
      <c r="AA621" s="141">
        <v>0</v>
      </c>
      <c r="AB621" s="56">
        <f>INDEX(Replacement!M:M, MATCH(B621,Replacement!B:B,0))</f>
        <v>9.8000000000000007</v>
      </c>
      <c r="AC621" s="57">
        <f t="shared" si="218"/>
        <v>1</v>
      </c>
      <c r="AD621" s="57">
        <f>(X621/100)*0.278+(Y621/100)*0.0732</f>
        <v>0.27800000000000002</v>
      </c>
      <c r="AE621" s="44">
        <f t="shared" si="206"/>
        <v>3.933262443444446E-3</v>
      </c>
      <c r="AF621" s="61" t="str">
        <f t="shared" si="207"/>
        <v>District has 100 pumps, with 100 % of pumps being electric. The electric tariff subsidy is Very High. These pumps abstract 159 MCM of groundwater.</v>
      </c>
      <c r="AG621" s="146">
        <f>INDEX(Replacement!N:N,MATCH(B621,Replacement!B:B,0))</f>
        <v>82.36</v>
      </c>
      <c r="AH621" s="147">
        <f>INDEX('Community SIP'!C:C,MATCH(B621,'Community SIP'!B:B,0))</f>
        <v>1.24</v>
      </c>
      <c r="AI621" s="147">
        <f>INDEX('Community SIP'!D:D,MATCH(B621,'Community SIP'!B:B,0))</f>
        <v>1.34</v>
      </c>
      <c r="AJ621" s="67" t="str">
        <f t="shared" si="208"/>
        <v>Very High</v>
      </c>
      <c r="AK621" s="64">
        <f t="shared" si="209"/>
        <v>3</v>
      </c>
      <c r="AL621" s="64" t="str">
        <f t="shared" si="210"/>
        <v>Moderate</v>
      </c>
      <c r="AM621" s="70" t="str">
        <f t="shared" si="211"/>
        <v>Small and Marginal farmers hold 82 % of holdings. The average area per holding is 1.24 ha with Moderate fragmentation of land.</v>
      </c>
      <c r="AN621" s="150" t="str">
        <f>INDEX(DISCOM!E:E,MATCH(B621,DISCOM!B:B,0))</f>
        <v>Bangalore Electricity Supply Company Limited (BESCOM)</v>
      </c>
      <c r="AO621" s="150"/>
      <c r="AP621" s="150" t="str">
        <f>INDEX(DISCOM!F:F,MATCH(B621,DISCOM!B:B,0))</f>
        <v>C</v>
      </c>
      <c r="AQ621" s="74" t="str">
        <f>INDEX(DISCOM!H:H,MATCH(B621,DISCOM!B:B,0))</f>
        <v>Yes</v>
      </c>
      <c r="AR621" s="150" t="s">
        <v>726</v>
      </c>
      <c r="AS621" s="77">
        <f>(INDEX(Tariff!D:D,MATCH(A621,Tariff!A:A,0)))*100</f>
        <v>0</v>
      </c>
      <c r="AT621" s="85" t="str">
        <f>(INDEX(Tariff!E:E,MATCH(A621,Tariff!A:A,0)))</f>
        <v>Very High</v>
      </c>
      <c r="AU621" s="86" t="str">
        <f t="shared" si="212"/>
        <v>Bangalore Electricity Supply Company Limited (BESCOM) is the Distribution Company responsible for distributing electricity. The rating of DISCOM (capturing financial and operational metrics) is C. More than 70 % of feeder is segregated.</v>
      </c>
      <c r="AV621" s="119" t="str">
        <f>INDEX('Community SIP'!I:I,MATCH(B621,'Community SIP'!B:B,0))</f>
        <v/>
      </c>
      <c r="AW621" s="119" t="str">
        <f t="shared" si="215"/>
        <v/>
      </c>
      <c r="AX621" s="119" t="str">
        <f t="shared" si="216"/>
        <v xml:space="preserve"> High groundwater development suggests that new SIPs should focus on surface water sources. </v>
      </c>
      <c r="AY621" s="120" t="s">
        <v>727</v>
      </c>
      <c r="AZ621" s="119" t="str">
        <f t="shared" si="213"/>
        <v>Electric</v>
      </c>
      <c r="BA621" s="119"/>
      <c r="BB621" s="120" t="str">
        <f>INDEX(DISCOM!H:H,MATCH(B621,DISCOM!B:B,0))</f>
        <v>Yes</v>
      </c>
      <c r="BC621" s="153" t="s">
        <v>733</v>
      </c>
      <c r="BD621" s="181" t="str">
        <f t="shared" si="214"/>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21" s="58" t="s">
        <v>734</v>
      </c>
      <c r="BG621">
        <f>Y621*100</f>
        <v>0</v>
      </c>
    </row>
    <row r="622" spans="1:59" ht="123" customHeight="1" x14ac:dyDescent="0.25">
      <c r="A622" s="88" t="str">
        <f>INDEX(Aquifer!A:A,MATCH(B622,Aquifer!C:C,0))</f>
        <v>rajasthan</v>
      </c>
      <c r="B622" s="89" t="s">
        <v>608</v>
      </c>
      <c r="C622" s="87">
        <v>5.5570659158289004</v>
      </c>
      <c r="D622" s="130">
        <f>INDEX(Aquifer!J:J,MATCH(B622,Aquifer!C:C,0))*100</f>
        <v>17.406204568344339</v>
      </c>
      <c r="E622" s="128">
        <v>143.19999999999999</v>
      </c>
      <c r="F622" s="128">
        <v>28.9</v>
      </c>
      <c r="G622" s="128">
        <v>77.411033345315388</v>
      </c>
      <c r="H622" s="46" t="str">
        <f t="shared" si="198"/>
        <v>Low</v>
      </c>
      <c r="I622" s="46" t="str">
        <f t="shared" si="199"/>
        <v>Moderate</v>
      </c>
      <c r="J622" s="46" t="str">
        <f t="shared" si="200"/>
        <v>Moderate</v>
      </c>
      <c r="K622" s="46" t="str">
        <f t="shared" si="201"/>
        <v>Very High</v>
      </c>
      <c r="L622" s="91" t="str">
        <f t="shared" si="202"/>
        <v>District has Low proportion of area under cultivation, supporting Moderate cropping intensity. Irrigation coverage is Moderate with Very High irrigation water requirements.</v>
      </c>
      <c r="M622" s="132">
        <v>89.24</v>
      </c>
      <c r="N622" s="132">
        <f>INDEX(Aquifer!H:H,MATCH(B622,Aquifer!C:C,0))</f>
        <v>102.41</v>
      </c>
      <c r="O622" s="77" t="str">
        <f>INDEX(Aquifer!F:F,MATCH(B622,Aquifer!C:C,0))</f>
        <v>HR</v>
      </c>
      <c r="P622" s="134">
        <f>INDEX(surface_water_body!F:F,MATCH(B622,surface_water_body!A:A,0))</f>
        <v>775</v>
      </c>
      <c r="Q622" s="42">
        <f>INDEX(surface_water_body!D:D,MATCH(B622,surface_water_body!A:A,0))</f>
        <v>413.10432999999995</v>
      </c>
      <c r="R622" s="132">
        <f>INDEX(surface_water_body!E:E,MATCH(B622,surface_water_body!A:A,0))</f>
        <v>3.2934458380455349</v>
      </c>
      <c r="S622" s="43" t="str">
        <f t="shared" si="203"/>
        <v>Very High</v>
      </c>
      <c r="T622" s="43" t="str">
        <f t="shared" si="204"/>
        <v>Over-exploited</v>
      </c>
      <c r="U622" s="43">
        <f t="shared" si="217"/>
        <v>4</v>
      </c>
      <c r="V622" s="48" t="str">
        <f t="shared" si="205"/>
        <v>Groundwater contribution to irrigation is Very High with current groundwater development stage classified as Over-exploited. There are 775 surface water bodies, covering 3.3% of district area.</v>
      </c>
      <c r="W622" s="136">
        <v>100</v>
      </c>
      <c r="X622" s="134">
        <v>81</v>
      </c>
      <c r="Y622" s="143">
        <f>INDEX(Aquifer!E:E, MATCH(B622,Aquifer!C:C,0))*100</f>
        <v>16</v>
      </c>
      <c r="Z622" s="139">
        <f>(INDEX(Aquifer!G:G, MATCH(B622,Aquifer!C:C,0)))*(10^4/10^6)</f>
        <v>313.41770000000002</v>
      </c>
      <c r="AA622" s="141">
        <v>167</v>
      </c>
      <c r="AB622" s="56">
        <f>INDEX(Replacement!M:M, MATCH(B622,Replacement!B:B,0))</f>
        <v>7.54</v>
      </c>
      <c r="AC622" s="57">
        <f t="shared" si="218"/>
        <v>1</v>
      </c>
      <c r="AD622" s="57">
        <f>(X622/100)*0.278+(Y622/100)*0.0732</f>
        <v>0.23689200000000005</v>
      </c>
      <c r="AE622" s="44">
        <f t="shared" si="206"/>
        <v>5.0798113005522732E-3</v>
      </c>
      <c r="AF622" s="61" t="str">
        <f t="shared" si="207"/>
        <v>District has 100 pumps, with 81 % of pumps being electric. The electric tariff subsidy is Moderate. These pumps abstract 313 MCM of groundwater.</v>
      </c>
      <c r="AG622" s="146">
        <f>INDEX(Replacement!N:N,MATCH(B622,Replacement!B:B,0))</f>
        <v>84.402191049999999</v>
      </c>
      <c r="AH622" s="147">
        <f>INDEX('Community SIP'!C:C,MATCH(B622,'Community SIP'!B:B,0))</f>
        <v>1.19</v>
      </c>
      <c r="AI622" s="147">
        <f>INDEX('Community SIP'!D:D,MATCH(B622,'Community SIP'!B:B,0))</f>
        <v>5.59</v>
      </c>
      <c r="AJ622" s="67" t="str">
        <f t="shared" si="208"/>
        <v>Very High</v>
      </c>
      <c r="AK622" s="64">
        <f t="shared" si="209"/>
        <v>3</v>
      </c>
      <c r="AL622" s="64" t="str">
        <f t="shared" si="210"/>
        <v>Very High</v>
      </c>
      <c r="AM622" s="70" t="str">
        <f t="shared" si="211"/>
        <v>Small and Marginal farmers hold 84 % of holdings. The average area per holding is 1.19 ha with Very High fragmentation of land.</v>
      </c>
      <c r="AN622" s="150" t="str">
        <f>INDEX(DISCOM!E:E,MATCH(B622,DISCOM!B:B,0))</f>
        <v>Ajmer Vidyut Vitran Nigam Limited (AVVNL)</v>
      </c>
      <c r="AO622" s="150" t="str">
        <f>RIGHT(AN622,7)</f>
        <v>(AVVNL)</v>
      </c>
      <c r="AP622" s="150" t="str">
        <f>INDEX(DISCOM!F:F,MATCH(B622,DISCOM!B:B,0))</f>
        <v>B</v>
      </c>
      <c r="AQ622" s="74" t="str">
        <f>INDEX(DISCOM!H:H,MATCH(B622,DISCOM!B:B,0))</f>
        <v>No</v>
      </c>
      <c r="AR622" s="150"/>
      <c r="AS622" s="77">
        <f>(INDEX(Tariff!D:D,MATCH(A622,Tariff!A:A,0)))*100</f>
        <v>167</v>
      </c>
      <c r="AT622" s="85" t="str">
        <f>(INDEX(Tariff!E:E,MATCH(A622,Tariff!A:A,0)))</f>
        <v>Moderate</v>
      </c>
      <c r="AU622" s="86" t="str">
        <f t="shared" si="212"/>
        <v xml:space="preserve">Ajmer Vidyut Vitran Nigam Limited (AVVNL) is the Distribution Company responsible for distributing electricity. The rating of DISCOM (capturing financial and operational metrics) is B. </v>
      </c>
      <c r="AV622" s="119" t="str">
        <f>INDEX('Community SIP'!I:I,MATCH(B622,'Community SIP'!B:B,0))</f>
        <v>Community SIP</v>
      </c>
      <c r="AW622" s="119" t="str">
        <f t="shared" si="215"/>
        <v xml:space="preserve"> Small farm areas alongside higher fragmentation of holdings suggests community SIPs may be preferred</v>
      </c>
      <c r="AX622" s="119" t="str">
        <f t="shared" si="216"/>
        <v xml:space="preserve"> High groundwater development suggests that new SIPs should focus on surface water sources. </v>
      </c>
      <c r="AY622" s="120" t="s">
        <v>727</v>
      </c>
      <c r="AZ622" s="119" t="str">
        <f t="shared" si="213"/>
        <v>Electric</v>
      </c>
      <c r="BA622" s="120" t="s">
        <v>728</v>
      </c>
      <c r="BB622" s="120" t="str">
        <f>INDEX(DISCOM!H:H,MATCH(B622,DISCOM!B:B,0))</f>
        <v>No</v>
      </c>
      <c r="BC622" s="153" t="s">
        <v>729</v>
      </c>
      <c r="BD622" s="181" t="str">
        <f t="shared" si="214"/>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622" s="58" t="s">
        <v>730</v>
      </c>
      <c r="BG622">
        <f>Y622*100</f>
        <v>1600</v>
      </c>
    </row>
    <row r="623" spans="1:59" ht="123" customHeight="1" x14ac:dyDescent="0.25">
      <c r="A623" s="88" t="str">
        <f>INDEX(Aquifer!A:A,MATCH(B623,Aquifer!C:C,0))</f>
        <v>assam</v>
      </c>
      <c r="B623" s="89" t="s">
        <v>270</v>
      </c>
      <c r="C623" s="87">
        <v>4.3499999999999996</v>
      </c>
      <c r="D623" s="130">
        <f>INDEX(Aquifer!J:J,MATCH(B623,Aquifer!C:C,0))*100</f>
        <v>57.611829025844926</v>
      </c>
      <c r="E623" s="128">
        <v>136</v>
      </c>
      <c r="F623" s="128">
        <v>11.1</v>
      </c>
      <c r="G623" s="128">
        <v>33.564691226196828</v>
      </c>
      <c r="H623" s="46" t="str">
        <f t="shared" si="198"/>
        <v>High</v>
      </c>
      <c r="I623" s="46" t="str">
        <f t="shared" si="199"/>
        <v>Low</v>
      </c>
      <c r="J623" s="46" t="str">
        <f t="shared" si="200"/>
        <v>Low</v>
      </c>
      <c r="K623" s="46" t="str">
        <f t="shared" si="201"/>
        <v>Moderate</v>
      </c>
      <c r="L623" s="91" t="str">
        <f t="shared" si="202"/>
        <v>District has High proportion of area under cultivation, supporting Low cropping intensity. Irrigation coverage is Low with Moderate irrigation water requirements.</v>
      </c>
      <c r="M623" s="132">
        <v>40.86</v>
      </c>
      <c r="N623" s="132">
        <f>INDEX(Aquifer!H:H,MATCH(B623,Aquifer!C:C,0))</f>
        <v>12.06</v>
      </c>
      <c r="O623" s="77" t="str">
        <f>INDEX(Aquifer!F:F,MATCH(B623,Aquifer!C:C,0))</f>
        <v>SR</v>
      </c>
      <c r="P623" s="134">
        <f>INDEX(surface_water_body!F:F,MATCH(B623,surface_water_body!A:A,0))</f>
        <v>5621</v>
      </c>
      <c r="Q623" s="42">
        <f>INDEX(surface_water_body!D:D,MATCH(B623,surface_water_body!A:A,0))</f>
        <v>8.165639999999847</v>
      </c>
      <c r="R623" s="132">
        <f>INDEX(surface_water_body!E:E,MATCH(B623,surface_water_body!A:A,0))</f>
        <v>0.41271359373710487</v>
      </c>
      <c r="S623" s="43" t="str">
        <f t="shared" si="203"/>
        <v>Moderate</v>
      </c>
      <c r="T623" s="43" t="str">
        <f t="shared" si="204"/>
        <v>Low</v>
      </c>
      <c r="U623" s="43">
        <f t="shared" si="217"/>
        <v>3</v>
      </c>
      <c r="V623" s="48" t="str">
        <f t="shared" si="205"/>
        <v>Groundwater contribution to irrigation is Moderate with current groundwater development stage classified as Low. There are 5621 surface water bodies, covering 0.4% of district area.</v>
      </c>
      <c r="W623" s="136">
        <v>100</v>
      </c>
      <c r="X623" s="134">
        <v>33</v>
      </c>
      <c r="Y623" s="143">
        <f>INDEX(Aquifer!E:E, MATCH(B623,Aquifer!C:C,0))*100</f>
        <v>67</v>
      </c>
      <c r="Z623" s="139">
        <f>(INDEX(Aquifer!G:G, MATCH(B623,Aquifer!C:C,0)))*(10^4/10^6)</f>
        <v>61.4788</v>
      </c>
      <c r="AA623" s="141">
        <v>465.00000000000006</v>
      </c>
      <c r="AB623" s="56">
        <f>INDEX(Replacement!M:M, MATCH(B623,Replacement!B:B,0))</f>
        <v>2.8</v>
      </c>
      <c r="AC623" s="57">
        <f t="shared" si="218"/>
        <v>3</v>
      </c>
      <c r="AD623" s="57">
        <f>(X623/100)*0.278+(Y623/100)*0.0732</f>
        <v>0.14078400000000002</v>
      </c>
      <c r="AE623" s="44">
        <f t="shared" si="206"/>
        <v>2.1990698985671116E-4</v>
      </c>
      <c r="AF623" s="61" t="str">
        <f t="shared" si="207"/>
        <v>District has 100 pumps, with 33 % of pumps being electric. The electric tariff subsidy is Low. These pumps abstract 61 MCM of groundwater.</v>
      </c>
      <c r="AG623" s="146">
        <f>INDEX(Replacement!N:N,MATCH(B623,Replacement!B:B,0))</f>
        <v>88.13</v>
      </c>
      <c r="AH623" s="147">
        <f>INDEX('Community SIP'!C:C,MATCH(B623,'Community SIP'!B:B,0))</f>
        <v>0.85</v>
      </c>
      <c r="AI623" s="147">
        <f>INDEX('Community SIP'!D:D,MATCH(B623,'Community SIP'!B:B,0))</f>
        <v>1.94</v>
      </c>
      <c r="AJ623" s="67" t="str">
        <f t="shared" si="208"/>
        <v>Very High</v>
      </c>
      <c r="AK623" s="64">
        <f t="shared" si="209"/>
        <v>4</v>
      </c>
      <c r="AL623" s="64" t="str">
        <f t="shared" si="210"/>
        <v>Moderate</v>
      </c>
      <c r="AM623" s="70" t="str">
        <f t="shared" si="211"/>
        <v>Small and Marginal farmers hold 88 % of holdings. The average area per holding is 0.85 ha with Moderate fragmentation of land.</v>
      </c>
      <c r="AN623" s="150" t="str">
        <f>INDEX(DISCOM!E:E,MATCH(B623,DISCOM!B:B,0))</f>
        <v>Assam Power Distribution Company Limited (APDCL)</v>
      </c>
      <c r="AO623" s="150"/>
      <c r="AP623" s="150" t="str">
        <f>INDEX(DISCOM!F:F,MATCH(B623,DISCOM!B:B,0))</f>
        <v>B-</v>
      </c>
      <c r="AQ623" s="74" t="str">
        <f>INDEX(DISCOM!H:H,MATCH(B623,DISCOM!B:B,0))</f>
        <v>No</v>
      </c>
      <c r="AR623" s="150"/>
      <c r="AS623" s="77">
        <f>(INDEX(Tariff!D:D,MATCH(A623,Tariff!A:A,0)))*100</f>
        <v>465.00000000000006</v>
      </c>
      <c r="AT623" s="85" t="str">
        <f>(INDEX(Tariff!E:E,MATCH(A623,Tariff!A:A,0)))</f>
        <v>Low</v>
      </c>
      <c r="AU623" s="86" t="str">
        <f t="shared" si="212"/>
        <v xml:space="preserve">Assam Power Distribution Company Limited (APDCL) is the Distribution Company responsible for distributing electricity. The rating of DISCOM (capturing financial and operational metrics) is B-. </v>
      </c>
      <c r="AV623" s="119" t="str">
        <f>INDEX('Community SIP'!I:I,MATCH(B623,'Community SIP'!B:B,0))</f>
        <v>Community SIP</v>
      </c>
      <c r="AW623" s="119" t="str">
        <f t="shared" si="215"/>
        <v xml:space="preserve"> Small farm areas alongside higher fragmentation of holdings suggests community SIPs may be preferred</v>
      </c>
      <c r="AX623" s="119" t="str">
        <f t="shared" si="216"/>
        <v/>
      </c>
      <c r="AY623" s="119"/>
      <c r="AZ623" s="119" t="str">
        <f t="shared" si="213"/>
        <v>mix</v>
      </c>
      <c r="BA623" s="119"/>
      <c r="BB623" s="120" t="str">
        <f>INDEX(DISCOM!H:H,MATCH(B623,DISCOM!B:B,0))</f>
        <v>No</v>
      </c>
      <c r="BC623" s="153" t="s">
        <v>743</v>
      </c>
      <c r="BD623" s="181" t="str">
        <f t="shared" si="214"/>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23" s="58" t="s">
        <v>725</v>
      </c>
      <c r="BG623">
        <f>Y623*100</f>
        <v>6700</v>
      </c>
    </row>
    <row r="624" spans="1:59" ht="123" customHeight="1" x14ac:dyDescent="0.25">
      <c r="A624" s="88" t="str">
        <f>INDEX(Aquifer!A:A,MATCH(B624,Aquifer!C:C,0))</f>
        <v>uttarakhand</v>
      </c>
      <c r="B624" s="89" t="s">
        <v>645</v>
      </c>
      <c r="C624" s="87">
        <v>4.8</v>
      </c>
      <c r="D624" s="130">
        <f>INDEX(Aquifer!J:J,MATCH(B624,Aquifer!C:C,0))*100</f>
        <v>47.924342211057066</v>
      </c>
      <c r="E624" s="128">
        <v>191.9</v>
      </c>
      <c r="F624" s="128">
        <v>98.7</v>
      </c>
      <c r="G624" s="128">
        <v>63.291394061399089</v>
      </c>
      <c r="H624" s="46" t="str">
        <f t="shared" si="198"/>
        <v>Moderate</v>
      </c>
      <c r="I624" s="46" t="str">
        <f t="shared" si="199"/>
        <v>High</v>
      </c>
      <c r="J624" s="46" t="str">
        <f t="shared" si="200"/>
        <v>Very High</v>
      </c>
      <c r="K624" s="46" t="str">
        <f t="shared" si="201"/>
        <v>High</v>
      </c>
      <c r="L624" s="91" t="str">
        <f t="shared" si="202"/>
        <v>District has Moderate proportion of area under cultivation, supporting High cropping intensity. Irrigation coverage is Very High with High irrigation water requirements.</v>
      </c>
      <c r="M624" s="132">
        <v>82.09</v>
      </c>
      <c r="N624" s="132">
        <f>INDEX(Aquifer!H:H,MATCH(B624,Aquifer!C:C,0))</f>
        <v>57.53</v>
      </c>
      <c r="O624" s="77" t="str">
        <f>INDEX(Aquifer!F:F,MATCH(B624,Aquifer!C:C,0))</f>
        <v>HR</v>
      </c>
      <c r="P624" s="134">
        <f>INDEX(surface_water_body!F:F,MATCH(B624,surface_water_body!A:A,0))</f>
        <v>897</v>
      </c>
      <c r="Q624" s="42">
        <f>INDEX(surface_water_body!D:D,MATCH(B624,surface_water_body!A:A,0))</f>
        <v>43.854379999999985</v>
      </c>
      <c r="R624" s="132">
        <f>INDEX(surface_water_body!E:E,MATCH(B624,surface_water_body!A:A,0))</f>
        <v>1.5132321248472966</v>
      </c>
      <c r="S624" s="43" t="str">
        <f t="shared" si="203"/>
        <v>Very High</v>
      </c>
      <c r="T624" s="43" t="str">
        <f t="shared" si="204"/>
        <v>Moderate</v>
      </c>
      <c r="U624" s="43">
        <f t="shared" si="217"/>
        <v>4</v>
      </c>
      <c r="V624" s="48" t="str">
        <f t="shared" si="205"/>
        <v>Groundwater contribution to irrigation is Very High with current groundwater development stage classified as Moderate. There are 897 surface water bodies, covering 1.5% of district area.</v>
      </c>
      <c r="W624" s="136">
        <v>100</v>
      </c>
      <c r="X624" s="134">
        <v>0</v>
      </c>
      <c r="Y624" s="143">
        <f>INDEX(Aquifer!E:E, MATCH(B624,Aquifer!C:C,0))*100</f>
        <v>0</v>
      </c>
      <c r="Z624" s="139">
        <f>(INDEX(Aquifer!G:G, MATCH(B624,Aquifer!C:C,0)))*(10^4/10^6)</f>
        <v>0</v>
      </c>
      <c r="AA624" s="141">
        <v>285</v>
      </c>
      <c r="AB624" s="56">
        <f>INDEX(Replacement!M:M, MATCH(B624,Replacement!B:B,0))</f>
        <v>5.5</v>
      </c>
      <c r="AC624" s="57">
        <f t="shared" si="218"/>
        <v>4</v>
      </c>
      <c r="AD624" s="57">
        <f>(X624/100)*0.278+(Y624/100)*0.0732</f>
        <v>0</v>
      </c>
      <c r="AE624" s="44">
        <f t="shared" si="206"/>
        <v>0</v>
      </c>
      <c r="AF624" s="61" t="str">
        <f t="shared" si="207"/>
        <v>District has 100 pumps, with 0 % of pumps being electric. The electric tariff subsidy is Moderate. These pumps abstract 0 MCM of groundwater.</v>
      </c>
      <c r="AG624" s="146">
        <f>INDEX(Replacement!N:N,MATCH(B624,Replacement!B:B,0))</f>
        <v>79.25298669</v>
      </c>
      <c r="AH624" s="147">
        <f>INDEX('Community SIP'!C:C,MATCH(B624,'Community SIP'!B:B,0))</f>
        <v>1.46</v>
      </c>
      <c r="AI624" s="147">
        <f>INDEX('Community SIP'!D:D,MATCH(B624,'Community SIP'!B:B,0))</f>
        <v>2.37</v>
      </c>
      <c r="AJ624" s="67" t="str">
        <f t="shared" si="208"/>
        <v>High</v>
      </c>
      <c r="AK624" s="64">
        <f t="shared" si="209"/>
        <v>3</v>
      </c>
      <c r="AL624" s="64" t="str">
        <f t="shared" si="210"/>
        <v>High</v>
      </c>
      <c r="AM624" s="70" t="str">
        <f t="shared" si="211"/>
        <v>Small and Marginal farmers hold 79 % of holdings. The average area per holding is 1.46 ha with High fragmentation of land.</v>
      </c>
      <c r="AN624" s="150" t="str">
        <f>INDEX(DISCOM!E:E,MATCH(B624,DISCOM!B:B,0))</f>
        <v>Uttarakhand Power Corporation Limited (UPCL)</v>
      </c>
      <c r="AO624" s="150"/>
      <c r="AP624" s="150" t="str">
        <f>INDEX(DISCOM!F:F,MATCH(B624,DISCOM!B:B,0))</f>
        <v>B-</v>
      </c>
      <c r="AQ624" s="74" t="str">
        <f>INDEX(DISCOM!H:H,MATCH(B624,DISCOM!B:B,0))</f>
        <v>Yes</v>
      </c>
      <c r="AR624" s="150" t="s">
        <v>726</v>
      </c>
      <c r="AS624" s="77">
        <f>(INDEX(Tariff!D:D,MATCH(A624,Tariff!A:A,0)))*100</f>
        <v>285</v>
      </c>
      <c r="AT624" s="85" t="str">
        <f>(INDEX(Tariff!E:E,MATCH(A624,Tariff!A:A,0)))</f>
        <v>Moderate</v>
      </c>
      <c r="AU624" s="86" t="str">
        <f t="shared" si="212"/>
        <v>Uttarakhand Power Corporation Limited (UPCL) is the Distribution Company responsible for distributing electricity. The rating of DISCOM (capturing financial and operational metrics) is B-. More than 70 % of feeder is segregated.</v>
      </c>
      <c r="AV624" s="119" t="str">
        <f>INDEX('Community SIP'!I:I,MATCH(B624,'Community SIP'!B:B,0))</f>
        <v>Community SIP</v>
      </c>
      <c r="AW624" s="119" t="str">
        <f t="shared" si="215"/>
        <v xml:space="preserve"> Small farm areas alongside higher fragmentation of holdings suggests community SIPs may be preferred</v>
      </c>
      <c r="AX624" s="119" t="str">
        <f t="shared" si="216"/>
        <v xml:space="preserve"> High groundwater development suggests that new SIPs should focus on surface water sources. </v>
      </c>
      <c r="AY624" s="120" t="s">
        <v>727</v>
      </c>
      <c r="AZ624" s="119" t="str">
        <f t="shared" si="213"/>
        <v>Diesel</v>
      </c>
      <c r="BA624" s="119"/>
      <c r="BB624" s="120" t="str">
        <f>INDEX(DISCOM!H:H,MATCH(B624,DISCOM!B:B,0))</f>
        <v>Yes</v>
      </c>
      <c r="BC624" s="153" t="s">
        <v>736</v>
      </c>
      <c r="BD624" s="181" t="str">
        <f t="shared" si="214"/>
        <v>Higher proportion of diesel pumps suggests that PM-KUSUM model B be preferred. High groundwater development suggests that new SIPs should focus on surface water sources.  Small farm areas alongside higher fragmentation of holdings suggests community SIPs may be preferred</v>
      </c>
      <c r="BE624" s="58" t="s">
        <v>737</v>
      </c>
      <c r="BG624">
        <f>Y624*100</f>
        <v>0</v>
      </c>
    </row>
    <row r="625" spans="1:59" ht="123" customHeight="1" x14ac:dyDescent="0.25">
      <c r="A625" s="88" t="str">
        <f>INDEX(Aquifer!A:A,MATCH(B625,Aquifer!C:C,0))</f>
        <v>jammu and kashmir</v>
      </c>
      <c r="B625" s="89" t="s">
        <v>467</v>
      </c>
      <c r="C625" s="87">
        <v>4.5306471174203997</v>
      </c>
      <c r="D625" s="130">
        <f>INDEX(Aquifer!J:J,MATCH(B625,Aquifer!C:C,0))*100</f>
        <v>15.145537216712611</v>
      </c>
      <c r="E625" s="128">
        <v>193.9</v>
      </c>
      <c r="F625" s="128">
        <v>14.1</v>
      </c>
      <c r="G625" s="128">
        <v>26.702792202905091</v>
      </c>
      <c r="H625" s="46" t="str">
        <f t="shared" si="198"/>
        <v>Low</v>
      </c>
      <c r="I625" s="46" t="str">
        <f t="shared" si="199"/>
        <v>High</v>
      </c>
      <c r="J625" s="46" t="str">
        <f t="shared" si="200"/>
        <v>Low</v>
      </c>
      <c r="K625" s="46" t="str">
        <f t="shared" si="201"/>
        <v>Low</v>
      </c>
      <c r="L625" s="91" t="str">
        <f t="shared" si="202"/>
        <v>District has Low proportion of area under cultivation, supporting High cropping intensity. Irrigation coverage is Low with Low irrigation water requirements.</v>
      </c>
      <c r="M625" s="132">
        <v>2.7199999999999998</v>
      </c>
      <c r="N625" s="132">
        <f>INDEX(Aquifer!H:H,MATCH(B625,Aquifer!C:C,0))</f>
        <v>23.95</v>
      </c>
      <c r="O625" s="77" t="str">
        <f>INDEX(Aquifer!F:F,MATCH(B625,Aquifer!C:C,0))</f>
        <v>SR</v>
      </c>
      <c r="P625" s="134">
        <f>INDEX(surface_water_body!F:F,MATCH(B625,surface_water_body!A:A,0))</f>
        <v>896</v>
      </c>
      <c r="Q625" s="42">
        <f>INDEX(surface_water_body!D:D,MATCH(B625,surface_water_body!A:A,0))</f>
        <v>0.72583999999999937</v>
      </c>
      <c r="R625" s="132">
        <f>INDEX(surface_water_body!E:E,MATCH(B625,surface_water_body!A:A,0))</f>
        <v>2.8688639948029573E-2</v>
      </c>
      <c r="S625" s="43" t="str">
        <f t="shared" si="203"/>
        <v>Low</v>
      </c>
      <c r="T625" s="43" t="str">
        <f t="shared" si="204"/>
        <v>Low</v>
      </c>
      <c r="U625" s="43">
        <f t="shared" si="217"/>
        <v>1</v>
      </c>
      <c r="V625" s="48" t="str">
        <f t="shared" si="205"/>
        <v>Groundwater contribution to irrigation is Low with current groundwater development stage classified as Low. There are 896 surface water bodies, covering 0% of district area.</v>
      </c>
      <c r="W625" s="136">
        <v>100</v>
      </c>
      <c r="X625" s="134">
        <v>0</v>
      </c>
      <c r="Y625" s="143">
        <f>INDEX(Aquifer!E:E, MATCH(B625,Aquifer!C:C,0))*100</f>
        <v>0</v>
      </c>
      <c r="Z625" s="139">
        <f>(INDEX(Aquifer!G:G, MATCH(B625,Aquifer!C:C,0)))*(10^4/10^6)</f>
        <v>38.519100000000002</v>
      </c>
      <c r="AA625" s="141">
        <v>235</v>
      </c>
      <c r="AB625" s="56">
        <f>INDEX(Replacement!M:M, MATCH(B625,Replacement!B:B,0))</f>
        <v>3.8</v>
      </c>
      <c r="AC625" s="57">
        <f t="shared" si="218"/>
        <v>4</v>
      </c>
      <c r="AD625" s="57">
        <f>(X625/100)*0.278+(Y625/100)*0.0732</f>
        <v>0</v>
      </c>
      <c r="AE625" s="44">
        <f t="shared" si="206"/>
        <v>0</v>
      </c>
      <c r="AF625" s="61" t="str">
        <f t="shared" si="207"/>
        <v>District has 100 pumps, with 0 % of pumps being electric. The electric tariff subsidy is Moderate. These pumps abstract 38 MCM of groundwater.</v>
      </c>
      <c r="AG625" s="146">
        <f>INDEX(Replacement!N:N,MATCH(B625,Replacement!B:B,0))</f>
        <v>89.32</v>
      </c>
      <c r="AH625" s="147">
        <f>INDEX('Community SIP'!C:C,MATCH(B625,'Community SIP'!B:B,0))</f>
        <v>0.84</v>
      </c>
      <c r="AI625" s="147">
        <f>INDEX('Community SIP'!D:D,MATCH(B625,'Community SIP'!B:B,0))</f>
        <v>2.8</v>
      </c>
      <c r="AJ625" s="67" t="str">
        <f t="shared" si="208"/>
        <v>Very High</v>
      </c>
      <c r="AK625" s="64">
        <f t="shared" si="209"/>
        <v>4</v>
      </c>
      <c r="AL625" s="64" t="str">
        <f t="shared" si="210"/>
        <v>High</v>
      </c>
      <c r="AM625" s="70" t="str">
        <f t="shared" si="211"/>
        <v>Small and Marginal farmers hold 89 % of holdings. The average area per holding is 0.84 ha with High fragmentation of land.</v>
      </c>
      <c r="AN625" s="150" t="e">
        <f>INDEX(DISCOM!E:E,MATCH(B625,DISCOM!B:B,0))</f>
        <v>#N/A</v>
      </c>
      <c r="AO625" s="150"/>
      <c r="AP625" s="150" t="e">
        <f>INDEX(DISCOM!F:F,MATCH(B625,DISCOM!B:B,0))</f>
        <v>#N/A</v>
      </c>
      <c r="AQ625" s="74" t="str">
        <f>INDEX(DISCOM!H:H,MATCH(B625,DISCOM!B:B,0))</f>
        <v>No data</v>
      </c>
      <c r="AR625" s="150"/>
      <c r="AS625" s="77">
        <f>(INDEX(Tariff!D:D,MATCH(A625,Tariff!A:A,0)))*100</f>
        <v>235</v>
      </c>
      <c r="AT625" s="85" t="str">
        <f>(INDEX(Tariff!E:E,MATCH(A625,Tariff!A:A,0)))</f>
        <v>Moderate</v>
      </c>
      <c r="AU625" s="86" t="s">
        <v>735</v>
      </c>
      <c r="AV625" s="119" t="str">
        <f>INDEX('Community SIP'!I:I,MATCH(B625,'Community SIP'!B:B,0))</f>
        <v>Community SIP</v>
      </c>
      <c r="AW625" s="119" t="str">
        <f t="shared" si="215"/>
        <v xml:space="preserve"> Small farm areas alongside higher fragmentation of holdings suggests community SIPs may be preferred</v>
      </c>
      <c r="AX625" s="119" t="str">
        <f t="shared" si="216"/>
        <v/>
      </c>
      <c r="AY625" s="119"/>
      <c r="AZ625" s="119" t="str">
        <f t="shared" si="213"/>
        <v>Diesel</v>
      </c>
      <c r="BA625" s="119"/>
      <c r="BB625" s="120" t="str">
        <f>INDEX(DISCOM!H:H,MATCH(B625,DISCOM!B:B,0))</f>
        <v>No data</v>
      </c>
      <c r="BC625" s="153" t="s">
        <v>736</v>
      </c>
      <c r="BD625" s="181" t="str">
        <f t="shared" si="214"/>
        <v>Higher proportion of diesel pumps suggests that PM-KUSUM model B be preferred. Small farm areas alongside higher fragmentation of holdings suggests community SIPs may be preferred</v>
      </c>
      <c r="BE625" s="58" t="s">
        <v>737</v>
      </c>
      <c r="BG625">
        <f>Y625*100</f>
        <v>0</v>
      </c>
    </row>
    <row r="626" spans="1:59" ht="123" customHeight="1" x14ac:dyDescent="0.25">
      <c r="A626" s="88" t="str">
        <f>INDEX(Aquifer!A:A,MATCH(B626,Aquifer!C:C,0))</f>
        <v>karnataka</v>
      </c>
      <c r="B626" s="89" t="s">
        <v>596</v>
      </c>
      <c r="C626" s="87">
        <v>5.22</v>
      </c>
      <c r="D626" s="130">
        <f>INDEX(Aquifer!J:J,MATCH(B626,Aquifer!C:C,0))*100</f>
        <v>30.701144072313895</v>
      </c>
      <c r="E626" s="128">
        <v>110.7</v>
      </c>
      <c r="F626" s="128">
        <v>29.6</v>
      </c>
      <c r="G626" s="128">
        <v>51.583881286653636</v>
      </c>
      <c r="H626" s="46" t="str">
        <f t="shared" si="198"/>
        <v>Moderate</v>
      </c>
      <c r="I626" s="46" t="str">
        <f t="shared" si="199"/>
        <v>Low</v>
      </c>
      <c r="J626" s="46" t="str">
        <f t="shared" si="200"/>
        <v>Moderate</v>
      </c>
      <c r="K626" s="46" t="str">
        <f t="shared" si="201"/>
        <v>High</v>
      </c>
      <c r="L626" s="91" t="str">
        <f t="shared" si="202"/>
        <v>District has Moderate proportion of area under cultivation, supporting Low cropping intensity. Irrigation coverage is Moderate with High irrigation water requirements.</v>
      </c>
      <c r="M626" s="132">
        <v>70.97</v>
      </c>
      <c r="N626" s="132">
        <f>INDEX(Aquifer!H:H,MATCH(B626,Aquifer!C:C,0))</f>
        <v>33.75</v>
      </c>
      <c r="O626" s="77" t="str">
        <f>INDEX(Aquifer!F:F,MATCH(B626,Aquifer!C:C,0))</f>
        <v>HR</v>
      </c>
      <c r="P626" s="134">
        <f>INDEX(surface_water_body!F:F,MATCH(B626,surface_water_body!A:A,0))</f>
        <v>618</v>
      </c>
      <c r="Q626" s="42">
        <f>INDEX(surface_water_body!D:D,MATCH(B626,surface_water_body!A:A,0))</f>
        <v>73.600110000000015</v>
      </c>
      <c r="R626" s="132">
        <f>INDEX(surface_water_body!E:E,MATCH(B626,surface_water_body!A:A,0))</f>
        <v>1.8085049070930799</v>
      </c>
      <c r="S626" s="43" t="str">
        <f t="shared" si="203"/>
        <v>High</v>
      </c>
      <c r="T626" s="43" t="str">
        <f t="shared" si="204"/>
        <v>Low</v>
      </c>
      <c r="U626" s="43">
        <f t="shared" si="217"/>
        <v>4</v>
      </c>
      <c r="V626" s="48" t="str">
        <f t="shared" si="205"/>
        <v>Groundwater contribution to irrigation is High with current groundwater development stage classified as Low. There are 618 surface water bodies, covering 1.8% of district area.</v>
      </c>
      <c r="W626" s="136">
        <v>100</v>
      </c>
      <c r="X626" s="134">
        <v>100</v>
      </c>
      <c r="Y626" s="143">
        <f>INDEX(Aquifer!E:E, MATCH(B626,Aquifer!C:C,0))*100</f>
        <v>0</v>
      </c>
      <c r="Z626" s="139">
        <f>(INDEX(Aquifer!G:G, MATCH(B626,Aquifer!C:C,0)))*(10^4/10^6)</f>
        <v>269.40469999999999</v>
      </c>
      <c r="AA626" s="141">
        <v>0</v>
      </c>
      <c r="AB626" s="56">
        <f>INDEX(Replacement!M:M, MATCH(B626,Replacement!B:B,0))</f>
        <v>7.5</v>
      </c>
      <c r="AC626" s="57">
        <f t="shared" si="218"/>
        <v>1</v>
      </c>
      <c r="AD626" s="57">
        <f>(X626/100)*0.278+(Y626/100)*0.0732</f>
        <v>0.27800000000000002</v>
      </c>
      <c r="AE626" s="44">
        <f t="shared" si="206"/>
        <v>5.0969872547222215E-3</v>
      </c>
      <c r="AF626" s="61" t="str">
        <f t="shared" si="207"/>
        <v>District has 100 pumps, with 100 % of pumps being electric. The electric tariff subsidy is Very High. These pumps abstract 269 MCM of groundwater.</v>
      </c>
      <c r="AG626" s="146">
        <f>INDEX(Replacement!N:N,MATCH(B626,Replacement!B:B,0))</f>
        <v>92.22</v>
      </c>
      <c r="AH626" s="147">
        <f>INDEX('Community SIP'!C:C,MATCH(B626,'Community SIP'!B:B,0))</f>
        <v>0.78</v>
      </c>
      <c r="AI626" s="147">
        <f>INDEX('Community SIP'!D:D,MATCH(B626,'Community SIP'!B:B,0))</f>
        <v>1.37</v>
      </c>
      <c r="AJ626" s="67" t="str">
        <f t="shared" si="208"/>
        <v>Very High</v>
      </c>
      <c r="AK626" s="64">
        <f t="shared" si="209"/>
        <v>4</v>
      </c>
      <c r="AL626" s="64" t="str">
        <f t="shared" si="210"/>
        <v>Moderate</v>
      </c>
      <c r="AM626" s="70" t="str">
        <f t="shared" si="211"/>
        <v>Small and Marginal farmers hold 92 % of holdings. The average area per holding is 0.78 ha with Moderate fragmentation of land.</v>
      </c>
      <c r="AN626" s="150" t="str">
        <f>INDEX(DISCOM!E:E,MATCH(B626,DISCOM!B:B,0))</f>
        <v>Mangalore Electricity Supply Company Limited (MESCOM)</v>
      </c>
      <c r="AO626" s="150"/>
      <c r="AP626" s="150" t="str">
        <f>INDEX(DISCOM!F:F,MATCH(B626,DISCOM!B:B,0))</f>
        <v>A</v>
      </c>
      <c r="AQ626" s="74" t="str">
        <f>INDEX(DISCOM!H:H,MATCH(B626,DISCOM!B:B,0))</f>
        <v>Yes</v>
      </c>
      <c r="AR626" s="150" t="s">
        <v>726</v>
      </c>
      <c r="AS626" s="77">
        <f>(INDEX(Tariff!D:D,MATCH(A626,Tariff!A:A,0)))*100</f>
        <v>0</v>
      </c>
      <c r="AT626" s="85" t="str">
        <f>(INDEX(Tariff!E:E,MATCH(A626,Tariff!A:A,0)))</f>
        <v>Very High</v>
      </c>
      <c r="AU626" s="86" t="str">
        <f t="shared" si="212"/>
        <v>Mangalore Electricity Supply Company Limited (MESCOM) is the Distribution Company responsible for distributing electricity. The rating of DISCOM (capturing financial and operational metrics) is A. More than 70 % of feeder is segregated.</v>
      </c>
      <c r="AV626" s="119" t="str">
        <f>INDEX('Community SIP'!I:I,MATCH(B626,'Community SIP'!B:B,0))</f>
        <v>Community SIP</v>
      </c>
      <c r="AW626" s="119" t="str">
        <f t="shared" si="215"/>
        <v xml:space="preserve"> Small farm areas alongside higher fragmentation of holdings suggests community SIPs may be preferred</v>
      </c>
      <c r="AX626" s="119" t="str">
        <f t="shared" si="216"/>
        <v xml:space="preserve"> High groundwater development suggests that new SIPs should focus on surface water sources. </v>
      </c>
      <c r="AY626" s="120" t="s">
        <v>727</v>
      </c>
      <c r="AZ626" s="119" t="str">
        <f t="shared" si="213"/>
        <v>Electric</v>
      </c>
      <c r="BA626" s="120" t="s">
        <v>728</v>
      </c>
      <c r="BB626" s="120" t="str">
        <f>INDEX(DISCOM!H:H,MATCH(B626,DISCOM!B:B,0))</f>
        <v>Yes</v>
      </c>
      <c r="BC626" s="153" t="s">
        <v>729</v>
      </c>
      <c r="BD626" s="181" t="str">
        <f t="shared" si="214"/>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626" s="58" t="s">
        <v>730</v>
      </c>
      <c r="BG626">
        <f>Y626*100</f>
        <v>0</v>
      </c>
    </row>
    <row r="627" spans="1:59" ht="123" customHeight="1" x14ac:dyDescent="0.25">
      <c r="A627" s="88" t="str">
        <f>INDEX(Aquifer!A:A,MATCH(B627,Aquifer!C:C,0))</f>
        <v>madhya pradesh</v>
      </c>
      <c r="B627" s="89" t="s">
        <v>597</v>
      </c>
      <c r="C627" s="87">
        <v>5.3131511535572997</v>
      </c>
      <c r="D627" s="130">
        <f>INDEX(Aquifer!J:J,MATCH(B627,Aquifer!C:C,0))*100</f>
        <v>83.97439471103867</v>
      </c>
      <c r="E627" s="128">
        <v>190.3</v>
      </c>
      <c r="F627" s="128">
        <v>44.8</v>
      </c>
      <c r="G627" s="128">
        <v>71.131781108675469</v>
      </c>
      <c r="H627" s="46" t="str">
        <f t="shared" si="198"/>
        <v>Very High</v>
      </c>
      <c r="I627" s="46" t="str">
        <f t="shared" si="199"/>
        <v>High</v>
      </c>
      <c r="J627" s="46" t="str">
        <f t="shared" si="200"/>
        <v>Moderate</v>
      </c>
      <c r="K627" s="46" t="str">
        <f t="shared" si="201"/>
        <v>Very High</v>
      </c>
      <c r="L627" s="91" t="str">
        <f t="shared" si="202"/>
        <v>District has Very High proportion of area under cultivation, supporting High cropping intensity. Irrigation coverage is Moderate with Very High irrigation water requirements.</v>
      </c>
      <c r="M627" s="132">
        <v>80.64</v>
      </c>
      <c r="N627" s="132">
        <f>INDEX(Aquifer!H:H,MATCH(B627,Aquifer!C:C,0))</f>
        <v>108.83</v>
      </c>
      <c r="O627" s="77" t="str">
        <f>INDEX(Aquifer!F:F,MATCH(B627,Aquifer!C:C,0))</f>
        <v>HR</v>
      </c>
      <c r="P627" s="134">
        <f>INDEX(surface_water_body!F:F,MATCH(B627,surface_water_body!A:A,0))</f>
        <v>1711</v>
      </c>
      <c r="Q627" s="42">
        <f>INDEX(surface_water_body!D:D,MATCH(B627,surface_water_body!A:A,0))</f>
        <v>45.038860000000014</v>
      </c>
      <c r="R627" s="132">
        <f>INDEX(surface_water_body!E:E,MATCH(B627,surface_water_body!A:A,0))</f>
        <v>0.71682370906432691</v>
      </c>
      <c r="S627" s="43" t="str">
        <f t="shared" si="203"/>
        <v>Very High</v>
      </c>
      <c r="T627" s="43" t="str">
        <f t="shared" si="204"/>
        <v>Over-exploited</v>
      </c>
      <c r="U627" s="43">
        <f t="shared" si="217"/>
        <v>4</v>
      </c>
      <c r="V627" s="48" t="str">
        <f t="shared" si="205"/>
        <v>Groundwater contribution to irrigation is Very High with current groundwater development stage classified as Over-exploited. There are 1711 surface water bodies, covering 0.7% of district area.</v>
      </c>
      <c r="W627" s="136">
        <v>100</v>
      </c>
      <c r="X627" s="134">
        <v>62</v>
      </c>
      <c r="Y627" s="143">
        <f>INDEX(Aquifer!E:E, MATCH(B627,Aquifer!C:C,0))*100</f>
        <v>38</v>
      </c>
      <c r="Z627" s="139">
        <f>(INDEX(Aquifer!G:G, MATCH(B627,Aquifer!C:C,0)))*(10^4/10^6)</f>
        <v>994.3927000000001</v>
      </c>
      <c r="AA627" s="141">
        <v>135</v>
      </c>
      <c r="AB627" s="56">
        <f>INDEX(Replacement!M:M, MATCH(B627,Replacement!B:B,0))</f>
        <v>11.26</v>
      </c>
      <c r="AC627" s="57">
        <f t="shared" si="218"/>
        <v>2</v>
      </c>
      <c r="AD627" s="57">
        <f>(X627/100)*0.278+(Y627/100)*0.0732</f>
        <v>0.20017600000000002</v>
      </c>
      <c r="AE627" s="44">
        <f t="shared" si="206"/>
        <v>2.0338112480700082E-2</v>
      </c>
      <c r="AF627" s="61" t="str">
        <f t="shared" si="207"/>
        <v>District has 100 pumps, with 62 % of pumps being electric. The electric tariff subsidy is High. These pumps abstract 994 MCM of groundwater.</v>
      </c>
      <c r="AG627" s="146">
        <f>INDEX(Replacement!N:N,MATCH(B627,Replacement!B:B,0))</f>
        <v>68.680000000000007</v>
      </c>
      <c r="AH627" s="147">
        <f>INDEX('Community SIP'!C:C,MATCH(B627,'Community SIP'!B:B,0))</f>
        <v>2.0099999999999998</v>
      </c>
      <c r="AI627" s="147">
        <f>INDEX('Community SIP'!D:D,MATCH(B627,'Community SIP'!B:B,0))</f>
        <v>3.01</v>
      </c>
      <c r="AJ627" s="67" t="str">
        <f t="shared" si="208"/>
        <v>High</v>
      </c>
      <c r="AK627" s="64">
        <f t="shared" si="209"/>
        <v>2</v>
      </c>
      <c r="AL627" s="64" t="str">
        <f t="shared" si="210"/>
        <v>Very High</v>
      </c>
      <c r="AM627" s="70" t="str">
        <f t="shared" si="211"/>
        <v>Small and Marginal farmers hold 68 % of holdings. The average area per holding is 2.01 ha with Very High fragmentation of land.</v>
      </c>
      <c r="AN627" s="150" t="str">
        <f>INDEX(DISCOM!E:E,MATCH(B627,DISCOM!B:B,0))</f>
        <v>Madhya Pradesh Paschim Kshetra Vidyut Company Limited (MPPaKVVCL)</v>
      </c>
      <c r="AO627" s="150"/>
      <c r="AP627" s="150" t="str">
        <f>INDEX(DISCOM!F:F,MATCH(B627,DISCOM!B:B,0))</f>
        <v>A</v>
      </c>
      <c r="AQ627" s="74" t="str">
        <f>INDEX(DISCOM!H:H,MATCH(B627,DISCOM!B:B,0))</f>
        <v>Yes</v>
      </c>
      <c r="AR627" s="150" t="s">
        <v>726</v>
      </c>
      <c r="AS627" s="77">
        <f>(INDEX(Tariff!D:D,MATCH(A627,Tariff!A:A,0)))*100</f>
        <v>135</v>
      </c>
      <c r="AT627" s="85" t="str">
        <f>(INDEX(Tariff!E:E,MATCH(A627,Tariff!A:A,0)))</f>
        <v>High</v>
      </c>
      <c r="AU627" s="86" t="str">
        <f t="shared" si="212"/>
        <v>Madhya Pradesh Paschim Kshetra Vidyut Company Limited (MPPaKVVCL) is the Distribution Company responsible for distributing electricity. The rating of DISCOM (capturing financial and operational metrics) is A. More than 70 % of feeder is segregated.</v>
      </c>
      <c r="AV627" s="119" t="str">
        <f>INDEX('Community SIP'!I:I,MATCH(B627,'Community SIP'!B:B,0))</f>
        <v>Community SIP</v>
      </c>
      <c r="AW627" s="119" t="str">
        <f t="shared" si="215"/>
        <v xml:space="preserve"> Small farm areas alongside higher fragmentation of holdings suggests community SIPs may be preferred</v>
      </c>
      <c r="AX627" s="119" t="str">
        <f t="shared" si="216"/>
        <v xml:space="preserve"> High groundwater development suggests that new SIPs should focus on surface water sources. </v>
      </c>
      <c r="AY627" s="120" t="s">
        <v>727</v>
      </c>
      <c r="AZ627" s="119" t="str">
        <f t="shared" si="213"/>
        <v>mix</v>
      </c>
      <c r="BA627" s="120" t="s">
        <v>728</v>
      </c>
      <c r="BB627" s="120" t="str">
        <f>INDEX(DISCOM!H:H,MATCH(B627,DISCOM!B:B,0))</f>
        <v>Yes</v>
      </c>
      <c r="BC627" s="153" t="s">
        <v>747</v>
      </c>
      <c r="BD627" s="181" t="str">
        <f t="shared" si="214"/>
        <v>Both electric and diesel pumps are present. 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627" s="58" t="s">
        <v>730</v>
      </c>
      <c r="BG627">
        <f>Y627*100</f>
        <v>3800</v>
      </c>
    </row>
    <row r="628" spans="1:59" ht="123" customHeight="1" x14ac:dyDescent="0.25">
      <c r="A628" s="88" t="str">
        <f>INDEX(Aquifer!A:A,MATCH(B628,Aquifer!C:C,0))</f>
        <v>manipur</v>
      </c>
      <c r="B628" s="89" t="s">
        <v>11</v>
      </c>
      <c r="C628" s="87">
        <v>4.3180001274629998</v>
      </c>
      <c r="D628" s="130">
        <f>INDEX(Aquifer!J:J,MATCH(B628,Aquifer!C:C,0))*100</f>
        <v>100</v>
      </c>
      <c r="E628" s="128">
        <v>159.5</v>
      </c>
      <c r="F628" s="128">
        <v>0</v>
      </c>
      <c r="G628" s="128">
        <v>35.587467362924279</v>
      </c>
      <c r="H628" s="46" t="str">
        <f t="shared" si="198"/>
        <v>Very High</v>
      </c>
      <c r="I628" s="46" t="str">
        <f t="shared" si="199"/>
        <v>Moderate</v>
      </c>
      <c r="J628" s="46" t="str">
        <f t="shared" si="200"/>
        <v>Low</v>
      </c>
      <c r="K628" s="46" t="str">
        <f t="shared" si="201"/>
        <v>Moderate</v>
      </c>
      <c r="L628" s="91" t="str">
        <f t="shared" si="202"/>
        <v>District has Very High proportion of area under cultivation, supporting Moderate cropping intensity. Irrigation coverage is Low with Moderate irrigation water requirements.</v>
      </c>
      <c r="M628" s="132">
        <v>0.11</v>
      </c>
      <c r="N628" s="132">
        <f>INDEX(Aquifer!H:H,MATCH(B628,Aquifer!C:C,0))</f>
        <v>0</v>
      </c>
      <c r="O628" s="77" t="str">
        <f>INDEX(Aquifer!F:F,MATCH(B628,Aquifer!C:C,0))</f>
        <v>SR</v>
      </c>
      <c r="P628" s="134">
        <f>INDEX(surface_water_body!F:F,MATCH(B628,surface_water_body!A:A,0))</f>
        <v>82</v>
      </c>
      <c r="Q628" s="42">
        <f>INDEX(surface_water_body!D:D,MATCH(B628,surface_water_body!A:A,0))</f>
        <v>0.17249999999999993</v>
      </c>
      <c r="R628" s="132">
        <f>INDEX(surface_water_body!E:E,MATCH(B628,surface_water_body!A:A,0))</f>
        <v>3.8230462505066593E-3</v>
      </c>
      <c r="S628" s="43" t="str">
        <f t="shared" si="203"/>
        <v>Low</v>
      </c>
      <c r="T628" s="43" t="str">
        <f t="shared" si="204"/>
        <v>Low</v>
      </c>
      <c r="U628" s="43">
        <f t="shared" si="217"/>
        <v>1</v>
      </c>
      <c r="V628" s="48" t="str">
        <f t="shared" si="205"/>
        <v>Groundwater contribution to irrigation is Low with current groundwater development stage classified as Low. There are 82 surface water bodies, covering 0% of district area.</v>
      </c>
      <c r="W628" s="136">
        <v>100</v>
      </c>
      <c r="X628" s="134">
        <v>0</v>
      </c>
      <c r="Y628" s="143">
        <f>INDEX(Aquifer!E:E, MATCH(B628,Aquifer!C:C,0))*100</f>
        <v>0</v>
      </c>
      <c r="Z628" s="139">
        <f>(INDEX(Aquifer!G:G, MATCH(B628,Aquifer!C:C,0)))*(10^4/10^6)</f>
        <v>7.0312999999999999</v>
      </c>
      <c r="AA628" s="141">
        <v>515</v>
      </c>
      <c r="AB628" s="56">
        <f>INDEX(Replacement!M:M, MATCH(B628,Replacement!B:B,0))</f>
        <v>2.37</v>
      </c>
      <c r="AC628" s="57">
        <f t="shared" si="218"/>
        <v>4</v>
      </c>
      <c r="AD628" s="57">
        <f>(X628/100)*0.278+(Y628/100)*0.0732</f>
        <v>0</v>
      </c>
      <c r="AE628" s="44">
        <f t="shared" si="206"/>
        <v>0</v>
      </c>
      <c r="AF628" s="61" t="str">
        <f t="shared" si="207"/>
        <v>District has 100 pumps, with 0 % of pumps being electric. The electric tariff subsidy is Low. These pumps abstract 7 MCM of groundwater.</v>
      </c>
      <c r="AG628" s="146">
        <f>INDEX(Replacement!N:N,MATCH(B628,Replacement!B:B,0))</f>
        <v>85.44</v>
      </c>
      <c r="AH628" s="147">
        <f>INDEX('Community SIP'!C:C,MATCH(B628,'Community SIP'!B:B,0))</f>
        <v>1.1399999999999999</v>
      </c>
      <c r="AI628" s="147">
        <f>INDEX('Community SIP'!D:D,MATCH(B628,'Community SIP'!B:B,0))</f>
        <v>1.01</v>
      </c>
      <c r="AJ628" s="67" t="str">
        <f t="shared" si="208"/>
        <v>Very High</v>
      </c>
      <c r="AK628" s="64">
        <f t="shared" si="209"/>
        <v>3</v>
      </c>
      <c r="AL628" s="64" t="str">
        <f t="shared" si="210"/>
        <v>Low</v>
      </c>
      <c r="AM628" s="70" t="str">
        <f t="shared" si="211"/>
        <v>Small and Marginal farmers hold 85 % of holdings. The average area per holding is 1.14 ha with Low fragmentation of land.</v>
      </c>
      <c r="AN628" s="150" t="str">
        <f>INDEX(DISCOM!E:E,MATCH(B628,DISCOM!B:B,0))</f>
        <v>Manipur State Power Distribution Company Limited (MSPDCL)</v>
      </c>
      <c r="AO628" s="150"/>
      <c r="AP628" s="150" t="str">
        <f>INDEX(DISCOM!F:F,MATCH(B628,DISCOM!B:B,0))</f>
        <v>C</v>
      </c>
      <c r="AQ628" s="74" t="str">
        <f>INDEX(DISCOM!H:H,MATCH(B628,DISCOM!B:B,0))</f>
        <v>Yes</v>
      </c>
      <c r="AR628" s="150" t="s">
        <v>726</v>
      </c>
      <c r="AS628" s="77">
        <f>(INDEX(Tariff!D:D,MATCH(A628,Tariff!A:A,0)))*100</f>
        <v>515</v>
      </c>
      <c r="AT628" s="85" t="str">
        <f>(INDEX(Tariff!E:E,MATCH(A628,Tariff!A:A,0)))</f>
        <v>Low</v>
      </c>
      <c r="AU628" s="86" t="str">
        <f t="shared" si="212"/>
        <v>Manipur State Power Distribution Company Limited (MSPDCL) is the Distribution Company responsible for distributing electricity. The rating of DISCOM (capturing financial and operational metrics) is C. More than 70 % of feeder is segregated.</v>
      </c>
      <c r="AV628" s="119" t="str">
        <f>INDEX('Community SIP'!I:I,MATCH(B628,'Community SIP'!B:B,0))</f>
        <v/>
      </c>
      <c r="AW628" s="119" t="str">
        <f t="shared" si="215"/>
        <v/>
      </c>
      <c r="AX628" s="119" t="str">
        <f t="shared" si="216"/>
        <v/>
      </c>
      <c r="AY628" s="119"/>
      <c r="AZ628" s="119" t="str">
        <f t="shared" si="213"/>
        <v>Diesel</v>
      </c>
      <c r="BA628" s="119"/>
      <c r="BB628" s="120" t="str">
        <f>INDEX(DISCOM!H:H,MATCH(B628,DISCOM!B:B,0))</f>
        <v>Yes</v>
      </c>
      <c r="BC628" s="153" t="s">
        <v>736</v>
      </c>
      <c r="BD628" s="181" t="str">
        <f t="shared" si="214"/>
        <v>Higher proportion of diesel pumps suggests that PM-KUSUM model B be preferred.</v>
      </c>
      <c r="BE628" s="58" t="s">
        <v>737</v>
      </c>
      <c r="BG628">
        <f>Y628*100</f>
        <v>0</v>
      </c>
    </row>
    <row r="629" spans="1:59" ht="123" customHeight="1" x14ac:dyDescent="0.25">
      <c r="A629" s="88" t="str">
        <f>INDEX(Aquifer!A:A,MATCH(B629,Aquifer!C:C,0))</f>
        <v>madhya pradesh</v>
      </c>
      <c r="B629" s="89" t="s">
        <v>360</v>
      </c>
      <c r="C629" s="87">
        <v>5.25</v>
      </c>
      <c r="D629" s="130">
        <f>INDEX(Aquifer!J:J,MATCH(B629,Aquifer!C:C,0))*100</f>
        <v>25.473820251416186</v>
      </c>
      <c r="E629" s="128">
        <v>141.4</v>
      </c>
      <c r="F629" s="128">
        <v>27.2</v>
      </c>
      <c r="G629" s="128">
        <v>70.809480767299391</v>
      </c>
      <c r="H629" s="46" t="str">
        <f t="shared" si="198"/>
        <v>Moderate</v>
      </c>
      <c r="I629" s="46" t="str">
        <f t="shared" si="199"/>
        <v>Moderate</v>
      </c>
      <c r="J629" s="46" t="str">
        <f t="shared" si="200"/>
        <v>Moderate</v>
      </c>
      <c r="K629" s="46" t="str">
        <f t="shared" si="201"/>
        <v>Very High</v>
      </c>
      <c r="L629" s="91" t="str">
        <f t="shared" si="202"/>
        <v>District has Moderate proportion of area under cultivation, supporting Moderate cropping intensity. Irrigation coverage is Moderate with Very High irrigation water requirements.</v>
      </c>
      <c r="M629" s="132">
        <v>54.03</v>
      </c>
      <c r="N629" s="132">
        <f>INDEX(Aquifer!H:H,MATCH(B629,Aquifer!C:C,0))</f>
        <v>18.71</v>
      </c>
      <c r="O629" s="77" t="str">
        <f>INDEX(Aquifer!F:F,MATCH(B629,Aquifer!C:C,0))</f>
        <v>SR</v>
      </c>
      <c r="P629" s="134">
        <f>INDEX(surface_water_body!F:F,MATCH(B629,surface_water_body!A:A,0))</f>
        <v>2339</v>
      </c>
      <c r="Q629" s="42">
        <f>INDEX(surface_water_body!D:D,MATCH(B629,surface_water_body!A:A,0))</f>
        <v>65.929029999999997</v>
      </c>
      <c r="R629" s="132">
        <f>INDEX(surface_water_body!E:E,MATCH(B629,surface_water_body!A:A,0))</f>
        <v>1.7540648073653538</v>
      </c>
      <c r="S629" s="43" t="str">
        <f t="shared" si="203"/>
        <v>High</v>
      </c>
      <c r="T629" s="43" t="str">
        <f t="shared" si="204"/>
        <v>Low</v>
      </c>
      <c r="U629" s="43">
        <f t="shared" si="217"/>
        <v>4</v>
      </c>
      <c r="V629" s="48" t="str">
        <f t="shared" si="205"/>
        <v>Groundwater contribution to irrigation is High with current groundwater development stage classified as Low. There are 2339 surface water bodies, covering 1.8% of district area.</v>
      </c>
      <c r="W629" s="136">
        <v>100</v>
      </c>
      <c r="X629" s="134">
        <v>98</v>
      </c>
      <c r="Y629" s="143">
        <f>INDEX(Aquifer!E:E, MATCH(B629,Aquifer!C:C,0))*100</f>
        <v>2</v>
      </c>
      <c r="Z629" s="139">
        <f>(INDEX(Aquifer!G:G, MATCH(B629,Aquifer!C:C,0)))*(10^4/10^6)</f>
        <v>64.063599999999994</v>
      </c>
      <c r="AA629" s="141">
        <v>135</v>
      </c>
      <c r="AB629" s="56">
        <f>INDEX(Replacement!M:M, MATCH(B629,Replacement!B:B,0))</f>
        <v>9.5</v>
      </c>
      <c r="AC629" s="57">
        <f t="shared" si="218"/>
        <v>1</v>
      </c>
      <c r="AD629" s="57">
        <f>(X629/100)*0.278+(Y629/100)*0.0732</f>
        <v>0.27390400000000004</v>
      </c>
      <c r="AE629" s="44">
        <f t="shared" si="206"/>
        <v>1.5126402064894818E-3</v>
      </c>
      <c r="AF629" s="61" t="str">
        <f t="shared" si="207"/>
        <v>District has 100 pumps, with 98 % of pumps being electric. The electric tariff subsidy is High. These pumps abstract 64 MCM of groundwater.</v>
      </c>
      <c r="AG629" s="146">
        <f>INDEX(Replacement!N:N,MATCH(B629,Replacement!B:B,0))</f>
        <v>81.14</v>
      </c>
      <c r="AH629" s="147">
        <f>INDEX('Community SIP'!C:C,MATCH(B629,'Community SIP'!B:B,0))</f>
        <v>1.22</v>
      </c>
      <c r="AI629" s="147">
        <f>INDEX('Community SIP'!D:D,MATCH(B629,'Community SIP'!B:B,0))</f>
        <v>2.82</v>
      </c>
      <c r="AJ629" s="67" t="str">
        <f t="shared" si="208"/>
        <v>Very High</v>
      </c>
      <c r="AK629" s="64">
        <f t="shared" si="209"/>
        <v>3</v>
      </c>
      <c r="AL629" s="64" t="str">
        <f t="shared" si="210"/>
        <v>High</v>
      </c>
      <c r="AM629" s="70" t="str">
        <f t="shared" si="211"/>
        <v>Small and Marginal farmers hold 81 % of holdings. The average area per holding is 1.22 ha with High fragmentation of land.</v>
      </c>
      <c r="AN629" s="150" t="str">
        <f>INDEX(DISCOM!E:E,MATCH(B629,DISCOM!B:B,0))</f>
        <v>Madhya Pradesh Poorv Kshetra Vidyut Vitaran Company Limited (MPPoKVVCL)</v>
      </c>
      <c r="AO629" s="150"/>
      <c r="AP629" s="150" t="str">
        <f>INDEX(DISCOM!F:F,MATCH(B629,DISCOM!B:B,0))</f>
        <v>B-</v>
      </c>
      <c r="AQ629" s="74" t="str">
        <f>INDEX(DISCOM!H:H,MATCH(B629,DISCOM!B:B,0))</f>
        <v>Yes</v>
      </c>
      <c r="AR629" s="150" t="s">
        <v>726</v>
      </c>
      <c r="AS629" s="77">
        <f>(INDEX(Tariff!D:D,MATCH(A629,Tariff!A:A,0)))*100</f>
        <v>135</v>
      </c>
      <c r="AT629" s="85" t="str">
        <f>(INDEX(Tariff!E:E,MATCH(A629,Tariff!A:A,0)))</f>
        <v>High</v>
      </c>
      <c r="AU629" s="86" t="str">
        <f t="shared" si="212"/>
        <v>Madhya Pradesh Poorv Kshetra Vidyut Vitaran Company Limited (MPPoKVVCL) is the Distribution Company responsible for distributing electricity. The rating of DISCOM (capturing financial and operational metrics) is B-. More than 70 % of feeder is segregated.</v>
      </c>
      <c r="AV629" s="119" t="str">
        <f>INDEX('Community SIP'!I:I,MATCH(B629,'Community SIP'!B:B,0))</f>
        <v>Community SIP</v>
      </c>
      <c r="AW629" s="119" t="str">
        <f t="shared" si="215"/>
        <v xml:space="preserve"> Small farm areas alongside higher fragmentation of holdings suggests community SIPs may be preferred</v>
      </c>
      <c r="AX629" s="119" t="str">
        <f t="shared" si="216"/>
        <v/>
      </c>
      <c r="AY629" s="119"/>
      <c r="AZ629" s="119" t="str">
        <f t="shared" si="213"/>
        <v>Electric</v>
      </c>
      <c r="BA629" s="119"/>
      <c r="BB629" s="120" t="str">
        <f>INDEX(DISCOM!H:H,MATCH(B629,DISCOM!B:B,0))</f>
        <v>Yes</v>
      </c>
      <c r="BC629" s="153" t="s">
        <v>741</v>
      </c>
      <c r="BD629" s="181" t="str">
        <f t="shared" si="214"/>
        <v>Electric pump proportion is higher, with more than 80 % feeder segregation suggesting preferred PM-KUSUM  model is C.  However, low DISCOM rating may be a challenge suggesting investments are to be made to strengthen DISCOM. Small farm areas alongside higher fragmentation of holdings suggests community SIPs may be preferred</v>
      </c>
      <c r="BE629" s="58" t="s">
        <v>742</v>
      </c>
      <c r="BG629">
        <f>Y629*100</f>
        <v>200</v>
      </c>
    </row>
    <row r="630" spans="1:59" ht="123" customHeight="1" x14ac:dyDescent="0.25">
      <c r="A630" s="88" t="str">
        <f>INDEX(Aquifer!A:A,MATCH(B630,Aquifer!C:C,0))</f>
        <v>himachal pradesh</v>
      </c>
      <c r="B630" s="89" t="s">
        <v>598</v>
      </c>
      <c r="C630" s="87">
        <v>4.6952805299696996</v>
      </c>
      <c r="D630" s="130">
        <f>INDEX(Aquifer!J:J,MATCH(B630,Aquifer!C:C,0))*100</f>
        <v>25.990472870919017</v>
      </c>
      <c r="E630" s="128">
        <v>196.1</v>
      </c>
      <c r="F630" s="128">
        <v>32.9</v>
      </c>
      <c r="G630" s="128">
        <v>45.168322381738342</v>
      </c>
      <c r="H630" s="46" t="str">
        <f t="shared" si="198"/>
        <v>Moderate</v>
      </c>
      <c r="I630" s="46" t="str">
        <f t="shared" si="199"/>
        <v>High</v>
      </c>
      <c r="J630" s="46" t="str">
        <f t="shared" si="200"/>
        <v>Moderate</v>
      </c>
      <c r="K630" s="46" t="str">
        <f t="shared" si="201"/>
        <v>Moderate</v>
      </c>
      <c r="L630" s="91" t="str">
        <f t="shared" si="202"/>
        <v>District has Moderate proportion of area under cultivation, supporting High cropping intensity. Irrigation coverage is Moderate with Moderate irrigation water requirements.</v>
      </c>
      <c r="M630" s="132">
        <v>89.82</v>
      </c>
      <c r="N630" s="132">
        <f>INDEX(Aquifer!H:H,MATCH(B630,Aquifer!C:C,0))</f>
        <v>61.821353760000001</v>
      </c>
      <c r="O630" s="77" t="str">
        <f>INDEX(Aquifer!F:F,MATCH(B630,Aquifer!C:C,0))</f>
        <v>SR</v>
      </c>
      <c r="P630" s="134">
        <f>INDEX(surface_water_body!F:F,MATCH(B630,surface_water_body!A:A,0))</f>
        <v>2567</v>
      </c>
      <c r="Q630" s="42">
        <f>INDEX(surface_water_body!D:D,MATCH(B630,surface_water_body!A:A,0))</f>
        <v>5.8886900000000022</v>
      </c>
      <c r="R630" s="132">
        <f>INDEX(surface_water_body!E:E,MATCH(B630,surface_water_body!A:A,0))</f>
        <v>0.37346328017035713</v>
      </c>
      <c r="S630" s="43" t="str">
        <f t="shared" si="203"/>
        <v>Very High</v>
      </c>
      <c r="T630" s="43" t="str">
        <f t="shared" si="204"/>
        <v>Moderate</v>
      </c>
      <c r="U630" s="43">
        <f t="shared" si="217"/>
        <v>2</v>
      </c>
      <c r="V630" s="48" t="str">
        <f t="shared" si="205"/>
        <v>Groundwater contribution to irrigation is Very High with current groundwater development stage classified as Moderate. There are 2567 surface water bodies, covering 0.4% of district area.</v>
      </c>
      <c r="W630" s="136">
        <v>100</v>
      </c>
      <c r="X630" s="134">
        <v>0</v>
      </c>
      <c r="Y630" s="143">
        <f>INDEX(Aquifer!E:E, MATCH(B630,Aquifer!C:C,0))*100</f>
        <v>0</v>
      </c>
      <c r="Z630" s="139">
        <f>(INDEX(Aquifer!G:G, MATCH(B630,Aquifer!C:C,0)))*(10^4/10^6)</f>
        <v>120.02350000000001</v>
      </c>
      <c r="AA630" s="141">
        <v>30</v>
      </c>
      <c r="AB630" s="56">
        <f>INDEX(Replacement!M:M, MATCH(B630,Replacement!B:B,0))</f>
        <v>7.2</v>
      </c>
      <c r="AC630" s="57">
        <f t="shared" si="218"/>
        <v>4</v>
      </c>
      <c r="AD630" s="57">
        <f>(X630/100)*0.278+(Y630/100)*0.0732</f>
        <v>0</v>
      </c>
      <c r="AE630" s="44">
        <f t="shared" si="206"/>
        <v>0</v>
      </c>
      <c r="AF630" s="61" t="str">
        <f t="shared" si="207"/>
        <v>District has 100 pumps, with 0 % of pumps being electric. The electric tariff subsidy is Very High. These pumps abstract 120 MCM of groundwater.</v>
      </c>
      <c r="AG630" s="146">
        <f>INDEX(Replacement!N:N,MATCH(B630,Replacement!B:B,0))</f>
        <v>85.289999999999992</v>
      </c>
      <c r="AH630" s="147">
        <f>INDEX('Community SIP'!C:C,MATCH(B630,'Community SIP'!B:B,0))</f>
        <v>1.2</v>
      </c>
      <c r="AI630" s="147">
        <f>INDEX('Community SIP'!D:D,MATCH(B630,'Community SIP'!B:B,0))</f>
        <v>2.9</v>
      </c>
      <c r="AJ630" s="67" t="str">
        <f t="shared" si="208"/>
        <v>Very High</v>
      </c>
      <c r="AK630" s="64">
        <f t="shared" si="209"/>
        <v>3</v>
      </c>
      <c r="AL630" s="64" t="str">
        <f t="shared" si="210"/>
        <v>High</v>
      </c>
      <c r="AM630" s="70" t="str">
        <f t="shared" si="211"/>
        <v>Small and Marginal farmers hold 85 % of holdings. The average area per holding is 1.2 ha with High fragmentation of land.</v>
      </c>
      <c r="AN630" s="150" t="str">
        <f>INDEX(DISCOM!E:E,MATCH(B630,DISCOM!B:B,0))</f>
        <v>Himachal Pradesh State Electricity Board Limited (HPSEBL)</v>
      </c>
      <c r="AO630" s="150"/>
      <c r="AP630" s="150" t="str">
        <f>INDEX(DISCOM!F:F,MATCH(B630,DISCOM!B:B,0))</f>
        <v>C</v>
      </c>
      <c r="AQ630" s="74" t="str">
        <f>INDEX(DISCOM!H:H,MATCH(B630,DISCOM!B:B,0))</f>
        <v>No</v>
      </c>
      <c r="AR630" s="150"/>
      <c r="AS630" s="77">
        <f>(INDEX(Tariff!D:D,MATCH(A630,Tariff!A:A,0)))*100</f>
        <v>30</v>
      </c>
      <c r="AT630" s="85" t="str">
        <f>(INDEX(Tariff!E:E,MATCH(A630,Tariff!A:A,0)))</f>
        <v>Very High</v>
      </c>
      <c r="AU630" s="86" t="str">
        <f t="shared" si="212"/>
        <v xml:space="preserve">Himachal Pradesh State Electricity Board Limited (HPSEBL) is the Distribution Company responsible for distributing electricity. The rating of DISCOM (capturing financial and operational metrics) is C. </v>
      </c>
      <c r="AV630" s="119" t="str">
        <f>INDEX('Community SIP'!I:I,MATCH(B630,'Community SIP'!B:B,0))</f>
        <v>Community SIP</v>
      </c>
      <c r="AW630" s="119" t="str">
        <f t="shared" si="215"/>
        <v xml:space="preserve"> Small farm areas alongside higher fragmentation of holdings suggests community SIPs may be preferred</v>
      </c>
      <c r="AX630" s="119" t="str">
        <f t="shared" si="216"/>
        <v xml:space="preserve"> High groundwater development suggests that new SIPs should focus on surface water sources. </v>
      </c>
      <c r="AY630" s="120" t="s">
        <v>727</v>
      </c>
      <c r="AZ630" s="119" t="str">
        <f t="shared" si="213"/>
        <v>Diesel</v>
      </c>
      <c r="BA630" s="119"/>
      <c r="BB630" s="120" t="str">
        <f>INDEX(DISCOM!H:H,MATCH(B630,DISCOM!B:B,0))</f>
        <v>No</v>
      </c>
      <c r="BC630" s="153" t="s">
        <v>736</v>
      </c>
      <c r="BD630" s="181" t="str">
        <f t="shared" si="214"/>
        <v>Higher proportion of diesel pumps suggests that PM-KUSUM model B be preferred. High groundwater development suggests that new SIPs should focus on surface water sources.  Small farm areas alongside higher fragmentation of holdings suggests community SIPs may be preferred</v>
      </c>
      <c r="BE630" s="58" t="s">
        <v>737</v>
      </c>
      <c r="BG630">
        <f>Y630*100</f>
        <v>0</v>
      </c>
    </row>
    <row r="631" spans="1:59" ht="123" customHeight="1" x14ac:dyDescent="0.25">
      <c r="A631" s="88" t="str">
        <f>INDEX(Aquifer!A:A,MATCH(B631,Aquifer!C:C,0))</f>
        <v>uttar pradesh</v>
      </c>
      <c r="B631" s="89" t="s">
        <v>533</v>
      </c>
      <c r="C631" s="87">
        <v>4.8716679497694004</v>
      </c>
      <c r="D631" s="130">
        <f>INDEX(Aquifer!J:J,MATCH(B631,Aquifer!C:C,0))*100</f>
        <v>67.440278821959836</v>
      </c>
      <c r="E631" s="128">
        <v>161.20000000000002</v>
      </c>
      <c r="F631" s="128">
        <v>81.8</v>
      </c>
      <c r="G631" s="128">
        <v>78.573032866661691</v>
      </c>
      <c r="H631" s="46" t="str">
        <f t="shared" si="198"/>
        <v>High</v>
      </c>
      <c r="I631" s="46" t="str">
        <f t="shared" si="199"/>
        <v>Moderate</v>
      </c>
      <c r="J631" s="46" t="str">
        <f t="shared" si="200"/>
        <v>Very High</v>
      </c>
      <c r="K631" s="46" t="str">
        <f t="shared" si="201"/>
        <v>Very High</v>
      </c>
      <c r="L631" s="91" t="str">
        <f t="shared" si="202"/>
        <v>District has High proportion of area under cultivation, supporting Moderate cropping intensity. Irrigation coverage is Very High with Very High irrigation water requirements.</v>
      </c>
      <c r="M631" s="132">
        <v>80.22</v>
      </c>
      <c r="N631" s="132">
        <f>INDEX(Aquifer!H:H,MATCH(B631,Aquifer!C:C,0))</f>
        <v>61.31</v>
      </c>
      <c r="O631" s="77" t="str">
        <f>INDEX(Aquifer!F:F,MATCH(B631,Aquifer!C:C,0))</f>
        <v>HR</v>
      </c>
      <c r="P631" s="134">
        <f>INDEX(surface_water_body!F:F,MATCH(B631,surface_water_body!A:A,0))</f>
        <v>5961</v>
      </c>
      <c r="Q631" s="42">
        <f>INDEX(surface_water_body!D:D,MATCH(B631,surface_water_body!A:A,0))</f>
        <v>24.829880000000195</v>
      </c>
      <c r="R631" s="132">
        <f>INDEX(surface_water_body!E:E,MATCH(B631,surface_water_body!A:A,0))</f>
        <v>0.53489145559240059</v>
      </c>
      <c r="S631" s="43" t="str">
        <f t="shared" si="203"/>
        <v>Very High</v>
      </c>
      <c r="T631" s="43" t="str">
        <f t="shared" si="204"/>
        <v>Moderate</v>
      </c>
      <c r="U631" s="43">
        <f t="shared" si="217"/>
        <v>4</v>
      </c>
      <c r="V631" s="48" t="str">
        <f t="shared" si="205"/>
        <v>Groundwater contribution to irrigation is Very High with current groundwater development stage classified as Moderate. There are 5961 surface water bodies, covering 0.5% of district area.</v>
      </c>
      <c r="W631" s="136">
        <v>100</v>
      </c>
      <c r="X631" s="134">
        <v>9</v>
      </c>
      <c r="Y631" s="143">
        <f>INDEX(Aquifer!E:E, MATCH(B631,Aquifer!C:C,0))*100</f>
        <v>90</v>
      </c>
      <c r="Z631" s="139">
        <f>(INDEX(Aquifer!G:G, MATCH(B631,Aquifer!C:C,0)))*(10^4/10^6)</f>
        <v>263.94619999999998</v>
      </c>
      <c r="AA631" s="141">
        <v>0</v>
      </c>
      <c r="AB631" s="56">
        <f>INDEX(Replacement!M:M, MATCH(B631,Replacement!B:B,0))</f>
        <v>6.19</v>
      </c>
      <c r="AC631" s="57">
        <f t="shared" si="218"/>
        <v>4</v>
      </c>
      <c r="AD631" s="57">
        <f>(X631/100)*0.278+(Y631/100)*0.0732</f>
        <v>9.0900000000000009E-2</v>
      </c>
      <c r="AE631" s="44">
        <f t="shared" si="206"/>
        <v>1.347634952353667E-3</v>
      </c>
      <c r="AF631" s="61" t="str">
        <f t="shared" si="207"/>
        <v>District has 100 pumps, with 9 % of pumps being electric. The electric tariff subsidy is Very High. These pumps abstract 263 MCM of groundwater.</v>
      </c>
      <c r="AG631" s="146">
        <f>INDEX(Replacement!N:N,MATCH(B631,Replacement!B:B,0))</f>
        <v>95.652165580000002</v>
      </c>
      <c r="AH631" s="147">
        <f>INDEX('Community SIP'!C:C,MATCH(B631,'Community SIP'!B:B,0))</f>
        <v>0.64</v>
      </c>
      <c r="AI631" s="147">
        <f>INDEX('Community SIP'!D:D,MATCH(B631,'Community SIP'!B:B,0))</f>
        <v>1.79</v>
      </c>
      <c r="AJ631" s="67" t="str">
        <f t="shared" si="208"/>
        <v>Very High</v>
      </c>
      <c r="AK631" s="64">
        <f t="shared" si="209"/>
        <v>4</v>
      </c>
      <c r="AL631" s="64" t="str">
        <f t="shared" si="210"/>
        <v>Moderate</v>
      </c>
      <c r="AM631" s="70" t="str">
        <f t="shared" si="211"/>
        <v>Small and Marginal farmers hold 95 % of holdings. The average area per holding is 0.64 ha with Moderate fragmentation of land.</v>
      </c>
      <c r="AN631" s="150" t="str">
        <f>INDEX(DISCOM!E:E,MATCH(B631,DISCOM!B:B,0))</f>
        <v>Madhyanchal Vidyut Vitran Nigam Limited (MVVNL)</v>
      </c>
      <c r="AO631" s="150"/>
      <c r="AP631" s="150" t="str">
        <f>INDEX(DISCOM!F:F,MATCH(B631,DISCOM!B:B,0))</f>
        <v>C-</v>
      </c>
      <c r="AQ631" s="74" t="str">
        <f>INDEX(DISCOM!H:H,MATCH(B631,DISCOM!B:B,0))</f>
        <v>Yes</v>
      </c>
      <c r="AR631" s="150" t="s">
        <v>726</v>
      </c>
      <c r="AS631" s="77">
        <f>(INDEX(Tariff!D:D,MATCH(A631,Tariff!A:A,0)))*100</f>
        <v>0</v>
      </c>
      <c r="AT631" s="85" t="str">
        <f>(INDEX(Tariff!E:E,MATCH(A631,Tariff!A:A,0)))</f>
        <v>Very High</v>
      </c>
      <c r="AU631" s="86" t="str">
        <f t="shared" si="212"/>
        <v>Madhyanchal Vidyut Vitran Nigam Limited (MVVNL) is the Distribution Company responsible for distributing electricity. The rating of DISCOM (capturing financial and operational metrics) is C-. More than 70 % of feeder is segregated.</v>
      </c>
      <c r="AV631" s="119" t="str">
        <f>INDEX('Community SIP'!I:I,MATCH(B631,'Community SIP'!B:B,0))</f>
        <v>Community SIP</v>
      </c>
      <c r="AW631" s="119" t="str">
        <f t="shared" si="215"/>
        <v xml:space="preserve"> Small farm areas alongside higher fragmentation of holdings suggests community SIPs may be preferred</v>
      </c>
      <c r="AX631" s="119" t="str">
        <f t="shared" si="216"/>
        <v xml:space="preserve"> High groundwater development suggests that new SIPs should focus on surface water sources. </v>
      </c>
      <c r="AY631" s="120" t="s">
        <v>727</v>
      </c>
      <c r="AZ631" s="119" t="str">
        <f t="shared" si="213"/>
        <v>Diesel</v>
      </c>
      <c r="BA631" s="119"/>
      <c r="BB631" s="120" t="str">
        <f>INDEX(DISCOM!H:H,MATCH(B631,DISCOM!B:B,0))</f>
        <v>Yes</v>
      </c>
      <c r="BC631" s="153" t="s">
        <v>736</v>
      </c>
      <c r="BD631" s="181" t="str">
        <f t="shared" si="214"/>
        <v>Higher proportion of diesel pumps suggests that PM-KUSUM model B be preferred. High groundwater development suggests that new SIPs should focus on surface water sources.  Small farm areas alongside higher fragmentation of holdings suggests community SIPs may be preferred</v>
      </c>
      <c r="BE631" s="58" t="s">
        <v>737</v>
      </c>
      <c r="BG631">
        <f>Y631*100</f>
        <v>9000</v>
      </c>
    </row>
    <row r="632" spans="1:59" ht="123" customHeight="1" x14ac:dyDescent="0.25">
      <c r="A632" s="88" t="str">
        <f>INDEX(Aquifer!A:A,MATCH(B632,Aquifer!C:C,0))</f>
        <v>tripura</v>
      </c>
      <c r="B632" s="89" t="s">
        <v>397</v>
      </c>
      <c r="C632" s="87">
        <v>4.5999999999999996</v>
      </c>
      <c r="D632" s="130">
        <f>INDEX(Aquifer!J:J,MATCH(B632,Aquifer!C:C,0))*100</f>
        <v>27.230695415751899</v>
      </c>
      <c r="E632" s="128">
        <v>177.89999999999998</v>
      </c>
      <c r="F632" s="128">
        <v>16.8</v>
      </c>
      <c r="G632" s="128">
        <v>37.224061810154531</v>
      </c>
      <c r="H632" s="46" t="str">
        <f t="shared" si="198"/>
        <v>Moderate</v>
      </c>
      <c r="I632" s="46" t="str">
        <f t="shared" si="199"/>
        <v>Moderate</v>
      </c>
      <c r="J632" s="46" t="str">
        <f t="shared" si="200"/>
        <v>Low</v>
      </c>
      <c r="K632" s="46" t="str">
        <f t="shared" si="201"/>
        <v>Moderate</v>
      </c>
      <c r="L632" s="91" t="str">
        <f t="shared" si="202"/>
        <v>District has Moderate proportion of area under cultivation, supporting Moderate cropping intensity. Irrigation coverage is Low with Moderate irrigation water requirements.</v>
      </c>
      <c r="M632" s="132">
        <v>37.79</v>
      </c>
      <c r="N632" s="132">
        <f>INDEX(Aquifer!H:H,MATCH(B632,Aquifer!C:C,0))</f>
        <v>8.26</v>
      </c>
      <c r="O632" s="77" t="str">
        <f>INDEX(Aquifer!F:F,MATCH(B632,Aquifer!C:C,0))</f>
        <v>SR</v>
      </c>
      <c r="P632" s="134">
        <f>INDEX(surface_water_body!F:F,MATCH(B632,surface_water_body!A:A,0))</f>
        <v>0</v>
      </c>
      <c r="Q632" s="42">
        <f>INDEX(surface_water_body!D:D,MATCH(B632,surface_water_body!A:A,0))</f>
        <v>0</v>
      </c>
      <c r="R632" s="132">
        <f>INDEX(surface_water_body!E:E,MATCH(B632,surface_water_body!A:A,0))</f>
        <v>0</v>
      </c>
      <c r="S632" s="43" t="str">
        <f t="shared" si="203"/>
        <v>Moderate</v>
      </c>
      <c r="T632" s="43" t="str">
        <f t="shared" si="204"/>
        <v>Low</v>
      </c>
      <c r="U632" s="43">
        <f t="shared" si="217"/>
        <v>1</v>
      </c>
      <c r="V632" s="48" t="str">
        <f t="shared" si="205"/>
        <v>Groundwater contribution to irrigation is Moderate with current groundwater development stage classified as Low. There are 0 surface water bodies, covering 0% of district area.</v>
      </c>
      <c r="W632" s="136">
        <v>100</v>
      </c>
      <c r="X632" s="134">
        <v>99</v>
      </c>
      <c r="Y632" s="143">
        <f>INDEX(Aquifer!E:E, MATCH(B632,Aquifer!C:C,0))*100</f>
        <v>1</v>
      </c>
      <c r="Z632" s="139">
        <f>(INDEX(Aquifer!G:G, MATCH(B632,Aquifer!C:C,0)))*(10^4/10^6)</f>
        <v>17.784700000000001</v>
      </c>
      <c r="AA632" s="141">
        <v>405</v>
      </c>
      <c r="AB632" s="56">
        <f>INDEX(Replacement!M:M, MATCH(B632,Replacement!B:B,0))</f>
        <v>2.4965830751565834</v>
      </c>
      <c r="AC632" s="57">
        <f t="shared" si="218"/>
        <v>1</v>
      </c>
      <c r="AD632" s="57">
        <f>(X632/100)*0.278+(Y632/100)*0.0732</f>
        <v>0.27595200000000003</v>
      </c>
      <c r="AE632" s="44">
        <f t="shared" si="206"/>
        <v>1.1118045114129701E-4</v>
      </c>
      <c r="AF632" s="61" t="str">
        <f t="shared" si="207"/>
        <v>District has 100 pumps, with 99 % of pumps being electric. The electric tariff subsidy is Low. These pumps abstract 17 MCM of groundwater.</v>
      </c>
      <c r="AG632" s="146">
        <f>INDEX(Replacement!N:N,MATCH(B632,Replacement!B:B,0))</f>
        <v>96.643541839999997</v>
      </c>
      <c r="AH632" s="147">
        <f>INDEX('Community SIP'!C:C,MATCH(B632,'Community SIP'!B:B,0))</f>
        <v>0.52</v>
      </c>
      <c r="AI632" s="147">
        <f>INDEX('Community SIP'!D:D,MATCH(B632,'Community SIP'!B:B,0))</f>
        <v>1.05</v>
      </c>
      <c r="AJ632" s="67" t="str">
        <f t="shared" si="208"/>
        <v>Very High</v>
      </c>
      <c r="AK632" s="64">
        <f t="shared" si="209"/>
        <v>4</v>
      </c>
      <c r="AL632" s="64" t="str">
        <f t="shared" si="210"/>
        <v>Low</v>
      </c>
      <c r="AM632" s="70" t="str">
        <f t="shared" si="211"/>
        <v>Small and Marginal farmers hold 96 % of holdings. The average area per holding is 0.52 ha with Low fragmentation of land.</v>
      </c>
      <c r="AN632" s="150" t="str">
        <f>INDEX(DISCOM!E:E,MATCH(B632,DISCOM!B:B,0))</f>
        <v>Tripura State Electricity Corporation Limited (TSECL)</v>
      </c>
      <c r="AO632" s="150"/>
      <c r="AP632" s="150" t="str">
        <f>INDEX(DISCOM!F:F,MATCH(B632,DISCOM!B:B,0))</f>
        <v>C</v>
      </c>
      <c r="AQ632" s="74" t="str">
        <f>INDEX(DISCOM!H:H,MATCH(B632,DISCOM!B:B,0))</f>
        <v>No</v>
      </c>
      <c r="AR632" s="150"/>
      <c r="AS632" s="77">
        <f>(INDEX(Tariff!D:D,MATCH(A632,Tariff!A:A,0)))*100</f>
        <v>405</v>
      </c>
      <c r="AT632" s="85" t="str">
        <f>(INDEX(Tariff!E:E,MATCH(A632,Tariff!A:A,0)))</f>
        <v>Low</v>
      </c>
      <c r="AU632" s="86" t="str">
        <f t="shared" si="212"/>
        <v xml:space="preserve">Tripura State Electricity Corporation Limited (TSECL) is the Distribution Company responsible for distributing electricity. The rating of DISCOM (capturing financial and operational metrics) is C. </v>
      </c>
      <c r="AV632" s="119" t="str">
        <f>INDEX('Community SIP'!I:I,MATCH(B632,'Community SIP'!B:B,0))</f>
        <v>Community SIP</v>
      </c>
      <c r="AW632" s="119" t="str">
        <f t="shared" si="215"/>
        <v xml:space="preserve"> Small farm areas alongside higher fragmentation of holdings suggests community SIPs may be preferred</v>
      </c>
      <c r="AX632" s="119" t="str">
        <f t="shared" si="216"/>
        <v/>
      </c>
      <c r="AY632" s="119"/>
      <c r="AZ632" s="120" t="str">
        <f t="shared" si="213"/>
        <v>Electric</v>
      </c>
      <c r="BA632" s="119"/>
      <c r="BB632" s="120" t="str">
        <f>INDEX(DISCOM!H:H,MATCH(B632,DISCOM!B:B,0))</f>
        <v>No</v>
      </c>
      <c r="BC632" s="153" t="s">
        <v>724</v>
      </c>
      <c r="BD632" s="181" t="str">
        <f t="shared" si="214"/>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32" s="58" t="s">
        <v>725</v>
      </c>
      <c r="BG632">
        <f>Y632*100</f>
        <v>100</v>
      </c>
    </row>
    <row r="633" spans="1:59" ht="123" customHeight="1" x14ac:dyDescent="0.25">
      <c r="A633" s="88" t="str">
        <f>INDEX(Aquifer!A:A,MATCH(B633,Aquifer!C:C,0))</f>
        <v>arunachal pradesh</v>
      </c>
      <c r="B633" s="89" t="s">
        <v>112</v>
      </c>
      <c r="C633" s="87">
        <v>3.3</v>
      </c>
      <c r="D633" s="130">
        <f>INDEX(Aquifer!J:J,MATCH(B633,Aquifer!C:C,0))*100</f>
        <v>45.219502904485289</v>
      </c>
      <c r="E633" s="128">
        <v>124.2</v>
      </c>
      <c r="F633" s="128">
        <v>0</v>
      </c>
      <c r="G633" s="128">
        <v>9.3122886133032701</v>
      </c>
      <c r="H633" s="46" t="str">
        <f t="shared" si="198"/>
        <v>Moderate</v>
      </c>
      <c r="I633" s="46" t="str">
        <f t="shared" si="199"/>
        <v>Low</v>
      </c>
      <c r="J633" s="46" t="str">
        <f t="shared" si="200"/>
        <v>Low</v>
      </c>
      <c r="K633" s="46" t="str">
        <f t="shared" si="201"/>
        <v>Low</v>
      </c>
      <c r="L633" s="91" t="str">
        <f t="shared" si="202"/>
        <v>District has Moderate proportion of area under cultivation, supporting Low cropping intensity. Irrigation coverage is Low with Low irrigation water requirements.</v>
      </c>
      <c r="M633" s="132">
        <v>0</v>
      </c>
      <c r="N633" s="132">
        <f>INDEX(Aquifer!H:H,MATCH(B633,Aquifer!C:C,0))</f>
        <v>0</v>
      </c>
      <c r="O633" s="77" t="str">
        <f>INDEX(Aquifer!F:F,MATCH(B633,Aquifer!C:C,0))</f>
        <v>HR</v>
      </c>
      <c r="P633" s="134">
        <f>INDEX(surface_water_body!F:F,MATCH(B633,surface_water_body!A:A,0))</f>
        <v>123</v>
      </c>
      <c r="Q633" s="42">
        <f>INDEX(surface_water_body!D:D,MATCH(B633,surface_water_body!A:A,0))</f>
        <v>0.12606999999999999</v>
      </c>
      <c r="R633" s="132">
        <f>INDEX(surface_water_body!E:E,MATCH(B633,surface_water_body!A:A,0))</f>
        <v>1.771954858573856E-3</v>
      </c>
      <c r="S633" s="43" t="str">
        <f t="shared" si="203"/>
        <v>Low</v>
      </c>
      <c r="T633" s="43" t="str">
        <f t="shared" si="204"/>
        <v>Low</v>
      </c>
      <c r="U633" s="43">
        <f t="shared" si="217"/>
        <v>1</v>
      </c>
      <c r="V633" s="48" t="str">
        <f t="shared" si="205"/>
        <v>Groundwater contribution to irrigation is Low with current groundwater development stage classified as Low. There are 123 surface water bodies, covering 0% of district area.</v>
      </c>
      <c r="W633" s="136">
        <v>100</v>
      </c>
      <c r="X633" s="134">
        <v>0</v>
      </c>
      <c r="Y633" s="143">
        <f>INDEX(Aquifer!E:E, MATCH(B633,Aquifer!C:C,0))*100</f>
        <v>0</v>
      </c>
      <c r="Z633" s="139">
        <f>(INDEX(Aquifer!G:G, MATCH(B633,Aquifer!C:C,0)))*(10^4/10^6)</f>
        <v>0</v>
      </c>
      <c r="AA633" s="141">
        <v>290</v>
      </c>
      <c r="AB633" s="56">
        <f>INDEX(Replacement!M:M, MATCH(B633,Replacement!B:B,0))</f>
        <v>7.4100032816019397</v>
      </c>
      <c r="AC633" s="57">
        <f t="shared" si="218"/>
        <v>4</v>
      </c>
      <c r="AD633" s="57">
        <f>(X633/100)*0.278+(Y633/100)*0.0732</f>
        <v>0</v>
      </c>
      <c r="AE633" s="44">
        <f t="shared" si="206"/>
        <v>0</v>
      </c>
      <c r="AF633" s="61" t="str">
        <f t="shared" si="207"/>
        <v>District has 100 pumps, with 0 % of pumps being electric. The electric tariff subsidy is Moderate. These pumps abstract 0 MCM of groundwater.</v>
      </c>
      <c r="AG633" s="146">
        <f>INDEX(Replacement!N:N,MATCH(B633,Replacement!B:B,0))</f>
        <v>43.47</v>
      </c>
      <c r="AH633" s="147">
        <f>INDEX('Community SIP'!C:C,MATCH(B633,'Community SIP'!B:B,0))</f>
        <v>3.15</v>
      </c>
      <c r="AI633" s="147">
        <f>INDEX('Community SIP'!D:D,MATCH(B633,'Community SIP'!B:B,0))</f>
        <v>2.33</v>
      </c>
      <c r="AJ633" s="67" t="str">
        <f t="shared" si="208"/>
        <v>Moderate</v>
      </c>
      <c r="AK633" s="64">
        <f t="shared" si="209"/>
        <v>1</v>
      </c>
      <c r="AL633" s="64" t="str">
        <f t="shared" si="210"/>
        <v>High</v>
      </c>
      <c r="AM633" s="70" t="str">
        <f t="shared" si="211"/>
        <v>Small and Marginal farmers hold 43 % of holdings. The average area per holding is 3.15 ha with High fragmentation of land.</v>
      </c>
      <c r="AN633" s="150" t="e">
        <f>INDEX(DISCOM!E:E,MATCH(B633,DISCOM!B:B,0))</f>
        <v>#N/A</v>
      </c>
      <c r="AO633" s="150"/>
      <c r="AP633" s="150" t="e">
        <f>INDEX(DISCOM!F:F,MATCH(B633,DISCOM!B:B,0))</f>
        <v>#N/A</v>
      </c>
      <c r="AQ633" s="74" t="str">
        <f>INDEX(DISCOM!H:H,MATCH(B633,DISCOM!B:B,0))</f>
        <v>No data</v>
      </c>
      <c r="AR633" s="150"/>
      <c r="AS633" s="77">
        <f>(INDEX(Tariff!D:D,MATCH(A633,Tariff!A:A,0)))*100</f>
        <v>290</v>
      </c>
      <c r="AT633" s="85" t="str">
        <f>(INDEX(Tariff!E:E,MATCH(A633,Tariff!A:A,0)))</f>
        <v>Moderate</v>
      </c>
      <c r="AU633" s="86" t="s">
        <v>735</v>
      </c>
      <c r="AV633" s="119" t="str">
        <f>INDEX('Community SIP'!I:I,MATCH(B633,'Community SIP'!B:B,0))</f>
        <v/>
      </c>
      <c r="AW633" s="119" t="str">
        <f t="shared" si="215"/>
        <v/>
      </c>
      <c r="AX633" s="119" t="str">
        <f t="shared" si="216"/>
        <v/>
      </c>
      <c r="AY633" s="119"/>
      <c r="AZ633" s="119" t="str">
        <f t="shared" si="213"/>
        <v>Diesel</v>
      </c>
      <c r="BA633" s="119"/>
      <c r="BB633" s="120" t="str">
        <f>INDEX(DISCOM!H:H,MATCH(B633,DISCOM!B:B,0))</f>
        <v>No data</v>
      </c>
      <c r="BC633" s="153" t="s">
        <v>736</v>
      </c>
      <c r="BD633" s="181" t="str">
        <f t="shared" si="214"/>
        <v>Higher proportion of diesel pumps suggests that PM-KUSUM model B be preferred.</v>
      </c>
      <c r="BE633" s="58" t="s">
        <v>737</v>
      </c>
      <c r="BG633">
        <f>Y633*100</f>
        <v>0</v>
      </c>
    </row>
    <row r="634" spans="1:59" ht="123" customHeight="1" x14ac:dyDescent="0.25">
      <c r="A634" s="88" t="str">
        <f>INDEX(Aquifer!A:A,MATCH(B634,Aquifer!C:C,0))</f>
        <v>arunachal pradesh</v>
      </c>
      <c r="B634" s="89" t="s">
        <v>96</v>
      </c>
      <c r="C634" s="87">
        <v>3.2506657578407001</v>
      </c>
      <c r="D634" s="130">
        <f>INDEX(Aquifer!J:J,MATCH(B634,Aquifer!C:C,0))*100</f>
        <v>28.187814070351756</v>
      </c>
      <c r="E634" s="128">
        <v>136.9</v>
      </c>
      <c r="F634" s="128">
        <v>19.3</v>
      </c>
      <c r="G634" s="128">
        <v>11.38572905894519</v>
      </c>
      <c r="H634" s="46" t="str">
        <f t="shared" si="198"/>
        <v>Moderate</v>
      </c>
      <c r="I634" s="46" t="str">
        <f t="shared" si="199"/>
        <v>Low</v>
      </c>
      <c r="J634" s="46" t="str">
        <f t="shared" si="200"/>
        <v>Low</v>
      </c>
      <c r="K634" s="46" t="str">
        <f t="shared" si="201"/>
        <v>Low</v>
      </c>
      <c r="L634" s="91" t="str">
        <f t="shared" si="202"/>
        <v>District has Moderate proportion of area under cultivation, supporting Low cropping intensity. Irrigation coverage is Low with Low irrigation water requirements.</v>
      </c>
      <c r="M634" s="132">
        <v>7.4899999999999993</v>
      </c>
      <c r="N634" s="132">
        <f>INDEX(Aquifer!H:H,MATCH(B634,Aquifer!C:C,0))</f>
        <v>0.18</v>
      </c>
      <c r="O634" s="77" t="str">
        <f>INDEX(Aquifer!F:F,MATCH(B634,Aquifer!C:C,0))</f>
        <v>HR</v>
      </c>
      <c r="P634" s="134">
        <f>INDEX(surface_water_body!F:F,MATCH(B634,surface_water_body!A:A,0))</f>
        <v>31</v>
      </c>
      <c r="Q634" s="42">
        <f>INDEX(surface_water_body!D:D,MATCH(B634,surface_water_body!A:A,0))</f>
        <v>5.5869999999999996E-2</v>
      </c>
      <c r="R634" s="132">
        <f>INDEX(surface_water_body!E:E,MATCH(B634,surface_water_body!A:A,0))</f>
        <v>8.6214140322991904E-4</v>
      </c>
      <c r="S634" s="43" t="str">
        <f t="shared" si="203"/>
        <v>Low</v>
      </c>
      <c r="T634" s="43" t="str">
        <f t="shared" si="204"/>
        <v>Low</v>
      </c>
      <c r="U634" s="43">
        <f t="shared" si="217"/>
        <v>1</v>
      </c>
      <c r="V634" s="48" t="str">
        <f t="shared" si="205"/>
        <v>Groundwater contribution to irrigation is Low with current groundwater development stage classified as Low. There are 31 surface water bodies, covering 0% of district area.</v>
      </c>
      <c r="W634" s="136">
        <v>100</v>
      </c>
      <c r="X634" s="134">
        <v>0</v>
      </c>
      <c r="Y634" s="143">
        <f>INDEX(Aquifer!E:E, MATCH(B634,Aquifer!C:C,0))*100</f>
        <v>0</v>
      </c>
      <c r="Z634" s="139">
        <f>(INDEX(Aquifer!G:G, MATCH(B634,Aquifer!C:C,0)))*(10^4/10^6)</f>
        <v>0.22870000000000001</v>
      </c>
      <c r="AA634" s="141">
        <v>290</v>
      </c>
      <c r="AB634" s="56">
        <f>INDEX(Replacement!M:M, MATCH(B634,Replacement!B:B,0))</f>
        <v>4.692455022970389</v>
      </c>
      <c r="AC634" s="57">
        <f t="shared" si="218"/>
        <v>4</v>
      </c>
      <c r="AD634" s="57">
        <f>(X634/100)*0.278+(Y634/100)*0.0732</f>
        <v>0</v>
      </c>
      <c r="AE634" s="44">
        <f t="shared" si="206"/>
        <v>0</v>
      </c>
      <c r="AF634" s="61" t="str">
        <f t="shared" si="207"/>
        <v>District has 100 pumps, with 0 % of pumps being electric. The electric tariff subsidy is Moderate. These pumps abstract 0 MCM of groundwater.</v>
      </c>
      <c r="AG634" s="146">
        <f>INDEX(Replacement!N:N,MATCH(B634,Replacement!B:B,0))</f>
        <v>19.259999999999998</v>
      </c>
      <c r="AH634" s="147">
        <f>INDEX('Community SIP'!C:C,MATCH(B634,'Community SIP'!B:B,0))</f>
        <v>5.52</v>
      </c>
      <c r="AI634" s="147">
        <f>INDEX('Community SIP'!D:D,MATCH(B634,'Community SIP'!B:B,0))</f>
        <v>1.29</v>
      </c>
      <c r="AJ634" s="67" t="str">
        <f t="shared" si="208"/>
        <v>Low</v>
      </c>
      <c r="AK634" s="64">
        <f t="shared" si="209"/>
        <v>1</v>
      </c>
      <c r="AL634" s="64" t="str">
        <f t="shared" si="210"/>
        <v>Moderate</v>
      </c>
      <c r="AM634" s="70" t="str">
        <f t="shared" si="211"/>
        <v>Small and Marginal farmers hold 19 % of holdings. The average area per holding is 5.52 ha with Moderate fragmentation of land.</v>
      </c>
      <c r="AN634" s="150" t="e">
        <f>INDEX(DISCOM!E:E,MATCH(B634,DISCOM!B:B,0))</f>
        <v>#N/A</v>
      </c>
      <c r="AO634" s="150"/>
      <c r="AP634" s="150" t="e">
        <f>INDEX(DISCOM!F:F,MATCH(B634,DISCOM!B:B,0))</f>
        <v>#N/A</v>
      </c>
      <c r="AQ634" s="74" t="str">
        <f>INDEX(DISCOM!H:H,MATCH(B634,DISCOM!B:B,0))</f>
        <v>No data</v>
      </c>
      <c r="AR634" s="150"/>
      <c r="AS634" s="77">
        <f>(INDEX(Tariff!D:D,MATCH(A634,Tariff!A:A,0)))*100</f>
        <v>290</v>
      </c>
      <c r="AT634" s="85" t="str">
        <f>(INDEX(Tariff!E:E,MATCH(A634,Tariff!A:A,0)))</f>
        <v>Moderate</v>
      </c>
      <c r="AU634" s="86" t="s">
        <v>735</v>
      </c>
      <c r="AV634" s="119" t="str">
        <f>INDEX('Community SIP'!I:I,MATCH(B634,'Community SIP'!B:B,0))</f>
        <v/>
      </c>
      <c r="AW634" s="119" t="str">
        <f t="shared" si="215"/>
        <v/>
      </c>
      <c r="AX634" s="119" t="str">
        <f t="shared" si="216"/>
        <v/>
      </c>
      <c r="AY634" s="119"/>
      <c r="AZ634" s="119" t="str">
        <f t="shared" si="213"/>
        <v>Diesel</v>
      </c>
      <c r="BA634" s="119"/>
      <c r="BB634" s="120" t="str">
        <f>INDEX(DISCOM!H:H,MATCH(B634,DISCOM!B:B,0))</f>
        <v>No data</v>
      </c>
      <c r="BC634" s="153" t="s">
        <v>736</v>
      </c>
      <c r="BD634" s="181" t="str">
        <f t="shared" si="214"/>
        <v>Higher proportion of diesel pumps suggests that PM-KUSUM model B be preferred.</v>
      </c>
      <c r="BE634" s="58" t="s">
        <v>737</v>
      </c>
      <c r="BG634">
        <f>Y634*100</f>
        <v>0</v>
      </c>
    </row>
    <row r="635" spans="1:59" ht="123" customHeight="1" x14ac:dyDescent="0.25">
      <c r="A635" s="88" t="str">
        <f>INDEX(Aquifer!A:A,MATCH(B635,Aquifer!C:C,0))</f>
        <v>chhattisgarh</v>
      </c>
      <c r="B635" s="89" t="s">
        <v>271</v>
      </c>
      <c r="C635" s="87">
        <v>5.2</v>
      </c>
      <c r="D635" s="130">
        <f>INDEX(Aquifer!J:J,MATCH(B635,Aquifer!C:C,0))*100</f>
        <v>28.837902709290685</v>
      </c>
      <c r="E635" s="128">
        <v>107</v>
      </c>
      <c r="F635" s="128">
        <v>16.899999999999999</v>
      </c>
      <c r="G635" s="128">
        <v>44.827114937816049</v>
      </c>
      <c r="H635" s="46" t="str">
        <f t="shared" si="198"/>
        <v>Moderate</v>
      </c>
      <c r="I635" s="46" t="str">
        <f t="shared" si="199"/>
        <v>Low</v>
      </c>
      <c r="J635" s="46" t="str">
        <f t="shared" si="200"/>
        <v>Low</v>
      </c>
      <c r="K635" s="46" t="str">
        <f t="shared" si="201"/>
        <v>Moderate</v>
      </c>
      <c r="L635" s="91" t="str">
        <f t="shared" si="202"/>
        <v>District has Moderate proportion of area under cultivation, supporting Low cropping intensity. Irrigation coverage is Low with Moderate irrigation water requirements.</v>
      </c>
      <c r="M635" s="132">
        <v>20.93</v>
      </c>
      <c r="N635" s="132">
        <f>INDEX(Aquifer!H:H,MATCH(B635,Aquifer!C:C,0))</f>
        <v>33.659999999999997</v>
      </c>
      <c r="O635" s="77" t="str">
        <f>INDEX(Aquifer!F:F,MATCH(B635,Aquifer!C:C,0))</f>
        <v>HR</v>
      </c>
      <c r="P635" s="134">
        <f>INDEX(surface_water_body!F:F,MATCH(B635,surface_water_body!A:A,0))</f>
        <v>0</v>
      </c>
      <c r="Q635" s="42">
        <f>INDEX(surface_water_body!D:D,MATCH(B635,surface_water_body!A:A,0))</f>
        <v>0</v>
      </c>
      <c r="R635" s="132">
        <f>INDEX(surface_water_body!E:E,MATCH(B635,surface_water_body!A:A,0))</f>
        <v>0</v>
      </c>
      <c r="S635" s="43" t="str">
        <f t="shared" si="203"/>
        <v>Low</v>
      </c>
      <c r="T635" s="43" t="str">
        <f t="shared" si="204"/>
        <v>Low</v>
      </c>
      <c r="U635" s="43">
        <f t="shared" si="217"/>
        <v>1</v>
      </c>
      <c r="V635" s="48" t="str">
        <f t="shared" si="205"/>
        <v>Groundwater contribution to irrigation is Low with current groundwater development stage classified as Low. There are 0 surface water bodies, covering 0% of district area.</v>
      </c>
      <c r="W635" s="136">
        <v>100</v>
      </c>
      <c r="X635" s="134">
        <v>0</v>
      </c>
      <c r="Y635" s="143">
        <f>INDEX(Aquifer!E:E, MATCH(B635,Aquifer!C:C,0))*100</f>
        <v>0</v>
      </c>
      <c r="Z635" s="139">
        <f>(INDEX(Aquifer!G:G, MATCH(B635,Aquifer!C:C,0)))*(10^4/10^6)</f>
        <v>214.72560000000001</v>
      </c>
      <c r="AA635" s="141">
        <v>0</v>
      </c>
      <c r="AB635" s="56">
        <f>INDEX(Replacement!M:M, MATCH(B635,Replacement!B:B,0))</f>
        <v>6.2</v>
      </c>
      <c r="AC635" s="57">
        <f t="shared" si="218"/>
        <v>4</v>
      </c>
      <c r="AD635" s="57">
        <f>(X635/100)*0.278+(Y635/100)*0.0732</f>
        <v>0</v>
      </c>
      <c r="AE635" s="44">
        <f t="shared" si="206"/>
        <v>0</v>
      </c>
      <c r="AF635" s="61" t="str">
        <f t="shared" si="207"/>
        <v>District has 100 pumps, with 0 % of pumps being electric. The electric tariff subsidy is Very High. These pumps abstract 214 MCM of groundwater.</v>
      </c>
      <c r="AG635" s="146">
        <f>INDEX(Replacement!N:N,MATCH(B635,Replacement!B:B,0))</f>
        <v>69.83</v>
      </c>
      <c r="AH635" s="147">
        <f>INDEX('Community SIP'!C:C,MATCH(B635,'Community SIP'!B:B,0))</f>
        <v>1.74</v>
      </c>
      <c r="AI635" s="147">
        <f>INDEX('Community SIP'!D:D,MATCH(B635,'Community SIP'!B:B,0))</f>
        <v>2.5499999999999998</v>
      </c>
      <c r="AJ635" s="67" t="str">
        <f t="shared" si="208"/>
        <v>High</v>
      </c>
      <c r="AK635" s="64">
        <f t="shared" si="209"/>
        <v>3</v>
      </c>
      <c r="AL635" s="64" t="str">
        <f t="shared" si="210"/>
        <v>High</v>
      </c>
      <c r="AM635" s="70" t="str">
        <f t="shared" si="211"/>
        <v>Small and Marginal farmers hold 69 % of holdings. The average area per holding is 1.74 ha with High fragmentation of land.</v>
      </c>
      <c r="AN635" s="150" t="str">
        <f>INDEX(DISCOM!E:E,MATCH(B635,DISCOM!B:B,0))</f>
        <v>Chhattisgarh State Power Distribution Company Limited (CSPDCL)</v>
      </c>
      <c r="AO635" s="150"/>
      <c r="AP635" s="150" t="str">
        <f>INDEX(DISCOM!F:F,MATCH(B635,DISCOM!B:B,0))</f>
        <v>B-</v>
      </c>
      <c r="AQ635" s="74" t="str">
        <f>INDEX(DISCOM!H:H,MATCH(B635,DISCOM!B:B,0))</f>
        <v>No</v>
      </c>
      <c r="AR635" s="150"/>
      <c r="AS635" s="77">
        <f>(INDEX(Tariff!D:D,MATCH(A635,Tariff!A:A,0)))*100</f>
        <v>0</v>
      </c>
      <c r="AT635" s="85" t="str">
        <f>(INDEX(Tariff!E:E,MATCH(A635,Tariff!A:A,0)))</f>
        <v>Very High</v>
      </c>
      <c r="AU635" s="86" t="str">
        <f t="shared" si="212"/>
        <v xml:space="preserve">Chhattisgarh State Power Distribution Company Limited (CSPDCL) is the Distribution Company responsible for distributing electricity. The rating of DISCOM (capturing financial and operational metrics) is B-. </v>
      </c>
      <c r="AV635" s="119" t="str">
        <f>INDEX('Community SIP'!I:I,MATCH(B635,'Community SIP'!B:B,0))</f>
        <v>Community SIP</v>
      </c>
      <c r="AW635" s="119" t="str">
        <f t="shared" si="215"/>
        <v xml:space="preserve"> Small farm areas alongside higher fragmentation of holdings suggests community SIPs may be preferred</v>
      </c>
      <c r="AX635" s="119" t="str">
        <f t="shared" si="216"/>
        <v/>
      </c>
      <c r="AY635" s="119"/>
      <c r="AZ635" s="119" t="str">
        <f t="shared" si="213"/>
        <v>Diesel</v>
      </c>
      <c r="BA635" s="119"/>
      <c r="BB635" s="120" t="str">
        <f>INDEX(DISCOM!H:H,MATCH(B635,DISCOM!B:B,0))</f>
        <v>No</v>
      </c>
      <c r="BC635" s="153" t="s">
        <v>736</v>
      </c>
      <c r="BD635" s="181" t="str">
        <f t="shared" si="214"/>
        <v>Higher proportion of diesel pumps suggests that PM-KUSUM model B be preferred. Small farm areas alongside higher fragmentation of holdings suggests community SIPs may be preferred</v>
      </c>
      <c r="BE635" s="58" t="s">
        <v>737</v>
      </c>
      <c r="BG635">
        <f>Y635*100</f>
        <v>0</v>
      </c>
    </row>
    <row r="636" spans="1:59" ht="123" customHeight="1" x14ac:dyDescent="0.25">
      <c r="A636" s="88" t="str">
        <f>INDEX(Aquifer!A:A,MATCH(B636,Aquifer!C:C,0))</f>
        <v>west bengal</v>
      </c>
      <c r="B636" s="89" t="s">
        <v>599</v>
      </c>
      <c r="C636" s="87">
        <v>4.47</v>
      </c>
      <c r="D636" s="130">
        <f>INDEX(Aquifer!J:J,MATCH(B636,Aquifer!C:C,0))*100</f>
        <v>87.334622006874355</v>
      </c>
      <c r="E636" s="128">
        <v>187.7</v>
      </c>
      <c r="F636" s="128">
        <v>31.4</v>
      </c>
      <c r="G636" s="128">
        <v>39.090881431222805</v>
      </c>
      <c r="H636" s="46" t="str">
        <f t="shared" si="198"/>
        <v>Very High</v>
      </c>
      <c r="I636" s="46" t="str">
        <f t="shared" si="199"/>
        <v>High</v>
      </c>
      <c r="J636" s="46" t="str">
        <f t="shared" si="200"/>
        <v>Moderate</v>
      </c>
      <c r="K636" s="46" t="str">
        <f t="shared" si="201"/>
        <v>Moderate</v>
      </c>
      <c r="L636" s="91" t="str">
        <f t="shared" si="202"/>
        <v>District has Very High proportion of area under cultivation, supporting High cropping intensity. Irrigation coverage is Moderate with Moderate irrigation water requirements.</v>
      </c>
      <c r="M636" s="132">
        <v>95.199999999999989</v>
      </c>
      <c r="N636" s="132">
        <f>INDEX(Aquifer!H:H,MATCH(B636,Aquifer!C:C,0))</f>
        <v>46.86</v>
      </c>
      <c r="O636" s="77" t="str">
        <f>INDEX(Aquifer!F:F,MATCH(B636,Aquifer!C:C,0))</f>
        <v>HR</v>
      </c>
      <c r="P636" s="134">
        <f>INDEX(surface_water_body!F:F,MATCH(B636,surface_water_body!A:A,0))</f>
        <v>10493</v>
      </c>
      <c r="Q636" s="42">
        <f>INDEX(surface_water_body!D:D,MATCH(B636,surface_water_body!A:A,0))</f>
        <v>30.625500000001786</v>
      </c>
      <c r="R636" s="132">
        <f>INDEX(surface_water_body!E:E,MATCH(B636,surface_water_body!A:A,0))</f>
        <v>0.91161386798082578</v>
      </c>
      <c r="S636" s="43" t="str">
        <f t="shared" si="203"/>
        <v>Very High</v>
      </c>
      <c r="T636" s="43" t="str">
        <f t="shared" si="204"/>
        <v>Low</v>
      </c>
      <c r="U636" s="43">
        <f t="shared" si="217"/>
        <v>4</v>
      </c>
      <c r="V636" s="48" t="str">
        <f t="shared" si="205"/>
        <v>Groundwater contribution to irrigation is Very High with current groundwater development stage classified as Low. There are 10493 surface water bodies, covering 0.9% of district area.</v>
      </c>
      <c r="W636" s="136">
        <v>100</v>
      </c>
      <c r="X636" s="134">
        <v>42</v>
      </c>
      <c r="Y636" s="143">
        <f>INDEX(Aquifer!E:E, MATCH(B636,Aquifer!C:C,0))*100</f>
        <v>57.999999999999993</v>
      </c>
      <c r="Z636" s="139">
        <f>(INDEX(Aquifer!G:G, MATCH(B636,Aquifer!C:C,0)))*(10^4/10^6)</f>
        <v>92.526200000000003</v>
      </c>
      <c r="AA636" s="141">
        <v>459.99999999999994</v>
      </c>
      <c r="AB636" s="56">
        <f>INDEX(Replacement!M:M, MATCH(B636,Replacement!B:B,0))</f>
        <v>3.7</v>
      </c>
      <c r="AC636" s="57">
        <f t="shared" si="218"/>
        <v>3</v>
      </c>
      <c r="AD636" s="57">
        <f>(X636/100)*0.278+(Y636/100)*0.0732</f>
        <v>0.159216</v>
      </c>
      <c r="AE636" s="44">
        <f t="shared" si="206"/>
        <v>4.9460155732462233E-4</v>
      </c>
      <c r="AF636" s="61" t="str">
        <f t="shared" si="207"/>
        <v>District has 100 pumps, with 42 % of pumps being electric. The electric tariff subsidy is Low. These pumps abstract 92 MCM of groundwater.</v>
      </c>
      <c r="AG636" s="146">
        <f>INDEX(Replacement!N:N,MATCH(B636,Replacement!B:B,0))</f>
        <v>95.126135290000008</v>
      </c>
      <c r="AH636" s="147">
        <f>INDEX('Community SIP'!C:C,MATCH(B636,'Community SIP'!B:B,0))</f>
        <v>0.84</v>
      </c>
      <c r="AI636" s="147">
        <f>INDEX('Community SIP'!D:D,MATCH(B636,'Community SIP'!B:B,0))</f>
        <v>3.88</v>
      </c>
      <c r="AJ636" s="67" t="str">
        <f t="shared" si="208"/>
        <v>Very High</v>
      </c>
      <c r="AK636" s="64">
        <f t="shared" si="209"/>
        <v>4</v>
      </c>
      <c r="AL636" s="64" t="str">
        <f t="shared" si="210"/>
        <v>Very High</v>
      </c>
      <c r="AM636" s="70" t="str">
        <f t="shared" si="211"/>
        <v>Small and Marginal farmers hold 95 % of holdings. The average area per holding is 0.84 ha with Very High fragmentation of land.</v>
      </c>
      <c r="AN636" s="150" t="str">
        <f>INDEX(DISCOM!E:E,MATCH(B636,DISCOM!B:B,0))</f>
        <v>West Bengal State Electricity Distribution Company Limited (WBSEDCL)</v>
      </c>
      <c r="AO636" s="150"/>
      <c r="AP636" s="150" t="str">
        <f>INDEX(DISCOM!F:F,MATCH(B636,DISCOM!B:B,0))</f>
        <v>B-</v>
      </c>
      <c r="AQ636" s="74" t="str">
        <f>INDEX(DISCOM!H:H,MATCH(B636,DISCOM!B:B,0))</f>
        <v>No</v>
      </c>
      <c r="AR636" s="150"/>
      <c r="AS636" s="77">
        <f>(INDEX(Tariff!D:D,MATCH(A636,Tariff!A:A,0)))*100</f>
        <v>459.99999999999994</v>
      </c>
      <c r="AT636" s="85" t="str">
        <f>(INDEX(Tariff!E:E,MATCH(A636,Tariff!A:A,0)))</f>
        <v>Low</v>
      </c>
      <c r="AU636" s="86" t="str">
        <f t="shared" si="212"/>
        <v xml:space="preserve">West Bengal State Electricity Distribution Company Limited (WBSEDCL) is the Distribution Company responsible for distributing electricity. The rating of DISCOM (capturing financial and operational metrics) is B-. </v>
      </c>
      <c r="AV636" s="119" t="str">
        <f>INDEX('Community SIP'!I:I,MATCH(B636,'Community SIP'!B:B,0))</f>
        <v>Community SIP</v>
      </c>
      <c r="AW636" s="119" t="str">
        <f t="shared" si="215"/>
        <v xml:space="preserve"> Small farm areas alongside higher fragmentation of holdings suggests community SIPs may be preferred</v>
      </c>
      <c r="AX636" s="119" t="str">
        <f t="shared" si="216"/>
        <v xml:space="preserve"> High groundwater development suggests that new SIPs should focus on surface water sources. </v>
      </c>
      <c r="AY636" s="120" t="s">
        <v>727</v>
      </c>
      <c r="AZ636" s="119" t="str">
        <f t="shared" si="213"/>
        <v>mix</v>
      </c>
      <c r="BA636" s="119"/>
      <c r="BB636" s="120" t="str">
        <f>INDEX(DISCOM!H:H,MATCH(B636,DISCOM!B:B,0))</f>
        <v>No</v>
      </c>
      <c r="BC636" s="153" t="s">
        <v>743</v>
      </c>
      <c r="BD636" s="181" t="str">
        <f t="shared" si="214"/>
        <v>Both electric and diesel pumps are present.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636" s="58" t="s">
        <v>725</v>
      </c>
      <c r="BG636">
        <f>Y636*100</f>
        <v>5799.9999999999991</v>
      </c>
    </row>
    <row r="637" spans="1:59" ht="123" customHeight="1" x14ac:dyDescent="0.25">
      <c r="A637" s="88" t="str">
        <f>INDEX(Aquifer!A:A,MATCH(B637,Aquifer!C:C,0))</f>
        <v>karnataka</v>
      </c>
      <c r="B637" s="89" t="s">
        <v>631</v>
      </c>
      <c r="C637" s="87">
        <v>5.2018050586879996</v>
      </c>
      <c r="D637" s="130">
        <f>INDEX(Aquifer!J:J,MATCH(B637,Aquifer!C:C,0))*100</f>
        <v>12.165273222150546</v>
      </c>
      <c r="E637" s="128">
        <v>110.1</v>
      </c>
      <c r="F637" s="128">
        <v>34.700000000000003</v>
      </c>
      <c r="G637" s="128">
        <v>59.238674496644293</v>
      </c>
      <c r="H637" s="46" t="str">
        <f t="shared" si="198"/>
        <v>Low</v>
      </c>
      <c r="I637" s="46" t="str">
        <f t="shared" si="199"/>
        <v>Low</v>
      </c>
      <c r="J637" s="46" t="str">
        <f t="shared" si="200"/>
        <v>Moderate</v>
      </c>
      <c r="K637" s="46" t="str">
        <f t="shared" si="201"/>
        <v>High</v>
      </c>
      <c r="L637" s="91" t="str">
        <f t="shared" si="202"/>
        <v>District has Low proportion of area under cultivation, supporting Low cropping intensity. Irrigation coverage is Moderate with High irrigation water requirements.</v>
      </c>
      <c r="M637" s="132">
        <v>50.71</v>
      </c>
      <c r="N637" s="132">
        <f>INDEX(Aquifer!H:H,MATCH(B637,Aquifer!C:C,0))</f>
        <v>32.11</v>
      </c>
      <c r="O637" s="77" t="str">
        <f>INDEX(Aquifer!F:F,MATCH(B637,Aquifer!C:C,0))</f>
        <v>HR</v>
      </c>
      <c r="P637" s="134">
        <f>INDEX(surface_water_body!F:F,MATCH(B637,surface_water_body!A:A,0))</f>
        <v>1313</v>
      </c>
      <c r="Q637" s="42">
        <f>INDEX(surface_water_body!D:D,MATCH(B637,surface_water_body!A:A,0))</f>
        <v>136.19266000000007</v>
      </c>
      <c r="R637" s="132">
        <f>INDEX(surface_water_body!E:E,MATCH(B637,surface_water_body!A:A,0))</f>
        <v>1.2690523689972786</v>
      </c>
      <c r="S637" s="43" t="str">
        <f t="shared" si="203"/>
        <v>High</v>
      </c>
      <c r="T637" s="43" t="str">
        <f t="shared" si="204"/>
        <v>Low</v>
      </c>
      <c r="U637" s="43">
        <f t="shared" si="217"/>
        <v>4</v>
      </c>
      <c r="V637" s="48" t="str">
        <f t="shared" si="205"/>
        <v>Groundwater contribution to irrigation is High with current groundwater development stage classified as Low. There are 1313 surface water bodies, covering 1.3% of district area.</v>
      </c>
      <c r="W637" s="136">
        <v>100</v>
      </c>
      <c r="X637" s="134">
        <v>99</v>
      </c>
      <c r="Y637" s="143">
        <f>INDEX(Aquifer!E:E, MATCH(B637,Aquifer!C:C,0))*100</f>
        <v>1</v>
      </c>
      <c r="Z637" s="139">
        <f>(INDEX(Aquifer!G:G, MATCH(B637,Aquifer!C:C,0)))*(10^4/10^6)</f>
        <v>386.39190000000002</v>
      </c>
      <c r="AA637" s="141">
        <v>0</v>
      </c>
      <c r="AB637" s="56">
        <f>INDEX(Replacement!M:M, MATCH(B637,Replacement!B:B,0))</f>
        <v>7</v>
      </c>
      <c r="AC637" s="57">
        <f t="shared" si="218"/>
        <v>1</v>
      </c>
      <c r="AD637" s="57">
        <f>(X637/100)*0.278+(Y637/100)*0.0732</f>
        <v>0.27595200000000003</v>
      </c>
      <c r="AE637" s="44">
        <f t="shared" si="206"/>
        <v>6.7727012653626701E-3</v>
      </c>
      <c r="AF637" s="61" t="str">
        <f t="shared" si="207"/>
        <v>District has 100 pumps, with 99 % of pumps being electric. The electric tariff subsidy is Very High. These pumps abstract 386 MCM of groundwater.</v>
      </c>
      <c r="AG637" s="146">
        <f>INDEX(Replacement!N:N,MATCH(B637,Replacement!B:B,0))</f>
        <v>91.7</v>
      </c>
      <c r="AH637" s="147">
        <f>INDEX('Community SIP'!C:C,MATCH(B637,'Community SIP'!B:B,0))</f>
        <v>0.81</v>
      </c>
      <c r="AI637" s="147">
        <f>INDEX('Community SIP'!D:D,MATCH(B637,'Community SIP'!B:B,0))</f>
        <v>1.51</v>
      </c>
      <c r="AJ637" s="67" t="str">
        <f t="shared" si="208"/>
        <v>Very High</v>
      </c>
      <c r="AK637" s="64">
        <f t="shared" si="209"/>
        <v>4</v>
      </c>
      <c r="AL637" s="64" t="str">
        <f t="shared" si="210"/>
        <v>Moderate</v>
      </c>
      <c r="AM637" s="70" t="str">
        <f t="shared" si="211"/>
        <v>Small and Marginal farmers hold 91 % of holdings. The average area per holding is 0.81 ha with Moderate fragmentation of land.</v>
      </c>
      <c r="AN637" s="150" t="str">
        <f>INDEX(DISCOM!E:E,MATCH(B637,DISCOM!B:B,0))</f>
        <v>Mangalore Electricity Supply Company Limited (MESCOM)</v>
      </c>
      <c r="AO637" s="150"/>
      <c r="AP637" s="150" t="str">
        <f>INDEX(DISCOM!F:F,MATCH(B637,DISCOM!B:B,0))</f>
        <v>A</v>
      </c>
      <c r="AQ637" s="74" t="str">
        <f>INDEX(DISCOM!H:H,MATCH(B637,DISCOM!B:B,0))</f>
        <v>Yes</v>
      </c>
      <c r="AR637" s="150" t="s">
        <v>726</v>
      </c>
      <c r="AS637" s="77">
        <f>(INDEX(Tariff!D:D,MATCH(A637,Tariff!A:A,0)))*100</f>
        <v>0</v>
      </c>
      <c r="AT637" s="85" t="str">
        <f>(INDEX(Tariff!E:E,MATCH(A637,Tariff!A:A,0)))</f>
        <v>Very High</v>
      </c>
      <c r="AU637" s="86" t="str">
        <f t="shared" si="212"/>
        <v>Mangalore Electricity Supply Company Limited (MESCOM) is the Distribution Company responsible for distributing electricity. The rating of DISCOM (capturing financial and operational metrics) is A. More than 70 % of feeder is segregated.</v>
      </c>
      <c r="AV637" s="119" t="str">
        <f>INDEX('Community SIP'!I:I,MATCH(B637,'Community SIP'!B:B,0))</f>
        <v>Community SIP</v>
      </c>
      <c r="AW637" s="119" t="str">
        <f t="shared" si="215"/>
        <v xml:space="preserve"> Small farm areas alongside higher fragmentation of holdings suggests community SIPs may be preferred</v>
      </c>
      <c r="AX637" s="119" t="str">
        <f t="shared" si="216"/>
        <v/>
      </c>
      <c r="AY637" s="119"/>
      <c r="AZ637" s="119" t="str">
        <f t="shared" si="213"/>
        <v>Electric</v>
      </c>
      <c r="BA637" s="120" t="s">
        <v>728</v>
      </c>
      <c r="BB637" s="120" t="str">
        <f>INDEX(DISCOM!H:H,MATCH(B637,DISCOM!B:B,0))</f>
        <v>Yes</v>
      </c>
      <c r="BC637" s="153" t="s">
        <v>731</v>
      </c>
      <c r="BD637" s="181" t="str">
        <f t="shared" si="214"/>
        <v>High DISCOM rating alongside feeder segregation and higher proportion of electric pumps suggests both PM-KUSUM model C (IPS and FLS) may be preferred. Small farm areas alongside higher fragmentation of holdings suggests community SIPs may be preferred</v>
      </c>
      <c r="BE637" s="58" t="s">
        <v>732</v>
      </c>
      <c r="BG637">
        <f>Y637*100</f>
        <v>100</v>
      </c>
    </row>
    <row r="638" spans="1:59" ht="123" customHeight="1" x14ac:dyDescent="0.25">
      <c r="A638" s="88" t="str">
        <f>INDEX(Aquifer!A:A,MATCH(B638,Aquifer!C:C,0))</f>
        <v>uttarakhand</v>
      </c>
      <c r="B638" s="89" t="s">
        <v>429</v>
      </c>
      <c r="C638" s="87">
        <v>4.5978430802485004</v>
      </c>
      <c r="D638" s="130">
        <f>INDEX(Aquifer!J:J,MATCH(B638,Aquifer!C:C,0))*100</f>
        <v>3.5498204110059319</v>
      </c>
      <c r="E638" s="128">
        <v>141.9</v>
      </c>
      <c r="F638" s="128">
        <v>0</v>
      </c>
      <c r="G638" s="128">
        <v>35.82811412665275</v>
      </c>
      <c r="H638" s="46" t="str">
        <f t="shared" si="198"/>
        <v>Low</v>
      </c>
      <c r="I638" s="46" t="str">
        <f t="shared" si="199"/>
        <v>Moderate</v>
      </c>
      <c r="J638" s="46" t="str">
        <f t="shared" si="200"/>
        <v>Low</v>
      </c>
      <c r="K638" s="46" t="str">
        <f t="shared" si="201"/>
        <v>Moderate</v>
      </c>
      <c r="L638" s="91" t="str">
        <f t="shared" si="202"/>
        <v>District has Low proportion of area under cultivation, supporting Moderate cropping intensity. Irrigation coverage is Low with Moderate irrigation water requirements.</v>
      </c>
      <c r="M638" s="132">
        <v>1.5699999999999998</v>
      </c>
      <c r="N638" s="132">
        <f>INDEX(Aquifer!H:H,MATCH(B638,Aquifer!C:C,0))</f>
        <v>0</v>
      </c>
      <c r="O638" s="77" t="str">
        <f>INDEX(Aquifer!F:F,MATCH(B638,Aquifer!C:C,0))</f>
        <v>HR</v>
      </c>
      <c r="P638" s="134">
        <f>INDEX(surface_water_body!F:F,MATCH(B638,surface_water_body!A:A,0))</f>
        <v>40</v>
      </c>
      <c r="Q638" s="42">
        <f>INDEX(surface_water_body!D:D,MATCH(B638,surface_water_body!A:A,0))</f>
        <v>3.3626599999999991</v>
      </c>
      <c r="R638" s="132">
        <f>INDEX(surface_water_body!E:E,MATCH(B638,surface_water_body!A:A,0))</f>
        <v>4.1166335678842675E-2</v>
      </c>
      <c r="S638" s="43" t="str">
        <f t="shared" si="203"/>
        <v>Low</v>
      </c>
      <c r="T638" s="43" t="str">
        <f t="shared" si="204"/>
        <v>Low</v>
      </c>
      <c r="U638" s="43">
        <f t="shared" si="217"/>
        <v>2</v>
      </c>
      <c r="V638" s="48" t="str">
        <f t="shared" si="205"/>
        <v>Groundwater contribution to irrigation is Low with current groundwater development stage classified as Low. There are 40 surface water bodies, covering 0% of district area.</v>
      </c>
      <c r="W638" s="136">
        <v>100</v>
      </c>
      <c r="X638" s="134">
        <v>18</v>
      </c>
      <c r="Y638" s="143">
        <f>INDEX(Aquifer!E:E, MATCH(B638,Aquifer!C:C,0))*100</f>
        <v>81</v>
      </c>
      <c r="Z638" s="139">
        <f>(INDEX(Aquifer!G:G, MATCH(B638,Aquifer!C:C,0)))*(10^4/10^6)</f>
        <v>0</v>
      </c>
      <c r="AA638" s="141">
        <v>285</v>
      </c>
      <c r="AB638" s="56">
        <f>INDEX(Replacement!M:M, MATCH(B638,Replacement!B:B,0))</f>
        <v>13.275142366799539</v>
      </c>
      <c r="AC638" s="57">
        <f t="shared" si="218"/>
        <v>4</v>
      </c>
      <c r="AD638" s="57">
        <f>(X638/100)*0.278+(Y638/100)*0.0732</f>
        <v>0.10933200000000001</v>
      </c>
      <c r="AE638" s="44">
        <f t="shared" si="206"/>
        <v>0</v>
      </c>
      <c r="AF638" s="61" t="str">
        <f t="shared" si="207"/>
        <v>District has 100 pumps, with 18 % of pumps being electric. The electric tariff subsidy is Moderate. These pumps abstract 0 MCM of groundwater.</v>
      </c>
      <c r="AG638" s="146">
        <f>INDEX(Replacement!N:N,MATCH(B638,Replacement!B:B,0))</f>
        <v>90.103204510000012</v>
      </c>
      <c r="AH638" s="147">
        <f>INDEX('Community SIP'!C:C,MATCH(B638,'Community SIP'!B:B,0))</f>
        <v>0.88</v>
      </c>
      <c r="AI638" s="147">
        <f>INDEX('Community SIP'!D:D,MATCH(B638,'Community SIP'!B:B,0))</f>
        <v>5.83</v>
      </c>
      <c r="AJ638" s="67" t="str">
        <f t="shared" si="208"/>
        <v>Very High</v>
      </c>
      <c r="AK638" s="64">
        <f t="shared" si="209"/>
        <v>4</v>
      </c>
      <c r="AL638" s="64" t="str">
        <f t="shared" si="210"/>
        <v>Very High</v>
      </c>
      <c r="AM638" s="70" t="str">
        <f t="shared" si="211"/>
        <v>Small and Marginal farmers hold 90 % of holdings. The average area per holding is 0.88 ha with Very High fragmentation of land.</v>
      </c>
      <c r="AN638" s="150" t="str">
        <f>INDEX(DISCOM!E:E,MATCH(B638,DISCOM!B:B,0))</f>
        <v>Uttarakhand Power Corporation Limited (UPCL)</v>
      </c>
      <c r="AO638" s="150"/>
      <c r="AP638" s="150" t="str">
        <f>INDEX(DISCOM!F:F,MATCH(B638,DISCOM!B:B,0))</f>
        <v>B-</v>
      </c>
      <c r="AQ638" s="74" t="str">
        <f>INDEX(DISCOM!H:H,MATCH(B638,DISCOM!B:B,0))</f>
        <v>Yes</v>
      </c>
      <c r="AR638" s="150" t="s">
        <v>726</v>
      </c>
      <c r="AS638" s="77">
        <f>(INDEX(Tariff!D:D,MATCH(A638,Tariff!A:A,0)))*100</f>
        <v>285</v>
      </c>
      <c r="AT638" s="85" t="str">
        <f>(INDEX(Tariff!E:E,MATCH(A638,Tariff!A:A,0)))</f>
        <v>Moderate</v>
      </c>
      <c r="AU638" s="86" t="str">
        <f t="shared" si="212"/>
        <v>Uttarakhand Power Corporation Limited (UPCL) is the Distribution Company responsible for distributing electricity. The rating of DISCOM (capturing financial and operational metrics) is B-. More than 70 % of feeder is segregated.</v>
      </c>
      <c r="AV638" s="119" t="str">
        <f>INDEX('Community SIP'!I:I,MATCH(B638,'Community SIP'!B:B,0))</f>
        <v>Community SIP</v>
      </c>
      <c r="AW638" s="119" t="str">
        <f t="shared" si="215"/>
        <v xml:space="preserve"> Small farm areas alongside higher fragmentation of holdings suggests community SIPs may be preferred</v>
      </c>
      <c r="AX638" s="119" t="str">
        <f t="shared" si="216"/>
        <v/>
      </c>
      <c r="AY638" s="119"/>
      <c r="AZ638" s="119" t="str">
        <f t="shared" si="213"/>
        <v>Diesel</v>
      </c>
      <c r="BA638" s="119"/>
      <c r="BB638" s="120" t="str">
        <f>INDEX(DISCOM!H:H,MATCH(B638,DISCOM!B:B,0))</f>
        <v>Yes</v>
      </c>
      <c r="BC638" s="153" t="s">
        <v>736</v>
      </c>
      <c r="BD638" s="181" t="str">
        <f t="shared" si="214"/>
        <v>Higher proportion of diesel pumps suggests that PM-KUSUM model B be preferred. Small farm areas alongside higher fragmentation of holdings suggests community SIPs may be preferred</v>
      </c>
      <c r="BE638" s="58" t="s">
        <v>737</v>
      </c>
      <c r="BG638">
        <f>Y638*100</f>
        <v>8100</v>
      </c>
    </row>
    <row r="639" spans="1:59" ht="123" customHeight="1" x14ac:dyDescent="0.25">
      <c r="A639" s="88" t="str">
        <f>INDEX(Aquifer!A:A,MATCH(B639,Aquifer!C:C,0))</f>
        <v>gujarat</v>
      </c>
      <c r="B639" s="89" t="s">
        <v>188</v>
      </c>
      <c r="C639" s="87">
        <v>5.3854382931971001</v>
      </c>
      <c r="D639" s="130">
        <f>INDEX(Aquifer!J:J,MATCH(B639,Aquifer!C:C,0))*100</f>
        <v>71.823009283673244</v>
      </c>
      <c r="E639" s="128">
        <v>103.49999999999999</v>
      </c>
      <c r="F639" s="128">
        <v>68.2</v>
      </c>
      <c r="G639" s="128">
        <v>74.688593193186648</v>
      </c>
      <c r="H639" s="46" t="str">
        <f t="shared" si="198"/>
        <v>High</v>
      </c>
      <c r="I639" s="46" t="str">
        <f t="shared" si="199"/>
        <v>Low</v>
      </c>
      <c r="J639" s="46" t="str">
        <f t="shared" si="200"/>
        <v>High</v>
      </c>
      <c r="K639" s="46" t="str">
        <f t="shared" si="201"/>
        <v>Very High</v>
      </c>
      <c r="L639" s="91" t="str">
        <f t="shared" si="202"/>
        <v>District has High proportion of area under cultivation, supporting Low cropping intensity. Irrigation coverage is High with Very High irrigation water requirements.</v>
      </c>
      <c r="M639" s="132">
        <v>84.63000000000001</v>
      </c>
      <c r="N639" s="132">
        <f>INDEX(Aquifer!H:H,MATCH(B639,Aquifer!C:C,0))</f>
        <v>64.36</v>
      </c>
      <c r="O639" s="77" t="str">
        <f>INDEX(Aquifer!F:F,MATCH(B639,Aquifer!C:C,0))</f>
        <v>SR</v>
      </c>
      <c r="P639" s="134">
        <f>INDEX(surface_water_body!F:F,MATCH(B639,surface_water_body!A:A,0))</f>
        <v>2022</v>
      </c>
      <c r="Q639" s="42">
        <f>INDEX(surface_water_body!D:D,MATCH(B639,surface_water_body!A:A,0))</f>
        <v>54.964800000000068</v>
      </c>
      <c r="R639" s="132">
        <f>INDEX(surface_water_body!E:E,MATCH(B639,surface_water_body!A:A,0))</f>
        <v>1.2913332647563873</v>
      </c>
      <c r="S639" s="43" t="str">
        <f t="shared" si="203"/>
        <v>Very High</v>
      </c>
      <c r="T639" s="43" t="str">
        <f t="shared" si="204"/>
        <v>Moderate</v>
      </c>
      <c r="U639" s="43">
        <f t="shared" si="217"/>
        <v>4</v>
      </c>
      <c r="V639" s="48" t="str">
        <f t="shared" si="205"/>
        <v>Groundwater contribution to irrigation is Very High with current groundwater development stage classified as Moderate. There are 2022 surface water bodies, covering 1.3% of district area.</v>
      </c>
      <c r="W639" s="136">
        <v>100</v>
      </c>
      <c r="X639" s="134">
        <v>100</v>
      </c>
      <c r="Y639" s="143">
        <f>INDEX(Aquifer!E:E, MATCH(B639,Aquifer!C:C,0))*100</f>
        <v>0</v>
      </c>
      <c r="Z639" s="139">
        <f>(INDEX(Aquifer!G:G, MATCH(B639,Aquifer!C:C,0)))*(10^4/10^6)</f>
        <v>630.27419999999995</v>
      </c>
      <c r="AA639" s="141">
        <v>60</v>
      </c>
      <c r="AB639" s="56">
        <f>INDEX(Replacement!M:M, MATCH(B639,Replacement!B:B,0))</f>
        <v>12</v>
      </c>
      <c r="AC639" s="57">
        <f t="shared" si="218"/>
        <v>1</v>
      </c>
      <c r="AD639" s="57">
        <f>(X639/100)*0.278+(Y639/100)*0.0732</f>
        <v>0.27800000000000002</v>
      </c>
      <c r="AE639" s="44">
        <f t="shared" si="206"/>
        <v>1.9079100338666666E-2</v>
      </c>
      <c r="AF639" s="61" t="str">
        <f t="shared" si="207"/>
        <v>District has 100 pumps, with 100 % of pumps being electric. The electric tariff subsidy is Very High. These pumps abstract 630 MCM of groundwater.</v>
      </c>
      <c r="AG639" s="146">
        <f>INDEX(Replacement!N:N,MATCH(B639,Replacement!B:B,0))</f>
        <v>75.3</v>
      </c>
      <c r="AH639" s="147">
        <f>INDEX('Community SIP'!C:C,MATCH(B639,'Community SIP'!B:B,0))</f>
        <v>1.51</v>
      </c>
      <c r="AI639" s="147">
        <f>INDEX('Community SIP'!D:D,MATCH(B639,'Community SIP'!B:B,0))</f>
        <v>1.03</v>
      </c>
      <c r="AJ639" s="67" t="str">
        <f t="shared" si="208"/>
        <v>High</v>
      </c>
      <c r="AK639" s="64">
        <f t="shared" si="209"/>
        <v>3</v>
      </c>
      <c r="AL639" s="64" t="str">
        <f t="shared" si="210"/>
        <v>Low</v>
      </c>
      <c r="AM639" s="70" t="str">
        <f t="shared" si="211"/>
        <v>Small and Marginal farmers hold 75 % of holdings. The average area per holding is 1.51 ha with Low fragmentation of land.</v>
      </c>
      <c r="AN639" s="150" t="str">
        <f>INDEX(DISCOM!E:E,MATCH(B639,DISCOM!B:B,0))</f>
        <v>Madhya Gujarat Vij Company Limited (MGVCL)</v>
      </c>
      <c r="AO639" s="150"/>
      <c r="AP639" s="150" t="str">
        <f>INDEX(DISCOM!F:F,MATCH(B639,DISCOM!B:B,0))</f>
        <v>A+</v>
      </c>
      <c r="AQ639" s="74" t="str">
        <f>INDEX(DISCOM!H:H,MATCH(B639,DISCOM!B:B,0))</f>
        <v>Yes</v>
      </c>
      <c r="AR639" s="150" t="s">
        <v>726</v>
      </c>
      <c r="AS639" s="77">
        <f>(INDEX(Tariff!D:D,MATCH(A639,Tariff!A:A,0)))*100</f>
        <v>60</v>
      </c>
      <c r="AT639" s="85" t="str">
        <f>(INDEX(Tariff!E:E,MATCH(A639,Tariff!A:A,0)))</f>
        <v>Very High</v>
      </c>
      <c r="AU639" s="86" t="str">
        <f t="shared" si="212"/>
        <v>Madhya Gujarat Vij Company Limited (MGVCL) is the Distribution Company responsible for distributing electricity. The rating of DISCOM (capturing financial and operational metrics) is A+. More than 70 % of feeder is segregated.</v>
      </c>
      <c r="AV639" s="119" t="str">
        <f>INDEX('Community SIP'!I:I,MATCH(B639,'Community SIP'!B:B,0))</f>
        <v/>
      </c>
      <c r="AW639" s="119" t="str">
        <f t="shared" si="215"/>
        <v/>
      </c>
      <c r="AX639" s="119" t="str">
        <f t="shared" si="216"/>
        <v xml:space="preserve"> High groundwater development suggests that new SIPs should focus on surface water sources. </v>
      </c>
      <c r="AY639" s="120" t="s">
        <v>727</v>
      </c>
      <c r="AZ639" s="119" t="str">
        <f t="shared" si="213"/>
        <v>Electric</v>
      </c>
      <c r="BA639" s="120" t="s">
        <v>728</v>
      </c>
      <c r="BB639" s="120" t="str">
        <f>INDEX(DISCOM!H:H,MATCH(B639,DISCOM!B:B,0))</f>
        <v>Yes</v>
      </c>
      <c r="BC639" s="153" t="s">
        <v>729</v>
      </c>
      <c r="BD639" s="181" t="str">
        <f t="shared" si="214"/>
        <v xml:space="preserve">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v>
      </c>
      <c r="BE639" s="58" t="s">
        <v>730</v>
      </c>
      <c r="BG639">
        <f>Y639*100</f>
        <v>0</v>
      </c>
    </row>
    <row r="640" spans="1:59" ht="123" customHeight="1" x14ac:dyDescent="0.25">
      <c r="A640" s="88" t="str">
        <f>INDEX(Aquifer!A:A,MATCH(B640,Aquifer!C:C,0))</f>
        <v>bihar</v>
      </c>
      <c r="B640" s="89" t="s">
        <v>600</v>
      </c>
      <c r="C640" s="87">
        <v>4.7279493142242996</v>
      </c>
      <c r="D640" s="130">
        <f>INDEX(Aquifer!J:J,MATCH(B640,Aquifer!C:C,0))*100</f>
        <v>58.059359937254598</v>
      </c>
      <c r="E640" s="128">
        <v>146.80000000000001</v>
      </c>
      <c r="F640" s="128">
        <v>68</v>
      </c>
      <c r="G640" s="128">
        <v>62.158151909744433</v>
      </c>
      <c r="H640" s="46" t="str">
        <f t="shared" si="198"/>
        <v>High</v>
      </c>
      <c r="I640" s="46" t="str">
        <f t="shared" si="199"/>
        <v>Moderate</v>
      </c>
      <c r="J640" s="46" t="str">
        <f t="shared" si="200"/>
        <v>High</v>
      </c>
      <c r="K640" s="46" t="str">
        <f t="shared" si="201"/>
        <v>High</v>
      </c>
      <c r="L640" s="91" t="str">
        <f t="shared" si="202"/>
        <v>District has High proportion of area under cultivation, supporting Moderate cropping intensity. Irrigation coverage is High with High irrigation water requirements.</v>
      </c>
      <c r="M640" s="132">
        <v>88.31</v>
      </c>
      <c r="N640" s="132">
        <f>INDEX(Aquifer!H:H,MATCH(B640,Aquifer!C:C,0))</f>
        <v>69.459999999999994</v>
      </c>
      <c r="O640" s="77" t="str">
        <f>INDEX(Aquifer!F:F,MATCH(B640,Aquifer!C:C,0))</f>
        <v>SR</v>
      </c>
      <c r="P640" s="134">
        <f>INDEX(surface_water_body!F:F,MATCH(B640,surface_water_body!A:A,0))</f>
        <v>1635</v>
      </c>
      <c r="Q640" s="42">
        <f>INDEX(surface_water_body!D:D,MATCH(B640,surface_water_body!A:A,0))</f>
        <v>7.5623700000000476</v>
      </c>
      <c r="R640" s="132">
        <f>INDEX(surface_water_body!E:E,MATCH(B640,surface_water_body!A:A,0))</f>
        <v>0.37635774578969827</v>
      </c>
      <c r="S640" s="43" t="str">
        <f t="shared" si="203"/>
        <v>Very High</v>
      </c>
      <c r="T640" s="43" t="str">
        <f t="shared" si="204"/>
        <v>Moderate</v>
      </c>
      <c r="U640" s="43">
        <f t="shared" si="217"/>
        <v>2</v>
      </c>
      <c r="V640" s="48" t="str">
        <f t="shared" si="205"/>
        <v>Groundwater contribution to irrigation is Very High with current groundwater development stage classified as Moderate. There are 1635 surface water bodies, covering 0.4% of district area.</v>
      </c>
      <c r="W640" s="136">
        <v>100</v>
      </c>
      <c r="X640" s="134">
        <v>100</v>
      </c>
      <c r="Y640" s="143">
        <f>INDEX(Aquifer!E:E, MATCH(B640,Aquifer!C:C,0))*100</f>
        <v>0</v>
      </c>
      <c r="Z640" s="139">
        <f>(INDEX(Aquifer!G:G, MATCH(B640,Aquifer!C:C,0)))*(10^4/10^6)</f>
        <v>494.71410000000003</v>
      </c>
      <c r="AA640" s="141">
        <v>67.5</v>
      </c>
      <c r="AB640" s="56">
        <f>INDEX(Replacement!M:M, MATCH(B640,Replacement!B:B,0))</f>
        <v>5.9</v>
      </c>
      <c r="AC640" s="57">
        <f t="shared" si="218"/>
        <v>1</v>
      </c>
      <c r="AD640" s="57">
        <f>(X640/100)*0.278+(Y640/100)*0.0732</f>
        <v>0.27800000000000002</v>
      </c>
      <c r="AE640" s="44">
        <f t="shared" si="206"/>
        <v>7.3629765322555567E-3</v>
      </c>
      <c r="AF640" s="61" t="str">
        <f t="shared" si="207"/>
        <v>District has 100 pumps, with 100 % of pumps being electric. The electric tariff subsidy is Very High. These pumps abstract 494 MCM of groundwater.</v>
      </c>
      <c r="AG640" s="146">
        <f>INDEX(Replacement!N:N,MATCH(B640,Replacement!B:B,0))</f>
        <v>98.19</v>
      </c>
      <c r="AH640" s="147">
        <f>INDEX('Community SIP'!C:C,MATCH(B640,'Community SIP'!B:B,0))</f>
        <v>0.36</v>
      </c>
      <c r="AI640" s="147">
        <f>INDEX('Community SIP'!D:D,MATCH(B640,'Community SIP'!B:B,0))</f>
        <v>2.61</v>
      </c>
      <c r="AJ640" s="67" t="str">
        <f t="shared" si="208"/>
        <v>Very High</v>
      </c>
      <c r="AK640" s="64">
        <f t="shared" si="209"/>
        <v>4</v>
      </c>
      <c r="AL640" s="64" t="str">
        <f t="shared" si="210"/>
        <v>High</v>
      </c>
      <c r="AM640" s="70" t="str">
        <f t="shared" si="211"/>
        <v>Small and Marginal farmers hold 98 % of holdings. The average area per holding is 0.36 ha with High fragmentation of land.</v>
      </c>
      <c r="AN640" s="150" t="str">
        <f>INDEX(DISCOM!E:E,MATCH(B640,DISCOM!B:B,0))</f>
        <v>North Bihar Power Distribution Company Ltd (NBPDCL)</v>
      </c>
      <c r="AO640" s="150"/>
      <c r="AP640" s="150" t="str">
        <f>INDEX(DISCOM!F:F,MATCH(B640,DISCOM!B:B,0))</f>
        <v>C</v>
      </c>
      <c r="AQ640" s="74" t="str">
        <f>INDEX(DISCOM!H:H,MATCH(B640,DISCOM!B:B,0))</f>
        <v>Yes</v>
      </c>
      <c r="AR640" s="150" t="s">
        <v>726</v>
      </c>
      <c r="AS640" s="77">
        <f>(INDEX(Tariff!D:D,MATCH(A640,Tariff!A:A,0)))*100</f>
        <v>67.5</v>
      </c>
      <c r="AT640" s="85" t="str">
        <f>(INDEX(Tariff!E:E,MATCH(A640,Tariff!A:A,0)))</f>
        <v>Very High</v>
      </c>
      <c r="AU640" s="86" t="str">
        <f t="shared" si="212"/>
        <v>North Bihar Power Distribution Company Ltd (NBPDCL) is the Distribution Company responsible for distributing electricity. The rating of DISCOM (capturing financial and operational metrics) is C. More than 70 % of feeder is segregated.</v>
      </c>
      <c r="AV640" s="119" t="str">
        <f>INDEX('Community SIP'!I:I,MATCH(B640,'Community SIP'!B:B,0))</f>
        <v>Community SIP</v>
      </c>
      <c r="AW640" s="119" t="str">
        <f t="shared" si="215"/>
        <v xml:space="preserve"> Small farm areas alongside higher fragmentation of holdings suggests community SIPs may be preferred</v>
      </c>
      <c r="AX640" s="119" t="str">
        <f t="shared" si="216"/>
        <v xml:space="preserve"> High groundwater development suggests that new SIPs should focus on surface water sources. </v>
      </c>
      <c r="AY640" s="120" t="s">
        <v>727</v>
      </c>
      <c r="AZ640" s="119" t="str">
        <f t="shared" si="213"/>
        <v>Electric</v>
      </c>
      <c r="BA640" s="119"/>
      <c r="BB640" s="120" t="str">
        <f>INDEX(DISCOM!H:H,MATCH(B640,DISCOM!B:B,0))</f>
        <v>Yes</v>
      </c>
      <c r="BC640" s="153" t="s">
        <v>733</v>
      </c>
      <c r="BD640" s="181" t="str">
        <f t="shared" si="214"/>
        <v>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Small farm areas alongside higher fragmentation of holdings suggests community SIPs may be preferred</v>
      </c>
      <c r="BE640" s="58" t="s">
        <v>734</v>
      </c>
      <c r="BG640">
        <f>Y640*100</f>
        <v>0</v>
      </c>
    </row>
    <row r="641" spans="1:59" ht="123" customHeight="1" x14ac:dyDescent="0.25">
      <c r="A641" s="88" t="str">
        <f>INDEX(Aquifer!A:A,MATCH(B641,Aquifer!C:C,0))</f>
        <v>gujarat</v>
      </c>
      <c r="B641" s="89" t="s">
        <v>88</v>
      </c>
      <c r="C641" s="87">
        <v>5.2671158263773004</v>
      </c>
      <c r="D641" s="130">
        <f>INDEX(Aquifer!J:J,MATCH(B641,Aquifer!C:C,0))*100</f>
        <v>54.929458705601817</v>
      </c>
      <c r="E641" s="128">
        <v>103.89999999999999</v>
      </c>
      <c r="F641" s="128">
        <v>41.8</v>
      </c>
      <c r="G641" s="128">
        <v>69.509126351231615</v>
      </c>
      <c r="H641" s="46" t="str">
        <f t="shared" si="198"/>
        <v>High</v>
      </c>
      <c r="I641" s="46" t="str">
        <f t="shared" si="199"/>
        <v>Low</v>
      </c>
      <c r="J641" s="46" t="str">
        <f t="shared" si="200"/>
        <v>Moderate</v>
      </c>
      <c r="K641" s="46" t="str">
        <f t="shared" si="201"/>
        <v>Very High</v>
      </c>
      <c r="L641" s="91" t="str">
        <f t="shared" si="202"/>
        <v>District has High proportion of area under cultivation, supporting Low cropping intensity. Irrigation coverage is Moderate with Very High irrigation water requirements.</v>
      </c>
      <c r="M641" s="132">
        <v>64.23</v>
      </c>
      <c r="N641" s="132">
        <f>INDEX(Aquifer!H:H,MATCH(B641,Aquifer!C:C,0))</f>
        <v>26.56</v>
      </c>
      <c r="O641" s="77" t="str">
        <f>INDEX(Aquifer!F:F,MATCH(B641,Aquifer!C:C,0))</f>
        <v>HR</v>
      </c>
      <c r="P641" s="134">
        <f>INDEX(surface_water_body!F:F,MATCH(B641,surface_water_body!A:A,0))</f>
        <v>1770</v>
      </c>
      <c r="Q641" s="42">
        <f>INDEX(surface_water_body!D:D,MATCH(B641,surface_water_body!A:A,0))</f>
        <v>27.80440000000003</v>
      </c>
      <c r="R641" s="132">
        <f>INDEX(surface_water_body!E:E,MATCH(B641,surface_water_body!A:A,0))</f>
        <v>0.87632721988960893</v>
      </c>
      <c r="S641" s="43" t="str">
        <f t="shared" si="203"/>
        <v>High</v>
      </c>
      <c r="T641" s="43" t="str">
        <f t="shared" si="204"/>
        <v>Low</v>
      </c>
      <c r="U641" s="43">
        <f t="shared" si="217"/>
        <v>4</v>
      </c>
      <c r="V641" s="48" t="str">
        <f t="shared" si="205"/>
        <v>Groundwater contribution to irrigation is High with current groundwater development stage classified as Low. There are 1770 surface water bodies, covering 0.9% of district area.</v>
      </c>
      <c r="W641" s="136">
        <v>100</v>
      </c>
      <c r="X641" s="134">
        <v>100</v>
      </c>
      <c r="Y641" s="143">
        <f>INDEX(Aquifer!E:E, MATCH(B641,Aquifer!C:C,0))*100</f>
        <v>0</v>
      </c>
      <c r="Z641" s="139">
        <f>(INDEX(Aquifer!G:G, MATCH(B641,Aquifer!C:C,0)))*(10^4/10^6)</f>
        <v>181.45689999999999</v>
      </c>
      <c r="AA641" s="141">
        <v>60</v>
      </c>
      <c r="AB641" s="56">
        <f>INDEX(Replacement!M:M, MATCH(B641,Replacement!B:B,0))</f>
        <v>7.02</v>
      </c>
      <c r="AC641" s="57">
        <f t="shared" si="218"/>
        <v>1</v>
      </c>
      <c r="AD641" s="57">
        <f>(X641/100)*0.278+(Y641/100)*0.0732</f>
        <v>0.27800000000000002</v>
      </c>
      <c r="AE641" s="44">
        <f t="shared" si="206"/>
        <v>3.2133476593400006E-3</v>
      </c>
      <c r="AF641" s="61" t="str">
        <f t="shared" si="207"/>
        <v>District has 100 pumps, with 100 % of pumps being electric. The electric tariff subsidy is Very High. These pumps abstract 181 MCM of groundwater.</v>
      </c>
      <c r="AG641" s="146">
        <f>INDEX(Replacement!N:N,MATCH(B641,Replacement!B:B,0))</f>
        <v>82.82</v>
      </c>
      <c r="AH641" s="147">
        <f>INDEX('Community SIP'!C:C,MATCH(B641,'Community SIP'!B:B,0))</f>
        <v>1.22</v>
      </c>
      <c r="AI641" s="147">
        <f>INDEX('Community SIP'!D:D,MATCH(B641,'Community SIP'!B:B,0))</f>
        <v>1</v>
      </c>
      <c r="AJ641" s="67" t="str">
        <f t="shared" si="208"/>
        <v>Very High</v>
      </c>
      <c r="AK641" s="64">
        <f t="shared" si="209"/>
        <v>3</v>
      </c>
      <c r="AL641" s="64" t="str">
        <f t="shared" si="210"/>
        <v>Low</v>
      </c>
      <c r="AM641" s="70" t="str">
        <f t="shared" si="211"/>
        <v>Small and Marginal farmers hold 82 % of holdings. The average area per holding is 1.22 ha with Low fragmentation of land.</v>
      </c>
      <c r="AN641" s="150" t="str">
        <f>INDEX(DISCOM!E:E,MATCH(B641,DISCOM!B:B,0))</f>
        <v>Dakshin Gujarat Vij Company Limited (DGVCL)</v>
      </c>
      <c r="AO641" s="150"/>
      <c r="AP641" s="150" t="str">
        <f>INDEX(DISCOM!F:F,MATCH(B641,DISCOM!B:B,0))</f>
        <v>A+</v>
      </c>
      <c r="AQ641" s="74" t="str">
        <f>INDEX(DISCOM!H:H,MATCH(B641,DISCOM!B:B,0))</f>
        <v>Yes</v>
      </c>
      <c r="AR641" s="150" t="s">
        <v>726</v>
      </c>
      <c r="AS641" s="77">
        <f>(INDEX(Tariff!D:D,MATCH(A641,Tariff!A:A,0)))*100</f>
        <v>60</v>
      </c>
      <c r="AT641" s="85" t="str">
        <f>(INDEX(Tariff!E:E,MATCH(A641,Tariff!A:A,0)))</f>
        <v>Very High</v>
      </c>
      <c r="AU641" s="86" t="str">
        <f t="shared" si="212"/>
        <v>Dakshin Gujarat Vij Company Limited (DGVCL) is the Distribution Company responsible for distributing electricity. The rating of DISCOM (capturing financial and operational metrics) is A+. More than 70 % of feeder is segregated.</v>
      </c>
      <c r="AV641" s="119" t="str">
        <f>INDEX('Community SIP'!I:I,MATCH(B641,'Community SIP'!B:B,0))</f>
        <v/>
      </c>
      <c r="AW641" s="119" t="str">
        <f t="shared" si="215"/>
        <v/>
      </c>
      <c r="AX641" s="119" t="str">
        <f t="shared" si="216"/>
        <v/>
      </c>
      <c r="AY641" s="119"/>
      <c r="AZ641" s="119" t="str">
        <f t="shared" si="213"/>
        <v>Electric</v>
      </c>
      <c r="BA641" s="120" t="s">
        <v>728</v>
      </c>
      <c r="BB641" s="120" t="str">
        <f>INDEX(DISCOM!H:H,MATCH(B641,DISCOM!B:B,0))</f>
        <v>Yes</v>
      </c>
      <c r="BC641" s="153" t="s">
        <v>731</v>
      </c>
      <c r="BD641" s="181" t="str">
        <f t="shared" si="214"/>
        <v>High DISCOM rating alongside feeder segregation and higher proportion of electric pumps suggests both PM-KUSUM model C (IPS and FLS) may be preferred.</v>
      </c>
      <c r="BE641" s="58" t="s">
        <v>732</v>
      </c>
      <c r="BG641">
        <f>Y641*100</f>
        <v>0</v>
      </c>
    </row>
    <row r="642" spans="1:59" ht="123" customHeight="1" x14ac:dyDescent="0.25">
      <c r="A642" s="88" t="str">
        <f>INDEX(Aquifer!A:A,MATCH(B642,Aquifer!C:C,0))</f>
        <v>uttar pradesh</v>
      </c>
      <c r="B642" s="89" t="s">
        <v>534</v>
      </c>
      <c r="C642" s="87">
        <v>4.9600514983156003</v>
      </c>
      <c r="D642" s="130">
        <f>INDEX(Aquifer!J:J,MATCH(B642,Aquifer!C:C,0))*100</f>
        <v>66.591126422929307</v>
      </c>
      <c r="E642" s="128">
        <v>163.1</v>
      </c>
      <c r="F642" s="128">
        <v>84.1</v>
      </c>
      <c r="G642" s="128">
        <v>74.653067671548158</v>
      </c>
      <c r="H642" s="46" t="str">
        <f t="shared" si="198"/>
        <v>High</v>
      </c>
      <c r="I642" s="46" t="str">
        <f t="shared" si="199"/>
        <v>Moderate</v>
      </c>
      <c r="J642" s="46" t="str">
        <f t="shared" si="200"/>
        <v>Very High</v>
      </c>
      <c r="K642" s="46" t="str">
        <f t="shared" si="201"/>
        <v>Very High</v>
      </c>
      <c r="L642" s="91" t="str">
        <f t="shared" si="202"/>
        <v>District has High proportion of area under cultivation, supporting Moderate cropping intensity. Irrigation coverage is Very High with Very High irrigation water requirements.</v>
      </c>
      <c r="M642" s="132">
        <v>76.449999999999989</v>
      </c>
      <c r="N642" s="132">
        <f>INDEX(Aquifer!H:H,MATCH(B642,Aquifer!C:C,0))</f>
        <v>87.78</v>
      </c>
      <c r="O642" s="77" t="str">
        <f>INDEX(Aquifer!F:F,MATCH(B642,Aquifer!C:C,0))</f>
        <v>SR</v>
      </c>
      <c r="P642" s="134">
        <f>INDEX(surface_water_body!F:F,MATCH(B642,surface_water_body!A:A,0))</f>
        <v>1867</v>
      </c>
      <c r="Q642" s="42">
        <f>INDEX(surface_water_body!D:D,MATCH(B642,surface_water_body!A:A,0))</f>
        <v>1.1337300000000001</v>
      </c>
      <c r="R642" s="132">
        <f>INDEX(surface_water_body!E:E,MATCH(B642,surface_water_body!A:A,0))</f>
        <v>7.2842071364960473E-2</v>
      </c>
      <c r="S642" s="43" t="str">
        <f t="shared" si="203"/>
        <v>Very High</v>
      </c>
      <c r="T642" s="43" t="str">
        <f t="shared" si="204"/>
        <v>Semi-critical</v>
      </c>
      <c r="U642" s="43">
        <f t="shared" si="217"/>
        <v>1</v>
      </c>
      <c r="V642" s="48" t="str">
        <f t="shared" si="205"/>
        <v>Groundwater contribution to irrigation is Very High with current groundwater development stage classified as Semi-critical. There are 1867 surface water bodies, covering 0.1% of district area.</v>
      </c>
      <c r="W642" s="136">
        <v>100</v>
      </c>
      <c r="X642" s="134">
        <v>13</v>
      </c>
      <c r="Y642" s="143">
        <f>INDEX(Aquifer!E:E, MATCH(B642,Aquifer!C:C,0))*100</f>
        <v>86</v>
      </c>
      <c r="Z642" s="139">
        <f>(INDEX(Aquifer!G:G, MATCH(B642,Aquifer!C:C,0)))*(10^4/10^6)</f>
        <v>523.18769999999995</v>
      </c>
      <c r="AA642" s="141">
        <v>0</v>
      </c>
      <c r="AB642" s="56">
        <f>INDEX(Replacement!M:M, MATCH(B642,Replacement!B:B,0))</f>
        <v>9</v>
      </c>
      <c r="AC642" s="57">
        <f t="shared" si="218"/>
        <v>4</v>
      </c>
      <c r="AD642" s="57">
        <f>(X642/100)*0.278+(Y642/100)*0.0732</f>
        <v>9.9092E-2</v>
      </c>
      <c r="AE642" s="44">
        <f t="shared" si="206"/>
        <v>4.2339034380859996E-3</v>
      </c>
      <c r="AF642" s="61" t="str">
        <f t="shared" si="207"/>
        <v>District has 100 pumps, with 13 % of pumps being electric. The electric tariff subsidy is Very High. These pumps abstract 523 MCM of groundwater.</v>
      </c>
      <c r="AG642" s="146">
        <f>INDEX(Replacement!N:N,MATCH(B642,Replacement!B:B,0))</f>
        <v>99.104407945000005</v>
      </c>
      <c r="AH642" s="147">
        <f>INDEX('Community SIP'!C:C,MATCH(B642,'Community SIP'!B:B,0))</f>
        <v>0.32</v>
      </c>
      <c r="AI642" s="147">
        <f>INDEX('Community SIP'!D:D,MATCH(B642,'Community SIP'!B:B,0))</f>
        <v>1.59</v>
      </c>
      <c r="AJ642" s="67" t="str">
        <f t="shared" si="208"/>
        <v>Very High</v>
      </c>
      <c r="AK642" s="64">
        <f t="shared" si="209"/>
        <v>4</v>
      </c>
      <c r="AL642" s="64" t="str">
        <f t="shared" si="210"/>
        <v>Moderate</v>
      </c>
      <c r="AM642" s="70" t="str">
        <f t="shared" si="211"/>
        <v>Small and Marginal farmers hold 99 % of holdings. The average area per holding is 0.32 ha with Moderate fragmentation of land.</v>
      </c>
      <c r="AN642" s="150" t="str">
        <f>INDEX(DISCOM!E:E,MATCH(B642,DISCOM!B:B,0))</f>
        <v>Purvanchal Vidyut Vitran Nigam Limited (PuVVNL)</v>
      </c>
      <c r="AO642" s="150"/>
      <c r="AP642" s="150" t="str">
        <f>INDEX(DISCOM!F:F,MATCH(B642,DISCOM!B:B,0))</f>
        <v>C-</v>
      </c>
      <c r="AQ642" s="74" t="str">
        <f>INDEX(DISCOM!H:H,MATCH(B642,DISCOM!B:B,0))</f>
        <v>Yes</v>
      </c>
      <c r="AR642" s="150" t="s">
        <v>726</v>
      </c>
      <c r="AS642" s="77">
        <f>(INDEX(Tariff!D:D,MATCH(A642,Tariff!A:A,0)))*100</f>
        <v>0</v>
      </c>
      <c r="AT642" s="85" t="str">
        <f>(INDEX(Tariff!E:E,MATCH(A642,Tariff!A:A,0)))</f>
        <v>Very High</v>
      </c>
      <c r="AU642" s="86" t="str">
        <f t="shared" si="212"/>
        <v>Purvanchal Vidyut Vitran Nigam Limited (PuVVNL) is the Distribution Company responsible for distributing electricity. The rating of DISCOM (capturing financial and operational metrics) is C-. More than 70 % of feeder is segregated.</v>
      </c>
      <c r="AV642" s="119" t="str">
        <f>INDEX('Community SIP'!I:I,MATCH(B642,'Community SIP'!B:B,0))</f>
        <v>Community SIP</v>
      </c>
      <c r="AW642" s="119" t="str">
        <f t="shared" si="215"/>
        <v xml:space="preserve"> Small farm areas alongside higher fragmentation of holdings suggests community SIPs may be preferred</v>
      </c>
      <c r="AX642" s="119" t="str">
        <f t="shared" si="216"/>
        <v xml:space="preserve"> High groundwater development suggests that new SIPs should focus on surface water sources. </v>
      </c>
      <c r="AY642" s="120" t="s">
        <v>727</v>
      </c>
      <c r="AZ642" s="119" t="str">
        <f t="shared" si="213"/>
        <v>Diesel</v>
      </c>
      <c r="BA642" s="119"/>
      <c r="BB642" s="120" t="str">
        <f>INDEX(DISCOM!H:H,MATCH(B642,DISCOM!B:B,0))</f>
        <v>Yes</v>
      </c>
      <c r="BC642" s="153" t="s">
        <v>736</v>
      </c>
      <c r="BD642" s="181" t="str">
        <f t="shared" si="214"/>
        <v>Higher proportion of diesel pumps suggests that PM-KUSUM model B be preferred. High groundwater development suggests that new SIPs should focus on surface water sources.  Small farm areas alongside higher fragmentation of holdings suggests community SIPs may be preferred</v>
      </c>
      <c r="BE642" s="58" t="s">
        <v>737</v>
      </c>
      <c r="BG642">
        <f>Y642*100</f>
        <v>8600</v>
      </c>
    </row>
    <row r="643" spans="1:59" ht="123" customHeight="1" x14ac:dyDescent="0.25">
      <c r="A643" s="88" t="str">
        <f>INDEX(Aquifer!A:A,MATCH(B643,Aquifer!C:C,0))</f>
        <v>tamil nadu</v>
      </c>
      <c r="B643" s="89" t="s">
        <v>673</v>
      </c>
      <c r="C643" s="87">
        <v>5.36</v>
      </c>
      <c r="D643" s="130">
        <f>INDEX(Aquifer!J:J,MATCH(B643,Aquifer!C:C,0))*100</f>
        <v>21.591031245520998</v>
      </c>
      <c r="E643" s="128">
        <v>122.10000000000001</v>
      </c>
      <c r="F643" s="128">
        <v>57.6</v>
      </c>
      <c r="G643" s="128">
        <v>55.711109775881752</v>
      </c>
      <c r="H643" s="46" t="str">
        <f t="shared" ref="H643:H668" si="219">IF(D643&lt;25,"Low",IF(D643&lt;50,"Moderate",IF(D643&lt;75,"High","Very High")))</f>
        <v>Low</v>
      </c>
      <c r="I643" s="46" t="str">
        <f t="shared" ref="I643:I668" si="220">IF(E643&lt;140,"Low",IF(E643&lt;180,"Moderate",IF(E643&lt;220,"High","Very High")))</f>
        <v>Low</v>
      </c>
      <c r="J643" s="46" t="str">
        <f t="shared" ref="J643:J668" si="221">IF(F643&lt;25,"Low",IF(F643&lt;50,"Moderate",IF(F643&lt;75,"High","Very High")))</f>
        <v>High</v>
      </c>
      <c r="K643" s="46" t="str">
        <f t="shared" ref="K643:K668" si="222">IF(G643&lt;28.5,"Low",IF(G643&lt;48,"Moderate",IF(G643&lt;67.5,"High","Very High")))</f>
        <v>High</v>
      </c>
      <c r="L643" s="91" t="str">
        <f t="shared" ref="L643:L668" si="223">CONCATENATE("District has ", H643, " proportion of area under cultivation, supporting ", I643, " cropping intensity. Irrigation coverage is ", J643, " with ", K643, " irrigation water requirements.")</f>
        <v>District has Low proportion of area under cultivation, supporting Low cropping intensity. Irrigation coverage is High with High irrigation water requirements.</v>
      </c>
      <c r="M643" s="132">
        <v>90.990000000000009</v>
      </c>
      <c r="N643" s="132">
        <f>INDEX(Aquifer!H:H,MATCH(B643,Aquifer!C:C,0))</f>
        <v>112.5</v>
      </c>
      <c r="O643" s="77" t="str">
        <f>INDEX(Aquifer!F:F,MATCH(B643,Aquifer!C:C,0))</f>
        <v>HR</v>
      </c>
      <c r="P643" s="134">
        <f>INDEX(surface_water_body!F:F,MATCH(B643,surface_water_body!A:A,0))</f>
        <v>3035</v>
      </c>
      <c r="Q643" s="42">
        <f>INDEX(surface_water_body!D:D,MATCH(B643,surface_water_body!A:A,0))</f>
        <v>82.11738999999983</v>
      </c>
      <c r="R643" s="132">
        <f>INDEX(surface_water_body!E:E,MATCH(B643,surface_water_body!A:A,0))</f>
        <v>1.3292930086714201</v>
      </c>
      <c r="S643" s="43" t="str">
        <f t="shared" ref="S643:S668" si="224">IF(M643&lt;25,"Low",IF(M643&lt;50,"Moderate",IF(M643&lt;75,"High","Very High")))</f>
        <v>Very High</v>
      </c>
      <c r="T643" s="43" t="str">
        <f t="shared" ref="T643:T668" si="225">IF(N643&lt;50,"Low",IF(N643&lt;70,"Moderate",IF(N643&lt;100,"Semi-critical","Over-exploited")))</f>
        <v>Over-exploited</v>
      </c>
      <c r="U643" s="43">
        <f t="shared" si="217"/>
        <v>4</v>
      </c>
      <c r="V643" s="48" t="str">
        <f t="shared" ref="V643:V668" si="226">CONCATENATE("Groundwater contribution to irrigation is ", S643, " with current groundwater development stage classified as ", T643, ". There are ", P643, " surface water bodies, covering ", ROUND(R643,1), "% of district area.")</f>
        <v>Groundwater contribution to irrigation is Very High with current groundwater development stage classified as Over-exploited. There are 3035 surface water bodies, covering 1.3% of district area.</v>
      </c>
      <c r="W643" s="136">
        <v>100</v>
      </c>
      <c r="X643" s="134">
        <v>92</v>
      </c>
      <c r="Y643" s="143">
        <f>INDEX(Aquifer!E:E, MATCH(B643,Aquifer!C:C,0))*100</f>
        <v>6</v>
      </c>
      <c r="Z643" s="139">
        <f>(INDEX(Aquifer!G:G, MATCH(B643,Aquifer!C:C,0)))*(10^4/10^6)</f>
        <v>476.69010000000003</v>
      </c>
      <c r="AA643" s="141">
        <v>0</v>
      </c>
      <c r="AB643" s="56">
        <f>INDEX(Replacement!M:M, MATCH(B643,Replacement!B:B,0))</f>
        <v>8.18</v>
      </c>
      <c r="AC643" s="57">
        <f t="shared" si="218"/>
        <v>1</v>
      </c>
      <c r="AD643" s="57">
        <f>(X643/100)*0.278+(Y643/100)*0.0732</f>
        <v>0.26015200000000005</v>
      </c>
      <c r="AE643" s="44">
        <f t="shared" ref="AE643:AE668" si="227">(((9.8*AB643*Z643*10^6*1000)/(3.6*10^6*0.3))*AD643)/(10^9)</f>
        <v>9.2048968337137202E-3</v>
      </c>
      <c r="AF643" s="61" t="str">
        <f t="shared" ref="AF643:AF668" si="228">CONCATENATE("District has ", W643, " pumps, with ", X643, " % of pumps being electric. The electric tariff subsidy is ", AT643, ". These pumps abstract ", INT(Z643), " MCM of groundwater.")</f>
        <v>District has 100 pumps, with 92 % of pumps being electric. The electric tariff subsidy is Very High. These pumps abstract 476 MCM of groundwater.</v>
      </c>
      <c r="AG643" s="146">
        <f>INDEX(Replacement!N:N,MATCH(B643,Replacement!B:B,0))</f>
        <v>95.932511809999994</v>
      </c>
      <c r="AH643" s="147">
        <f>INDEX('Community SIP'!C:C,MATCH(B643,'Community SIP'!B:B,0))</f>
        <v>0.63</v>
      </c>
      <c r="AI643" s="147">
        <f>INDEX('Community SIP'!D:D,MATCH(B643,'Community SIP'!B:B,0))</f>
        <v>1.94</v>
      </c>
      <c r="AJ643" s="67" t="str">
        <f t="shared" ref="AJ643:AJ668" si="229">IF(AG643&lt;35,"Low",IF(AG643&lt;60,"Moderate",IF(AG643&lt;80,"High","Very High")))</f>
        <v>Very High</v>
      </c>
      <c r="AK643" s="64">
        <f t="shared" ref="AK643:AK668" si="230">IF(AH643&lt;=1,4,IF(AH643&lt;2,3,IF(AH643&lt;3,2,1)))</f>
        <v>4</v>
      </c>
      <c r="AL643" s="64" t="str">
        <f t="shared" ref="AL643:AL668" si="231">IF(AI643&lt;=1.25,"Low",IF(AI643&lt;2,"Moderate",IF(AI643&lt;3,"High","Very High")))</f>
        <v>Moderate</v>
      </c>
      <c r="AM643" s="70" t="str">
        <f t="shared" ref="AM643:AM668" si="232">CONCATENATE("Small and Marginal farmers hold ", INT(AG643), " % of holdings. The average area per holding is ", AH643, " ha with ", AL643, " fragmentation of land.")</f>
        <v>Small and Marginal farmers hold 95 % of holdings. The average area per holding is 0.63 ha with Moderate fragmentation of land.</v>
      </c>
      <c r="AN643" s="150" t="str">
        <f>INDEX(DISCOM!E:E,MATCH(B643,DISCOM!B:B,0))</f>
        <v>Tamil Nadu Generation and Distribution Corporation Limited (TANGEDCO)</v>
      </c>
      <c r="AO643" s="150"/>
      <c r="AP643" s="150" t="str">
        <f>INDEX(DISCOM!F:F,MATCH(B643,DISCOM!B:B,0))</f>
        <v>C-</v>
      </c>
      <c r="AQ643" s="74" t="str">
        <f>INDEX(DISCOM!H:H,MATCH(B643,DISCOM!B:B,0))</f>
        <v>No</v>
      </c>
      <c r="AR643" s="150"/>
      <c r="AS643" s="77">
        <f>(INDEX(Tariff!D:D,MATCH(A643,Tariff!A:A,0)))*100</f>
        <v>0</v>
      </c>
      <c r="AT643" s="85" t="str">
        <f>(INDEX(Tariff!E:E,MATCH(A643,Tariff!A:A,0)))</f>
        <v>Very High</v>
      </c>
      <c r="AU643" s="86" t="str">
        <f t="shared" ref="AU643:AU667" si="233">CONCATENATE(AN643, " is the Distribution Company responsible for distributing electricity. The rating of DISCOM (capturing financial and operational metrics) is ", AP643, ". ", AR643)</f>
        <v xml:space="preserve">Tamil Nadu Generation and Distribution Corporation Limited (TANGEDCO) is the Distribution Company responsible for distributing electricity. The rating of DISCOM (capturing financial and operational metrics) is C-. </v>
      </c>
      <c r="AV643" s="119" t="str">
        <f>INDEX('Community SIP'!I:I,MATCH(B643,'Community SIP'!B:B,0))</f>
        <v>Community SIP</v>
      </c>
      <c r="AW643" s="119" t="str">
        <f t="shared" si="215"/>
        <v xml:space="preserve"> Small farm areas alongside higher fragmentation of holdings suggests community SIPs may be preferred</v>
      </c>
      <c r="AX643" s="119" t="str">
        <f t="shared" si="216"/>
        <v xml:space="preserve"> High groundwater development suggests that new SIPs should focus on surface water sources. </v>
      </c>
      <c r="AY643" s="120" t="s">
        <v>727</v>
      </c>
      <c r="AZ643" s="120" t="str">
        <f t="shared" ref="AZ643:AZ668" si="234">IF(X643&gt;67, "Electric", IF(X643&lt;33, "Diesel", "mix"))</f>
        <v>Electric</v>
      </c>
      <c r="BA643" s="119"/>
      <c r="BB643" s="120" t="str">
        <f>INDEX(DISCOM!H:H,MATCH(B643,DISCOM!B:B,0))</f>
        <v>No</v>
      </c>
      <c r="BC643" s="153" t="s">
        <v>724</v>
      </c>
      <c r="BD643" s="181" t="str">
        <f t="shared" ref="BD643:BD668" si="235">CONCATENATE(BC643,AX643,AW643)</f>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643" s="58" t="s">
        <v>725</v>
      </c>
      <c r="BG643">
        <f>Y643*100</f>
        <v>600</v>
      </c>
    </row>
    <row r="644" spans="1:59" ht="123" customHeight="1" x14ac:dyDescent="0.25">
      <c r="A644" s="88" t="str">
        <f>INDEX(Aquifer!A:A,MATCH(B644,Aquifer!C:C,0))</f>
        <v>madhya pradesh</v>
      </c>
      <c r="B644" s="89" t="s">
        <v>127</v>
      </c>
      <c r="C644" s="87">
        <v>5.2179831975736999</v>
      </c>
      <c r="D644" s="130">
        <f>INDEX(Aquifer!J:J,MATCH(B644,Aquifer!C:C,0))*100</f>
        <v>73.805425111305581</v>
      </c>
      <c r="E644" s="128">
        <v>188.5</v>
      </c>
      <c r="F644" s="128">
        <v>45.5</v>
      </c>
      <c r="G644" s="128">
        <v>70.764233593338972</v>
      </c>
      <c r="H644" s="46" t="str">
        <f t="shared" si="219"/>
        <v>High</v>
      </c>
      <c r="I644" s="46" t="str">
        <f t="shared" si="220"/>
        <v>High</v>
      </c>
      <c r="J644" s="46" t="str">
        <f t="shared" si="221"/>
        <v>Moderate</v>
      </c>
      <c r="K644" s="46" t="str">
        <f t="shared" si="222"/>
        <v>Very High</v>
      </c>
      <c r="L644" s="91" t="str">
        <f t="shared" si="223"/>
        <v>District has High proportion of area under cultivation, supporting High cropping intensity. Irrigation coverage is Moderate with Very High irrigation water requirements.</v>
      </c>
      <c r="M644" s="132">
        <v>58.709999999999994</v>
      </c>
      <c r="N644" s="132">
        <f>INDEX(Aquifer!H:H,MATCH(B644,Aquifer!C:C,0))</f>
        <v>64.400000000000006</v>
      </c>
      <c r="O644" s="77" t="str">
        <f>INDEX(Aquifer!F:F,MATCH(B644,Aquifer!C:C,0))</f>
        <v>HR</v>
      </c>
      <c r="P644" s="134">
        <f>INDEX(surface_water_body!F:F,MATCH(B644,surface_water_body!A:A,0))</f>
        <v>3233</v>
      </c>
      <c r="Q644" s="42">
        <f>INDEX(surface_water_body!D:D,MATCH(B644,surface_water_body!A:A,0))</f>
        <v>49.045789999999954</v>
      </c>
      <c r="R644" s="132">
        <f>INDEX(surface_water_body!E:E,MATCH(B644,surface_water_body!A:A,0))</f>
        <v>0.65770426118871572</v>
      </c>
      <c r="S644" s="43" t="str">
        <f t="shared" si="224"/>
        <v>High</v>
      </c>
      <c r="T644" s="43" t="str">
        <f t="shared" si="225"/>
        <v>Moderate</v>
      </c>
      <c r="U644" s="43">
        <f t="shared" si="217"/>
        <v>4</v>
      </c>
      <c r="V644" s="48" t="str">
        <f t="shared" si="226"/>
        <v>Groundwater contribution to irrigation is High with current groundwater development stage classified as Moderate. There are 3233 surface water bodies, covering 0.7% of district area.</v>
      </c>
      <c r="W644" s="136">
        <v>100</v>
      </c>
      <c r="X644" s="134">
        <v>83</v>
      </c>
      <c r="Y644" s="143">
        <f>INDEX(Aquifer!E:E, MATCH(B644,Aquifer!C:C,0))*100</f>
        <v>16</v>
      </c>
      <c r="Z644" s="139">
        <f>(INDEX(Aquifer!G:G, MATCH(B644,Aquifer!C:C,0)))*(10^4/10^6)</f>
        <v>550.29629999999997</v>
      </c>
      <c r="AA644" s="141">
        <v>135</v>
      </c>
      <c r="AB644" s="56">
        <f>INDEX(Replacement!M:M, MATCH(B644,Replacement!B:B,0))</f>
        <v>8.68</v>
      </c>
      <c r="AC644" s="57">
        <f t="shared" si="218"/>
        <v>1</v>
      </c>
      <c r="AD644" s="57">
        <f>(X644/100)*0.278+(Y644/100)*0.0732</f>
        <v>0.242452</v>
      </c>
      <c r="AE644" s="44">
        <f t="shared" si="227"/>
        <v>1.0508589058251637E-2</v>
      </c>
      <c r="AF644" s="61" t="str">
        <f t="shared" si="228"/>
        <v>District has 100 pumps, with 83 % of pumps being electric. The electric tariff subsidy is High. These pumps abstract 550 MCM of groundwater.</v>
      </c>
      <c r="AG644" s="146">
        <f>INDEX(Replacement!N:N,MATCH(B644,Replacement!B:B,0))</f>
        <v>62.86</v>
      </c>
      <c r="AH644" s="147">
        <f>INDEX('Community SIP'!C:C,MATCH(B644,'Community SIP'!B:B,0))</f>
        <v>2.38</v>
      </c>
      <c r="AI644" s="147">
        <f>INDEX('Community SIP'!D:D,MATCH(B644,'Community SIP'!B:B,0))</f>
        <v>2.52</v>
      </c>
      <c r="AJ644" s="67" t="str">
        <f t="shared" si="229"/>
        <v>High</v>
      </c>
      <c r="AK644" s="64">
        <f t="shared" si="230"/>
        <v>2</v>
      </c>
      <c r="AL644" s="64" t="str">
        <f t="shared" si="231"/>
        <v>High</v>
      </c>
      <c r="AM644" s="70" t="str">
        <f t="shared" si="232"/>
        <v>Small and Marginal farmers hold 62 % of holdings. The average area per holding is 2.38 ha with High fragmentation of land.</v>
      </c>
      <c r="AN644" s="150" t="str">
        <f>INDEX(DISCOM!E:E,MATCH(B644,DISCOM!B:B,0))</f>
        <v>Madhya Pradesh Poorv Kshetra Vidyut Vitaran Company Limited (MPPoKVVCL)</v>
      </c>
      <c r="AO644" s="150"/>
      <c r="AP644" s="150" t="str">
        <f>INDEX(DISCOM!F:F,MATCH(B644,DISCOM!B:B,0))</f>
        <v>B-</v>
      </c>
      <c r="AQ644" s="74" t="str">
        <f>INDEX(DISCOM!H:H,MATCH(B644,DISCOM!B:B,0))</f>
        <v>Yes</v>
      </c>
      <c r="AR644" s="150" t="s">
        <v>726</v>
      </c>
      <c r="AS644" s="77">
        <f>(INDEX(Tariff!D:D,MATCH(A644,Tariff!A:A,0)))*100</f>
        <v>135</v>
      </c>
      <c r="AT644" s="85" t="str">
        <f>(INDEX(Tariff!E:E,MATCH(A644,Tariff!A:A,0)))</f>
        <v>High</v>
      </c>
      <c r="AU644" s="86" t="str">
        <f t="shared" si="233"/>
        <v>Madhya Pradesh Poorv Kshetra Vidyut Vitaran Company Limited (MPPoKVVCL) is the Distribution Company responsible for distributing electricity. The rating of DISCOM (capturing financial and operational metrics) is B-. More than 70 % of feeder is segregated.</v>
      </c>
      <c r="AV644" s="119" t="str">
        <f>INDEX('Community SIP'!I:I,MATCH(B644,'Community SIP'!B:B,0))</f>
        <v/>
      </c>
      <c r="AW644" s="119" t="str">
        <f t="shared" ref="AW644:AW668" si="236">IF(AV644="Community SIP", " Small farm areas alongside higher fragmentation of holdings suggests community SIPs may be preferred", "")</f>
        <v/>
      </c>
      <c r="AX644" s="119" t="str">
        <f t="shared" ref="AX644:AX668" si="237">IF(M644&gt;70," High groundwater development suggests that new SIPs should focus on surface water sources. ", "")</f>
        <v/>
      </c>
      <c r="AY644" s="119"/>
      <c r="AZ644" s="119" t="str">
        <f t="shared" si="234"/>
        <v>Electric</v>
      </c>
      <c r="BA644" s="119"/>
      <c r="BB644" s="120" t="str">
        <f>INDEX(DISCOM!H:H,MATCH(B644,DISCOM!B:B,0))</f>
        <v>Yes</v>
      </c>
      <c r="BC644" s="153" t="s">
        <v>741</v>
      </c>
      <c r="BD644" s="181" t="str">
        <f t="shared" si="235"/>
        <v>Electric pump proportion is higher, with more than 80 % feeder segregation suggesting preferred PM-KUSUM  model is C.  However, low DISCOM rating may be a challenge suggesting investments are to be made to strengthen DISCOM.</v>
      </c>
      <c r="BE644" s="58" t="s">
        <v>742</v>
      </c>
      <c r="BG644">
        <f>Y644*100</f>
        <v>1600</v>
      </c>
    </row>
    <row r="645" spans="1:59" ht="123" customHeight="1" x14ac:dyDescent="0.25">
      <c r="A645" s="88" t="str">
        <f>INDEX(Aquifer!A:A,MATCH(B645,Aquifer!C:C,0))</f>
        <v>tamil nadu</v>
      </c>
      <c r="B645" s="89" t="s">
        <v>646</v>
      </c>
      <c r="C645" s="87">
        <v>5.38</v>
      </c>
      <c r="D645" s="130">
        <f>INDEX(Aquifer!J:J,MATCH(B645,Aquifer!C:C,0))*100</f>
        <v>48.314293888644791</v>
      </c>
      <c r="E645" s="128">
        <v>135.60000000000002</v>
      </c>
      <c r="F645" s="128">
        <v>68.3</v>
      </c>
      <c r="G645" s="128">
        <v>61.6947006104689</v>
      </c>
      <c r="H645" s="46" t="str">
        <f t="shared" si="219"/>
        <v>Moderate</v>
      </c>
      <c r="I645" s="46" t="str">
        <f t="shared" si="220"/>
        <v>Low</v>
      </c>
      <c r="J645" s="46" t="str">
        <f t="shared" si="221"/>
        <v>High</v>
      </c>
      <c r="K645" s="46" t="str">
        <f t="shared" si="222"/>
        <v>High</v>
      </c>
      <c r="L645" s="91" t="str">
        <f t="shared" si="223"/>
        <v>District has Moderate proportion of area under cultivation, supporting Low cropping intensity. Irrigation coverage is High with High irrigation water requirements.</v>
      </c>
      <c r="M645" s="132">
        <v>80.989999999999995</v>
      </c>
      <c r="N645" s="132">
        <f>INDEX(Aquifer!H:H,MATCH(B645,Aquifer!C:C,0))</f>
        <v>88.2</v>
      </c>
      <c r="O645" s="77" t="str">
        <f>INDEX(Aquifer!F:F,MATCH(B645,Aquifer!C:C,0))</f>
        <v>HR</v>
      </c>
      <c r="P645" s="134">
        <f>INDEX(surface_water_body!F:F,MATCH(B645,surface_water_body!A:A,0))</f>
        <v>6599</v>
      </c>
      <c r="Q645" s="42">
        <f>INDEX(surface_water_body!D:D,MATCH(B645,surface_water_body!A:A,0))</f>
        <v>101421.12012999998</v>
      </c>
      <c r="R645" s="132">
        <f>INDEX(surface_water_body!E:E,MATCH(B645,surface_water_body!A:A,0))</f>
        <v>1367.4279561145247</v>
      </c>
      <c r="S645" s="43" t="str">
        <f t="shared" si="224"/>
        <v>Very High</v>
      </c>
      <c r="T645" s="43" t="str">
        <f t="shared" si="225"/>
        <v>Semi-critical</v>
      </c>
      <c r="U645" s="43">
        <f t="shared" si="217"/>
        <v>4</v>
      </c>
      <c r="V645" s="48" t="str">
        <f t="shared" si="226"/>
        <v>Groundwater contribution to irrigation is Very High with current groundwater development stage classified as Semi-critical. There are 6599 surface water bodies, covering 1367.4% of district area.</v>
      </c>
      <c r="W645" s="136">
        <v>100</v>
      </c>
      <c r="X645" s="134">
        <v>99</v>
      </c>
      <c r="Y645" s="143">
        <f>INDEX(Aquifer!E:E, MATCH(B645,Aquifer!C:C,0))*100</f>
        <v>1</v>
      </c>
      <c r="Z645" s="139">
        <f>(INDEX(Aquifer!G:G, MATCH(B645,Aquifer!C:C,0)))*(10^4/10^6)</f>
        <v>889.17420000000004</v>
      </c>
      <c r="AA645" s="141">
        <v>0</v>
      </c>
      <c r="AB645" s="56">
        <f>INDEX(Replacement!M:M, MATCH(B645,Replacement!B:B,0))</f>
        <v>4.7300000000000004</v>
      </c>
      <c r="AC645" s="57">
        <f t="shared" si="218"/>
        <v>1</v>
      </c>
      <c r="AD645" s="57">
        <f>(X645/100)*0.278+(Y645/100)*0.0732</f>
        <v>0.27595200000000003</v>
      </c>
      <c r="AE645" s="44">
        <f t="shared" si="227"/>
        <v>1.0531345475699257E-2</v>
      </c>
      <c r="AF645" s="61" t="str">
        <f t="shared" si="228"/>
        <v>District has 100 pumps, with 99 % of pumps being electric. The electric tariff subsidy is Very High. These pumps abstract 889 MCM of groundwater.</v>
      </c>
      <c r="AG645" s="146">
        <f>INDEX(Replacement!N:N,MATCH(B645,Replacement!B:B,0))</f>
        <v>95.604592980000007</v>
      </c>
      <c r="AH645" s="147">
        <f>INDEX('Community SIP'!C:C,MATCH(B645,'Community SIP'!B:B,0))</f>
        <v>0.57999999999999996</v>
      </c>
      <c r="AI645" s="147">
        <f>INDEX('Community SIP'!D:D,MATCH(B645,'Community SIP'!B:B,0))</f>
        <v>1.05</v>
      </c>
      <c r="AJ645" s="67" t="str">
        <f t="shared" si="229"/>
        <v>Very High</v>
      </c>
      <c r="AK645" s="64">
        <f t="shared" si="230"/>
        <v>4</v>
      </c>
      <c r="AL645" s="64" t="str">
        <f t="shared" si="231"/>
        <v>Low</v>
      </c>
      <c r="AM645" s="70" t="str">
        <f t="shared" si="232"/>
        <v>Small and Marginal farmers hold 95 % of holdings. The average area per holding is 0.58 ha with Low fragmentation of land.</v>
      </c>
      <c r="AN645" s="150" t="str">
        <f>INDEX(DISCOM!E:E,MATCH(B645,DISCOM!B:B,0))</f>
        <v>Tamil Nadu Generation and Distribution Corporation Limited (TANGEDCO)</v>
      </c>
      <c r="AO645" s="150"/>
      <c r="AP645" s="150" t="str">
        <f>INDEX(DISCOM!F:F,MATCH(B645,DISCOM!B:B,0))</f>
        <v>C-</v>
      </c>
      <c r="AQ645" s="74" t="str">
        <f>INDEX(DISCOM!H:H,MATCH(B645,DISCOM!B:B,0))</f>
        <v>No</v>
      </c>
      <c r="AR645" s="150"/>
      <c r="AS645" s="77">
        <f>(INDEX(Tariff!D:D,MATCH(A645,Tariff!A:A,0)))*100</f>
        <v>0</v>
      </c>
      <c r="AT645" s="85" t="str">
        <f>(INDEX(Tariff!E:E,MATCH(A645,Tariff!A:A,0)))</f>
        <v>Very High</v>
      </c>
      <c r="AU645" s="86" t="str">
        <f t="shared" si="233"/>
        <v xml:space="preserve">Tamil Nadu Generation and Distribution Corporation Limited (TANGEDCO) is the Distribution Company responsible for distributing electricity. The rating of DISCOM (capturing financial and operational metrics) is C-. </v>
      </c>
      <c r="AV645" s="119" t="str">
        <f>INDEX('Community SIP'!I:I,MATCH(B645,'Community SIP'!B:B,0))</f>
        <v>Community SIP</v>
      </c>
      <c r="AW645" s="119" t="str">
        <f t="shared" si="236"/>
        <v xml:space="preserve"> Small farm areas alongside higher fragmentation of holdings suggests community SIPs may be preferred</v>
      </c>
      <c r="AX645" s="119" t="str">
        <f t="shared" si="237"/>
        <v xml:space="preserve"> High groundwater development suggests that new SIPs should focus on surface water sources. </v>
      </c>
      <c r="AY645" s="120" t="s">
        <v>727</v>
      </c>
      <c r="AZ645" s="120" t="str">
        <f t="shared" si="234"/>
        <v>Electric</v>
      </c>
      <c r="BA645" s="119"/>
      <c r="BB645" s="120" t="str">
        <f>INDEX(DISCOM!H:H,MATCH(B645,DISCOM!B:B,0))</f>
        <v>No</v>
      </c>
      <c r="BC645" s="153" t="s">
        <v>724</v>
      </c>
      <c r="BD645" s="181" t="str">
        <f t="shared" si="235"/>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High groundwater development suggests that new SIPs should focus on surface water sources.  Small farm areas alongside higher fragmentation of holdings suggests community SIPs may be preferred</v>
      </c>
      <c r="BE645" s="58" t="s">
        <v>725</v>
      </c>
      <c r="BG645">
        <f>Y645*100</f>
        <v>100</v>
      </c>
    </row>
    <row r="646" spans="1:59" ht="123" customHeight="1" x14ac:dyDescent="0.25">
      <c r="A646" s="88" t="str">
        <f>INDEX(Aquifer!A:A,MATCH(B646,Aquifer!C:C,0))</f>
        <v>tamil nadu</v>
      </c>
      <c r="B646" s="89" t="s">
        <v>601</v>
      </c>
      <c r="C646" s="87">
        <v>5.41</v>
      </c>
      <c r="D646" s="130">
        <f>INDEX(Aquifer!J:J,MATCH(B646,Aquifer!C:C,0))*100</f>
        <v>32.804490918474841</v>
      </c>
      <c r="E646" s="128">
        <v>101.6</v>
      </c>
      <c r="F646" s="128">
        <v>36.6</v>
      </c>
      <c r="G646" s="128">
        <v>62.572133433444179</v>
      </c>
      <c r="H646" s="46" t="str">
        <f t="shared" si="219"/>
        <v>Moderate</v>
      </c>
      <c r="I646" s="46" t="str">
        <f t="shared" si="220"/>
        <v>Low</v>
      </c>
      <c r="J646" s="46" t="str">
        <f t="shared" si="221"/>
        <v>Moderate</v>
      </c>
      <c r="K646" s="46" t="str">
        <f t="shared" si="222"/>
        <v>High</v>
      </c>
      <c r="L646" s="91" t="str">
        <f t="shared" si="223"/>
        <v>District has Moderate proportion of area under cultivation, supporting Low cropping intensity. Irrigation coverage is Moderate with High irrigation water requirements.</v>
      </c>
      <c r="M646" s="132">
        <v>65.31</v>
      </c>
      <c r="N646" s="132">
        <f>INDEX(Aquifer!H:H,MATCH(B646,Aquifer!C:C,0))</f>
        <v>56.75</v>
      </c>
      <c r="O646" s="77" t="str">
        <f>INDEX(Aquifer!F:F,MATCH(B646,Aquifer!C:C,0))</f>
        <v>HR</v>
      </c>
      <c r="P646" s="134">
        <f>INDEX(surface_water_body!F:F,MATCH(B646,surface_water_body!A:A,0))</f>
        <v>3707</v>
      </c>
      <c r="Q646" s="42">
        <f>INDEX(surface_water_body!D:D,MATCH(B646,surface_water_body!A:A,0))</f>
        <v>489.37184000000133</v>
      </c>
      <c r="R646" s="132">
        <f>INDEX(surface_water_body!E:E,MATCH(B646,surface_water_body!A:A,0))</f>
        <v>11.138025754551213</v>
      </c>
      <c r="S646" s="43" t="str">
        <f t="shared" si="224"/>
        <v>High</v>
      </c>
      <c r="T646" s="43" t="str">
        <f t="shared" si="225"/>
        <v>Moderate</v>
      </c>
      <c r="U646" s="43">
        <f t="shared" ref="U646:U668" si="238">IF(Q646&lt;3,1,IF(Q646&lt;8,2,IF(Q646&lt;18,3,4)))</f>
        <v>4</v>
      </c>
      <c r="V646" s="48" t="str">
        <f t="shared" si="226"/>
        <v>Groundwater contribution to irrigation is High with current groundwater development stage classified as Moderate. There are 3707 surface water bodies, covering 11.1% of district area.</v>
      </c>
      <c r="W646" s="136">
        <v>100</v>
      </c>
      <c r="X646" s="134">
        <v>94</v>
      </c>
      <c r="Y646" s="143">
        <f>INDEX(Aquifer!E:E, MATCH(B646,Aquifer!C:C,0))*100</f>
        <v>3</v>
      </c>
      <c r="Z646" s="139">
        <f>(INDEX(Aquifer!G:G, MATCH(B646,Aquifer!C:C,0)))*(10^4/10^6)</f>
        <v>209.60939999999999</v>
      </c>
      <c r="AA646" s="141">
        <v>0</v>
      </c>
      <c r="AB646" s="56">
        <f>INDEX(Replacement!M:M, MATCH(B646,Replacement!B:B,0))</f>
        <v>8.2200000000000006</v>
      </c>
      <c r="AC646" s="57">
        <f t="shared" ref="AC646:AC668" si="239">IF(X646&lt;25,4,IF(X646&lt;50,3,IF(X646&lt;75,2,1)))</f>
        <v>1</v>
      </c>
      <c r="AD646" s="57">
        <f>(X646/100)*0.278+(Y646/100)*0.0732</f>
        <v>0.26351599999999997</v>
      </c>
      <c r="AE646" s="44">
        <f t="shared" si="227"/>
        <v>4.1199493995126134E-3</v>
      </c>
      <c r="AF646" s="61" t="str">
        <f t="shared" si="228"/>
        <v>District has 100 pumps, with 94 % of pumps being electric. The electric tariff subsidy is Very High. These pumps abstract 209 MCM of groundwater.</v>
      </c>
      <c r="AG646" s="146">
        <f>INDEX(Replacement!N:N,MATCH(B646,Replacement!B:B,0))</f>
        <v>89.640231979999996</v>
      </c>
      <c r="AH646" s="147">
        <f>INDEX('Community SIP'!C:C,MATCH(B646,'Community SIP'!B:B,0))</f>
        <v>0.88</v>
      </c>
      <c r="AI646" s="147">
        <f>INDEX('Community SIP'!D:D,MATCH(B646,'Community SIP'!B:B,0))</f>
        <v>1.18</v>
      </c>
      <c r="AJ646" s="67" t="str">
        <f t="shared" si="229"/>
        <v>Very High</v>
      </c>
      <c r="AK646" s="64">
        <f t="shared" si="230"/>
        <v>4</v>
      </c>
      <c r="AL646" s="64" t="str">
        <f t="shared" si="231"/>
        <v>Low</v>
      </c>
      <c r="AM646" s="70" t="str">
        <f t="shared" si="232"/>
        <v>Small and Marginal farmers hold 89 % of holdings. The average area per holding is 0.88 ha with Low fragmentation of land.</v>
      </c>
      <c r="AN646" s="150" t="str">
        <f>INDEX(DISCOM!E:E,MATCH(B646,DISCOM!B:B,0))</f>
        <v>Tamil Nadu Generation and Distribution Corporation Limited (TANGEDCO)</v>
      </c>
      <c r="AO646" s="150"/>
      <c r="AP646" s="150" t="str">
        <f>INDEX(DISCOM!F:F,MATCH(B646,DISCOM!B:B,0))</f>
        <v>C-</v>
      </c>
      <c r="AQ646" s="74" t="str">
        <f>INDEX(DISCOM!H:H,MATCH(B646,DISCOM!B:B,0))</f>
        <v>No</v>
      </c>
      <c r="AR646" s="150"/>
      <c r="AS646" s="77">
        <f>(INDEX(Tariff!D:D,MATCH(A646,Tariff!A:A,0)))*100</f>
        <v>0</v>
      </c>
      <c r="AT646" s="85" t="str">
        <f>(INDEX(Tariff!E:E,MATCH(A646,Tariff!A:A,0)))</f>
        <v>Very High</v>
      </c>
      <c r="AU646" s="86" t="str">
        <f t="shared" si="233"/>
        <v xml:space="preserve">Tamil Nadu Generation and Distribution Corporation Limited (TANGEDCO) is the Distribution Company responsible for distributing electricity. The rating of DISCOM (capturing financial and operational metrics) is C-. </v>
      </c>
      <c r="AV646" s="119" t="str">
        <f>INDEX('Community SIP'!I:I,MATCH(B646,'Community SIP'!B:B,0))</f>
        <v>Community SIP</v>
      </c>
      <c r="AW646" s="119" t="str">
        <f t="shared" si="236"/>
        <v xml:space="preserve"> Small farm areas alongside higher fragmentation of holdings suggests community SIPs may be preferred</v>
      </c>
      <c r="AX646" s="119" t="str">
        <f t="shared" si="237"/>
        <v/>
      </c>
      <c r="AY646" s="119"/>
      <c r="AZ646" s="120" t="str">
        <f t="shared" si="234"/>
        <v>Electric</v>
      </c>
      <c r="BA646" s="119"/>
      <c r="BB646" s="120" t="str">
        <f>INDEX(DISCOM!H:H,MATCH(B646,DISCOM!B:B,0))</f>
        <v>No</v>
      </c>
      <c r="BC646" s="153" t="s">
        <v>724</v>
      </c>
      <c r="BD646" s="181" t="str">
        <f t="shared" si="235"/>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46" s="58" t="s">
        <v>725</v>
      </c>
      <c r="BG646">
        <f>Y646*100</f>
        <v>300</v>
      </c>
    </row>
    <row r="647" spans="1:59" ht="123" customHeight="1" x14ac:dyDescent="0.25">
      <c r="A647" s="88" t="str">
        <f>INDEX(Aquifer!A:A,MATCH(B647,Aquifer!C:C,0))</f>
        <v>andhra pradesh</v>
      </c>
      <c r="B647" s="89" t="s">
        <v>430</v>
      </c>
      <c r="C647" s="87">
        <v>5.0245833075772</v>
      </c>
      <c r="D647" s="130">
        <f>INDEX(Aquifer!J:J,MATCH(B647,Aquifer!C:C,0))*100</f>
        <v>23.159935675062254</v>
      </c>
      <c r="E647" s="128">
        <v>120.8</v>
      </c>
      <c r="F647" s="128">
        <v>42.5</v>
      </c>
      <c r="G647" s="128">
        <v>59.046506193035761</v>
      </c>
      <c r="H647" s="46" t="str">
        <f t="shared" si="219"/>
        <v>Low</v>
      </c>
      <c r="I647" s="46" t="str">
        <f t="shared" si="220"/>
        <v>Low</v>
      </c>
      <c r="J647" s="46" t="str">
        <f t="shared" si="221"/>
        <v>Moderate</v>
      </c>
      <c r="K647" s="46" t="str">
        <f t="shared" si="222"/>
        <v>High</v>
      </c>
      <c r="L647" s="91" t="str">
        <f t="shared" si="223"/>
        <v>District has Low proportion of area under cultivation, supporting Low cropping intensity. Irrigation coverage is Moderate with High irrigation water requirements.</v>
      </c>
      <c r="M647" s="132">
        <v>24.54</v>
      </c>
      <c r="N647" s="132">
        <f>INDEX(Aquifer!H:H,MATCH(B647,Aquifer!C:C,0))</f>
        <v>41.05</v>
      </c>
      <c r="O647" s="77" t="str">
        <f>INDEX(Aquifer!F:F,MATCH(B647,Aquifer!C:C,0))</f>
        <v>HR</v>
      </c>
      <c r="P647" s="134">
        <f>INDEX(surface_water_body!F:F,MATCH(B647,surface_water_body!A:A,0))</f>
        <v>10354</v>
      </c>
      <c r="Q647" s="42">
        <f>INDEX(surface_water_body!D:D,MATCH(B647,surface_water_body!A:A,0))</f>
        <v>206.88411000000551</v>
      </c>
      <c r="R647" s="132">
        <f>INDEX(surface_water_body!E:E,MATCH(B647,surface_water_body!A:A,0))</f>
        <v>1.8112505860320192</v>
      </c>
      <c r="S647" s="43" t="str">
        <f t="shared" si="224"/>
        <v>Low</v>
      </c>
      <c r="T647" s="43" t="str">
        <f t="shared" si="225"/>
        <v>Low</v>
      </c>
      <c r="U647" s="43">
        <f t="shared" si="238"/>
        <v>4</v>
      </c>
      <c r="V647" s="48" t="str">
        <f t="shared" si="226"/>
        <v>Groundwater contribution to irrigation is Low with current groundwater development stage classified as Low. There are 10354 surface water bodies, covering 1.8% of district area.</v>
      </c>
      <c r="W647" s="136">
        <v>100</v>
      </c>
      <c r="X647" s="134">
        <v>85</v>
      </c>
      <c r="Y647" s="143">
        <f>INDEX(Aquifer!E:E, MATCH(B647,Aquifer!C:C,0))*100</f>
        <v>12</v>
      </c>
      <c r="Z647" s="139">
        <f>(INDEX(Aquifer!G:G, MATCH(B647,Aquifer!C:C,0)))*(10^4/10^6)</f>
        <v>53.371800000000007</v>
      </c>
      <c r="AA647" s="141">
        <v>0</v>
      </c>
      <c r="AB647" s="56">
        <f>INDEX(Replacement!M:M, MATCH(B647,Replacement!B:B,0))</f>
        <v>5.0999999999999996</v>
      </c>
      <c r="AC647" s="57">
        <f t="shared" si="239"/>
        <v>1</v>
      </c>
      <c r="AD647" s="57">
        <f>(X647/100)*0.278+(Y647/100)*0.0732</f>
        <v>0.24508400000000002</v>
      </c>
      <c r="AE647" s="44">
        <f t="shared" si="227"/>
        <v>6.0533990747720014E-4</v>
      </c>
      <c r="AF647" s="61" t="str">
        <f t="shared" si="228"/>
        <v>District has 100 pumps, with 85 % of pumps being electric. The electric tariff subsidy is Very High. These pumps abstract 53 MCM of groundwater.</v>
      </c>
      <c r="AG647" s="146">
        <f>INDEX(Replacement!N:N,MATCH(B647,Replacement!B:B,0))</f>
        <v>92.51</v>
      </c>
      <c r="AH647" s="147">
        <f>INDEX('Community SIP'!C:C,MATCH(B647,'Community SIP'!B:B,0))</f>
        <v>0.82</v>
      </c>
      <c r="AI647" s="147">
        <f>INDEX('Community SIP'!D:D,MATCH(B647,'Community SIP'!B:B,0))</f>
        <v>1.86</v>
      </c>
      <c r="AJ647" s="67" t="str">
        <f t="shared" si="229"/>
        <v>Very High</v>
      </c>
      <c r="AK647" s="64">
        <f t="shared" si="230"/>
        <v>4</v>
      </c>
      <c r="AL647" s="64" t="str">
        <f t="shared" si="231"/>
        <v>Moderate</v>
      </c>
      <c r="AM647" s="70" t="str">
        <f t="shared" si="232"/>
        <v>Small and Marginal farmers hold 92 % of holdings. The average area per holding is 0.82 ha with Moderate fragmentation of land.</v>
      </c>
      <c r="AN647" s="150" t="str">
        <f>INDEX(DISCOM!E:E,MATCH(B647,DISCOM!B:B,0))</f>
        <v>Eastern Power Distribution Company of Andhra Pradesh Limited (APEPDCL)</v>
      </c>
      <c r="AO647" s="150"/>
      <c r="AP647" s="150" t="str">
        <f>INDEX(DISCOM!F:F,MATCH(B647,DISCOM!B:B,0))</f>
        <v>A</v>
      </c>
      <c r="AQ647" s="74" t="str">
        <f>INDEX(DISCOM!H:H,MATCH(B647,DISCOM!B:B,0))</f>
        <v>Yes</v>
      </c>
      <c r="AR647" s="150" t="s">
        <v>726</v>
      </c>
      <c r="AS647" s="77">
        <f>(INDEX(Tariff!D:D,MATCH(A647,Tariff!A:A,0)))*100</f>
        <v>0</v>
      </c>
      <c r="AT647" s="85" t="str">
        <f>(INDEX(Tariff!E:E,MATCH(A647,Tariff!A:A,0)))</f>
        <v>Very High</v>
      </c>
      <c r="AU647" s="86" t="str">
        <f t="shared" si="233"/>
        <v>Eastern Power Distribution Company of Andhra Pradesh Limited (APEPDCL) is the Distribution Company responsible for distributing electricity. The rating of DISCOM (capturing financial and operational metrics) is A. More than 70 % of feeder is segregated.</v>
      </c>
      <c r="AV647" s="119" t="str">
        <f>INDEX('Community SIP'!I:I,MATCH(B647,'Community SIP'!B:B,0))</f>
        <v>Community SIP</v>
      </c>
      <c r="AW647" s="119" t="str">
        <f t="shared" si="236"/>
        <v xml:space="preserve"> Small farm areas alongside higher fragmentation of holdings suggests community SIPs may be preferred</v>
      </c>
      <c r="AX647" s="119" t="str">
        <f t="shared" si="237"/>
        <v/>
      </c>
      <c r="AY647" s="119"/>
      <c r="AZ647" s="119" t="str">
        <f t="shared" si="234"/>
        <v>Electric</v>
      </c>
      <c r="BA647" s="120" t="s">
        <v>728</v>
      </c>
      <c r="BB647" s="120" t="str">
        <f>INDEX(DISCOM!H:H,MATCH(B647,DISCOM!B:B,0))</f>
        <v>Yes</v>
      </c>
      <c r="BC647" s="153" t="s">
        <v>731</v>
      </c>
      <c r="BD647" s="181" t="str">
        <f t="shared" si="235"/>
        <v>High DISCOM rating alongside feeder segregation and higher proportion of electric pumps suggests both PM-KUSUM model C (IPS and FLS) may be preferred. Small farm areas alongside higher fragmentation of holdings suggests community SIPs may be preferred</v>
      </c>
      <c r="BE647" s="58" t="s">
        <v>732</v>
      </c>
      <c r="BG647">
        <f>Y647*100</f>
        <v>1200</v>
      </c>
    </row>
    <row r="648" spans="1:59" ht="123" customHeight="1" x14ac:dyDescent="0.25">
      <c r="A648" s="88" t="str">
        <f>INDEX(Aquifer!A:A,MATCH(B648,Aquifer!C:C,0))</f>
        <v>andhra pradesh</v>
      </c>
      <c r="B648" s="89" t="s">
        <v>272</v>
      </c>
      <c r="C648" s="87">
        <v>5.0297358998549999</v>
      </c>
      <c r="D648" s="130">
        <f>INDEX(Aquifer!J:J,MATCH(B648,Aquifer!C:C,0))*100</f>
        <v>34.673667338592509</v>
      </c>
      <c r="E648" s="128">
        <v>127.4</v>
      </c>
      <c r="F648" s="128">
        <v>52.9</v>
      </c>
      <c r="G648" s="128">
        <v>56.195676985478748</v>
      </c>
      <c r="H648" s="46" t="str">
        <f t="shared" si="219"/>
        <v>Moderate</v>
      </c>
      <c r="I648" s="46" t="str">
        <f t="shared" si="220"/>
        <v>Low</v>
      </c>
      <c r="J648" s="46" t="str">
        <f t="shared" si="221"/>
        <v>High</v>
      </c>
      <c r="K648" s="46" t="str">
        <f t="shared" si="222"/>
        <v>High</v>
      </c>
      <c r="L648" s="91" t="str">
        <f t="shared" si="223"/>
        <v>District has Moderate proportion of area under cultivation, supporting Low cropping intensity. Irrigation coverage is High with High irrigation water requirements.</v>
      </c>
      <c r="M648" s="132">
        <v>20.53</v>
      </c>
      <c r="N648" s="132">
        <f>INDEX(Aquifer!H:H,MATCH(B648,Aquifer!C:C,0))</f>
        <v>23.14</v>
      </c>
      <c r="O648" s="77" t="str">
        <f>INDEX(Aquifer!F:F,MATCH(B648,Aquifer!C:C,0))</f>
        <v>HR</v>
      </c>
      <c r="P648" s="134">
        <f>INDEX(surface_water_body!F:F,MATCH(B648,surface_water_body!A:A,0))</f>
        <v>10752</v>
      </c>
      <c r="Q648" s="42">
        <f>INDEX(surface_water_body!D:D,MATCH(B648,surface_water_body!A:A,0))</f>
        <v>695.65327999999101</v>
      </c>
      <c r="R648" s="132">
        <f>INDEX(surface_water_body!E:E,MATCH(B648,surface_water_body!A:A,0))</f>
        <v>12.114295723370162</v>
      </c>
      <c r="S648" s="43" t="str">
        <f t="shared" si="224"/>
        <v>Low</v>
      </c>
      <c r="T648" s="43" t="str">
        <f t="shared" si="225"/>
        <v>Low</v>
      </c>
      <c r="U648" s="43">
        <f t="shared" si="238"/>
        <v>4</v>
      </c>
      <c r="V648" s="48" t="str">
        <f t="shared" si="226"/>
        <v>Groundwater contribution to irrigation is Low with current groundwater development stage classified as Low. There are 10752 surface water bodies, covering 12.1% of district area.</v>
      </c>
      <c r="W648" s="136">
        <v>100</v>
      </c>
      <c r="X648" s="134">
        <v>79</v>
      </c>
      <c r="Y648" s="143">
        <f>INDEX(Aquifer!E:E, MATCH(B648,Aquifer!C:C,0))*100</f>
        <v>8</v>
      </c>
      <c r="Z648" s="139">
        <f>(INDEX(Aquifer!G:G, MATCH(B648,Aquifer!C:C,0)))*(10^4/10^6)</f>
        <v>282.90900000000005</v>
      </c>
      <c r="AA648" s="141">
        <v>0</v>
      </c>
      <c r="AB648" s="56">
        <f>INDEX(Replacement!M:M, MATCH(B648,Replacement!B:B,0))</f>
        <v>4.5</v>
      </c>
      <c r="AC648" s="57">
        <f t="shared" si="239"/>
        <v>1</v>
      </c>
      <c r="AD648" s="57">
        <f>(X648/100)*0.278+(Y648/100)*0.0732</f>
        <v>0.22547600000000004</v>
      </c>
      <c r="AE648" s="44">
        <f t="shared" si="227"/>
        <v>2.604725245430001E-3</v>
      </c>
      <c r="AF648" s="61" t="str">
        <f t="shared" si="228"/>
        <v>District has 100 pumps, with 79 % of pumps being electric. The electric tariff subsidy is Very High. These pumps abstract 282 MCM of groundwater.</v>
      </c>
      <c r="AG648" s="146">
        <f>INDEX(Replacement!N:N,MATCH(B648,Replacement!B:B,0))</f>
        <v>93.53</v>
      </c>
      <c r="AH648" s="147">
        <f>INDEX('Community SIP'!C:C,MATCH(B648,'Community SIP'!B:B,0))</f>
        <v>0.69</v>
      </c>
      <c r="AI648" s="147">
        <f>INDEX('Community SIP'!D:D,MATCH(B648,'Community SIP'!B:B,0))</f>
        <v>1.6</v>
      </c>
      <c r="AJ648" s="67" t="str">
        <f t="shared" si="229"/>
        <v>Very High</v>
      </c>
      <c r="AK648" s="64">
        <f t="shared" si="230"/>
        <v>4</v>
      </c>
      <c r="AL648" s="64" t="str">
        <f t="shared" si="231"/>
        <v>Moderate</v>
      </c>
      <c r="AM648" s="70" t="str">
        <f t="shared" si="232"/>
        <v>Small and Marginal farmers hold 93 % of holdings. The average area per holding is 0.69 ha with Moderate fragmentation of land.</v>
      </c>
      <c r="AN648" s="150" t="str">
        <f>INDEX(DISCOM!E:E,MATCH(B648,DISCOM!B:B,0))</f>
        <v>Eastern Power Distribution Company of Andhra Pradesh Limited (APEPDCL)</v>
      </c>
      <c r="AO648" s="150"/>
      <c r="AP648" s="150" t="str">
        <f>INDEX(DISCOM!F:F,MATCH(B648,DISCOM!B:B,0))</f>
        <v>A</v>
      </c>
      <c r="AQ648" s="74" t="str">
        <f>INDEX(DISCOM!H:H,MATCH(B648,DISCOM!B:B,0))</f>
        <v>Yes</v>
      </c>
      <c r="AR648" s="150" t="s">
        <v>726</v>
      </c>
      <c r="AS648" s="77">
        <f>(INDEX(Tariff!D:D,MATCH(A648,Tariff!A:A,0)))*100</f>
        <v>0</v>
      </c>
      <c r="AT648" s="85" t="str">
        <f>(INDEX(Tariff!E:E,MATCH(A648,Tariff!A:A,0)))</f>
        <v>Very High</v>
      </c>
      <c r="AU648" s="86" t="str">
        <f t="shared" si="233"/>
        <v>Eastern Power Distribution Company of Andhra Pradesh Limited (APEPDCL) is the Distribution Company responsible for distributing electricity. The rating of DISCOM (capturing financial and operational metrics) is A. More than 70 % of feeder is segregated.</v>
      </c>
      <c r="AV648" s="119" t="str">
        <f>INDEX('Community SIP'!I:I,MATCH(B648,'Community SIP'!B:B,0))</f>
        <v>Community SIP</v>
      </c>
      <c r="AW648" s="119" t="str">
        <f t="shared" si="236"/>
        <v xml:space="preserve"> Small farm areas alongside higher fragmentation of holdings suggests community SIPs may be preferred</v>
      </c>
      <c r="AX648" s="119" t="str">
        <f t="shared" si="237"/>
        <v/>
      </c>
      <c r="AY648" s="119"/>
      <c r="AZ648" s="119" t="str">
        <f t="shared" si="234"/>
        <v>Electric</v>
      </c>
      <c r="BA648" s="120" t="s">
        <v>728</v>
      </c>
      <c r="BB648" s="120" t="str">
        <f>INDEX(DISCOM!H:H,MATCH(B648,DISCOM!B:B,0))</f>
        <v>Yes</v>
      </c>
      <c r="BC648" s="153" t="s">
        <v>731</v>
      </c>
      <c r="BD648" s="181" t="str">
        <f t="shared" si="235"/>
        <v>High DISCOM rating alongside feeder segregation and higher proportion of electric pumps suggests both PM-KUSUM model C (IPS and FLS) may be preferred. Small farm areas alongside higher fragmentation of holdings suggests community SIPs may be preferred</v>
      </c>
      <c r="BE648" s="58" t="s">
        <v>732</v>
      </c>
      <c r="BG648">
        <f>Y648*100</f>
        <v>800</v>
      </c>
    </row>
    <row r="649" spans="1:59" ht="123" customHeight="1" x14ac:dyDescent="0.25">
      <c r="A649" s="88" t="str">
        <f>INDEX(Aquifer!A:A,MATCH(B649,Aquifer!C:C,0))</f>
        <v>telangana</v>
      </c>
      <c r="B649" s="89" t="s">
        <v>632</v>
      </c>
      <c r="C649" s="87">
        <v>5.2685213555206998</v>
      </c>
      <c r="D649" s="130">
        <f>INDEX(Aquifer!J:J,MATCH(B649,Aquifer!C:C,0))*100</f>
        <v>70.456188126891462</v>
      </c>
      <c r="E649" s="128">
        <v>128.80000000000001</v>
      </c>
      <c r="F649" s="128">
        <v>83.5</v>
      </c>
      <c r="G649" s="128">
        <v>65.538072708779609</v>
      </c>
      <c r="H649" s="46" t="str">
        <f t="shared" si="219"/>
        <v>High</v>
      </c>
      <c r="I649" s="46" t="str">
        <f t="shared" si="220"/>
        <v>Low</v>
      </c>
      <c r="J649" s="46" t="str">
        <f t="shared" si="221"/>
        <v>Very High</v>
      </c>
      <c r="K649" s="46" t="str">
        <f t="shared" si="222"/>
        <v>High</v>
      </c>
      <c r="L649" s="91" t="str">
        <f t="shared" si="223"/>
        <v>District has High proportion of area under cultivation, supporting Low cropping intensity. Irrigation coverage is Very High with High irrigation water requirements.</v>
      </c>
      <c r="M649" s="132">
        <v>65.649999999999991</v>
      </c>
      <c r="N649" s="132">
        <f>INDEX(Aquifer!H:H,MATCH(B649,Aquifer!C:C,0))</f>
        <v>56.86</v>
      </c>
      <c r="O649" s="77" t="str">
        <f>INDEX(Aquifer!F:F,MATCH(B649,Aquifer!C:C,0))</f>
        <v>HR</v>
      </c>
      <c r="P649" s="134">
        <f>INDEX(surface_water_body!F:F,MATCH(B649,surface_water_body!A:A,0))</f>
        <v>2669</v>
      </c>
      <c r="Q649" s="42">
        <f>INDEX(surface_water_body!D:D,MATCH(B649,surface_water_body!A:A,0))</f>
        <v>79.440290000000417</v>
      </c>
      <c r="R649" s="132">
        <f>INDEX(surface_water_body!E:E,MATCH(B649,surface_water_body!A:A,0))</f>
        <v>0.61176443198781072</v>
      </c>
      <c r="S649" s="43" t="str">
        <f t="shared" si="224"/>
        <v>High</v>
      </c>
      <c r="T649" s="43" t="str">
        <f t="shared" si="225"/>
        <v>Moderate</v>
      </c>
      <c r="U649" s="43">
        <f t="shared" si="238"/>
        <v>4</v>
      </c>
      <c r="V649" s="48" t="str">
        <f t="shared" si="226"/>
        <v>Groundwater contribution to irrigation is High with current groundwater development stage classified as Moderate. There are 2669 surface water bodies, covering 0.6% of district area.</v>
      </c>
      <c r="W649" s="136">
        <v>100</v>
      </c>
      <c r="X649" s="134">
        <v>100</v>
      </c>
      <c r="Y649" s="143">
        <f>INDEX(Aquifer!E:E, MATCH(B649,Aquifer!C:C,0))*100</f>
        <v>0</v>
      </c>
      <c r="Z649" s="139">
        <f>(INDEX(Aquifer!G:G, MATCH(B649,Aquifer!C:C,0)))*(10^4/10^6)</f>
        <v>532.08860000000004</v>
      </c>
      <c r="AA649" s="141">
        <v>0</v>
      </c>
      <c r="AB649" s="56">
        <f>INDEX(Replacement!M:M, MATCH(B649,Replacement!B:B,0))</f>
        <v>8.44</v>
      </c>
      <c r="AC649" s="57">
        <f t="shared" si="239"/>
        <v>1</v>
      </c>
      <c r="AD649" s="57">
        <f>(X649/100)*0.278+(Y649/100)*0.0732</f>
        <v>0.27800000000000002</v>
      </c>
      <c r="AE649" s="44">
        <f t="shared" si="227"/>
        <v>1.1328528902527411E-2</v>
      </c>
      <c r="AF649" s="61" t="str">
        <f t="shared" si="228"/>
        <v>District has 100 pumps, with 100 % of pumps being electric. The electric tariff subsidy is Very High. These pumps abstract 532 MCM of groundwater.</v>
      </c>
      <c r="AG649" s="146">
        <f>INDEX(Replacement!N:N,MATCH(B649,Replacement!B:B,0))</f>
        <v>92.423629309999995</v>
      </c>
      <c r="AH649" s="147">
        <f>INDEX('Community SIP'!C:C,MATCH(B649,'Community SIP'!B:B,0))</f>
        <v>0.8</v>
      </c>
      <c r="AI649" s="147">
        <f>INDEX('Community SIP'!D:D,MATCH(B649,'Community SIP'!B:B,0))</f>
        <v>1.33</v>
      </c>
      <c r="AJ649" s="67" t="str">
        <f t="shared" si="229"/>
        <v>Very High</v>
      </c>
      <c r="AK649" s="64">
        <f t="shared" si="230"/>
        <v>4</v>
      </c>
      <c r="AL649" s="64" t="str">
        <f t="shared" si="231"/>
        <v>Moderate</v>
      </c>
      <c r="AM649" s="70" t="str">
        <f t="shared" si="232"/>
        <v>Small and Marginal farmers hold 92 % of holdings. The average area per holding is 0.8 ha with Moderate fragmentation of land.</v>
      </c>
      <c r="AN649" s="150" t="str">
        <f>INDEX(DISCOM!E:E,MATCH(B649,DISCOM!B:B,0))</f>
        <v>Northern Power Distribution Company of Telangana Limited (TSNPDCL)</v>
      </c>
      <c r="AO649" s="150"/>
      <c r="AP649" s="150" t="str">
        <f>INDEX(DISCOM!F:F,MATCH(B649,DISCOM!B:B,0))</f>
        <v>C</v>
      </c>
      <c r="AQ649" s="74" t="str">
        <f>INDEX(DISCOM!H:H,MATCH(B649,DISCOM!B:B,0))</f>
        <v>No</v>
      </c>
      <c r="AR649" s="150"/>
      <c r="AS649" s="77">
        <f>(INDEX(Tariff!D:D,MATCH(A649,Tariff!A:A,0)))*100</f>
        <v>0</v>
      </c>
      <c r="AT649" s="85" t="str">
        <f>(INDEX(Tariff!E:E,MATCH(A649,Tariff!A:A,0)))</f>
        <v>Very High</v>
      </c>
      <c r="AU649" s="86" t="str">
        <f t="shared" si="233"/>
        <v xml:space="preserve">Northern Power Distribution Company of Telangana Limited (TSNPDCL) is the Distribution Company responsible for distributing electricity. The rating of DISCOM (capturing financial and operational metrics) is C. </v>
      </c>
      <c r="AV649" s="119" t="str">
        <f>INDEX('Community SIP'!I:I,MATCH(B649,'Community SIP'!B:B,0))</f>
        <v>Community SIP</v>
      </c>
      <c r="AW649" s="119" t="str">
        <f t="shared" si="236"/>
        <v xml:space="preserve"> Small farm areas alongside higher fragmentation of holdings suggests community SIPs may be preferred</v>
      </c>
      <c r="AX649" s="119" t="str">
        <f t="shared" si="237"/>
        <v/>
      </c>
      <c r="AY649" s="119"/>
      <c r="AZ649" s="120" t="str">
        <f t="shared" si="234"/>
        <v>Electric</v>
      </c>
      <c r="BA649" s="119"/>
      <c r="BB649" s="120" t="str">
        <f>INDEX(DISCOM!H:H,MATCH(B649,DISCOM!B:B,0))</f>
        <v>No</v>
      </c>
      <c r="BC649" s="153" t="s">
        <v>724</v>
      </c>
      <c r="BD649" s="181" t="str">
        <f t="shared" si="235"/>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49" s="58" t="s">
        <v>725</v>
      </c>
      <c r="BG649">
        <f>Y649*100</f>
        <v>0</v>
      </c>
    </row>
    <row r="650" spans="1:59" ht="123" customHeight="1" x14ac:dyDescent="0.25">
      <c r="A650" s="88" t="str">
        <f>INDEX(Aquifer!A:A,MATCH(B650,Aquifer!C:C,0))</f>
        <v>maharashtra</v>
      </c>
      <c r="B650" s="89" t="s">
        <v>113</v>
      </c>
      <c r="C650" s="87">
        <v>5.2684622473299001</v>
      </c>
      <c r="D650" s="130">
        <f>INDEX(Aquifer!J:J,MATCH(B650,Aquifer!C:C,0))*100</f>
        <v>59.59612020989028</v>
      </c>
      <c r="E650" s="128">
        <v>155.6</v>
      </c>
      <c r="F650" s="128">
        <v>9.5</v>
      </c>
      <c r="G650" s="128">
        <v>66.342780915992819</v>
      </c>
      <c r="H650" s="46" t="str">
        <f t="shared" si="219"/>
        <v>High</v>
      </c>
      <c r="I650" s="46" t="str">
        <f t="shared" si="220"/>
        <v>Moderate</v>
      </c>
      <c r="J650" s="46" t="str">
        <f t="shared" si="221"/>
        <v>Low</v>
      </c>
      <c r="K650" s="46" t="str">
        <f t="shared" si="222"/>
        <v>High</v>
      </c>
      <c r="L650" s="91" t="str">
        <f t="shared" si="223"/>
        <v>District has High proportion of area under cultivation, supporting Moderate cropping intensity. Irrigation coverage is Low with High irrigation water requirements.</v>
      </c>
      <c r="M650" s="132">
        <v>90.36</v>
      </c>
      <c r="N650" s="132">
        <f>INDEX(Aquifer!H:H,MATCH(B650,Aquifer!C:C,0))</f>
        <v>53.55</v>
      </c>
      <c r="O650" s="77" t="str">
        <f>INDEX(Aquifer!F:F,MATCH(B650,Aquifer!C:C,0))</f>
        <v>HR</v>
      </c>
      <c r="P650" s="134">
        <f>INDEX(surface_water_body!F:F,MATCH(B650,surface_water_body!A:A,0))</f>
        <v>1372</v>
      </c>
      <c r="Q650" s="42">
        <f>INDEX(surface_water_body!D:D,MATCH(B650,surface_water_body!A:A,0))</f>
        <v>27.95</v>
      </c>
      <c r="R650" s="132">
        <f>INDEX(surface_water_body!E:E,MATCH(B650,surface_water_body!A:A,0))</f>
        <v>0.43500577404987534</v>
      </c>
      <c r="S650" s="43" t="str">
        <f t="shared" si="224"/>
        <v>Very High</v>
      </c>
      <c r="T650" s="43" t="str">
        <f t="shared" si="225"/>
        <v>Moderate</v>
      </c>
      <c r="U650" s="43">
        <f t="shared" si="238"/>
        <v>4</v>
      </c>
      <c r="V650" s="48" t="str">
        <f t="shared" si="226"/>
        <v>Groundwater contribution to irrigation is Very High with current groundwater development stage classified as Moderate. There are 1372 surface water bodies, covering 0.4% of district area.</v>
      </c>
      <c r="W650" s="136">
        <v>100</v>
      </c>
      <c r="X650" s="134">
        <v>100</v>
      </c>
      <c r="Y650" s="143">
        <f>INDEX(Aquifer!E:E, MATCH(B650,Aquifer!C:C,0))*100</f>
        <v>0</v>
      </c>
      <c r="Z650" s="139">
        <f>(INDEX(Aquifer!G:G, MATCH(B650,Aquifer!C:C,0)))*(10^4/10^6)</f>
        <v>31.1846</v>
      </c>
      <c r="AA650" s="141">
        <v>155</v>
      </c>
      <c r="AB650" s="56">
        <f>INDEX(Replacement!M:M, MATCH(B650,Replacement!B:B,0))</f>
        <v>7.3</v>
      </c>
      <c r="AC650" s="57">
        <f t="shared" si="239"/>
        <v>1</v>
      </c>
      <c r="AD650" s="57">
        <f>(X650/100)*0.278+(Y650/100)*0.0732</f>
        <v>0.27800000000000002</v>
      </c>
      <c r="AE650" s="44">
        <f t="shared" si="227"/>
        <v>5.7426209902962963E-4</v>
      </c>
      <c r="AF650" s="61" t="str">
        <f t="shared" si="228"/>
        <v>District has 100 pumps, with 100 % of pumps being electric. The electric tariff subsidy is Moderate. These pumps abstract 31 MCM of groundwater.</v>
      </c>
      <c r="AG650" s="146">
        <f>INDEX(Replacement!N:N,MATCH(B650,Replacement!B:B,0))</f>
        <v>62.87</v>
      </c>
      <c r="AH650" s="147">
        <f>INDEX('Community SIP'!C:C,MATCH(B650,'Community SIP'!B:B,0))</f>
        <v>1.97</v>
      </c>
      <c r="AI650" s="147">
        <f>INDEX('Community SIP'!D:D,MATCH(B650,'Community SIP'!B:B,0))</f>
        <v>1.25</v>
      </c>
      <c r="AJ650" s="67" t="str">
        <f t="shared" si="229"/>
        <v>High</v>
      </c>
      <c r="AK650" s="64">
        <f t="shared" si="230"/>
        <v>3</v>
      </c>
      <c r="AL650" s="64" t="str">
        <f t="shared" si="231"/>
        <v>Low</v>
      </c>
      <c r="AM650" s="70" t="str">
        <f t="shared" si="232"/>
        <v>Small and Marginal farmers hold 62 % of holdings. The average area per holding is 1.97 ha with Low fragmentation of land.</v>
      </c>
      <c r="AN650" s="150" t="str">
        <f>INDEX(DISCOM!E:E,MATCH(B650,DISCOM!B:B,0))</f>
        <v>Maharashtra State Electricity Distribution Company Limited (MSEDCL)</v>
      </c>
      <c r="AO650" s="150"/>
      <c r="AP650" s="150" t="str">
        <f>INDEX(DISCOM!F:F,MATCH(B650,DISCOM!B:B,0))</f>
        <v>C</v>
      </c>
      <c r="AQ650" s="74" t="str">
        <f>INDEX(DISCOM!H:H,MATCH(B650,DISCOM!B:B,0))</f>
        <v>Yes</v>
      </c>
      <c r="AR650" s="150" t="s">
        <v>726</v>
      </c>
      <c r="AS650" s="77">
        <f>(INDEX(Tariff!D:D,MATCH(A650,Tariff!A:A,0)))*100</f>
        <v>155</v>
      </c>
      <c r="AT650" s="85" t="str">
        <f>(INDEX(Tariff!E:E,MATCH(A650,Tariff!A:A,0)))</f>
        <v>Moderate</v>
      </c>
      <c r="AU650" s="86" t="str">
        <f t="shared" si="233"/>
        <v>Maharashtra State Electricity Distribution Company Limited (MSEDCL) is the Distribution Company responsible for distributing electricity. The rating of DISCOM (capturing financial and operational metrics) is C. More than 70 % of feeder is segregated.</v>
      </c>
      <c r="AV650" s="119" t="str">
        <f>INDEX('Community SIP'!I:I,MATCH(B650,'Community SIP'!B:B,0))</f>
        <v/>
      </c>
      <c r="AW650" s="119" t="str">
        <f t="shared" si="236"/>
        <v/>
      </c>
      <c r="AX650" s="119" t="str">
        <f t="shared" si="237"/>
        <v xml:space="preserve"> High groundwater development suggests that new SIPs should focus on surface water sources. </v>
      </c>
      <c r="AY650" s="120" t="s">
        <v>727</v>
      </c>
      <c r="AZ650" s="119" t="str">
        <f t="shared" si="234"/>
        <v>Electric</v>
      </c>
      <c r="BA650" s="119"/>
      <c r="BB650" s="120" t="str">
        <f>INDEX(DISCOM!H:H,MATCH(B650,DISCOM!B:B,0))</f>
        <v>Yes</v>
      </c>
      <c r="BC650" s="153" t="s">
        <v>733</v>
      </c>
      <c r="BD650" s="181" t="str">
        <f t="shared" si="235"/>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50" s="58" t="s">
        <v>734</v>
      </c>
      <c r="BG650">
        <f>Y650*100</f>
        <v>0</v>
      </c>
    </row>
    <row r="651" spans="1:59" ht="123" customHeight="1" x14ac:dyDescent="0.25">
      <c r="A651" s="88" t="str">
        <f>INDEX(Aquifer!A:A,MATCH(B651,Aquifer!C:C,0))</f>
        <v>maharashtra</v>
      </c>
      <c r="B651" s="89" t="s">
        <v>114</v>
      </c>
      <c r="C651" s="87">
        <v>5.32</v>
      </c>
      <c r="D651" s="130">
        <f>INDEX(Aquifer!J:J,MATCH(B651,Aquifer!C:C,0))*100</f>
        <v>64.236990839992202</v>
      </c>
      <c r="E651" s="128">
        <v>109.80000000000001</v>
      </c>
      <c r="F651" s="128">
        <v>9.9</v>
      </c>
      <c r="G651" s="128">
        <v>62.097276484910246</v>
      </c>
      <c r="H651" s="46" t="str">
        <f t="shared" si="219"/>
        <v>High</v>
      </c>
      <c r="I651" s="46" t="str">
        <f t="shared" si="220"/>
        <v>Low</v>
      </c>
      <c r="J651" s="46" t="str">
        <f t="shared" si="221"/>
        <v>Low</v>
      </c>
      <c r="K651" s="46" t="str">
        <f t="shared" si="222"/>
        <v>High</v>
      </c>
      <c r="L651" s="91" t="str">
        <f t="shared" si="223"/>
        <v>District has High proportion of area under cultivation, supporting Low cropping intensity. Irrigation coverage is Low with High irrigation water requirements.</v>
      </c>
      <c r="M651" s="132">
        <v>88.08</v>
      </c>
      <c r="N651" s="132">
        <f>INDEX(Aquifer!H:H,MATCH(B651,Aquifer!C:C,0))</f>
        <v>60.2</v>
      </c>
      <c r="O651" s="77" t="str">
        <f>INDEX(Aquifer!F:F,MATCH(B651,Aquifer!C:C,0))</f>
        <v>HR</v>
      </c>
      <c r="P651" s="134">
        <f>INDEX(surface_water_body!F:F,MATCH(B651,surface_water_body!A:A,0))</f>
        <v>2111</v>
      </c>
      <c r="Q651" s="42">
        <f>INDEX(surface_water_body!D:D,MATCH(B651,surface_water_body!A:A,0))</f>
        <v>21.91</v>
      </c>
      <c r="R651" s="132">
        <f>INDEX(surface_water_body!E:E,MATCH(B651,surface_water_body!A:A,0))</f>
        <v>0.41156001352956439</v>
      </c>
      <c r="S651" s="43" t="str">
        <f t="shared" si="224"/>
        <v>Very High</v>
      </c>
      <c r="T651" s="43" t="str">
        <f t="shared" si="225"/>
        <v>Moderate</v>
      </c>
      <c r="U651" s="43">
        <f t="shared" si="238"/>
        <v>4</v>
      </c>
      <c r="V651" s="48" t="str">
        <f t="shared" si="226"/>
        <v>Groundwater contribution to irrigation is Very High with current groundwater development stage classified as Moderate. There are 2111 surface water bodies, covering 0.4% of district area.</v>
      </c>
      <c r="W651" s="136">
        <v>100</v>
      </c>
      <c r="X651" s="134">
        <v>99</v>
      </c>
      <c r="Y651" s="143">
        <f>INDEX(Aquifer!E:E, MATCH(B651,Aquifer!C:C,0))*100</f>
        <v>1</v>
      </c>
      <c r="Z651" s="139">
        <f>(INDEX(Aquifer!G:G, MATCH(B651,Aquifer!C:C,0)))*(10^4/10^6)</f>
        <v>425.04430000000002</v>
      </c>
      <c r="AA651" s="141">
        <v>155</v>
      </c>
      <c r="AB651" s="56">
        <f>INDEX(Replacement!M:M, MATCH(B651,Replacement!B:B,0))</f>
        <v>9.9</v>
      </c>
      <c r="AC651" s="57">
        <f t="shared" si="239"/>
        <v>1</v>
      </c>
      <c r="AD651" s="57">
        <f>(X651/100)*0.278+(Y651/100)*0.0732</f>
        <v>0.27595200000000003</v>
      </c>
      <c r="AE651" s="44">
        <f t="shared" si="227"/>
        <v>1.0536715583178403E-2</v>
      </c>
      <c r="AF651" s="61" t="str">
        <f t="shared" si="228"/>
        <v>District has 100 pumps, with 99 % of pumps being electric. The electric tariff subsidy is Moderate. These pumps abstract 425 MCM of groundwater.</v>
      </c>
      <c r="AG651" s="146">
        <f>INDEX(Replacement!N:N,MATCH(B651,Replacement!B:B,0))</f>
        <v>75.180000000000007</v>
      </c>
      <c r="AH651" s="147">
        <f>INDEX('Community SIP'!C:C,MATCH(B651,'Community SIP'!B:B,0))</f>
        <v>1.58</v>
      </c>
      <c r="AI651" s="147">
        <f>INDEX('Community SIP'!D:D,MATCH(B651,'Community SIP'!B:B,0))</f>
        <v>1.3</v>
      </c>
      <c r="AJ651" s="67" t="str">
        <f t="shared" si="229"/>
        <v>High</v>
      </c>
      <c r="AK651" s="64">
        <f t="shared" si="230"/>
        <v>3</v>
      </c>
      <c r="AL651" s="64" t="str">
        <f t="shared" si="231"/>
        <v>Moderate</v>
      </c>
      <c r="AM651" s="70" t="str">
        <f t="shared" si="232"/>
        <v>Small and Marginal farmers hold 75 % of holdings. The average area per holding is 1.58 ha with Moderate fragmentation of land.</v>
      </c>
      <c r="AN651" s="150" t="str">
        <f>INDEX(DISCOM!E:E,MATCH(B651,DISCOM!B:B,0))</f>
        <v>Maharashtra State Electricity Distribution Company Limited (MSEDCL)</v>
      </c>
      <c r="AO651" s="150"/>
      <c r="AP651" s="150" t="str">
        <f>INDEX(DISCOM!F:F,MATCH(B651,DISCOM!B:B,0))</f>
        <v>C</v>
      </c>
      <c r="AQ651" s="74" t="str">
        <f>INDEX(DISCOM!H:H,MATCH(B651,DISCOM!B:B,0))</f>
        <v>Yes</v>
      </c>
      <c r="AR651" s="150" t="s">
        <v>726</v>
      </c>
      <c r="AS651" s="77">
        <f>(INDEX(Tariff!D:D,MATCH(A651,Tariff!A:A,0)))*100</f>
        <v>155</v>
      </c>
      <c r="AT651" s="85" t="str">
        <f>(INDEX(Tariff!E:E,MATCH(A651,Tariff!A:A,0)))</f>
        <v>Moderate</v>
      </c>
      <c r="AU651" s="86" t="str">
        <f t="shared" si="233"/>
        <v>Maharashtra State Electricity Distribution Company Limited (MSEDCL) is the Distribution Company responsible for distributing electricity. The rating of DISCOM (capturing financial and operational metrics) is C. More than 70 % of feeder is segregated.</v>
      </c>
      <c r="AV651" s="119" t="str">
        <f>INDEX('Community SIP'!I:I,MATCH(B651,'Community SIP'!B:B,0))</f>
        <v/>
      </c>
      <c r="AW651" s="119" t="str">
        <f t="shared" si="236"/>
        <v/>
      </c>
      <c r="AX651" s="119" t="str">
        <f t="shared" si="237"/>
        <v xml:space="preserve"> High groundwater development suggests that new SIPs should focus on surface water sources. </v>
      </c>
      <c r="AY651" s="120" t="s">
        <v>727</v>
      </c>
      <c r="AZ651" s="119" t="str">
        <f t="shared" si="234"/>
        <v>Electric</v>
      </c>
      <c r="BA651" s="119"/>
      <c r="BB651" s="120" t="str">
        <f>INDEX(DISCOM!H:H,MATCH(B651,DISCOM!B:B,0))</f>
        <v>Yes</v>
      </c>
      <c r="BC651" s="153" t="s">
        <v>733</v>
      </c>
      <c r="BD651" s="181" t="str">
        <f t="shared" si="235"/>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51" s="58" t="s">
        <v>734</v>
      </c>
      <c r="BG651">
        <f>Y651*100</f>
        <v>100</v>
      </c>
    </row>
    <row r="652" spans="1:59" ht="123" customHeight="1" x14ac:dyDescent="0.25">
      <c r="A652" s="88" t="str">
        <f>INDEX(Aquifer!A:A,MATCH(B652,Aquifer!C:C,0))</f>
        <v>kerala</v>
      </c>
      <c r="B652" s="89" t="s">
        <v>361</v>
      </c>
      <c r="C652" s="87">
        <v>5.07</v>
      </c>
      <c r="D652" s="130">
        <f>INDEX(Aquifer!J:J,MATCH(B652,Aquifer!C:C,0))*100</f>
        <v>53.404768836340075</v>
      </c>
      <c r="E652" s="128">
        <v>147.9</v>
      </c>
      <c r="F652" s="128">
        <v>13.2</v>
      </c>
      <c r="G652" s="128">
        <v>52.776843179178833</v>
      </c>
      <c r="H652" s="46" t="str">
        <f t="shared" si="219"/>
        <v>High</v>
      </c>
      <c r="I652" s="46" t="str">
        <f t="shared" si="220"/>
        <v>Moderate</v>
      </c>
      <c r="J652" s="46" t="str">
        <f t="shared" si="221"/>
        <v>Low</v>
      </c>
      <c r="K652" s="46" t="str">
        <f t="shared" si="222"/>
        <v>High</v>
      </c>
      <c r="L652" s="91" t="str">
        <f t="shared" si="223"/>
        <v>District has High proportion of area under cultivation, supporting Moderate cropping intensity. Irrigation coverage is Low with High irrigation water requirements.</v>
      </c>
      <c r="M652" s="132">
        <v>20.3</v>
      </c>
      <c r="N652" s="132">
        <f>INDEX(Aquifer!H:H,MATCH(B652,Aquifer!C:C,0))</f>
        <v>27.67</v>
      </c>
      <c r="O652" s="77" t="str">
        <f>INDEX(Aquifer!F:F,MATCH(B652,Aquifer!C:C,0))</f>
        <v>HR</v>
      </c>
      <c r="P652" s="134">
        <f>INDEX(surface_water_body!F:F,MATCH(B652,surface_water_body!A:A,0))</f>
        <v>1943</v>
      </c>
      <c r="Q652" s="42">
        <f>INDEX(surface_water_body!D:D,MATCH(B652,surface_water_body!A:A,0))</f>
        <v>23.558360000000263</v>
      </c>
      <c r="R652" s="132">
        <f>INDEX(surface_water_body!E:E,MATCH(B652,surface_water_body!A:A,0))</f>
        <v>1.0727046398723794</v>
      </c>
      <c r="S652" s="43" t="str">
        <f t="shared" si="224"/>
        <v>Low</v>
      </c>
      <c r="T652" s="43" t="str">
        <f t="shared" si="225"/>
        <v>Low</v>
      </c>
      <c r="U652" s="43">
        <f t="shared" si="238"/>
        <v>4</v>
      </c>
      <c r="V652" s="48" t="str">
        <f t="shared" si="226"/>
        <v>Groundwater contribution to irrigation is Low with current groundwater development stage classified as Low. There are 1943 surface water bodies, covering 1.1% of district area.</v>
      </c>
      <c r="W652" s="136">
        <v>100</v>
      </c>
      <c r="X652" s="134">
        <v>99</v>
      </c>
      <c r="Y652" s="143">
        <f>INDEX(Aquifer!E:E, MATCH(B652,Aquifer!C:C,0))*100</f>
        <v>1</v>
      </c>
      <c r="Z652" s="139">
        <f>(INDEX(Aquifer!G:G, MATCH(B652,Aquifer!C:C,0)))*(10^4/10^6)</f>
        <v>56.377800000000001</v>
      </c>
      <c r="AA652" s="141">
        <v>195</v>
      </c>
      <c r="AB652" s="56">
        <f>INDEX(Replacement!M:M, MATCH(B652,Replacement!B:B,0))</f>
        <v>7.7</v>
      </c>
      <c r="AC652" s="57">
        <f t="shared" si="239"/>
        <v>1</v>
      </c>
      <c r="AD652" s="57">
        <f>(X652/100)*0.278+(Y652/100)*0.0732</f>
        <v>0.27595200000000003</v>
      </c>
      <c r="AE652" s="44">
        <f t="shared" si="227"/>
        <v>1.0870129449872003E-3</v>
      </c>
      <c r="AF652" s="61" t="str">
        <f t="shared" si="228"/>
        <v>District has 100 pumps, with 99 % of pumps being electric. The electric tariff subsidy is Moderate. These pumps abstract 56 MCM of groundwater.</v>
      </c>
      <c r="AG652" s="146">
        <f>INDEX(Replacement!N:N,MATCH(B652,Replacement!B:B,0))</f>
        <v>96.7</v>
      </c>
      <c r="AH652" s="147">
        <f>INDEX('Community SIP'!C:C,MATCH(B652,'Community SIP'!B:B,0))</f>
        <v>0.41</v>
      </c>
      <c r="AI652" s="147">
        <f>INDEX('Community SIP'!D:D,MATCH(B652,'Community SIP'!B:B,0))</f>
        <v>1.27</v>
      </c>
      <c r="AJ652" s="67" t="str">
        <f t="shared" si="229"/>
        <v>Very High</v>
      </c>
      <c r="AK652" s="64">
        <f t="shared" si="230"/>
        <v>4</v>
      </c>
      <c r="AL652" s="64" t="str">
        <f t="shared" si="231"/>
        <v>Moderate</v>
      </c>
      <c r="AM652" s="70" t="str">
        <f t="shared" si="232"/>
        <v>Small and Marginal farmers hold 96 % of holdings. The average area per holding is 0.41 ha with Moderate fragmentation of land.</v>
      </c>
      <c r="AN652" s="150" t="str">
        <f>INDEX(DISCOM!E:E,MATCH(B652,DISCOM!B:B,0))</f>
        <v xml:space="preserve">Kerala State Electricity Board Limited (KSEBL) </v>
      </c>
      <c r="AO652" s="150"/>
      <c r="AP652" s="150" t="str">
        <f>INDEX(DISCOM!F:F,MATCH(B652,DISCOM!B:B,0))</f>
        <v>B-</v>
      </c>
      <c r="AQ652" s="74" t="str">
        <f>INDEX(DISCOM!H:H,MATCH(B652,DISCOM!B:B,0))</f>
        <v>No</v>
      </c>
      <c r="AR652" s="150"/>
      <c r="AS652" s="77">
        <f>(INDEX(Tariff!D:D,MATCH(A652,Tariff!A:A,0)))*100</f>
        <v>195</v>
      </c>
      <c r="AT652" s="85" t="str">
        <f>(INDEX(Tariff!E:E,MATCH(A652,Tariff!A:A,0)))</f>
        <v>Moderate</v>
      </c>
      <c r="AU652" s="86" t="str">
        <f t="shared" si="233"/>
        <v xml:space="preserve">Kerala State Electricity Board Limited (KSEBL)  is the Distribution Company responsible for distributing electricity. The rating of DISCOM (capturing financial and operational metrics) is B-. </v>
      </c>
      <c r="AV652" s="119" t="str">
        <f>INDEX('Community SIP'!I:I,MATCH(B652,'Community SIP'!B:B,0))</f>
        <v>Community SIP</v>
      </c>
      <c r="AW652" s="119" t="str">
        <f t="shared" si="236"/>
        <v xml:space="preserve"> Small farm areas alongside higher fragmentation of holdings suggests community SIPs may be preferred</v>
      </c>
      <c r="AX652" s="119" t="str">
        <f t="shared" si="237"/>
        <v/>
      </c>
      <c r="AY652" s="119"/>
      <c r="AZ652" s="120" t="str">
        <f t="shared" si="234"/>
        <v>Electric</v>
      </c>
      <c r="BA652" s="119"/>
      <c r="BB652" s="120" t="str">
        <f>INDEX(DISCOM!H:H,MATCH(B652,DISCOM!B:B,0))</f>
        <v>No</v>
      </c>
      <c r="BC652" s="153" t="s">
        <v>724</v>
      </c>
      <c r="BD652" s="181" t="str">
        <f t="shared" si="235"/>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52" s="58" t="s">
        <v>725</v>
      </c>
      <c r="BG652">
        <f>Y652*100</f>
        <v>100</v>
      </c>
    </row>
    <row r="653" spans="1:59" ht="123" customHeight="1" x14ac:dyDescent="0.25">
      <c r="A653" s="88" t="str">
        <f>INDEX(Aquifer!A:A,MATCH(B653,Aquifer!C:C,0))</f>
        <v>delhi</v>
      </c>
      <c r="B653" s="89" t="s">
        <v>183</v>
      </c>
      <c r="C653" s="87">
        <v>4.68</v>
      </c>
      <c r="D653" s="130">
        <f>INDEX(Aquifer!J:J,MATCH(B653,Aquifer!C:C,0))*100</f>
        <v>14.841207420264698</v>
      </c>
      <c r="E653" s="128">
        <v>182.1</v>
      </c>
      <c r="F653" s="128">
        <v>0</v>
      </c>
      <c r="G653" s="128">
        <v>80.687699397376818</v>
      </c>
      <c r="H653" s="46" t="str">
        <f t="shared" si="219"/>
        <v>Low</v>
      </c>
      <c r="I653" s="46" t="str">
        <f t="shared" si="220"/>
        <v>High</v>
      </c>
      <c r="J653" s="46" t="str">
        <f t="shared" si="221"/>
        <v>Low</v>
      </c>
      <c r="K653" s="46" t="str">
        <f t="shared" si="222"/>
        <v>Very High</v>
      </c>
      <c r="L653" s="91" t="str">
        <f t="shared" si="223"/>
        <v>District has Low proportion of area under cultivation, supporting High cropping intensity. Irrigation coverage is Low with Very High irrigation water requirements.</v>
      </c>
      <c r="M653" s="132">
        <v>75.73</v>
      </c>
      <c r="N653" s="132">
        <f>INDEX(Aquifer!H:H,MATCH(B653,Aquifer!C:C,0))</f>
        <v>96.24</v>
      </c>
      <c r="O653" s="77" t="str">
        <f>INDEX(Aquifer!F:F,MATCH(B653,Aquifer!C:C,0))</f>
        <v>NA</v>
      </c>
      <c r="P653" s="134">
        <f>INDEX(surface_water_body!F:F,MATCH(B653,surface_water_body!A:A,0))</f>
        <v>77</v>
      </c>
      <c r="Q653" s="42">
        <f>INDEX(surface_water_body!D:D,MATCH(B653,surface_water_body!A:A,0))</f>
        <v>0.23986999999999992</v>
      </c>
      <c r="R653" s="132">
        <f>INDEX(surface_water_body!E:E,MATCH(B653,surface_water_body!A:A,0))</f>
        <v>1.561559201838132E-2</v>
      </c>
      <c r="S653" s="43" t="str">
        <f t="shared" si="224"/>
        <v>Very High</v>
      </c>
      <c r="T653" s="43" t="str">
        <f t="shared" si="225"/>
        <v>Semi-critical</v>
      </c>
      <c r="U653" s="43">
        <f t="shared" si="238"/>
        <v>1</v>
      </c>
      <c r="V653" s="48" t="str">
        <f t="shared" si="226"/>
        <v>Groundwater contribution to irrigation is Very High with current groundwater development stage classified as Semi-critical. There are 77 surface water bodies, covering 0% of district area.</v>
      </c>
      <c r="W653" s="136">
        <v>100</v>
      </c>
      <c r="X653" s="134">
        <v>56.000000000000007</v>
      </c>
      <c r="Y653" s="143">
        <f>INDEX(Aquifer!E:E, MATCH(B653,Aquifer!C:C,0))*100</f>
        <v>43</v>
      </c>
      <c r="AA653" s="141">
        <v>150</v>
      </c>
      <c r="AB653" s="56">
        <f>INDEX(Replacement!M:M, MATCH(B653,Replacement!B:B,0))</f>
        <v>20.290592447241536</v>
      </c>
      <c r="AC653" s="57">
        <f t="shared" si="239"/>
        <v>2</v>
      </c>
      <c r="AD653" s="57">
        <f>(X653/100)*0.278+(Y653/100)*0.0732</f>
        <v>0.18715600000000004</v>
      </c>
      <c r="AE653" s="44">
        <f t="shared" si="227"/>
        <v>0</v>
      </c>
      <c r="AF653" s="61" t="str">
        <f t="shared" si="228"/>
        <v>District has 100 pumps, with 56 % of pumps being electric. The electric tariff subsidy is High. These pumps abstract 0 MCM of groundwater.</v>
      </c>
      <c r="AG653" s="146">
        <f>INDEX(Replacement!N:N,MATCH(B653,Replacement!B:B,0))</f>
        <v>81.39</v>
      </c>
      <c r="AH653" s="147">
        <f>INDEX('Community SIP'!C:C,MATCH(B653,'Community SIP'!B:B,0))</f>
        <v>1.25</v>
      </c>
      <c r="AI653" s="147">
        <f>INDEX('Community SIP'!D:D,MATCH(B653,'Community SIP'!B:B,0))</f>
        <v>1</v>
      </c>
      <c r="AJ653" s="67" t="str">
        <f t="shared" si="229"/>
        <v>Very High</v>
      </c>
      <c r="AK653" s="64">
        <f t="shared" si="230"/>
        <v>3</v>
      </c>
      <c r="AL653" s="64" t="str">
        <f t="shared" si="231"/>
        <v>Low</v>
      </c>
      <c r="AM653" s="70" t="str">
        <f t="shared" si="232"/>
        <v>Small and Marginal farmers hold 81 % of holdings. The average area per holding is 1.25 ha with Low fragmentation of land.</v>
      </c>
      <c r="AN653" s="150" t="e">
        <f>INDEX(DISCOM!E:E,MATCH(B653,DISCOM!B:B,0))</f>
        <v>#N/A</v>
      </c>
      <c r="AO653" s="150"/>
      <c r="AP653" s="150" t="e">
        <f>INDEX(DISCOM!F:F,MATCH(B653,DISCOM!B:B,0))</f>
        <v>#N/A</v>
      </c>
      <c r="AQ653" s="74" t="str">
        <f>INDEX(DISCOM!H:H,MATCH(B653,DISCOM!B:B,0))</f>
        <v>No data</v>
      </c>
      <c r="AR653" s="150"/>
      <c r="AS653" s="77">
        <f>(INDEX(Tariff!D:D,MATCH(A653,Tariff!A:A,0)))*100</f>
        <v>150</v>
      </c>
      <c r="AT653" s="85" t="str">
        <f>(INDEX(Tariff!E:E,MATCH(A653,Tariff!A:A,0)))</f>
        <v>High</v>
      </c>
      <c r="AU653" s="86" t="s">
        <v>735</v>
      </c>
      <c r="AV653" s="119" t="str">
        <f>INDEX('Community SIP'!I:I,MATCH(B653,'Community SIP'!B:B,0))</f>
        <v/>
      </c>
      <c r="AW653" s="119" t="str">
        <f t="shared" si="236"/>
        <v/>
      </c>
      <c r="AX653" s="119" t="str">
        <f t="shared" si="237"/>
        <v xml:space="preserve"> High groundwater development suggests that new SIPs should focus on surface water sources. </v>
      </c>
      <c r="AY653" s="120" t="s">
        <v>727</v>
      </c>
      <c r="AZ653" s="119" t="str">
        <f t="shared" si="234"/>
        <v>mix</v>
      </c>
      <c r="BA653" s="119"/>
      <c r="BB653" s="120" t="str">
        <f>INDEX(DISCOM!H:H,MATCH(B653,DISCOM!B:B,0))</f>
        <v>No data</v>
      </c>
      <c r="BC653" s="153" t="s">
        <v>744</v>
      </c>
      <c r="BD653" s="181" t="str">
        <f t="shared" si="235"/>
        <v xml:space="preserve">No data on DISCOM feeder segregation High groundwater development suggests that new SIPs should focus on surface water sources. </v>
      </c>
      <c r="BE653" s="58" t="s">
        <v>95</v>
      </c>
      <c r="BG653">
        <f>Y653*100</f>
        <v>4300</v>
      </c>
    </row>
    <row r="654" spans="1:59" ht="123" customHeight="1" x14ac:dyDescent="0.25">
      <c r="A654" s="88" t="str">
        <f>INDEX(Aquifer!A:A,MATCH(B654,Aquifer!C:C,0))</f>
        <v>meghalaya</v>
      </c>
      <c r="B654" s="89" t="s">
        <v>62</v>
      </c>
      <c r="C654" s="87">
        <v>4.3763913937592003</v>
      </c>
      <c r="D654" s="130">
        <f>INDEX(Aquifer!J:J,MATCH(B654,Aquifer!C:C,0))*100</f>
        <v>23.532919052239414</v>
      </c>
      <c r="E654" s="128">
        <v>129</v>
      </c>
      <c r="F654" s="128">
        <v>39.1</v>
      </c>
      <c r="G654" s="128">
        <v>35.628300494009423</v>
      </c>
      <c r="H654" s="46" t="str">
        <f t="shared" si="219"/>
        <v>Low</v>
      </c>
      <c r="I654" s="46" t="str">
        <f t="shared" si="220"/>
        <v>Low</v>
      </c>
      <c r="J654" s="46" t="str">
        <f t="shared" si="221"/>
        <v>Moderate</v>
      </c>
      <c r="K654" s="46" t="str">
        <f t="shared" si="222"/>
        <v>Moderate</v>
      </c>
      <c r="L654" s="91" t="str">
        <f t="shared" si="223"/>
        <v>District has Low proportion of area under cultivation, supporting Low cropping intensity. Irrigation coverage is Moderate with Moderate irrigation water requirements.</v>
      </c>
      <c r="M654" s="132">
        <v>13.19</v>
      </c>
      <c r="N654" s="132">
        <f>INDEX(Aquifer!H:H,MATCH(B654,Aquifer!C:C,0))</f>
        <v>17.940000000000001</v>
      </c>
      <c r="O654" s="77" t="str">
        <f>INDEX(Aquifer!F:F,MATCH(B654,Aquifer!C:C,0))</f>
        <v>HR</v>
      </c>
      <c r="P654" s="134">
        <f>INDEX(surface_water_body!F:F,MATCH(B654,surface_water_body!A:A,0))</f>
        <v>2335</v>
      </c>
      <c r="Q654" s="42">
        <f>INDEX(surface_water_body!D:D,MATCH(B654,surface_water_body!A:A,0))</f>
        <v>50.75</v>
      </c>
      <c r="R654" s="132">
        <f>INDEX(surface_water_body!E:E,MATCH(B654,surface_water_body!A:A,0))</f>
        <v>1.6706781296954514</v>
      </c>
      <c r="S654" s="43" t="str">
        <f t="shared" si="224"/>
        <v>Low</v>
      </c>
      <c r="T654" s="43" t="str">
        <f t="shared" si="225"/>
        <v>Low</v>
      </c>
      <c r="U654" s="43">
        <f t="shared" si="238"/>
        <v>4</v>
      </c>
      <c r="V654" s="48" t="str">
        <f t="shared" si="226"/>
        <v>Groundwater contribution to irrigation is Low with current groundwater development stage classified as Low. There are 2335 surface water bodies, covering 1.7% of district area.</v>
      </c>
      <c r="W654" s="136">
        <v>100</v>
      </c>
      <c r="X654" s="134">
        <v>2</v>
      </c>
      <c r="Y654" s="143">
        <f>INDEX(Aquifer!E:E, MATCH(B654,Aquifer!C:C,0))*100</f>
        <v>87</v>
      </c>
      <c r="Z654" s="139">
        <f>INDEX(Aquifer!G:G, MATCH(B654,Aquifer!C:C,0))</f>
        <v>132.32</v>
      </c>
      <c r="AA654" s="141">
        <v>300</v>
      </c>
      <c r="AB654" s="56">
        <f>INDEX(Replacement!M:M, MATCH(B654,Replacement!B:B,0))</f>
        <v>3.5</v>
      </c>
      <c r="AC654" s="57">
        <f t="shared" si="239"/>
        <v>4</v>
      </c>
      <c r="AD654" s="57">
        <f>(X654/100)*0.278+(Y654/100)*0.0732</f>
        <v>6.9244E-2</v>
      </c>
      <c r="AE654" s="44">
        <f t="shared" si="227"/>
        <v>2.9098995976296302E-4</v>
      </c>
      <c r="AF654" s="61" t="str">
        <f t="shared" si="228"/>
        <v>District has 100 pumps, with 2 % of pumps being electric. The electric tariff subsidy is Low. These pumps abstract 132 MCM of groundwater.</v>
      </c>
      <c r="AG654" s="146">
        <f>INDEX(Replacement!N:N,MATCH(B654,Replacement!B:B,0))</f>
        <v>71.91</v>
      </c>
      <c r="AH654" s="147">
        <f>INDEX('Community SIP'!C:C,MATCH(B654,'Community SIP'!B:B,0))</f>
        <v>1.65</v>
      </c>
      <c r="AI654" s="147">
        <f>INDEX('Community SIP'!D:D,MATCH(B654,'Community SIP'!B:B,0))</f>
        <v>1.67</v>
      </c>
      <c r="AJ654" s="67" t="str">
        <f t="shared" si="229"/>
        <v>High</v>
      </c>
      <c r="AK654" s="64">
        <f t="shared" si="230"/>
        <v>3</v>
      </c>
      <c r="AL654" s="64" t="str">
        <f t="shared" si="231"/>
        <v>Moderate</v>
      </c>
      <c r="AM654" s="70" t="str">
        <f t="shared" si="232"/>
        <v>Small and Marginal farmers hold 71 % of holdings. The average area per holding is 1.65 ha with Moderate fragmentation of land.</v>
      </c>
      <c r="AN654" s="150" t="str">
        <f>INDEX(DISCOM!E:E,MATCH(B654,DISCOM!B:B,0))</f>
        <v>Meghalaya Power Distribution Corporation Limited (MePDCL)</v>
      </c>
      <c r="AO654" s="150"/>
      <c r="AP654" s="150" t="str">
        <f>INDEX(DISCOM!F:F,MATCH(B654,DISCOM!B:B,0))</f>
        <v>C-</v>
      </c>
      <c r="AQ654" s="74" t="str">
        <f>INDEX(DISCOM!H:H,MATCH(B654,DISCOM!B:B,0))</f>
        <v>Yes</v>
      </c>
      <c r="AR654" s="150" t="s">
        <v>726</v>
      </c>
      <c r="AS654" s="77">
        <f>(INDEX(Tariff!D:D,MATCH(A654,Tariff!A:A,0)))*100</f>
        <v>300</v>
      </c>
      <c r="AT654" s="85" t="str">
        <f>(INDEX(Tariff!E:E,MATCH(A654,Tariff!A:A,0)))</f>
        <v>Low</v>
      </c>
      <c r="AU654" s="86" t="str">
        <f t="shared" si="233"/>
        <v>Meghalaya Power Distribution Corporation Limited (MePDCL) is the Distribution Company responsible for distributing electricity. The rating of DISCOM (capturing financial and operational metrics) is C-. More than 70 % of feeder is segregated.</v>
      </c>
      <c r="AV654" s="119" t="str">
        <f>INDEX('Community SIP'!I:I,MATCH(B654,'Community SIP'!B:B,0))</f>
        <v/>
      </c>
      <c r="AW654" s="119" t="str">
        <f t="shared" si="236"/>
        <v/>
      </c>
      <c r="AX654" s="119" t="str">
        <f t="shared" si="237"/>
        <v/>
      </c>
      <c r="AY654" s="119"/>
      <c r="AZ654" s="119" t="str">
        <f t="shared" si="234"/>
        <v>Diesel</v>
      </c>
      <c r="BA654" s="119"/>
      <c r="BB654" s="120" t="str">
        <f>INDEX(DISCOM!H:H,MATCH(B654,DISCOM!B:B,0))</f>
        <v>Yes</v>
      </c>
      <c r="BC654" s="153" t="s">
        <v>736</v>
      </c>
      <c r="BD654" s="181" t="str">
        <f t="shared" si="235"/>
        <v>Higher proportion of diesel pumps suggests that PM-KUSUM model B be preferred.</v>
      </c>
      <c r="BE654" s="58" t="s">
        <v>737</v>
      </c>
      <c r="BG654">
        <f>Y654*100</f>
        <v>8700</v>
      </c>
    </row>
    <row r="655" spans="1:59" ht="123" customHeight="1" x14ac:dyDescent="0.25">
      <c r="A655" s="88" t="str">
        <f>INDEX(Aquifer!A:A,MATCH(B655,Aquifer!C:C,0))</f>
        <v>andhra pradesh</v>
      </c>
      <c r="B655" s="89" t="s">
        <v>468</v>
      </c>
      <c r="C655" s="87">
        <v>5.1044653802128996</v>
      </c>
      <c r="D655" s="130">
        <f>INDEX(Aquifer!J:J,MATCH(B655,Aquifer!C:C,0))*100</f>
        <v>48.391471253612927</v>
      </c>
      <c r="E655" s="128">
        <v>142.79999999999998</v>
      </c>
      <c r="F655" s="128">
        <v>91.7</v>
      </c>
      <c r="G655" s="128">
        <v>62.744337573689116</v>
      </c>
      <c r="H655" s="46" t="str">
        <f t="shared" si="219"/>
        <v>Moderate</v>
      </c>
      <c r="I655" s="46" t="str">
        <f t="shared" si="220"/>
        <v>Moderate</v>
      </c>
      <c r="J655" s="46" t="str">
        <f t="shared" si="221"/>
        <v>Very High</v>
      </c>
      <c r="K655" s="46" t="str">
        <f t="shared" si="222"/>
        <v>High</v>
      </c>
      <c r="L655" s="91" t="str">
        <f t="shared" si="223"/>
        <v>District has Moderate proportion of area under cultivation, supporting Moderate cropping intensity. Irrigation coverage is Very High with High irrigation water requirements.</v>
      </c>
      <c r="M655" s="132">
        <v>49.919999999999995</v>
      </c>
      <c r="N655" s="132">
        <f>INDEX(Aquifer!H:H,MATCH(B655,Aquifer!C:C,0))</f>
        <v>10.99</v>
      </c>
      <c r="O655" s="77" t="str">
        <f>INDEX(Aquifer!F:F,MATCH(B655,Aquifer!C:C,0))</f>
        <v>SR</v>
      </c>
      <c r="P655" s="134">
        <f>INDEX(surface_water_body!F:F,MATCH(B655,surface_water_body!A:A,0))</f>
        <v>29600</v>
      </c>
      <c r="Q655" s="42">
        <f>INDEX(surface_water_body!D:D,MATCH(B655,surface_water_body!A:A,0))</f>
        <v>807.48811999995871</v>
      </c>
      <c r="R655" s="132">
        <f>INDEX(surface_water_body!E:E,MATCH(B655,surface_water_body!A:A,0))</f>
        <v>10.326289264478341</v>
      </c>
      <c r="S655" s="43" t="str">
        <f t="shared" si="224"/>
        <v>Moderate</v>
      </c>
      <c r="T655" s="43" t="str">
        <f t="shared" si="225"/>
        <v>Low</v>
      </c>
      <c r="U655" s="43">
        <f t="shared" si="238"/>
        <v>4</v>
      </c>
      <c r="V655" s="48" t="str">
        <f t="shared" si="226"/>
        <v>Groundwater contribution to irrigation is Moderate with current groundwater development stage classified as Low. There are 29600 surface water bodies, covering 10.3% of district area.</v>
      </c>
      <c r="W655" s="136">
        <v>100</v>
      </c>
      <c r="X655" s="134">
        <v>98</v>
      </c>
      <c r="Y655" s="143">
        <f>INDEX(Aquifer!E:E, MATCH(B655,Aquifer!C:C,0))*100</f>
        <v>2</v>
      </c>
      <c r="Z655" s="139">
        <f>INDEX(Aquifer!G:G, MATCH(B655,Aquifer!C:C,0))</f>
        <v>6282.88</v>
      </c>
      <c r="AA655" s="141">
        <v>0</v>
      </c>
      <c r="AB655" s="56">
        <f>INDEX(Replacement!M:M, MATCH(B655,Replacement!B:B,0))</f>
        <v>5.4</v>
      </c>
      <c r="AC655" s="57">
        <f t="shared" si="239"/>
        <v>1</v>
      </c>
      <c r="AD655" s="57">
        <f>(X655/100)*0.278+(Y655/100)*0.0732</f>
        <v>0.27390400000000004</v>
      </c>
      <c r="AE655" s="44">
        <f t="shared" si="227"/>
        <v>8.4324392212480018E-2</v>
      </c>
      <c r="AF655" s="61" t="str">
        <f t="shared" si="228"/>
        <v>District has 100 pumps, with 98 % of pumps being electric. The electric tariff subsidy is Very High. These pumps abstract 6282 MCM of groundwater.</v>
      </c>
      <c r="AG655" s="146">
        <f>INDEX(Replacement!N:N,MATCH(B655,Replacement!B:B,0))</f>
        <v>92.03</v>
      </c>
      <c r="AH655" s="147">
        <f>INDEX('Community SIP'!C:C,MATCH(B655,'Community SIP'!B:B,0))</f>
        <v>0.79</v>
      </c>
      <c r="AI655" s="147">
        <f>INDEX('Community SIP'!D:D,MATCH(B655,'Community SIP'!B:B,0))</f>
        <v>1.61</v>
      </c>
      <c r="AJ655" s="67" t="str">
        <f t="shared" si="229"/>
        <v>Very High</v>
      </c>
      <c r="AK655" s="64">
        <f t="shared" si="230"/>
        <v>4</v>
      </c>
      <c r="AL655" s="64" t="str">
        <f t="shared" si="231"/>
        <v>Moderate</v>
      </c>
      <c r="AM655" s="70" t="str">
        <f t="shared" si="232"/>
        <v>Small and Marginal farmers hold 92 % of holdings. The average area per holding is 0.79 ha with Moderate fragmentation of land.</v>
      </c>
      <c r="AN655" s="150" t="str">
        <f>INDEX(DISCOM!E:E,MATCH(B655,DISCOM!B:B,0))</f>
        <v>Eastern Power Distribution Company of Andhra Pradesh Limited (APEPDCL)</v>
      </c>
      <c r="AO655" s="150"/>
      <c r="AP655" s="150" t="str">
        <f>INDEX(DISCOM!F:F,MATCH(B655,DISCOM!B:B,0))</f>
        <v>A</v>
      </c>
      <c r="AQ655" s="74" t="str">
        <f>INDEX(DISCOM!H:H,MATCH(B655,DISCOM!B:B,0))</f>
        <v>Yes</v>
      </c>
      <c r="AR655" s="150" t="s">
        <v>726</v>
      </c>
      <c r="AS655" s="77">
        <f>(INDEX(Tariff!D:D,MATCH(A655,Tariff!A:A,0)))*100</f>
        <v>0</v>
      </c>
      <c r="AT655" s="85" t="str">
        <f>(INDEX(Tariff!E:E,MATCH(A655,Tariff!A:A,0)))</f>
        <v>Very High</v>
      </c>
      <c r="AU655" s="86" t="str">
        <f t="shared" si="233"/>
        <v>Eastern Power Distribution Company of Andhra Pradesh Limited (APEPDCL) is the Distribution Company responsible for distributing electricity. The rating of DISCOM (capturing financial and operational metrics) is A. More than 70 % of feeder is segregated.</v>
      </c>
      <c r="AV655" s="119" t="str">
        <f>INDEX('Community SIP'!I:I,MATCH(B655,'Community SIP'!B:B,0))</f>
        <v>Community SIP</v>
      </c>
      <c r="AW655" s="119" t="str">
        <f t="shared" si="236"/>
        <v xml:space="preserve"> Small farm areas alongside higher fragmentation of holdings suggests community SIPs may be preferred</v>
      </c>
      <c r="AX655" s="119" t="str">
        <f t="shared" si="237"/>
        <v/>
      </c>
      <c r="AY655" s="119"/>
      <c r="AZ655" s="119" t="str">
        <f t="shared" si="234"/>
        <v>Electric</v>
      </c>
      <c r="BA655" s="120" t="s">
        <v>728</v>
      </c>
      <c r="BB655" s="120" t="str">
        <f>INDEX(DISCOM!H:H,MATCH(B655,DISCOM!B:B,0))</f>
        <v>Yes</v>
      </c>
      <c r="BC655" s="153" t="s">
        <v>731</v>
      </c>
      <c r="BD655" s="181" t="str">
        <f t="shared" si="235"/>
        <v>High DISCOM rating alongside feeder segregation and higher proportion of electric pumps suggests both PM-KUSUM model C (IPS and FLS) may be preferred. Small farm areas alongside higher fragmentation of holdings suggests community SIPs may be preferred</v>
      </c>
      <c r="BE655" s="58" t="s">
        <v>732</v>
      </c>
      <c r="BG655">
        <f>Y655*100</f>
        <v>200</v>
      </c>
    </row>
    <row r="656" spans="1:59" ht="123" customHeight="1" x14ac:dyDescent="0.25">
      <c r="A656" s="88" t="str">
        <f>INDEX(Aquifer!A:A,MATCH(B656,Aquifer!C:C,0))</f>
        <v>arunachal pradesh</v>
      </c>
      <c r="B656" s="89" t="s">
        <v>39</v>
      </c>
      <c r="C656" s="87">
        <v>3.3466315709569998</v>
      </c>
      <c r="D656" s="130">
        <f>INDEX(Aquifer!J:J,MATCH(B656,Aquifer!C:C,0))*100</f>
        <v>46.750114836931559</v>
      </c>
      <c r="E656" s="128">
        <v>111.80000000000001</v>
      </c>
      <c r="F656" s="128">
        <v>5</v>
      </c>
      <c r="G656" s="128">
        <v>32.876102613903051</v>
      </c>
      <c r="H656" s="46" t="str">
        <f t="shared" si="219"/>
        <v>Moderate</v>
      </c>
      <c r="I656" s="46" t="str">
        <f t="shared" si="220"/>
        <v>Low</v>
      </c>
      <c r="J656" s="46" t="str">
        <f t="shared" si="221"/>
        <v>Low</v>
      </c>
      <c r="K656" s="46" t="str">
        <f t="shared" si="222"/>
        <v>Moderate</v>
      </c>
      <c r="L656" s="91" t="str">
        <f t="shared" si="223"/>
        <v>District has Moderate proportion of area under cultivation, supporting Low cropping intensity. Irrigation coverage is Low with Moderate irrigation water requirements.</v>
      </c>
      <c r="M656" s="132">
        <v>0</v>
      </c>
      <c r="N656" s="132">
        <f>INDEX(Aquifer!H:H,MATCH(B656,Aquifer!C:C,0))</f>
        <v>0.09</v>
      </c>
      <c r="O656" s="77" t="str">
        <f>INDEX(Aquifer!F:F,MATCH(B656,Aquifer!C:C,0))</f>
        <v>HR</v>
      </c>
      <c r="P656" s="134">
        <f>INDEX(surface_water_body!F:F,MATCH(B656,surface_water_body!A:A,0))</f>
        <v>18</v>
      </c>
      <c r="Q656" s="42">
        <f>INDEX(surface_water_body!D:D,MATCH(B656,surface_water_body!A:A,0))</f>
        <v>1.601E-2</v>
      </c>
      <c r="R656" s="132">
        <f>INDEX(surface_water_body!E:E,MATCH(B656,surface_water_body!A:A,0))</f>
        <v>2.1661001363628389E-4</v>
      </c>
      <c r="S656" s="43" t="str">
        <f t="shared" si="224"/>
        <v>Low</v>
      </c>
      <c r="T656" s="43" t="str">
        <f t="shared" si="225"/>
        <v>Low</v>
      </c>
      <c r="U656" s="43">
        <f t="shared" si="238"/>
        <v>1</v>
      </c>
      <c r="V656" s="48" t="str">
        <f t="shared" si="226"/>
        <v>Groundwater contribution to irrigation is Low with current groundwater development stage classified as Low. There are 18 surface water bodies, covering 0% of district area.</v>
      </c>
      <c r="W656" s="136">
        <v>100</v>
      </c>
      <c r="X656" s="134">
        <v>0</v>
      </c>
      <c r="Y656" s="143">
        <f>INDEX(Aquifer!E:E, MATCH(B656,Aquifer!C:C,0))*100</f>
        <v>99</v>
      </c>
      <c r="Z656" s="139">
        <f>INDEX(Aquifer!G:G, MATCH(B656,Aquifer!C:C,0))</f>
        <v>15.91</v>
      </c>
      <c r="AA656" s="141">
        <v>290</v>
      </c>
      <c r="AB656" s="56">
        <f>INDEX(Replacement!M:M, MATCH(B656,Replacement!B:B,0))</f>
        <v>3.5176594334044657</v>
      </c>
      <c r="AC656" s="57">
        <f t="shared" si="239"/>
        <v>4</v>
      </c>
      <c r="AD656" s="57">
        <f>(X656/100)*0.278+(Y656/100)*0.0732</f>
        <v>7.2468000000000005E-2</v>
      </c>
      <c r="AE656" s="44">
        <f t="shared" si="227"/>
        <v>3.6802097019370108E-5</v>
      </c>
      <c r="AF656" s="61" t="str">
        <f t="shared" si="228"/>
        <v>District has 100 pumps, with 0 % of pumps being electric. The electric tariff subsidy is Moderate. These pumps abstract 15 MCM of groundwater.</v>
      </c>
      <c r="AG656" s="146">
        <f>INDEX(Replacement!N:N,MATCH(B656,Replacement!B:B,0))</f>
        <v>69.319999999999993</v>
      </c>
      <c r="AH656" s="147">
        <f>INDEX('Community SIP'!C:C,MATCH(B656,'Community SIP'!B:B,0))</f>
        <v>2.02</v>
      </c>
      <c r="AI656" s="147">
        <f>INDEX('Community SIP'!D:D,MATCH(B656,'Community SIP'!B:B,0))</f>
        <v>2.56</v>
      </c>
      <c r="AJ656" s="67" t="str">
        <f t="shared" si="229"/>
        <v>High</v>
      </c>
      <c r="AK656" s="64">
        <f t="shared" si="230"/>
        <v>2</v>
      </c>
      <c r="AL656" s="64" t="str">
        <f t="shared" si="231"/>
        <v>High</v>
      </c>
      <c r="AM656" s="70" t="str">
        <f t="shared" si="232"/>
        <v>Small and Marginal farmers hold 69 % of holdings. The average area per holding is 2.02 ha with High fragmentation of land.</v>
      </c>
      <c r="AN656" s="150" t="e">
        <f>INDEX(DISCOM!E:E,MATCH(B656,DISCOM!B:B,0))</f>
        <v>#N/A</v>
      </c>
      <c r="AO656" s="150"/>
      <c r="AP656" s="150" t="e">
        <f>INDEX(DISCOM!F:F,MATCH(B656,DISCOM!B:B,0))</f>
        <v>#N/A</v>
      </c>
      <c r="AQ656" s="74" t="str">
        <f>INDEX(DISCOM!H:H,MATCH(B656,DISCOM!B:B,0))</f>
        <v>No data</v>
      </c>
      <c r="AR656" s="150"/>
      <c r="AS656" s="77">
        <f>(INDEX(Tariff!D:D,MATCH(A656,Tariff!A:A,0)))*100</f>
        <v>290</v>
      </c>
      <c r="AT656" s="85" t="str">
        <f>(INDEX(Tariff!E:E,MATCH(A656,Tariff!A:A,0)))</f>
        <v>Moderate</v>
      </c>
      <c r="AU656" s="86" t="s">
        <v>735</v>
      </c>
      <c r="AV656" s="119" t="str">
        <f>INDEX('Community SIP'!I:I,MATCH(B656,'Community SIP'!B:B,0))</f>
        <v/>
      </c>
      <c r="AW656" s="119" t="str">
        <f t="shared" si="236"/>
        <v/>
      </c>
      <c r="AX656" s="119" t="str">
        <f t="shared" si="237"/>
        <v/>
      </c>
      <c r="AY656" s="119"/>
      <c r="AZ656" s="119" t="str">
        <f t="shared" si="234"/>
        <v>Diesel</v>
      </c>
      <c r="BA656" s="119"/>
      <c r="BB656" s="120" t="str">
        <f>INDEX(DISCOM!H:H,MATCH(B656,DISCOM!B:B,0))</f>
        <v>No data</v>
      </c>
      <c r="BC656" s="153" t="s">
        <v>736</v>
      </c>
      <c r="BD656" s="181" t="str">
        <f t="shared" si="235"/>
        <v>Higher proportion of diesel pumps suggests that PM-KUSUM model B be preferred.</v>
      </c>
      <c r="BE656" s="58" t="s">
        <v>737</v>
      </c>
      <c r="BG656">
        <f>Y656*100</f>
        <v>9900</v>
      </c>
    </row>
    <row r="657" spans="1:59" ht="123" customHeight="1" x14ac:dyDescent="0.25">
      <c r="A657" s="88" t="str">
        <f>INDEX(Aquifer!A:A,MATCH(B657,Aquifer!C:C,0))</f>
        <v>meghalaya</v>
      </c>
      <c r="B657" s="89" t="s">
        <v>115</v>
      </c>
      <c r="C657" s="87">
        <v>4.3414260065062997</v>
      </c>
      <c r="D657" s="130">
        <f>INDEX(Aquifer!J:J,MATCH(B657,Aquifer!C:C,0))*100</f>
        <v>3.5872646941255262</v>
      </c>
      <c r="E657" s="128">
        <v>137.9</v>
      </c>
      <c r="F657" s="128">
        <v>72.2</v>
      </c>
      <c r="G657" s="128">
        <v>28.289121114683812</v>
      </c>
      <c r="H657" s="46" t="str">
        <f t="shared" si="219"/>
        <v>Low</v>
      </c>
      <c r="I657" s="46" t="str">
        <f t="shared" si="220"/>
        <v>Low</v>
      </c>
      <c r="J657" s="46" t="str">
        <f t="shared" si="221"/>
        <v>High</v>
      </c>
      <c r="K657" s="46" t="str">
        <f t="shared" si="222"/>
        <v>Low</v>
      </c>
      <c r="L657" s="91" t="str">
        <f t="shared" si="223"/>
        <v>District has Low proportion of area under cultivation, supporting Low cropping intensity. Irrigation coverage is High with Low irrigation water requirements.</v>
      </c>
      <c r="M657" s="132">
        <v>0.1</v>
      </c>
      <c r="N657" s="132">
        <f>INDEX(Aquifer!H:H,MATCH(B657,Aquifer!C:C,0))</f>
        <v>1.55</v>
      </c>
      <c r="O657" s="77" t="str">
        <f>INDEX(Aquifer!F:F,MATCH(B657,Aquifer!C:C,0))</f>
        <v>HR</v>
      </c>
      <c r="P657" s="134">
        <f>INDEX(surface_water_body!F:F,MATCH(B657,surface_water_body!A:A,0))</f>
        <v>1158</v>
      </c>
      <c r="Q657" s="42">
        <f>INDEX(surface_water_body!D:D,MATCH(B657,surface_water_body!A:A,0))</f>
        <v>15.31</v>
      </c>
      <c r="R657" s="132">
        <f>INDEX(surface_water_body!E:E,MATCH(B657,surface_water_body!A:A,0))</f>
        <v>0.39963926796095461</v>
      </c>
      <c r="S657" s="43" t="str">
        <f t="shared" si="224"/>
        <v>Low</v>
      </c>
      <c r="T657" s="43" t="str">
        <f t="shared" si="225"/>
        <v>Low</v>
      </c>
      <c r="U657" s="43">
        <f t="shared" si="238"/>
        <v>3</v>
      </c>
      <c r="V657" s="48" t="str">
        <f t="shared" si="226"/>
        <v>Groundwater contribution to irrigation is Low with current groundwater development stage classified as Low. There are 1158 surface water bodies, covering 0.4% of district area.</v>
      </c>
      <c r="W657" s="136">
        <v>100</v>
      </c>
      <c r="X657" s="134">
        <v>0</v>
      </c>
      <c r="Y657" s="143">
        <f>INDEX(Aquifer!E:E, MATCH(B657,Aquifer!C:C,0))*100</f>
        <v>100</v>
      </c>
      <c r="Z657" s="139">
        <f>INDEX(Aquifer!G:G, MATCH(B657,Aquifer!C:C,0))</f>
        <v>578.87</v>
      </c>
      <c r="AA657" s="141">
        <v>300</v>
      </c>
      <c r="AB657" s="56">
        <f>INDEX(Replacement!M:M, MATCH(B657,Replacement!B:B,0))</f>
        <v>1</v>
      </c>
      <c r="AC657" s="57">
        <f t="shared" si="239"/>
        <v>4</v>
      </c>
      <c r="AD657" s="57">
        <f>(X657/100)*0.278+(Y657/100)*0.0732</f>
        <v>7.3200000000000001E-2</v>
      </c>
      <c r="AE657" s="44">
        <f t="shared" si="227"/>
        <v>3.8449831777777777E-4</v>
      </c>
      <c r="AF657" s="61" t="str">
        <f t="shared" si="228"/>
        <v>District has 100 pumps, with 0 % of pumps being electric. The electric tariff subsidy is Low. These pumps abstract 578 MCM of groundwater.</v>
      </c>
      <c r="AG657" s="146">
        <f>INDEX(Replacement!N:N,MATCH(B657,Replacement!B:B,0))</f>
        <v>78.37</v>
      </c>
      <c r="AH657" s="147">
        <f>INDEX('Community SIP'!C:C,MATCH(B657,'Community SIP'!B:B,0))</f>
        <v>1.1000000000000001</v>
      </c>
      <c r="AI657" s="147">
        <f>INDEX('Community SIP'!D:D,MATCH(B657,'Community SIP'!B:B,0))</f>
        <v>1.36</v>
      </c>
      <c r="AJ657" s="67" t="str">
        <f t="shared" si="229"/>
        <v>High</v>
      </c>
      <c r="AK657" s="64">
        <f t="shared" si="230"/>
        <v>3</v>
      </c>
      <c r="AL657" s="64" t="str">
        <f t="shared" si="231"/>
        <v>Moderate</v>
      </c>
      <c r="AM657" s="70" t="str">
        <f t="shared" si="232"/>
        <v>Small and Marginal farmers hold 78 % of holdings. The average area per holding is 1.1 ha with Moderate fragmentation of land.</v>
      </c>
      <c r="AN657" s="150" t="str">
        <f>INDEX(DISCOM!E:E,MATCH(B657,DISCOM!B:B,0))</f>
        <v>Meghalaya Power Distribution Corporation Limited (MePDCL)</v>
      </c>
      <c r="AO657" s="150"/>
      <c r="AP657" s="150" t="str">
        <f>INDEX(DISCOM!F:F,MATCH(B657,DISCOM!B:B,0))</f>
        <v>C-</v>
      </c>
      <c r="AQ657" s="74" t="str">
        <f>INDEX(DISCOM!H:H,MATCH(B657,DISCOM!B:B,0))</f>
        <v>Yes</v>
      </c>
      <c r="AR657" s="150" t="s">
        <v>726</v>
      </c>
      <c r="AS657" s="77">
        <f>(INDEX(Tariff!D:D,MATCH(A657,Tariff!A:A,0)))*100</f>
        <v>300</v>
      </c>
      <c r="AT657" s="85" t="str">
        <f>(INDEX(Tariff!E:E,MATCH(A657,Tariff!A:A,0)))</f>
        <v>Low</v>
      </c>
      <c r="AU657" s="86" t="str">
        <f t="shared" si="233"/>
        <v>Meghalaya Power Distribution Corporation Limited (MePDCL) is the Distribution Company responsible for distributing electricity. The rating of DISCOM (capturing financial and operational metrics) is C-. More than 70 % of feeder is segregated.</v>
      </c>
      <c r="AV657" s="119" t="str">
        <f>INDEX('Community SIP'!I:I,MATCH(B657,'Community SIP'!B:B,0))</f>
        <v/>
      </c>
      <c r="AW657" s="119" t="str">
        <f t="shared" si="236"/>
        <v/>
      </c>
      <c r="AX657" s="119" t="str">
        <f t="shared" si="237"/>
        <v/>
      </c>
      <c r="AY657" s="119"/>
      <c r="AZ657" s="119" t="str">
        <f t="shared" si="234"/>
        <v>Diesel</v>
      </c>
      <c r="BA657" s="119"/>
      <c r="BB657" s="120" t="str">
        <f>INDEX(DISCOM!H:H,MATCH(B657,DISCOM!B:B,0))</f>
        <v>Yes</v>
      </c>
      <c r="BC657" s="153" t="s">
        <v>736</v>
      </c>
      <c r="BD657" s="181" t="str">
        <f t="shared" si="235"/>
        <v>Higher proportion of diesel pumps suggests that PM-KUSUM model B be preferred.</v>
      </c>
      <c r="BE657" s="58" t="s">
        <v>737</v>
      </c>
      <c r="BG657">
        <f>Y657*100</f>
        <v>10000</v>
      </c>
    </row>
    <row r="658" spans="1:59" ht="123" customHeight="1" x14ac:dyDescent="0.25">
      <c r="A658" s="88" t="str">
        <f>INDEX(Aquifer!A:A,MATCH(B658,Aquifer!C:C,0))</f>
        <v>madhya pradesh</v>
      </c>
      <c r="B658" s="89" t="s">
        <v>145</v>
      </c>
      <c r="C658" s="87">
        <v>5.2906306438173001</v>
      </c>
      <c r="D658" s="130">
        <f>INDEX(Aquifer!J:J,MATCH(B658,Aquifer!C:C,0))*100</f>
        <v>50.852066249967933</v>
      </c>
      <c r="E658" s="128">
        <v>170.70000000000002</v>
      </c>
      <c r="F658" s="128">
        <v>71.3</v>
      </c>
      <c r="G658" s="128">
        <v>78.398804368132346</v>
      </c>
      <c r="H658" s="46" t="str">
        <f t="shared" si="219"/>
        <v>High</v>
      </c>
      <c r="I658" s="46" t="str">
        <f t="shared" si="220"/>
        <v>Moderate</v>
      </c>
      <c r="J658" s="46" t="str">
        <f t="shared" si="221"/>
        <v>High</v>
      </c>
      <c r="K658" s="46" t="str">
        <f t="shared" si="222"/>
        <v>Very High</v>
      </c>
      <c r="L658" s="91" t="str">
        <f t="shared" si="223"/>
        <v>District has High proportion of area under cultivation, supporting Moderate cropping intensity. Irrigation coverage is High with Very High irrigation water requirements.</v>
      </c>
      <c r="M658" s="132">
        <v>69.510000000000005</v>
      </c>
      <c r="N658" s="132">
        <f>INDEX(Aquifer!H:H,MATCH(B658,Aquifer!C:C,0))</f>
        <v>45.93</v>
      </c>
      <c r="O658" s="77" t="str">
        <f>INDEX(Aquifer!F:F,MATCH(B658,Aquifer!C:C,0))</f>
        <v>HR</v>
      </c>
      <c r="P658" s="134">
        <f>INDEX(surface_water_body!F:F,MATCH(B658,surface_water_body!A:A,0))</f>
        <v>0</v>
      </c>
      <c r="Q658" s="42">
        <f>INDEX(surface_water_body!D:D,MATCH(B658,surface_water_body!A:A,0))</f>
        <v>0</v>
      </c>
      <c r="R658" s="132">
        <f>INDEX(surface_water_body!E:E,MATCH(B658,surface_water_body!A:A,0))</f>
        <v>0</v>
      </c>
      <c r="S658" s="43" t="str">
        <f t="shared" si="224"/>
        <v>High</v>
      </c>
      <c r="T658" s="43" t="str">
        <f t="shared" si="225"/>
        <v>Low</v>
      </c>
      <c r="U658" s="43">
        <f t="shared" si="238"/>
        <v>1</v>
      </c>
      <c r="V658" s="48" t="str">
        <f t="shared" si="226"/>
        <v>Groundwater contribution to irrigation is High with current groundwater development stage classified as Low. There are 0 surface water bodies, covering 0% of district area.</v>
      </c>
      <c r="W658" s="136">
        <v>100</v>
      </c>
      <c r="X658" s="134">
        <v>91</v>
      </c>
      <c r="Y658" s="143">
        <f>INDEX(Aquifer!E:E, MATCH(B658,Aquifer!C:C,0))*100</f>
        <v>9</v>
      </c>
      <c r="Z658" s="139">
        <f>INDEX(Aquifer!G:G, MATCH(B658,Aquifer!C:C,0))</f>
        <v>42322.26</v>
      </c>
      <c r="AA658" s="141">
        <v>135</v>
      </c>
      <c r="AB658" s="56">
        <f>INDEX(Replacement!M:M, MATCH(B658,Replacement!B:B,0))</f>
        <v>7.8</v>
      </c>
      <c r="AC658" s="57">
        <f t="shared" si="239"/>
        <v>1</v>
      </c>
      <c r="AD658" s="57">
        <f>(X658/100)*0.278+(Y658/100)*0.0732</f>
        <v>0.25956800000000002</v>
      </c>
      <c r="AE658" s="44">
        <f t="shared" si="227"/>
        <v>0.77752958804490691</v>
      </c>
      <c r="AF658" s="61" t="str">
        <f t="shared" si="228"/>
        <v>District has 100 pumps, with 91 % of pumps being electric. The electric tariff subsidy is High. These pumps abstract 42322 MCM of groundwater.</v>
      </c>
      <c r="AG658" s="146">
        <f>INDEX(Replacement!N:N,MATCH(B658,Replacement!B:B,0))</f>
        <v>71.400000000000006</v>
      </c>
      <c r="AH658" s="147">
        <f>INDEX('Community SIP'!C:C,MATCH(B658,'Community SIP'!B:B,0))</f>
        <v>1.75</v>
      </c>
      <c r="AI658" s="147">
        <f>INDEX('Community SIP'!D:D,MATCH(B658,'Community SIP'!B:B,0))</f>
        <v>1.81</v>
      </c>
      <c r="AJ658" s="67" t="str">
        <f t="shared" si="229"/>
        <v>High</v>
      </c>
      <c r="AK658" s="64">
        <f t="shared" si="230"/>
        <v>3</v>
      </c>
      <c r="AL658" s="64" t="str">
        <f t="shared" si="231"/>
        <v>Moderate</v>
      </c>
      <c r="AM658" s="70" t="str">
        <f t="shared" si="232"/>
        <v>Small and Marginal farmers hold 71 % of holdings. The average area per holding is 1.75 ha with Moderate fragmentation of land.</v>
      </c>
      <c r="AN658" s="150" t="str">
        <f>INDEX(DISCOM!E:E,MATCH(B658,DISCOM!B:B,0))</f>
        <v>Madhya Pradesh Paschim Kshetra Vidyut Company Limited (MPPaKVVCL)</v>
      </c>
      <c r="AO658" s="150"/>
      <c r="AP658" s="150" t="str">
        <f>INDEX(DISCOM!F:F,MATCH(B658,DISCOM!B:B,0))</f>
        <v>A</v>
      </c>
      <c r="AQ658" s="74" t="str">
        <f>INDEX(DISCOM!H:H,MATCH(B658,DISCOM!B:B,0))</f>
        <v>Yes</v>
      </c>
      <c r="AR658" s="150" t="s">
        <v>726</v>
      </c>
      <c r="AS658" s="77">
        <f>(INDEX(Tariff!D:D,MATCH(A658,Tariff!A:A,0)))*100</f>
        <v>135</v>
      </c>
      <c r="AT658" s="85" t="str">
        <f>(INDEX(Tariff!E:E,MATCH(A658,Tariff!A:A,0)))</f>
        <v>High</v>
      </c>
      <c r="AU658" s="86" t="str">
        <f t="shared" si="233"/>
        <v>Madhya Pradesh Paschim Kshetra Vidyut Company Limited (MPPaKVVCL) is the Distribution Company responsible for distributing electricity. The rating of DISCOM (capturing financial and operational metrics) is A. More than 70 % of feeder is segregated.</v>
      </c>
      <c r="AV658" s="119" t="str">
        <f>INDEX('Community SIP'!I:I,MATCH(B658,'Community SIP'!B:B,0))</f>
        <v/>
      </c>
      <c r="AW658" s="119" t="str">
        <f t="shared" si="236"/>
        <v/>
      </c>
      <c r="AX658" s="119" t="str">
        <f t="shared" si="237"/>
        <v/>
      </c>
      <c r="AY658" s="119"/>
      <c r="AZ658" s="119" t="str">
        <f t="shared" si="234"/>
        <v>Electric</v>
      </c>
      <c r="BA658" s="120" t="s">
        <v>728</v>
      </c>
      <c r="BB658" s="120" t="str">
        <f>INDEX(DISCOM!H:H,MATCH(B658,DISCOM!B:B,0))</f>
        <v>Yes</v>
      </c>
      <c r="BC658" s="153" t="s">
        <v>731</v>
      </c>
      <c r="BD658" s="181" t="str">
        <f t="shared" si="235"/>
        <v>High DISCOM rating alongside feeder segregation and higher proportion of electric pumps suggests both PM-KUSUM model C (IPS and FLS) may be preferred.</v>
      </c>
      <c r="BE658" s="58" t="s">
        <v>732</v>
      </c>
      <c r="BG658">
        <f>Y658*100</f>
        <v>900</v>
      </c>
    </row>
    <row r="659" spans="1:59" ht="123" customHeight="1" x14ac:dyDescent="0.25">
      <c r="A659" s="88" t="str">
        <f>INDEX(Aquifer!A:A,MATCH(B659,Aquifer!C:C,0))</f>
        <v>arunachal pradesh</v>
      </c>
      <c r="B659" s="89" t="s">
        <v>146</v>
      </c>
      <c r="C659" s="87">
        <v>3.3154030298013999</v>
      </c>
      <c r="D659" s="130">
        <f>INDEX(Aquifer!J:J,MATCH(B659,Aquifer!C:C,0))*100</f>
        <v>49.851945854483922</v>
      </c>
      <c r="E659" s="128">
        <v>111.1</v>
      </c>
      <c r="F659" s="128">
        <v>43.9</v>
      </c>
      <c r="G659" s="128">
        <v>12.353525921016956</v>
      </c>
      <c r="H659" s="46" t="str">
        <f t="shared" si="219"/>
        <v>Moderate</v>
      </c>
      <c r="I659" s="46" t="str">
        <f t="shared" si="220"/>
        <v>Low</v>
      </c>
      <c r="J659" s="46" t="str">
        <f t="shared" si="221"/>
        <v>Moderate</v>
      </c>
      <c r="K659" s="46" t="str">
        <f t="shared" si="222"/>
        <v>Low</v>
      </c>
      <c r="L659" s="91" t="str">
        <f t="shared" si="223"/>
        <v>District has Moderate proportion of area under cultivation, supporting Low cropping intensity. Irrigation coverage is Moderate with Low irrigation water requirements.</v>
      </c>
      <c r="M659" s="132">
        <v>11.37</v>
      </c>
      <c r="N659" s="132">
        <f>INDEX(Aquifer!H:H,MATCH(B659,Aquifer!C:C,0))</f>
        <v>0.16</v>
      </c>
      <c r="O659" s="77" t="str">
        <f>INDEX(Aquifer!F:F,MATCH(B659,Aquifer!C:C,0))</f>
        <v>HR</v>
      </c>
      <c r="P659" s="134">
        <f>INDEX(surface_water_body!F:F,MATCH(B659,surface_water_body!A:A,0))</f>
        <v>63</v>
      </c>
      <c r="Q659" s="42">
        <f>INDEX(surface_water_body!D:D,MATCH(B659,surface_water_body!A:A,0))</f>
        <v>0.23339000000000001</v>
      </c>
      <c r="R659" s="132">
        <f>INDEX(surface_water_body!E:E,MATCH(B659,surface_water_body!A:A,0))</f>
        <v>2.9555040247595653E-3</v>
      </c>
      <c r="S659" s="43" t="str">
        <f t="shared" si="224"/>
        <v>Low</v>
      </c>
      <c r="T659" s="43" t="str">
        <f t="shared" si="225"/>
        <v>Low</v>
      </c>
      <c r="U659" s="43">
        <f t="shared" si="238"/>
        <v>1</v>
      </c>
      <c r="V659" s="48" t="str">
        <f t="shared" si="226"/>
        <v>Groundwater contribution to irrigation is Low with current groundwater development stage classified as Low. There are 63 surface water bodies, covering 0% of district area.</v>
      </c>
      <c r="W659" s="136">
        <v>100</v>
      </c>
      <c r="X659" s="134">
        <v>0</v>
      </c>
      <c r="Y659" s="143">
        <f>INDEX(Aquifer!E:E, MATCH(B659,Aquifer!C:C,0))*100</f>
        <v>100</v>
      </c>
      <c r="Z659" s="139">
        <f>INDEX(Aquifer!G:G, MATCH(B659,Aquifer!C:C,0))</f>
        <v>27.02</v>
      </c>
      <c r="AA659" s="141">
        <v>290</v>
      </c>
      <c r="AB659" s="56">
        <f>INDEX(Replacement!M:M, MATCH(B659,Replacement!B:B,0))</f>
        <v>6.1283317764346599</v>
      </c>
      <c r="AC659" s="57">
        <f t="shared" si="239"/>
        <v>4</v>
      </c>
      <c r="AD659" s="57">
        <f>(X659/100)*0.278+(Y659/100)*0.0732</f>
        <v>7.3200000000000001E-2</v>
      </c>
      <c r="AE659" s="44">
        <f t="shared" si="227"/>
        <v>1.0998691356160038E-4</v>
      </c>
      <c r="AF659" s="61" t="str">
        <f t="shared" si="228"/>
        <v>District has 100 pumps, with 0 % of pumps being electric. The electric tariff subsidy is Moderate. These pumps abstract 27 MCM of groundwater.</v>
      </c>
      <c r="AG659" s="146">
        <f>INDEX(Replacement!N:N,MATCH(B659,Replacement!B:B,0))</f>
        <v>40.06</v>
      </c>
      <c r="AH659" s="147">
        <f>INDEX('Community SIP'!C:C,MATCH(B659,'Community SIP'!B:B,0))</f>
        <v>3.12</v>
      </c>
      <c r="AI659" s="147">
        <f>INDEX('Community SIP'!D:D,MATCH(B659,'Community SIP'!B:B,0))</f>
        <v>2.23</v>
      </c>
      <c r="AJ659" s="67" t="str">
        <f t="shared" si="229"/>
        <v>Moderate</v>
      </c>
      <c r="AK659" s="64">
        <f t="shared" si="230"/>
        <v>1</v>
      </c>
      <c r="AL659" s="64" t="str">
        <f t="shared" si="231"/>
        <v>High</v>
      </c>
      <c r="AM659" s="70" t="str">
        <f t="shared" si="232"/>
        <v>Small and Marginal farmers hold 40 % of holdings. The average area per holding is 3.12 ha with High fragmentation of land.</v>
      </c>
      <c r="AN659" s="150" t="e">
        <f>INDEX(DISCOM!E:E,MATCH(B659,DISCOM!B:B,0))</f>
        <v>#N/A</v>
      </c>
      <c r="AO659" s="150"/>
      <c r="AP659" s="150" t="e">
        <f>INDEX(DISCOM!F:F,MATCH(B659,DISCOM!B:B,0))</f>
        <v>#N/A</v>
      </c>
      <c r="AQ659" s="74" t="str">
        <f>INDEX(DISCOM!H:H,MATCH(B659,DISCOM!B:B,0))</f>
        <v>No data</v>
      </c>
      <c r="AR659" s="150"/>
      <c r="AS659" s="77">
        <f>(INDEX(Tariff!D:D,MATCH(A659,Tariff!A:A,0)))*100</f>
        <v>290</v>
      </c>
      <c r="AT659" s="85" t="str">
        <f>(INDEX(Tariff!E:E,MATCH(A659,Tariff!A:A,0)))</f>
        <v>Moderate</v>
      </c>
      <c r="AU659" s="86" t="s">
        <v>735</v>
      </c>
      <c r="AV659" s="119" t="str">
        <f>INDEX('Community SIP'!I:I,MATCH(B659,'Community SIP'!B:B,0))</f>
        <v/>
      </c>
      <c r="AW659" s="119" t="str">
        <f t="shared" si="236"/>
        <v/>
      </c>
      <c r="AX659" s="119" t="str">
        <f t="shared" si="237"/>
        <v/>
      </c>
      <c r="AY659" s="119"/>
      <c r="AZ659" s="119" t="str">
        <f t="shared" si="234"/>
        <v>Diesel</v>
      </c>
      <c r="BA659" s="119"/>
      <c r="BB659" s="120" t="str">
        <f>INDEX(DISCOM!H:H,MATCH(B659,DISCOM!B:B,0))</f>
        <v>No data</v>
      </c>
      <c r="BC659" s="153" t="s">
        <v>736</v>
      </c>
      <c r="BD659" s="181" t="str">
        <f t="shared" si="235"/>
        <v>Higher proportion of diesel pumps suggests that PM-KUSUM model B be preferred.</v>
      </c>
      <c r="BE659" s="58" t="s">
        <v>737</v>
      </c>
      <c r="BG659">
        <f>Y659*100</f>
        <v>10000</v>
      </c>
    </row>
    <row r="660" spans="1:59" ht="123" customHeight="1" x14ac:dyDescent="0.25">
      <c r="A660" s="88" t="str">
        <f>INDEX(Aquifer!A:A,MATCH(B660,Aquifer!C:C,0))</f>
        <v>sikkim</v>
      </c>
      <c r="B660" s="89" t="s">
        <v>97</v>
      </c>
      <c r="C660" s="87">
        <v>3.5803388233922</v>
      </c>
      <c r="E660" s="128">
        <v>114.99999999999999</v>
      </c>
      <c r="F660" s="128">
        <v>0</v>
      </c>
      <c r="G660" s="128">
        <v>12.638526326158694</v>
      </c>
      <c r="H660" s="46" t="str">
        <f t="shared" si="219"/>
        <v>Low</v>
      </c>
      <c r="I660" s="46" t="str">
        <f t="shared" si="220"/>
        <v>Low</v>
      </c>
      <c r="J660" s="46" t="str">
        <f t="shared" si="221"/>
        <v>Low</v>
      </c>
      <c r="K660" s="46" t="str">
        <f t="shared" si="222"/>
        <v>Low</v>
      </c>
      <c r="L660" s="91" t="str">
        <f t="shared" si="223"/>
        <v>District has Low proportion of area under cultivation, supporting Low cropping intensity. Irrigation coverage is Low with Low irrigation water requirements.</v>
      </c>
      <c r="M660" s="132">
        <v>0</v>
      </c>
      <c r="N660" s="132">
        <f>INDEX(Aquifer!H:H,MATCH(B660,Aquifer!C:C,0))</f>
        <v>6.63</v>
      </c>
      <c r="O660" s="77" t="str">
        <f>INDEX(Aquifer!F:F,MATCH(B660,Aquifer!C:C,0))</f>
        <v>HR</v>
      </c>
      <c r="P660" s="134">
        <f>INDEX(surface_water_body!F:F,MATCH(B660,surface_water_body!A:A,0))</f>
        <v>52</v>
      </c>
      <c r="Q660" s="42">
        <f>INDEX(surface_water_body!D:D,MATCH(B660,surface_water_body!A:A,0))</f>
        <v>0.21954999999999991</v>
      </c>
      <c r="R660" s="132">
        <f>INDEX(surface_water_body!E:E,MATCH(B660,surface_water_body!A:A,0))</f>
        <v>1.8882635436948299E-2</v>
      </c>
      <c r="S660" s="43" t="str">
        <f t="shared" si="224"/>
        <v>Low</v>
      </c>
      <c r="T660" s="43" t="str">
        <f t="shared" si="225"/>
        <v>Low</v>
      </c>
      <c r="U660" s="43">
        <f t="shared" si="238"/>
        <v>1</v>
      </c>
      <c r="V660" s="48" t="str">
        <f t="shared" si="226"/>
        <v>Groundwater contribution to irrigation is Low with current groundwater development stage classified as Low. There are 52 surface water bodies, covering 0% of district area.</v>
      </c>
      <c r="W660" s="136">
        <v>100</v>
      </c>
      <c r="X660" s="134">
        <v>0</v>
      </c>
      <c r="Y660" s="143">
        <f>INDEX(Aquifer!E:E, MATCH(B660,Aquifer!C:C,0))*100</f>
        <v>0</v>
      </c>
      <c r="Z660" s="139">
        <f>INDEX(Aquifer!G:G, MATCH(B660,Aquifer!C:C,0))</f>
        <v>95.56</v>
      </c>
      <c r="AA660" s="141">
        <v>0</v>
      </c>
      <c r="AB660" s="56">
        <f>INDEX(Replacement!M:M, MATCH(B660,Replacement!B:B,0))</f>
        <v>4.9393824811939071</v>
      </c>
      <c r="AC660" s="57">
        <f t="shared" si="239"/>
        <v>4</v>
      </c>
      <c r="AD660" s="57">
        <f>(X660/100)*0.278+(Y660/100)*0.0732</f>
        <v>0</v>
      </c>
      <c r="AE660" s="44">
        <f t="shared" si="227"/>
        <v>0</v>
      </c>
      <c r="AF660" s="61" t="str">
        <f t="shared" si="228"/>
        <v>District has 100 pumps, with 0 % of pumps being electric. The electric tariff subsidy is Very High. These pumps abstract 95 MCM of groundwater.</v>
      </c>
      <c r="AG660" s="146">
        <f>INDEX(Replacement!N:N,MATCH(B660,Replacement!B:B,0))</f>
        <v>82.170372</v>
      </c>
      <c r="AH660" s="147">
        <f>INDEX('Community SIP'!C:C,MATCH(B660,'Community SIP'!B:B,0))</f>
        <v>1.22</v>
      </c>
      <c r="AI660" s="147">
        <f>INDEX('Community SIP'!D:D,MATCH(B660,'Community SIP'!B:B,0))</f>
        <v>1.0900000000000001</v>
      </c>
      <c r="AJ660" s="67" t="str">
        <f t="shared" si="229"/>
        <v>Very High</v>
      </c>
      <c r="AK660" s="64">
        <f t="shared" si="230"/>
        <v>3</v>
      </c>
      <c r="AL660" s="64" t="str">
        <f t="shared" si="231"/>
        <v>Low</v>
      </c>
      <c r="AM660" s="70" t="str">
        <f t="shared" si="232"/>
        <v>Small and Marginal farmers hold 82 % of holdings. The average area per holding is 1.22 ha with Low fragmentation of land.</v>
      </c>
      <c r="AN660" s="150" t="e">
        <f>INDEX(DISCOM!E:E,MATCH(B660,DISCOM!B:B,0))</f>
        <v>#N/A</v>
      </c>
      <c r="AO660" s="150"/>
      <c r="AP660" s="150" t="e">
        <f>INDEX(DISCOM!F:F,MATCH(B660,DISCOM!B:B,0))</f>
        <v>#N/A</v>
      </c>
      <c r="AQ660" s="74" t="str">
        <f>INDEX(DISCOM!H:H,MATCH(B660,DISCOM!B:B,0))</f>
        <v>No data</v>
      </c>
      <c r="AR660" s="150"/>
      <c r="AS660" s="77">
        <f>(INDEX(Tariff!D:D,MATCH(A660,Tariff!A:A,0)))*100</f>
        <v>0</v>
      </c>
      <c r="AT660" s="85" t="str">
        <f>(INDEX(Tariff!E:E,MATCH(A660,Tariff!A:A,0)))</f>
        <v>Very High</v>
      </c>
      <c r="AU660" s="86" t="s">
        <v>735</v>
      </c>
      <c r="AV660" s="119" t="str">
        <f>INDEX('Community SIP'!I:I,MATCH(B660,'Community SIP'!B:B,0))</f>
        <v/>
      </c>
      <c r="AW660" s="119" t="str">
        <f t="shared" si="236"/>
        <v/>
      </c>
      <c r="AX660" s="119" t="str">
        <f t="shared" si="237"/>
        <v/>
      </c>
      <c r="AY660" s="119"/>
      <c r="AZ660" s="119" t="str">
        <f t="shared" si="234"/>
        <v>Diesel</v>
      </c>
      <c r="BA660" s="119"/>
      <c r="BB660" s="120" t="str">
        <f>INDEX(DISCOM!H:H,MATCH(B660,DISCOM!B:B,0))</f>
        <v>No data</v>
      </c>
      <c r="BC660" s="153" t="s">
        <v>736</v>
      </c>
      <c r="BD660" s="181" t="str">
        <f t="shared" si="235"/>
        <v>Higher proportion of diesel pumps suggests that PM-KUSUM model B be preferred.</v>
      </c>
      <c r="BE660" s="58" t="s">
        <v>737</v>
      </c>
      <c r="BG660">
        <f>Y660*100</f>
        <v>0</v>
      </c>
    </row>
    <row r="661" spans="1:59" ht="123" customHeight="1" x14ac:dyDescent="0.25">
      <c r="A661" s="88" t="str">
        <f>INDEX(Aquifer!A:A,MATCH(B661,Aquifer!C:C,0))</f>
        <v>tripura</v>
      </c>
      <c r="B661" s="89" t="s">
        <v>535</v>
      </c>
      <c r="C661" s="87">
        <v>4.5855737808250003</v>
      </c>
      <c r="D661" s="130">
        <f>INDEX(Aquifer!J:J,MATCH(B661,Aquifer!C:C,0))*100</f>
        <v>31.960113197445413</v>
      </c>
      <c r="E661" s="128">
        <v>184.5</v>
      </c>
      <c r="F661" s="128">
        <v>24.4</v>
      </c>
      <c r="G661" s="128">
        <v>36.327777777777776</v>
      </c>
      <c r="H661" s="46" t="str">
        <f t="shared" si="219"/>
        <v>Moderate</v>
      </c>
      <c r="I661" s="46" t="str">
        <f t="shared" si="220"/>
        <v>High</v>
      </c>
      <c r="J661" s="46" t="str">
        <f t="shared" si="221"/>
        <v>Low</v>
      </c>
      <c r="K661" s="46" t="str">
        <f t="shared" si="222"/>
        <v>Moderate</v>
      </c>
      <c r="L661" s="91" t="str">
        <f t="shared" si="223"/>
        <v>District has Moderate proportion of area under cultivation, supporting High cropping intensity. Irrigation coverage is Low with Moderate irrigation water requirements.</v>
      </c>
      <c r="M661" s="132">
        <v>34.4</v>
      </c>
      <c r="N661" s="132">
        <f>INDEX(Aquifer!H:H,MATCH(B661,Aquifer!C:C,0))</f>
        <v>21.21</v>
      </c>
      <c r="O661" s="77" t="str">
        <f>INDEX(Aquifer!F:F,MATCH(B661,Aquifer!C:C,0))</f>
        <v>SR</v>
      </c>
      <c r="P661" s="134">
        <f>INDEX(surface_water_body!F:F,MATCH(B661,surface_water_body!A:A,0))</f>
        <v>0</v>
      </c>
      <c r="Q661" s="42">
        <f>INDEX(surface_water_body!D:D,MATCH(B661,surface_water_body!A:A,0))</f>
        <v>0</v>
      </c>
      <c r="R661" s="132">
        <f>INDEX(surface_water_body!E:E,MATCH(B661,surface_water_body!A:A,0))</f>
        <v>0</v>
      </c>
      <c r="S661" s="43" t="str">
        <f t="shared" si="224"/>
        <v>Moderate</v>
      </c>
      <c r="T661" s="43" t="str">
        <f t="shared" si="225"/>
        <v>Low</v>
      </c>
      <c r="U661" s="43">
        <f t="shared" si="238"/>
        <v>1</v>
      </c>
      <c r="V661" s="48" t="str">
        <f t="shared" si="226"/>
        <v>Groundwater contribution to irrigation is Moderate with current groundwater development stage classified as Low. There are 0 surface water bodies, covering 0% of district area.</v>
      </c>
      <c r="W661" s="136">
        <v>100</v>
      </c>
      <c r="X661" s="134">
        <v>100</v>
      </c>
      <c r="Y661" s="143">
        <f>INDEX(Aquifer!E:E, MATCH(B661,Aquifer!C:C,0))*100</f>
        <v>0</v>
      </c>
      <c r="Z661" s="139">
        <f>INDEX(Aquifer!G:G, MATCH(B661,Aquifer!C:C,0))</f>
        <v>1242.2</v>
      </c>
      <c r="AA661" s="141">
        <v>405</v>
      </c>
      <c r="AB661" s="56">
        <f>INDEX(Replacement!M:M, MATCH(B661,Replacement!B:B,0))</f>
        <v>5.0999999999999996</v>
      </c>
      <c r="AC661" s="57">
        <f t="shared" si="239"/>
        <v>1</v>
      </c>
      <c r="AD661" s="57">
        <f>(X661/100)*0.278+(Y661/100)*0.0732</f>
        <v>0.27800000000000002</v>
      </c>
      <c r="AE661" s="44">
        <f t="shared" si="227"/>
        <v>1.5981179044444443E-2</v>
      </c>
      <c r="AF661" s="61" t="str">
        <f t="shared" si="228"/>
        <v>District has 100 pumps, with 100 % of pumps being electric. The electric tariff subsidy is Low. These pumps abstract 1242 MCM of groundwater.</v>
      </c>
      <c r="AG661" s="146">
        <f>INDEX(Replacement!N:N,MATCH(B661,Replacement!B:B,0))</f>
        <v>97.871263139000007</v>
      </c>
      <c r="AH661" s="147">
        <f>INDEX('Community SIP'!C:C,MATCH(B661,'Community SIP'!B:B,0))</f>
        <v>0.36</v>
      </c>
      <c r="AI661" s="147">
        <f>INDEX('Community SIP'!D:D,MATCH(B661,'Community SIP'!B:B,0))</f>
        <v>1.1100000000000001</v>
      </c>
      <c r="AJ661" s="67" t="str">
        <f t="shared" si="229"/>
        <v>Very High</v>
      </c>
      <c r="AK661" s="64">
        <f t="shared" si="230"/>
        <v>4</v>
      </c>
      <c r="AL661" s="64" t="str">
        <f t="shared" si="231"/>
        <v>Low</v>
      </c>
      <c r="AM661" s="70" t="str">
        <f t="shared" si="232"/>
        <v>Small and Marginal farmers hold 97 % of holdings. The average area per holding is 0.36 ha with Low fragmentation of land.</v>
      </c>
      <c r="AN661" s="150" t="str">
        <f>INDEX(DISCOM!E:E,MATCH(B661,DISCOM!B:B,0))</f>
        <v>Tripura State Electricity Corporation Limited (TSECL)</v>
      </c>
      <c r="AO661" s="150"/>
      <c r="AP661" s="150" t="str">
        <f>INDEX(DISCOM!F:F,MATCH(B661,DISCOM!B:B,0))</f>
        <v>C</v>
      </c>
      <c r="AQ661" s="74" t="str">
        <f>INDEX(DISCOM!H:H,MATCH(B661,DISCOM!B:B,0))</f>
        <v>No</v>
      </c>
      <c r="AR661" s="150"/>
      <c r="AS661" s="77">
        <f>(INDEX(Tariff!D:D,MATCH(A661,Tariff!A:A,0)))*100</f>
        <v>405</v>
      </c>
      <c r="AT661" s="85" t="str">
        <f>(INDEX(Tariff!E:E,MATCH(A661,Tariff!A:A,0)))</f>
        <v>Low</v>
      </c>
      <c r="AU661" s="86" t="str">
        <f t="shared" si="233"/>
        <v xml:space="preserve">Tripura State Electricity Corporation Limited (TSECL) is the Distribution Company responsible for distributing electricity. The rating of DISCOM (capturing financial and operational metrics) is C. </v>
      </c>
      <c r="AV661" s="119" t="str">
        <f>INDEX('Community SIP'!I:I,MATCH(B661,'Community SIP'!B:B,0))</f>
        <v>Community SIP</v>
      </c>
      <c r="AW661" s="119" t="str">
        <f t="shared" si="236"/>
        <v xml:space="preserve"> Small farm areas alongside higher fragmentation of holdings suggests community SIPs may be preferred</v>
      </c>
      <c r="AX661" s="119" t="str">
        <f t="shared" si="237"/>
        <v/>
      </c>
      <c r="AY661" s="119"/>
      <c r="AZ661" s="120" t="str">
        <f t="shared" si="234"/>
        <v>Electric</v>
      </c>
      <c r="BA661" s="119"/>
      <c r="BB661" s="120" t="str">
        <f>INDEX(DISCOM!H:H,MATCH(B661,DISCOM!B:B,0))</f>
        <v>No</v>
      </c>
      <c r="BC661" s="153" t="s">
        <v>724</v>
      </c>
      <c r="BD661" s="181" t="str">
        <f t="shared" si="235"/>
        <v>Electric pump proportion is higher, however low DISCOM rating and low feeder segregation suggests that implementing PM-KUSUM C model may be challenging. Existing diesel pumps can be prioritised under PM-KUSUM B while investments are made to strengthen DISCOM and feeder segregations.  Small farm areas alongside higher fragmentation of holdings suggests community SIPs may be preferred</v>
      </c>
      <c r="BE661" s="58" t="s">
        <v>725</v>
      </c>
      <c r="BG661">
        <f>Y661*100</f>
        <v>0</v>
      </c>
    </row>
    <row r="662" spans="1:59" ht="123" customHeight="1" x14ac:dyDescent="0.25">
      <c r="A662" s="88" t="str">
        <f>INDEX(Aquifer!A:A,MATCH(B662,Aquifer!C:C,0))</f>
        <v>nagaland</v>
      </c>
      <c r="B662" s="89" t="s">
        <v>116</v>
      </c>
      <c r="C662" s="87">
        <v>4.3650050556217002</v>
      </c>
      <c r="D662" s="130">
        <f>INDEX(Aquifer!J:J,MATCH(B662,Aquifer!C:C,0))*100</f>
        <v>22.69856317947329</v>
      </c>
      <c r="E662" s="128">
        <v>151.5</v>
      </c>
      <c r="F662" s="128">
        <v>19.8</v>
      </c>
      <c r="G662" s="128">
        <v>31.129907755836022</v>
      </c>
      <c r="H662" s="46" t="str">
        <f t="shared" si="219"/>
        <v>Low</v>
      </c>
      <c r="I662" s="46" t="str">
        <f t="shared" si="220"/>
        <v>Moderate</v>
      </c>
      <c r="J662" s="46" t="str">
        <f t="shared" si="221"/>
        <v>Low</v>
      </c>
      <c r="K662" s="46" t="str">
        <f t="shared" si="222"/>
        <v>Moderate</v>
      </c>
      <c r="L662" s="91" t="str">
        <f t="shared" si="223"/>
        <v>District has Low proportion of area under cultivation, supporting Moderate cropping intensity. Irrigation coverage is Low with Moderate irrigation water requirements.</v>
      </c>
      <c r="M662" s="132">
        <v>10.780000000000001</v>
      </c>
      <c r="N662" s="132">
        <f>INDEX(Aquifer!H:H,MATCH(B662,Aquifer!C:C,0))</f>
        <v>2.35</v>
      </c>
      <c r="O662" s="77" t="str">
        <f>INDEX(Aquifer!F:F,MATCH(B662,Aquifer!C:C,0))</f>
        <v>HR</v>
      </c>
      <c r="P662" s="134">
        <f>INDEX(surface_water_body!F:F,MATCH(B662,surface_water_body!A:A,0))</f>
        <v>41</v>
      </c>
      <c r="Q662" s="42">
        <f>INDEX(surface_water_body!D:D,MATCH(B662,surface_water_body!A:A,0))</f>
        <v>8.7889999999999982E-2</v>
      </c>
      <c r="R662" s="132">
        <f>INDEX(surface_water_body!E:E,MATCH(B662,surface_water_body!A:A,0))</f>
        <v>5.3395449710620969E-3</v>
      </c>
      <c r="S662" s="43" t="str">
        <f t="shared" si="224"/>
        <v>Low</v>
      </c>
      <c r="T662" s="43" t="str">
        <f t="shared" si="225"/>
        <v>Low</v>
      </c>
      <c r="U662" s="43">
        <f t="shared" si="238"/>
        <v>1</v>
      </c>
      <c r="V662" s="48" t="str">
        <f t="shared" si="226"/>
        <v>Groundwater contribution to irrigation is Low with current groundwater development stage classified as Low. There are 41 surface water bodies, covering 0% of district area.</v>
      </c>
      <c r="W662" s="136">
        <v>100</v>
      </c>
      <c r="X662" s="134">
        <v>0</v>
      </c>
      <c r="Y662" s="143">
        <f>INDEX(Aquifer!E:E, MATCH(B662,Aquifer!C:C,0))*100</f>
        <v>0</v>
      </c>
      <c r="Z662" s="139">
        <f>INDEX(Aquifer!G:G, MATCH(B662,Aquifer!C:C,0))</f>
        <v>96.85</v>
      </c>
      <c r="AA662" s="141">
        <v>320</v>
      </c>
      <c r="AB662" s="56">
        <f>INDEX(Replacement!M:M, MATCH(B662,Replacement!B:B,0))</f>
        <v>4.0999999999999996</v>
      </c>
      <c r="AC662" s="57">
        <f t="shared" si="239"/>
        <v>4</v>
      </c>
      <c r="AD662" s="57">
        <f>(X662/100)*0.278+(Y662/100)*0.0732</f>
        <v>0</v>
      </c>
      <c r="AE662" s="44">
        <f t="shared" si="227"/>
        <v>0</v>
      </c>
      <c r="AF662" s="61" t="str">
        <f t="shared" si="228"/>
        <v>District has 100 pumps, with 0 % of pumps being electric. The electric tariff subsidy is Low. These pumps abstract 96 MCM of groundwater.</v>
      </c>
      <c r="AG662" s="146">
        <f>INDEX(Replacement!N:N,MATCH(B662,Replacement!B:B,0))</f>
        <v>6.74</v>
      </c>
      <c r="AH662" s="147">
        <f>INDEX('Community SIP'!C:C,MATCH(B662,'Community SIP'!B:B,0))</f>
        <v>5.92</v>
      </c>
      <c r="AI662" s="147">
        <f>INDEX('Community SIP'!D:D,MATCH(B662,'Community SIP'!B:B,0))</f>
        <v>1.69</v>
      </c>
      <c r="AJ662" s="67" t="str">
        <f t="shared" si="229"/>
        <v>Low</v>
      </c>
      <c r="AK662" s="64">
        <f t="shared" si="230"/>
        <v>1</v>
      </c>
      <c r="AL662" s="64" t="str">
        <f t="shared" si="231"/>
        <v>Moderate</v>
      </c>
      <c r="AM662" s="70" t="str">
        <f t="shared" si="232"/>
        <v>Small and Marginal farmers hold 6 % of holdings. The average area per holding is 5.92 ha with Moderate fragmentation of land.</v>
      </c>
      <c r="AN662" s="150" t="e">
        <f>INDEX(DISCOM!E:E,MATCH(B662,DISCOM!B:B,0))</f>
        <v>#N/A</v>
      </c>
      <c r="AO662" s="150"/>
      <c r="AP662" s="150" t="e">
        <f>INDEX(DISCOM!F:F,MATCH(B662,DISCOM!B:B,0))</f>
        <v>#N/A</v>
      </c>
      <c r="AQ662" s="74" t="str">
        <f>INDEX(DISCOM!H:H,MATCH(B662,DISCOM!B:B,0))</f>
        <v>No data</v>
      </c>
      <c r="AR662" s="150"/>
      <c r="AS662" s="77">
        <f>(INDEX(Tariff!D:D,MATCH(A662,Tariff!A:A,0)))*100</f>
        <v>320</v>
      </c>
      <c r="AT662" s="85" t="str">
        <f>(INDEX(Tariff!E:E,MATCH(A662,Tariff!A:A,0)))</f>
        <v>Low</v>
      </c>
      <c r="AU662" s="86" t="s">
        <v>735</v>
      </c>
      <c r="AV662" s="119" t="str">
        <f>INDEX('Community SIP'!I:I,MATCH(B662,'Community SIP'!B:B,0))</f>
        <v/>
      </c>
      <c r="AW662" s="119" t="str">
        <f t="shared" si="236"/>
        <v/>
      </c>
      <c r="AX662" s="119" t="str">
        <f t="shared" si="237"/>
        <v/>
      </c>
      <c r="AY662" s="119"/>
      <c r="AZ662" s="119" t="str">
        <f t="shared" si="234"/>
        <v>Diesel</v>
      </c>
      <c r="BA662" s="119"/>
      <c r="BB662" s="120" t="str">
        <f>INDEX(DISCOM!H:H,MATCH(B662,DISCOM!B:B,0))</f>
        <v>No data</v>
      </c>
      <c r="BC662" s="153" t="s">
        <v>736</v>
      </c>
      <c r="BD662" s="181" t="str">
        <f t="shared" si="235"/>
        <v>Higher proportion of diesel pumps suggests that PM-KUSUM model B be preferred.</v>
      </c>
      <c r="BE662" s="58" t="s">
        <v>737</v>
      </c>
      <c r="BG662">
        <f>Y662*100</f>
        <v>0</v>
      </c>
    </row>
    <row r="663" spans="1:59" ht="123" customHeight="1" x14ac:dyDescent="0.25">
      <c r="A663" s="88" t="str">
        <f>INDEX(Aquifer!A:A,MATCH(B663,Aquifer!C:C,0))</f>
        <v>andhra pradesh</v>
      </c>
      <c r="B663" s="89" t="s">
        <v>137</v>
      </c>
      <c r="C663" s="87">
        <v>5.19</v>
      </c>
      <c r="D663" s="130">
        <f>INDEX(Aquifer!J:J,MATCH(B663,Aquifer!C:C,0))*100</f>
        <v>22.196822709811837</v>
      </c>
      <c r="E663" s="128">
        <v>108.1</v>
      </c>
      <c r="F663" s="128">
        <v>48.5</v>
      </c>
      <c r="G663" s="128">
        <v>68.417379806809421</v>
      </c>
      <c r="H663" s="46" t="str">
        <f t="shared" si="219"/>
        <v>Low</v>
      </c>
      <c r="I663" s="46" t="str">
        <f t="shared" si="220"/>
        <v>Low</v>
      </c>
      <c r="J663" s="46" t="str">
        <f t="shared" si="221"/>
        <v>Moderate</v>
      </c>
      <c r="K663" s="46" t="str">
        <f t="shared" si="222"/>
        <v>Very High</v>
      </c>
      <c r="L663" s="91" t="str">
        <f t="shared" si="223"/>
        <v>District has Low proportion of area under cultivation, supporting Low cropping intensity. Irrigation coverage is Moderate with Very High irrigation water requirements.</v>
      </c>
      <c r="M663" s="132">
        <v>80.760000000000005</v>
      </c>
      <c r="N663" s="132">
        <f>INDEX(Aquifer!H:H,MATCH(B663,Aquifer!C:C,0))</f>
        <v>33.85</v>
      </c>
      <c r="O663" s="77" t="str">
        <f>INDEX(Aquifer!F:F,MATCH(B663,Aquifer!C:C,0))</f>
        <v>HR</v>
      </c>
      <c r="P663" s="134">
        <f>INDEX(surface_water_body!F:F,MATCH(B663,surface_water_body!A:A,0))</f>
        <v>7155</v>
      </c>
      <c r="Q663" s="42">
        <f>INDEX(surface_water_body!D:D,MATCH(B663,surface_water_body!A:A,0))</f>
        <v>243.49043000000114</v>
      </c>
      <c r="R663" s="132">
        <f>INDEX(surface_water_body!E:E,MATCH(B663,surface_water_body!A:A,0))</f>
        <v>1.5773947221780857</v>
      </c>
      <c r="S663" s="43" t="str">
        <f t="shared" si="224"/>
        <v>Very High</v>
      </c>
      <c r="T663" s="43" t="str">
        <f t="shared" si="225"/>
        <v>Low</v>
      </c>
      <c r="U663" s="43">
        <f t="shared" si="238"/>
        <v>4</v>
      </c>
      <c r="V663" s="48" t="str">
        <f t="shared" si="226"/>
        <v>Groundwater contribution to irrigation is Very High with current groundwater development stage classified as Low. There are 7155 surface water bodies, covering 1.6% of district area.</v>
      </c>
      <c r="W663" s="136">
        <v>100</v>
      </c>
      <c r="X663" s="134">
        <v>99</v>
      </c>
      <c r="Y663" s="143">
        <f>INDEX(Aquifer!E:E, MATCH(B663,Aquifer!C:C,0))*100</f>
        <v>0</v>
      </c>
      <c r="Z663" s="139">
        <f>INDEX(Aquifer!G:G, MATCH(B663,Aquifer!C:C,0))</f>
        <v>34414.49</v>
      </c>
      <c r="AA663" s="141">
        <v>0</v>
      </c>
      <c r="AB663" s="56">
        <f>INDEX(Replacement!M:M, MATCH(B663,Replacement!B:B,0))</f>
        <v>6.9</v>
      </c>
      <c r="AC663" s="57">
        <f t="shared" si="239"/>
        <v>1</v>
      </c>
      <c r="AD663" s="57">
        <f>(X663/100)*0.278+(Y663/100)*0.0732</f>
        <v>0.27522000000000002</v>
      </c>
      <c r="AE663" s="44">
        <f t="shared" si="227"/>
        <v>0.59302464121670007</v>
      </c>
      <c r="AF663" s="61" t="str">
        <f t="shared" si="228"/>
        <v>District has 100 pumps, with 99 % of pumps being electric. The electric tariff subsidy is Very High. These pumps abstract 34414 MCM of groundwater.</v>
      </c>
      <c r="AG663" s="146">
        <f>INDEX(Replacement!N:N,MATCH(B663,Replacement!B:B,0))</f>
        <v>84.83</v>
      </c>
      <c r="AH663" s="147">
        <f>INDEX('Community SIP'!C:C,MATCH(B663,'Community SIP'!B:B,0))</f>
        <v>1.1399999999999999</v>
      </c>
      <c r="AI663" s="147">
        <f>INDEX('Community SIP'!D:D,MATCH(B663,'Community SIP'!B:B,0))</f>
        <v>1.48</v>
      </c>
      <c r="AJ663" s="67" t="str">
        <f t="shared" si="229"/>
        <v>Very High</v>
      </c>
      <c r="AK663" s="64">
        <f t="shared" si="230"/>
        <v>3</v>
      </c>
      <c r="AL663" s="64" t="str">
        <f t="shared" si="231"/>
        <v>Moderate</v>
      </c>
      <c r="AM663" s="70" t="str">
        <f t="shared" si="232"/>
        <v>Small and Marginal farmers hold 84 % of holdings. The average area per holding is 1.14 ha with Moderate fragmentation of land.</v>
      </c>
      <c r="AN663" s="150" t="str">
        <f>INDEX(DISCOM!E:E,MATCH(B663,DISCOM!B:B,0))</f>
        <v>Southern Power Distribution Company of Andhra Pradesh Limited (APSPDCL)</v>
      </c>
      <c r="AO663" s="150"/>
      <c r="AP663" s="150" t="str">
        <f>INDEX(DISCOM!F:F,MATCH(B663,DISCOM!B:B,0))</f>
        <v>B-</v>
      </c>
      <c r="AQ663" s="74" t="str">
        <f>INDEX(DISCOM!H:H,MATCH(B663,DISCOM!B:B,0))</f>
        <v>Yes</v>
      </c>
      <c r="AR663" s="150" t="s">
        <v>726</v>
      </c>
      <c r="AS663" s="77">
        <f>(INDEX(Tariff!D:D,MATCH(A663,Tariff!A:A,0)))*100</f>
        <v>0</v>
      </c>
      <c r="AT663" s="85" t="str">
        <f>(INDEX(Tariff!E:E,MATCH(A663,Tariff!A:A,0)))</f>
        <v>Very High</v>
      </c>
      <c r="AU663" s="86" t="str">
        <f t="shared" si="233"/>
        <v>Southern Power Distribution Company of Andhra Pradesh Limited (APSPDCL) is the Distribution Company responsible for distributing electricity. The rating of DISCOM (capturing financial and operational metrics) is B-. More than 70 % of feeder is segregated.</v>
      </c>
      <c r="AV663" s="119" t="str">
        <f>INDEX('Community SIP'!I:I,MATCH(B663,'Community SIP'!B:B,0))</f>
        <v/>
      </c>
      <c r="AW663" s="119" t="str">
        <f t="shared" si="236"/>
        <v/>
      </c>
      <c r="AX663" s="119" t="str">
        <f t="shared" si="237"/>
        <v xml:space="preserve"> High groundwater development suggests that new SIPs should focus on surface water sources. </v>
      </c>
      <c r="AY663" s="120" t="s">
        <v>727</v>
      </c>
      <c r="AZ663" s="119" t="str">
        <f t="shared" si="234"/>
        <v>Electric</v>
      </c>
      <c r="BA663" s="119"/>
      <c r="BB663" s="120" t="str">
        <f>INDEX(DISCOM!H:H,MATCH(B663,DISCOM!B:B,0))</f>
        <v>Yes</v>
      </c>
      <c r="BC663" s="153" t="s">
        <v>733</v>
      </c>
      <c r="BD663" s="181" t="str">
        <f t="shared" si="235"/>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63" s="58" t="s">
        <v>734</v>
      </c>
      <c r="BG663">
        <f>Y663*100</f>
        <v>0</v>
      </c>
    </row>
    <row r="664" spans="1:59" ht="123" customHeight="1" x14ac:dyDescent="0.25">
      <c r="A664" s="88" t="str">
        <f>INDEX(Aquifer!A:A,MATCH(B664,Aquifer!C:C,0))</f>
        <v>karnataka</v>
      </c>
      <c r="B664" s="89" t="s">
        <v>79</v>
      </c>
      <c r="C664" s="87">
        <v>5.45</v>
      </c>
      <c r="D664" s="130">
        <f>INDEX(Aquifer!J:J,MATCH(B664,Aquifer!C:C,0))*100</f>
        <v>76.69912883074204</v>
      </c>
      <c r="E664" s="128">
        <v>123.9</v>
      </c>
      <c r="F664" s="128">
        <v>47.2</v>
      </c>
      <c r="G664" s="128">
        <v>63.852762670450069</v>
      </c>
      <c r="H664" s="46" t="str">
        <f t="shared" si="219"/>
        <v>Very High</v>
      </c>
      <c r="I664" s="46" t="str">
        <f t="shared" si="220"/>
        <v>Low</v>
      </c>
      <c r="J664" s="46" t="str">
        <f t="shared" si="221"/>
        <v>Moderate</v>
      </c>
      <c r="K664" s="46" t="str">
        <f t="shared" si="222"/>
        <v>High</v>
      </c>
      <c r="L664" s="91" t="str">
        <f t="shared" si="223"/>
        <v>District has Very High proportion of area under cultivation, supporting Low cropping intensity. Irrigation coverage is Moderate with High irrigation water requirements.</v>
      </c>
      <c r="M664" s="132">
        <v>34.89</v>
      </c>
      <c r="N664" s="132">
        <f>INDEX(Aquifer!H:H,MATCH(B664,Aquifer!C:C,0))</f>
        <v>37.99</v>
      </c>
      <c r="O664" s="77" t="str">
        <f>INDEX(Aquifer!F:F,MATCH(B664,Aquifer!C:C,0))</f>
        <v>HR</v>
      </c>
      <c r="P664" s="134">
        <f>INDEX(surface_water_body!F:F,MATCH(B664,surface_water_body!A:A,0))</f>
        <v>349</v>
      </c>
      <c r="Q664" s="42">
        <f>INDEX(surface_water_body!D:D,MATCH(B664,surface_water_body!A:A,0))</f>
        <v>3.2128200000000002</v>
      </c>
      <c r="R664" s="132">
        <f>INDEX(surface_water_body!E:E,MATCH(B664,surface_water_body!A:A,0))</f>
        <v>5.9361481099709526E-2</v>
      </c>
      <c r="S664" s="43" t="str">
        <f t="shared" si="224"/>
        <v>Moderate</v>
      </c>
      <c r="T664" s="43" t="str">
        <f t="shared" si="225"/>
        <v>Low</v>
      </c>
      <c r="U664" s="43">
        <f t="shared" si="238"/>
        <v>2</v>
      </c>
      <c r="V664" s="48" t="str">
        <f t="shared" si="226"/>
        <v>Groundwater contribution to irrigation is Moderate with current groundwater development stage classified as Low. There are 349 surface water bodies, covering 0.1% of district area.</v>
      </c>
      <c r="W664" s="136">
        <v>100</v>
      </c>
      <c r="X664" s="134">
        <v>100</v>
      </c>
      <c r="Y664" s="143">
        <f>INDEX(Aquifer!E:E, MATCH(B664,Aquifer!C:C,0))*100</f>
        <v>0</v>
      </c>
      <c r="Z664" s="139">
        <f>INDEX(Aquifer!G:G, MATCH(B664,Aquifer!C:C,0))</f>
        <v>19445.400000000001</v>
      </c>
      <c r="AA664" s="141">
        <v>0</v>
      </c>
      <c r="AB664" s="56">
        <f>INDEX(Replacement!M:M, MATCH(B664,Replacement!B:B,0))</f>
        <v>5.8</v>
      </c>
      <c r="AC664" s="57">
        <f t="shared" si="239"/>
        <v>1</v>
      </c>
      <c r="AD664" s="57">
        <f>(X664/100)*0.278+(Y664/100)*0.0732</f>
        <v>0.27800000000000002</v>
      </c>
      <c r="AE664" s="44">
        <f t="shared" si="227"/>
        <v>0.28450636760000003</v>
      </c>
      <c r="AF664" s="61" t="str">
        <f t="shared" si="228"/>
        <v>District has 100 pumps, with 100 % of pumps being electric. The electric tariff subsidy is Very High. These pumps abstract 19445 MCM of groundwater.</v>
      </c>
      <c r="AG664" s="146">
        <f>INDEX(Replacement!N:N,MATCH(B664,Replacement!B:B,0))</f>
        <v>69.34</v>
      </c>
      <c r="AH664" s="147">
        <f>INDEX('Community SIP'!C:C,MATCH(B664,'Community SIP'!B:B,0))</f>
        <v>1.86</v>
      </c>
      <c r="AI664" s="147">
        <f>INDEX('Community SIP'!D:D,MATCH(B664,'Community SIP'!B:B,0))</f>
        <v>1.5</v>
      </c>
      <c r="AJ664" s="67" t="str">
        <f t="shared" si="229"/>
        <v>High</v>
      </c>
      <c r="AK664" s="64">
        <f t="shared" si="230"/>
        <v>3</v>
      </c>
      <c r="AL664" s="64" t="str">
        <f t="shared" si="231"/>
        <v>Moderate</v>
      </c>
      <c r="AM664" s="70" t="str">
        <f t="shared" si="232"/>
        <v>Small and Marginal farmers hold 69 % of holdings. The average area per holding is 1.86 ha with Moderate fragmentation of land.</v>
      </c>
      <c r="AN664" s="150" t="str">
        <f>INDEX(DISCOM!E:E,MATCH(B664,DISCOM!B:B,0))</f>
        <v>Gulbarga Electricity Supply Company Limited (GESCOM)</v>
      </c>
      <c r="AO664" s="150"/>
      <c r="AP664" s="150" t="str">
        <f>INDEX(DISCOM!F:F,MATCH(B664,DISCOM!B:B,0))</f>
        <v>C</v>
      </c>
      <c r="AQ664" s="74" t="str">
        <f>INDEX(DISCOM!H:H,MATCH(B664,DISCOM!B:B,0))</f>
        <v>Yes</v>
      </c>
      <c r="AR664" s="150" t="s">
        <v>726</v>
      </c>
      <c r="AS664" s="77">
        <f>(INDEX(Tariff!D:D,MATCH(A664,Tariff!A:A,0)))*100</f>
        <v>0</v>
      </c>
      <c r="AT664" s="85" t="str">
        <f>(INDEX(Tariff!E:E,MATCH(A664,Tariff!A:A,0)))</f>
        <v>Very High</v>
      </c>
      <c r="AU664" s="86" t="str">
        <f t="shared" si="233"/>
        <v>Gulbarga Electricity Supply Company Limited (GESCOM) is the Distribution Company responsible for distributing electricity. The rating of DISCOM (capturing financial and operational metrics) is C. More than 70 % of feeder is segregated.</v>
      </c>
      <c r="AV664" s="119" t="str">
        <f>INDEX('Community SIP'!I:I,MATCH(B664,'Community SIP'!B:B,0))</f>
        <v/>
      </c>
      <c r="AW664" s="119" t="str">
        <f t="shared" si="236"/>
        <v/>
      </c>
      <c r="AX664" s="119" t="str">
        <f t="shared" si="237"/>
        <v/>
      </c>
      <c r="AY664" s="119"/>
      <c r="AZ664" s="119" t="str">
        <f t="shared" si="234"/>
        <v>Electric</v>
      </c>
      <c r="BA664" s="119"/>
      <c r="BB664" s="120" t="str">
        <f>INDEX(DISCOM!H:H,MATCH(B664,DISCOM!B:B,0))</f>
        <v>Yes</v>
      </c>
      <c r="BC664" s="153" t="s">
        <v>741</v>
      </c>
      <c r="BD664" s="181" t="str">
        <f t="shared" si="235"/>
        <v>Electric pump proportion is higher, with more than 80 % feeder segregation suggesting preferred PM-KUSUM  model is C.  However, low DISCOM rating may be a challenge suggesting investments are to be made to strengthen DISCOM.</v>
      </c>
      <c r="BE664" s="58" t="s">
        <v>742</v>
      </c>
      <c r="BG664">
        <f>Y664*100</f>
        <v>0</v>
      </c>
    </row>
    <row r="665" spans="1:59" ht="123" customHeight="1" x14ac:dyDescent="0.25">
      <c r="A665" s="88" t="str">
        <f>INDEX(Aquifer!A:A,MATCH(B665,Aquifer!C:C,0))</f>
        <v>haryana</v>
      </c>
      <c r="B665" s="89" t="s">
        <v>677</v>
      </c>
      <c r="C665" s="87">
        <v>4.7610622902677999</v>
      </c>
      <c r="D665" s="130">
        <f>INDEX(Aquifer!J:J,MATCH(B665,Aquifer!C:C,0))*100</f>
        <v>65.75033825177546</v>
      </c>
      <c r="E665" s="128">
        <v>192.6</v>
      </c>
      <c r="F665" s="128">
        <v>98.7</v>
      </c>
      <c r="G665" s="128">
        <v>64.736549974229874</v>
      </c>
      <c r="H665" s="46" t="str">
        <f t="shared" si="219"/>
        <v>High</v>
      </c>
      <c r="I665" s="46" t="str">
        <f t="shared" si="220"/>
        <v>High</v>
      </c>
      <c r="J665" s="46" t="str">
        <f t="shared" si="221"/>
        <v>Very High</v>
      </c>
      <c r="K665" s="46" t="str">
        <f t="shared" si="222"/>
        <v>High</v>
      </c>
      <c r="L665" s="91" t="str">
        <f t="shared" si="223"/>
        <v>District has High proportion of area under cultivation, supporting High cropping intensity. Irrigation coverage is Very High with High irrigation water requirements.</v>
      </c>
      <c r="M665" s="132">
        <v>92.77</v>
      </c>
      <c r="N665" s="132">
        <f>INDEX(Aquifer!H:H,MATCH(B665,Aquifer!C:C,0))</f>
        <v>138.53</v>
      </c>
      <c r="O665" s="77" t="str">
        <f>INDEX(Aquifer!F:F,MATCH(B665,Aquifer!C:C,0))</f>
        <v>SR</v>
      </c>
      <c r="P665" s="134">
        <f>INDEX(surface_water_body!F:F,MATCH(B665,surface_water_body!A:A,0))</f>
        <v>799</v>
      </c>
      <c r="Q665" s="42">
        <f>INDEX(surface_water_body!D:D,MATCH(B665,surface_water_body!A:A,0))</f>
        <v>4.2835499999999982</v>
      </c>
      <c r="R665" s="132">
        <f>INDEX(surface_water_body!E:E,MATCH(B665,surface_water_body!A:A,0))</f>
        <v>0.32150493748923659</v>
      </c>
      <c r="S665" s="43" t="str">
        <f t="shared" si="224"/>
        <v>Very High</v>
      </c>
      <c r="T665" s="43" t="str">
        <f t="shared" si="225"/>
        <v>Over-exploited</v>
      </c>
      <c r="U665" s="43">
        <f t="shared" si="238"/>
        <v>2</v>
      </c>
      <c r="V665" s="48" t="str">
        <f t="shared" si="226"/>
        <v>Groundwater contribution to irrigation is Very High with current groundwater development stage classified as Over-exploited. There are 799 surface water bodies, covering 0.3% of district area.</v>
      </c>
      <c r="W665" s="136">
        <v>100</v>
      </c>
      <c r="X665" s="134">
        <v>100</v>
      </c>
      <c r="Y665" s="143">
        <f>INDEX(Aquifer!E:E, MATCH(B665,Aquifer!C:C,0))*100</f>
        <v>0</v>
      </c>
      <c r="Z665" s="139">
        <f>INDEX(Aquifer!G:G, MATCH(B665,Aquifer!C:C,0))</f>
        <v>79227.960000000006</v>
      </c>
      <c r="AA665" s="141">
        <v>10</v>
      </c>
      <c r="AB665" s="56">
        <f>INDEX(Replacement!M:M, MATCH(B665,Replacement!B:B,0))</f>
        <v>15.3</v>
      </c>
      <c r="AC665" s="57">
        <f t="shared" si="239"/>
        <v>1</v>
      </c>
      <c r="AD665" s="57">
        <f>(X665/100)*0.278+(Y665/100)*0.0732</f>
        <v>0.27800000000000002</v>
      </c>
      <c r="AE665" s="44">
        <f t="shared" si="227"/>
        <v>3.057855934840001</v>
      </c>
      <c r="AF665" s="61" t="str">
        <f t="shared" si="228"/>
        <v>District has 100 pumps, with 100 % of pumps being electric. The electric tariff subsidy is Very High. These pumps abstract 79227 MCM of groundwater.</v>
      </c>
      <c r="AG665" s="146">
        <f>INDEX(Replacement!N:N,MATCH(B665,Replacement!B:B,0))</f>
        <v>72.06</v>
      </c>
      <c r="AH665" s="147">
        <f>INDEX('Community SIP'!C:C,MATCH(B665,'Community SIP'!B:B,0))</f>
        <v>1.94</v>
      </c>
      <c r="AI665" s="147">
        <f>INDEX('Community SIP'!D:D,MATCH(B665,'Community SIP'!B:B,0))</f>
        <v>5.5</v>
      </c>
      <c r="AJ665" s="67" t="str">
        <f t="shared" si="229"/>
        <v>High</v>
      </c>
      <c r="AK665" s="64">
        <f t="shared" si="230"/>
        <v>3</v>
      </c>
      <c r="AL665" s="64" t="str">
        <f t="shared" si="231"/>
        <v>Very High</v>
      </c>
      <c r="AM665" s="70" t="str">
        <f t="shared" si="232"/>
        <v>Small and Marginal farmers hold 72 % of holdings. The average area per holding is 1.94 ha with Very High fragmentation of land.</v>
      </c>
      <c r="AN665" s="150" t="str">
        <f>INDEX(DISCOM!E:E,MATCH(B665,DISCOM!B:B,0))</f>
        <v>Uttar Haryana Bijli Vitran Nigam Limited (UHBVNL)</v>
      </c>
      <c r="AO665" s="150"/>
      <c r="AP665" s="150" t="str">
        <f>INDEX(DISCOM!F:F,MATCH(B665,DISCOM!B:B,0))</f>
        <v>A+</v>
      </c>
      <c r="AQ665" s="74" t="str">
        <f>INDEX(DISCOM!H:H,MATCH(B665,DISCOM!B:B,0))</f>
        <v>Yes</v>
      </c>
      <c r="AR665" s="150" t="s">
        <v>726</v>
      </c>
      <c r="AS665" s="77">
        <f>(INDEX(Tariff!D:D,MATCH(A665,Tariff!A:A,0)))*100</f>
        <v>10</v>
      </c>
      <c r="AT665" s="85" t="str">
        <f>(INDEX(Tariff!E:E,MATCH(A665,Tariff!A:A,0)))</f>
        <v>Very High</v>
      </c>
      <c r="AU665" s="86" t="str">
        <f t="shared" si="233"/>
        <v>Uttar Haryana Bijli Vitran Nigam Limited (UHBVNL) is the Distribution Company responsible for distributing electricity. The rating of DISCOM (capturing financial and operational metrics) is A+. More than 70 % of feeder is segregated.</v>
      </c>
      <c r="AV665" s="119" t="str">
        <f>INDEX('Community SIP'!I:I,MATCH(B665,'Community SIP'!B:B,0))</f>
        <v>Community SIP</v>
      </c>
      <c r="AW665" s="119" t="str">
        <f t="shared" si="236"/>
        <v xml:space="preserve"> Small farm areas alongside higher fragmentation of holdings suggests community SIPs may be preferred</v>
      </c>
      <c r="AX665" s="119" t="str">
        <f t="shared" si="237"/>
        <v xml:space="preserve"> High groundwater development suggests that new SIPs should focus on surface water sources. </v>
      </c>
      <c r="AY665" s="120" t="s">
        <v>727</v>
      </c>
      <c r="AZ665" s="120" t="str">
        <f t="shared" si="234"/>
        <v>Electric</v>
      </c>
      <c r="BA665" s="120" t="s">
        <v>728</v>
      </c>
      <c r="BB665" s="120" t="str">
        <f>INDEX(DISCOM!H:H,MATCH(B665,DISCOM!B:B,0))</f>
        <v>Yes</v>
      </c>
      <c r="BC665" s="153" t="s">
        <v>729</v>
      </c>
      <c r="BD665" s="181" t="str">
        <f t="shared" si="235"/>
        <v>High DISCOM rating alongside feeder segregation and need for groundwater management suggests PM-KUSUM model C (IPS) may be preferred to incentivise groundwater conservation. Model C (FLS) may be promoted with appropriate innovation to incentivise groundwater conservation. High groundwater development suggests that new SIPs should focus on surface water sources.  Small farm areas alongside higher fragmentation of holdings suggests community SIPs may be preferred</v>
      </c>
      <c r="BE665" s="58" t="s">
        <v>730</v>
      </c>
      <c r="BG665">
        <f>Y665*100</f>
        <v>0</v>
      </c>
    </row>
    <row r="666" spans="1:59" ht="123" customHeight="1" x14ac:dyDescent="0.25">
      <c r="A666" s="88" t="str">
        <f>INDEX(Aquifer!A:A,MATCH(B666,Aquifer!C:C,0))</f>
        <v>puducherry</v>
      </c>
      <c r="B666" s="89" t="s">
        <v>290</v>
      </c>
      <c r="C666" s="87">
        <v>5.0725206160363001</v>
      </c>
      <c r="D666" s="130">
        <f>INDEX(Aquifer!J:J,MATCH(B666,Aquifer!C:C,0))*100</f>
        <v>20.326223337515685</v>
      </c>
      <c r="E666" s="128">
        <v>134.1</v>
      </c>
      <c r="F666" s="128">
        <v>0</v>
      </c>
      <c r="G666" s="128">
        <v>73.533483445917781</v>
      </c>
      <c r="H666" s="46" t="str">
        <f t="shared" si="219"/>
        <v>Low</v>
      </c>
      <c r="I666" s="46" t="str">
        <f t="shared" si="220"/>
        <v>Low</v>
      </c>
      <c r="J666" s="46" t="str">
        <f t="shared" si="221"/>
        <v>Low</v>
      </c>
      <c r="K666" s="46" t="str">
        <f t="shared" si="222"/>
        <v>Very High</v>
      </c>
      <c r="L666" s="91" t="str">
        <f t="shared" si="223"/>
        <v>District has Low proportion of area under cultivation, supporting Low cropping intensity. Irrigation coverage is Low with Very High irrigation water requirements.</v>
      </c>
      <c r="M666" s="132">
        <v>23.68</v>
      </c>
      <c r="N666" s="132">
        <f>INDEX(Aquifer!H:H,MATCH(B666,Aquifer!C:C,0))</f>
        <v>0</v>
      </c>
      <c r="O666" s="77" t="str">
        <f>INDEX(Aquifer!F:F,MATCH(B666,Aquifer!C:C,0))</f>
        <v>HR</v>
      </c>
      <c r="P666" s="134">
        <f>INDEX(surface_water_body!F:F,MATCH(B666,surface_water_body!A:A,0))</f>
        <v>25</v>
      </c>
      <c r="Q666" s="42">
        <f>INDEX(surface_water_body!D:D,MATCH(B666,surface_water_body!A:A,0))</f>
        <v>0.21797999999999995</v>
      </c>
      <c r="R666" s="132">
        <f>INDEX(surface_water_body!E:E,MATCH(B666,surface_water_body!A:A,0))</f>
        <v>0.68701119428464863</v>
      </c>
      <c r="S666" s="43" t="str">
        <f t="shared" si="224"/>
        <v>Low</v>
      </c>
      <c r="T666" s="43" t="str">
        <f t="shared" si="225"/>
        <v>Low</v>
      </c>
      <c r="U666" s="43">
        <f t="shared" si="238"/>
        <v>1</v>
      </c>
      <c r="V666" s="48" t="str">
        <f t="shared" si="226"/>
        <v>Groundwater contribution to irrigation is Low with current groundwater development stage classified as Low. There are 25 surface water bodies, covering 0.7% of district area.</v>
      </c>
      <c r="W666" s="136">
        <v>100</v>
      </c>
      <c r="X666" s="134">
        <v>0</v>
      </c>
      <c r="Y666" s="143">
        <f>INDEX(Aquifer!E:E, MATCH(B666,Aquifer!C:C,0))*100</f>
        <v>0</v>
      </c>
      <c r="Z666" s="139">
        <f>INDEX(Aquifer!G:G, MATCH(B666,Aquifer!C:C,0))</f>
        <v>0</v>
      </c>
      <c r="AA666" s="141">
        <v>0</v>
      </c>
      <c r="AB666" s="56">
        <f>INDEX(Replacement!M:M, MATCH(B666,Replacement!B:B,0))</f>
        <v>2.7</v>
      </c>
      <c r="AC666" s="57">
        <f t="shared" si="239"/>
        <v>4</v>
      </c>
      <c r="AD666" s="57">
        <f>(X666/100)*0.278+(Y666/100)*0.0732</f>
        <v>0</v>
      </c>
      <c r="AE666" s="44">
        <f t="shared" si="227"/>
        <v>0</v>
      </c>
      <c r="AF666" s="61" t="str">
        <f t="shared" si="228"/>
        <v>District has 100 pumps, with 0 % of pumps being electric. The electric tariff subsidy is Very High. These pumps abstract 0 MCM of groundwater.</v>
      </c>
      <c r="AG666" s="146">
        <f>INDEX(Replacement!N:N,MATCH(B666,Replacement!B:B,0))</f>
        <v>90.49</v>
      </c>
      <c r="AH666" s="147">
        <f>INDEX('Community SIP'!C:C,MATCH(B666,'Community SIP'!B:B,0))</f>
        <v>0.91</v>
      </c>
      <c r="AI666" s="147">
        <f>INDEX('Community SIP'!D:D,MATCH(B666,'Community SIP'!B:B,0))</f>
        <v>1.72</v>
      </c>
      <c r="AJ666" s="67" t="str">
        <f t="shared" si="229"/>
        <v>Very High</v>
      </c>
      <c r="AK666" s="64">
        <f t="shared" si="230"/>
        <v>4</v>
      </c>
      <c r="AL666" s="64" t="str">
        <f t="shared" si="231"/>
        <v>Moderate</v>
      </c>
      <c r="AM666" s="70" t="str">
        <f t="shared" si="232"/>
        <v>Small and Marginal farmers hold 90 % of holdings. The average area per holding is 0.91 ha with Moderate fragmentation of land.</v>
      </c>
      <c r="AN666" s="150" t="e">
        <f>INDEX(DISCOM!E:E,MATCH(B666,DISCOM!B:B,0))</f>
        <v>#N/A</v>
      </c>
      <c r="AO666" s="150"/>
      <c r="AP666" s="150" t="e">
        <f>INDEX(DISCOM!F:F,MATCH(B666,DISCOM!B:B,0))</f>
        <v>#N/A</v>
      </c>
      <c r="AQ666" s="74" t="str">
        <f>INDEX(DISCOM!H:H,MATCH(B666,DISCOM!B:B,0))</f>
        <v>No data</v>
      </c>
      <c r="AR666" s="150"/>
      <c r="AS666" s="77">
        <f>(INDEX(Tariff!D:D,MATCH(A666,Tariff!A:A,0)))*100</f>
        <v>0</v>
      </c>
      <c r="AT666" s="85" t="str">
        <f>(INDEX(Tariff!E:E,MATCH(A666,Tariff!A:A,0)))</f>
        <v>Very High</v>
      </c>
      <c r="AU666" s="86" t="s">
        <v>735</v>
      </c>
      <c r="AV666" s="119" t="str">
        <f>INDEX('Community SIP'!I:I,MATCH(B666,'Community SIP'!B:B,0))</f>
        <v>Community SIP</v>
      </c>
      <c r="AW666" s="119" t="str">
        <f t="shared" si="236"/>
        <v xml:space="preserve"> Small farm areas alongside higher fragmentation of holdings suggests community SIPs may be preferred</v>
      </c>
      <c r="AX666" s="119" t="str">
        <f t="shared" si="237"/>
        <v/>
      </c>
      <c r="AY666" s="119"/>
      <c r="AZ666" s="119" t="str">
        <f t="shared" si="234"/>
        <v>Diesel</v>
      </c>
      <c r="BA666" s="119"/>
      <c r="BB666" s="120" t="str">
        <f>INDEX(DISCOM!H:H,MATCH(B666,DISCOM!B:B,0))</f>
        <v>No data</v>
      </c>
      <c r="BC666" s="153" t="s">
        <v>736</v>
      </c>
      <c r="BD666" s="181" t="str">
        <f t="shared" si="235"/>
        <v>Higher proportion of diesel pumps suggests that PM-KUSUM model B be preferred. Small farm areas alongside higher fragmentation of holdings suggests community SIPs may be preferred</v>
      </c>
      <c r="BE666" s="58" t="s">
        <v>737</v>
      </c>
      <c r="BG666">
        <f>Y666*100</f>
        <v>0</v>
      </c>
    </row>
    <row r="667" spans="1:59" ht="123" customHeight="1" x14ac:dyDescent="0.25">
      <c r="A667" s="88" t="str">
        <f>INDEX(Aquifer!A:A,MATCH(B667,Aquifer!C:C,0))</f>
        <v>maharashtra</v>
      </c>
      <c r="B667" s="89" t="s">
        <v>147</v>
      </c>
      <c r="C667" s="87">
        <v>5.28</v>
      </c>
      <c r="D667" s="130">
        <f>INDEX(Aquifer!J:J,MATCH(B667,Aquifer!C:C,0))*100</f>
        <v>56.30593978844589</v>
      </c>
      <c r="E667" s="128">
        <v>102</v>
      </c>
      <c r="F667" s="128">
        <v>4.3</v>
      </c>
      <c r="G667" s="128">
        <v>66.42</v>
      </c>
      <c r="H667" s="46" t="str">
        <f t="shared" si="219"/>
        <v>High</v>
      </c>
      <c r="I667" s="46" t="str">
        <f t="shared" si="220"/>
        <v>Low</v>
      </c>
      <c r="J667" s="46" t="str">
        <f t="shared" si="221"/>
        <v>Low</v>
      </c>
      <c r="K667" s="46" t="str">
        <f t="shared" si="222"/>
        <v>High</v>
      </c>
      <c r="L667" s="91" t="str">
        <f t="shared" si="223"/>
        <v>District has High proportion of area under cultivation, supporting Low cropping intensity. Irrigation coverage is Low with High irrigation water requirements.</v>
      </c>
      <c r="M667" s="132">
        <v>86.460000000000008</v>
      </c>
      <c r="N667" s="132">
        <f>INDEX(Aquifer!H:H,MATCH(B667,Aquifer!C:C,0))</f>
        <v>33.75</v>
      </c>
      <c r="O667" s="77" t="str">
        <f>INDEX(Aquifer!F:F,MATCH(B667,Aquifer!C:C,0))</f>
        <v>HR</v>
      </c>
      <c r="P667" s="134">
        <f>INDEX(surface_water_body!F:F,MATCH(B667,surface_water_body!A:A,0))</f>
        <v>2316</v>
      </c>
      <c r="Q667" s="42">
        <f>INDEX(surface_water_body!D:D,MATCH(B667,surface_water_body!A:A,0))</f>
        <v>117.68</v>
      </c>
      <c r="R667" s="132">
        <f>INDEX(surface_water_body!E:E,MATCH(B667,surface_water_body!A:A,0))</f>
        <v>0.85238695073900117</v>
      </c>
      <c r="S667" s="43" t="str">
        <f t="shared" si="224"/>
        <v>Very High</v>
      </c>
      <c r="T667" s="43" t="str">
        <f t="shared" si="225"/>
        <v>Low</v>
      </c>
      <c r="U667" s="43">
        <f t="shared" si="238"/>
        <v>4</v>
      </c>
      <c r="V667" s="48" t="str">
        <f t="shared" si="226"/>
        <v>Groundwater contribution to irrigation is Very High with current groundwater development stage classified as Low. There are 2316 surface water bodies, covering 0.9% of district area.</v>
      </c>
      <c r="W667" s="136">
        <v>100</v>
      </c>
      <c r="X667" s="134">
        <v>100</v>
      </c>
      <c r="Y667" s="143">
        <f>INDEX(Aquifer!E:E, MATCH(B667,Aquifer!C:C,0))*100</f>
        <v>0</v>
      </c>
      <c r="Z667" s="139">
        <f>INDEX(Aquifer!G:G, MATCH(B667,Aquifer!C:C,0))</f>
        <v>33515.97</v>
      </c>
      <c r="AA667" s="141">
        <v>155</v>
      </c>
      <c r="AB667" s="56">
        <f>INDEX(Replacement!M:M, MATCH(B667,Replacement!B:B,0))</f>
        <v>8.09</v>
      </c>
      <c r="AC667" s="57">
        <f t="shared" si="239"/>
        <v>1</v>
      </c>
      <c r="AD667" s="57">
        <f>(X667/100)*0.278+(Y667/100)*0.0732</f>
        <v>0.27800000000000002</v>
      </c>
      <c r="AE667" s="44">
        <f t="shared" si="227"/>
        <v>0.68398634363344457</v>
      </c>
      <c r="AF667" s="61" t="str">
        <f t="shared" si="228"/>
        <v>District has 100 pumps, with 100 % of pumps being electric. The electric tariff subsidy is Moderate. These pumps abstract 33515 MCM of groundwater.</v>
      </c>
      <c r="AG667" s="146">
        <f>INDEX(Replacement!N:N,MATCH(B667,Replacement!B:B,0))</f>
        <v>59.89</v>
      </c>
      <c r="AH667" s="147">
        <f>INDEX('Community SIP'!C:C,MATCH(B667,'Community SIP'!B:B,0))</f>
        <v>2.0299999999999998</v>
      </c>
      <c r="AI667" s="147">
        <f>INDEX('Community SIP'!D:D,MATCH(B667,'Community SIP'!B:B,0))</f>
        <v>1.34</v>
      </c>
      <c r="AJ667" s="67" t="str">
        <f t="shared" si="229"/>
        <v>Moderate</v>
      </c>
      <c r="AK667" s="64">
        <f t="shared" si="230"/>
        <v>2</v>
      </c>
      <c r="AL667" s="64" t="str">
        <f t="shared" si="231"/>
        <v>Moderate</v>
      </c>
      <c r="AM667" s="70" t="str">
        <f t="shared" si="232"/>
        <v>Small and Marginal farmers hold 59 % of holdings. The average area per holding is 2.03 ha with Moderate fragmentation of land.</v>
      </c>
      <c r="AN667" s="150" t="str">
        <f>INDEX(DISCOM!E:E,MATCH(B667,DISCOM!B:B,0))</f>
        <v>Maharashtra State Electricity Distribution Company Limited (MSEDCL)</v>
      </c>
      <c r="AO667" s="150"/>
      <c r="AP667" s="150" t="str">
        <f>INDEX(DISCOM!F:F,MATCH(B667,DISCOM!B:B,0))</f>
        <v>C</v>
      </c>
      <c r="AQ667" s="74" t="str">
        <f>INDEX(DISCOM!H:H,MATCH(B667,DISCOM!B:B,0))</f>
        <v>Yes</v>
      </c>
      <c r="AR667" s="150" t="s">
        <v>726</v>
      </c>
      <c r="AS667" s="77">
        <f>(INDEX(Tariff!D:D,MATCH(A667,Tariff!A:A,0)))*100</f>
        <v>155</v>
      </c>
      <c r="AT667" s="85" t="str">
        <f>(INDEX(Tariff!E:E,MATCH(A667,Tariff!A:A,0)))</f>
        <v>Moderate</v>
      </c>
      <c r="AU667" s="86" t="str">
        <f t="shared" si="233"/>
        <v>Maharashtra State Electricity Distribution Company Limited (MSEDCL) is the Distribution Company responsible for distributing electricity. The rating of DISCOM (capturing financial and operational metrics) is C. More than 70 % of feeder is segregated.</v>
      </c>
      <c r="AV667" s="119" t="str">
        <f>INDEX('Community SIP'!I:I,MATCH(B667,'Community SIP'!B:B,0))</f>
        <v/>
      </c>
      <c r="AW667" s="119" t="str">
        <f t="shared" si="236"/>
        <v/>
      </c>
      <c r="AX667" s="119" t="str">
        <f t="shared" si="237"/>
        <v xml:space="preserve"> High groundwater development suggests that new SIPs should focus on surface water sources. </v>
      </c>
      <c r="AY667" s="120" t="s">
        <v>727</v>
      </c>
      <c r="AZ667" s="119" t="str">
        <f t="shared" si="234"/>
        <v>Electric</v>
      </c>
      <c r="BA667" s="119"/>
      <c r="BB667" s="120" t="str">
        <f>INDEX(DISCOM!H:H,MATCH(B667,DISCOM!B:B,0))</f>
        <v>Yes</v>
      </c>
      <c r="BC667" s="153" t="s">
        <v>733</v>
      </c>
      <c r="BD667" s="181" t="str">
        <f t="shared" si="235"/>
        <v xml:space="preserve">Electric pump proportion is higher, with more than 80 % feeder segregation suggesting preferred PM-KUSUM  model is C.  However, low DISCOM rating may be a challenge suggesting investments are to be made to strengthen DISCOM. High groundwater development suggests PM-KUSUM (IPS) may be preferred to incentivise groundwater conservation. High groundwater development suggests that new SIPs should focus on surface water sources. </v>
      </c>
      <c r="BE667" s="58" t="s">
        <v>734</v>
      </c>
      <c r="BG667">
        <f>Y667*100</f>
        <v>0</v>
      </c>
    </row>
    <row r="668" spans="1:59" ht="123" customHeight="1" x14ac:dyDescent="0.25">
      <c r="A668" s="88" t="str">
        <f>INDEX(Aquifer!A:A,MATCH(B668,Aquifer!C:C,0))</f>
        <v>nagaland</v>
      </c>
      <c r="B668" s="89" t="s">
        <v>53</v>
      </c>
      <c r="C668" s="87">
        <v>4.13</v>
      </c>
      <c r="D668" s="130">
        <f>INDEX(Aquifer!J:J,MATCH(B668,Aquifer!C:C,0))*100</f>
        <v>28.510396582208603</v>
      </c>
      <c r="E668" s="128">
        <v>129</v>
      </c>
      <c r="F668" s="128">
        <v>11.5</v>
      </c>
      <c r="G668" s="128">
        <v>30.37</v>
      </c>
      <c r="H668" s="46" t="str">
        <f t="shared" si="219"/>
        <v>Moderate</v>
      </c>
      <c r="I668" s="46" t="str">
        <f t="shared" si="220"/>
        <v>Low</v>
      </c>
      <c r="J668" s="46" t="str">
        <f t="shared" si="221"/>
        <v>Low</v>
      </c>
      <c r="K668" s="46" t="str">
        <f t="shared" si="222"/>
        <v>Moderate</v>
      </c>
      <c r="L668" s="91" t="str">
        <f t="shared" si="223"/>
        <v>District has Moderate proportion of area under cultivation, supporting Low cropping intensity. Irrigation coverage is Low with Moderate irrigation water requirements.</v>
      </c>
      <c r="M668" s="132">
        <v>0.04</v>
      </c>
      <c r="N668" s="132">
        <f>INDEX(Aquifer!H:H,MATCH(B668,Aquifer!C:C,0))</f>
        <v>4.08</v>
      </c>
      <c r="O668" s="77" t="str">
        <f>INDEX(Aquifer!F:F,MATCH(B668,Aquifer!C:C,0))</f>
        <v>HR</v>
      </c>
      <c r="P668" s="134">
        <f>INDEX(surface_water_body!F:F,MATCH(B668,surface_water_body!A:A,0))</f>
        <v>189</v>
      </c>
      <c r="Q668" s="42">
        <f>INDEX(surface_water_body!D:D,MATCH(B668,surface_water_body!A:A,0))</f>
        <v>0.1848599999999998</v>
      </c>
      <c r="R668" s="132">
        <f>INDEX(surface_water_body!E:E,MATCH(B668,surface_water_body!A:A,0))</f>
        <v>1.1594439228149683E-2</v>
      </c>
      <c r="S668" s="43" t="str">
        <f t="shared" si="224"/>
        <v>Low</v>
      </c>
      <c r="T668" s="43" t="str">
        <f t="shared" si="225"/>
        <v>Low</v>
      </c>
      <c r="U668" s="43">
        <f t="shared" si="238"/>
        <v>1</v>
      </c>
      <c r="V668" s="48" t="str">
        <f t="shared" si="226"/>
        <v>Groundwater contribution to irrigation is Low with current groundwater development stage classified as Low. There are 189 surface water bodies, covering 0% of district area.</v>
      </c>
      <c r="W668" s="136">
        <v>100</v>
      </c>
      <c r="X668" s="134">
        <v>0</v>
      </c>
      <c r="Y668" s="143">
        <f>INDEX(Aquifer!E:E, MATCH(B668,Aquifer!C:C,0))*100</f>
        <v>0</v>
      </c>
      <c r="Z668" s="139">
        <f>INDEX(Aquifer!G:G, MATCH(B668,Aquifer!C:C,0))</f>
        <v>183.59</v>
      </c>
      <c r="AA668" s="141">
        <v>320</v>
      </c>
      <c r="AB668" s="56">
        <f>INDEX(Replacement!M:M, MATCH(B668,Replacement!B:B,0))</f>
        <v>3.4500972792812519</v>
      </c>
      <c r="AC668" s="57">
        <f t="shared" si="239"/>
        <v>4</v>
      </c>
      <c r="AD668" s="57">
        <f>(X668/100)*0.278+(Y668/100)*0.0732</f>
        <v>0</v>
      </c>
      <c r="AE668" s="44">
        <f t="shared" si="227"/>
        <v>0</v>
      </c>
      <c r="AF668" s="61" t="str">
        <f t="shared" si="228"/>
        <v>District has 100 pumps, with 0 % of pumps being electric. The electric tariff subsidy is Low. These pumps abstract 183 MCM of groundwater.</v>
      </c>
      <c r="AG668" s="146">
        <f>INDEX(Replacement!N:N,MATCH(B668,Replacement!B:B,0))</f>
        <v>34.79</v>
      </c>
      <c r="AH668" s="147">
        <f>INDEX('Community SIP'!C:C,MATCH(B668,'Community SIP'!B:B,0))</f>
        <v>4.96</v>
      </c>
      <c r="AI668" s="147">
        <f>INDEX('Community SIP'!D:D,MATCH(B668,'Community SIP'!B:B,0))</f>
        <v>1.0900000000000001</v>
      </c>
      <c r="AJ668" s="67" t="str">
        <f t="shared" si="229"/>
        <v>Low</v>
      </c>
      <c r="AK668" s="64">
        <f t="shared" si="230"/>
        <v>1</v>
      </c>
      <c r="AL668" s="64" t="str">
        <f t="shared" si="231"/>
        <v>Low</v>
      </c>
      <c r="AM668" s="70" t="str">
        <f t="shared" si="232"/>
        <v>Small and Marginal farmers hold 34 % of holdings. The average area per holding is 4.96 ha with Low fragmentation of land.</v>
      </c>
      <c r="AN668" s="150" t="e">
        <f>INDEX(DISCOM!E:E,MATCH(B668,DISCOM!B:B,0))</f>
        <v>#N/A</v>
      </c>
      <c r="AO668" s="150"/>
      <c r="AP668" s="150" t="e">
        <f>INDEX(DISCOM!F:F,MATCH(B668,DISCOM!B:B,0))</f>
        <v>#N/A</v>
      </c>
      <c r="AQ668" s="74" t="str">
        <f>INDEX(DISCOM!H:H,MATCH(B668,DISCOM!B:B,0))</f>
        <v>No data</v>
      </c>
      <c r="AR668" s="150"/>
      <c r="AS668" s="77">
        <f>(INDEX(Tariff!D:D,MATCH(A668,Tariff!A:A,0)))*100</f>
        <v>320</v>
      </c>
      <c r="AT668" s="85" t="str">
        <f>(INDEX(Tariff!E:E,MATCH(A668,Tariff!A:A,0)))</f>
        <v>Low</v>
      </c>
      <c r="AU668" s="86" t="s">
        <v>735</v>
      </c>
      <c r="AV668" s="119" t="str">
        <f>INDEX('Community SIP'!I:I,MATCH(B668,'Community SIP'!B:B,0))</f>
        <v/>
      </c>
      <c r="AW668" s="119" t="str">
        <f t="shared" si="236"/>
        <v/>
      </c>
      <c r="AX668" s="119" t="str">
        <f t="shared" si="237"/>
        <v/>
      </c>
      <c r="AY668" s="119"/>
      <c r="AZ668" s="119" t="str">
        <f t="shared" si="234"/>
        <v>Diesel</v>
      </c>
      <c r="BA668" s="119"/>
      <c r="BB668" s="120" t="str">
        <f>INDEX(DISCOM!H:H,MATCH(B668,DISCOM!B:B,0))</f>
        <v>No data</v>
      </c>
      <c r="BC668" s="153" t="s">
        <v>736</v>
      </c>
      <c r="BD668" s="181" t="str">
        <f t="shared" si="235"/>
        <v>Higher proportion of diesel pumps suggests that PM-KUSUM model B be preferred.</v>
      </c>
      <c r="BE668" s="58" t="s">
        <v>737</v>
      </c>
      <c r="BG668">
        <f>Y668*100</f>
        <v>0</v>
      </c>
    </row>
    <row r="669" spans="1:59" ht="123" customHeight="1" x14ac:dyDescent="0.25">
      <c r="AK669" s="69"/>
    </row>
  </sheetData>
  <autoFilter ref="A1:BE669" xr:uid="{3B04658C-5E82-4793-ADE6-4354BB1F8AE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EBDF3-D778-4F8D-8859-D85BAB549752}">
  <dimension ref="A1:M669"/>
  <sheetViews>
    <sheetView topLeftCell="D1" workbookViewId="0">
      <selection activeCell="A18" sqref="A1:A1048576"/>
    </sheetView>
  </sheetViews>
  <sheetFormatPr defaultRowHeight="15" x14ac:dyDescent="0.25"/>
  <cols>
    <col min="1" max="1" width="49.140625" style="182" customWidth="1"/>
    <col min="2" max="2" width="64.85546875" style="184" customWidth="1"/>
    <col min="3" max="3" width="30.5703125" style="36" customWidth="1"/>
    <col min="4" max="4" width="17.7109375" style="36" customWidth="1"/>
    <col min="5" max="6" width="21.7109375" style="36" customWidth="1"/>
    <col min="7" max="7" width="20" style="36" customWidth="1"/>
    <col min="8" max="8" width="12" style="36" customWidth="1"/>
    <col min="9" max="9" width="22.7109375" style="80" customWidth="1"/>
    <col min="10" max="10" width="11.42578125" style="36" customWidth="1"/>
    <col min="11" max="11" width="16" style="36" customWidth="1"/>
    <col min="12" max="12" width="14.85546875" style="36" customWidth="1"/>
    <col min="13" max="13" width="17.5703125" style="36" customWidth="1"/>
  </cols>
  <sheetData>
    <row r="1" spans="1:13" ht="30" x14ac:dyDescent="0.25">
      <c r="A1" s="180"/>
      <c r="C1" s="82" t="s">
        <v>748</v>
      </c>
      <c r="D1" s="82" t="s">
        <v>749</v>
      </c>
      <c r="E1" s="82" t="s">
        <v>750</v>
      </c>
      <c r="F1" s="82" t="s">
        <v>751</v>
      </c>
      <c r="G1" s="82" t="s">
        <v>752</v>
      </c>
      <c r="H1" s="82" t="s">
        <v>753</v>
      </c>
      <c r="I1" s="82" t="s">
        <v>754</v>
      </c>
      <c r="J1" s="82" t="s">
        <v>755</v>
      </c>
      <c r="K1" s="82" t="s">
        <v>756</v>
      </c>
      <c r="L1" s="82" t="s">
        <v>757</v>
      </c>
      <c r="M1" s="82" t="s">
        <v>758</v>
      </c>
    </row>
    <row r="2" spans="1:13" x14ac:dyDescent="0.25">
      <c r="A2" s="181"/>
      <c r="B2" s="185"/>
      <c r="C2" s="81" t="s">
        <v>759</v>
      </c>
      <c r="D2" s="36" t="s">
        <v>760</v>
      </c>
      <c r="E2" s="36" t="s">
        <v>761</v>
      </c>
      <c r="F2" s="36" t="s">
        <v>762</v>
      </c>
      <c r="G2" s="36" t="s">
        <v>762</v>
      </c>
      <c r="H2" s="36" t="s">
        <v>763</v>
      </c>
      <c r="I2" s="80" t="s">
        <v>762</v>
      </c>
      <c r="J2" s="36" t="s">
        <v>728</v>
      </c>
      <c r="K2" s="36" t="s">
        <v>762</v>
      </c>
      <c r="M2" s="36" t="s">
        <v>764</v>
      </c>
    </row>
    <row r="3" spans="1:13" ht="89.45" customHeight="1" x14ac:dyDescent="0.25">
      <c r="A3" s="181"/>
      <c r="B3" s="185"/>
      <c r="C3" s="79" t="s">
        <v>759</v>
      </c>
      <c r="D3" s="36" t="s">
        <v>760</v>
      </c>
      <c r="E3" s="36" t="s">
        <v>727</v>
      </c>
      <c r="F3" s="36" t="s">
        <v>762</v>
      </c>
      <c r="G3" s="36" t="s">
        <v>762</v>
      </c>
      <c r="H3" s="36" t="s">
        <v>763</v>
      </c>
      <c r="I3" s="80" t="s">
        <v>762</v>
      </c>
      <c r="J3" s="36" t="s">
        <v>762</v>
      </c>
      <c r="K3" s="36" t="s">
        <v>728</v>
      </c>
      <c r="M3" s="36" t="s">
        <v>764</v>
      </c>
    </row>
    <row r="4" spans="1:13" ht="87" customHeight="1" x14ac:dyDescent="0.25">
      <c r="A4" s="181"/>
      <c r="B4" s="185"/>
      <c r="C4" s="79" t="s">
        <v>759</v>
      </c>
      <c r="D4" s="36" t="s">
        <v>765</v>
      </c>
      <c r="E4" s="36" t="s">
        <v>761</v>
      </c>
      <c r="F4" s="36" t="s">
        <v>762</v>
      </c>
      <c r="G4" s="36" t="s">
        <v>762</v>
      </c>
      <c r="H4" s="36" t="s">
        <v>763</v>
      </c>
      <c r="I4" s="80" t="s">
        <v>766</v>
      </c>
      <c r="J4" s="36" t="s">
        <v>728</v>
      </c>
      <c r="K4" s="36" t="s">
        <v>762</v>
      </c>
      <c r="M4" s="36" t="s">
        <v>764</v>
      </c>
    </row>
    <row r="5" spans="1:13" ht="24" customHeight="1" x14ac:dyDescent="0.25">
      <c r="A5" s="181"/>
      <c r="B5" s="185"/>
      <c r="C5" s="79" t="s">
        <v>759</v>
      </c>
      <c r="D5" s="36" t="s">
        <v>765</v>
      </c>
      <c r="E5" s="36" t="s">
        <v>727</v>
      </c>
      <c r="F5" s="36" t="s">
        <v>762</v>
      </c>
      <c r="G5" s="36" t="s">
        <v>762</v>
      </c>
      <c r="H5" s="36" t="s">
        <v>763</v>
      </c>
      <c r="I5" s="80" t="s">
        <v>766</v>
      </c>
      <c r="J5" s="36" t="s">
        <v>762</v>
      </c>
      <c r="K5" s="36" t="s">
        <v>728</v>
      </c>
      <c r="M5" s="36" t="s">
        <v>764</v>
      </c>
    </row>
    <row r="6" spans="1:13" ht="37.15" customHeight="1" x14ac:dyDescent="0.25">
      <c r="A6" s="181"/>
      <c r="B6" s="185"/>
      <c r="C6" s="79" t="s">
        <v>767</v>
      </c>
      <c r="D6" s="36" t="s">
        <v>760</v>
      </c>
      <c r="E6" s="36" t="s">
        <v>761</v>
      </c>
      <c r="F6" s="36" t="s">
        <v>728</v>
      </c>
      <c r="G6" s="36" t="s">
        <v>728</v>
      </c>
      <c r="H6" s="36" t="s">
        <v>768</v>
      </c>
      <c r="I6" s="80" t="s">
        <v>762</v>
      </c>
      <c r="J6" s="36" t="s">
        <v>728</v>
      </c>
      <c r="K6" s="36" t="s">
        <v>762</v>
      </c>
      <c r="M6" s="36" t="s">
        <v>764</v>
      </c>
    </row>
    <row r="7" spans="1:13" x14ac:dyDescent="0.25">
      <c r="A7" s="181"/>
      <c r="B7" s="185"/>
      <c r="C7" s="79" t="s">
        <v>767</v>
      </c>
      <c r="D7" s="36" t="s">
        <v>760</v>
      </c>
      <c r="E7" s="36" t="s">
        <v>727</v>
      </c>
      <c r="F7" s="36" t="s">
        <v>728</v>
      </c>
      <c r="G7" s="36" t="s">
        <v>728</v>
      </c>
      <c r="H7" s="36" t="s">
        <v>768</v>
      </c>
      <c r="I7" s="80" t="s">
        <v>762</v>
      </c>
      <c r="J7" s="36" t="s">
        <v>762</v>
      </c>
      <c r="K7" s="36" t="s">
        <v>728</v>
      </c>
      <c r="M7" s="36" t="s">
        <v>764</v>
      </c>
    </row>
    <row r="8" spans="1:13" ht="72" customHeight="1" x14ac:dyDescent="0.25">
      <c r="A8" s="181"/>
      <c r="B8" s="185"/>
      <c r="C8" s="79" t="s">
        <v>767</v>
      </c>
      <c r="D8" s="36" t="s">
        <v>765</v>
      </c>
      <c r="E8" s="36" t="s">
        <v>761</v>
      </c>
      <c r="F8" s="36" t="s">
        <v>728</v>
      </c>
      <c r="G8" s="36" t="s">
        <v>728</v>
      </c>
      <c r="H8" s="36" t="s">
        <v>768</v>
      </c>
      <c r="I8" s="80" t="s">
        <v>766</v>
      </c>
      <c r="J8" s="36" t="s">
        <v>728</v>
      </c>
      <c r="K8" s="36" t="s">
        <v>762</v>
      </c>
      <c r="M8" s="36" t="s">
        <v>764</v>
      </c>
    </row>
    <row r="9" spans="1:13" x14ac:dyDescent="0.25">
      <c r="A9" s="181"/>
      <c r="C9" s="79" t="s">
        <v>767</v>
      </c>
      <c r="D9" s="36" t="s">
        <v>765</v>
      </c>
      <c r="E9" s="36" t="s">
        <v>727</v>
      </c>
      <c r="F9" s="36" t="s">
        <v>728</v>
      </c>
      <c r="G9" s="36" t="s">
        <v>728</v>
      </c>
      <c r="H9" s="36" t="s">
        <v>768</v>
      </c>
      <c r="I9" s="80" t="s">
        <v>766</v>
      </c>
      <c r="J9" s="36" t="s">
        <v>762</v>
      </c>
      <c r="K9" s="36" t="s">
        <v>728</v>
      </c>
      <c r="M9" s="36" t="s">
        <v>764</v>
      </c>
    </row>
    <row r="10" spans="1:13" x14ac:dyDescent="0.25">
      <c r="A10" s="181"/>
      <c r="C10" s="79" t="s">
        <v>769</v>
      </c>
      <c r="D10" s="36" t="s">
        <v>760</v>
      </c>
      <c r="E10" s="36" t="s">
        <v>761</v>
      </c>
      <c r="F10" s="36" t="s">
        <v>728</v>
      </c>
      <c r="G10" s="36" t="s">
        <v>728</v>
      </c>
      <c r="H10" s="36" t="s">
        <v>768</v>
      </c>
      <c r="I10" s="80" t="s">
        <v>762</v>
      </c>
      <c r="J10" s="36" t="s">
        <v>728</v>
      </c>
      <c r="K10" s="36" t="s">
        <v>762</v>
      </c>
      <c r="M10" s="36" t="s">
        <v>764</v>
      </c>
    </row>
    <row r="11" spans="1:13" x14ac:dyDescent="0.25">
      <c r="A11" s="181"/>
      <c r="C11" s="79" t="s">
        <v>769</v>
      </c>
      <c r="D11" s="36" t="s">
        <v>760</v>
      </c>
      <c r="E11" s="36" t="s">
        <v>727</v>
      </c>
      <c r="F11" s="36" t="s">
        <v>728</v>
      </c>
      <c r="G11" s="36" t="s">
        <v>728</v>
      </c>
      <c r="H11" s="36" t="s">
        <v>768</v>
      </c>
      <c r="I11" s="80" t="s">
        <v>762</v>
      </c>
      <c r="J11" s="36" t="s">
        <v>762</v>
      </c>
      <c r="K11" s="36" t="s">
        <v>728</v>
      </c>
      <c r="M11" s="36" t="s">
        <v>764</v>
      </c>
    </row>
    <row r="12" spans="1:13" x14ac:dyDescent="0.25">
      <c r="A12" s="181"/>
      <c r="C12" s="79" t="s">
        <v>769</v>
      </c>
      <c r="D12" s="36" t="s">
        <v>765</v>
      </c>
      <c r="E12" s="36" t="s">
        <v>761</v>
      </c>
      <c r="F12" s="36" t="s">
        <v>728</v>
      </c>
      <c r="G12" s="36" t="s">
        <v>728</v>
      </c>
      <c r="H12" s="36" t="s">
        <v>768</v>
      </c>
      <c r="I12" s="80" t="s">
        <v>766</v>
      </c>
      <c r="J12" s="36" t="s">
        <v>728</v>
      </c>
      <c r="K12" s="36" t="s">
        <v>762</v>
      </c>
      <c r="M12" s="36" t="s">
        <v>764</v>
      </c>
    </row>
    <row r="13" spans="1:13" x14ac:dyDescent="0.25">
      <c r="A13" s="181"/>
      <c r="C13" s="79" t="s">
        <v>769</v>
      </c>
      <c r="D13" s="36" t="s">
        <v>765</v>
      </c>
      <c r="E13" s="36" t="s">
        <v>727</v>
      </c>
      <c r="F13" s="36" t="s">
        <v>728</v>
      </c>
      <c r="G13" s="36" t="s">
        <v>728</v>
      </c>
      <c r="H13" s="36" t="s">
        <v>768</v>
      </c>
      <c r="I13" s="80" t="s">
        <v>766</v>
      </c>
      <c r="J13" s="36" t="s">
        <v>762</v>
      </c>
      <c r="K13" s="36" t="s">
        <v>728</v>
      </c>
      <c r="M13" s="36" t="s">
        <v>764</v>
      </c>
    </row>
    <row r="14" spans="1:13" x14ac:dyDescent="0.25">
      <c r="A14" s="181"/>
    </row>
    <row r="15" spans="1:13" x14ac:dyDescent="0.25">
      <c r="A15" s="181"/>
    </row>
    <row r="16" spans="1:13" x14ac:dyDescent="0.25">
      <c r="A16" s="181"/>
    </row>
    <row r="17" spans="1:2" x14ac:dyDescent="0.25">
      <c r="A17" s="181"/>
    </row>
    <row r="18" spans="1:2" x14ac:dyDescent="0.25">
      <c r="A18" s="181"/>
    </row>
    <row r="19" spans="1:2" x14ac:dyDescent="0.25">
      <c r="A19" s="181"/>
    </row>
    <row r="20" spans="1:2" x14ac:dyDescent="0.25">
      <c r="A20" s="181"/>
    </row>
    <row r="21" spans="1:2" x14ac:dyDescent="0.25">
      <c r="A21" s="1"/>
    </row>
    <row r="22" spans="1:2" x14ac:dyDescent="0.25">
      <c r="A22" s="1"/>
    </row>
    <row r="23" spans="1:2" x14ac:dyDescent="0.25">
      <c r="A23" s="1"/>
      <c r="B23"/>
    </row>
    <row r="24" spans="1:2" x14ac:dyDescent="0.25">
      <c r="A24" s="1"/>
      <c r="B24"/>
    </row>
    <row r="25" spans="1:2" x14ac:dyDescent="0.25">
      <c r="A25" s="1"/>
      <c r="B25"/>
    </row>
    <row r="26" spans="1:2" x14ac:dyDescent="0.25">
      <c r="A26" s="1"/>
      <c r="B26"/>
    </row>
    <row r="27" spans="1:2" x14ac:dyDescent="0.25">
      <c r="A27" s="1"/>
      <c r="B27"/>
    </row>
    <row r="28" spans="1:2" x14ac:dyDescent="0.25">
      <c r="A28" s="1"/>
      <c r="B28"/>
    </row>
    <row r="29" spans="1:2" x14ac:dyDescent="0.25">
      <c r="A29" s="1"/>
      <c r="B29"/>
    </row>
    <row r="30" spans="1:2" x14ac:dyDescent="0.25">
      <c r="A30" s="1"/>
      <c r="B30"/>
    </row>
    <row r="31" spans="1:2" x14ac:dyDescent="0.25">
      <c r="A31" s="1"/>
      <c r="B31"/>
    </row>
    <row r="32" spans="1:2" x14ac:dyDescent="0.25">
      <c r="A32"/>
      <c r="B32"/>
    </row>
    <row r="33" spans="1:2" x14ac:dyDescent="0.25">
      <c r="A33"/>
      <c r="B33"/>
    </row>
    <row r="34" spans="1:2" x14ac:dyDescent="0.25">
      <c r="A34"/>
      <c r="B34"/>
    </row>
    <row r="35" spans="1:2" x14ac:dyDescent="0.25">
      <c r="A35"/>
      <c r="B35"/>
    </row>
    <row r="36" spans="1:2" x14ac:dyDescent="0.25">
      <c r="A36"/>
      <c r="B36"/>
    </row>
    <row r="37" spans="1:2" x14ac:dyDescent="0.25">
      <c r="A37"/>
      <c r="B37"/>
    </row>
    <row r="38" spans="1:2" x14ac:dyDescent="0.25">
      <c r="A38"/>
      <c r="B38"/>
    </row>
    <row r="39" spans="1:2" x14ac:dyDescent="0.25">
      <c r="A39"/>
      <c r="B39"/>
    </row>
    <row r="40" spans="1:2" x14ac:dyDescent="0.25">
      <c r="A40"/>
      <c r="B40"/>
    </row>
    <row r="41" spans="1:2" x14ac:dyDescent="0.25">
      <c r="A41"/>
      <c r="B41"/>
    </row>
    <row r="42" spans="1:2" x14ac:dyDescent="0.25">
      <c r="A42"/>
      <c r="B42"/>
    </row>
    <row r="43" spans="1:2" x14ac:dyDescent="0.25">
      <c r="A43"/>
      <c r="B43"/>
    </row>
    <row r="44" spans="1:2" x14ac:dyDescent="0.25">
      <c r="A44"/>
      <c r="B44"/>
    </row>
    <row r="45" spans="1:2" x14ac:dyDescent="0.25">
      <c r="A45"/>
      <c r="B45"/>
    </row>
    <row r="46" spans="1:2" x14ac:dyDescent="0.25">
      <c r="A46"/>
      <c r="B46"/>
    </row>
    <row r="47" spans="1:2" x14ac:dyDescent="0.25">
      <c r="A47"/>
      <c r="B47"/>
    </row>
    <row r="48" spans="1:2"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c r="B83"/>
    </row>
    <row r="84" spans="1:2" x14ac:dyDescent="0.25">
      <c r="A84"/>
      <c r="B84"/>
    </row>
    <row r="85" spans="1:2" x14ac:dyDescent="0.25">
      <c r="A85"/>
      <c r="B85"/>
    </row>
    <row r="86" spans="1:2" x14ac:dyDescent="0.25">
      <c r="A86"/>
      <c r="B86"/>
    </row>
    <row r="87" spans="1:2" x14ac:dyDescent="0.25">
      <c r="A87"/>
      <c r="B87"/>
    </row>
    <row r="88" spans="1:2" x14ac:dyDescent="0.25">
      <c r="A88"/>
      <c r="B88"/>
    </row>
    <row r="89" spans="1:2" x14ac:dyDescent="0.25">
      <c r="A89"/>
      <c r="B89"/>
    </row>
    <row r="90" spans="1:2" x14ac:dyDescent="0.25">
      <c r="A90"/>
      <c r="B90"/>
    </row>
    <row r="91" spans="1:2" x14ac:dyDescent="0.25">
      <c r="A91"/>
      <c r="B91"/>
    </row>
    <row r="92" spans="1:2" x14ac:dyDescent="0.25">
      <c r="A92"/>
      <c r="B92"/>
    </row>
    <row r="93" spans="1:2" x14ac:dyDescent="0.25">
      <c r="A93"/>
      <c r="B93"/>
    </row>
    <row r="94" spans="1:2" x14ac:dyDescent="0.25">
      <c r="A94"/>
      <c r="B94"/>
    </row>
    <row r="95" spans="1:2" x14ac:dyDescent="0.25">
      <c r="A95"/>
      <c r="B95"/>
    </row>
    <row r="96" spans="1:2"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DA940-8077-4258-9B43-F2B51AF73197}">
  <dimension ref="B1:T9"/>
  <sheetViews>
    <sheetView tabSelected="1" workbookViewId="0">
      <selection activeCell="F19" sqref="F19"/>
    </sheetView>
  </sheetViews>
  <sheetFormatPr defaultRowHeight="15" x14ac:dyDescent="0.25"/>
  <cols>
    <col min="2" max="2" width="18.28515625" customWidth="1"/>
    <col min="3" max="3" width="33.85546875" customWidth="1"/>
    <col min="4" max="4" width="18.7109375" customWidth="1"/>
    <col min="6" max="6" width="18.28515625" customWidth="1"/>
    <col min="7" max="7" width="33.85546875" customWidth="1"/>
    <col min="8" max="8" width="18.7109375" customWidth="1"/>
    <col min="10" max="10" width="18.28515625" customWidth="1"/>
    <col min="11" max="11" width="33.85546875" customWidth="1"/>
    <col min="12" max="12" width="18.7109375" customWidth="1"/>
    <col min="14" max="14" width="18.28515625" customWidth="1"/>
    <col min="15" max="15" width="33.85546875" customWidth="1"/>
    <col min="16" max="16" width="18.7109375" customWidth="1"/>
    <col min="18" max="18" width="18.28515625" customWidth="1"/>
    <col min="19" max="19" width="33.85546875" customWidth="1"/>
    <col min="20" max="20" width="18.7109375" customWidth="1"/>
  </cols>
  <sheetData>
    <row r="1" spans="2:20" x14ac:dyDescent="0.25">
      <c r="B1" s="191" t="s">
        <v>770</v>
      </c>
      <c r="C1" s="191"/>
      <c r="D1" s="191"/>
      <c r="F1" s="191" t="s">
        <v>771</v>
      </c>
      <c r="G1" s="191"/>
      <c r="H1" s="191"/>
      <c r="J1" s="191" t="s">
        <v>772</v>
      </c>
      <c r="K1" s="191"/>
      <c r="L1" s="191"/>
      <c r="N1" s="191" t="s">
        <v>773</v>
      </c>
      <c r="O1" s="191"/>
      <c r="P1" s="191"/>
      <c r="R1" s="191" t="s">
        <v>774</v>
      </c>
      <c r="S1" s="191"/>
      <c r="T1" s="191"/>
    </row>
    <row r="2" spans="2:20" x14ac:dyDescent="0.25">
      <c r="B2" s="79" t="s">
        <v>775</v>
      </c>
      <c r="C2" s="79" t="s">
        <v>776</v>
      </c>
      <c r="D2" s="79" t="s">
        <v>777</v>
      </c>
      <c r="F2" s="79" t="s">
        <v>775</v>
      </c>
      <c r="G2" s="79" t="s">
        <v>776</v>
      </c>
      <c r="H2" s="79" t="s">
        <v>777</v>
      </c>
      <c r="J2" s="79" t="s">
        <v>775</v>
      </c>
      <c r="K2" s="79" t="s">
        <v>776</v>
      </c>
      <c r="L2" s="79" t="s">
        <v>777</v>
      </c>
      <c r="N2" s="79" t="s">
        <v>775</v>
      </c>
      <c r="O2" s="79" t="s">
        <v>776</v>
      </c>
      <c r="P2" s="79" t="s">
        <v>777</v>
      </c>
      <c r="R2" s="79" t="s">
        <v>775</v>
      </c>
      <c r="S2" s="79" t="s">
        <v>776</v>
      </c>
      <c r="T2" s="79" t="s">
        <v>777</v>
      </c>
    </row>
    <row r="3" spans="2:20" ht="30" x14ac:dyDescent="0.25">
      <c r="B3" s="177" t="s">
        <v>682</v>
      </c>
      <c r="C3" s="177" t="s">
        <v>682</v>
      </c>
      <c r="D3" s="100" t="s">
        <v>778</v>
      </c>
      <c r="F3" s="177" t="s">
        <v>687</v>
      </c>
      <c r="G3" s="177" t="s">
        <v>779</v>
      </c>
      <c r="H3" s="100" t="s">
        <v>778</v>
      </c>
      <c r="J3" s="177" t="s">
        <v>694</v>
      </c>
      <c r="K3" s="177" t="s">
        <v>694</v>
      </c>
      <c r="L3" s="100" t="s">
        <v>780</v>
      </c>
      <c r="N3" s="177" t="s">
        <v>703</v>
      </c>
      <c r="O3" s="177" t="s">
        <v>781</v>
      </c>
      <c r="P3" s="100" t="s">
        <v>778</v>
      </c>
      <c r="R3" s="178" t="s">
        <v>709</v>
      </c>
      <c r="S3" s="177" t="s">
        <v>782</v>
      </c>
      <c r="T3" s="100" t="s">
        <v>778</v>
      </c>
    </row>
    <row r="4" spans="2:20" ht="30" x14ac:dyDescent="0.25">
      <c r="B4" s="177" t="s">
        <v>683</v>
      </c>
      <c r="C4" s="177" t="s">
        <v>683</v>
      </c>
      <c r="D4" s="100" t="s">
        <v>778</v>
      </c>
      <c r="F4" s="177" t="s">
        <v>688</v>
      </c>
      <c r="G4" s="177" t="s">
        <v>783</v>
      </c>
      <c r="H4" s="100" t="s">
        <v>778</v>
      </c>
      <c r="J4" s="177" t="s">
        <v>695</v>
      </c>
      <c r="K4" s="177" t="s">
        <v>784</v>
      </c>
      <c r="L4" s="100" t="s">
        <v>778</v>
      </c>
      <c r="N4" s="177" t="s">
        <v>704</v>
      </c>
      <c r="O4" s="177" t="s">
        <v>785</v>
      </c>
      <c r="P4" s="100" t="s">
        <v>786</v>
      </c>
      <c r="R4" s="178" t="s">
        <v>711</v>
      </c>
      <c r="S4" s="177" t="s">
        <v>787</v>
      </c>
      <c r="T4" s="100" t="s">
        <v>788</v>
      </c>
    </row>
    <row r="5" spans="2:20" ht="45" x14ac:dyDescent="0.25">
      <c r="B5" s="177" t="s">
        <v>684</v>
      </c>
      <c r="C5" s="177" t="s">
        <v>789</v>
      </c>
      <c r="D5" s="100" t="s">
        <v>778</v>
      </c>
      <c r="F5" s="177" t="s">
        <v>690</v>
      </c>
      <c r="G5" s="177" t="s">
        <v>790</v>
      </c>
      <c r="H5" s="100" t="s">
        <v>780</v>
      </c>
      <c r="J5" s="177" t="s">
        <v>696</v>
      </c>
      <c r="K5" s="177" t="s">
        <v>791</v>
      </c>
      <c r="L5" s="100" t="s">
        <v>778</v>
      </c>
      <c r="N5" s="177" t="s">
        <v>705</v>
      </c>
      <c r="O5" s="177" t="s">
        <v>792</v>
      </c>
      <c r="P5" s="100" t="s">
        <v>780</v>
      </c>
      <c r="R5" s="178" t="s">
        <v>712</v>
      </c>
      <c r="S5" s="177" t="s">
        <v>793</v>
      </c>
      <c r="T5" s="100" t="s">
        <v>788</v>
      </c>
    </row>
    <row r="6" spans="2:20" ht="30" x14ac:dyDescent="0.25">
      <c r="B6" s="177" t="s">
        <v>685</v>
      </c>
      <c r="C6" s="1" t="s">
        <v>794</v>
      </c>
      <c r="D6" s="100" t="s">
        <v>778</v>
      </c>
      <c r="F6" s="177" t="s">
        <v>692</v>
      </c>
      <c r="G6" s="100" t="s">
        <v>795</v>
      </c>
      <c r="H6" s="100" t="s">
        <v>778</v>
      </c>
      <c r="J6" s="177" t="s">
        <v>698</v>
      </c>
      <c r="K6" s="177" t="s">
        <v>796</v>
      </c>
      <c r="L6" s="100" t="s">
        <v>797</v>
      </c>
      <c r="N6" s="177"/>
      <c r="O6" s="177"/>
      <c r="P6" s="100"/>
      <c r="R6" s="177"/>
      <c r="S6" s="177"/>
      <c r="T6" s="100"/>
    </row>
    <row r="7" spans="2:20" ht="15.75" x14ac:dyDescent="0.25">
      <c r="B7" s="179" t="s">
        <v>686</v>
      </c>
      <c r="C7" s="1"/>
      <c r="D7" s="100"/>
      <c r="F7" s="179" t="s">
        <v>693</v>
      </c>
      <c r="G7" s="1"/>
      <c r="H7" s="100"/>
      <c r="J7" s="179" t="s">
        <v>702</v>
      </c>
      <c r="K7" s="1"/>
      <c r="L7" s="100"/>
      <c r="N7" s="179" t="s">
        <v>708</v>
      </c>
      <c r="O7" s="1"/>
      <c r="P7" s="100"/>
      <c r="R7" s="177" t="s">
        <v>714</v>
      </c>
      <c r="S7" s="1"/>
      <c r="T7" s="100"/>
    </row>
    <row r="9" spans="2:20" x14ac:dyDescent="0.25">
      <c r="B9" s="189" t="s">
        <v>721</v>
      </c>
      <c r="C9" s="190"/>
      <c r="D9" s="190"/>
      <c r="E9" s="190"/>
      <c r="F9" s="190"/>
      <c r="G9" s="190"/>
      <c r="H9" s="190"/>
      <c r="I9" s="190"/>
      <c r="J9" s="190"/>
      <c r="K9" s="190"/>
      <c r="L9" s="190"/>
      <c r="M9" s="190"/>
      <c r="N9" s="190"/>
      <c r="O9" s="190"/>
      <c r="P9" s="190"/>
      <c r="Q9" s="190"/>
      <c r="R9" s="190"/>
      <c r="S9" s="190"/>
      <c r="T9" s="190"/>
    </row>
  </sheetData>
  <mergeCells count="6">
    <mergeCell ref="B9:T9"/>
    <mergeCell ref="B1:D1"/>
    <mergeCell ref="F1:H1"/>
    <mergeCell ref="J1:L1"/>
    <mergeCell ref="N1:P1"/>
    <mergeCell ref="R1:T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9A062-D3AD-4F6D-9ACD-36ABEF1D1481}">
  <dimension ref="A1:AK669"/>
  <sheetViews>
    <sheetView topLeftCell="A534" workbookViewId="0">
      <selection activeCell="E557" sqref="E557"/>
    </sheetView>
  </sheetViews>
  <sheetFormatPr defaultRowHeight="15" x14ac:dyDescent="0.25"/>
  <cols>
    <col min="2" max="2" width="17.5703125" style="1" bestFit="1" customWidth="1"/>
    <col min="3" max="3" width="18.5703125" style="1" customWidth="1"/>
    <col min="4" max="4" width="13.28515625" style="1" customWidth="1"/>
    <col min="5" max="5" width="16.85546875" style="1" customWidth="1"/>
    <col min="6" max="6" width="17.28515625" style="1" customWidth="1"/>
    <col min="7" max="7" width="21.28515625" style="1" customWidth="1"/>
    <col min="8" max="8" width="17.85546875" style="1" bestFit="1" customWidth="1"/>
    <col min="9" max="9" width="21" style="1" bestFit="1" customWidth="1"/>
    <col min="10" max="10" width="29" style="1" bestFit="1" customWidth="1"/>
    <col min="11" max="11" width="18" style="1" bestFit="1" customWidth="1"/>
    <col min="12" max="12" width="21.85546875" style="1" bestFit="1" customWidth="1"/>
    <col min="13" max="13" width="9.140625" style="1"/>
    <col min="14" max="14" width="26.42578125" style="1" bestFit="1" customWidth="1"/>
    <col min="15" max="15" width="18" customWidth="1"/>
    <col min="17" max="17" width="15.140625" bestFit="1" customWidth="1"/>
    <col min="20" max="21" width="8.85546875" style="36"/>
    <col min="22" max="22" width="15.5703125" style="36" customWidth="1"/>
    <col min="23" max="28" width="8.85546875" style="36"/>
    <col min="29" max="29" width="18.42578125" style="36" bestFit="1" customWidth="1"/>
    <col min="30" max="30" width="8.85546875" style="36"/>
    <col min="31" max="31" width="18.42578125" style="36" bestFit="1" customWidth="1"/>
    <col min="32" max="32" width="17.7109375" style="36" customWidth="1"/>
    <col min="33" max="33" width="13.28515625" style="36" customWidth="1"/>
  </cols>
  <sheetData>
    <row r="1" spans="1:37" ht="43.5" customHeight="1" x14ac:dyDescent="0.25">
      <c r="A1" t="s">
        <v>680</v>
      </c>
      <c r="B1" s="22" t="s">
        <v>0</v>
      </c>
      <c r="C1" s="21" t="s">
        <v>681</v>
      </c>
      <c r="D1" s="2" t="s">
        <v>683</v>
      </c>
      <c r="E1" s="2" t="s">
        <v>684</v>
      </c>
      <c r="F1" s="2" t="s">
        <v>685</v>
      </c>
      <c r="G1" s="27" t="s">
        <v>695</v>
      </c>
      <c r="H1" s="28" t="s">
        <v>688</v>
      </c>
      <c r="I1" s="17" t="s">
        <v>692</v>
      </c>
      <c r="J1" s="17" t="s">
        <v>682</v>
      </c>
      <c r="K1" s="17" t="s">
        <v>713</v>
      </c>
      <c r="L1" s="22" t="s">
        <v>687</v>
      </c>
      <c r="M1" s="22" t="s">
        <v>798</v>
      </c>
      <c r="N1" s="22" t="s">
        <v>703</v>
      </c>
      <c r="O1" s="31"/>
      <c r="P1" s="16"/>
      <c r="Q1" s="6" t="s">
        <v>681</v>
      </c>
      <c r="R1" s="2" t="s">
        <v>683</v>
      </c>
      <c r="S1" s="2" t="s">
        <v>684</v>
      </c>
      <c r="T1" s="3" t="s">
        <v>685</v>
      </c>
      <c r="U1" s="164" t="s">
        <v>695</v>
      </c>
      <c r="V1" s="5" t="s">
        <v>688</v>
      </c>
      <c r="W1" s="98" t="s">
        <v>799</v>
      </c>
      <c r="X1" s="98" t="s">
        <v>682</v>
      </c>
      <c r="Y1" s="165" t="s">
        <v>713</v>
      </c>
      <c r="Z1" s="166" t="s">
        <v>687</v>
      </c>
      <c r="AA1" s="166" t="s">
        <v>798</v>
      </c>
      <c r="AB1" s="166" t="s">
        <v>703</v>
      </c>
      <c r="AC1" s="167" t="s">
        <v>800</v>
      </c>
      <c r="AD1" s="167" t="s">
        <v>801</v>
      </c>
      <c r="AE1" s="167" t="s">
        <v>7</v>
      </c>
      <c r="AF1" s="168" t="s">
        <v>802</v>
      </c>
      <c r="AG1" s="169" t="s">
        <v>803</v>
      </c>
      <c r="AJ1" s="6"/>
    </row>
    <row r="2" spans="1:37" x14ac:dyDescent="0.25">
      <c r="A2" t="str">
        <f>INDEX(Aquifer!A:A,MATCH(B2,Aquifer!C:C,0))</f>
        <v>bihar</v>
      </c>
      <c r="B2" s="29" t="s">
        <v>239</v>
      </c>
      <c r="C2" s="9">
        <v>4.9845006842766999</v>
      </c>
      <c r="D2" s="7">
        <f>INDEX(Aquifer!L:L,MATCH(B2,Aquifer!C:C,0))*100</f>
        <v>148.85861711236245</v>
      </c>
      <c r="E2" s="7">
        <v>0</v>
      </c>
      <c r="F2" s="7">
        <v>57.322750119820142</v>
      </c>
      <c r="G2" s="8">
        <v>3</v>
      </c>
      <c r="H2" s="8">
        <f>INDEX(Aquifer!H:H,MATCH(B2,Aquifer!C:C,0))</f>
        <v>25.13</v>
      </c>
      <c r="I2" s="8">
        <f>INDEX(surface_water_body!E:E,MATCH(B2,surface_water_body!A:A,0))</f>
        <v>17.17009051657422</v>
      </c>
      <c r="J2" s="8">
        <f>INDEX(Aquifer!J:J,MATCH(B2,Aquifer!C:C,0))*100</f>
        <v>66.888982488462503</v>
      </c>
      <c r="K2" s="8">
        <f>(INDEX(Tariff!D:D,MATCH(Adaptation!A2,Tariff!A:A,0)))*100</f>
        <v>67.5</v>
      </c>
      <c r="L2" s="8">
        <v>37.82</v>
      </c>
      <c r="M2" s="8">
        <v>6.3</v>
      </c>
      <c r="N2" s="8">
        <v>94.47999999999999</v>
      </c>
      <c r="P2" s="15"/>
      <c r="Q2">
        <f t="shared" ref="Q2" si="0">IF(C2&lt;3.75,1,IF(C2&lt;4.5,2,IF(C2&lt;5.25,3,4)))</f>
        <v>3</v>
      </c>
      <c r="R2">
        <f t="shared" ref="R2" si="1">IF(D2&lt;140,4,IF(D2&lt;180,3,IF(D2&lt;220,2,1)))</f>
        <v>3</v>
      </c>
      <c r="S2">
        <f t="shared" ref="S2" si="2">IF(E2&lt;25,4,IF(E2&lt;50,3,IF(E2&lt;75,2,1)))</f>
        <v>4</v>
      </c>
      <c r="T2" s="36">
        <f t="shared" ref="T2" si="3">IF(F2&lt;28.5,1,IF(F2&lt;48,2,IF(F2&lt;67.5,3,4)))</f>
        <v>3</v>
      </c>
      <c r="U2" s="36">
        <f t="shared" ref="U2" si="4">IF(G2&lt;25,4,IF(G2&lt;50,3,IF(G2&lt;75,2,1)))</f>
        <v>4</v>
      </c>
      <c r="V2" s="36">
        <f t="shared" ref="V2" si="5">IF(H2&lt;50,4,IF(H2&lt;70,3,IF(H2&lt;100,2,1)))</f>
        <v>4</v>
      </c>
      <c r="W2" s="36">
        <f t="shared" ref="W2" si="6">IF(I2&lt;1,1,IF(I2&lt;3,2,IF(I2&lt;5,3,4)))</f>
        <v>4</v>
      </c>
      <c r="X2" s="36">
        <f t="shared" ref="X2" si="7">IF(J2&lt;25,1,IF(J2&lt;50,2,IF(J2&lt;75,3,4)))</f>
        <v>3</v>
      </c>
      <c r="Y2" s="36">
        <f>IF(K2&lt;70,1,IF(K2&lt;150,2,IF(K2&lt;300,3,4)))</f>
        <v>1</v>
      </c>
      <c r="Z2" s="36">
        <f t="shared" ref="Z2" si="8">IF(L2&lt;25,4,IF(L2&lt;50,3,IF(L2&lt;75,2,1)))</f>
        <v>3</v>
      </c>
      <c r="AA2" s="36">
        <f t="shared" ref="AA2" si="9">IF(M2&lt;5,4,IF(M2&lt;10,3,IF(M2&lt;20,2,1)))</f>
        <v>3</v>
      </c>
      <c r="AB2" s="36">
        <f t="shared" ref="AB2" si="10">IF(N2&lt;35,1,IF(N2&lt;60,2,IF(N2&lt;80,3,4)))</f>
        <v>4</v>
      </c>
      <c r="AC2" s="170">
        <f>(Q2+R2+S2+T2+V2+W2+X2+Y2+Z2+AA2+AB2)/11</f>
        <v>3.1818181818181817</v>
      </c>
      <c r="AD2" s="36">
        <f>IF(AC2&lt;1.5,1,IF(AC2&lt;=2.5,2,IF(AC2&lt;3.5,3,4)))</f>
        <v>3</v>
      </c>
      <c r="AE2" s="36" t="str">
        <f t="shared" ref="AE2:AE65" si="11">IF(AD2=1,"Less Suitable",IF(AD2=2,"Moderatly Suitable",IF(AD2=3,"Highly Suitable","Very Highly Suitable")))</f>
        <v>Highly Suitable</v>
      </c>
      <c r="AF2" s="171">
        <f>_xlfn.PERCENTRANK.INC(AC:AC,AC2)</f>
        <v>0.92</v>
      </c>
      <c r="AG2" s="36" t="str">
        <f>IF(AF2&gt;0.8, "Very High", IF(AND(AF2&lt;=0.8,AF2&gt;0.6), "High", IF(AND(AF2&lt;=0.6, AF2&gt;0.4),"Moderate",IF(AND(AF2&lt;=0.4, AF2&gt;0.2),"Low", "Very Low"))))</f>
        <v>Very High</v>
      </c>
    </row>
    <row r="3" spans="1:37" x14ac:dyDescent="0.25">
      <c r="A3" t="str">
        <f>INDEX(Aquifer!A:A,MATCH(B3,Aquifer!C:C,0))</f>
        <v>manipur</v>
      </c>
      <c r="B3" s="29" t="s">
        <v>240</v>
      </c>
      <c r="C3" s="9">
        <v>4.5890340173931001</v>
      </c>
      <c r="D3" s="7">
        <f>INDEX(Aquifer!L:L,MATCH(B3,Aquifer!C:C,0))*100</f>
        <v>100</v>
      </c>
      <c r="E3" s="7">
        <v>2.6</v>
      </c>
      <c r="F3" s="7">
        <v>34.984602139143682</v>
      </c>
      <c r="G3" s="8">
        <v>0</v>
      </c>
      <c r="H3" s="8">
        <f>INDEX(Aquifer!H:H,MATCH(B3,Aquifer!C:C,0))</f>
        <v>6.18</v>
      </c>
      <c r="I3" s="8">
        <f>INDEX(surface_water_body!E:E,MATCH(B3,surface_water_body!A:A,0))</f>
        <v>3.3097581454123548E-3</v>
      </c>
      <c r="J3" s="8">
        <f>INDEX(Aquifer!J:J,MATCH(B3,Aquifer!C:C,0))*100</f>
        <v>100</v>
      </c>
      <c r="K3" s="8">
        <f>(INDEX(Tariff!D:D,MATCH(Adaptation!A3,Tariff!A:A,0)))*100</f>
        <v>515</v>
      </c>
      <c r="L3" s="8">
        <v>0</v>
      </c>
      <c r="M3" s="8">
        <v>1.8447766179190939</v>
      </c>
      <c r="N3" s="8">
        <v>92.32</v>
      </c>
      <c r="P3" s="15"/>
      <c r="Q3">
        <f t="shared" ref="Q3:Q66" si="12">IF(C3&lt;3.75,1,IF(C3&lt;4.5,2,IF(C3&lt;5.25,3,4)))</f>
        <v>3</v>
      </c>
      <c r="R3">
        <f t="shared" ref="R3:R66" si="13">IF(D3&lt;140,4,IF(D3&lt;180,3,IF(D3&lt;220,2,1)))</f>
        <v>4</v>
      </c>
      <c r="S3">
        <f t="shared" ref="S3:S66" si="14">IF(E3&lt;25,4,IF(E3&lt;50,3,IF(E3&lt;75,2,1)))</f>
        <v>4</v>
      </c>
      <c r="T3" s="36">
        <f t="shared" ref="T3:T66" si="15">IF(F3&lt;28.5,1,IF(F3&lt;48,2,IF(F3&lt;67.5,3,4)))</f>
        <v>2</v>
      </c>
      <c r="U3" s="36">
        <f t="shared" ref="U3:U66" si="16">IF(G3&lt;25,4,IF(G3&lt;50,3,IF(G3&lt;75,2,1)))</f>
        <v>4</v>
      </c>
      <c r="V3" s="36">
        <f t="shared" ref="V3:V66" si="17">IF(H3&lt;50,4,IF(H3&lt;70,3,IF(H3&lt;100,2,1)))</f>
        <v>4</v>
      </c>
      <c r="W3" s="36">
        <f t="shared" ref="W3:W66" si="18">IF(I3&lt;1,1,IF(I3&lt;3,2,IF(I3&lt;5,3,4)))</f>
        <v>1</v>
      </c>
      <c r="X3" s="36">
        <f t="shared" ref="X3:X66" si="19">IF(J3&lt;25,1,IF(J3&lt;50,2,IF(J3&lt;75,3,4)))</f>
        <v>4</v>
      </c>
      <c r="Y3" s="36">
        <f t="shared" ref="Y3:Y66" si="20">IF(K3&lt;70,1,IF(K3&lt;150,2,IF(K3&lt;300,3,4)))</f>
        <v>4</v>
      </c>
      <c r="Z3" s="36">
        <f t="shared" ref="Z3:Z66" si="21">IF(L3&lt;25,4,IF(L3&lt;50,3,IF(L3&lt;75,2,1)))</f>
        <v>4</v>
      </c>
      <c r="AA3" s="36">
        <f t="shared" ref="AA3:AA66" si="22">IF(M3&lt;5,4,IF(M3&lt;10,3,IF(M3&lt;20,2,1)))</f>
        <v>4</v>
      </c>
      <c r="AB3" s="36">
        <f t="shared" ref="AB3:AB66" si="23">IF(N3&lt;35,1,IF(N3&lt;60,2,IF(N3&lt;80,3,4)))</f>
        <v>4</v>
      </c>
      <c r="AC3" s="170">
        <f t="shared" ref="AC3:AC66" si="24">(Q3+R3+S3+T3+V3+W3+X3+Y3+Z3+AA3+AB3)/11</f>
        <v>3.4545454545454546</v>
      </c>
      <c r="AD3" s="36">
        <f t="shared" ref="AD3:AD66" si="25">IF(AC3&lt;1.5,1,IF(AC3&lt;=2.5,2,IF(AC3&lt;3.5,3,4)))</f>
        <v>3</v>
      </c>
      <c r="AE3" s="36" t="str">
        <f t="shared" si="11"/>
        <v>Highly Suitable</v>
      </c>
      <c r="AF3" s="171">
        <f t="shared" ref="AF3:AF66" si="26">_xlfn.PERCENTRANK.INC(AC:AC,AC3)</f>
        <v>0.98899999999999999</v>
      </c>
      <c r="AG3" s="36" t="str">
        <f t="shared" ref="AG3:AG66" si="27">IF(AF3&gt;0.8, "Very High", IF(AND(AF3&lt;=0.8,AF3&gt;0.6), "High", IF(AND(AF3&lt;=0.6, AF3&gt;0.4),"Moderate",IF(AND(AF3&lt;=0.4, AF3&gt;0.2),"Low", "Very Low"))))</f>
        <v>Very High</v>
      </c>
    </row>
    <row r="4" spans="1:37" x14ac:dyDescent="0.25">
      <c r="A4" t="str">
        <f>INDEX(Aquifer!A:A,MATCH(B4,Aquifer!C:C,0))</f>
        <v>assam</v>
      </c>
      <c r="B4" s="29" t="s">
        <v>241</v>
      </c>
      <c r="C4" s="9">
        <v>4.6344773955868002</v>
      </c>
      <c r="D4" s="7">
        <f>INDEX(Aquifer!L:L,MATCH(B4,Aquifer!C:C,0))*100</f>
        <v>151.16856747883187</v>
      </c>
      <c r="E4" s="7">
        <v>0.2</v>
      </c>
      <c r="F4" s="7">
        <v>35.529896907216497</v>
      </c>
      <c r="G4" s="8">
        <v>1</v>
      </c>
      <c r="H4" s="8">
        <f>INDEX(Aquifer!H:H,MATCH(B4,Aquifer!C:C,0))</f>
        <v>2.5499999999999998</v>
      </c>
      <c r="I4" s="8">
        <f>INDEX(surface_water_body!E:E,MATCH(B4,surface_water_body!A:A,0))</f>
        <v>31.760423430276653</v>
      </c>
      <c r="J4" s="8">
        <f>INDEX(Aquifer!J:J,MATCH(B4,Aquifer!C:C,0))*100</f>
        <v>34.88771665410701</v>
      </c>
      <c r="K4" s="8">
        <f>(INDEX(Tariff!D:D,MATCH(Adaptation!A4,Tariff!A:A,0)))*100</f>
        <v>465.00000000000006</v>
      </c>
      <c r="L4" s="8">
        <v>16.939999999999998</v>
      </c>
      <c r="M4" s="8">
        <v>1.3</v>
      </c>
      <c r="N4" s="8">
        <v>89.759999999999991</v>
      </c>
      <c r="P4" s="15"/>
      <c r="Q4">
        <f t="shared" si="12"/>
        <v>3</v>
      </c>
      <c r="R4">
        <f t="shared" si="13"/>
        <v>3</v>
      </c>
      <c r="S4">
        <f t="shared" si="14"/>
        <v>4</v>
      </c>
      <c r="T4" s="36">
        <f t="shared" si="15"/>
        <v>2</v>
      </c>
      <c r="U4" s="36">
        <f t="shared" si="16"/>
        <v>4</v>
      </c>
      <c r="V4" s="36">
        <f t="shared" si="17"/>
        <v>4</v>
      </c>
      <c r="W4" s="36">
        <f t="shared" si="18"/>
        <v>4</v>
      </c>
      <c r="X4" s="36">
        <f t="shared" si="19"/>
        <v>2</v>
      </c>
      <c r="Y4" s="36">
        <f t="shared" si="20"/>
        <v>4</v>
      </c>
      <c r="Z4" s="36">
        <f t="shared" si="21"/>
        <v>4</v>
      </c>
      <c r="AA4" s="36">
        <f t="shared" si="22"/>
        <v>4</v>
      </c>
      <c r="AB4" s="36">
        <f t="shared" si="23"/>
        <v>4</v>
      </c>
      <c r="AC4" s="170">
        <f t="shared" si="24"/>
        <v>3.4545454545454546</v>
      </c>
      <c r="AD4" s="36">
        <f t="shared" si="25"/>
        <v>3</v>
      </c>
      <c r="AE4" s="36" t="str">
        <f t="shared" si="11"/>
        <v>Highly Suitable</v>
      </c>
      <c r="AF4" s="171">
        <f t="shared" si="26"/>
        <v>0.98899999999999999</v>
      </c>
      <c r="AG4" s="36" t="str">
        <f t="shared" si="27"/>
        <v>Very High</v>
      </c>
    </row>
    <row r="5" spans="1:37" x14ac:dyDescent="0.25">
      <c r="A5" t="str">
        <f>INDEX(Aquifer!A:A,MATCH(B5,Aquifer!C:C,0))</f>
        <v>manipur</v>
      </c>
      <c r="B5" s="29" t="s">
        <v>242</v>
      </c>
      <c r="C5" s="9">
        <v>4.6328704672637997</v>
      </c>
      <c r="D5" s="7">
        <f>INDEX(Aquifer!L:L,MATCH(B5,Aquifer!C:C,0))*100</f>
        <v>100</v>
      </c>
      <c r="E5" s="7">
        <v>8.5</v>
      </c>
      <c r="F5" s="7">
        <v>39.045393431077535</v>
      </c>
      <c r="G5" s="8">
        <v>0</v>
      </c>
      <c r="H5" s="8">
        <f>INDEX(Aquifer!H:H,MATCH(B5,Aquifer!C:C,0))</f>
        <v>8.07</v>
      </c>
      <c r="I5" s="8">
        <f>INDEX(surface_water_body!E:E,MATCH(B5,surface_water_body!A:A,0))</f>
        <v>0.13018036102821956</v>
      </c>
      <c r="J5" s="8">
        <f>INDEX(Aquifer!J:J,MATCH(B5,Aquifer!C:C,0))*100</f>
        <v>100</v>
      </c>
      <c r="K5" s="8">
        <f>(INDEX(Tariff!D:D,MATCH(Adaptation!A5,Tariff!A:A,0)))*100</f>
        <v>515</v>
      </c>
      <c r="L5" s="8">
        <v>0.06</v>
      </c>
      <c r="M5" s="8">
        <v>3.3</v>
      </c>
      <c r="N5" s="8">
        <v>90.12</v>
      </c>
      <c r="P5" s="15"/>
      <c r="Q5">
        <f t="shared" si="12"/>
        <v>3</v>
      </c>
      <c r="R5">
        <f t="shared" si="13"/>
        <v>4</v>
      </c>
      <c r="S5">
        <f t="shared" si="14"/>
        <v>4</v>
      </c>
      <c r="T5" s="36">
        <f t="shared" si="15"/>
        <v>2</v>
      </c>
      <c r="U5" s="36">
        <f t="shared" si="16"/>
        <v>4</v>
      </c>
      <c r="V5" s="36">
        <f t="shared" si="17"/>
        <v>4</v>
      </c>
      <c r="W5" s="36">
        <f t="shared" si="18"/>
        <v>1</v>
      </c>
      <c r="X5" s="36">
        <f t="shared" si="19"/>
        <v>4</v>
      </c>
      <c r="Y5" s="36">
        <f t="shared" si="20"/>
        <v>4</v>
      </c>
      <c r="Z5" s="36">
        <f t="shared" si="21"/>
        <v>4</v>
      </c>
      <c r="AA5" s="36">
        <f t="shared" si="22"/>
        <v>4</v>
      </c>
      <c r="AB5" s="36">
        <f t="shared" si="23"/>
        <v>4</v>
      </c>
      <c r="AC5" s="170">
        <f t="shared" si="24"/>
        <v>3.4545454545454546</v>
      </c>
      <c r="AD5" s="36">
        <f t="shared" si="25"/>
        <v>3</v>
      </c>
      <c r="AE5" s="36" t="str">
        <f t="shared" si="11"/>
        <v>Highly Suitable</v>
      </c>
      <c r="AF5" s="171">
        <f t="shared" si="26"/>
        <v>0.98899999999999999</v>
      </c>
      <c r="AG5" s="36" t="str">
        <f t="shared" si="27"/>
        <v>Very High</v>
      </c>
      <c r="AK5" s="37" t="s">
        <v>804</v>
      </c>
    </row>
    <row r="6" spans="1:37" x14ac:dyDescent="0.25">
      <c r="A6" t="str">
        <f>INDEX(Aquifer!A:A,MATCH(B6,Aquifer!C:C,0))</f>
        <v>jharkhand</v>
      </c>
      <c r="B6" s="29" t="s">
        <v>243</v>
      </c>
      <c r="C6" s="9">
        <v>4.7192148678530996</v>
      </c>
      <c r="D6" s="7">
        <f>INDEX(Aquifer!L:L,MATCH(B6,Aquifer!C:C,0))*100</f>
        <v>117.08463306517814</v>
      </c>
      <c r="E6" s="7">
        <v>14.5</v>
      </c>
      <c r="F6" s="7">
        <v>44.392129508530246</v>
      </c>
      <c r="G6" s="8">
        <v>3</v>
      </c>
      <c r="H6" s="8">
        <f>INDEX(Aquifer!H:H,MATCH(B6,Aquifer!C:C,0))</f>
        <v>21.28</v>
      </c>
      <c r="I6" s="8">
        <f>INDEX(surface_water_body!E:E,MATCH(B6,surface_water_body!A:A,0))</f>
        <v>22.54294149594978</v>
      </c>
      <c r="J6" s="8">
        <f>INDEX(Aquifer!J:J,MATCH(B6,Aquifer!C:C,0))*100</f>
        <v>21.017762096600272</v>
      </c>
      <c r="K6" s="8">
        <f>(INDEX(Tariff!D:D,MATCH(Adaptation!A6,Tariff!A:A,0)))*100</f>
        <v>95</v>
      </c>
      <c r="L6" s="8">
        <v>48.22</v>
      </c>
      <c r="M6" s="8">
        <v>7</v>
      </c>
      <c r="N6" s="8">
        <v>82.48</v>
      </c>
      <c r="P6" s="15"/>
      <c r="Q6">
        <f t="shared" si="12"/>
        <v>3</v>
      </c>
      <c r="R6">
        <f t="shared" si="13"/>
        <v>4</v>
      </c>
      <c r="S6">
        <f t="shared" si="14"/>
        <v>4</v>
      </c>
      <c r="T6" s="36">
        <f t="shared" si="15"/>
        <v>2</v>
      </c>
      <c r="U6" s="36">
        <f t="shared" si="16"/>
        <v>4</v>
      </c>
      <c r="V6" s="36">
        <f t="shared" si="17"/>
        <v>4</v>
      </c>
      <c r="W6" s="36">
        <f t="shared" si="18"/>
        <v>4</v>
      </c>
      <c r="X6" s="36">
        <f t="shared" si="19"/>
        <v>1</v>
      </c>
      <c r="Y6" s="36">
        <f t="shared" si="20"/>
        <v>2</v>
      </c>
      <c r="Z6" s="36">
        <f t="shared" si="21"/>
        <v>3</v>
      </c>
      <c r="AA6" s="36">
        <f t="shared" si="22"/>
        <v>3</v>
      </c>
      <c r="AB6" s="36">
        <f t="shared" si="23"/>
        <v>4</v>
      </c>
      <c r="AC6" s="170">
        <f t="shared" si="24"/>
        <v>3.0909090909090908</v>
      </c>
      <c r="AD6" s="36">
        <f t="shared" si="25"/>
        <v>3</v>
      </c>
      <c r="AE6" s="36" t="str">
        <f t="shared" si="11"/>
        <v>Highly Suitable</v>
      </c>
      <c r="AF6" s="171">
        <f t="shared" si="26"/>
        <v>0.84399999999999997</v>
      </c>
      <c r="AG6" s="36" t="str">
        <f t="shared" si="27"/>
        <v>Very High</v>
      </c>
      <c r="AJ6" s="25" t="s">
        <v>805</v>
      </c>
      <c r="AK6" s="36">
        <f>COUNTIF(AG:AG,AJ6)</f>
        <v>103</v>
      </c>
    </row>
    <row r="7" spans="1:37" x14ac:dyDescent="0.25">
      <c r="A7" t="str">
        <f>INDEX(Aquifer!A:A,MATCH(B7,Aquifer!C:C,0))</f>
        <v>manipur</v>
      </c>
      <c r="B7" s="29" t="s">
        <v>244</v>
      </c>
      <c r="C7" s="9">
        <v>4.5486601483394002</v>
      </c>
      <c r="D7" s="7">
        <f>INDEX(Aquifer!L:L,MATCH(B7,Aquifer!C:C,0))*100</f>
        <v>100</v>
      </c>
      <c r="E7" s="7">
        <v>14.4</v>
      </c>
      <c r="F7" s="7">
        <v>34.831792248672045</v>
      </c>
      <c r="G7" s="8">
        <v>0</v>
      </c>
      <c r="H7" s="8">
        <f>INDEX(Aquifer!H:H,MATCH(B7,Aquifer!C:C,0))</f>
        <v>11.05</v>
      </c>
      <c r="I7" s="8">
        <f>INDEX(surface_water_body!E:E,MATCH(B7,surface_water_body!A:A,0))</f>
        <v>0.19170441670803637</v>
      </c>
      <c r="J7" s="8">
        <f>INDEX(Aquifer!J:J,MATCH(B7,Aquifer!C:C,0))*100</f>
        <v>100</v>
      </c>
      <c r="K7" s="8">
        <f>(INDEX(Tariff!D:D,MATCH(Adaptation!A7,Tariff!A:A,0)))*100</f>
        <v>515</v>
      </c>
      <c r="L7" s="8">
        <v>0.04</v>
      </c>
      <c r="M7" s="8">
        <v>2.8521371475720141</v>
      </c>
      <c r="N7" s="8">
        <v>86.509999999999991</v>
      </c>
      <c r="P7" s="15"/>
      <c r="Q7">
        <f t="shared" si="12"/>
        <v>3</v>
      </c>
      <c r="R7">
        <f t="shared" si="13"/>
        <v>4</v>
      </c>
      <c r="S7">
        <f t="shared" si="14"/>
        <v>4</v>
      </c>
      <c r="T7" s="36">
        <f t="shared" si="15"/>
        <v>2</v>
      </c>
      <c r="U7" s="36">
        <f t="shared" si="16"/>
        <v>4</v>
      </c>
      <c r="V7" s="36">
        <f t="shared" si="17"/>
        <v>4</v>
      </c>
      <c r="W7" s="36">
        <f t="shared" si="18"/>
        <v>1</v>
      </c>
      <c r="X7" s="36">
        <f t="shared" si="19"/>
        <v>4</v>
      </c>
      <c r="Y7" s="36">
        <f t="shared" si="20"/>
        <v>4</v>
      </c>
      <c r="Z7" s="36">
        <f t="shared" si="21"/>
        <v>4</v>
      </c>
      <c r="AA7" s="36">
        <f t="shared" si="22"/>
        <v>4</v>
      </c>
      <c r="AB7" s="36">
        <f t="shared" si="23"/>
        <v>4</v>
      </c>
      <c r="AC7" s="170">
        <f t="shared" si="24"/>
        <v>3.4545454545454546</v>
      </c>
      <c r="AD7" s="36">
        <f t="shared" si="25"/>
        <v>3</v>
      </c>
      <c r="AE7" s="36" t="str">
        <f t="shared" si="11"/>
        <v>Highly Suitable</v>
      </c>
      <c r="AF7" s="171">
        <f t="shared" si="26"/>
        <v>0.98899999999999999</v>
      </c>
      <c r="AG7" s="36" t="str">
        <f t="shared" si="27"/>
        <v>Very High</v>
      </c>
      <c r="AJ7" s="25" t="s">
        <v>728</v>
      </c>
      <c r="AK7" s="36">
        <f t="shared" ref="AK7:AK10" si="28">COUNTIF(AG:AG,AJ7)</f>
        <v>136</v>
      </c>
    </row>
    <row r="8" spans="1:37" x14ac:dyDescent="0.25">
      <c r="A8" t="str">
        <f>INDEX(Aquifer!A:A,MATCH(B8,Aquifer!C:C,0))</f>
        <v>bihar</v>
      </c>
      <c r="B8" s="29" t="s">
        <v>245</v>
      </c>
      <c r="C8" s="9">
        <v>4.5694391629264004</v>
      </c>
      <c r="D8" s="7">
        <f>INDEX(Aquifer!L:L,MATCH(B8,Aquifer!C:C,0))*100</f>
        <v>155.90601866752493</v>
      </c>
      <c r="E8" s="7">
        <v>45.8</v>
      </c>
      <c r="F8" s="7">
        <v>51.080598654400653</v>
      </c>
      <c r="G8" s="8">
        <v>38</v>
      </c>
      <c r="H8" s="8">
        <f>INDEX(Aquifer!H:H,MATCH(B8,Aquifer!C:C,0))</f>
        <v>42.23</v>
      </c>
      <c r="I8" s="8">
        <f>INDEX(surface_water_body!E:E,MATCH(B8,surface_water_body!A:A,0))</f>
        <v>52.807769844146456</v>
      </c>
      <c r="J8" s="8">
        <f>INDEX(Aquifer!J:J,MATCH(B8,Aquifer!C:C,0))*100</f>
        <v>55.372590509705852</v>
      </c>
      <c r="K8" s="8">
        <f>(INDEX(Tariff!D:D,MATCH(Adaptation!A8,Tariff!A:A,0)))*100</f>
        <v>67.5</v>
      </c>
      <c r="L8" s="8">
        <v>57.48</v>
      </c>
      <c r="M8" s="8">
        <v>2.9</v>
      </c>
      <c r="N8" s="8">
        <v>97.74</v>
      </c>
      <c r="P8" s="15"/>
      <c r="Q8">
        <f t="shared" si="12"/>
        <v>3</v>
      </c>
      <c r="R8">
        <f t="shared" si="13"/>
        <v>3</v>
      </c>
      <c r="S8">
        <f t="shared" si="14"/>
        <v>3</v>
      </c>
      <c r="T8" s="36">
        <f t="shared" si="15"/>
        <v>3</v>
      </c>
      <c r="U8" s="36">
        <f t="shared" si="16"/>
        <v>3</v>
      </c>
      <c r="V8" s="36">
        <f t="shared" si="17"/>
        <v>4</v>
      </c>
      <c r="W8" s="36">
        <f t="shared" si="18"/>
        <v>4</v>
      </c>
      <c r="X8" s="36">
        <f t="shared" si="19"/>
        <v>3</v>
      </c>
      <c r="Y8" s="36">
        <f t="shared" si="20"/>
        <v>1</v>
      </c>
      <c r="Z8" s="36">
        <f t="shared" si="21"/>
        <v>2</v>
      </c>
      <c r="AA8" s="36">
        <f t="shared" si="22"/>
        <v>4</v>
      </c>
      <c r="AB8" s="36">
        <f t="shared" si="23"/>
        <v>4</v>
      </c>
      <c r="AC8" s="170">
        <f t="shared" si="24"/>
        <v>3.0909090909090908</v>
      </c>
      <c r="AD8" s="36">
        <f t="shared" si="25"/>
        <v>3</v>
      </c>
      <c r="AE8" s="36" t="str">
        <f t="shared" si="11"/>
        <v>Highly Suitable</v>
      </c>
      <c r="AF8" s="171">
        <f t="shared" si="26"/>
        <v>0.84399999999999997</v>
      </c>
      <c r="AG8" s="36" t="str">
        <f t="shared" si="27"/>
        <v>Very High</v>
      </c>
      <c r="AJ8" s="25" t="s">
        <v>806</v>
      </c>
      <c r="AK8" s="36">
        <f t="shared" si="28"/>
        <v>143</v>
      </c>
    </row>
    <row r="9" spans="1:37" x14ac:dyDescent="0.25">
      <c r="A9" t="str">
        <f>INDEX(Aquifer!A:A,MATCH(B9,Aquifer!C:C,0))</f>
        <v>manipur</v>
      </c>
      <c r="B9" s="29" t="s">
        <v>6</v>
      </c>
      <c r="C9" s="9">
        <v>4.5399142988985997</v>
      </c>
      <c r="D9" s="7">
        <f>INDEX(Aquifer!L:L,MATCH(B9,Aquifer!C:C,0))*100</f>
        <v>100</v>
      </c>
      <c r="E9" s="7">
        <v>10.9</v>
      </c>
      <c r="F9" s="7">
        <v>38.518717836601525</v>
      </c>
      <c r="G9" s="8">
        <v>0</v>
      </c>
      <c r="H9" s="8">
        <f>INDEX(Aquifer!H:H,MATCH(B9,Aquifer!C:C,0))</f>
        <v>9.84</v>
      </c>
      <c r="I9" s="8">
        <f>INDEX(surface_water_body!E:E,MATCH(B9,surface_water_body!A:A,0))</f>
        <v>0.17822799744167775</v>
      </c>
      <c r="J9" s="8">
        <f>INDEX(Aquifer!J:J,MATCH(B9,Aquifer!C:C,0))*100</f>
        <v>100</v>
      </c>
      <c r="K9" s="8">
        <f>(INDEX(Tariff!D:D,MATCH(Adaptation!A9,Tariff!A:A,0)))*100</f>
        <v>515</v>
      </c>
      <c r="L9" s="8">
        <v>0</v>
      </c>
      <c r="M9" s="8">
        <v>1.44</v>
      </c>
      <c r="N9" s="8">
        <v>86.46</v>
      </c>
      <c r="P9" s="15"/>
      <c r="Q9">
        <f t="shared" si="12"/>
        <v>3</v>
      </c>
      <c r="R9">
        <f t="shared" si="13"/>
        <v>4</v>
      </c>
      <c r="S9">
        <f t="shared" si="14"/>
        <v>4</v>
      </c>
      <c r="T9" s="36">
        <f t="shared" si="15"/>
        <v>2</v>
      </c>
      <c r="U9" s="36">
        <f t="shared" si="16"/>
        <v>4</v>
      </c>
      <c r="V9" s="36">
        <f t="shared" si="17"/>
        <v>4</v>
      </c>
      <c r="W9" s="36">
        <f t="shared" si="18"/>
        <v>1</v>
      </c>
      <c r="X9" s="36">
        <f t="shared" si="19"/>
        <v>4</v>
      </c>
      <c r="Y9" s="36">
        <f t="shared" si="20"/>
        <v>4</v>
      </c>
      <c r="Z9" s="36">
        <f t="shared" si="21"/>
        <v>4</v>
      </c>
      <c r="AA9" s="36">
        <f t="shared" si="22"/>
        <v>4</v>
      </c>
      <c r="AB9" s="36">
        <f t="shared" si="23"/>
        <v>4</v>
      </c>
      <c r="AC9" s="170">
        <f t="shared" si="24"/>
        <v>3.4545454545454546</v>
      </c>
      <c r="AD9" s="36">
        <f t="shared" si="25"/>
        <v>3</v>
      </c>
      <c r="AE9" s="36" t="str">
        <f t="shared" si="11"/>
        <v>Highly Suitable</v>
      </c>
      <c r="AF9" s="171">
        <f t="shared" si="26"/>
        <v>0.98899999999999999</v>
      </c>
      <c r="AG9" s="36" t="str">
        <f t="shared" si="27"/>
        <v>Very High</v>
      </c>
      <c r="AJ9" s="25" t="s">
        <v>762</v>
      </c>
      <c r="AK9" s="36">
        <f t="shared" si="28"/>
        <v>129</v>
      </c>
    </row>
    <row r="10" spans="1:37" x14ac:dyDescent="0.25">
      <c r="A10" t="str">
        <f>INDEX(Aquifer!A:A,MATCH(B10,Aquifer!C:C,0))</f>
        <v>jharkhand</v>
      </c>
      <c r="B10" s="29" t="s">
        <v>8</v>
      </c>
      <c r="C10" s="8">
        <v>4.92</v>
      </c>
      <c r="D10" s="7">
        <f>INDEX(Aquifer!L:L,MATCH(B10,Aquifer!C:C,0))*100</f>
        <v>111.29700806390836</v>
      </c>
      <c r="E10" s="7">
        <v>9.4</v>
      </c>
      <c r="F10" s="7">
        <v>37.649271810072108</v>
      </c>
      <c r="G10" s="8">
        <v>0</v>
      </c>
      <c r="H10" s="8">
        <f>INDEX(Aquifer!H:H,MATCH(B10,Aquifer!C:C,0))</f>
        <v>42.55</v>
      </c>
      <c r="I10" s="8">
        <f>INDEX(surface_water_body!E:E,MATCH(B10,surface_water_body!A:A,0))</f>
        <v>13.696092954557399</v>
      </c>
      <c r="J10" s="8">
        <f>INDEX(Aquifer!J:J,MATCH(B10,Aquifer!C:C,0))*100</f>
        <v>9.1829531613331863</v>
      </c>
      <c r="K10" s="8">
        <f>(INDEX(Tariff!D:D,MATCH(Adaptation!A10,Tariff!A:A,0)))*100</f>
        <v>95</v>
      </c>
      <c r="L10" s="8">
        <v>46.7</v>
      </c>
      <c r="M10" s="8">
        <v>6.3</v>
      </c>
      <c r="N10" s="8">
        <v>84.800000000000011</v>
      </c>
      <c r="P10" s="15"/>
      <c r="Q10">
        <f t="shared" si="12"/>
        <v>3</v>
      </c>
      <c r="R10">
        <f t="shared" si="13"/>
        <v>4</v>
      </c>
      <c r="S10">
        <f t="shared" si="14"/>
        <v>4</v>
      </c>
      <c r="T10" s="36">
        <f t="shared" si="15"/>
        <v>2</v>
      </c>
      <c r="U10" s="36">
        <f t="shared" si="16"/>
        <v>4</v>
      </c>
      <c r="V10" s="36">
        <f t="shared" si="17"/>
        <v>4</v>
      </c>
      <c r="W10" s="36">
        <f t="shared" si="18"/>
        <v>4</v>
      </c>
      <c r="X10" s="36">
        <f t="shared" si="19"/>
        <v>1</v>
      </c>
      <c r="Y10" s="36">
        <f t="shared" si="20"/>
        <v>2</v>
      </c>
      <c r="Z10" s="36">
        <f t="shared" si="21"/>
        <v>3</v>
      </c>
      <c r="AA10" s="36">
        <f t="shared" si="22"/>
        <v>3</v>
      </c>
      <c r="AB10" s="36">
        <f t="shared" si="23"/>
        <v>4</v>
      </c>
      <c r="AC10" s="170">
        <f t="shared" si="24"/>
        <v>3.0909090909090908</v>
      </c>
      <c r="AD10" s="36">
        <f t="shared" si="25"/>
        <v>3</v>
      </c>
      <c r="AE10" s="36" t="str">
        <f t="shared" si="11"/>
        <v>Highly Suitable</v>
      </c>
      <c r="AF10" s="171">
        <f t="shared" si="26"/>
        <v>0.84399999999999997</v>
      </c>
      <c r="AG10" s="36" t="str">
        <f t="shared" si="27"/>
        <v>Very High</v>
      </c>
      <c r="AJ10" s="25" t="s">
        <v>807</v>
      </c>
      <c r="AK10" s="36">
        <f t="shared" si="28"/>
        <v>144</v>
      </c>
    </row>
    <row r="11" spans="1:37" x14ac:dyDescent="0.25">
      <c r="A11" t="str">
        <f>INDEX(Aquifer!A:A,MATCH(B11,Aquifer!C:C,0))</f>
        <v>jharkhand</v>
      </c>
      <c r="B11" s="29" t="s">
        <v>246</v>
      </c>
      <c r="C11" s="9">
        <v>5.3477838317991999</v>
      </c>
      <c r="D11" s="7">
        <f>INDEX(Aquifer!L:L,MATCH(B11,Aquifer!C:C,0))*100</f>
        <v>147.0658842357962</v>
      </c>
      <c r="E11" s="7">
        <v>21</v>
      </c>
      <c r="F11" s="7">
        <v>50.620893120557866</v>
      </c>
      <c r="G11" s="8">
        <v>100</v>
      </c>
      <c r="H11" s="8">
        <f>INDEX(Aquifer!H:H,MATCH(B11,Aquifer!C:C,0))</f>
        <v>35.159999999999997</v>
      </c>
      <c r="I11" s="8">
        <f>INDEX(surface_water_body!E:E,MATCH(B11,surface_water_body!A:A,0))</f>
        <v>45.605692878359591</v>
      </c>
      <c r="J11" s="8">
        <f>INDEX(Aquifer!J:J,MATCH(B11,Aquifer!C:C,0))*100</f>
        <v>5.8877110325873572</v>
      </c>
      <c r="K11" s="8">
        <f>(INDEX(Tariff!D:D,MATCH(Adaptation!A11,Tariff!A:A,0)))*100</f>
        <v>95</v>
      </c>
      <c r="L11" s="8">
        <v>49.47</v>
      </c>
      <c r="M11" s="8">
        <v>8.09</v>
      </c>
      <c r="N11" s="8">
        <v>90.1</v>
      </c>
      <c r="P11" s="15"/>
      <c r="Q11">
        <f t="shared" si="12"/>
        <v>4</v>
      </c>
      <c r="R11">
        <f t="shared" si="13"/>
        <v>3</v>
      </c>
      <c r="S11">
        <f t="shared" si="14"/>
        <v>4</v>
      </c>
      <c r="T11" s="36">
        <f t="shared" si="15"/>
        <v>3</v>
      </c>
      <c r="U11" s="36">
        <f t="shared" si="16"/>
        <v>1</v>
      </c>
      <c r="V11" s="36">
        <f t="shared" si="17"/>
        <v>4</v>
      </c>
      <c r="W11" s="36">
        <f t="shared" si="18"/>
        <v>4</v>
      </c>
      <c r="X11" s="36">
        <f t="shared" si="19"/>
        <v>1</v>
      </c>
      <c r="Y11" s="36">
        <f t="shared" si="20"/>
        <v>2</v>
      </c>
      <c r="Z11" s="36">
        <f t="shared" si="21"/>
        <v>3</v>
      </c>
      <c r="AA11" s="36">
        <f t="shared" si="22"/>
        <v>3</v>
      </c>
      <c r="AB11" s="36">
        <f t="shared" si="23"/>
        <v>4</v>
      </c>
      <c r="AC11" s="170">
        <f t="shared" si="24"/>
        <v>3.1818181818181817</v>
      </c>
      <c r="AD11" s="36">
        <f t="shared" si="25"/>
        <v>3</v>
      </c>
      <c r="AE11" s="36" t="str">
        <f t="shared" si="11"/>
        <v>Highly Suitable</v>
      </c>
      <c r="AF11" s="171">
        <f t="shared" si="26"/>
        <v>0.92</v>
      </c>
      <c r="AG11" s="36" t="str">
        <f t="shared" si="27"/>
        <v>Very High</v>
      </c>
    </row>
    <row r="12" spans="1:37" x14ac:dyDescent="0.25">
      <c r="A12" t="str">
        <f>INDEX(Aquifer!A:A,MATCH(B12,Aquifer!C:C,0))</f>
        <v>manipur</v>
      </c>
      <c r="B12" s="29" t="s">
        <v>10</v>
      </c>
      <c r="C12" s="9">
        <v>4.3253744723483001</v>
      </c>
      <c r="D12" s="7">
        <f>INDEX(Aquifer!L:L,MATCH(B12,Aquifer!C:C,0))*100</f>
        <v>100</v>
      </c>
      <c r="E12" s="7">
        <v>0</v>
      </c>
      <c r="F12" s="7">
        <v>35.786565102124641</v>
      </c>
      <c r="G12" s="8">
        <v>0</v>
      </c>
      <c r="H12" s="8">
        <f>INDEX(Aquifer!H:H,MATCH(B12,Aquifer!C:C,0))</f>
        <v>0</v>
      </c>
      <c r="I12" s="8">
        <f>INDEX(surface_water_body!E:E,MATCH(B12,surface_water_body!A:A,0))</f>
        <v>2.850775992707515E-3</v>
      </c>
      <c r="J12" s="8">
        <f>INDEX(Aquifer!J:J,MATCH(B12,Aquifer!C:C,0))*100</f>
        <v>100</v>
      </c>
      <c r="K12" s="8">
        <f>(INDEX(Tariff!D:D,MATCH(Adaptation!A12,Tariff!A:A,0)))*100</f>
        <v>515</v>
      </c>
      <c r="L12" s="8">
        <v>0.06</v>
      </c>
      <c r="M12" s="8">
        <v>3.2</v>
      </c>
      <c r="N12" s="8">
        <v>83.539999999999992</v>
      </c>
      <c r="P12" s="15"/>
      <c r="Q12">
        <f t="shared" si="12"/>
        <v>2</v>
      </c>
      <c r="R12">
        <f t="shared" si="13"/>
        <v>4</v>
      </c>
      <c r="S12">
        <f t="shared" si="14"/>
        <v>4</v>
      </c>
      <c r="T12" s="36">
        <f t="shared" si="15"/>
        <v>2</v>
      </c>
      <c r="U12" s="36">
        <f t="shared" si="16"/>
        <v>4</v>
      </c>
      <c r="V12" s="36">
        <f t="shared" si="17"/>
        <v>4</v>
      </c>
      <c r="W12" s="36">
        <f t="shared" si="18"/>
        <v>1</v>
      </c>
      <c r="X12" s="36">
        <f t="shared" si="19"/>
        <v>4</v>
      </c>
      <c r="Y12" s="36">
        <f t="shared" si="20"/>
        <v>4</v>
      </c>
      <c r="Z12" s="36">
        <f t="shared" si="21"/>
        <v>4</v>
      </c>
      <c r="AA12" s="36">
        <f t="shared" si="22"/>
        <v>4</v>
      </c>
      <c r="AB12" s="36">
        <f t="shared" si="23"/>
        <v>4</v>
      </c>
      <c r="AC12" s="170">
        <f t="shared" si="24"/>
        <v>3.3636363636363638</v>
      </c>
      <c r="AD12" s="36">
        <f t="shared" si="25"/>
        <v>3</v>
      </c>
      <c r="AE12" s="36" t="str">
        <f t="shared" si="11"/>
        <v>Highly Suitable</v>
      </c>
      <c r="AF12" s="171">
        <f t="shared" si="26"/>
        <v>0.97499999999999998</v>
      </c>
      <c r="AG12" s="36" t="str">
        <f t="shared" si="27"/>
        <v>Very High</v>
      </c>
    </row>
    <row r="13" spans="1:37" x14ac:dyDescent="0.25">
      <c r="A13" t="str">
        <f>INDEX(Aquifer!A:A,MATCH(B13,Aquifer!C:C,0))</f>
        <v>manipur</v>
      </c>
      <c r="B13" s="29" t="s">
        <v>11</v>
      </c>
      <c r="C13" s="9">
        <v>4.3180001274629998</v>
      </c>
      <c r="D13" s="7">
        <f>INDEX(Aquifer!L:L,MATCH(B13,Aquifer!C:C,0))*100</f>
        <v>100</v>
      </c>
      <c r="E13" s="7">
        <v>0</v>
      </c>
      <c r="F13" s="7">
        <v>35.587467362924279</v>
      </c>
      <c r="G13" s="8">
        <v>0</v>
      </c>
      <c r="H13" s="8">
        <f>INDEX(Aquifer!H:H,MATCH(B13,Aquifer!C:C,0))</f>
        <v>0</v>
      </c>
      <c r="I13" s="8">
        <f>INDEX(surface_water_body!E:E,MATCH(B13,surface_water_body!A:A,0))</f>
        <v>3.8230462505066593E-3</v>
      </c>
      <c r="J13" s="8">
        <f>INDEX(Aquifer!J:J,MATCH(B13,Aquifer!C:C,0))*100</f>
        <v>100</v>
      </c>
      <c r="K13" s="8">
        <f>(INDEX(Tariff!D:D,MATCH(Adaptation!A13,Tariff!A:A,0)))*100</f>
        <v>515</v>
      </c>
      <c r="L13" s="8">
        <v>0.11</v>
      </c>
      <c r="M13" s="8">
        <v>2.37</v>
      </c>
      <c r="N13" s="8">
        <v>85.44</v>
      </c>
      <c r="P13" s="15"/>
      <c r="Q13">
        <f t="shared" si="12"/>
        <v>2</v>
      </c>
      <c r="R13">
        <f t="shared" si="13"/>
        <v>4</v>
      </c>
      <c r="S13">
        <f t="shared" si="14"/>
        <v>4</v>
      </c>
      <c r="T13" s="36">
        <f t="shared" si="15"/>
        <v>2</v>
      </c>
      <c r="U13" s="36">
        <f t="shared" si="16"/>
        <v>4</v>
      </c>
      <c r="V13" s="36">
        <f t="shared" si="17"/>
        <v>4</v>
      </c>
      <c r="W13" s="36">
        <f t="shared" si="18"/>
        <v>1</v>
      </c>
      <c r="X13" s="36">
        <f t="shared" si="19"/>
        <v>4</v>
      </c>
      <c r="Y13" s="36">
        <f t="shared" si="20"/>
        <v>4</v>
      </c>
      <c r="Z13" s="36">
        <f t="shared" si="21"/>
        <v>4</v>
      </c>
      <c r="AA13" s="36">
        <f t="shared" si="22"/>
        <v>4</v>
      </c>
      <c r="AB13" s="36">
        <f t="shared" si="23"/>
        <v>4</v>
      </c>
      <c r="AC13" s="170">
        <f t="shared" si="24"/>
        <v>3.3636363636363638</v>
      </c>
      <c r="AD13" s="36">
        <f t="shared" si="25"/>
        <v>3</v>
      </c>
      <c r="AE13" s="36" t="str">
        <f t="shared" si="11"/>
        <v>Highly Suitable</v>
      </c>
      <c r="AF13" s="171">
        <f t="shared" si="26"/>
        <v>0.97499999999999998</v>
      </c>
      <c r="AG13" s="36" t="str">
        <f t="shared" si="27"/>
        <v>Very High</v>
      </c>
    </row>
    <row r="14" spans="1:37" x14ac:dyDescent="0.25">
      <c r="A14" t="str">
        <f>INDEX(Aquifer!A:A,MATCH(B14,Aquifer!C:C,0))</f>
        <v>jharkhand</v>
      </c>
      <c r="B14" s="29" t="s">
        <v>247</v>
      </c>
      <c r="C14" s="9">
        <v>5.0459105011643004</v>
      </c>
      <c r="D14" s="7">
        <f>INDEX(Aquifer!L:L,MATCH(B14,Aquifer!C:C,0))*100</f>
        <v>134.79344196940249</v>
      </c>
      <c r="E14" s="7">
        <v>24.6</v>
      </c>
      <c r="F14" s="7">
        <v>47.08964697620398</v>
      </c>
      <c r="G14" s="8">
        <v>3</v>
      </c>
      <c r="H14" s="8">
        <f>INDEX(Aquifer!H:H,MATCH(B14,Aquifer!C:C,0))</f>
        <v>36.81</v>
      </c>
      <c r="I14" s="8">
        <f>INDEX(surface_water_body!E:E,MATCH(B14,surface_water_body!A:A,0))</f>
        <v>30.267352485127695</v>
      </c>
      <c r="J14" s="8">
        <f>INDEX(Aquifer!J:J,MATCH(B14,Aquifer!C:C,0))*100</f>
        <v>9.3050322849889291</v>
      </c>
      <c r="K14" s="8">
        <f>(INDEX(Tariff!D:D,MATCH(Adaptation!A14,Tariff!A:A,0)))*100</f>
        <v>95</v>
      </c>
      <c r="L14" s="8">
        <v>71.260000000000005</v>
      </c>
      <c r="M14" s="8">
        <v>8.58</v>
      </c>
      <c r="N14" s="8">
        <v>91.78</v>
      </c>
      <c r="P14" s="15"/>
      <c r="Q14">
        <f t="shared" si="12"/>
        <v>3</v>
      </c>
      <c r="R14">
        <f t="shared" si="13"/>
        <v>4</v>
      </c>
      <c r="S14">
        <f t="shared" si="14"/>
        <v>4</v>
      </c>
      <c r="T14" s="36">
        <f t="shared" si="15"/>
        <v>2</v>
      </c>
      <c r="U14" s="36">
        <f t="shared" si="16"/>
        <v>4</v>
      </c>
      <c r="V14" s="36">
        <f t="shared" si="17"/>
        <v>4</v>
      </c>
      <c r="W14" s="36">
        <f t="shared" si="18"/>
        <v>4</v>
      </c>
      <c r="X14" s="36">
        <f t="shared" si="19"/>
        <v>1</v>
      </c>
      <c r="Y14" s="36">
        <f t="shared" si="20"/>
        <v>2</v>
      </c>
      <c r="Z14" s="36">
        <f t="shared" si="21"/>
        <v>2</v>
      </c>
      <c r="AA14" s="36">
        <f t="shared" si="22"/>
        <v>3</v>
      </c>
      <c r="AB14" s="36">
        <f t="shared" si="23"/>
        <v>4</v>
      </c>
      <c r="AC14" s="170">
        <f t="shared" si="24"/>
        <v>3</v>
      </c>
      <c r="AD14" s="36">
        <f t="shared" si="25"/>
        <v>3</v>
      </c>
      <c r="AE14" s="36" t="str">
        <f t="shared" si="11"/>
        <v>Highly Suitable</v>
      </c>
      <c r="AF14" s="171">
        <f t="shared" si="26"/>
        <v>0.74399999999999999</v>
      </c>
      <c r="AG14" s="36" t="str">
        <f t="shared" si="27"/>
        <v>High</v>
      </c>
    </row>
    <row r="15" spans="1:37" x14ac:dyDescent="0.25">
      <c r="A15" t="str">
        <f>INDEX(Aquifer!A:A,MATCH(B15,Aquifer!C:C,0))</f>
        <v>jharkhand</v>
      </c>
      <c r="B15" s="29" t="s">
        <v>12</v>
      </c>
      <c r="C15" s="8">
        <v>5</v>
      </c>
      <c r="D15" s="7">
        <f>INDEX(Aquifer!L:L,MATCH(B15,Aquifer!C:C,0))*100</f>
        <v>105.18018764711734</v>
      </c>
      <c r="E15" s="7">
        <v>0.8</v>
      </c>
      <c r="F15" s="7">
        <v>35.408770979967521</v>
      </c>
      <c r="G15" s="8">
        <v>15</v>
      </c>
      <c r="H15" s="8">
        <f>INDEX(Aquifer!H:H,MATCH(B15,Aquifer!C:C,0))</f>
        <v>22.9</v>
      </c>
      <c r="I15" s="8">
        <f>INDEX(surface_water_body!E:E,MATCH(B15,surface_water_body!A:A,0))</f>
        <v>2.3707979594787547</v>
      </c>
      <c r="J15" s="8">
        <f>INDEX(Aquifer!J:J,MATCH(B15,Aquifer!C:C,0))*100</f>
        <v>25.429222993622254</v>
      </c>
      <c r="K15" s="8">
        <f>(INDEX(Tariff!D:D,MATCH(Adaptation!A15,Tariff!A:A,0)))*100</f>
        <v>95</v>
      </c>
      <c r="L15" s="8">
        <v>8.5599999999999987</v>
      </c>
      <c r="M15" s="8">
        <v>5.7</v>
      </c>
      <c r="N15" s="8">
        <v>84.860000000000014</v>
      </c>
      <c r="P15" s="15"/>
      <c r="Q15">
        <f t="shared" si="12"/>
        <v>3</v>
      </c>
      <c r="R15">
        <f t="shared" si="13"/>
        <v>4</v>
      </c>
      <c r="S15">
        <f t="shared" si="14"/>
        <v>4</v>
      </c>
      <c r="T15" s="36">
        <f t="shared" si="15"/>
        <v>2</v>
      </c>
      <c r="U15" s="36">
        <f t="shared" si="16"/>
        <v>4</v>
      </c>
      <c r="V15" s="36">
        <f t="shared" si="17"/>
        <v>4</v>
      </c>
      <c r="W15" s="36">
        <f t="shared" si="18"/>
        <v>2</v>
      </c>
      <c r="X15" s="36">
        <f t="shared" si="19"/>
        <v>2</v>
      </c>
      <c r="Y15" s="36">
        <f t="shared" si="20"/>
        <v>2</v>
      </c>
      <c r="Z15" s="36">
        <f t="shared" si="21"/>
        <v>4</v>
      </c>
      <c r="AA15" s="36">
        <f t="shared" si="22"/>
        <v>3</v>
      </c>
      <c r="AB15" s="36">
        <f t="shared" si="23"/>
        <v>4</v>
      </c>
      <c r="AC15" s="170">
        <f t="shared" si="24"/>
        <v>3.0909090909090908</v>
      </c>
      <c r="AD15" s="36">
        <f t="shared" si="25"/>
        <v>3</v>
      </c>
      <c r="AE15" s="36" t="str">
        <f t="shared" si="11"/>
        <v>Highly Suitable</v>
      </c>
      <c r="AF15" s="171">
        <f t="shared" si="26"/>
        <v>0.84399999999999997</v>
      </c>
      <c r="AG15" s="36" t="str">
        <f t="shared" si="27"/>
        <v>Very High</v>
      </c>
    </row>
    <row r="16" spans="1:37" x14ac:dyDescent="0.25">
      <c r="A16" t="str">
        <f>INDEX(Aquifer!A:A,MATCH(B16,Aquifer!C:C,0))</f>
        <v>mizoram</v>
      </c>
      <c r="B16" s="29" t="s">
        <v>13</v>
      </c>
      <c r="C16" s="9">
        <v>4.6575161843319002</v>
      </c>
      <c r="D16" s="7">
        <f>INDEX(Aquifer!L:L,MATCH(B16,Aquifer!C:C,0))*100</f>
        <v>100</v>
      </c>
      <c r="E16" s="7">
        <v>8.1999999999999993</v>
      </c>
      <c r="F16" s="7">
        <v>36.247001729235237</v>
      </c>
      <c r="G16" s="8">
        <v>0</v>
      </c>
      <c r="H16" s="8">
        <f>INDEX(Aquifer!H:H,MATCH(B16,Aquifer!C:C,0))</f>
        <v>13.13</v>
      </c>
      <c r="I16" s="8">
        <f>INDEX(surface_water_body!E:E,MATCH(B16,surface_water_body!A:A,0))</f>
        <v>1.2812628632527306E-2</v>
      </c>
      <c r="J16" s="8">
        <f>INDEX(Aquifer!J:J,MATCH(B16,Aquifer!C:C,0))*100</f>
        <v>6.5380272122667114</v>
      </c>
      <c r="K16" s="8">
        <f>(INDEX(Tariff!D:D,MATCH(Adaptation!A16,Tariff!A:A,0)))*100</f>
        <v>380</v>
      </c>
      <c r="L16" s="8">
        <v>0</v>
      </c>
      <c r="M16" s="8">
        <v>1.7519725412123133</v>
      </c>
      <c r="N16" s="8">
        <v>86.87</v>
      </c>
      <c r="P16" s="15"/>
      <c r="Q16">
        <f t="shared" si="12"/>
        <v>3</v>
      </c>
      <c r="R16">
        <f t="shared" si="13"/>
        <v>4</v>
      </c>
      <c r="S16">
        <f t="shared" si="14"/>
        <v>4</v>
      </c>
      <c r="T16" s="36">
        <f t="shared" si="15"/>
        <v>2</v>
      </c>
      <c r="U16" s="36">
        <f t="shared" si="16"/>
        <v>4</v>
      </c>
      <c r="V16" s="36">
        <f t="shared" si="17"/>
        <v>4</v>
      </c>
      <c r="W16" s="36">
        <f t="shared" si="18"/>
        <v>1</v>
      </c>
      <c r="X16" s="36">
        <f t="shared" si="19"/>
        <v>1</v>
      </c>
      <c r="Y16" s="36">
        <f t="shared" si="20"/>
        <v>4</v>
      </c>
      <c r="Z16" s="36">
        <f t="shared" si="21"/>
        <v>4</v>
      </c>
      <c r="AA16" s="36">
        <f t="shared" si="22"/>
        <v>4</v>
      </c>
      <c r="AB16" s="36">
        <f t="shared" si="23"/>
        <v>4</v>
      </c>
      <c r="AC16" s="170">
        <f t="shared" si="24"/>
        <v>3.1818181818181817</v>
      </c>
      <c r="AD16" s="36">
        <f t="shared" si="25"/>
        <v>3</v>
      </c>
      <c r="AE16" s="36" t="str">
        <f t="shared" si="11"/>
        <v>Highly Suitable</v>
      </c>
      <c r="AF16" s="171">
        <f t="shared" si="26"/>
        <v>0.92</v>
      </c>
      <c r="AG16" s="36" t="str">
        <f t="shared" si="27"/>
        <v>Very High</v>
      </c>
    </row>
    <row r="17" spans="1:33" x14ac:dyDescent="0.25">
      <c r="A17" t="str">
        <f>INDEX(Aquifer!A:A,MATCH(B17,Aquifer!C:C,0))</f>
        <v>bihar</v>
      </c>
      <c r="B17" s="29" t="s">
        <v>248</v>
      </c>
      <c r="C17" s="8">
        <v>4.88</v>
      </c>
      <c r="D17" s="7">
        <f>INDEX(Aquifer!L:L,MATCH(B17,Aquifer!C:C,0))*100</f>
        <v>123.29374566206523</v>
      </c>
      <c r="E17" s="7">
        <v>89.7</v>
      </c>
      <c r="F17" s="7">
        <v>59.320526919207282</v>
      </c>
      <c r="G17" s="8">
        <v>7.0000000000000009</v>
      </c>
      <c r="H17" s="8">
        <f>INDEX(Aquifer!H:H,MATCH(B17,Aquifer!C:C,0))</f>
        <v>43.27</v>
      </c>
      <c r="I17" s="8">
        <f>INDEX(surface_water_body!E:E,MATCH(B17,surface_water_body!A:A,0))</f>
        <v>32.221858338242996</v>
      </c>
      <c r="J17" s="8">
        <f>INDEX(Aquifer!J:J,MATCH(B17,Aquifer!C:C,0))*100</f>
        <v>41.407609650173235</v>
      </c>
      <c r="K17" s="8">
        <f>(INDEX(Tariff!D:D,MATCH(Adaptation!A17,Tariff!A:A,0)))*100</f>
        <v>67.5</v>
      </c>
      <c r="L17" s="8">
        <v>58.53</v>
      </c>
      <c r="M17" s="8">
        <v>4.8</v>
      </c>
      <c r="N17" s="8">
        <v>96.649999999999991</v>
      </c>
      <c r="P17" s="15"/>
      <c r="Q17">
        <f t="shared" si="12"/>
        <v>3</v>
      </c>
      <c r="R17">
        <f t="shared" si="13"/>
        <v>4</v>
      </c>
      <c r="S17">
        <f t="shared" si="14"/>
        <v>1</v>
      </c>
      <c r="T17" s="36">
        <f t="shared" si="15"/>
        <v>3</v>
      </c>
      <c r="U17" s="36">
        <f t="shared" si="16"/>
        <v>4</v>
      </c>
      <c r="V17" s="36">
        <f t="shared" si="17"/>
        <v>4</v>
      </c>
      <c r="W17" s="36">
        <f t="shared" si="18"/>
        <v>4</v>
      </c>
      <c r="X17" s="36">
        <f t="shared" si="19"/>
        <v>2</v>
      </c>
      <c r="Y17" s="36">
        <f t="shared" si="20"/>
        <v>1</v>
      </c>
      <c r="Z17" s="36">
        <f t="shared" si="21"/>
        <v>2</v>
      </c>
      <c r="AA17" s="36">
        <f t="shared" si="22"/>
        <v>4</v>
      </c>
      <c r="AB17" s="36">
        <f t="shared" si="23"/>
        <v>4</v>
      </c>
      <c r="AC17" s="170">
        <f t="shared" si="24"/>
        <v>2.9090909090909092</v>
      </c>
      <c r="AD17" s="36">
        <f t="shared" si="25"/>
        <v>3</v>
      </c>
      <c r="AE17" s="36" t="str">
        <f t="shared" si="11"/>
        <v>Highly Suitable</v>
      </c>
      <c r="AF17" s="171">
        <f t="shared" si="26"/>
        <v>0.63600000000000001</v>
      </c>
      <c r="AG17" s="36" t="str">
        <f t="shared" si="27"/>
        <v>High</v>
      </c>
    </row>
    <row r="18" spans="1:33" x14ac:dyDescent="0.25">
      <c r="A18" t="str">
        <f>INDEX(Aquifer!A:A,MATCH(B18,Aquifer!C:C,0))</f>
        <v>bihar</v>
      </c>
      <c r="B18" s="29" t="s">
        <v>249</v>
      </c>
      <c r="C18" s="8">
        <v>4.8099999999999996</v>
      </c>
      <c r="D18" s="7">
        <f>INDEX(Aquifer!L:L,MATCH(B18,Aquifer!C:C,0))*100</f>
        <v>128.08827595741738</v>
      </c>
      <c r="E18" s="7">
        <v>87.8</v>
      </c>
      <c r="F18" s="7">
        <v>45.305304784452474</v>
      </c>
      <c r="G18" s="8">
        <v>49</v>
      </c>
      <c r="H18" s="8">
        <f>INDEX(Aquifer!H:H,MATCH(B18,Aquifer!C:C,0))</f>
        <v>30.44</v>
      </c>
      <c r="I18" s="8">
        <f>INDEX(surface_water_body!E:E,MATCH(B18,surface_water_body!A:A,0))</f>
        <v>86.447077157212505</v>
      </c>
      <c r="J18" s="8">
        <f>INDEX(Aquifer!J:J,MATCH(B18,Aquifer!C:C,0))*100</f>
        <v>37.866507864315608</v>
      </c>
      <c r="K18" s="8">
        <f>(INDEX(Tariff!D:D,MATCH(Adaptation!A18,Tariff!A:A,0)))*100</f>
        <v>67.5</v>
      </c>
      <c r="L18" s="8">
        <v>24.88</v>
      </c>
      <c r="M18" s="8">
        <v>5.01</v>
      </c>
      <c r="N18" s="8">
        <v>96.67</v>
      </c>
      <c r="P18" s="15"/>
      <c r="Q18">
        <f t="shared" si="12"/>
        <v>3</v>
      </c>
      <c r="R18">
        <f t="shared" si="13"/>
        <v>4</v>
      </c>
      <c r="S18">
        <f t="shared" si="14"/>
        <v>1</v>
      </c>
      <c r="T18" s="36">
        <f t="shared" si="15"/>
        <v>2</v>
      </c>
      <c r="U18" s="36">
        <f t="shared" si="16"/>
        <v>3</v>
      </c>
      <c r="V18" s="36">
        <f t="shared" si="17"/>
        <v>4</v>
      </c>
      <c r="W18" s="36">
        <f t="shared" si="18"/>
        <v>4</v>
      </c>
      <c r="X18" s="36">
        <f t="shared" si="19"/>
        <v>2</v>
      </c>
      <c r="Y18" s="36">
        <f t="shared" si="20"/>
        <v>1</v>
      </c>
      <c r="Z18" s="36">
        <f t="shared" si="21"/>
        <v>4</v>
      </c>
      <c r="AA18" s="36">
        <f t="shared" si="22"/>
        <v>3</v>
      </c>
      <c r="AB18" s="36">
        <f t="shared" si="23"/>
        <v>4</v>
      </c>
      <c r="AC18" s="170">
        <f t="shared" si="24"/>
        <v>2.9090909090909092</v>
      </c>
      <c r="AD18" s="36">
        <f t="shared" si="25"/>
        <v>3</v>
      </c>
      <c r="AE18" s="36" t="str">
        <f t="shared" si="11"/>
        <v>Highly Suitable</v>
      </c>
      <c r="AF18" s="171">
        <f t="shared" si="26"/>
        <v>0.63600000000000001</v>
      </c>
      <c r="AG18" s="36" t="str">
        <f t="shared" si="27"/>
        <v>High</v>
      </c>
    </row>
    <row r="19" spans="1:33" x14ac:dyDescent="0.25">
      <c r="A19" t="str">
        <f>INDEX(Aquifer!A:A,MATCH(B19,Aquifer!C:C,0))</f>
        <v>west bengal</v>
      </c>
      <c r="B19" s="29" t="s">
        <v>250</v>
      </c>
      <c r="C19" s="9">
        <v>4.9055854716942999</v>
      </c>
      <c r="D19" s="7">
        <f>INDEX(Aquifer!L:L,MATCH(B19,Aquifer!C:C,0))*100</f>
        <v>171.6905007270212</v>
      </c>
      <c r="E19" s="7">
        <v>11.6</v>
      </c>
      <c r="F19" s="7">
        <v>42.983336679381651</v>
      </c>
      <c r="G19" s="8">
        <v>4</v>
      </c>
      <c r="H19" s="8">
        <f>INDEX(Aquifer!H:H,MATCH(B19,Aquifer!C:C,0))</f>
        <v>36.340000000000003</v>
      </c>
      <c r="I19" s="8">
        <f>INDEX(surface_water_body!E:E,MATCH(B19,surface_water_body!A:A,0))</f>
        <v>2.2706405191949628</v>
      </c>
      <c r="J19" s="8">
        <f>INDEX(Aquifer!J:J,MATCH(B19,Aquifer!C:C,0))*100</f>
        <v>51.480527559673142</v>
      </c>
      <c r="K19" s="8">
        <f>(INDEX(Tariff!D:D,MATCH(Adaptation!A19,Tariff!A:A,0)))*100</f>
        <v>459.99999999999994</v>
      </c>
      <c r="L19" s="8">
        <v>33.93</v>
      </c>
      <c r="M19" s="8">
        <v>5.05</v>
      </c>
      <c r="N19" s="8">
        <v>89.826771499999992</v>
      </c>
      <c r="P19" s="15"/>
      <c r="Q19">
        <f t="shared" si="12"/>
        <v>3</v>
      </c>
      <c r="R19">
        <f t="shared" si="13"/>
        <v>3</v>
      </c>
      <c r="S19">
        <f t="shared" si="14"/>
        <v>4</v>
      </c>
      <c r="T19" s="36">
        <f t="shared" si="15"/>
        <v>2</v>
      </c>
      <c r="U19" s="36">
        <f t="shared" si="16"/>
        <v>4</v>
      </c>
      <c r="V19" s="36">
        <f t="shared" si="17"/>
        <v>4</v>
      </c>
      <c r="W19" s="36">
        <f t="shared" si="18"/>
        <v>2</v>
      </c>
      <c r="X19" s="36">
        <f t="shared" si="19"/>
        <v>3</v>
      </c>
      <c r="Y19" s="36">
        <f t="shared" si="20"/>
        <v>4</v>
      </c>
      <c r="Z19" s="36">
        <f t="shared" si="21"/>
        <v>3</v>
      </c>
      <c r="AA19" s="36">
        <f t="shared" si="22"/>
        <v>3</v>
      </c>
      <c r="AB19" s="36">
        <f t="shared" si="23"/>
        <v>4</v>
      </c>
      <c r="AC19" s="170">
        <f t="shared" si="24"/>
        <v>3.1818181818181817</v>
      </c>
      <c r="AD19" s="36">
        <f t="shared" si="25"/>
        <v>3</v>
      </c>
      <c r="AE19" s="36" t="str">
        <f t="shared" si="11"/>
        <v>Highly Suitable</v>
      </c>
      <c r="AF19" s="171">
        <f t="shared" si="26"/>
        <v>0.92</v>
      </c>
      <c r="AG19" s="36" t="str">
        <f t="shared" si="27"/>
        <v>Very High</v>
      </c>
    </row>
    <row r="20" spans="1:33" x14ac:dyDescent="0.25">
      <c r="A20" t="str">
        <f>INDEX(Aquifer!A:A,MATCH(B20,Aquifer!C:C,0))</f>
        <v>odisha</v>
      </c>
      <c r="B20" s="29" t="s">
        <v>14</v>
      </c>
      <c r="C20" s="8">
        <v>5.12</v>
      </c>
      <c r="D20" s="7">
        <f>INDEX(Aquifer!L:L,MATCH(B20,Aquifer!C:C,0))*100</f>
        <v>135.81049313759783</v>
      </c>
      <c r="E20" s="7">
        <v>44.8</v>
      </c>
      <c r="F20" s="7">
        <v>37.885222694108677</v>
      </c>
      <c r="G20" s="8">
        <v>14.000000000000002</v>
      </c>
      <c r="H20" s="8">
        <f>INDEX(Aquifer!H:H,MATCH(B20,Aquifer!C:C,0))</f>
        <v>54.37</v>
      </c>
      <c r="I20" s="8">
        <f>INDEX(surface_water_body!E:E,MATCH(B20,surface_water_body!A:A,0))</f>
        <v>0.72807922866215879</v>
      </c>
      <c r="J20" s="8">
        <f>INDEX(Aquifer!J:J,MATCH(B20,Aquifer!C:C,0))*100</f>
        <v>56.592074482917162</v>
      </c>
      <c r="K20" s="8">
        <f>(INDEX(Tariff!D:D,MATCH(Adaptation!A20,Tariff!A:A,0)))*100</f>
        <v>150</v>
      </c>
      <c r="L20" s="8">
        <v>13.25</v>
      </c>
      <c r="M20" s="8">
        <v>3.26</v>
      </c>
      <c r="N20" s="8">
        <v>85.210000000000008</v>
      </c>
      <c r="P20" s="15"/>
      <c r="Q20">
        <f t="shared" si="12"/>
        <v>3</v>
      </c>
      <c r="R20">
        <f t="shared" si="13"/>
        <v>4</v>
      </c>
      <c r="S20">
        <f t="shared" si="14"/>
        <v>3</v>
      </c>
      <c r="T20" s="36">
        <f t="shared" si="15"/>
        <v>2</v>
      </c>
      <c r="U20" s="36">
        <f t="shared" si="16"/>
        <v>4</v>
      </c>
      <c r="V20" s="36">
        <f t="shared" si="17"/>
        <v>3</v>
      </c>
      <c r="W20" s="36">
        <f t="shared" si="18"/>
        <v>1</v>
      </c>
      <c r="X20" s="36">
        <f t="shared" si="19"/>
        <v>3</v>
      </c>
      <c r="Y20" s="36">
        <f t="shared" si="20"/>
        <v>3</v>
      </c>
      <c r="Z20" s="36">
        <f t="shared" si="21"/>
        <v>4</v>
      </c>
      <c r="AA20" s="36">
        <f t="shared" si="22"/>
        <v>4</v>
      </c>
      <c r="AB20" s="36">
        <f t="shared" si="23"/>
        <v>4</v>
      </c>
      <c r="AC20" s="170">
        <f t="shared" si="24"/>
        <v>3.0909090909090908</v>
      </c>
      <c r="AD20" s="36">
        <f t="shared" si="25"/>
        <v>3</v>
      </c>
      <c r="AE20" s="36" t="str">
        <f t="shared" si="11"/>
        <v>Highly Suitable</v>
      </c>
      <c r="AF20" s="171">
        <f t="shared" si="26"/>
        <v>0.84399999999999997</v>
      </c>
      <c r="AG20" s="36" t="str">
        <f t="shared" si="27"/>
        <v>Very High</v>
      </c>
    </row>
    <row r="21" spans="1:33" x14ac:dyDescent="0.25">
      <c r="A21" t="str">
        <f>INDEX(Aquifer!A:A,MATCH(B21,Aquifer!C:C,0))</f>
        <v>bihar</v>
      </c>
      <c r="B21" s="29" t="s">
        <v>251</v>
      </c>
      <c r="C21" s="9">
        <v>4.8649860775163001</v>
      </c>
      <c r="D21" s="7">
        <f>INDEX(Aquifer!L:L,MATCH(B21,Aquifer!C:C,0))*100</f>
        <v>120.56434550164619</v>
      </c>
      <c r="E21" s="7">
        <v>91.5</v>
      </c>
      <c r="F21" s="7">
        <v>65.428726185149415</v>
      </c>
      <c r="G21" s="8">
        <v>13</v>
      </c>
      <c r="H21" s="8">
        <f>INDEX(Aquifer!H:H,MATCH(B21,Aquifer!C:C,0))</f>
        <v>47.24</v>
      </c>
      <c r="I21" s="8">
        <f>INDEX(surface_water_body!E:E,MATCH(B21,surface_water_body!A:A,0))</f>
        <v>1.0358855748056184</v>
      </c>
      <c r="J21" s="8">
        <f>INDEX(Aquifer!J:J,MATCH(B21,Aquifer!C:C,0))*100</f>
        <v>81.647769645949467</v>
      </c>
      <c r="K21" s="8">
        <f>(INDEX(Tariff!D:D,MATCH(Adaptation!A21,Tariff!A:A,0)))*100</f>
        <v>67.5</v>
      </c>
      <c r="L21" s="8">
        <v>29.65</v>
      </c>
      <c r="M21" s="8">
        <v>6.5</v>
      </c>
      <c r="N21" s="8">
        <v>95.63</v>
      </c>
      <c r="P21" s="15"/>
      <c r="Q21">
        <f t="shared" si="12"/>
        <v>3</v>
      </c>
      <c r="R21">
        <f t="shared" si="13"/>
        <v>4</v>
      </c>
      <c r="S21">
        <f t="shared" si="14"/>
        <v>1</v>
      </c>
      <c r="T21" s="36">
        <f t="shared" si="15"/>
        <v>3</v>
      </c>
      <c r="U21" s="36">
        <f t="shared" si="16"/>
        <v>4</v>
      </c>
      <c r="V21" s="36">
        <f t="shared" si="17"/>
        <v>4</v>
      </c>
      <c r="W21" s="36">
        <f t="shared" si="18"/>
        <v>2</v>
      </c>
      <c r="X21" s="36">
        <f t="shared" si="19"/>
        <v>4</v>
      </c>
      <c r="Y21" s="36">
        <f t="shared" si="20"/>
        <v>1</v>
      </c>
      <c r="Z21" s="36">
        <f t="shared" si="21"/>
        <v>3</v>
      </c>
      <c r="AA21" s="36">
        <f t="shared" si="22"/>
        <v>3</v>
      </c>
      <c r="AB21" s="36">
        <f t="shared" si="23"/>
        <v>4</v>
      </c>
      <c r="AC21" s="170">
        <f t="shared" si="24"/>
        <v>2.9090909090909092</v>
      </c>
      <c r="AD21" s="36">
        <f t="shared" si="25"/>
        <v>3</v>
      </c>
      <c r="AE21" s="36" t="str">
        <f t="shared" si="11"/>
        <v>Highly Suitable</v>
      </c>
      <c r="AF21" s="171">
        <f t="shared" si="26"/>
        <v>0.63600000000000001</v>
      </c>
      <c r="AG21" s="36" t="str">
        <f t="shared" si="27"/>
        <v>High</v>
      </c>
    </row>
    <row r="22" spans="1:33" x14ac:dyDescent="0.25">
      <c r="A22" t="str">
        <f>INDEX(Aquifer!A:A,MATCH(B22,Aquifer!C:C,0))</f>
        <v>west bengal</v>
      </c>
      <c r="B22" s="29" t="s">
        <v>252</v>
      </c>
      <c r="C22" s="9">
        <v>4.7988599786122998</v>
      </c>
      <c r="D22" s="7">
        <f>INDEX(Aquifer!L:L,MATCH(B22,Aquifer!C:C,0))*100</f>
        <v>180.66446906571437</v>
      </c>
      <c r="E22" s="7">
        <v>18.399999999999999</v>
      </c>
      <c r="F22" s="7">
        <v>48.443735035913804</v>
      </c>
      <c r="G22" s="8">
        <v>57.999999999999993</v>
      </c>
      <c r="H22" s="8">
        <f>INDEX(Aquifer!H:H,MATCH(B22,Aquifer!C:C,0))</f>
        <v>31.48</v>
      </c>
      <c r="I22" s="8">
        <f>INDEX(surface_water_body!E:E,MATCH(B22,surface_water_body!A:A,0))</f>
        <v>3.1433384946171357</v>
      </c>
      <c r="J22" s="8">
        <f>INDEX(Aquifer!J:J,MATCH(B22,Aquifer!C:C,0))*100</f>
        <v>72.626230830957752</v>
      </c>
      <c r="K22" s="8">
        <f>(INDEX(Tariff!D:D,MATCH(Adaptation!A22,Tariff!A:A,0)))*100</f>
        <v>459.99999999999994</v>
      </c>
      <c r="L22" s="8">
        <v>29.770000000000003</v>
      </c>
      <c r="M22" s="8">
        <v>7.41</v>
      </c>
      <c r="N22" s="8">
        <v>91.50350684</v>
      </c>
      <c r="P22" s="15"/>
      <c r="Q22">
        <f t="shared" si="12"/>
        <v>3</v>
      </c>
      <c r="R22">
        <f t="shared" si="13"/>
        <v>2</v>
      </c>
      <c r="S22">
        <f t="shared" si="14"/>
        <v>4</v>
      </c>
      <c r="T22" s="36">
        <f t="shared" si="15"/>
        <v>3</v>
      </c>
      <c r="U22" s="36">
        <f t="shared" si="16"/>
        <v>2</v>
      </c>
      <c r="V22" s="36">
        <f t="shared" si="17"/>
        <v>4</v>
      </c>
      <c r="W22" s="36">
        <f t="shared" si="18"/>
        <v>3</v>
      </c>
      <c r="X22" s="36">
        <f t="shared" si="19"/>
        <v>3</v>
      </c>
      <c r="Y22" s="36">
        <f t="shared" si="20"/>
        <v>4</v>
      </c>
      <c r="Z22" s="36">
        <f t="shared" si="21"/>
        <v>3</v>
      </c>
      <c r="AA22" s="36">
        <f t="shared" si="22"/>
        <v>3</v>
      </c>
      <c r="AB22" s="36">
        <f t="shared" si="23"/>
        <v>4</v>
      </c>
      <c r="AC22" s="170">
        <f t="shared" si="24"/>
        <v>3.2727272727272729</v>
      </c>
      <c r="AD22" s="36">
        <f t="shared" si="25"/>
        <v>3</v>
      </c>
      <c r="AE22" s="36" t="str">
        <f t="shared" si="11"/>
        <v>Highly Suitable</v>
      </c>
      <c r="AF22" s="171">
        <f t="shared" si="26"/>
        <v>0.96</v>
      </c>
      <c r="AG22" s="36" t="str">
        <f t="shared" si="27"/>
        <v>Very High</v>
      </c>
    </row>
    <row r="23" spans="1:33" x14ac:dyDescent="0.25">
      <c r="A23" t="str">
        <f>INDEX(Aquifer!A:A,MATCH(B23,Aquifer!C:C,0))</f>
        <v>manipur</v>
      </c>
      <c r="B23" s="29" t="s">
        <v>15</v>
      </c>
      <c r="C23" s="9">
        <v>4.6931076332892001</v>
      </c>
      <c r="D23" s="7">
        <f>INDEX(Aquifer!L:L,MATCH(B23,Aquifer!C:C,0))*100</f>
        <v>100</v>
      </c>
      <c r="E23" s="7">
        <v>3</v>
      </c>
      <c r="F23" s="7">
        <v>38.193403298350823</v>
      </c>
      <c r="G23" s="8">
        <v>99</v>
      </c>
      <c r="H23" s="8">
        <f>INDEX(Aquifer!H:H,MATCH(B23,Aquifer!C:C,0))</f>
        <v>5.69</v>
      </c>
      <c r="I23" s="8">
        <f>INDEX(surface_water_body!E:E,MATCH(B23,surface_water_body!A:A,0))</f>
        <v>15.961836743497109</v>
      </c>
      <c r="J23" s="8">
        <f>INDEX(Aquifer!J:J,MATCH(B23,Aquifer!C:C,0))*100</f>
        <v>100</v>
      </c>
      <c r="K23" s="8">
        <f>(INDEX(Tariff!D:D,MATCH(Adaptation!A23,Tariff!A:A,0)))*100</f>
        <v>515</v>
      </c>
      <c r="L23" s="8">
        <v>0.01</v>
      </c>
      <c r="M23" s="8">
        <v>2</v>
      </c>
      <c r="N23" s="8">
        <v>84.56</v>
      </c>
      <c r="P23" s="15"/>
      <c r="Q23">
        <f t="shared" si="12"/>
        <v>3</v>
      </c>
      <c r="R23">
        <f t="shared" si="13"/>
        <v>4</v>
      </c>
      <c r="S23">
        <f t="shared" si="14"/>
        <v>4</v>
      </c>
      <c r="T23" s="36">
        <f t="shared" si="15"/>
        <v>2</v>
      </c>
      <c r="U23" s="36">
        <f t="shared" si="16"/>
        <v>1</v>
      </c>
      <c r="V23" s="36">
        <f t="shared" si="17"/>
        <v>4</v>
      </c>
      <c r="W23" s="36">
        <f t="shared" si="18"/>
        <v>4</v>
      </c>
      <c r="X23" s="36">
        <f t="shared" si="19"/>
        <v>4</v>
      </c>
      <c r="Y23" s="36">
        <f t="shared" si="20"/>
        <v>4</v>
      </c>
      <c r="Z23" s="36">
        <f t="shared" si="21"/>
        <v>4</v>
      </c>
      <c r="AA23" s="36">
        <f t="shared" si="22"/>
        <v>4</v>
      </c>
      <c r="AB23" s="36">
        <f t="shared" si="23"/>
        <v>4</v>
      </c>
      <c r="AC23" s="170">
        <f t="shared" si="24"/>
        <v>3.7272727272727271</v>
      </c>
      <c r="AD23" s="36">
        <f t="shared" si="25"/>
        <v>4</v>
      </c>
      <c r="AE23" s="36" t="str">
        <f t="shared" si="11"/>
        <v>Very Highly Suitable</v>
      </c>
      <c r="AF23" s="171">
        <f t="shared" si="26"/>
        <v>1</v>
      </c>
      <c r="AG23" s="36" t="str">
        <f t="shared" si="27"/>
        <v>Very High</v>
      </c>
    </row>
    <row r="24" spans="1:33" x14ac:dyDescent="0.25">
      <c r="A24" t="str">
        <f>INDEX(Aquifer!A:A,MATCH(B24,Aquifer!C:C,0))</f>
        <v>assam</v>
      </c>
      <c r="B24" s="29" t="s">
        <v>253</v>
      </c>
      <c r="C24" s="9">
        <v>4.5549907681548003</v>
      </c>
      <c r="D24" s="7">
        <f>INDEX(Aquifer!L:L,MATCH(B24,Aquifer!C:C,0))*100</f>
        <v>150.41406882109371</v>
      </c>
      <c r="E24" s="7">
        <v>1.6</v>
      </c>
      <c r="F24" s="7">
        <v>33.119814887973362</v>
      </c>
      <c r="G24" s="8">
        <v>1</v>
      </c>
      <c r="H24" s="8">
        <f>INDEX(Aquifer!H:H,MATCH(B24,Aquifer!C:C,0))</f>
        <v>3.42</v>
      </c>
      <c r="I24" s="8">
        <f>INDEX(surface_water_body!E:E,MATCH(B24,surface_water_body!A:A,0))</f>
        <v>0.25906240151886578</v>
      </c>
      <c r="J24" s="8">
        <f>INDEX(Aquifer!J:J,MATCH(B24,Aquifer!C:C,0))*100</f>
        <v>33.297939778129951</v>
      </c>
      <c r="K24" s="8">
        <f>(INDEX(Tariff!D:D,MATCH(Adaptation!A24,Tariff!A:A,0)))*100</f>
        <v>465.00000000000006</v>
      </c>
      <c r="L24" s="8">
        <v>2.2800000000000002</v>
      </c>
      <c r="M24" s="8">
        <v>1.45</v>
      </c>
      <c r="N24" s="8">
        <v>87.58</v>
      </c>
      <c r="P24" s="15"/>
      <c r="Q24">
        <f t="shared" si="12"/>
        <v>3</v>
      </c>
      <c r="R24">
        <f t="shared" si="13"/>
        <v>3</v>
      </c>
      <c r="S24">
        <f t="shared" si="14"/>
        <v>4</v>
      </c>
      <c r="T24" s="36">
        <f t="shared" si="15"/>
        <v>2</v>
      </c>
      <c r="U24" s="36">
        <f t="shared" si="16"/>
        <v>4</v>
      </c>
      <c r="V24" s="36">
        <f t="shared" si="17"/>
        <v>4</v>
      </c>
      <c r="W24" s="36">
        <f t="shared" si="18"/>
        <v>1</v>
      </c>
      <c r="X24" s="36">
        <f t="shared" si="19"/>
        <v>2</v>
      </c>
      <c r="Y24" s="36">
        <f t="shared" si="20"/>
        <v>4</v>
      </c>
      <c r="Z24" s="36">
        <f t="shared" si="21"/>
        <v>4</v>
      </c>
      <c r="AA24" s="36">
        <f t="shared" si="22"/>
        <v>4</v>
      </c>
      <c r="AB24" s="36">
        <f t="shared" si="23"/>
        <v>4</v>
      </c>
      <c r="AC24" s="170">
        <f t="shared" si="24"/>
        <v>3.1818181818181817</v>
      </c>
      <c r="AD24" s="36">
        <f t="shared" si="25"/>
        <v>3</v>
      </c>
      <c r="AE24" s="36" t="str">
        <f t="shared" si="11"/>
        <v>Highly Suitable</v>
      </c>
      <c r="AF24" s="171">
        <f t="shared" si="26"/>
        <v>0.92</v>
      </c>
      <c r="AG24" s="36" t="str">
        <f t="shared" si="27"/>
        <v>Very High</v>
      </c>
    </row>
    <row r="25" spans="1:33" x14ac:dyDescent="0.25">
      <c r="A25" t="str">
        <f>INDEX(Aquifer!A:A,MATCH(B25,Aquifer!C:C,0))</f>
        <v>bihar</v>
      </c>
      <c r="B25" s="29" t="s">
        <v>254</v>
      </c>
      <c r="C25" s="9">
        <v>4.9884977913183004</v>
      </c>
      <c r="D25" s="7">
        <f>INDEX(Aquifer!L:L,MATCH(B25,Aquifer!C:C,0))*100</f>
        <v>104.73981028997524</v>
      </c>
      <c r="E25" s="7">
        <v>90.7</v>
      </c>
      <c r="F25" s="7">
        <v>61.31679434575338</v>
      </c>
      <c r="G25" s="8">
        <v>10</v>
      </c>
      <c r="H25" s="8">
        <f>INDEX(Aquifer!H:H,MATCH(B25,Aquifer!C:C,0))</f>
        <v>48.08</v>
      </c>
      <c r="I25" s="8">
        <f>INDEX(surface_water_body!E:E,MATCH(B25,surface_water_body!A:A,0))</f>
        <v>13.479973396142586</v>
      </c>
      <c r="J25" s="8">
        <f>INDEX(Aquifer!J:J,MATCH(B25,Aquifer!C:C,0))*100</f>
        <v>34.438629818499962</v>
      </c>
      <c r="K25" s="8">
        <f>(INDEX(Tariff!D:D,MATCH(Adaptation!A25,Tariff!A:A,0)))*100</f>
        <v>67.5</v>
      </c>
      <c r="L25" s="8">
        <v>45.92</v>
      </c>
      <c r="M25" s="8">
        <v>6.2</v>
      </c>
      <c r="N25" s="8">
        <v>96.72999999999999</v>
      </c>
      <c r="P25" s="15"/>
      <c r="Q25">
        <f t="shared" si="12"/>
        <v>3</v>
      </c>
      <c r="R25">
        <f t="shared" si="13"/>
        <v>4</v>
      </c>
      <c r="S25">
        <f t="shared" si="14"/>
        <v>1</v>
      </c>
      <c r="T25" s="36">
        <f t="shared" si="15"/>
        <v>3</v>
      </c>
      <c r="U25" s="36">
        <f t="shared" si="16"/>
        <v>4</v>
      </c>
      <c r="V25" s="36">
        <f t="shared" si="17"/>
        <v>4</v>
      </c>
      <c r="W25" s="36">
        <f t="shared" si="18"/>
        <v>4</v>
      </c>
      <c r="X25" s="36">
        <f t="shared" si="19"/>
        <v>2</v>
      </c>
      <c r="Y25" s="36">
        <f t="shared" si="20"/>
        <v>1</v>
      </c>
      <c r="Z25" s="36">
        <f t="shared" si="21"/>
        <v>3</v>
      </c>
      <c r="AA25" s="36">
        <f t="shared" si="22"/>
        <v>3</v>
      </c>
      <c r="AB25" s="36">
        <f t="shared" si="23"/>
        <v>4</v>
      </c>
      <c r="AC25" s="170">
        <f t="shared" si="24"/>
        <v>2.9090909090909092</v>
      </c>
      <c r="AD25" s="36">
        <f t="shared" si="25"/>
        <v>3</v>
      </c>
      <c r="AE25" s="36" t="str">
        <f t="shared" si="11"/>
        <v>Highly Suitable</v>
      </c>
      <c r="AF25" s="171">
        <f t="shared" si="26"/>
        <v>0.63600000000000001</v>
      </c>
      <c r="AG25" s="36" t="str">
        <f t="shared" si="27"/>
        <v>High</v>
      </c>
    </row>
    <row r="26" spans="1:33" x14ac:dyDescent="0.25">
      <c r="A26" t="str">
        <f>INDEX(Aquifer!A:A,MATCH(B26,Aquifer!C:C,0))</f>
        <v>bihar</v>
      </c>
      <c r="B26" s="29" t="s">
        <v>255</v>
      </c>
      <c r="C26" s="9">
        <v>4.6692336877573997</v>
      </c>
      <c r="D26" s="7">
        <f>INDEX(Aquifer!L:L,MATCH(B26,Aquifer!C:C,0))*100</f>
        <v>117.0494094927907</v>
      </c>
      <c r="E26" s="7">
        <v>81.8</v>
      </c>
      <c r="F26" s="7">
        <v>67.896297713575066</v>
      </c>
      <c r="G26" s="8">
        <v>44</v>
      </c>
      <c r="H26" s="8">
        <f>INDEX(Aquifer!H:H,MATCH(B26,Aquifer!C:C,0))</f>
        <v>49.22</v>
      </c>
      <c r="I26" s="8">
        <f>INDEX(surface_water_body!E:E,MATCH(B26,surface_water_body!A:A,0))</f>
        <v>6.2006022912275096</v>
      </c>
      <c r="J26" s="8">
        <f>INDEX(Aquifer!J:J,MATCH(B26,Aquifer!C:C,0))*100</f>
        <v>68.104370528134112</v>
      </c>
      <c r="K26" s="8">
        <f>(INDEX(Tariff!D:D,MATCH(Adaptation!A26,Tariff!A:A,0)))*100</f>
        <v>67.5</v>
      </c>
      <c r="L26" s="8">
        <v>68.03</v>
      </c>
      <c r="M26" s="8">
        <v>4.04</v>
      </c>
      <c r="N26" s="8">
        <v>98.63000000000001</v>
      </c>
      <c r="P26" s="15"/>
      <c r="Q26">
        <f t="shared" si="12"/>
        <v>3</v>
      </c>
      <c r="R26">
        <f t="shared" si="13"/>
        <v>4</v>
      </c>
      <c r="S26">
        <f t="shared" si="14"/>
        <v>1</v>
      </c>
      <c r="T26" s="36">
        <f t="shared" si="15"/>
        <v>4</v>
      </c>
      <c r="U26" s="36">
        <f t="shared" si="16"/>
        <v>3</v>
      </c>
      <c r="V26" s="36">
        <f t="shared" si="17"/>
        <v>4</v>
      </c>
      <c r="W26" s="36">
        <f t="shared" si="18"/>
        <v>4</v>
      </c>
      <c r="X26" s="36">
        <f t="shared" si="19"/>
        <v>3</v>
      </c>
      <c r="Y26" s="36">
        <f t="shared" si="20"/>
        <v>1</v>
      </c>
      <c r="Z26" s="36">
        <f t="shared" si="21"/>
        <v>2</v>
      </c>
      <c r="AA26" s="36">
        <f t="shared" si="22"/>
        <v>4</v>
      </c>
      <c r="AB26" s="36">
        <f t="shared" si="23"/>
        <v>4</v>
      </c>
      <c r="AC26" s="170">
        <f t="shared" si="24"/>
        <v>3.0909090909090908</v>
      </c>
      <c r="AD26" s="36">
        <f t="shared" si="25"/>
        <v>3</v>
      </c>
      <c r="AE26" s="36" t="str">
        <f t="shared" si="11"/>
        <v>Highly Suitable</v>
      </c>
      <c r="AF26" s="171">
        <f t="shared" si="26"/>
        <v>0.84399999999999997</v>
      </c>
      <c r="AG26" s="36" t="str">
        <f t="shared" si="27"/>
        <v>Very High</v>
      </c>
    </row>
    <row r="27" spans="1:33" x14ac:dyDescent="0.25">
      <c r="A27" t="str">
        <f>INDEX(Aquifer!A:A,MATCH(B27,Aquifer!C:C,0))</f>
        <v>madhya pradesh</v>
      </c>
      <c r="B27" s="29" t="s">
        <v>256</v>
      </c>
      <c r="C27" s="9">
        <v>5.3654667452930997</v>
      </c>
      <c r="D27" s="7">
        <f>INDEX(Aquifer!L:L,MATCH(B27,Aquifer!C:C,0))*100</f>
        <v>166.09485198328917</v>
      </c>
      <c r="E27" s="7">
        <v>30.6</v>
      </c>
      <c r="F27" s="7">
        <v>76.490756175178063</v>
      </c>
      <c r="G27" s="8">
        <v>97</v>
      </c>
      <c r="H27" s="8">
        <f>INDEX(Aquifer!H:H,MATCH(B27,Aquifer!C:C,0))</f>
        <v>44.79</v>
      </c>
      <c r="I27" s="8">
        <f>INDEX(surface_water_body!E:E,MATCH(B27,surface_water_body!A:A,0))</f>
        <v>0.65515138473721801</v>
      </c>
      <c r="J27" s="8">
        <f>INDEX(Aquifer!J:J,MATCH(B27,Aquifer!C:C,0))*100</f>
        <v>60.769065403658672</v>
      </c>
      <c r="K27" s="8">
        <f>(INDEX(Tariff!D:D,MATCH(Adaptation!A27,Tariff!A:A,0)))*100</f>
        <v>135</v>
      </c>
      <c r="L27" s="8">
        <v>46.45</v>
      </c>
      <c r="M27" s="8">
        <v>7.8</v>
      </c>
      <c r="N27" s="8">
        <v>83.1</v>
      </c>
      <c r="P27" s="15"/>
      <c r="Q27">
        <f t="shared" si="12"/>
        <v>4</v>
      </c>
      <c r="R27">
        <f t="shared" si="13"/>
        <v>3</v>
      </c>
      <c r="S27">
        <f t="shared" si="14"/>
        <v>3</v>
      </c>
      <c r="T27" s="36">
        <f t="shared" si="15"/>
        <v>4</v>
      </c>
      <c r="U27" s="36">
        <f t="shared" si="16"/>
        <v>1</v>
      </c>
      <c r="V27" s="36">
        <f t="shared" si="17"/>
        <v>4</v>
      </c>
      <c r="W27" s="36">
        <f t="shared" si="18"/>
        <v>1</v>
      </c>
      <c r="X27" s="36">
        <f t="shared" si="19"/>
        <v>3</v>
      </c>
      <c r="Y27" s="36">
        <f t="shared" si="20"/>
        <v>2</v>
      </c>
      <c r="Z27" s="36">
        <f t="shared" si="21"/>
        <v>3</v>
      </c>
      <c r="AA27" s="36">
        <f t="shared" si="22"/>
        <v>3</v>
      </c>
      <c r="AB27" s="36">
        <f t="shared" si="23"/>
        <v>4</v>
      </c>
      <c r="AC27" s="170">
        <f t="shared" si="24"/>
        <v>3.0909090909090908</v>
      </c>
      <c r="AD27" s="36">
        <f t="shared" si="25"/>
        <v>3</v>
      </c>
      <c r="AE27" s="36" t="str">
        <f t="shared" si="11"/>
        <v>Highly Suitable</v>
      </c>
      <c r="AF27" s="171">
        <f t="shared" si="26"/>
        <v>0.84399999999999997</v>
      </c>
      <c r="AG27" s="36" t="str">
        <f t="shared" si="27"/>
        <v>Very High</v>
      </c>
    </row>
    <row r="28" spans="1:33" x14ac:dyDescent="0.25">
      <c r="A28" t="str">
        <f>INDEX(Aquifer!A:A,MATCH(B28,Aquifer!C:C,0))</f>
        <v>jharkhand</v>
      </c>
      <c r="B28" s="29" t="s">
        <v>257</v>
      </c>
      <c r="C28" s="8">
        <v>4.96</v>
      </c>
      <c r="D28" s="7">
        <f>INDEX(Aquifer!L:L,MATCH(B28,Aquifer!C:C,0))*100</f>
        <v>122.13692760867625</v>
      </c>
      <c r="E28" s="7">
        <v>25</v>
      </c>
      <c r="F28" s="7">
        <v>54.284105307616507</v>
      </c>
      <c r="G28" s="8">
        <v>2</v>
      </c>
      <c r="H28" s="8">
        <f>INDEX(Aquifer!H:H,MATCH(B28,Aquifer!C:C,0))</f>
        <v>66.44</v>
      </c>
      <c r="I28" s="8">
        <f>INDEX(surface_water_body!E:E,MATCH(B28,surface_water_body!A:A,0))</f>
        <v>26.523426900071005</v>
      </c>
      <c r="J28" s="8">
        <f>INDEX(Aquifer!J:J,MATCH(B28,Aquifer!C:C,0))*100</f>
        <v>7.1357142402180909</v>
      </c>
      <c r="K28" s="8">
        <f>(INDEX(Tariff!D:D,MATCH(Adaptation!A28,Tariff!A:A,0)))*100</f>
        <v>95</v>
      </c>
      <c r="L28" s="8">
        <v>55.34</v>
      </c>
      <c r="M28" s="8">
        <v>6.5</v>
      </c>
      <c r="N28" s="8">
        <v>89.679999999999993</v>
      </c>
      <c r="P28" s="15"/>
      <c r="Q28">
        <f t="shared" si="12"/>
        <v>3</v>
      </c>
      <c r="R28">
        <f t="shared" si="13"/>
        <v>4</v>
      </c>
      <c r="S28">
        <f t="shared" si="14"/>
        <v>3</v>
      </c>
      <c r="T28" s="36">
        <f t="shared" si="15"/>
        <v>3</v>
      </c>
      <c r="U28" s="36">
        <f t="shared" si="16"/>
        <v>4</v>
      </c>
      <c r="V28" s="36">
        <f t="shared" si="17"/>
        <v>3</v>
      </c>
      <c r="W28" s="36">
        <f t="shared" si="18"/>
        <v>4</v>
      </c>
      <c r="X28" s="36">
        <f t="shared" si="19"/>
        <v>1</v>
      </c>
      <c r="Y28" s="36">
        <f t="shared" si="20"/>
        <v>2</v>
      </c>
      <c r="Z28" s="36">
        <f t="shared" si="21"/>
        <v>2</v>
      </c>
      <c r="AA28" s="36">
        <f t="shared" si="22"/>
        <v>3</v>
      </c>
      <c r="AB28" s="36">
        <f t="shared" si="23"/>
        <v>4</v>
      </c>
      <c r="AC28" s="170">
        <f t="shared" si="24"/>
        <v>2.9090909090909092</v>
      </c>
      <c r="AD28" s="36">
        <f t="shared" si="25"/>
        <v>3</v>
      </c>
      <c r="AE28" s="36" t="str">
        <f t="shared" si="11"/>
        <v>Highly Suitable</v>
      </c>
      <c r="AF28" s="171">
        <f t="shared" si="26"/>
        <v>0.63600000000000001</v>
      </c>
      <c r="AG28" s="36" t="str">
        <f t="shared" si="27"/>
        <v>High</v>
      </c>
    </row>
    <row r="29" spans="1:33" x14ac:dyDescent="0.25">
      <c r="A29" t="str">
        <f>INDEX(Aquifer!A:A,MATCH(B29,Aquifer!C:C,0))</f>
        <v>mizoram</v>
      </c>
      <c r="B29" s="29" t="s">
        <v>16</v>
      </c>
      <c r="C29" s="8">
        <v>4.8600000000000003</v>
      </c>
      <c r="D29" s="7">
        <f>INDEX(Aquifer!L:L,MATCH(B29,Aquifer!C:C,0))*100</f>
        <v>100</v>
      </c>
      <c r="E29" s="7">
        <v>20.2</v>
      </c>
      <c r="F29" s="7">
        <v>43.796702084055866</v>
      </c>
      <c r="G29" s="8">
        <v>0</v>
      </c>
      <c r="H29" s="8">
        <f>INDEX(Aquifer!H:H,MATCH(B29,Aquifer!C:C,0))</f>
        <v>3.4</v>
      </c>
      <c r="I29" s="8">
        <f>INDEX(surface_water_body!E:E,MATCH(B29,surface_water_body!A:A,0))</f>
        <v>6.9303570026439023E-3</v>
      </c>
      <c r="J29" s="8">
        <f>INDEX(Aquifer!J:J,MATCH(B29,Aquifer!C:C,0))*100</f>
        <v>5.3824271159084027</v>
      </c>
      <c r="K29" s="8">
        <f>(INDEX(Tariff!D:D,MATCH(Adaptation!A29,Tariff!A:A,0)))*100</f>
        <v>380</v>
      </c>
      <c r="L29" s="8">
        <v>0</v>
      </c>
      <c r="M29" s="8">
        <v>1.7934101257969246</v>
      </c>
      <c r="N29" s="8">
        <v>88.17</v>
      </c>
      <c r="P29" s="15"/>
      <c r="Q29">
        <f t="shared" si="12"/>
        <v>3</v>
      </c>
      <c r="R29">
        <f t="shared" si="13"/>
        <v>4</v>
      </c>
      <c r="S29">
        <f t="shared" si="14"/>
        <v>4</v>
      </c>
      <c r="T29" s="36">
        <f t="shared" si="15"/>
        <v>2</v>
      </c>
      <c r="U29" s="36">
        <f t="shared" si="16"/>
        <v>4</v>
      </c>
      <c r="V29" s="36">
        <f t="shared" si="17"/>
        <v>4</v>
      </c>
      <c r="W29" s="36">
        <f t="shared" si="18"/>
        <v>1</v>
      </c>
      <c r="X29" s="36">
        <f t="shared" si="19"/>
        <v>1</v>
      </c>
      <c r="Y29" s="36">
        <f t="shared" si="20"/>
        <v>4</v>
      </c>
      <c r="Z29" s="36">
        <f t="shared" si="21"/>
        <v>4</v>
      </c>
      <c r="AA29" s="36">
        <f t="shared" si="22"/>
        <v>4</v>
      </c>
      <c r="AB29" s="36">
        <f t="shared" si="23"/>
        <v>4</v>
      </c>
      <c r="AC29" s="170">
        <f t="shared" si="24"/>
        <v>3.1818181818181817</v>
      </c>
      <c r="AD29" s="36">
        <f t="shared" si="25"/>
        <v>3</v>
      </c>
      <c r="AE29" s="36" t="str">
        <f t="shared" si="11"/>
        <v>Highly Suitable</v>
      </c>
      <c r="AF29" s="171">
        <f t="shared" si="26"/>
        <v>0.92</v>
      </c>
      <c r="AG29" s="36" t="str">
        <f t="shared" si="27"/>
        <v>Very High</v>
      </c>
    </row>
    <row r="30" spans="1:33" x14ac:dyDescent="0.25">
      <c r="A30" t="str">
        <f>INDEX(Aquifer!A:A,MATCH(B30,Aquifer!C:C,0))</f>
        <v>mizoram</v>
      </c>
      <c r="B30" s="29" t="s">
        <v>17</v>
      </c>
      <c r="C30" s="9">
        <v>4.7701957649580002</v>
      </c>
      <c r="D30" s="7">
        <f>INDEX(Aquifer!L:L,MATCH(B30,Aquifer!C:C,0))*100</f>
        <v>100</v>
      </c>
      <c r="E30" s="7">
        <v>8.1999999999999993</v>
      </c>
      <c r="F30" s="7">
        <v>40.332799999999999</v>
      </c>
      <c r="G30" s="8">
        <v>0</v>
      </c>
      <c r="H30" s="8">
        <f>INDEX(Aquifer!H:H,MATCH(B30,Aquifer!C:C,0))</f>
        <v>3.8</v>
      </c>
      <c r="I30" s="8">
        <f>INDEX(surface_water_body!E:E,MATCH(B30,surface_water_body!A:A,0))</f>
        <v>8.5617417227799968E-3</v>
      </c>
      <c r="J30" s="8">
        <f>INDEX(Aquifer!J:J,MATCH(B30,Aquifer!C:C,0))*100</f>
        <v>3.857192953458608</v>
      </c>
      <c r="K30" s="8">
        <f>(INDEX(Tariff!D:D,MATCH(Adaptation!A30,Tariff!A:A,0)))*100</f>
        <v>380</v>
      </c>
      <c r="L30" s="8">
        <v>0</v>
      </c>
      <c r="M30" s="8">
        <v>1.7681209793057155</v>
      </c>
      <c r="N30" s="8">
        <v>94.43</v>
      </c>
      <c r="P30" s="15"/>
      <c r="Q30">
        <f t="shared" si="12"/>
        <v>3</v>
      </c>
      <c r="R30">
        <f t="shared" si="13"/>
        <v>4</v>
      </c>
      <c r="S30">
        <f t="shared" si="14"/>
        <v>4</v>
      </c>
      <c r="T30" s="36">
        <f t="shared" si="15"/>
        <v>2</v>
      </c>
      <c r="U30" s="36">
        <f t="shared" si="16"/>
        <v>4</v>
      </c>
      <c r="V30" s="36">
        <f t="shared" si="17"/>
        <v>4</v>
      </c>
      <c r="W30" s="36">
        <f t="shared" si="18"/>
        <v>1</v>
      </c>
      <c r="X30" s="36">
        <f t="shared" si="19"/>
        <v>1</v>
      </c>
      <c r="Y30" s="36">
        <f t="shared" si="20"/>
        <v>4</v>
      </c>
      <c r="Z30" s="36">
        <f t="shared" si="21"/>
        <v>4</v>
      </c>
      <c r="AA30" s="36">
        <f t="shared" si="22"/>
        <v>4</v>
      </c>
      <c r="AB30" s="36">
        <f t="shared" si="23"/>
        <v>4</v>
      </c>
      <c r="AC30" s="170">
        <f t="shared" si="24"/>
        <v>3.1818181818181817</v>
      </c>
      <c r="AD30" s="36">
        <f t="shared" si="25"/>
        <v>3</v>
      </c>
      <c r="AE30" s="36" t="str">
        <f t="shared" si="11"/>
        <v>Highly Suitable</v>
      </c>
      <c r="AF30" s="171">
        <f t="shared" si="26"/>
        <v>0.92</v>
      </c>
      <c r="AG30" s="36" t="str">
        <f t="shared" si="27"/>
        <v>Very High</v>
      </c>
    </row>
    <row r="31" spans="1:33" x14ac:dyDescent="0.25">
      <c r="A31" t="str">
        <f>INDEX(Aquifer!A:A,MATCH(B31,Aquifer!C:C,0))</f>
        <v>mizoram</v>
      </c>
      <c r="B31" s="29" t="s">
        <v>18</v>
      </c>
      <c r="C31" s="8">
        <v>4.8</v>
      </c>
      <c r="D31" s="7">
        <f>INDEX(Aquifer!L:L,MATCH(B31,Aquifer!C:C,0))*100</f>
        <v>100</v>
      </c>
      <c r="E31" s="7">
        <v>4.5999999999999996</v>
      </c>
      <c r="F31" s="7">
        <v>43.950543721138096</v>
      </c>
      <c r="G31" s="8">
        <v>0</v>
      </c>
      <c r="H31" s="8">
        <f>INDEX(Aquifer!H:H,MATCH(B31,Aquifer!C:C,0))</f>
        <v>5.38</v>
      </c>
      <c r="I31" s="8">
        <f>INDEX(surface_water_body!E:E,MATCH(B31,surface_water_body!A:A,0))</f>
        <v>5.9472275881528719E-4</v>
      </c>
      <c r="J31" s="8">
        <f>INDEX(Aquifer!J:J,MATCH(B31,Aquifer!C:C,0))*100</f>
        <v>8.1799621477430229</v>
      </c>
      <c r="K31" s="8">
        <f>(INDEX(Tariff!D:D,MATCH(Adaptation!A31,Tariff!A:A,0)))*100</f>
        <v>380</v>
      </c>
      <c r="L31" s="8">
        <v>0</v>
      </c>
      <c r="M31" s="8">
        <v>1.6878139488561963</v>
      </c>
      <c r="N31" s="8">
        <v>86.48</v>
      </c>
      <c r="P31" s="15"/>
      <c r="Q31">
        <f t="shared" si="12"/>
        <v>3</v>
      </c>
      <c r="R31">
        <f t="shared" si="13"/>
        <v>4</v>
      </c>
      <c r="S31">
        <f t="shared" si="14"/>
        <v>4</v>
      </c>
      <c r="T31" s="36">
        <f t="shared" si="15"/>
        <v>2</v>
      </c>
      <c r="U31" s="36">
        <f t="shared" si="16"/>
        <v>4</v>
      </c>
      <c r="V31" s="36">
        <f t="shared" si="17"/>
        <v>4</v>
      </c>
      <c r="W31" s="36">
        <f t="shared" si="18"/>
        <v>1</v>
      </c>
      <c r="X31" s="36">
        <f t="shared" si="19"/>
        <v>1</v>
      </c>
      <c r="Y31" s="36">
        <f t="shared" si="20"/>
        <v>4</v>
      </c>
      <c r="Z31" s="36">
        <f t="shared" si="21"/>
        <v>4</v>
      </c>
      <c r="AA31" s="36">
        <f t="shared" si="22"/>
        <v>4</v>
      </c>
      <c r="AB31" s="36">
        <f t="shared" si="23"/>
        <v>4</v>
      </c>
      <c r="AC31" s="170">
        <f t="shared" si="24"/>
        <v>3.1818181818181817</v>
      </c>
      <c r="AD31" s="36">
        <f t="shared" si="25"/>
        <v>3</v>
      </c>
      <c r="AE31" s="36" t="str">
        <f t="shared" si="11"/>
        <v>Highly Suitable</v>
      </c>
      <c r="AF31" s="171">
        <f t="shared" si="26"/>
        <v>0.92</v>
      </c>
      <c r="AG31" s="36" t="str">
        <f t="shared" si="27"/>
        <v>Very High</v>
      </c>
    </row>
    <row r="32" spans="1:33" x14ac:dyDescent="0.25">
      <c r="A32" t="str">
        <f>INDEX(Aquifer!A:A,MATCH(B32,Aquifer!C:C,0))</f>
        <v>assam</v>
      </c>
      <c r="B32" s="29" t="s">
        <v>258</v>
      </c>
      <c r="C32" s="8">
        <v>4.2300000000000004</v>
      </c>
      <c r="D32" s="7">
        <f>INDEX(Aquifer!L:L,MATCH(B32,Aquifer!C:C,0))*100</f>
        <v>104.1162613376427</v>
      </c>
      <c r="E32" s="7">
        <v>20.9</v>
      </c>
      <c r="F32" s="7">
        <v>26.320768238497916</v>
      </c>
      <c r="G32" s="8">
        <v>4</v>
      </c>
      <c r="H32" s="8">
        <f>INDEX(Aquifer!H:H,MATCH(B32,Aquifer!C:C,0))</f>
        <v>4.9800000000000004</v>
      </c>
      <c r="I32" s="8">
        <f>INDEX(surface_water_body!E:E,MATCH(B32,surface_water_body!A:A,0))</f>
        <v>0.21238863176968872</v>
      </c>
      <c r="J32" s="8">
        <f>INDEX(Aquifer!J:J,MATCH(B32,Aquifer!C:C,0))*100</f>
        <v>54.958876692622823</v>
      </c>
      <c r="K32" s="8">
        <f>(INDEX(Tariff!D:D,MATCH(Adaptation!A32,Tariff!A:A,0)))*100</f>
        <v>465.00000000000006</v>
      </c>
      <c r="L32" s="8">
        <v>9.25</v>
      </c>
      <c r="M32" s="8">
        <v>3.8</v>
      </c>
      <c r="N32" s="8">
        <v>81.48</v>
      </c>
      <c r="P32" s="15"/>
      <c r="Q32">
        <f t="shared" si="12"/>
        <v>2</v>
      </c>
      <c r="R32">
        <f t="shared" si="13"/>
        <v>4</v>
      </c>
      <c r="S32">
        <f t="shared" si="14"/>
        <v>4</v>
      </c>
      <c r="T32" s="36">
        <f t="shared" si="15"/>
        <v>1</v>
      </c>
      <c r="U32" s="36">
        <f t="shared" si="16"/>
        <v>4</v>
      </c>
      <c r="V32" s="36">
        <f t="shared" si="17"/>
        <v>4</v>
      </c>
      <c r="W32" s="36">
        <f t="shared" si="18"/>
        <v>1</v>
      </c>
      <c r="X32" s="36">
        <f t="shared" si="19"/>
        <v>3</v>
      </c>
      <c r="Y32" s="36">
        <f t="shared" si="20"/>
        <v>4</v>
      </c>
      <c r="Z32" s="36">
        <f t="shared" si="21"/>
        <v>4</v>
      </c>
      <c r="AA32" s="36">
        <f t="shared" si="22"/>
        <v>4</v>
      </c>
      <c r="AB32" s="36">
        <f t="shared" si="23"/>
        <v>4</v>
      </c>
      <c r="AC32" s="170">
        <f t="shared" si="24"/>
        <v>3.1818181818181817</v>
      </c>
      <c r="AD32" s="36">
        <f t="shared" si="25"/>
        <v>3</v>
      </c>
      <c r="AE32" s="36" t="str">
        <f t="shared" si="11"/>
        <v>Highly Suitable</v>
      </c>
      <c r="AF32" s="171">
        <f t="shared" si="26"/>
        <v>0.92</v>
      </c>
      <c r="AG32" s="36" t="str">
        <f t="shared" si="27"/>
        <v>Very High</v>
      </c>
    </row>
    <row r="33" spans="1:33" x14ac:dyDescent="0.25">
      <c r="A33" t="str">
        <f>INDEX(Aquifer!A:A,MATCH(B33,Aquifer!C:C,0))</f>
        <v>chhattisgarh</v>
      </c>
      <c r="B33" s="29" t="s">
        <v>259</v>
      </c>
      <c r="C33" s="9">
        <v>5.1871778905868</v>
      </c>
      <c r="D33" s="7">
        <f>INDEX(Aquifer!L:L,MATCH(B33,Aquifer!C:C,0))*100</f>
        <v>114.51244621598077</v>
      </c>
      <c r="E33" s="7">
        <v>11.1</v>
      </c>
      <c r="F33" s="7">
        <v>43.26685753776286</v>
      </c>
      <c r="G33" s="8">
        <v>0</v>
      </c>
      <c r="H33" s="8">
        <f>INDEX(Aquifer!H:H,MATCH(B33,Aquifer!C:C,0))</f>
        <v>42.58</v>
      </c>
      <c r="I33" s="8">
        <f>INDEX(surface_water_body!E:E,MATCH(B33,surface_water_body!A:A,0))</f>
        <v>4.5927236911753901</v>
      </c>
      <c r="J33" s="8">
        <f>INDEX(Aquifer!J:J,MATCH(B33,Aquifer!C:C,0))*100</f>
        <v>30.174837707594886</v>
      </c>
      <c r="K33" s="8">
        <f>(INDEX(Tariff!D:D,MATCH(Adaptation!A33,Tariff!A:A,0)))*100</f>
        <v>0</v>
      </c>
      <c r="L33" s="8">
        <v>29.270000000000003</v>
      </c>
      <c r="M33" s="8">
        <v>7.3414764376120027</v>
      </c>
      <c r="N33" s="8">
        <v>81.11</v>
      </c>
      <c r="P33" s="15"/>
      <c r="Q33">
        <f t="shared" si="12"/>
        <v>3</v>
      </c>
      <c r="R33">
        <f t="shared" si="13"/>
        <v>4</v>
      </c>
      <c r="S33">
        <f t="shared" si="14"/>
        <v>4</v>
      </c>
      <c r="T33" s="36">
        <f t="shared" si="15"/>
        <v>2</v>
      </c>
      <c r="U33" s="36">
        <f t="shared" si="16"/>
        <v>4</v>
      </c>
      <c r="V33" s="36">
        <f t="shared" si="17"/>
        <v>4</v>
      </c>
      <c r="W33" s="36">
        <f t="shared" si="18"/>
        <v>3</v>
      </c>
      <c r="X33" s="36">
        <f t="shared" si="19"/>
        <v>2</v>
      </c>
      <c r="Y33" s="36">
        <f t="shared" si="20"/>
        <v>1</v>
      </c>
      <c r="Z33" s="36">
        <f t="shared" si="21"/>
        <v>3</v>
      </c>
      <c r="AA33" s="36">
        <f t="shared" si="22"/>
        <v>3</v>
      </c>
      <c r="AB33" s="36">
        <f t="shared" si="23"/>
        <v>4</v>
      </c>
      <c r="AC33" s="170">
        <f t="shared" si="24"/>
        <v>3</v>
      </c>
      <c r="AD33" s="36">
        <f t="shared" si="25"/>
        <v>3</v>
      </c>
      <c r="AE33" s="36" t="str">
        <f t="shared" si="11"/>
        <v>Highly Suitable</v>
      </c>
      <c r="AF33" s="171">
        <f t="shared" si="26"/>
        <v>0.74399999999999999</v>
      </c>
      <c r="AG33" s="36" t="str">
        <f t="shared" si="27"/>
        <v>High</v>
      </c>
    </row>
    <row r="34" spans="1:33" x14ac:dyDescent="0.25">
      <c r="A34" t="str">
        <f>INDEX(Aquifer!A:A,MATCH(B34,Aquifer!C:C,0))</f>
        <v>west bengal</v>
      </c>
      <c r="B34" s="29" t="s">
        <v>260</v>
      </c>
      <c r="C34" s="9">
        <v>3.8902587064573</v>
      </c>
      <c r="D34" s="7">
        <f>INDEX(Aquifer!L:L,MATCH(B34,Aquifer!C:C,0))*100</f>
        <v>123.56491288746703</v>
      </c>
      <c r="E34" s="7">
        <v>7</v>
      </c>
      <c r="F34" s="7">
        <v>23.409843142898257</v>
      </c>
      <c r="G34" s="8">
        <v>19</v>
      </c>
      <c r="H34" s="8">
        <f>INDEX(Aquifer!H:H,MATCH(B34,Aquifer!C:C,0))</f>
        <v>15.65</v>
      </c>
      <c r="I34" s="8">
        <f>INDEX(surface_water_body!E:E,MATCH(B34,surface_water_body!A:A,0))</f>
        <v>8.8200567204402128E-2</v>
      </c>
      <c r="J34" s="8">
        <f>INDEX(Aquifer!J:J,MATCH(B34,Aquifer!C:C,0))*100</f>
        <v>52.543227600243512</v>
      </c>
      <c r="K34" s="8">
        <f>(INDEX(Tariff!D:D,MATCH(Adaptation!A34,Tariff!A:A,0)))*100</f>
        <v>459.99999999999994</v>
      </c>
      <c r="L34" s="8">
        <v>47.02</v>
      </c>
      <c r="M34" s="8">
        <v>4.1900000000000004</v>
      </c>
      <c r="N34" s="8">
        <v>98.103585649999999</v>
      </c>
      <c r="P34" s="15"/>
      <c r="Q34">
        <f t="shared" si="12"/>
        <v>2</v>
      </c>
      <c r="R34">
        <f t="shared" si="13"/>
        <v>4</v>
      </c>
      <c r="S34">
        <f t="shared" si="14"/>
        <v>4</v>
      </c>
      <c r="T34" s="36">
        <f t="shared" si="15"/>
        <v>1</v>
      </c>
      <c r="U34" s="36">
        <f t="shared" si="16"/>
        <v>4</v>
      </c>
      <c r="V34" s="36">
        <f t="shared" si="17"/>
        <v>4</v>
      </c>
      <c r="W34" s="36">
        <f t="shared" si="18"/>
        <v>1</v>
      </c>
      <c r="X34" s="36">
        <f t="shared" si="19"/>
        <v>3</v>
      </c>
      <c r="Y34" s="36">
        <f t="shared" si="20"/>
        <v>4</v>
      </c>
      <c r="Z34" s="36">
        <f t="shared" si="21"/>
        <v>3</v>
      </c>
      <c r="AA34" s="36">
        <f t="shared" si="22"/>
        <v>4</v>
      </c>
      <c r="AB34" s="36">
        <f t="shared" si="23"/>
        <v>4</v>
      </c>
      <c r="AC34" s="170">
        <f t="shared" si="24"/>
        <v>3.0909090909090908</v>
      </c>
      <c r="AD34" s="36">
        <f t="shared" si="25"/>
        <v>3</v>
      </c>
      <c r="AE34" s="36" t="str">
        <f t="shared" si="11"/>
        <v>Highly Suitable</v>
      </c>
      <c r="AF34" s="171">
        <f t="shared" si="26"/>
        <v>0.84399999999999997</v>
      </c>
      <c r="AG34" s="36" t="str">
        <f t="shared" si="27"/>
        <v>Very High</v>
      </c>
    </row>
    <row r="35" spans="1:33" x14ac:dyDescent="0.25">
      <c r="A35" t="str">
        <f>INDEX(Aquifer!A:A,MATCH(B35,Aquifer!C:C,0))</f>
        <v>assam</v>
      </c>
      <c r="B35" s="29" t="s">
        <v>261</v>
      </c>
      <c r="C35" s="9">
        <v>4.3521848582776004</v>
      </c>
      <c r="D35" s="7">
        <f>INDEX(Aquifer!L:L,MATCH(B35,Aquifer!C:C,0))*100</f>
        <v>125.74275557470645</v>
      </c>
      <c r="E35" s="7">
        <v>16.600000000000001</v>
      </c>
      <c r="F35" s="7">
        <v>38.149532710280369</v>
      </c>
      <c r="G35" s="8">
        <v>2</v>
      </c>
      <c r="H35" s="8">
        <f>INDEX(Aquifer!H:H,MATCH(B35,Aquifer!C:C,0))</f>
        <v>35.03</v>
      </c>
      <c r="I35" s="8">
        <f>INDEX(surface_water_body!E:E,MATCH(B35,surface_water_body!A:A,0))</f>
        <v>0.11543948361497604</v>
      </c>
      <c r="J35" s="8">
        <f>INDEX(Aquifer!J:J,MATCH(B35,Aquifer!C:C,0))*100</f>
        <v>58.56782334384858</v>
      </c>
      <c r="K35" s="8">
        <f>(INDEX(Tariff!D:D,MATCH(Adaptation!A35,Tariff!A:A,0)))*100</f>
        <v>465.00000000000006</v>
      </c>
      <c r="L35" s="8">
        <v>41.370000000000005</v>
      </c>
      <c r="M35" s="8">
        <v>4.09</v>
      </c>
      <c r="N35" s="8">
        <v>91.12</v>
      </c>
      <c r="P35" s="15"/>
      <c r="Q35">
        <f t="shared" si="12"/>
        <v>2</v>
      </c>
      <c r="R35">
        <f t="shared" si="13"/>
        <v>4</v>
      </c>
      <c r="S35">
        <f t="shared" si="14"/>
        <v>4</v>
      </c>
      <c r="T35" s="36">
        <f t="shared" si="15"/>
        <v>2</v>
      </c>
      <c r="U35" s="36">
        <f t="shared" si="16"/>
        <v>4</v>
      </c>
      <c r="V35" s="36">
        <f t="shared" si="17"/>
        <v>4</v>
      </c>
      <c r="W35" s="36">
        <f t="shared" si="18"/>
        <v>1</v>
      </c>
      <c r="X35" s="36">
        <f t="shared" si="19"/>
        <v>3</v>
      </c>
      <c r="Y35" s="36">
        <f t="shared" si="20"/>
        <v>4</v>
      </c>
      <c r="Z35" s="36">
        <f t="shared" si="21"/>
        <v>3</v>
      </c>
      <c r="AA35" s="36">
        <f t="shared" si="22"/>
        <v>4</v>
      </c>
      <c r="AB35" s="36">
        <f t="shared" si="23"/>
        <v>4</v>
      </c>
      <c r="AC35" s="170">
        <f t="shared" si="24"/>
        <v>3.1818181818181817</v>
      </c>
      <c r="AD35" s="36">
        <f t="shared" si="25"/>
        <v>3</v>
      </c>
      <c r="AE35" s="36" t="str">
        <f t="shared" si="11"/>
        <v>Highly Suitable</v>
      </c>
      <c r="AF35" s="171">
        <f t="shared" si="26"/>
        <v>0.92</v>
      </c>
      <c r="AG35" s="36" t="str">
        <f t="shared" si="27"/>
        <v>Very High</v>
      </c>
    </row>
    <row r="36" spans="1:33" x14ac:dyDescent="0.25">
      <c r="A36" t="str">
        <f>INDEX(Aquifer!A:A,MATCH(B36,Aquifer!C:C,0))</f>
        <v>maharashtra</v>
      </c>
      <c r="B36" s="29" t="s">
        <v>19</v>
      </c>
      <c r="C36" s="9">
        <v>5.3276403189695998</v>
      </c>
      <c r="D36" s="7">
        <f>INDEX(Aquifer!L:L,MATCH(B36,Aquifer!C:C,0))*100</f>
        <v>119.72176759410802</v>
      </c>
      <c r="E36" s="7">
        <v>18</v>
      </c>
      <c r="F36" s="7">
        <v>70.201504609633901</v>
      </c>
      <c r="G36" s="8">
        <v>18</v>
      </c>
      <c r="H36" s="8">
        <f>INDEX(Aquifer!H:H,MATCH(B36,Aquifer!C:C,0))</f>
        <v>54.85</v>
      </c>
      <c r="I36" s="8">
        <f>INDEX(surface_water_body!E:E,MATCH(B36,surface_water_body!A:A,0))</f>
        <v>2.795569939589599</v>
      </c>
      <c r="J36" s="8">
        <f>INDEX(Aquifer!J:J,MATCH(B36,Aquifer!C:C,0))*100</f>
        <v>79.083613771680035</v>
      </c>
      <c r="K36" s="8">
        <f>(INDEX(Tariff!D:D,MATCH(Adaptation!A36,Tariff!A:A,0)))*100</f>
        <v>155</v>
      </c>
      <c r="L36" s="8">
        <v>95.320000000000007</v>
      </c>
      <c r="M36" s="8">
        <v>8.1999999999999993</v>
      </c>
      <c r="N36" s="8">
        <v>79.38</v>
      </c>
      <c r="P36" s="15"/>
      <c r="Q36">
        <f t="shared" si="12"/>
        <v>4</v>
      </c>
      <c r="R36">
        <f t="shared" si="13"/>
        <v>4</v>
      </c>
      <c r="S36">
        <f t="shared" si="14"/>
        <v>4</v>
      </c>
      <c r="T36" s="36">
        <f t="shared" si="15"/>
        <v>4</v>
      </c>
      <c r="U36" s="36">
        <f t="shared" si="16"/>
        <v>4</v>
      </c>
      <c r="V36" s="36">
        <f t="shared" si="17"/>
        <v>3</v>
      </c>
      <c r="W36" s="36">
        <f t="shared" si="18"/>
        <v>2</v>
      </c>
      <c r="X36" s="36">
        <f t="shared" si="19"/>
        <v>4</v>
      </c>
      <c r="Y36" s="36">
        <f t="shared" si="20"/>
        <v>3</v>
      </c>
      <c r="Z36" s="36">
        <f t="shared" si="21"/>
        <v>1</v>
      </c>
      <c r="AA36" s="36">
        <f t="shared" si="22"/>
        <v>3</v>
      </c>
      <c r="AB36" s="36">
        <f t="shared" si="23"/>
        <v>3</v>
      </c>
      <c r="AC36" s="170">
        <f t="shared" si="24"/>
        <v>3.1818181818181817</v>
      </c>
      <c r="AD36" s="36">
        <f t="shared" si="25"/>
        <v>3</v>
      </c>
      <c r="AE36" s="36" t="str">
        <f t="shared" si="11"/>
        <v>Highly Suitable</v>
      </c>
      <c r="AF36" s="171">
        <f t="shared" si="26"/>
        <v>0.92</v>
      </c>
      <c r="AG36" s="36" t="str">
        <f t="shared" si="27"/>
        <v>Very High</v>
      </c>
    </row>
    <row r="37" spans="1:33" x14ac:dyDescent="0.25">
      <c r="A37" t="str">
        <f>INDEX(Aquifer!A:A,MATCH(B37,Aquifer!C:C,0))</f>
        <v>assam</v>
      </c>
      <c r="B37" s="29" t="s">
        <v>20</v>
      </c>
      <c r="C37" s="9">
        <v>4.2753310284720003</v>
      </c>
      <c r="D37" s="7">
        <f>INDEX(Aquifer!L:L,MATCH(B37,Aquifer!C:C,0))*100</f>
        <v>110.7403696166441</v>
      </c>
      <c r="E37" s="7">
        <v>0.5</v>
      </c>
      <c r="F37" s="7">
        <v>29.366144668158089</v>
      </c>
      <c r="G37" s="8">
        <v>0</v>
      </c>
      <c r="H37" s="8">
        <f>INDEX(Aquifer!H:H,MATCH(B37,Aquifer!C:C,0))</f>
        <v>12.61</v>
      </c>
      <c r="I37" s="8">
        <f>INDEX(surface_water_body!E:E,MATCH(B37,surface_water_body!A:A,0))</f>
        <v>0.23373172861745881</v>
      </c>
      <c r="J37" s="8">
        <f>INDEX(Aquifer!J:J,MATCH(B37,Aquifer!C:C,0))*100</f>
        <v>60.280344733105842</v>
      </c>
      <c r="K37" s="8">
        <f>(INDEX(Tariff!D:D,MATCH(Adaptation!A37,Tariff!A:A,0)))*100</f>
        <v>465.00000000000006</v>
      </c>
      <c r="L37" s="8">
        <v>43.5</v>
      </c>
      <c r="M37" s="8">
        <v>1.9</v>
      </c>
      <c r="N37" s="8">
        <v>82.52</v>
      </c>
      <c r="P37" s="15"/>
      <c r="Q37">
        <f t="shared" si="12"/>
        <v>2</v>
      </c>
      <c r="R37">
        <f t="shared" si="13"/>
        <v>4</v>
      </c>
      <c r="S37">
        <f t="shared" si="14"/>
        <v>4</v>
      </c>
      <c r="T37" s="36">
        <f t="shared" si="15"/>
        <v>2</v>
      </c>
      <c r="U37" s="36">
        <f t="shared" si="16"/>
        <v>4</v>
      </c>
      <c r="V37" s="36">
        <f t="shared" si="17"/>
        <v>4</v>
      </c>
      <c r="W37" s="36">
        <f t="shared" si="18"/>
        <v>1</v>
      </c>
      <c r="X37" s="36">
        <f t="shared" si="19"/>
        <v>3</v>
      </c>
      <c r="Y37" s="36">
        <f t="shared" si="20"/>
        <v>4</v>
      </c>
      <c r="Z37" s="36">
        <f t="shared" si="21"/>
        <v>3</v>
      </c>
      <c r="AA37" s="36">
        <f t="shared" si="22"/>
        <v>4</v>
      </c>
      <c r="AB37" s="36">
        <f t="shared" si="23"/>
        <v>4</v>
      </c>
      <c r="AC37" s="170">
        <f t="shared" si="24"/>
        <v>3.1818181818181817</v>
      </c>
      <c r="AD37" s="36">
        <f t="shared" si="25"/>
        <v>3</v>
      </c>
      <c r="AE37" s="36" t="str">
        <f t="shared" si="11"/>
        <v>Highly Suitable</v>
      </c>
      <c r="AF37" s="171">
        <f t="shared" si="26"/>
        <v>0.92</v>
      </c>
      <c r="AG37" s="36" t="str">
        <f t="shared" si="27"/>
        <v>Very High</v>
      </c>
    </row>
    <row r="38" spans="1:33" x14ac:dyDescent="0.25">
      <c r="A38" t="str">
        <f>INDEX(Aquifer!A:A,MATCH(B38,Aquifer!C:C,0))</f>
        <v>assam</v>
      </c>
      <c r="B38" s="29" t="s">
        <v>262</v>
      </c>
      <c r="C38" s="9">
        <v>4.5907460122980996</v>
      </c>
      <c r="D38" s="7">
        <f>INDEX(Aquifer!L:L,MATCH(B38,Aquifer!C:C,0))*100</f>
        <v>113.16391847252491</v>
      </c>
      <c r="E38" s="7">
        <v>3.7</v>
      </c>
      <c r="F38" s="7">
        <v>35.427279413767749</v>
      </c>
      <c r="G38" s="8">
        <v>5</v>
      </c>
      <c r="H38" s="8">
        <f>INDEX(Aquifer!H:H,MATCH(B38,Aquifer!C:C,0))</f>
        <v>4.2699999999999996</v>
      </c>
      <c r="I38" s="8">
        <f>INDEX(surface_water_body!E:E,MATCH(B38,surface_water_body!A:A,0))</f>
        <v>1.1620987398668106</v>
      </c>
      <c r="J38" s="8">
        <f>INDEX(Aquifer!J:J,MATCH(B38,Aquifer!C:C,0))*100</f>
        <v>40.330016583747927</v>
      </c>
      <c r="K38" s="8">
        <f>(INDEX(Tariff!D:D,MATCH(Adaptation!A38,Tariff!A:A,0)))*100</f>
        <v>465.00000000000006</v>
      </c>
      <c r="L38" s="8">
        <v>31.52</v>
      </c>
      <c r="M38" s="8">
        <v>0.9</v>
      </c>
      <c r="N38" s="8">
        <v>80.53</v>
      </c>
      <c r="P38" s="15"/>
      <c r="Q38">
        <f t="shared" si="12"/>
        <v>3</v>
      </c>
      <c r="R38">
        <f t="shared" si="13"/>
        <v>4</v>
      </c>
      <c r="S38">
        <f t="shared" si="14"/>
        <v>4</v>
      </c>
      <c r="T38" s="36">
        <f t="shared" si="15"/>
        <v>2</v>
      </c>
      <c r="U38" s="36">
        <f t="shared" si="16"/>
        <v>4</v>
      </c>
      <c r="V38" s="36">
        <f t="shared" si="17"/>
        <v>4</v>
      </c>
      <c r="W38" s="36">
        <f t="shared" si="18"/>
        <v>2</v>
      </c>
      <c r="X38" s="36">
        <f t="shared" si="19"/>
        <v>2</v>
      </c>
      <c r="Y38" s="36">
        <f t="shared" si="20"/>
        <v>4</v>
      </c>
      <c r="Z38" s="36">
        <f t="shared" si="21"/>
        <v>3</v>
      </c>
      <c r="AA38" s="36">
        <f t="shared" si="22"/>
        <v>4</v>
      </c>
      <c r="AB38" s="36">
        <f t="shared" si="23"/>
        <v>4</v>
      </c>
      <c r="AC38" s="170">
        <f t="shared" si="24"/>
        <v>3.2727272727272729</v>
      </c>
      <c r="AD38" s="36">
        <f t="shared" si="25"/>
        <v>3</v>
      </c>
      <c r="AE38" s="36" t="str">
        <f t="shared" si="11"/>
        <v>Highly Suitable</v>
      </c>
      <c r="AF38" s="171">
        <f t="shared" si="26"/>
        <v>0.96</v>
      </c>
      <c r="AG38" s="36" t="str">
        <f t="shared" si="27"/>
        <v>Very High</v>
      </c>
    </row>
    <row r="39" spans="1:33" x14ac:dyDescent="0.25">
      <c r="A39" t="str">
        <f>INDEX(Aquifer!A:A,MATCH(B39,Aquifer!C:C,0))</f>
        <v>assam</v>
      </c>
      <c r="B39" s="29" t="s">
        <v>263</v>
      </c>
      <c r="C39" s="8">
        <v>4.4400000000000004</v>
      </c>
      <c r="D39" s="7">
        <f>INDEX(Aquifer!L:L,MATCH(B39,Aquifer!C:C,0))*100</f>
        <v>165.31924484276396</v>
      </c>
      <c r="E39" s="7">
        <v>4.5</v>
      </c>
      <c r="F39" s="7">
        <v>41.504282347531188</v>
      </c>
      <c r="G39" s="8">
        <v>3</v>
      </c>
      <c r="H39" s="8">
        <f>INDEX(Aquifer!H:H,MATCH(B39,Aquifer!C:C,0))</f>
        <v>30.52</v>
      </c>
      <c r="I39" s="8">
        <f>INDEX(surface_water_body!E:E,MATCH(B39,surface_water_body!A:A,0))</f>
        <v>0.47695103900828784</v>
      </c>
      <c r="J39" s="8">
        <f>INDEX(Aquifer!J:J,MATCH(B39,Aquifer!C:C,0))*100</f>
        <v>51.643558933278555</v>
      </c>
      <c r="K39" s="8">
        <f>(INDEX(Tariff!D:D,MATCH(Adaptation!A39,Tariff!A:A,0)))*100</f>
        <v>465.00000000000006</v>
      </c>
      <c r="L39" s="8">
        <v>46.02</v>
      </c>
      <c r="M39" s="8">
        <v>3.6</v>
      </c>
      <c r="N39" s="8">
        <v>88.19</v>
      </c>
      <c r="P39" s="15"/>
      <c r="Q39">
        <f t="shared" si="12"/>
        <v>2</v>
      </c>
      <c r="R39">
        <f t="shared" si="13"/>
        <v>3</v>
      </c>
      <c r="S39">
        <f t="shared" si="14"/>
        <v>4</v>
      </c>
      <c r="T39" s="36">
        <f t="shared" si="15"/>
        <v>2</v>
      </c>
      <c r="U39" s="36">
        <f t="shared" si="16"/>
        <v>4</v>
      </c>
      <c r="V39" s="36">
        <f t="shared" si="17"/>
        <v>4</v>
      </c>
      <c r="W39" s="36">
        <f t="shared" si="18"/>
        <v>1</v>
      </c>
      <c r="X39" s="36">
        <f t="shared" si="19"/>
        <v>3</v>
      </c>
      <c r="Y39" s="36">
        <f t="shared" si="20"/>
        <v>4</v>
      </c>
      <c r="Z39" s="36">
        <f t="shared" si="21"/>
        <v>3</v>
      </c>
      <c r="AA39" s="36">
        <f t="shared" si="22"/>
        <v>4</v>
      </c>
      <c r="AB39" s="36">
        <f t="shared" si="23"/>
        <v>4</v>
      </c>
      <c r="AC39" s="170">
        <f t="shared" si="24"/>
        <v>3.0909090909090908</v>
      </c>
      <c r="AD39" s="36">
        <f t="shared" si="25"/>
        <v>3</v>
      </c>
      <c r="AE39" s="36" t="str">
        <f t="shared" si="11"/>
        <v>Highly Suitable</v>
      </c>
      <c r="AF39" s="171">
        <f t="shared" si="26"/>
        <v>0.84399999999999997</v>
      </c>
      <c r="AG39" s="36" t="str">
        <f t="shared" si="27"/>
        <v>Very High</v>
      </c>
    </row>
    <row r="40" spans="1:33" x14ac:dyDescent="0.25">
      <c r="A40" t="str">
        <f>INDEX(Aquifer!A:A,MATCH(B40,Aquifer!C:C,0))</f>
        <v>chhattisgarh</v>
      </c>
      <c r="B40" s="29" t="s">
        <v>21</v>
      </c>
      <c r="C40" s="8">
        <v>5.18</v>
      </c>
      <c r="D40" s="7">
        <f>INDEX(Aquifer!L:L,MATCH(B40,Aquifer!C:C,0))*100</f>
        <v>100.94859118131758</v>
      </c>
      <c r="E40" s="7">
        <v>0.6</v>
      </c>
      <c r="F40" s="7">
        <v>48.390929458890632</v>
      </c>
      <c r="G40" s="8">
        <v>100</v>
      </c>
      <c r="H40" s="8">
        <f>INDEX(Aquifer!H:H,MATCH(B40,Aquifer!C:C,0))</f>
        <v>4.33</v>
      </c>
      <c r="I40" s="8">
        <f>INDEX(surface_water_body!E:E,MATCH(B40,surface_water_body!A:A,0))</f>
        <v>0.14088916139924351</v>
      </c>
      <c r="J40" s="8">
        <f>INDEX(Aquifer!J:J,MATCH(B40,Aquifer!C:C,0))*100</f>
        <v>3.5938393801244604</v>
      </c>
      <c r="K40" s="8">
        <f>(INDEX(Tariff!D:D,MATCH(Adaptation!A40,Tariff!A:A,0)))*100</f>
        <v>0</v>
      </c>
      <c r="L40" s="8">
        <v>0</v>
      </c>
      <c r="M40" s="8">
        <v>2.2999999999999998</v>
      </c>
      <c r="N40" s="8">
        <v>56.33</v>
      </c>
      <c r="P40" s="15"/>
      <c r="Q40">
        <f t="shared" si="12"/>
        <v>3</v>
      </c>
      <c r="R40">
        <f t="shared" si="13"/>
        <v>4</v>
      </c>
      <c r="S40">
        <f t="shared" si="14"/>
        <v>4</v>
      </c>
      <c r="T40" s="36">
        <f t="shared" si="15"/>
        <v>3</v>
      </c>
      <c r="U40" s="36">
        <f t="shared" si="16"/>
        <v>1</v>
      </c>
      <c r="V40" s="36">
        <f t="shared" si="17"/>
        <v>4</v>
      </c>
      <c r="W40" s="36">
        <f t="shared" si="18"/>
        <v>1</v>
      </c>
      <c r="X40" s="36">
        <f t="shared" si="19"/>
        <v>1</v>
      </c>
      <c r="Y40" s="36">
        <f t="shared" si="20"/>
        <v>1</v>
      </c>
      <c r="Z40" s="36">
        <f t="shared" si="21"/>
        <v>4</v>
      </c>
      <c r="AA40" s="36">
        <f t="shared" si="22"/>
        <v>4</v>
      </c>
      <c r="AB40" s="36">
        <f t="shared" si="23"/>
        <v>2</v>
      </c>
      <c r="AC40" s="170">
        <f t="shared" si="24"/>
        <v>2.8181818181818183</v>
      </c>
      <c r="AD40" s="36">
        <f t="shared" si="25"/>
        <v>3</v>
      </c>
      <c r="AE40" s="36" t="str">
        <f t="shared" si="11"/>
        <v>Highly Suitable</v>
      </c>
      <c r="AF40" s="171">
        <f t="shared" si="26"/>
        <v>0.52700000000000002</v>
      </c>
      <c r="AG40" s="36" t="str">
        <f t="shared" si="27"/>
        <v>Moderate</v>
      </c>
    </row>
    <row r="41" spans="1:33" x14ac:dyDescent="0.25">
      <c r="A41" t="str">
        <f>INDEX(Aquifer!A:A,MATCH(B41,Aquifer!C:C,0))</f>
        <v>manipur</v>
      </c>
      <c r="B41" s="29" t="s">
        <v>22</v>
      </c>
      <c r="C41" s="9">
        <v>4.3575971599452004</v>
      </c>
      <c r="D41" s="7">
        <f>INDEX(Aquifer!L:L,MATCH(B41,Aquifer!C:C,0))*100</f>
        <v>100</v>
      </c>
      <c r="E41" s="7">
        <v>0</v>
      </c>
      <c r="F41" s="7">
        <v>36.252078483538412</v>
      </c>
      <c r="G41" s="8">
        <v>0</v>
      </c>
      <c r="H41" s="8">
        <f>INDEX(Aquifer!H:H,MATCH(B41,Aquifer!C:C,0))</f>
        <v>0</v>
      </c>
      <c r="I41" s="8">
        <f>INDEX(surface_water_body!E:E,MATCH(B41,surface_water_body!A:A,0))</f>
        <v>1.6142344688057978E-2</v>
      </c>
      <c r="J41" s="8">
        <f>INDEX(Aquifer!J:J,MATCH(B41,Aquifer!C:C,0))*100</f>
        <v>100</v>
      </c>
      <c r="K41" s="8">
        <f>(INDEX(Tariff!D:D,MATCH(Adaptation!A41,Tariff!A:A,0)))*100</f>
        <v>515</v>
      </c>
      <c r="L41" s="8">
        <v>0</v>
      </c>
      <c r="M41" s="8">
        <v>3.2581738005037137</v>
      </c>
      <c r="N41" s="8">
        <v>36.06</v>
      </c>
      <c r="P41" s="15"/>
      <c r="Q41">
        <f t="shared" si="12"/>
        <v>2</v>
      </c>
      <c r="R41">
        <f t="shared" si="13"/>
        <v>4</v>
      </c>
      <c r="S41">
        <f t="shared" si="14"/>
        <v>4</v>
      </c>
      <c r="T41" s="36">
        <f t="shared" si="15"/>
        <v>2</v>
      </c>
      <c r="U41" s="36">
        <f t="shared" si="16"/>
        <v>4</v>
      </c>
      <c r="V41" s="36">
        <f t="shared" si="17"/>
        <v>4</v>
      </c>
      <c r="W41" s="36">
        <f t="shared" si="18"/>
        <v>1</v>
      </c>
      <c r="X41" s="36">
        <f t="shared" si="19"/>
        <v>4</v>
      </c>
      <c r="Y41" s="36">
        <f t="shared" si="20"/>
        <v>4</v>
      </c>
      <c r="Z41" s="36">
        <f t="shared" si="21"/>
        <v>4</v>
      </c>
      <c r="AA41" s="36">
        <f t="shared" si="22"/>
        <v>4</v>
      </c>
      <c r="AB41" s="36">
        <f t="shared" si="23"/>
        <v>2</v>
      </c>
      <c r="AC41" s="170">
        <f t="shared" si="24"/>
        <v>3.1818181818181817</v>
      </c>
      <c r="AD41" s="36">
        <f t="shared" si="25"/>
        <v>3</v>
      </c>
      <c r="AE41" s="36" t="str">
        <f t="shared" si="11"/>
        <v>Highly Suitable</v>
      </c>
      <c r="AF41" s="171">
        <f t="shared" si="26"/>
        <v>0.92</v>
      </c>
      <c r="AG41" s="36" t="str">
        <f t="shared" si="27"/>
        <v>Very High</v>
      </c>
    </row>
    <row r="42" spans="1:33" x14ac:dyDescent="0.25">
      <c r="A42" t="str">
        <f>INDEX(Aquifer!A:A,MATCH(B42,Aquifer!C:C,0))</f>
        <v>odisha</v>
      </c>
      <c r="B42" s="29" t="s">
        <v>264</v>
      </c>
      <c r="C42" s="9">
        <v>4.9248664984630999</v>
      </c>
      <c r="D42" s="7">
        <f>INDEX(Aquifer!L:L,MATCH(B42,Aquifer!C:C,0))*100</f>
        <v>122.52367002080416</v>
      </c>
      <c r="E42" s="7">
        <v>45.7</v>
      </c>
      <c r="F42" s="7">
        <v>35.373916226294241</v>
      </c>
      <c r="G42" s="8">
        <v>23</v>
      </c>
      <c r="H42" s="8">
        <f>INDEX(Aquifer!H:H,MATCH(B42,Aquifer!C:C,0))</f>
        <v>45.67</v>
      </c>
      <c r="I42" s="8">
        <f>INDEX(surface_water_body!E:E,MATCH(B42,surface_water_body!A:A,0))</f>
        <v>5.858459234697861E-2</v>
      </c>
      <c r="J42" s="8">
        <f>INDEX(Aquifer!J:J,MATCH(B42,Aquifer!C:C,0))*100</f>
        <v>35.334093432146183</v>
      </c>
      <c r="K42" s="8">
        <f>(INDEX(Tariff!D:D,MATCH(Adaptation!A42,Tariff!A:A,0)))*100</f>
        <v>150</v>
      </c>
      <c r="L42" s="8">
        <v>12.86</v>
      </c>
      <c r="M42" s="8">
        <v>3.29</v>
      </c>
      <c r="N42" s="8">
        <v>97.54</v>
      </c>
      <c r="P42" s="15"/>
      <c r="Q42">
        <f t="shared" si="12"/>
        <v>3</v>
      </c>
      <c r="R42">
        <f t="shared" si="13"/>
        <v>4</v>
      </c>
      <c r="S42">
        <f t="shared" si="14"/>
        <v>3</v>
      </c>
      <c r="T42" s="36">
        <f t="shared" si="15"/>
        <v>2</v>
      </c>
      <c r="U42" s="36">
        <f t="shared" si="16"/>
        <v>4</v>
      </c>
      <c r="V42" s="36">
        <f t="shared" si="17"/>
        <v>4</v>
      </c>
      <c r="W42" s="36">
        <f t="shared" si="18"/>
        <v>1</v>
      </c>
      <c r="X42" s="36">
        <f t="shared" si="19"/>
        <v>2</v>
      </c>
      <c r="Y42" s="36">
        <f t="shared" si="20"/>
        <v>3</v>
      </c>
      <c r="Z42" s="36">
        <f t="shared" si="21"/>
        <v>4</v>
      </c>
      <c r="AA42" s="36">
        <f t="shared" si="22"/>
        <v>4</v>
      </c>
      <c r="AB42" s="36">
        <f t="shared" si="23"/>
        <v>4</v>
      </c>
      <c r="AC42" s="170">
        <f t="shared" si="24"/>
        <v>3.0909090909090908</v>
      </c>
      <c r="AD42" s="36">
        <f t="shared" si="25"/>
        <v>3</v>
      </c>
      <c r="AE42" s="36" t="str">
        <f t="shared" si="11"/>
        <v>Highly Suitable</v>
      </c>
      <c r="AF42" s="171">
        <f t="shared" si="26"/>
        <v>0.84399999999999997</v>
      </c>
      <c r="AG42" s="36" t="str">
        <f t="shared" si="27"/>
        <v>Very High</v>
      </c>
    </row>
    <row r="43" spans="1:33" x14ac:dyDescent="0.25">
      <c r="A43" t="str">
        <f>INDEX(Aquifer!A:A,MATCH(B43,Aquifer!C:C,0))</f>
        <v>odisha</v>
      </c>
      <c r="B43" s="29" t="s">
        <v>265</v>
      </c>
      <c r="C43" s="9">
        <v>4.9762089785533004</v>
      </c>
      <c r="D43" s="7">
        <f>INDEX(Aquifer!L:L,MATCH(B43,Aquifer!C:C,0))*100</f>
        <v>127.31942311519298</v>
      </c>
      <c r="E43" s="7">
        <v>56.7</v>
      </c>
      <c r="F43" s="7">
        <v>34.414401457404473</v>
      </c>
      <c r="G43" s="8">
        <v>41</v>
      </c>
      <c r="H43" s="8">
        <f>INDEX(Aquifer!H:H,MATCH(B43,Aquifer!C:C,0))</f>
        <v>40.869999999999997</v>
      </c>
      <c r="I43" s="8">
        <f>INDEX(surface_water_body!E:E,MATCH(B43,surface_water_body!A:A,0))</f>
        <v>12.612885821003598</v>
      </c>
      <c r="J43" s="8">
        <f>INDEX(Aquifer!J:J,MATCH(B43,Aquifer!C:C,0))*100</f>
        <v>43.753696426459179</v>
      </c>
      <c r="K43" s="8">
        <f>(INDEX(Tariff!D:D,MATCH(Adaptation!A43,Tariff!A:A,0)))*100</f>
        <v>150</v>
      </c>
      <c r="L43" s="8">
        <v>7.6700000000000008</v>
      </c>
      <c r="M43" s="8">
        <v>3.7</v>
      </c>
      <c r="N43" s="8">
        <v>95.08</v>
      </c>
      <c r="P43" s="15"/>
      <c r="Q43">
        <f t="shared" si="12"/>
        <v>3</v>
      </c>
      <c r="R43">
        <f t="shared" si="13"/>
        <v>4</v>
      </c>
      <c r="S43">
        <f t="shared" si="14"/>
        <v>2</v>
      </c>
      <c r="T43" s="36">
        <f t="shared" si="15"/>
        <v>2</v>
      </c>
      <c r="U43" s="36">
        <f t="shared" si="16"/>
        <v>3</v>
      </c>
      <c r="V43" s="36">
        <f t="shared" si="17"/>
        <v>4</v>
      </c>
      <c r="W43" s="36">
        <f t="shared" si="18"/>
        <v>4</v>
      </c>
      <c r="X43" s="36">
        <f t="shared" si="19"/>
        <v>2</v>
      </c>
      <c r="Y43" s="36">
        <f t="shared" si="20"/>
        <v>3</v>
      </c>
      <c r="Z43" s="36">
        <f t="shared" si="21"/>
        <v>4</v>
      </c>
      <c r="AA43" s="36">
        <f t="shared" si="22"/>
        <v>4</v>
      </c>
      <c r="AB43" s="36">
        <f t="shared" si="23"/>
        <v>4</v>
      </c>
      <c r="AC43" s="170">
        <f t="shared" si="24"/>
        <v>3.2727272727272729</v>
      </c>
      <c r="AD43" s="36">
        <f t="shared" si="25"/>
        <v>3</v>
      </c>
      <c r="AE43" s="36" t="str">
        <f t="shared" si="11"/>
        <v>Highly Suitable</v>
      </c>
      <c r="AF43" s="171">
        <f t="shared" si="26"/>
        <v>0.96</v>
      </c>
      <c r="AG43" s="36" t="str">
        <f t="shared" si="27"/>
        <v>Very High</v>
      </c>
    </row>
    <row r="44" spans="1:33" x14ac:dyDescent="0.25">
      <c r="A44" t="str">
        <f>INDEX(Aquifer!A:A,MATCH(B44,Aquifer!C:C,0))</f>
        <v>assam</v>
      </c>
      <c r="B44" s="29" t="s">
        <v>266</v>
      </c>
      <c r="C44" s="9">
        <v>4.3280622464908998</v>
      </c>
      <c r="D44" s="7">
        <f>INDEX(Aquifer!L:L,MATCH(B44,Aquifer!C:C,0))*100</f>
        <v>127.74401518270177</v>
      </c>
      <c r="E44" s="7">
        <v>0.3</v>
      </c>
      <c r="F44" s="7">
        <v>34.048640915593701</v>
      </c>
      <c r="G44" s="8">
        <v>8</v>
      </c>
      <c r="H44" s="8">
        <f>INDEX(Aquifer!H:H,MATCH(B44,Aquifer!C:C,0))</f>
        <v>6.12</v>
      </c>
      <c r="I44" s="8">
        <f>INDEX(surface_water_body!E:E,MATCH(B44,surface_water_body!A:A,0))</f>
        <v>0.27466511908528818</v>
      </c>
      <c r="J44" s="8">
        <f>INDEX(Aquifer!J:J,MATCH(B44,Aquifer!C:C,0))*100</f>
        <v>40.925471159337526</v>
      </c>
      <c r="K44" s="8">
        <f>(INDEX(Tariff!D:D,MATCH(Adaptation!A44,Tariff!A:A,0)))*100</f>
        <v>465.00000000000006</v>
      </c>
      <c r="L44" s="8">
        <v>27.96</v>
      </c>
      <c r="M44" s="8">
        <v>4.04</v>
      </c>
      <c r="N44" s="8">
        <v>83.41</v>
      </c>
      <c r="P44" s="15"/>
      <c r="Q44">
        <f t="shared" si="12"/>
        <v>2</v>
      </c>
      <c r="R44">
        <f t="shared" si="13"/>
        <v>4</v>
      </c>
      <c r="S44">
        <f t="shared" si="14"/>
        <v>4</v>
      </c>
      <c r="T44" s="36">
        <f t="shared" si="15"/>
        <v>2</v>
      </c>
      <c r="U44" s="36">
        <f t="shared" si="16"/>
        <v>4</v>
      </c>
      <c r="V44" s="36">
        <f t="shared" si="17"/>
        <v>4</v>
      </c>
      <c r="W44" s="36">
        <f t="shared" si="18"/>
        <v>1</v>
      </c>
      <c r="X44" s="36">
        <f t="shared" si="19"/>
        <v>2</v>
      </c>
      <c r="Y44" s="36">
        <f t="shared" si="20"/>
        <v>4</v>
      </c>
      <c r="Z44" s="36">
        <f t="shared" si="21"/>
        <v>3</v>
      </c>
      <c r="AA44" s="36">
        <f t="shared" si="22"/>
        <v>4</v>
      </c>
      <c r="AB44" s="36">
        <f t="shared" si="23"/>
        <v>4</v>
      </c>
      <c r="AC44" s="170">
        <f t="shared" si="24"/>
        <v>3.0909090909090908</v>
      </c>
      <c r="AD44" s="36">
        <f t="shared" si="25"/>
        <v>3</v>
      </c>
      <c r="AE44" s="36" t="str">
        <f t="shared" si="11"/>
        <v>Highly Suitable</v>
      </c>
      <c r="AF44" s="171">
        <f t="shared" si="26"/>
        <v>0.84399999999999997</v>
      </c>
      <c r="AG44" s="36" t="str">
        <f t="shared" si="27"/>
        <v>Very High</v>
      </c>
    </row>
    <row r="45" spans="1:33" x14ac:dyDescent="0.25">
      <c r="A45" t="str">
        <f>INDEX(Aquifer!A:A,MATCH(B45,Aquifer!C:C,0))</f>
        <v>jharkhand</v>
      </c>
      <c r="B45" s="29" t="s">
        <v>23</v>
      </c>
      <c r="C45" s="8">
        <v>4.8899999999999997</v>
      </c>
      <c r="D45" s="7">
        <f>INDEX(Aquifer!L:L,MATCH(B45,Aquifer!C:C,0))*100</f>
        <v>102.28339017789946</v>
      </c>
      <c r="E45" s="7">
        <v>5.2</v>
      </c>
      <c r="F45" s="7">
        <v>40.542680097180146</v>
      </c>
      <c r="G45" s="8">
        <v>6</v>
      </c>
      <c r="H45" s="8">
        <f>INDEX(Aquifer!H:H,MATCH(B45,Aquifer!C:C,0))</f>
        <v>44.8</v>
      </c>
      <c r="I45" s="8">
        <f>INDEX(surface_water_body!E:E,MATCH(B45,surface_water_body!A:A,0))</f>
        <v>2.1555035970016294</v>
      </c>
      <c r="J45" s="8">
        <f>INDEX(Aquifer!J:J,MATCH(B45,Aquifer!C:C,0))*100</f>
        <v>34.55983265450682</v>
      </c>
      <c r="K45" s="8">
        <f>(INDEX(Tariff!D:D,MATCH(Adaptation!A45,Tariff!A:A,0)))*100</f>
        <v>95</v>
      </c>
      <c r="L45" s="8">
        <v>31.290000000000003</v>
      </c>
      <c r="M45" s="8">
        <v>5.3</v>
      </c>
      <c r="N45" s="8">
        <v>74.86</v>
      </c>
      <c r="P45" s="15"/>
      <c r="Q45">
        <f t="shared" si="12"/>
        <v>3</v>
      </c>
      <c r="R45">
        <f t="shared" si="13"/>
        <v>4</v>
      </c>
      <c r="S45">
        <f t="shared" si="14"/>
        <v>4</v>
      </c>
      <c r="T45" s="36">
        <f t="shared" si="15"/>
        <v>2</v>
      </c>
      <c r="U45" s="36">
        <f t="shared" si="16"/>
        <v>4</v>
      </c>
      <c r="V45" s="36">
        <f t="shared" si="17"/>
        <v>4</v>
      </c>
      <c r="W45" s="36">
        <f t="shared" si="18"/>
        <v>2</v>
      </c>
      <c r="X45" s="36">
        <f t="shared" si="19"/>
        <v>2</v>
      </c>
      <c r="Y45" s="36">
        <f t="shared" si="20"/>
        <v>2</v>
      </c>
      <c r="Z45" s="36">
        <f t="shared" si="21"/>
        <v>3</v>
      </c>
      <c r="AA45" s="36">
        <f t="shared" si="22"/>
        <v>3</v>
      </c>
      <c r="AB45" s="36">
        <f t="shared" si="23"/>
        <v>3</v>
      </c>
      <c r="AC45" s="170">
        <f t="shared" si="24"/>
        <v>2.9090909090909092</v>
      </c>
      <c r="AD45" s="36">
        <f t="shared" si="25"/>
        <v>3</v>
      </c>
      <c r="AE45" s="36" t="str">
        <f t="shared" si="11"/>
        <v>Highly Suitable</v>
      </c>
      <c r="AF45" s="171">
        <f t="shared" si="26"/>
        <v>0.63600000000000001</v>
      </c>
      <c r="AG45" s="36" t="str">
        <f t="shared" si="27"/>
        <v>High</v>
      </c>
    </row>
    <row r="46" spans="1:33" x14ac:dyDescent="0.25">
      <c r="A46" t="str">
        <f>INDEX(Aquifer!A:A,MATCH(B46,Aquifer!C:C,0))</f>
        <v>jharkhand</v>
      </c>
      <c r="B46" s="29" t="s">
        <v>24</v>
      </c>
      <c r="C46" s="8">
        <v>5.09</v>
      </c>
      <c r="D46" s="7">
        <f>INDEX(Aquifer!L:L,MATCH(B46,Aquifer!C:C,0))*100</f>
        <v>138.31473922902495</v>
      </c>
      <c r="E46" s="7">
        <v>8.6</v>
      </c>
      <c r="F46" s="7">
        <v>39.319207108680793</v>
      </c>
      <c r="G46" s="8">
        <v>3</v>
      </c>
      <c r="H46" s="8">
        <f>INDEX(Aquifer!H:H,MATCH(B46,Aquifer!C:C,0))</f>
        <v>27.05</v>
      </c>
      <c r="I46" s="8">
        <f>INDEX(surface_water_body!E:E,MATCH(B46,surface_water_body!A:A,0))</f>
        <v>10.199455369652579</v>
      </c>
      <c r="J46" s="8">
        <f>INDEX(Aquifer!J:J,MATCH(B46,Aquifer!C:C,0))*100</f>
        <v>21.113570903296971</v>
      </c>
      <c r="K46" s="8">
        <f>(INDEX(Tariff!D:D,MATCH(Adaptation!A46,Tariff!A:A,0)))*100</f>
        <v>95</v>
      </c>
      <c r="L46" s="8">
        <v>71.760000000000005</v>
      </c>
      <c r="M46" s="8">
        <v>5.9</v>
      </c>
      <c r="N46" s="8">
        <v>73.599999999999994</v>
      </c>
      <c r="P46" s="15"/>
      <c r="Q46">
        <f t="shared" si="12"/>
        <v>3</v>
      </c>
      <c r="R46">
        <f t="shared" si="13"/>
        <v>4</v>
      </c>
      <c r="S46">
        <f t="shared" si="14"/>
        <v>4</v>
      </c>
      <c r="T46" s="36">
        <f t="shared" si="15"/>
        <v>2</v>
      </c>
      <c r="U46" s="36">
        <f t="shared" si="16"/>
        <v>4</v>
      </c>
      <c r="V46" s="36">
        <f t="shared" si="17"/>
        <v>4</v>
      </c>
      <c r="W46" s="36">
        <f t="shared" si="18"/>
        <v>4</v>
      </c>
      <c r="X46" s="36">
        <f t="shared" si="19"/>
        <v>1</v>
      </c>
      <c r="Y46" s="36">
        <f t="shared" si="20"/>
        <v>2</v>
      </c>
      <c r="Z46" s="36">
        <f t="shared" si="21"/>
        <v>2</v>
      </c>
      <c r="AA46" s="36">
        <f t="shared" si="22"/>
        <v>3</v>
      </c>
      <c r="AB46" s="36">
        <f t="shared" si="23"/>
        <v>3</v>
      </c>
      <c r="AC46" s="170">
        <f t="shared" si="24"/>
        <v>2.9090909090909092</v>
      </c>
      <c r="AD46" s="36">
        <f t="shared" si="25"/>
        <v>3</v>
      </c>
      <c r="AE46" s="36" t="str">
        <f t="shared" si="11"/>
        <v>Highly Suitable</v>
      </c>
      <c r="AF46" s="171">
        <f t="shared" si="26"/>
        <v>0.63600000000000001</v>
      </c>
      <c r="AG46" s="36" t="str">
        <f t="shared" si="27"/>
        <v>High</v>
      </c>
    </row>
    <row r="47" spans="1:33" x14ac:dyDescent="0.25">
      <c r="A47" t="str">
        <f>INDEX(Aquifer!A:A,MATCH(B47,Aquifer!C:C,0))</f>
        <v>maharashtra</v>
      </c>
      <c r="B47" s="29" t="s">
        <v>267</v>
      </c>
      <c r="C47" s="9">
        <v>5.2332844698657999</v>
      </c>
      <c r="D47" s="7">
        <f>INDEX(Aquifer!L:L,MATCH(B47,Aquifer!C:C,0))*100</f>
        <v>126.48351648351648</v>
      </c>
      <c r="E47" s="7">
        <v>18.399999999999999</v>
      </c>
      <c r="F47" s="7">
        <v>69.839292125102943</v>
      </c>
      <c r="G47" s="8">
        <v>79</v>
      </c>
      <c r="H47" s="8">
        <f>INDEX(Aquifer!H:H,MATCH(B47,Aquifer!C:C,0))</f>
        <v>42.45</v>
      </c>
      <c r="I47" s="8">
        <f>INDEX(surface_water_body!E:E,MATCH(B47,surface_water_body!A:A,0))</f>
        <v>0.92908638954289491</v>
      </c>
      <c r="J47" s="8">
        <f>INDEX(Aquifer!J:J,MATCH(B47,Aquifer!C:C,0))*100</f>
        <v>58.611361587015331</v>
      </c>
      <c r="K47" s="8">
        <f>(INDEX(Tariff!D:D,MATCH(Adaptation!A47,Tariff!A:A,0)))*100</f>
        <v>155</v>
      </c>
      <c r="L47" s="8">
        <v>39.75</v>
      </c>
      <c r="M47" s="8">
        <v>3.5</v>
      </c>
      <c r="N47" s="8">
        <v>92.3</v>
      </c>
      <c r="P47" s="15"/>
      <c r="Q47">
        <f t="shared" si="12"/>
        <v>3</v>
      </c>
      <c r="R47">
        <f t="shared" si="13"/>
        <v>4</v>
      </c>
      <c r="S47">
        <f t="shared" si="14"/>
        <v>4</v>
      </c>
      <c r="T47" s="36">
        <f t="shared" si="15"/>
        <v>4</v>
      </c>
      <c r="U47" s="36">
        <f t="shared" si="16"/>
        <v>1</v>
      </c>
      <c r="V47" s="36">
        <f t="shared" si="17"/>
        <v>4</v>
      </c>
      <c r="W47" s="36">
        <f t="shared" si="18"/>
        <v>1</v>
      </c>
      <c r="X47" s="36">
        <f t="shared" si="19"/>
        <v>3</v>
      </c>
      <c r="Y47" s="36">
        <f t="shared" si="20"/>
        <v>3</v>
      </c>
      <c r="Z47" s="36">
        <f t="shared" si="21"/>
        <v>3</v>
      </c>
      <c r="AA47" s="36">
        <f t="shared" si="22"/>
        <v>4</v>
      </c>
      <c r="AB47" s="36">
        <f t="shared" si="23"/>
        <v>4</v>
      </c>
      <c r="AC47" s="170">
        <f t="shared" si="24"/>
        <v>3.3636363636363638</v>
      </c>
      <c r="AD47" s="36">
        <f t="shared" si="25"/>
        <v>3</v>
      </c>
      <c r="AE47" s="36" t="str">
        <f t="shared" si="11"/>
        <v>Highly Suitable</v>
      </c>
      <c r="AF47" s="171">
        <f t="shared" si="26"/>
        <v>0.97499999999999998</v>
      </c>
      <c r="AG47" s="36" t="str">
        <f t="shared" si="27"/>
        <v>Very High</v>
      </c>
    </row>
    <row r="48" spans="1:33" x14ac:dyDescent="0.25">
      <c r="A48" t="str">
        <f>INDEX(Aquifer!A:A,MATCH(B48,Aquifer!C:C,0))</f>
        <v>jharkhand</v>
      </c>
      <c r="B48" s="29" t="s">
        <v>25</v>
      </c>
      <c r="C48" s="9">
        <v>5.1488397250517002</v>
      </c>
      <c r="D48" s="7">
        <f>INDEX(Aquifer!L:L,MATCH(B48,Aquifer!C:C,0))*100</f>
        <v>121.10884353741496</v>
      </c>
      <c r="E48" s="7">
        <v>22.3</v>
      </c>
      <c r="F48" s="7">
        <v>36.543557469360714</v>
      </c>
      <c r="G48" s="8">
        <v>12</v>
      </c>
      <c r="H48" s="8">
        <f>INDEX(Aquifer!H:H,MATCH(B48,Aquifer!C:C,0))</f>
        <v>15.1</v>
      </c>
      <c r="I48" s="8">
        <f>INDEX(surface_water_body!E:E,MATCH(B48,surface_water_body!A:A,0))</f>
        <v>11.034994366430222</v>
      </c>
      <c r="J48" s="8">
        <f>INDEX(Aquifer!J:J,MATCH(B48,Aquifer!C:C,0))*100</f>
        <v>28.707012713105627</v>
      </c>
      <c r="K48" s="8">
        <f>(INDEX(Tariff!D:D,MATCH(Adaptation!A48,Tariff!A:A,0)))*100</f>
        <v>95</v>
      </c>
      <c r="L48" s="8">
        <v>92.789999999999992</v>
      </c>
      <c r="M48" s="8">
        <v>6.75</v>
      </c>
      <c r="N48" s="8">
        <v>75.59</v>
      </c>
      <c r="P48" s="15"/>
      <c r="Q48">
        <f t="shared" si="12"/>
        <v>3</v>
      </c>
      <c r="R48">
        <f t="shared" si="13"/>
        <v>4</v>
      </c>
      <c r="S48">
        <f t="shared" si="14"/>
        <v>4</v>
      </c>
      <c r="T48" s="36">
        <f t="shared" si="15"/>
        <v>2</v>
      </c>
      <c r="U48" s="36">
        <f t="shared" si="16"/>
        <v>4</v>
      </c>
      <c r="V48" s="36">
        <f t="shared" si="17"/>
        <v>4</v>
      </c>
      <c r="W48" s="36">
        <f t="shared" si="18"/>
        <v>4</v>
      </c>
      <c r="X48" s="36">
        <f t="shared" si="19"/>
        <v>2</v>
      </c>
      <c r="Y48" s="36">
        <f t="shared" si="20"/>
        <v>2</v>
      </c>
      <c r="Z48" s="36">
        <f t="shared" si="21"/>
        <v>1</v>
      </c>
      <c r="AA48" s="36">
        <f t="shared" si="22"/>
        <v>3</v>
      </c>
      <c r="AB48" s="36">
        <f t="shared" si="23"/>
        <v>3</v>
      </c>
      <c r="AC48" s="170">
        <f t="shared" si="24"/>
        <v>2.9090909090909092</v>
      </c>
      <c r="AD48" s="36">
        <f t="shared" si="25"/>
        <v>3</v>
      </c>
      <c r="AE48" s="36" t="str">
        <f t="shared" si="11"/>
        <v>Highly Suitable</v>
      </c>
      <c r="AF48" s="171">
        <f t="shared" si="26"/>
        <v>0.63600000000000001</v>
      </c>
      <c r="AG48" s="36" t="str">
        <f t="shared" si="27"/>
        <v>High</v>
      </c>
    </row>
    <row r="49" spans="1:33" x14ac:dyDescent="0.25">
      <c r="A49" t="str">
        <f>INDEX(Aquifer!A:A,MATCH(B49,Aquifer!C:C,0))</f>
        <v>bihar</v>
      </c>
      <c r="B49" s="29" t="s">
        <v>268</v>
      </c>
      <c r="C49" s="9">
        <v>4.5882459464554</v>
      </c>
      <c r="D49" s="7">
        <f>INDEX(Aquifer!L:L,MATCH(B49,Aquifer!C:C,0))*100</f>
        <v>151.27395943179704</v>
      </c>
      <c r="E49" s="7">
        <v>72.5</v>
      </c>
      <c r="F49" s="7">
        <v>47.803028142910101</v>
      </c>
      <c r="G49" s="8">
        <v>1</v>
      </c>
      <c r="H49" s="8">
        <f>INDEX(Aquifer!H:H,MATCH(B49,Aquifer!C:C,0))</f>
        <v>40.99</v>
      </c>
      <c r="I49" s="8">
        <f>INDEX(surface_water_body!E:E,MATCH(B49,surface_water_body!A:A,0))</f>
        <v>0.18504811237752347</v>
      </c>
      <c r="J49" s="8">
        <f>INDEX(Aquifer!J:J,MATCH(B49,Aquifer!C:C,0))*100</f>
        <v>71.812861589518278</v>
      </c>
      <c r="K49" s="8">
        <f>(INDEX(Tariff!D:D,MATCH(Adaptation!A49,Tariff!A:A,0)))*100</f>
        <v>67.5</v>
      </c>
      <c r="L49" s="8">
        <v>41.760000000000005</v>
      </c>
      <c r="M49" s="8">
        <v>3.8</v>
      </c>
      <c r="N49" s="8">
        <v>96.240000000000009</v>
      </c>
      <c r="P49" s="15"/>
      <c r="Q49">
        <f t="shared" si="12"/>
        <v>3</v>
      </c>
      <c r="R49">
        <f t="shared" si="13"/>
        <v>3</v>
      </c>
      <c r="S49">
        <f t="shared" si="14"/>
        <v>2</v>
      </c>
      <c r="T49" s="36">
        <f t="shared" si="15"/>
        <v>2</v>
      </c>
      <c r="U49" s="36">
        <f t="shared" si="16"/>
        <v>4</v>
      </c>
      <c r="V49" s="36">
        <f t="shared" si="17"/>
        <v>4</v>
      </c>
      <c r="W49" s="36">
        <f t="shared" si="18"/>
        <v>1</v>
      </c>
      <c r="X49" s="36">
        <f t="shared" si="19"/>
        <v>3</v>
      </c>
      <c r="Y49" s="36">
        <f t="shared" si="20"/>
        <v>1</v>
      </c>
      <c r="Z49" s="36">
        <f t="shared" si="21"/>
        <v>3</v>
      </c>
      <c r="AA49" s="36">
        <f t="shared" si="22"/>
        <v>4</v>
      </c>
      <c r="AB49" s="36">
        <f t="shared" si="23"/>
        <v>4</v>
      </c>
      <c r="AC49" s="170">
        <f t="shared" si="24"/>
        <v>2.7272727272727271</v>
      </c>
      <c r="AD49" s="36">
        <f t="shared" si="25"/>
        <v>3</v>
      </c>
      <c r="AE49" s="36" t="str">
        <f t="shared" si="11"/>
        <v>Highly Suitable</v>
      </c>
      <c r="AF49" s="171">
        <f t="shared" si="26"/>
        <v>0.41699999999999998</v>
      </c>
      <c r="AG49" s="36" t="str">
        <f t="shared" si="27"/>
        <v>Moderate</v>
      </c>
    </row>
    <row r="50" spans="1:33" x14ac:dyDescent="0.25">
      <c r="A50" t="str">
        <f>INDEX(Aquifer!A:A,MATCH(B50,Aquifer!C:C,0))</f>
        <v>mizoram</v>
      </c>
      <c r="B50" s="29" t="s">
        <v>26</v>
      </c>
      <c r="C50" s="8">
        <v>4.7</v>
      </c>
      <c r="D50" s="7">
        <f>INDEX(Aquifer!L:L,MATCH(B50,Aquifer!C:C,0))*100</f>
        <v>100</v>
      </c>
      <c r="E50" s="7">
        <v>9</v>
      </c>
      <c r="F50" s="7">
        <v>34.768200836820085</v>
      </c>
      <c r="G50" s="8">
        <v>0</v>
      </c>
      <c r="H50" s="8">
        <f>INDEX(Aquifer!H:H,MATCH(B50,Aquifer!C:C,0))</f>
        <v>1.94</v>
      </c>
      <c r="I50" s="8">
        <f>INDEX(surface_water_body!E:E,MATCH(B50,surface_water_body!A:A,0))</f>
        <v>7.3259052287583087E-2</v>
      </c>
      <c r="J50" s="8">
        <f>INDEX(Aquifer!J:J,MATCH(B50,Aquifer!C:C,0))*100</f>
        <v>5.836414691371858</v>
      </c>
      <c r="K50" s="8">
        <f>(INDEX(Tariff!D:D,MATCH(Adaptation!A50,Tariff!A:A,0)))*100</f>
        <v>380</v>
      </c>
      <c r="L50" s="8">
        <v>0</v>
      </c>
      <c r="M50" s="8">
        <v>2.1726830382059603</v>
      </c>
      <c r="N50" s="8">
        <v>62.61</v>
      </c>
      <c r="P50" s="15"/>
      <c r="Q50">
        <f t="shared" si="12"/>
        <v>3</v>
      </c>
      <c r="R50">
        <f t="shared" si="13"/>
        <v>4</v>
      </c>
      <c r="S50">
        <f t="shared" si="14"/>
        <v>4</v>
      </c>
      <c r="T50" s="36">
        <f t="shared" si="15"/>
        <v>2</v>
      </c>
      <c r="U50" s="36">
        <f t="shared" si="16"/>
        <v>4</v>
      </c>
      <c r="V50" s="36">
        <f t="shared" si="17"/>
        <v>4</v>
      </c>
      <c r="W50" s="36">
        <f t="shared" si="18"/>
        <v>1</v>
      </c>
      <c r="X50" s="36">
        <f t="shared" si="19"/>
        <v>1</v>
      </c>
      <c r="Y50" s="36">
        <f t="shared" si="20"/>
        <v>4</v>
      </c>
      <c r="Z50" s="36">
        <f t="shared" si="21"/>
        <v>4</v>
      </c>
      <c r="AA50" s="36">
        <f t="shared" si="22"/>
        <v>4</v>
      </c>
      <c r="AB50" s="36">
        <f t="shared" si="23"/>
        <v>3</v>
      </c>
      <c r="AC50" s="170">
        <f t="shared" si="24"/>
        <v>3.0909090909090908</v>
      </c>
      <c r="AD50" s="36">
        <f t="shared" si="25"/>
        <v>3</v>
      </c>
      <c r="AE50" s="36" t="str">
        <f t="shared" si="11"/>
        <v>Highly Suitable</v>
      </c>
      <c r="AF50" s="171">
        <f t="shared" si="26"/>
        <v>0.84399999999999997</v>
      </c>
      <c r="AG50" s="36" t="str">
        <f t="shared" si="27"/>
        <v>Very High</v>
      </c>
    </row>
    <row r="51" spans="1:33" x14ac:dyDescent="0.25">
      <c r="A51" t="str">
        <f>INDEX(Aquifer!A:A,MATCH(B51,Aquifer!C:C,0))</f>
        <v>maharashtra</v>
      </c>
      <c r="B51" s="29" t="s">
        <v>269</v>
      </c>
      <c r="C51" s="9">
        <v>5.1610308363515003</v>
      </c>
      <c r="D51" s="7">
        <f>INDEX(Aquifer!L:L,MATCH(B51,Aquifer!C:C,0))*100</f>
        <v>110.49741219232745</v>
      </c>
      <c r="E51" s="7">
        <v>23.1</v>
      </c>
      <c r="F51" s="7">
        <v>42.849845596600808</v>
      </c>
      <c r="G51" s="8">
        <v>100</v>
      </c>
      <c r="H51" s="8">
        <f>INDEX(Aquifer!H:H,MATCH(B51,Aquifer!C:C,0))</f>
        <v>17.940000000000001</v>
      </c>
      <c r="I51" s="8">
        <f>INDEX(surface_water_body!E:E,MATCH(B51,surface_water_body!A:A,0))</f>
        <v>4.7028819136904785</v>
      </c>
      <c r="J51" s="8">
        <f>INDEX(Aquifer!J:J,MATCH(B51,Aquifer!C:C,0))*100</f>
        <v>38.774522269575691</v>
      </c>
      <c r="K51" s="8">
        <f>(INDEX(Tariff!D:D,MATCH(Adaptation!A51,Tariff!A:A,0)))*100</f>
        <v>155</v>
      </c>
      <c r="L51" s="8">
        <v>20.630000000000003</v>
      </c>
      <c r="M51" s="8">
        <v>3.6</v>
      </c>
      <c r="N51" s="8">
        <v>80.94</v>
      </c>
      <c r="P51" s="15"/>
      <c r="Q51">
        <f t="shared" si="12"/>
        <v>3</v>
      </c>
      <c r="R51">
        <f t="shared" si="13"/>
        <v>4</v>
      </c>
      <c r="S51">
        <f t="shared" si="14"/>
        <v>4</v>
      </c>
      <c r="T51" s="36">
        <f t="shared" si="15"/>
        <v>2</v>
      </c>
      <c r="U51" s="36">
        <f t="shared" si="16"/>
        <v>1</v>
      </c>
      <c r="V51" s="36">
        <f t="shared" si="17"/>
        <v>4</v>
      </c>
      <c r="W51" s="36">
        <f t="shared" si="18"/>
        <v>3</v>
      </c>
      <c r="X51" s="36">
        <f t="shared" si="19"/>
        <v>2</v>
      </c>
      <c r="Y51" s="36">
        <f t="shared" si="20"/>
        <v>3</v>
      </c>
      <c r="Z51" s="36">
        <f t="shared" si="21"/>
        <v>4</v>
      </c>
      <c r="AA51" s="36">
        <f t="shared" si="22"/>
        <v>4</v>
      </c>
      <c r="AB51" s="36">
        <f t="shared" si="23"/>
        <v>4</v>
      </c>
      <c r="AC51" s="170">
        <f t="shared" si="24"/>
        <v>3.3636363636363638</v>
      </c>
      <c r="AD51" s="36">
        <f t="shared" si="25"/>
        <v>3</v>
      </c>
      <c r="AE51" s="36" t="str">
        <f t="shared" si="11"/>
        <v>Highly Suitable</v>
      </c>
      <c r="AF51" s="171">
        <f t="shared" si="26"/>
        <v>0.97499999999999998</v>
      </c>
      <c r="AG51" s="36" t="str">
        <f t="shared" si="27"/>
        <v>Very High</v>
      </c>
    </row>
    <row r="52" spans="1:33" x14ac:dyDescent="0.25">
      <c r="A52" t="str">
        <f>INDEX(Aquifer!A:A,MATCH(B52,Aquifer!C:C,0))</f>
        <v>odisha</v>
      </c>
      <c r="B52" s="29" t="s">
        <v>27</v>
      </c>
      <c r="C52" s="9">
        <v>5.0912516215190999</v>
      </c>
      <c r="D52" s="7">
        <f>INDEX(Aquifer!L:L,MATCH(B52,Aquifer!C:C,0))*100</f>
        <v>110.63073756329163</v>
      </c>
      <c r="E52" s="7">
        <v>19.3</v>
      </c>
      <c r="F52" s="7">
        <v>36.222320637732508</v>
      </c>
      <c r="G52" s="8">
        <v>70</v>
      </c>
      <c r="H52" s="8">
        <f>INDEX(Aquifer!H:H,MATCH(B52,Aquifer!C:C,0))</f>
        <v>29.83</v>
      </c>
      <c r="I52" s="8">
        <f>INDEX(surface_water_body!E:E,MATCH(B52,surface_water_body!A:A,0))</f>
        <v>9.8113596719270042</v>
      </c>
      <c r="J52" s="8">
        <f>INDEX(Aquifer!J:J,MATCH(B52,Aquifer!C:C,0))*100</f>
        <v>31.431431904152479</v>
      </c>
      <c r="K52" s="8">
        <f>(INDEX(Tariff!D:D,MATCH(Adaptation!A52,Tariff!A:A,0)))*100</f>
        <v>150</v>
      </c>
      <c r="L52" s="8">
        <v>10.31</v>
      </c>
      <c r="M52" s="8">
        <v>4.8</v>
      </c>
      <c r="N52" s="8">
        <v>84.79</v>
      </c>
      <c r="P52" s="15"/>
      <c r="Q52">
        <f t="shared" si="12"/>
        <v>3</v>
      </c>
      <c r="R52">
        <f t="shared" si="13"/>
        <v>4</v>
      </c>
      <c r="S52">
        <f t="shared" si="14"/>
        <v>4</v>
      </c>
      <c r="T52" s="36">
        <f t="shared" si="15"/>
        <v>2</v>
      </c>
      <c r="U52" s="36">
        <f t="shared" si="16"/>
        <v>2</v>
      </c>
      <c r="V52" s="36">
        <f t="shared" si="17"/>
        <v>4</v>
      </c>
      <c r="W52" s="36">
        <f t="shared" si="18"/>
        <v>4</v>
      </c>
      <c r="X52" s="36">
        <f t="shared" si="19"/>
        <v>2</v>
      </c>
      <c r="Y52" s="36">
        <f t="shared" si="20"/>
        <v>3</v>
      </c>
      <c r="Z52" s="36">
        <f t="shared" si="21"/>
        <v>4</v>
      </c>
      <c r="AA52" s="36">
        <f t="shared" si="22"/>
        <v>4</v>
      </c>
      <c r="AB52" s="36">
        <f t="shared" si="23"/>
        <v>4</v>
      </c>
      <c r="AC52" s="170">
        <f t="shared" si="24"/>
        <v>3.4545454545454546</v>
      </c>
      <c r="AD52" s="36">
        <f t="shared" si="25"/>
        <v>3</v>
      </c>
      <c r="AE52" s="36" t="str">
        <f t="shared" si="11"/>
        <v>Highly Suitable</v>
      </c>
      <c r="AF52" s="171">
        <f t="shared" si="26"/>
        <v>0.98899999999999999</v>
      </c>
      <c r="AG52" s="36" t="str">
        <f t="shared" si="27"/>
        <v>Very High</v>
      </c>
    </row>
    <row r="53" spans="1:33" x14ac:dyDescent="0.25">
      <c r="A53" t="str">
        <f>INDEX(Aquifer!A:A,MATCH(B53,Aquifer!C:C,0))</f>
        <v>mizoram</v>
      </c>
      <c r="B53" s="29" t="s">
        <v>28</v>
      </c>
      <c r="C53" s="8">
        <v>4.7699999999999996</v>
      </c>
      <c r="D53" s="7">
        <f>INDEX(Aquifer!L:L,MATCH(B53,Aquifer!C:C,0))*100</f>
        <v>100</v>
      </c>
      <c r="E53" s="7">
        <v>12.8</v>
      </c>
      <c r="F53" s="7">
        <v>40.490610912912416</v>
      </c>
      <c r="G53" s="8">
        <v>0</v>
      </c>
      <c r="H53" s="8">
        <f>INDEX(Aquifer!H:H,MATCH(B53,Aquifer!C:C,0))</f>
        <v>5.76</v>
      </c>
      <c r="I53" s="8">
        <f>INDEX(surface_water_body!E:E,MATCH(B53,surface_water_body!A:A,0))</f>
        <v>3.0747892515609835E-2</v>
      </c>
      <c r="J53" s="8">
        <f>INDEX(Aquifer!J:J,MATCH(B53,Aquifer!C:C,0))*100</f>
        <v>17.343522782355791</v>
      </c>
      <c r="K53" s="8">
        <f>(INDEX(Tariff!D:D,MATCH(Adaptation!A53,Tariff!A:A,0)))*100</f>
        <v>380</v>
      </c>
      <c r="L53" s="8">
        <v>0</v>
      </c>
      <c r="M53" s="8">
        <v>1.7039390378592132</v>
      </c>
      <c r="N53" s="8">
        <v>78.8</v>
      </c>
      <c r="P53" s="15"/>
      <c r="Q53">
        <f t="shared" si="12"/>
        <v>3</v>
      </c>
      <c r="R53">
        <f t="shared" si="13"/>
        <v>4</v>
      </c>
      <c r="S53">
        <f t="shared" si="14"/>
        <v>4</v>
      </c>
      <c r="T53" s="36">
        <f t="shared" si="15"/>
        <v>2</v>
      </c>
      <c r="U53" s="36">
        <f t="shared" si="16"/>
        <v>4</v>
      </c>
      <c r="V53" s="36">
        <f t="shared" si="17"/>
        <v>4</v>
      </c>
      <c r="W53" s="36">
        <f t="shared" si="18"/>
        <v>1</v>
      </c>
      <c r="X53" s="36">
        <f t="shared" si="19"/>
        <v>1</v>
      </c>
      <c r="Y53" s="36">
        <f t="shared" si="20"/>
        <v>4</v>
      </c>
      <c r="Z53" s="36">
        <f t="shared" si="21"/>
        <v>4</v>
      </c>
      <c r="AA53" s="36">
        <f t="shared" si="22"/>
        <v>4</v>
      </c>
      <c r="AB53" s="36">
        <f t="shared" si="23"/>
        <v>3</v>
      </c>
      <c r="AC53" s="170">
        <f t="shared" si="24"/>
        <v>3.0909090909090908</v>
      </c>
      <c r="AD53" s="36">
        <f t="shared" si="25"/>
        <v>3</v>
      </c>
      <c r="AE53" s="36" t="str">
        <f t="shared" si="11"/>
        <v>Highly Suitable</v>
      </c>
      <c r="AF53" s="171">
        <f t="shared" si="26"/>
        <v>0.84399999999999997</v>
      </c>
      <c r="AG53" s="36" t="str">
        <f t="shared" si="27"/>
        <v>Very High</v>
      </c>
    </row>
    <row r="54" spans="1:33" x14ac:dyDescent="0.25">
      <c r="A54" t="str">
        <f>INDEX(Aquifer!A:A,MATCH(B54,Aquifer!C:C,0))</f>
        <v>assam</v>
      </c>
      <c r="B54" s="29" t="s">
        <v>29</v>
      </c>
      <c r="C54" s="9">
        <v>4.0400573544667999</v>
      </c>
      <c r="D54" s="7">
        <f>INDEX(Aquifer!L:L,MATCH(B54,Aquifer!C:C,0))*100</f>
        <v>110.98733789832065</v>
      </c>
      <c r="E54" s="7">
        <v>0.5</v>
      </c>
      <c r="F54" s="7">
        <v>21.614367701224911</v>
      </c>
      <c r="G54" s="8">
        <v>2</v>
      </c>
      <c r="H54" s="8">
        <f>INDEX(Aquifer!H:H,MATCH(B54,Aquifer!C:C,0))</f>
        <v>5.14</v>
      </c>
      <c r="I54" s="8">
        <f>INDEX(surface_water_body!E:E,MATCH(B54,surface_water_body!A:A,0))</f>
        <v>0.14946460550336002</v>
      </c>
      <c r="J54" s="8">
        <f>INDEX(Aquifer!J:J,MATCH(B54,Aquifer!C:C,0))*100</f>
        <v>34.486807387862797</v>
      </c>
      <c r="K54" s="8">
        <f>(INDEX(Tariff!D:D,MATCH(Adaptation!A54,Tariff!A:A,0)))*100</f>
        <v>465.00000000000006</v>
      </c>
      <c r="L54" s="8">
        <v>19.64</v>
      </c>
      <c r="M54" s="8">
        <v>3.09</v>
      </c>
      <c r="N54" s="8">
        <v>82.35</v>
      </c>
      <c r="P54" s="15"/>
      <c r="Q54">
        <f t="shared" si="12"/>
        <v>2</v>
      </c>
      <c r="R54">
        <f t="shared" si="13"/>
        <v>4</v>
      </c>
      <c r="S54">
        <f t="shared" si="14"/>
        <v>4</v>
      </c>
      <c r="T54" s="36">
        <f t="shared" si="15"/>
        <v>1</v>
      </c>
      <c r="U54" s="36">
        <f t="shared" si="16"/>
        <v>4</v>
      </c>
      <c r="V54" s="36">
        <f t="shared" si="17"/>
        <v>4</v>
      </c>
      <c r="W54" s="36">
        <f t="shared" si="18"/>
        <v>1</v>
      </c>
      <c r="X54" s="36">
        <f t="shared" si="19"/>
        <v>2</v>
      </c>
      <c r="Y54" s="36">
        <f t="shared" si="20"/>
        <v>4</v>
      </c>
      <c r="Z54" s="36">
        <f t="shared" si="21"/>
        <v>4</v>
      </c>
      <c r="AA54" s="36">
        <f t="shared" si="22"/>
        <v>4</v>
      </c>
      <c r="AB54" s="36">
        <f t="shared" si="23"/>
        <v>4</v>
      </c>
      <c r="AC54" s="170">
        <f t="shared" si="24"/>
        <v>3.0909090909090908</v>
      </c>
      <c r="AD54" s="36">
        <f t="shared" si="25"/>
        <v>3</v>
      </c>
      <c r="AE54" s="36" t="str">
        <f t="shared" si="11"/>
        <v>Highly Suitable</v>
      </c>
      <c r="AF54" s="171">
        <f t="shared" si="26"/>
        <v>0.84399999999999997</v>
      </c>
      <c r="AG54" s="36" t="str">
        <f t="shared" si="27"/>
        <v>Very High</v>
      </c>
    </row>
    <row r="55" spans="1:33" x14ac:dyDescent="0.25">
      <c r="A55" t="str">
        <f>INDEX(Aquifer!A:A,MATCH(B55,Aquifer!C:C,0))</f>
        <v>assam</v>
      </c>
      <c r="B55" s="29" t="s">
        <v>270</v>
      </c>
      <c r="C55" s="8">
        <v>4.3499999999999996</v>
      </c>
      <c r="D55" s="7">
        <f>INDEX(Aquifer!L:L,MATCH(B55,Aquifer!C:C,0))*100</f>
        <v>131.99930983910625</v>
      </c>
      <c r="E55" s="7">
        <v>11.1</v>
      </c>
      <c r="F55" s="7">
        <v>33.564691226196828</v>
      </c>
      <c r="G55" s="8">
        <v>33</v>
      </c>
      <c r="H55" s="8">
        <f>INDEX(Aquifer!H:H,MATCH(B55,Aquifer!C:C,0))</f>
        <v>12.06</v>
      </c>
      <c r="I55" s="8">
        <f>INDEX(surface_water_body!E:E,MATCH(B55,surface_water_body!A:A,0))</f>
        <v>0.41271359373710487</v>
      </c>
      <c r="J55" s="8">
        <f>INDEX(Aquifer!J:J,MATCH(B55,Aquifer!C:C,0))*100</f>
        <v>57.611829025844926</v>
      </c>
      <c r="K55" s="8">
        <f>(INDEX(Tariff!D:D,MATCH(Adaptation!A55,Tariff!A:A,0)))*100</f>
        <v>465.00000000000006</v>
      </c>
      <c r="L55" s="8">
        <v>40.86</v>
      </c>
      <c r="M55" s="8">
        <v>2.8</v>
      </c>
      <c r="N55" s="8">
        <v>88.13</v>
      </c>
      <c r="P55" s="15"/>
      <c r="Q55">
        <f t="shared" si="12"/>
        <v>2</v>
      </c>
      <c r="R55">
        <f t="shared" si="13"/>
        <v>4</v>
      </c>
      <c r="S55">
        <f t="shared" si="14"/>
        <v>4</v>
      </c>
      <c r="T55" s="36">
        <f t="shared" si="15"/>
        <v>2</v>
      </c>
      <c r="U55" s="36">
        <f t="shared" si="16"/>
        <v>3</v>
      </c>
      <c r="V55" s="36">
        <f t="shared" si="17"/>
        <v>4</v>
      </c>
      <c r="W55" s="36">
        <f t="shared" si="18"/>
        <v>1</v>
      </c>
      <c r="X55" s="36">
        <f t="shared" si="19"/>
        <v>3</v>
      </c>
      <c r="Y55" s="36">
        <f t="shared" si="20"/>
        <v>4</v>
      </c>
      <c r="Z55" s="36">
        <f t="shared" si="21"/>
        <v>3</v>
      </c>
      <c r="AA55" s="36">
        <f t="shared" si="22"/>
        <v>4</v>
      </c>
      <c r="AB55" s="36">
        <f t="shared" si="23"/>
        <v>4</v>
      </c>
      <c r="AC55" s="170">
        <f t="shared" si="24"/>
        <v>3.1818181818181817</v>
      </c>
      <c r="AD55" s="36">
        <f t="shared" si="25"/>
        <v>3</v>
      </c>
      <c r="AE55" s="36" t="str">
        <f t="shared" si="11"/>
        <v>Highly Suitable</v>
      </c>
      <c r="AF55" s="171">
        <f t="shared" si="26"/>
        <v>0.92</v>
      </c>
      <c r="AG55" s="36" t="str">
        <f t="shared" si="27"/>
        <v>Very High</v>
      </c>
    </row>
    <row r="56" spans="1:33" x14ac:dyDescent="0.25">
      <c r="A56" t="str">
        <f>INDEX(Aquifer!A:A,MATCH(B56,Aquifer!C:C,0))</f>
        <v>chhattisgarh</v>
      </c>
      <c r="B56" s="29" t="s">
        <v>271</v>
      </c>
      <c r="C56" s="8">
        <v>5.2</v>
      </c>
      <c r="D56" s="7">
        <f>INDEX(Aquifer!L:L,MATCH(B56,Aquifer!C:C,0))*100</f>
        <v>109.77116519770355</v>
      </c>
      <c r="E56" s="7">
        <v>16.899999999999999</v>
      </c>
      <c r="F56" s="7">
        <v>44.827114937816049</v>
      </c>
      <c r="G56" s="8">
        <v>0</v>
      </c>
      <c r="H56" s="8">
        <f>INDEX(Aquifer!H:H,MATCH(B56,Aquifer!C:C,0))</f>
        <v>33.659999999999997</v>
      </c>
      <c r="I56" s="8">
        <f>INDEX(surface_water_body!E:E,MATCH(B56,surface_water_body!A:A,0))</f>
        <v>0</v>
      </c>
      <c r="J56" s="8">
        <f>INDEX(Aquifer!J:J,MATCH(B56,Aquifer!C:C,0))*100</f>
        <v>28.837902709290685</v>
      </c>
      <c r="K56" s="8">
        <f>(INDEX(Tariff!D:D,MATCH(Adaptation!A56,Tariff!A:A,0)))*100</f>
        <v>0</v>
      </c>
      <c r="L56" s="8">
        <v>20.93</v>
      </c>
      <c r="M56" s="8">
        <v>6.2</v>
      </c>
      <c r="N56" s="8">
        <v>69.83</v>
      </c>
      <c r="P56" s="15"/>
      <c r="Q56">
        <f t="shared" si="12"/>
        <v>3</v>
      </c>
      <c r="R56">
        <f t="shared" si="13"/>
        <v>4</v>
      </c>
      <c r="S56">
        <f t="shared" si="14"/>
        <v>4</v>
      </c>
      <c r="T56" s="36">
        <f t="shared" si="15"/>
        <v>2</v>
      </c>
      <c r="U56" s="36">
        <f t="shared" si="16"/>
        <v>4</v>
      </c>
      <c r="V56" s="36">
        <f t="shared" si="17"/>
        <v>4</v>
      </c>
      <c r="W56" s="36">
        <f t="shared" si="18"/>
        <v>1</v>
      </c>
      <c r="X56" s="36">
        <f t="shared" si="19"/>
        <v>2</v>
      </c>
      <c r="Y56" s="36">
        <f t="shared" si="20"/>
        <v>1</v>
      </c>
      <c r="Z56" s="36">
        <f t="shared" si="21"/>
        <v>4</v>
      </c>
      <c r="AA56" s="36">
        <f t="shared" si="22"/>
        <v>3</v>
      </c>
      <c r="AB56" s="36">
        <f t="shared" si="23"/>
        <v>3</v>
      </c>
      <c r="AC56" s="170">
        <f t="shared" si="24"/>
        <v>2.8181818181818183</v>
      </c>
      <c r="AD56" s="36">
        <f t="shared" si="25"/>
        <v>3</v>
      </c>
      <c r="AE56" s="36" t="str">
        <f t="shared" si="11"/>
        <v>Highly Suitable</v>
      </c>
      <c r="AF56" s="171">
        <f t="shared" si="26"/>
        <v>0.52700000000000002</v>
      </c>
      <c r="AG56" s="36" t="str">
        <f t="shared" si="27"/>
        <v>Moderate</v>
      </c>
    </row>
    <row r="57" spans="1:33" x14ac:dyDescent="0.25">
      <c r="A57" t="str">
        <f>INDEX(Aquifer!A:A,MATCH(B57,Aquifer!C:C,0))</f>
        <v>andhra pradesh</v>
      </c>
      <c r="B57" s="29" t="s">
        <v>272</v>
      </c>
      <c r="C57" s="9">
        <v>5.0297358998549999</v>
      </c>
      <c r="D57" s="7">
        <f>INDEX(Aquifer!L:L,MATCH(B57,Aquifer!C:C,0))*100</f>
        <v>136.60254685480635</v>
      </c>
      <c r="E57" s="7">
        <v>52.9</v>
      </c>
      <c r="F57" s="7">
        <v>56.195676985478748</v>
      </c>
      <c r="G57" s="8">
        <v>79</v>
      </c>
      <c r="H57" s="8">
        <f>INDEX(Aquifer!H:H,MATCH(B57,Aquifer!C:C,0))</f>
        <v>23.14</v>
      </c>
      <c r="I57" s="8">
        <f>INDEX(surface_water_body!E:E,MATCH(B57,surface_water_body!A:A,0))</f>
        <v>12.114295723370162</v>
      </c>
      <c r="J57" s="8">
        <f>INDEX(Aquifer!J:J,MATCH(B57,Aquifer!C:C,0))*100</f>
        <v>34.673667338592509</v>
      </c>
      <c r="K57" s="8">
        <f>(INDEX(Tariff!D:D,MATCH(Adaptation!A57,Tariff!A:A,0)))*100</f>
        <v>0</v>
      </c>
      <c r="L57" s="8">
        <v>20.53</v>
      </c>
      <c r="M57" s="8">
        <v>4.5</v>
      </c>
      <c r="N57" s="8">
        <v>93.53</v>
      </c>
      <c r="P57" s="15"/>
      <c r="Q57">
        <f t="shared" si="12"/>
        <v>3</v>
      </c>
      <c r="R57">
        <f t="shared" si="13"/>
        <v>4</v>
      </c>
      <c r="S57">
        <f t="shared" si="14"/>
        <v>2</v>
      </c>
      <c r="T57" s="36">
        <f t="shared" si="15"/>
        <v>3</v>
      </c>
      <c r="U57" s="36">
        <f t="shared" si="16"/>
        <v>1</v>
      </c>
      <c r="V57" s="36">
        <f t="shared" si="17"/>
        <v>4</v>
      </c>
      <c r="W57" s="36">
        <f t="shared" si="18"/>
        <v>4</v>
      </c>
      <c r="X57" s="36">
        <f t="shared" si="19"/>
        <v>2</v>
      </c>
      <c r="Y57" s="36">
        <f t="shared" si="20"/>
        <v>1</v>
      </c>
      <c r="Z57" s="36">
        <f t="shared" si="21"/>
        <v>4</v>
      </c>
      <c r="AA57" s="36">
        <f t="shared" si="22"/>
        <v>4</v>
      </c>
      <c r="AB57" s="36">
        <f t="shared" si="23"/>
        <v>4</v>
      </c>
      <c r="AC57" s="170">
        <f t="shared" si="24"/>
        <v>3.1818181818181817</v>
      </c>
      <c r="AD57" s="36">
        <f t="shared" si="25"/>
        <v>3</v>
      </c>
      <c r="AE57" s="36" t="str">
        <f t="shared" si="11"/>
        <v>Highly Suitable</v>
      </c>
      <c r="AF57" s="171">
        <f t="shared" si="26"/>
        <v>0.92</v>
      </c>
      <c r="AG57" s="36" t="str">
        <f t="shared" si="27"/>
        <v>Very High</v>
      </c>
    </row>
    <row r="58" spans="1:33" x14ac:dyDescent="0.25">
      <c r="A58" t="str">
        <f>INDEX(Aquifer!A:A,MATCH(B58,Aquifer!C:C,0))</f>
        <v>bihar</v>
      </c>
      <c r="B58" s="29" t="s">
        <v>273</v>
      </c>
      <c r="C58" s="9">
        <v>4.448575614768</v>
      </c>
      <c r="D58" s="7">
        <f>INDEX(Aquifer!L:L,MATCH(B58,Aquifer!C:C,0))*100</f>
        <v>120.27260240200049</v>
      </c>
      <c r="E58" s="7">
        <v>74.900000000000006</v>
      </c>
      <c r="F58" s="7">
        <v>40.265615878575595</v>
      </c>
      <c r="G58" s="8">
        <v>19</v>
      </c>
      <c r="H58" s="8">
        <f>INDEX(Aquifer!H:H,MATCH(B58,Aquifer!C:C,0))</f>
        <v>26.08</v>
      </c>
      <c r="I58" s="8">
        <f>INDEX(surface_water_body!E:E,MATCH(B58,surface_water_body!A:A,0))</f>
        <v>8.1865692056978858</v>
      </c>
      <c r="J58" s="8">
        <f>INDEX(Aquifer!J:J,MATCH(B58,Aquifer!C:C,0))*100</f>
        <v>31.349001884348134</v>
      </c>
      <c r="K58" s="8">
        <f>(INDEX(Tariff!D:D,MATCH(Adaptation!A58,Tariff!A:A,0)))*100</f>
        <v>67.5</v>
      </c>
      <c r="L58" s="8">
        <v>73.33</v>
      </c>
      <c r="M58" s="8">
        <v>3.7</v>
      </c>
      <c r="N58" s="8">
        <v>95.97999999999999</v>
      </c>
      <c r="P58" s="15"/>
      <c r="Q58">
        <f t="shared" si="12"/>
        <v>2</v>
      </c>
      <c r="R58">
        <f t="shared" si="13"/>
        <v>4</v>
      </c>
      <c r="S58">
        <f t="shared" si="14"/>
        <v>2</v>
      </c>
      <c r="T58" s="36">
        <f t="shared" si="15"/>
        <v>2</v>
      </c>
      <c r="U58" s="36">
        <f t="shared" si="16"/>
        <v>4</v>
      </c>
      <c r="V58" s="36">
        <f t="shared" si="17"/>
        <v>4</v>
      </c>
      <c r="W58" s="36">
        <f t="shared" si="18"/>
        <v>4</v>
      </c>
      <c r="X58" s="36">
        <f t="shared" si="19"/>
        <v>2</v>
      </c>
      <c r="Y58" s="36">
        <f t="shared" si="20"/>
        <v>1</v>
      </c>
      <c r="Z58" s="36">
        <f t="shared" si="21"/>
        <v>2</v>
      </c>
      <c r="AA58" s="36">
        <f t="shared" si="22"/>
        <v>4</v>
      </c>
      <c r="AB58" s="36">
        <f t="shared" si="23"/>
        <v>4</v>
      </c>
      <c r="AC58" s="170">
        <f t="shared" si="24"/>
        <v>2.8181818181818183</v>
      </c>
      <c r="AD58" s="36">
        <f t="shared" si="25"/>
        <v>3</v>
      </c>
      <c r="AE58" s="36" t="str">
        <f t="shared" si="11"/>
        <v>Highly Suitable</v>
      </c>
      <c r="AF58" s="171">
        <f t="shared" si="26"/>
        <v>0.52700000000000002</v>
      </c>
      <c r="AG58" s="36" t="str">
        <f t="shared" si="27"/>
        <v>Moderate</v>
      </c>
    </row>
    <row r="59" spans="1:33" x14ac:dyDescent="0.25">
      <c r="A59" t="str">
        <f>INDEX(Aquifer!A:A,MATCH(B59,Aquifer!C:C,0))</f>
        <v>tamil nadu</v>
      </c>
      <c r="B59" s="29" t="s">
        <v>274</v>
      </c>
      <c r="C59" s="8">
        <v>5.37</v>
      </c>
      <c r="D59" s="7">
        <f>INDEX(Aquifer!L:L,MATCH(B59,Aquifer!C:C,0))*100</f>
        <v>121.80383939851478</v>
      </c>
      <c r="E59" s="7">
        <v>39.200000000000003</v>
      </c>
      <c r="F59" s="7">
        <v>53.992837455234088</v>
      </c>
      <c r="G59" s="8">
        <v>0</v>
      </c>
      <c r="H59" s="8">
        <f>INDEX(Aquifer!H:H,MATCH(B59,Aquifer!C:C,0))</f>
        <v>52.02</v>
      </c>
      <c r="I59" s="8">
        <f>INDEX(surface_water_body!E:E,MATCH(B59,surface_water_body!A:A,0))</f>
        <v>1.761054456335807</v>
      </c>
      <c r="J59" s="8">
        <f>INDEX(Aquifer!J:J,MATCH(B59,Aquifer!C:C,0))*100</f>
        <v>50.341265163031679</v>
      </c>
      <c r="K59" s="8">
        <f>(INDEX(Tariff!D:D,MATCH(Adaptation!A59,Tariff!A:A,0)))*100</f>
        <v>0</v>
      </c>
      <c r="L59" s="8">
        <v>64.77000000000001</v>
      </c>
      <c r="M59" s="8">
        <v>4.5</v>
      </c>
      <c r="N59" s="8">
        <v>94.738532469999996</v>
      </c>
      <c r="P59" s="15"/>
      <c r="Q59">
        <f t="shared" si="12"/>
        <v>4</v>
      </c>
      <c r="R59">
        <f t="shared" si="13"/>
        <v>4</v>
      </c>
      <c r="S59">
        <f t="shared" si="14"/>
        <v>3</v>
      </c>
      <c r="T59" s="36">
        <f t="shared" si="15"/>
        <v>3</v>
      </c>
      <c r="U59" s="36">
        <f t="shared" si="16"/>
        <v>4</v>
      </c>
      <c r="V59" s="36">
        <f t="shared" si="17"/>
        <v>3</v>
      </c>
      <c r="W59" s="36">
        <f t="shared" si="18"/>
        <v>2</v>
      </c>
      <c r="X59" s="36">
        <f t="shared" si="19"/>
        <v>3</v>
      </c>
      <c r="Y59" s="36">
        <f t="shared" si="20"/>
        <v>1</v>
      </c>
      <c r="Z59" s="36">
        <f t="shared" si="21"/>
        <v>2</v>
      </c>
      <c r="AA59" s="36">
        <f t="shared" si="22"/>
        <v>4</v>
      </c>
      <c r="AB59" s="36">
        <f t="shared" si="23"/>
        <v>4</v>
      </c>
      <c r="AC59" s="170">
        <f t="shared" si="24"/>
        <v>3</v>
      </c>
      <c r="AD59" s="36">
        <f t="shared" si="25"/>
        <v>3</v>
      </c>
      <c r="AE59" s="36" t="str">
        <f t="shared" si="11"/>
        <v>Highly Suitable</v>
      </c>
      <c r="AF59" s="171">
        <f t="shared" si="26"/>
        <v>0.74399999999999999</v>
      </c>
      <c r="AG59" s="36" t="str">
        <f t="shared" si="27"/>
        <v>High</v>
      </c>
    </row>
    <row r="60" spans="1:33" x14ac:dyDescent="0.25">
      <c r="A60" t="str">
        <f>INDEX(Aquifer!A:A,MATCH(B60,Aquifer!C:C,0))</f>
        <v>rajasthan</v>
      </c>
      <c r="B60" s="29" t="s">
        <v>275</v>
      </c>
      <c r="C60" s="9">
        <v>5.4000855872041997</v>
      </c>
      <c r="D60" s="7">
        <f>INDEX(Aquifer!L:L,MATCH(B60,Aquifer!C:C,0))*100</f>
        <v>160.49867137924099</v>
      </c>
      <c r="E60" s="7">
        <v>34.200000000000003</v>
      </c>
      <c r="F60" s="7">
        <v>77.29409240730989</v>
      </c>
      <c r="G60" s="8">
        <v>44</v>
      </c>
      <c r="H60" s="8">
        <f>INDEX(Aquifer!H:H,MATCH(B60,Aquifer!C:C,0))</f>
        <v>67.23</v>
      </c>
      <c r="I60" s="8">
        <f>INDEX(surface_water_body!E:E,MATCH(B60,surface_water_body!A:A,0))</f>
        <v>0.48725574709998942</v>
      </c>
      <c r="J60" s="8">
        <f>INDEX(Aquifer!J:J,MATCH(B60,Aquifer!C:C,0))*100</f>
        <v>51.529563775555197</v>
      </c>
      <c r="K60" s="8">
        <f>(INDEX(Tariff!D:D,MATCH(Adaptation!A60,Tariff!A:A,0)))*100</f>
        <v>167</v>
      </c>
      <c r="L60" s="8">
        <v>23.73</v>
      </c>
      <c r="M60" s="8">
        <v>5.66</v>
      </c>
      <c r="N60" s="8">
        <v>88.943836630000007</v>
      </c>
      <c r="P60" s="15"/>
      <c r="Q60">
        <f t="shared" si="12"/>
        <v>4</v>
      </c>
      <c r="R60">
        <f t="shared" si="13"/>
        <v>3</v>
      </c>
      <c r="S60">
        <f t="shared" si="14"/>
        <v>3</v>
      </c>
      <c r="T60" s="36">
        <f t="shared" si="15"/>
        <v>4</v>
      </c>
      <c r="U60" s="36">
        <f t="shared" si="16"/>
        <v>3</v>
      </c>
      <c r="V60" s="36">
        <f t="shared" si="17"/>
        <v>3</v>
      </c>
      <c r="W60" s="36">
        <f t="shared" si="18"/>
        <v>1</v>
      </c>
      <c r="X60" s="36">
        <f t="shared" si="19"/>
        <v>3</v>
      </c>
      <c r="Y60" s="36">
        <f t="shared" si="20"/>
        <v>3</v>
      </c>
      <c r="Z60" s="36">
        <f t="shared" si="21"/>
        <v>4</v>
      </c>
      <c r="AA60" s="36">
        <f t="shared" si="22"/>
        <v>3</v>
      </c>
      <c r="AB60" s="36">
        <f t="shared" si="23"/>
        <v>4</v>
      </c>
      <c r="AC60" s="170">
        <f t="shared" si="24"/>
        <v>3.1818181818181817</v>
      </c>
      <c r="AD60" s="36">
        <f t="shared" si="25"/>
        <v>3</v>
      </c>
      <c r="AE60" s="36" t="str">
        <f t="shared" si="11"/>
        <v>Highly Suitable</v>
      </c>
      <c r="AF60" s="171">
        <f t="shared" si="26"/>
        <v>0.92</v>
      </c>
      <c r="AG60" s="36" t="str">
        <f t="shared" si="27"/>
        <v>Very High</v>
      </c>
    </row>
    <row r="61" spans="1:33" x14ac:dyDescent="0.25">
      <c r="A61" t="str">
        <f>INDEX(Aquifer!A:A,MATCH(B61,Aquifer!C:C,0))</f>
        <v>maharashtra</v>
      </c>
      <c r="B61" s="29" t="s">
        <v>276</v>
      </c>
      <c r="C61" s="8">
        <v>5.25</v>
      </c>
      <c r="D61" s="7">
        <f>INDEX(Aquifer!L:L,MATCH(B61,Aquifer!C:C,0))*100</f>
        <v>144.1914769410391</v>
      </c>
      <c r="E61" s="7">
        <v>16.100000000000001</v>
      </c>
      <c r="F61" s="7">
        <v>68.734660204186866</v>
      </c>
      <c r="G61" s="8">
        <v>100</v>
      </c>
      <c r="H61" s="8">
        <f>INDEX(Aquifer!H:H,MATCH(B61,Aquifer!C:C,0))</f>
        <v>30.22</v>
      </c>
      <c r="I61" s="8">
        <f>INDEX(surface_water_body!E:E,MATCH(B61,surface_water_body!A:A,0))</f>
        <v>0.67061404497564436</v>
      </c>
      <c r="J61" s="8">
        <f>INDEX(Aquifer!J:J,MATCH(B61,Aquifer!C:C,0))*100</f>
        <v>44.725848563968668</v>
      </c>
      <c r="K61" s="8">
        <f>(INDEX(Tariff!D:D,MATCH(Adaptation!A61,Tariff!A:A,0)))*100</f>
        <v>155</v>
      </c>
      <c r="L61" s="8">
        <v>36.840000000000003</v>
      </c>
      <c r="M61" s="8">
        <v>8.65</v>
      </c>
      <c r="N61" s="8">
        <v>91.61</v>
      </c>
      <c r="P61" s="15"/>
      <c r="Q61">
        <f t="shared" si="12"/>
        <v>4</v>
      </c>
      <c r="R61">
        <f t="shared" si="13"/>
        <v>3</v>
      </c>
      <c r="S61">
        <f t="shared" si="14"/>
        <v>4</v>
      </c>
      <c r="T61" s="36">
        <f t="shared" si="15"/>
        <v>4</v>
      </c>
      <c r="U61" s="36">
        <f t="shared" si="16"/>
        <v>1</v>
      </c>
      <c r="V61" s="36">
        <f t="shared" si="17"/>
        <v>4</v>
      </c>
      <c r="W61" s="36">
        <f t="shared" si="18"/>
        <v>1</v>
      </c>
      <c r="X61" s="36">
        <f t="shared" si="19"/>
        <v>2</v>
      </c>
      <c r="Y61" s="36">
        <f t="shared" si="20"/>
        <v>3</v>
      </c>
      <c r="Z61" s="36">
        <f t="shared" si="21"/>
        <v>3</v>
      </c>
      <c r="AA61" s="36">
        <f t="shared" si="22"/>
        <v>3</v>
      </c>
      <c r="AB61" s="36">
        <f t="shared" si="23"/>
        <v>4</v>
      </c>
      <c r="AC61" s="170">
        <f t="shared" si="24"/>
        <v>3.1818181818181817</v>
      </c>
      <c r="AD61" s="36">
        <f t="shared" si="25"/>
        <v>3</v>
      </c>
      <c r="AE61" s="36" t="str">
        <f t="shared" si="11"/>
        <v>Highly Suitable</v>
      </c>
      <c r="AF61" s="171">
        <f t="shared" si="26"/>
        <v>0.92</v>
      </c>
      <c r="AG61" s="36" t="str">
        <f t="shared" si="27"/>
        <v>Very High</v>
      </c>
    </row>
    <row r="62" spans="1:33" x14ac:dyDescent="0.25">
      <c r="A62" t="str">
        <f>INDEX(Aquifer!A:A,MATCH(B62,Aquifer!C:C,0))</f>
        <v>bihar</v>
      </c>
      <c r="B62" s="29" t="s">
        <v>277</v>
      </c>
      <c r="C62" s="8">
        <v>4.82</v>
      </c>
      <c r="D62" s="7">
        <f>INDEX(Aquifer!L:L,MATCH(B62,Aquifer!C:C,0))*100</f>
        <v>136.9936264046824</v>
      </c>
      <c r="E62" s="7">
        <v>89</v>
      </c>
      <c r="F62" s="7">
        <v>65.279028969702722</v>
      </c>
      <c r="G62" s="8">
        <v>48</v>
      </c>
      <c r="H62" s="8">
        <f>INDEX(Aquifer!H:H,MATCH(B62,Aquifer!C:C,0))</f>
        <v>42.48</v>
      </c>
      <c r="I62" s="8">
        <f>INDEX(surface_water_body!E:E,MATCH(B62,surface_water_body!A:A,0))</f>
        <v>1.5538085943650499</v>
      </c>
      <c r="J62" s="8">
        <f>INDEX(Aquifer!J:J,MATCH(B62,Aquifer!C:C,0))*100</f>
        <v>80.516050994317339</v>
      </c>
      <c r="K62" s="8">
        <f>(INDEX(Tariff!D:D,MATCH(Adaptation!A62,Tariff!A:A,0)))*100</f>
        <v>67.5</v>
      </c>
      <c r="L62" s="8">
        <v>33.629999999999995</v>
      </c>
      <c r="M62" s="8">
        <v>7.5</v>
      </c>
      <c r="N62" s="8">
        <v>91.09</v>
      </c>
      <c r="P62" s="15"/>
      <c r="Q62">
        <f t="shared" si="12"/>
        <v>3</v>
      </c>
      <c r="R62">
        <f t="shared" si="13"/>
        <v>4</v>
      </c>
      <c r="S62">
        <f t="shared" si="14"/>
        <v>1</v>
      </c>
      <c r="T62" s="36">
        <f t="shared" si="15"/>
        <v>3</v>
      </c>
      <c r="U62" s="36">
        <f t="shared" si="16"/>
        <v>3</v>
      </c>
      <c r="V62" s="36">
        <f t="shared" si="17"/>
        <v>4</v>
      </c>
      <c r="W62" s="36">
        <f t="shared" si="18"/>
        <v>2</v>
      </c>
      <c r="X62" s="36">
        <f t="shared" si="19"/>
        <v>4</v>
      </c>
      <c r="Y62" s="36">
        <f t="shared" si="20"/>
        <v>1</v>
      </c>
      <c r="Z62" s="36">
        <f t="shared" si="21"/>
        <v>3</v>
      </c>
      <c r="AA62" s="36">
        <f t="shared" si="22"/>
        <v>3</v>
      </c>
      <c r="AB62" s="36">
        <f t="shared" si="23"/>
        <v>4</v>
      </c>
      <c r="AC62" s="170">
        <f t="shared" si="24"/>
        <v>2.9090909090909092</v>
      </c>
      <c r="AD62" s="36">
        <f t="shared" si="25"/>
        <v>3</v>
      </c>
      <c r="AE62" s="36" t="str">
        <f t="shared" si="11"/>
        <v>Highly Suitable</v>
      </c>
      <c r="AF62" s="171">
        <f t="shared" si="26"/>
        <v>0.63600000000000001</v>
      </c>
      <c r="AG62" s="36" t="str">
        <f t="shared" si="27"/>
        <v>High</v>
      </c>
    </row>
    <row r="63" spans="1:33" x14ac:dyDescent="0.25">
      <c r="A63" t="str">
        <f>INDEX(Aquifer!A:A,MATCH(B63,Aquifer!C:C,0))</f>
        <v>mizoram</v>
      </c>
      <c r="B63" s="29" t="s">
        <v>278</v>
      </c>
      <c r="C63" s="8">
        <v>4.74</v>
      </c>
      <c r="D63" s="7">
        <f>INDEX(Aquifer!L:L,MATCH(B63,Aquifer!C:C,0))*100</f>
        <v>100</v>
      </c>
      <c r="E63" s="7">
        <v>26.5</v>
      </c>
      <c r="F63" s="7">
        <v>41.406225411512921</v>
      </c>
      <c r="G63" s="8">
        <v>0</v>
      </c>
      <c r="H63" s="8">
        <f>INDEX(Aquifer!H:H,MATCH(B63,Aquifer!C:C,0))</f>
        <v>2.82</v>
      </c>
      <c r="I63" s="8">
        <f>INDEX(surface_water_body!E:E,MATCH(B63,surface_water_body!A:A,0))</f>
        <v>2.0577677881619752E-2</v>
      </c>
      <c r="J63" s="8">
        <f>INDEX(Aquifer!J:J,MATCH(B63,Aquifer!C:C,0))*100</f>
        <v>6.1990779574611965</v>
      </c>
      <c r="K63" s="8">
        <f>(INDEX(Tariff!D:D,MATCH(Adaptation!A63,Tariff!A:A,0)))*100</f>
        <v>380</v>
      </c>
      <c r="L63" s="8">
        <v>0</v>
      </c>
      <c r="M63" s="8">
        <v>1.6372311206455261</v>
      </c>
      <c r="N63" s="8">
        <v>97</v>
      </c>
      <c r="P63" s="15"/>
      <c r="Q63">
        <f t="shared" si="12"/>
        <v>3</v>
      </c>
      <c r="R63">
        <f t="shared" si="13"/>
        <v>4</v>
      </c>
      <c r="S63">
        <f t="shared" si="14"/>
        <v>3</v>
      </c>
      <c r="T63" s="36">
        <f t="shared" si="15"/>
        <v>2</v>
      </c>
      <c r="U63" s="36">
        <f t="shared" si="16"/>
        <v>4</v>
      </c>
      <c r="V63" s="36">
        <f t="shared" si="17"/>
        <v>4</v>
      </c>
      <c r="W63" s="36">
        <f t="shared" si="18"/>
        <v>1</v>
      </c>
      <c r="X63" s="36">
        <f t="shared" si="19"/>
        <v>1</v>
      </c>
      <c r="Y63" s="36">
        <f t="shared" si="20"/>
        <v>4</v>
      </c>
      <c r="Z63" s="36">
        <f t="shared" si="21"/>
        <v>4</v>
      </c>
      <c r="AA63" s="36">
        <f t="shared" si="22"/>
        <v>4</v>
      </c>
      <c r="AB63" s="36">
        <f t="shared" si="23"/>
        <v>4</v>
      </c>
      <c r="AC63" s="170">
        <f t="shared" si="24"/>
        <v>3.0909090909090908</v>
      </c>
      <c r="AD63" s="36">
        <f t="shared" si="25"/>
        <v>3</v>
      </c>
      <c r="AE63" s="36" t="str">
        <f t="shared" si="11"/>
        <v>Highly Suitable</v>
      </c>
      <c r="AF63" s="171">
        <f t="shared" si="26"/>
        <v>0.84399999999999997</v>
      </c>
      <c r="AG63" s="36" t="str">
        <f t="shared" si="27"/>
        <v>Very High</v>
      </c>
    </row>
    <row r="64" spans="1:33" x14ac:dyDescent="0.25">
      <c r="A64" t="str">
        <f>INDEX(Aquifer!A:A,MATCH(B64,Aquifer!C:C,0))</f>
        <v>bihar</v>
      </c>
      <c r="B64" s="29" t="s">
        <v>279</v>
      </c>
      <c r="C64" s="8">
        <v>4.87</v>
      </c>
      <c r="D64" s="7">
        <f>INDEX(Aquifer!L:L,MATCH(B64,Aquifer!C:C,0))*100</f>
        <v>139.05452175127652</v>
      </c>
      <c r="E64" s="7">
        <v>46.1</v>
      </c>
      <c r="F64" s="7">
        <v>53.85100691465199</v>
      </c>
      <c r="G64" s="8">
        <v>25</v>
      </c>
      <c r="H64" s="8">
        <f>INDEX(Aquifer!H:H,MATCH(B64,Aquifer!C:C,0))</f>
        <v>32.65</v>
      </c>
      <c r="I64" s="8">
        <f>INDEX(surface_water_body!E:E,MATCH(B64,surface_water_body!A:A,0))</f>
        <v>8.4600510166344218</v>
      </c>
      <c r="J64" s="8">
        <f>INDEX(Aquifer!J:J,MATCH(B64,Aquifer!C:C,0))*100</f>
        <v>21.10557537284344</v>
      </c>
      <c r="K64" s="8">
        <f>(INDEX(Tariff!D:D,MATCH(Adaptation!A64,Tariff!A:A,0)))*100</f>
        <v>67.5</v>
      </c>
      <c r="L64" s="8">
        <v>27.02</v>
      </c>
      <c r="M64" s="8">
        <v>7.1</v>
      </c>
      <c r="N64" s="8">
        <v>97.240000000000009</v>
      </c>
      <c r="P64" s="15"/>
      <c r="Q64">
        <f t="shared" si="12"/>
        <v>3</v>
      </c>
      <c r="R64">
        <f t="shared" si="13"/>
        <v>4</v>
      </c>
      <c r="S64">
        <f t="shared" si="14"/>
        <v>3</v>
      </c>
      <c r="T64" s="36">
        <f t="shared" si="15"/>
        <v>3</v>
      </c>
      <c r="U64" s="36">
        <f t="shared" si="16"/>
        <v>3</v>
      </c>
      <c r="V64" s="36">
        <f t="shared" si="17"/>
        <v>4</v>
      </c>
      <c r="W64" s="36">
        <f t="shared" si="18"/>
        <v>4</v>
      </c>
      <c r="X64" s="36">
        <f t="shared" si="19"/>
        <v>1</v>
      </c>
      <c r="Y64" s="36">
        <f t="shared" si="20"/>
        <v>1</v>
      </c>
      <c r="Z64" s="36">
        <f t="shared" si="21"/>
        <v>3</v>
      </c>
      <c r="AA64" s="36">
        <f t="shared" si="22"/>
        <v>3</v>
      </c>
      <c r="AB64" s="36">
        <f t="shared" si="23"/>
        <v>4</v>
      </c>
      <c r="AC64" s="170">
        <f t="shared" si="24"/>
        <v>3</v>
      </c>
      <c r="AD64" s="36">
        <f t="shared" si="25"/>
        <v>3</v>
      </c>
      <c r="AE64" s="36" t="str">
        <f t="shared" si="11"/>
        <v>Highly Suitable</v>
      </c>
      <c r="AF64" s="171">
        <f t="shared" si="26"/>
        <v>0.74399999999999999</v>
      </c>
      <c r="AG64" s="36" t="str">
        <f t="shared" si="27"/>
        <v>High</v>
      </c>
    </row>
    <row r="65" spans="1:33" x14ac:dyDescent="0.25">
      <c r="A65" t="str">
        <f>INDEX(Aquifer!A:A,MATCH(B65,Aquifer!C:C,0))</f>
        <v>odisha</v>
      </c>
      <c r="B65" s="29" t="s">
        <v>280</v>
      </c>
      <c r="C65" s="9">
        <v>4.9805734553359997</v>
      </c>
      <c r="D65" s="7">
        <f>INDEX(Aquifer!L:L,MATCH(B65,Aquifer!C:C,0))*100</f>
        <v>103.42657859853333</v>
      </c>
      <c r="E65" s="7">
        <v>9.5</v>
      </c>
      <c r="F65" s="7">
        <v>30.674304809643154</v>
      </c>
      <c r="G65" s="8">
        <v>23</v>
      </c>
      <c r="H65" s="8">
        <f>INDEX(Aquifer!H:H,MATCH(B65,Aquifer!C:C,0))</f>
        <v>44.54</v>
      </c>
      <c r="I65" s="8">
        <f>INDEX(surface_water_body!E:E,MATCH(B65,surface_water_body!A:A,0))</f>
        <v>6.4317222588084477E-2</v>
      </c>
      <c r="J65" s="8">
        <f>INDEX(Aquifer!J:J,MATCH(B65,Aquifer!C:C,0))*100</f>
        <v>27.071528790634709</v>
      </c>
      <c r="K65" s="8">
        <f>(INDEX(Tariff!D:D,MATCH(Adaptation!A65,Tariff!A:A,0)))*100</f>
        <v>150</v>
      </c>
      <c r="L65" s="8">
        <v>11.77</v>
      </c>
      <c r="M65" s="8">
        <v>5.09</v>
      </c>
      <c r="N65" s="8">
        <v>94.960000000000008</v>
      </c>
      <c r="P65" s="15"/>
      <c r="Q65">
        <f t="shared" si="12"/>
        <v>3</v>
      </c>
      <c r="R65">
        <f t="shared" si="13"/>
        <v>4</v>
      </c>
      <c r="S65">
        <f t="shared" si="14"/>
        <v>4</v>
      </c>
      <c r="T65" s="36">
        <f t="shared" si="15"/>
        <v>2</v>
      </c>
      <c r="U65" s="36">
        <f t="shared" si="16"/>
        <v>4</v>
      </c>
      <c r="V65" s="36">
        <f t="shared" si="17"/>
        <v>4</v>
      </c>
      <c r="W65" s="36">
        <f t="shared" si="18"/>
        <v>1</v>
      </c>
      <c r="X65" s="36">
        <f t="shared" si="19"/>
        <v>2</v>
      </c>
      <c r="Y65" s="36">
        <f t="shared" si="20"/>
        <v>3</v>
      </c>
      <c r="Z65" s="36">
        <f t="shared" si="21"/>
        <v>4</v>
      </c>
      <c r="AA65" s="36">
        <f t="shared" si="22"/>
        <v>3</v>
      </c>
      <c r="AB65" s="36">
        <f t="shared" si="23"/>
        <v>4</v>
      </c>
      <c r="AC65" s="170">
        <f t="shared" si="24"/>
        <v>3.0909090909090908</v>
      </c>
      <c r="AD65" s="36">
        <f t="shared" si="25"/>
        <v>3</v>
      </c>
      <c r="AE65" s="36" t="str">
        <f t="shared" si="11"/>
        <v>Highly Suitable</v>
      </c>
      <c r="AF65" s="171">
        <f t="shared" si="26"/>
        <v>0.84399999999999997</v>
      </c>
      <c r="AG65" s="36" t="str">
        <f t="shared" si="27"/>
        <v>Very High</v>
      </c>
    </row>
    <row r="66" spans="1:33" x14ac:dyDescent="0.25">
      <c r="A66" t="str">
        <f>INDEX(Aquifer!A:A,MATCH(B66,Aquifer!C:C,0))</f>
        <v>andhra pradesh</v>
      </c>
      <c r="B66" s="29" t="s">
        <v>281</v>
      </c>
      <c r="C66" s="9">
        <v>5.1407049237007003</v>
      </c>
      <c r="D66" s="7">
        <f>INDEX(Aquifer!L:L,MATCH(B66,Aquifer!C:C,0))*100</f>
        <v>159.04023707514136</v>
      </c>
      <c r="E66" s="7">
        <v>55.4</v>
      </c>
      <c r="F66" s="7">
        <v>63.033873343151704</v>
      </c>
      <c r="G66" s="8">
        <v>98</v>
      </c>
      <c r="H66" s="8">
        <f>INDEX(Aquifer!H:H,MATCH(B66,Aquifer!C:C,0))</f>
        <v>25.63</v>
      </c>
      <c r="I66" s="8">
        <f>INDEX(surface_water_body!E:E,MATCH(B66,surface_water_body!A:A,0))</f>
        <v>8.4598900459425792</v>
      </c>
      <c r="J66" s="8">
        <f>INDEX(Aquifer!J:J,MATCH(B66,Aquifer!C:C,0))*100</f>
        <v>52.775492890208589</v>
      </c>
      <c r="K66" s="8">
        <f>(INDEX(Tariff!D:D,MATCH(Adaptation!A66,Tariff!A:A,0)))*100</f>
        <v>0</v>
      </c>
      <c r="L66" s="8">
        <v>13.87</v>
      </c>
      <c r="M66" s="8">
        <v>6</v>
      </c>
      <c r="N66" s="8">
        <v>91.47999999999999</v>
      </c>
      <c r="P66" s="15"/>
      <c r="Q66">
        <f t="shared" si="12"/>
        <v>3</v>
      </c>
      <c r="R66">
        <f t="shared" si="13"/>
        <v>3</v>
      </c>
      <c r="S66">
        <f t="shared" si="14"/>
        <v>2</v>
      </c>
      <c r="T66" s="36">
        <f t="shared" si="15"/>
        <v>3</v>
      </c>
      <c r="U66" s="36">
        <f t="shared" si="16"/>
        <v>1</v>
      </c>
      <c r="V66" s="36">
        <f t="shared" si="17"/>
        <v>4</v>
      </c>
      <c r="W66" s="36">
        <f t="shared" si="18"/>
        <v>4</v>
      </c>
      <c r="X66" s="36">
        <f t="shared" si="19"/>
        <v>3</v>
      </c>
      <c r="Y66" s="36">
        <f t="shared" si="20"/>
        <v>1</v>
      </c>
      <c r="Z66" s="36">
        <f t="shared" si="21"/>
        <v>4</v>
      </c>
      <c r="AA66" s="36">
        <f t="shared" si="22"/>
        <v>3</v>
      </c>
      <c r="AB66" s="36">
        <f t="shared" si="23"/>
        <v>4</v>
      </c>
      <c r="AC66" s="170">
        <f t="shared" si="24"/>
        <v>3.0909090909090908</v>
      </c>
      <c r="AD66" s="36">
        <f t="shared" si="25"/>
        <v>3</v>
      </c>
      <c r="AE66" s="36" t="str">
        <f t="shared" ref="AE66:AE129" si="29">IF(AD66=1,"Less Suitable",IF(AD66=2,"Moderatly Suitable",IF(AD66=3,"Highly Suitable","Very Highly Suitable")))</f>
        <v>Highly Suitable</v>
      </c>
      <c r="AF66" s="171">
        <f t="shared" si="26"/>
        <v>0.84399999999999997</v>
      </c>
      <c r="AG66" s="36" t="str">
        <f t="shared" si="27"/>
        <v>Very High</v>
      </c>
    </row>
    <row r="67" spans="1:33" x14ac:dyDescent="0.25">
      <c r="A67" t="str">
        <f>INDEX(Aquifer!A:A,MATCH(B67,Aquifer!C:C,0))</f>
        <v>west bengal</v>
      </c>
      <c r="B67" s="29" t="s">
        <v>282</v>
      </c>
      <c r="C67" s="9">
        <v>4.7119932880558002</v>
      </c>
      <c r="D67" s="7">
        <f>INDEX(Aquifer!L:L,MATCH(B67,Aquifer!C:C,0))*100</f>
        <v>227.93945735192375</v>
      </c>
      <c r="E67" s="7">
        <v>24.2</v>
      </c>
      <c r="F67" s="7">
        <v>43.51759676758212</v>
      </c>
      <c r="G67" s="8">
        <v>12</v>
      </c>
      <c r="H67" s="8">
        <f>INDEX(Aquifer!H:H,MATCH(B67,Aquifer!C:C,0))</f>
        <v>85.71</v>
      </c>
      <c r="I67" s="8">
        <f>INDEX(surface_water_body!E:E,MATCH(B67,surface_water_body!A:A,0))</f>
        <v>1.6212065892242462</v>
      </c>
      <c r="J67" s="8">
        <f>INDEX(Aquifer!J:J,MATCH(B67,Aquifer!C:C,0))*100</f>
        <v>75.107959708694366</v>
      </c>
      <c r="K67" s="8">
        <f>(INDEX(Tariff!D:D,MATCH(Adaptation!A67,Tariff!A:A,0)))*100</f>
        <v>459.99999999999994</v>
      </c>
      <c r="L67" s="8">
        <v>97.41</v>
      </c>
      <c r="M67" s="8">
        <v>4.97</v>
      </c>
      <c r="N67" s="8">
        <v>97.322718000000009</v>
      </c>
      <c r="P67" s="15"/>
      <c r="Q67">
        <f t="shared" ref="Q67:Q130" si="30">IF(C67&lt;3.75,1,IF(C67&lt;4.5,2,IF(C67&lt;5.25,3,4)))</f>
        <v>3</v>
      </c>
      <c r="R67">
        <f t="shared" ref="R67:R130" si="31">IF(D67&lt;140,4,IF(D67&lt;180,3,IF(D67&lt;220,2,1)))</f>
        <v>1</v>
      </c>
      <c r="S67">
        <f t="shared" ref="S67:S130" si="32">IF(E67&lt;25,4,IF(E67&lt;50,3,IF(E67&lt;75,2,1)))</f>
        <v>4</v>
      </c>
      <c r="T67" s="36">
        <f t="shared" ref="T67:T130" si="33">IF(F67&lt;28.5,1,IF(F67&lt;48,2,IF(F67&lt;67.5,3,4)))</f>
        <v>2</v>
      </c>
      <c r="U67" s="36">
        <f t="shared" ref="U67:U130" si="34">IF(G67&lt;25,4,IF(G67&lt;50,3,IF(G67&lt;75,2,1)))</f>
        <v>4</v>
      </c>
      <c r="V67" s="36">
        <f t="shared" ref="V67:V130" si="35">IF(H67&lt;50,4,IF(H67&lt;70,3,IF(H67&lt;100,2,1)))</f>
        <v>2</v>
      </c>
      <c r="W67" s="36">
        <f t="shared" ref="W67:W130" si="36">IF(I67&lt;1,1,IF(I67&lt;3,2,IF(I67&lt;5,3,4)))</f>
        <v>2</v>
      </c>
      <c r="X67" s="36">
        <f t="shared" ref="X67:X130" si="37">IF(J67&lt;25,1,IF(J67&lt;50,2,IF(J67&lt;75,3,4)))</f>
        <v>4</v>
      </c>
      <c r="Y67" s="36">
        <f t="shared" ref="Y67:Y130" si="38">IF(K67&lt;70,1,IF(K67&lt;150,2,IF(K67&lt;300,3,4)))</f>
        <v>4</v>
      </c>
      <c r="Z67" s="36">
        <f t="shared" ref="Z67:Z130" si="39">IF(L67&lt;25,4,IF(L67&lt;50,3,IF(L67&lt;75,2,1)))</f>
        <v>1</v>
      </c>
      <c r="AA67" s="36">
        <f t="shared" ref="AA67:AA130" si="40">IF(M67&lt;5,4,IF(M67&lt;10,3,IF(M67&lt;20,2,1)))</f>
        <v>4</v>
      </c>
      <c r="AB67" s="36">
        <f t="shared" ref="AB67:AB130" si="41">IF(N67&lt;35,1,IF(N67&lt;60,2,IF(N67&lt;80,3,4)))</f>
        <v>4</v>
      </c>
      <c r="AC67" s="170">
        <f t="shared" ref="AC67:AC130" si="42">(Q67+R67+S67+T67+V67+W67+X67+Y67+Z67+AA67+AB67)/11</f>
        <v>2.8181818181818183</v>
      </c>
      <c r="AD67" s="36">
        <f t="shared" ref="AD67:AD130" si="43">IF(AC67&lt;1.5,1,IF(AC67&lt;=2.5,2,IF(AC67&lt;3.5,3,4)))</f>
        <v>3</v>
      </c>
      <c r="AE67" s="36" t="str">
        <f t="shared" si="29"/>
        <v>Highly Suitable</v>
      </c>
      <c r="AF67" s="171">
        <f t="shared" ref="AF67:AF130" si="44">_xlfn.PERCENTRANK.INC(AC:AC,AC67)</f>
        <v>0.52700000000000002</v>
      </c>
      <c r="AG67" s="36" t="str">
        <f t="shared" ref="AG67:AG130" si="45">IF(AF67&gt;0.8, "Very High", IF(AND(AF67&lt;=0.8,AF67&gt;0.6), "High", IF(AND(AF67&lt;=0.6, AF67&gt;0.4),"Moderate",IF(AND(AF67&lt;=0.4, AF67&gt;0.2),"Low", "Very Low"))))</f>
        <v>Moderate</v>
      </c>
    </row>
    <row r="68" spans="1:33" x14ac:dyDescent="0.25">
      <c r="A68" t="str">
        <f>INDEX(Aquifer!A:A,MATCH(B68,Aquifer!C:C,0))</f>
        <v>jharkhand</v>
      </c>
      <c r="B68" s="29" t="s">
        <v>283</v>
      </c>
      <c r="C68" s="9">
        <v>4.9747399269786996</v>
      </c>
      <c r="D68" s="7">
        <f>INDEX(Aquifer!L:L,MATCH(B68,Aquifer!C:C,0))*100</f>
        <v>112.2167487684729</v>
      </c>
      <c r="E68" s="7">
        <v>2.6</v>
      </c>
      <c r="F68" s="7">
        <v>32.777748567222254</v>
      </c>
      <c r="G68" s="8">
        <v>7.0000000000000009</v>
      </c>
      <c r="H68" s="8">
        <f>INDEX(Aquifer!H:H,MATCH(B68,Aquifer!C:C,0))</f>
        <v>30.41</v>
      </c>
      <c r="I68" s="8">
        <f>INDEX(surface_water_body!E:E,MATCH(B68,surface_water_body!A:A,0))</f>
        <v>7.2990112327410834</v>
      </c>
      <c r="J68" s="8">
        <f>INDEX(Aquifer!J:J,MATCH(B68,Aquifer!C:C,0))*100</f>
        <v>10.939523654699055</v>
      </c>
      <c r="K68" s="8">
        <f>(INDEX(Tariff!D:D,MATCH(Adaptation!A68,Tariff!A:A,0)))*100</f>
        <v>95</v>
      </c>
      <c r="L68" s="8">
        <v>56.02</v>
      </c>
      <c r="M68" s="8">
        <v>8.9</v>
      </c>
      <c r="N68" s="8">
        <v>89.3</v>
      </c>
      <c r="P68" s="15"/>
      <c r="Q68">
        <f t="shared" si="30"/>
        <v>3</v>
      </c>
      <c r="R68">
        <f t="shared" si="31"/>
        <v>4</v>
      </c>
      <c r="S68">
        <f t="shared" si="32"/>
        <v>4</v>
      </c>
      <c r="T68" s="36">
        <f t="shared" si="33"/>
        <v>2</v>
      </c>
      <c r="U68" s="36">
        <f t="shared" si="34"/>
        <v>4</v>
      </c>
      <c r="V68" s="36">
        <f t="shared" si="35"/>
        <v>4</v>
      </c>
      <c r="W68" s="36">
        <f t="shared" si="36"/>
        <v>4</v>
      </c>
      <c r="X68" s="36">
        <f t="shared" si="37"/>
        <v>1</v>
      </c>
      <c r="Y68" s="36">
        <f t="shared" si="38"/>
        <v>2</v>
      </c>
      <c r="Z68" s="36">
        <f t="shared" si="39"/>
        <v>2</v>
      </c>
      <c r="AA68" s="36">
        <f t="shared" si="40"/>
        <v>3</v>
      </c>
      <c r="AB68" s="36">
        <f t="shared" si="41"/>
        <v>4</v>
      </c>
      <c r="AC68" s="170">
        <f t="shared" si="42"/>
        <v>3</v>
      </c>
      <c r="AD68" s="36">
        <f t="shared" si="43"/>
        <v>3</v>
      </c>
      <c r="AE68" s="36" t="str">
        <f t="shared" si="29"/>
        <v>Highly Suitable</v>
      </c>
      <c r="AF68" s="171">
        <f t="shared" si="44"/>
        <v>0.74399999999999999</v>
      </c>
      <c r="AG68" s="36" t="str">
        <f t="shared" si="45"/>
        <v>High</v>
      </c>
    </row>
    <row r="69" spans="1:33" x14ac:dyDescent="0.25">
      <c r="A69" t="str">
        <f>INDEX(Aquifer!A:A,MATCH(B69,Aquifer!C:C,0))</f>
        <v>bihar</v>
      </c>
      <c r="B69" s="29" t="s">
        <v>284</v>
      </c>
      <c r="C69" s="9">
        <v>4.5318651117424</v>
      </c>
      <c r="D69" s="7">
        <f>INDEX(Aquifer!L:L,MATCH(B69,Aquifer!C:C,0))*100</f>
        <v>102.09309714830408</v>
      </c>
      <c r="E69" s="7">
        <v>90.4</v>
      </c>
      <c r="F69" s="7">
        <v>38.034151967817245</v>
      </c>
      <c r="G69" s="8">
        <v>1</v>
      </c>
      <c r="H69" s="8">
        <f>INDEX(Aquifer!H:H,MATCH(B69,Aquifer!C:C,0))</f>
        <v>32.770000000000003</v>
      </c>
      <c r="I69" s="8">
        <f>INDEX(surface_water_body!E:E,MATCH(B69,surface_water_body!A:A,0))</f>
        <v>90.354625987412675</v>
      </c>
      <c r="J69" s="8">
        <f>INDEX(Aquifer!J:J,MATCH(B69,Aquifer!C:C,0))*100</f>
        <v>40.107301128127361</v>
      </c>
      <c r="K69" s="8">
        <f>(INDEX(Tariff!D:D,MATCH(Adaptation!A69,Tariff!A:A,0)))*100</f>
        <v>67.5</v>
      </c>
      <c r="L69" s="8">
        <v>86.25</v>
      </c>
      <c r="M69" s="8">
        <v>4.3</v>
      </c>
      <c r="N69" s="8">
        <v>91.78</v>
      </c>
      <c r="P69" s="15"/>
      <c r="Q69">
        <f t="shared" si="30"/>
        <v>3</v>
      </c>
      <c r="R69">
        <f t="shared" si="31"/>
        <v>4</v>
      </c>
      <c r="S69">
        <f t="shared" si="32"/>
        <v>1</v>
      </c>
      <c r="T69" s="36">
        <f t="shared" si="33"/>
        <v>2</v>
      </c>
      <c r="U69" s="36">
        <f t="shared" si="34"/>
        <v>4</v>
      </c>
      <c r="V69" s="36">
        <f t="shared" si="35"/>
        <v>4</v>
      </c>
      <c r="W69" s="36">
        <f t="shared" si="36"/>
        <v>4</v>
      </c>
      <c r="X69" s="36">
        <f t="shared" si="37"/>
        <v>2</v>
      </c>
      <c r="Y69" s="36">
        <f t="shared" si="38"/>
        <v>1</v>
      </c>
      <c r="Z69" s="36">
        <f t="shared" si="39"/>
        <v>1</v>
      </c>
      <c r="AA69" s="36">
        <f t="shared" si="40"/>
        <v>4</v>
      </c>
      <c r="AB69" s="36">
        <f t="shared" si="41"/>
        <v>4</v>
      </c>
      <c r="AC69" s="170">
        <f t="shared" si="42"/>
        <v>2.7272727272727271</v>
      </c>
      <c r="AD69" s="36">
        <f t="shared" si="43"/>
        <v>3</v>
      </c>
      <c r="AE69" s="36" t="str">
        <f t="shared" si="29"/>
        <v>Highly Suitable</v>
      </c>
      <c r="AF69" s="171">
        <f t="shared" si="44"/>
        <v>0.41699999999999998</v>
      </c>
      <c r="AG69" s="36" t="str">
        <f t="shared" si="45"/>
        <v>Moderate</v>
      </c>
    </row>
    <row r="70" spans="1:33" x14ac:dyDescent="0.25">
      <c r="A70" t="str">
        <f>INDEX(Aquifer!A:A,MATCH(B70,Aquifer!C:C,0))</f>
        <v>bihar</v>
      </c>
      <c r="B70" s="29" t="s">
        <v>285</v>
      </c>
      <c r="C70" s="9">
        <v>4.9648705817236998</v>
      </c>
      <c r="D70" s="7">
        <f>INDEX(Aquifer!L:L,MATCH(B70,Aquifer!C:C,0))*100</f>
        <v>168.49899467438286</v>
      </c>
      <c r="E70" s="7">
        <v>96.7</v>
      </c>
      <c r="F70" s="7">
        <v>61.557200194882022</v>
      </c>
      <c r="G70" s="8">
        <v>15</v>
      </c>
      <c r="H70" s="8">
        <f>INDEX(Aquifer!H:H,MATCH(B70,Aquifer!C:C,0))</f>
        <v>40.24</v>
      </c>
      <c r="I70" s="8">
        <f>INDEX(surface_water_body!E:E,MATCH(B70,surface_water_body!A:A,0))</f>
        <v>0.21633517368341218</v>
      </c>
      <c r="J70" s="8">
        <f>INDEX(Aquifer!J:J,MATCH(B70,Aquifer!C:C,0))*100</f>
        <v>63.772452024713225</v>
      </c>
      <c r="K70" s="8">
        <f>(INDEX(Tariff!D:D,MATCH(Adaptation!A70,Tariff!A:A,0)))*100</f>
        <v>67.5</v>
      </c>
      <c r="L70" s="8">
        <v>23.01</v>
      </c>
      <c r="M70" s="8">
        <v>7.3</v>
      </c>
      <c r="N70" s="8">
        <v>95.19</v>
      </c>
      <c r="P70" s="15"/>
      <c r="Q70">
        <f t="shared" si="30"/>
        <v>3</v>
      </c>
      <c r="R70">
        <f t="shared" si="31"/>
        <v>3</v>
      </c>
      <c r="S70">
        <f t="shared" si="32"/>
        <v>1</v>
      </c>
      <c r="T70" s="36">
        <f t="shared" si="33"/>
        <v>3</v>
      </c>
      <c r="U70" s="36">
        <f t="shared" si="34"/>
        <v>4</v>
      </c>
      <c r="V70" s="36">
        <f t="shared" si="35"/>
        <v>4</v>
      </c>
      <c r="W70" s="36">
        <f t="shared" si="36"/>
        <v>1</v>
      </c>
      <c r="X70" s="36">
        <f t="shared" si="37"/>
        <v>3</v>
      </c>
      <c r="Y70" s="36">
        <f t="shared" si="38"/>
        <v>1</v>
      </c>
      <c r="Z70" s="36">
        <f t="shared" si="39"/>
        <v>4</v>
      </c>
      <c r="AA70" s="36">
        <f t="shared" si="40"/>
        <v>3</v>
      </c>
      <c r="AB70" s="36">
        <f t="shared" si="41"/>
        <v>4</v>
      </c>
      <c r="AC70" s="170">
        <f t="shared" si="42"/>
        <v>2.7272727272727271</v>
      </c>
      <c r="AD70" s="36">
        <f t="shared" si="43"/>
        <v>3</v>
      </c>
      <c r="AE70" s="36" t="str">
        <f t="shared" si="29"/>
        <v>Highly Suitable</v>
      </c>
      <c r="AF70" s="171">
        <f t="shared" si="44"/>
        <v>0.41699999999999998</v>
      </c>
      <c r="AG70" s="36" t="str">
        <f t="shared" si="45"/>
        <v>Moderate</v>
      </c>
    </row>
    <row r="71" spans="1:33" x14ac:dyDescent="0.25">
      <c r="A71" t="str">
        <f>INDEX(Aquifer!A:A,MATCH(B71,Aquifer!C:C,0))</f>
        <v>madhya pradesh</v>
      </c>
      <c r="B71" s="29" t="s">
        <v>286</v>
      </c>
      <c r="C71" s="9">
        <v>5.2175969201915002</v>
      </c>
      <c r="D71" s="7">
        <f>INDEX(Aquifer!L:L,MATCH(B71,Aquifer!C:C,0))*100</f>
        <v>144.71502312862833</v>
      </c>
      <c r="E71" s="7">
        <v>15</v>
      </c>
      <c r="F71" s="7">
        <v>68.052453346782912</v>
      </c>
      <c r="G71" s="8">
        <v>95</v>
      </c>
      <c r="H71" s="8">
        <f>INDEX(Aquifer!H:H,MATCH(B71,Aquifer!C:C,0))</f>
        <v>13.36</v>
      </c>
      <c r="I71" s="8">
        <f>INDEX(surface_water_body!E:E,MATCH(B71,surface_water_body!A:A,0))</f>
        <v>0.44474211634721267</v>
      </c>
      <c r="J71" s="8">
        <f>INDEX(Aquifer!J:J,MATCH(B71,Aquifer!C:C,0))*100</f>
        <v>36.569484105339342</v>
      </c>
      <c r="K71" s="8">
        <f>(INDEX(Tariff!D:D,MATCH(Adaptation!A71,Tariff!A:A,0)))*100</f>
        <v>135</v>
      </c>
      <c r="L71" s="8">
        <v>46.19</v>
      </c>
      <c r="M71" s="8">
        <v>9.6</v>
      </c>
      <c r="N71" s="8">
        <v>82.28</v>
      </c>
      <c r="P71" s="15"/>
      <c r="Q71">
        <f t="shared" si="30"/>
        <v>3</v>
      </c>
      <c r="R71">
        <f t="shared" si="31"/>
        <v>3</v>
      </c>
      <c r="S71">
        <f t="shared" si="32"/>
        <v>4</v>
      </c>
      <c r="T71" s="36">
        <f t="shared" si="33"/>
        <v>4</v>
      </c>
      <c r="U71" s="36">
        <f t="shared" si="34"/>
        <v>1</v>
      </c>
      <c r="V71" s="36">
        <f t="shared" si="35"/>
        <v>4</v>
      </c>
      <c r="W71" s="36">
        <f t="shared" si="36"/>
        <v>1</v>
      </c>
      <c r="X71" s="36">
        <f t="shared" si="37"/>
        <v>2</v>
      </c>
      <c r="Y71" s="36">
        <f t="shared" si="38"/>
        <v>2</v>
      </c>
      <c r="Z71" s="36">
        <f t="shared" si="39"/>
        <v>3</v>
      </c>
      <c r="AA71" s="36">
        <f t="shared" si="40"/>
        <v>3</v>
      </c>
      <c r="AB71" s="36">
        <f t="shared" si="41"/>
        <v>4</v>
      </c>
      <c r="AC71" s="170">
        <f t="shared" si="42"/>
        <v>3</v>
      </c>
      <c r="AD71" s="36">
        <f t="shared" si="43"/>
        <v>3</v>
      </c>
      <c r="AE71" s="36" t="str">
        <f t="shared" si="29"/>
        <v>Highly Suitable</v>
      </c>
      <c r="AF71" s="171">
        <f t="shared" si="44"/>
        <v>0.74399999999999999</v>
      </c>
      <c r="AG71" s="36" t="str">
        <f t="shared" si="45"/>
        <v>High</v>
      </c>
    </row>
    <row r="72" spans="1:33" x14ac:dyDescent="0.25">
      <c r="A72" t="str">
        <f>INDEX(Aquifer!A:A,MATCH(B72,Aquifer!C:C,0))</f>
        <v>bihar</v>
      </c>
      <c r="B72" s="29" t="s">
        <v>287</v>
      </c>
      <c r="C72" s="8">
        <v>4.83</v>
      </c>
      <c r="D72" s="7">
        <f>INDEX(Aquifer!L:L,MATCH(B72,Aquifer!C:C,0))*100</f>
        <v>124.36495478964473</v>
      </c>
      <c r="E72" s="7">
        <v>90.1</v>
      </c>
      <c r="F72" s="7">
        <v>61.318670647925622</v>
      </c>
      <c r="G72" s="8">
        <v>3</v>
      </c>
      <c r="H72" s="8">
        <f>INDEX(Aquifer!H:H,MATCH(B72,Aquifer!C:C,0))</f>
        <v>54.53</v>
      </c>
      <c r="I72" s="8">
        <f>INDEX(surface_water_body!E:E,MATCH(B72,surface_water_body!A:A,0))</f>
        <v>76.367304590723791</v>
      </c>
      <c r="J72" s="8">
        <f>INDEX(Aquifer!J:J,MATCH(B72,Aquifer!C:C,0))*100</f>
        <v>72.857741124927529</v>
      </c>
      <c r="K72" s="8">
        <f>(INDEX(Tariff!D:D,MATCH(Adaptation!A72,Tariff!A:A,0)))*100</f>
        <v>67.5</v>
      </c>
      <c r="L72" s="8">
        <v>82.08</v>
      </c>
      <c r="M72" s="8">
        <v>5.5</v>
      </c>
      <c r="N72" s="8">
        <v>97.990000000000009</v>
      </c>
      <c r="P72" s="15"/>
      <c r="Q72">
        <f t="shared" si="30"/>
        <v>3</v>
      </c>
      <c r="R72">
        <f t="shared" si="31"/>
        <v>4</v>
      </c>
      <c r="S72">
        <f t="shared" si="32"/>
        <v>1</v>
      </c>
      <c r="T72" s="36">
        <f t="shared" si="33"/>
        <v>3</v>
      </c>
      <c r="U72" s="36">
        <f t="shared" si="34"/>
        <v>4</v>
      </c>
      <c r="V72" s="36">
        <f t="shared" si="35"/>
        <v>3</v>
      </c>
      <c r="W72" s="36">
        <f t="shared" si="36"/>
        <v>4</v>
      </c>
      <c r="X72" s="36">
        <f t="shared" si="37"/>
        <v>3</v>
      </c>
      <c r="Y72" s="36">
        <f t="shared" si="38"/>
        <v>1</v>
      </c>
      <c r="Z72" s="36">
        <f t="shared" si="39"/>
        <v>1</v>
      </c>
      <c r="AA72" s="36">
        <f t="shared" si="40"/>
        <v>3</v>
      </c>
      <c r="AB72" s="36">
        <f t="shared" si="41"/>
        <v>4</v>
      </c>
      <c r="AC72" s="170">
        <f t="shared" si="42"/>
        <v>2.7272727272727271</v>
      </c>
      <c r="AD72" s="36">
        <f t="shared" si="43"/>
        <v>3</v>
      </c>
      <c r="AE72" s="36" t="str">
        <f t="shared" si="29"/>
        <v>Highly Suitable</v>
      </c>
      <c r="AF72" s="171">
        <f t="shared" si="44"/>
        <v>0.41699999999999998</v>
      </c>
      <c r="AG72" s="36" t="str">
        <f t="shared" si="45"/>
        <v>Moderate</v>
      </c>
    </row>
    <row r="73" spans="1:33" x14ac:dyDescent="0.25">
      <c r="A73" t="str">
        <f>INDEX(Aquifer!A:A,MATCH(B73,Aquifer!C:C,0))</f>
        <v>bihar</v>
      </c>
      <c r="B73" s="29" t="s">
        <v>288</v>
      </c>
      <c r="C73" s="9">
        <v>4.7293953731005001</v>
      </c>
      <c r="D73" s="7">
        <f>INDEX(Aquifer!L:L,MATCH(B73,Aquifer!C:C,0))*100</f>
        <v>134.71779508687837</v>
      </c>
      <c r="E73" s="7">
        <v>49.9</v>
      </c>
      <c r="F73" s="7">
        <v>68.064362336114414</v>
      </c>
      <c r="G73" s="8">
        <v>22</v>
      </c>
      <c r="H73" s="8">
        <f>INDEX(Aquifer!H:H,MATCH(B73,Aquifer!C:C,0))</f>
        <v>54.26</v>
      </c>
      <c r="I73" s="8">
        <f>INDEX(surface_water_body!E:E,MATCH(B73,surface_water_body!A:A,0))</f>
        <v>0.46225781929398929</v>
      </c>
      <c r="J73" s="8">
        <f>INDEX(Aquifer!J:J,MATCH(B73,Aquifer!C:C,0))*100</f>
        <v>74.372799786105787</v>
      </c>
      <c r="K73" s="8">
        <f>(INDEX(Tariff!D:D,MATCH(Adaptation!A73,Tariff!A:A,0)))*100</f>
        <v>67.5</v>
      </c>
      <c r="L73" s="8">
        <v>90.039999999999992</v>
      </c>
      <c r="M73" s="8">
        <v>5.2</v>
      </c>
      <c r="N73" s="8">
        <v>98.47</v>
      </c>
      <c r="P73" s="15"/>
      <c r="Q73">
        <f t="shared" si="30"/>
        <v>3</v>
      </c>
      <c r="R73">
        <f t="shared" si="31"/>
        <v>4</v>
      </c>
      <c r="S73">
        <f t="shared" si="32"/>
        <v>3</v>
      </c>
      <c r="T73" s="36">
        <f t="shared" si="33"/>
        <v>4</v>
      </c>
      <c r="U73" s="36">
        <f t="shared" si="34"/>
        <v>4</v>
      </c>
      <c r="V73" s="36">
        <f t="shared" si="35"/>
        <v>3</v>
      </c>
      <c r="W73" s="36">
        <f t="shared" si="36"/>
        <v>1</v>
      </c>
      <c r="X73" s="36">
        <f t="shared" si="37"/>
        <v>3</v>
      </c>
      <c r="Y73" s="36">
        <f t="shared" si="38"/>
        <v>1</v>
      </c>
      <c r="Z73" s="36">
        <f t="shared" si="39"/>
        <v>1</v>
      </c>
      <c r="AA73" s="36">
        <f t="shared" si="40"/>
        <v>3</v>
      </c>
      <c r="AB73" s="36">
        <f t="shared" si="41"/>
        <v>4</v>
      </c>
      <c r="AC73" s="170">
        <f t="shared" si="42"/>
        <v>2.7272727272727271</v>
      </c>
      <c r="AD73" s="36">
        <f t="shared" si="43"/>
        <v>3</v>
      </c>
      <c r="AE73" s="36" t="str">
        <f t="shared" si="29"/>
        <v>Highly Suitable</v>
      </c>
      <c r="AF73" s="171">
        <f t="shared" si="44"/>
        <v>0.41699999999999998</v>
      </c>
      <c r="AG73" s="36" t="str">
        <f t="shared" si="45"/>
        <v>Moderate</v>
      </c>
    </row>
    <row r="74" spans="1:33" x14ac:dyDescent="0.25">
      <c r="A74" t="str">
        <f>INDEX(Aquifer!A:A,MATCH(B74,Aquifer!C:C,0))</f>
        <v>west bengal</v>
      </c>
      <c r="B74" s="29" t="s">
        <v>289</v>
      </c>
      <c r="C74" s="9">
        <v>4.7136385467046997</v>
      </c>
      <c r="D74" s="7">
        <f>INDEX(Aquifer!L:L,MATCH(B74,Aquifer!C:C,0))*100</f>
        <v>173.94594956632397</v>
      </c>
      <c r="E74" s="7">
        <v>0</v>
      </c>
      <c r="F74" s="7">
        <v>42.313350496506061</v>
      </c>
      <c r="G74" s="8">
        <v>52</v>
      </c>
      <c r="H74" s="8">
        <f>INDEX(Aquifer!H:H,MATCH(B74,Aquifer!C:C,0))</f>
        <v>0</v>
      </c>
      <c r="I74" s="8">
        <f>INDEX(surface_water_body!E:E,MATCH(B74,surface_water_body!A:A,0))</f>
        <v>10.6600092754149</v>
      </c>
      <c r="J74" s="8">
        <f>INDEX(Aquifer!J:J,MATCH(B74,Aquifer!C:C,0))*100</f>
        <v>37.770446184819384</v>
      </c>
      <c r="K74" s="8">
        <f>(INDEX(Tariff!D:D,MATCH(Adaptation!A74,Tariff!A:A,0)))*100</f>
        <v>459.99999999999994</v>
      </c>
      <c r="L74" s="8">
        <v>21.25</v>
      </c>
      <c r="M74" s="8">
        <v>7.1</v>
      </c>
      <c r="N74" s="8">
        <v>98.735553050000007</v>
      </c>
      <c r="P74" s="15"/>
      <c r="Q74">
        <f t="shared" si="30"/>
        <v>3</v>
      </c>
      <c r="R74">
        <f t="shared" si="31"/>
        <v>3</v>
      </c>
      <c r="S74">
        <f t="shared" si="32"/>
        <v>4</v>
      </c>
      <c r="T74" s="36">
        <f t="shared" si="33"/>
        <v>2</v>
      </c>
      <c r="U74" s="36">
        <f t="shared" si="34"/>
        <v>2</v>
      </c>
      <c r="V74" s="36">
        <f t="shared" si="35"/>
        <v>4</v>
      </c>
      <c r="W74" s="36">
        <f t="shared" si="36"/>
        <v>4</v>
      </c>
      <c r="X74" s="36">
        <f t="shared" si="37"/>
        <v>2</v>
      </c>
      <c r="Y74" s="36">
        <f t="shared" si="38"/>
        <v>4</v>
      </c>
      <c r="Z74" s="36">
        <f t="shared" si="39"/>
        <v>4</v>
      </c>
      <c r="AA74" s="36">
        <f t="shared" si="40"/>
        <v>3</v>
      </c>
      <c r="AB74" s="36">
        <f t="shared" si="41"/>
        <v>4</v>
      </c>
      <c r="AC74" s="170">
        <f t="shared" si="42"/>
        <v>3.3636363636363638</v>
      </c>
      <c r="AD74" s="36">
        <f t="shared" si="43"/>
        <v>3</v>
      </c>
      <c r="AE74" s="36" t="str">
        <f t="shared" si="29"/>
        <v>Highly Suitable</v>
      </c>
      <c r="AF74" s="171">
        <f t="shared" si="44"/>
        <v>0.97499999999999998</v>
      </c>
      <c r="AG74" s="36" t="str">
        <f t="shared" si="45"/>
        <v>Very High</v>
      </c>
    </row>
    <row r="75" spans="1:33" x14ac:dyDescent="0.25">
      <c r="A75" t="str">
        <f>INDEX(Aquifer!A:A,MATCH(B75,Aquifer!C:C,0))</f>
        <v>puducherry</v>
      </c>
      <c r="B75" s="29" t="s">
        <v>290</v>
      </c>
      <c r="C75" s="9">
        <v>5.0725206160363001</v>
      </c>
      <c r="D75" s="7">
        <f>INDEX(Aquifer!L:L,MATCH(B75,Aquifer!C:C,0))*100</f>
        <v>139.50617283950618</v>
      </c>
      <c r="E75" s="7">
        <v>0</v>
      </c>
      <c r="F75" s="7">
        <v>73.533483445917781</v>
      </c>
      <c r="G75" s="8">
        <v>0</v>
      </c>
      <c r="H75" s="8">
        <f>INDEX(Aquifer!H:H,MATCH(B75,Aquifer!C:C,0))</f>
        <v>0</v>
      </c>
      <c r="I75" s="8">
        <f>INDEX(surface_water_body!E:E,MATCH(B75,surface_water_body!A:A,0))</f>
        <v>0.68701119428464863</v>
      </c>
      <c r="J75" s="8">
        <f>INDEX(Aquifer!J:J,MATCH(B75,Aquifer!C:C,0))*100</f>
        <v>20.326223337515685</v>
      </c>
      <c r="K75" s="8">
        <f>(INDEX(Tariff!D:D,MATCH(Adaptation!A75,Tariff!A:A,0)))*100</f>
        <v>0</v>
      </c>
      <c r="L75" s="8">
        <v>23.68</v>
      </c>
      <c r="M75" s="8">
        <v>2.7</v>
      </c>
      <c r="N75" s="8">
        <v>90.49</v>
      </c>
      <c r="P75" s="15"/>
      <c r="Q75">
        <f t="shared" si="30"/>
        <v>3</v>
      </c>
      <c r="R75">
        <f t="shared" si="31"/>
        <v>4</v>
      </c>
      <c r="S75">
        <f t="shared" si="32"/>
        <v>4</v>
      </c>
      <c r="T75" s="36">
        <f t="shared" si="33"/>
        <v>4</v>
      </c>
      <c r="U75" s="36">
        <f t="shared" si="34"/>
        <v>4</v>
      </c>
      <c r="V75" s="36">
        <f t="shared" si="35"/>
        <v>4</v>
      </c>
      <c r="W75" s="36">
        <f t="shared" si="36"/>
        <v>1</v>
      </c>
      <c r="X75" s="36">
        <f t="shared" si="37"/>
        <v>1</v>
      </c>
      <c r="Y75" s="36">
        <f t="shared" si="38"/>
        <v>1</v>
      </c>
      <c r="Z75" s="36">
        <f t="shared" si="39"/>
        <v>4</v>
      </c>
      <c r="AA75" s="36">
        <f t="shared" si="40"/>
        <v>4</v>
      </c>
      <c r="AB75" s="36">
        <f t="shared" si="41"/>
        <v>4</v>
      </c>
      <c r="AC75" s="170">
        <f t="shared" si="42"/>
        <v>3.0909090909090908</v>
      </c>
      <c r="AD75" s="36">
        <f t="shared" si="43"/>
        <v>3</v>
      </c>
      <c r="AE75" s="36" t="str">
        <f t="shared" si="29"/>
        <v>Highly Suitable</v>
      </c>
      <c r="AF75" s="171">
        <f t="shared" si="44"/>
        <v>0.84399999999999997</v>
      </c>
      <c r="AG75" s="36" t="str">
        <f t="shared" si="45"/>
        <v>Very High</v>
      </c>
    </row>
    <row r="76" spans="1:33" x14ac:dyDescent="0.25">
      <c r="A76" t="str">
        <f>INDEX(Aquifer!A:A,MATCH(B76,Aquifer!C:C,0))</f>
        <v>maharashtra</v>
      </c>
      <c r="B76" s="29" t="s">
        <v>30</v>
      </c>
      <c r="C76" s="8">
        <v>5.21</v>
      </c>
      <c r="D76" s="7">
        <f>INDEX(Aquifer!L:L,MATCH(B76,Aquifer!C:C,0))*100</f>
        <v>116.53021442495127</v>
      </c>
      <c r="E76" s="7">
        <v>22.9</v>
      </c>
      <c r="F76" s="7">
        <v>73.41463827195993</v>
      </c>
      <c r="G76" s="8">
        <v>0</v>
      </c>
      <c r="H76" s="8">
        <f>INDEX(Aquifer!H:H,MATCH(B76,Aquifer!C:C,0))</f>
        <v>38.08</v>
      </c>
      <c r="I76" s="8">
        <f>INDEX(surface_water_body!E:E,MATCH(B76,surface_water_body!A:A,0))</f>
        <v>0.58344019966103378</v>
      </c>
      <c r="J76" s="8">
        <f>INDEX(Aquifer!J:J,MATCH(B76,Aquifer!C:C,0))*100</f>
        <v>36.382978723404257</v>
      </c>
      <c r="K76" s="8">
        <f>(INDEX(Tariff!D:D,MATCH(Adaptation!A76,Tariff!A:A,0)))*100</f>
        <v>155</v>
      </c>
      <c r="L76" s="10">
        <v>66.19</v>
      </c>
      <c r="M76" s="8">
        <v>9.7590000000000003</v>
      </c>
      <c r="N76" s="8">
        <v>68.5</v>
      </c>
      <c r="P76" s="15"/>
      <c r="Q76">
        <f t="shared" si="30"/>
        <v>3</v>
      </c>
      <c r="R76">
        <f t="shared" si="31"/>
        <v>4</v>
      </c>
      <c r="S76">
        <f t="shared" si="32"/>
        <v>4</v>
      </c>
      <c r="T76" s="36">
        <f t="shared" si="33"/>
        <v>4</v>
      </c>
      <c r="U76" s="36">
        <f t="shared" si="34"/>
        <v>4</v>
      </c>
      <c r="V76" s="36">
        <f t="shared" si="35"/>
        <v>4</v>
      </c>
      <c r="W76" s="36">
        <f t="shared" si="36"/>
        <v>1</v>
      </c>
      <c r="X76" s="36">
        <f t="shared" si="37"/>
        <v>2</v>
      </c>
      <c r="Y76" s="36">
        <f t="shared" si="38"/>
        <v>3</v>
      </c>
      <c r="Z76" s="36">
        <f t="shared" si="39"/>
        <v>2</v>
      </c>
      <c r="AA76" s="36">
        <f t="shared" si="40"/>
        <v>3</v>
      </c>
      <c r="AB76" s="36">
        <f t="shared" si="41"/>
        <v>3</v>
      </c>
      <c r="AC76" s="170">
        <f t="shared" si="42"/>
        <v>3</v>
      </c>
      <c r="AD76" s="36">
        <f t="shared" si="43"/>
        <v>3</v>
      </c>
      <c r="AE76" s="36" t="str">
        <f t="shared" si="29"/>
        <v>Highly Suitable</v>
      </c>
      <c r="AF76" s="171">
        <f t="shared" si="44"/>
        <v>0.74399999999999999</v>
      </c>
      <c r="AG76" s="36" t="str">
        <f t="shared" si="45"/>
        <v>High</v>
      </c>
    </row>
    <row r="77" spans="1:33" x14ac:dyDescent="0.25">
      <c r="A77" t="str">
        <f>INDEX(Aquifer!A:A,MATCH(B77,Aquifer!C:C,0))</f>
        <v>odisha</v>
      </c>
      <c r="B77" s="29" t="s">
        <v>291</v>
      </c>
      <c r="C77" s="8">
        <v>5.04</v>
      </c>
      <c r="D77" s="7">
        <f>INDEX(Aquifer!L:L,MATCH(B77,Aquifer!C:C,0))*100</f>
        <v>104.09324031987555</v>
      </c>
      <c r="E77" s="7">
        <v>11.9</v>
      </c>
      <c r="F77" s="7">
        <v>35.026313401687688</v>
      </c>
      <c r="G77" s="8">
        <v>0</v>
      </c>
      <c r="H77" s="8">
        <f>INDEX(Aquifer!H:H,MATCH(B77,Aquifer!C:C,0))</f>
        <v>53.08</v>
      </c>
      <c r="I77" s="8">
        <f>INDEX(surface_water_body!E:E,MATCH(B77,surface_water_body!A:A,0))</f>
        <v>3.3440659205658743</v>
      </c>
      <c r="J77" s="8">
        <f>INDEX(Aquifer!J:J,MATCH(B77,Aquifer!C:C,0))*100</f>
        <v>19.464801926561666</v>
      </c>
      <c r="K77" s="8">
        <f>(INDEX(Tariff!D:D,MATCH(Adaptation!A77,Tariff!A:A,0)))*100</f>
        <v>150</v>
      </c>
      <c r="L77" s="8">
        <v>25.8</v>
      </c>
      <c r="M77" s="8">
        <v>5.7</v>
      </c>
      <c r="N77" s="8">
        <v>96.6</v>
      </c>
      <c r="P77" s="15"/>
      <c r="Q77">
        <f t="shared" si="30"/>
        <v>3</v>
      </c>
      <c r="R77">
        <f t="shared" si="31"/>
        <v>4</v>
      </c>
      <c r="S77">
        <f t="shared" si="32"/>
        <v>4</v>
      </c>
      <c r="T77" s="36">
        <f t="shared" si="33"/>
        <v>2</v>
      </c>
      <c r="U77" s="36">
        <f t="shared" si="34"/>
        <v>4</v>
      </c>
      <c r="V77" s="36">
        <f t="shared" si="35"/>
        <v>3</v>
      </c>
      <c r="W77" s="36">
        <f t="shared" si="36"/>
        <v>3</v>
      </c>
      <c r="X77" s="36">
        <f t="shared" si="37"/>
        <v>1</v>
      </c>
      <c r="Y77" s="36">
        <f t="shared" si="38"/>
        <v>3</v>
      </c>
      <c r="Z77" s="36">
        <f t="shared" si="39"/>
        <v>3</v>
      </c>
      <c r="AA77" s="36">
        <f t="shared" si="40"/>
        <v>3</v>
      </c>
      <c r="AB77" s="36">
        <f t="shared" si="41"/>
        <v>4</v>
      </c>
      <c r="AC77" s="170">
        <f t="shared" si="42"/>
        <v>3</v>
      </c>
      <c r="AD77" s="36">
        <f t="shared" si="43"/>
        <v>3</v>
      </c>
      <c r="AE77" s="36" t="str">
        <f t="shared" si="29"/>
        <v>Highly Suitable</v>
      </c>
      <c r="AF77" s="171">
        <f t="shared" si="44"/>
        <v>0.74399999999999999</v>
      </c>
      <c r="AG77" s="36" t="str">
        <f t="shared" si="45"/>
        <v>High</v>
      </c>
    </row>
    <row r="78" spans="1:33" x14ac:dyDescent="0.25">
      <c r="A78" t="str">
        <f>INDEX(Aquifer!A:A,MATCH(B78,Aquifer!C:C,0))</f>
        <v>madhya pradesh</v>
      </c>
      <c r="B78" s="29" t="s">
        <v>292</v>
      </c>
      <c r="C78" s="9">
        <v>5.2323638313901002</v>
      </c>
      <c r="D78" s="7">
        <f>INDEX(Aquifer!L:L,MATCH(B78,Aquifer!C:C,0))*100</f>
        <v>152.17775217743571</v>
      </c>
      <c r="E78" s="7">
        <v>51</v>
      </c>
      <c r="F78" s="7">
        <v>69.899519440803843</v>
      </c>
      <c r="G78" s="8">
        <v>95</v>
      </c>
      <c r="H78" s="8">
        <f>INDEX(Aquifer!H:H,MATCH(B78,Aquifer!C:C,0))</f>
        <v>23.5</v>
      </c>
      <c r="I78" s="8">
        <f>INDEX(surface_water_body!E:E,MATCH(B78,surface_water_body!A:A,0))</f>
        <v>0.60676561975406906</v>
      </c>
      <c r="J78" s="8">
        <f>INDEX(Aquifer!J:J,MATCH(B78,Aquifer!C:C,0))*100</f>
        <v>34.177176852352623</v>
      </c>
      <c r="K78" s="8">
        <f>(INDEX(Tariff!D:D,MATCH(Adaptation!A78,Tariff!A:A,0)))*100</f>
        <v>135</v>
      </c>
      <c r="L78" s="8">
        <v>15.989999999999998</v>
      </c>
      <c r="M78" s="8">
        <v>6.5</v>
      </c>
      <c r="N78" s="8">
        <v>89.81</v>
      </c>
      <c r="P78" s="15"/>
      <c r="Q78">
        <f t="shared" si="30"/>
        <v>3</v>
      </c>
      <c r="R78">
        <f t="shared" si="31"/>
        <v>3</v>
      </c>
      <c r="S78">
        <f t="shared" si="32"/>
        <v>2</v>
      </c>
      <c r="T78" s="36">
        <f t="shared" si="33"/>
        <v>4</v>
      </c>
      <c r="U78" s="36">
        <f t="shared" si="34"/>
        <v>1</v>
      </c>
      <c r="V78" s="36">
        <f t="shared" si="35"/>
        <v>4</v>
      </c>
      <c r="W78" s="36">
        <f t="shared" si="36"/>
        <v>1</v>
      </c>
      <c r="X78" s="36">
        <f t="shared" si="37"/>
        <v>2</v>
      </c>
      <c r="Y78" s="36">
        <f t="shared" si="38"/>
        <v>2</v>
      </c>
      <c r="Z78" s="36">
        <f t="shared" si="39"/>
        <v>4</v>
      </c>
      <c r="AA78" s="36">
        <f t="shared" si="40"/>
        <v>3</v>
      </c>
      <c r="AB78" s="36">
        <f t="shared" si="41"/>
        <v>4</v>
      </c>
      <c r="AC78" s="170">
        <f t="shared" si="42"/>
        <v>2.9090909090909092</v>
      </c>
      <c r="AD78" s="36">
        <f t="shared" si="43"/>
        <v>3</v>
      </c>
      <c r="AE78" s="36" t="str">
        <f t="shared" si="29"/>
        <v>Highly Suitable</v>
      </c>
      <c r="AF78" s="171">
        <f t="shared" si="44"/>
        <v>0.63600000000000001</v>
      </c>
      <c r="AG78" s="36" t="str">
        <f t="shared" si="45"/>
        <v>High</v>
      </c>
    </row>
    <row r="79" spans="1:33" x14ac:dyDescent="0.25">
      <c r="A79" t="str">
        <f>INDEX(Aquifer!A:A,MATCH(B79,Aquifer!C:C,0))</f>
        <v>chhattisgarh</v>
      </c>
      <c r="B79" s="29" t="s">
        <v>293</v>
      </c>
      <c r="C79" s="8">
        <v>5.22</v>
      </c>
      <c r="D79" s="7">
        <f>INDEX(Aquifer!L:L,MATCH(B79,Aquifer!C:C,0))*100</f>
        <v>108.21823347858415</v>
      </c>
      <c r="E79" s="7">
        <v>47.3</v>
      </c>
      <c r="F79" s="7">
        <v>46.069457680459216</v>
      </c>
      <c r="G79" s="8">
        <v>99</v>
      </c>
      <c r="H79" s="8">
        <f>INDEX(Aquifer!H:H,MATCH(B79,Aquifer!C:C,0))</f>
        <v>48.56</v>
      </c>
      <c r="I79" s="8">
        <f>INDEX(surface_water_body!E:E,MATCH(B79,surface_water_body!A:A,0))</f>
        <v>0.24671607924427241</v>
      </c>
      <c r="J79" s="8">
        <f>INDEX(Aquifer!J:J,MATCH(B79,Aquifer!C:C,0))*100</f>
        <v>51.472000034210183</v>
      </c>
      <c r="K79" s="8">
        <f>(INDEX(Tariff!D:D,MATCH(Adaptation!A79,Tariff!A:A,0)))*100</f>
        <v>0</v>
      </c>
      <c r="L79" s="8">
        <v>12.3</v>
      </c>
      <c r="M79" s="8">
        <v>7.010174775938439</v>
      </c>
      <c r="N79" s="8">
        <v>90.05</v>
      </c>
      <c r="P79" s="15"/>
      <c r="Q79">
        <f t="shared" si="30"/>
        <v>3</v>
      </c>
      <c r="R79">
        <f t="shared" si="31"/>
        <v>4</v>
      </c>
      <c r="S79">
        <f t="shared" si="32"/>
        <v>3</v>
      </c>
      <c r="T79" s="36">
        <f t="shared" si="33"/>
        <v>2</v>
      </c>
      <c r="U79" s="36">
        <f t="shared" si="34"/>
        <v>1</v>
      </c>
      <c r="V79" s="36">
        <f t="shared" si="35"/>
        <v>4</v>
      </c>
      <c r="W79" s="36">
        <f t="shared" si="36"/>
        <v>1</v>
      </c>
      <c r="X79" s="36">
        <f t="shared" si="37"/>
        <v>3</v>
      </c>
      <c r="Y79" s="36">
        <f t="shared" si="38"/>
        <v>1</v>
      </c>
      <c r="Z79" s="36">
        <f t="shared" si="39"/>
        <v>4</v>
      </c>
      <c r="AA79" s="36">
        <f t="shared" si="40"/>
        <v>3</v>
      </c>
      <c r="AB79" s="36">
        <f t="shared" si="41"/>
        <v>4</v>
      </c>
      <c r="AC79" s="170">
        <f t="shared" si="42"/>
        <v>2.9090909090909092</v>
      </c>
      <c r="AD79" s="36">
        <f t="shared" si="43"/>
        <v>3</v>
      </c>
      <c r="AE79" s="36" t="str">
        <f t="shared" si="29"/>
        <v>Highly Suitable</v>
      </c>
      <c r="AF79" s="171">
        <f t="shared" si="44"/>
        <v>0.63600000000000001</v>
      </c>
      <c r="AG79" s="36" t="str">
        <f t="shared" si="45"/>
        <v>High</v>
      </c>
    </row>
    <row r="80" spans="1:33" x14ac:dyDescent="0.25">
      <c r="A80" t="str">
        <f>INDEX(Aquifer!A:A,MATCH(B80,Aquifer!C:C,0))</f>
        <v>uttar pradesh</v>
      </c>
      <c r="B80" s="29" t="s">
        <v>294</v>
      </c>
      <c r="C80" s="9">
        <v>5.0285332841286996</v>
      </c>
      <c r="D80" s="7">
        <f>INDEX(Aquifer!L:L,MATCH(B80,Aquifer!C:C,0))*100</f>
        <v>135.70228034698243</v>
      </c>
      <c r="E80" s="7">
        <v>57.7</v>
      </c>
      <c r="F80" s="7">
        <v>73.460577141558744</v>
      </c>
      <c r="G80" s="8">
        <v>2</v>
      </c>
      <c r="H80" s="8">
        <f>INDEX(Aquifer!H:H,MATCH(B80,Aquifer!C:C,0))</f>
        <v>66.11</v>
      </c>
      <c r="I80" s="8">
        <f>INDEX(surface_water_body!E:E,MATCH(B80,surface_water_body!A:A,0))</f>
        <v>9.7425775344923225E-3</v>
      </c>
      <c r="J80" s="8">
        <f>INDEX(Aquifer!J:J,MATCH(B80,Aquifer!C:C,0))*100</f>
        <v>77.396007281028091</v>
      </c>
      <c r="K80" s="8">
        <f>(INDEX(Tariff!D:D,MATCH(Adaptation!A80,Tariff!A:A,0)))*100</f>
        <v>0</v>
      </c>
      <c r="L80" s="8">
        <v>48.05</v>
      </c>
      <c r="M80" s="8">
        <v>6.53</v>
      </c>
      <c r="N80" s="8">
        <v>80.957631180000007</v>
      </c>
      <c r="P80" s="15"/>
      <c r="Q80">
        <f t="shared" si="30"/>
        <v>3</v>
      </c>
      <c r="R80">
        <f t="shared" si="31"/>
        <v>4</v>
      </c>
      <c r="S80">
        <f t="shared" si="32"/>
        <v>2</v>
      </c>
      <c r="T80" s="36">
        <f t="shared" si="33"/>
        <v>4</v>
      </c>
      <c r="U80" s="36">
        <f t="shared" si="34"/>
        <v>4</v>
      </c>
      <c r="V80" s="36">
        <f t="shared" si="35"/>
        <v>3</v>
      </c>
      <c r="W80" s="36">
        <f t="shared" si="36"/>
        <v>1</v>
      </c>
      <c r="X80" s="36">
        <f t="shared" si="37"/>
        <v>4</v>
      </c>
      <c r="Y80" s="36">
        <f t="shared" si="38"/>
        <v>1</v>
      </c>
      <c r="Z80" s="36">
        <f t="shared" si="39"/>
        <v>3</v>
      </c>
      <c r="AA80" s="36">
        <f t="shared" si="40"/>
        <v>3</v>
      </c>
      <c r="AB80" s="36">
        <f t="shared" si="41"/>
        <v>4</v>
      </c>
      <c r="AC80" s="170">
        <f t="shared" si="42"/>
        <v>2.9090909090909092</v>
      </c>
      <c r="AD80" s="36">
        <f t="shared" si="43"/>
        <v>3</v>
      </c>
      <c r="AE80" s="36" t="str">
        <f t="shared" si="29"/>
        <v>Highly Suitable</v>
      </c>
      <c r="AF80" s="171">
        <f t="shared" si="44"/>
        <v>0.63600000000000001</v>
      </c>
      <c r="AG80" s="36" t="str">
        <f t="shared" si="45"/>
        <v>High</v>
      </c>
    </row>
    <row r="81" spans="1:33" x14ac:dyDescent="0.25">
      <c r="A81" t="str">
        <f>INDEX(Aquifer!A:A,MATCH(B81,Aquifer!C:C,0))</f>
        <v>chhattisgarh</v>
      </c>
      <c r="B81" s="29" t="s">
        <v>295</v>
      </c>
      <c r="C81" s="8">
        <v>5.12</v>
      </c>
      <c r="D81" s="7">
        <f>INDEX(Aquifer!L:L,MATCH(B81,Aquifer!C:C,0))*100</f>
        <v>120.94481701036828</v>
      </c>
      <c r="E81" s="7">
        <v>39.299999999999997</v>
      </c>
      <c r="F81" s="7">
        <v>45.281715253632875</v>
      </c>
      <c r="G81" s="8">
        <v>96</v>
      </c>
      <c r="H81" s="8">
        <f>INDEX(Aquifer!H:H,MATCH(B81,Aquifer!C:C,0))</f>
        <v>63.94</v>
      </c>
      <c r="I81" s="8">
        <f>INDEX(surface_water_body!E:E,MATCH(B81,surface_water_body!A:A,0))</f>
        <v>28.363597537253504</v>
      </c>
      <c r="J81" s="8">
        <f>INDEX(Aquifer!J:J,MATCH(B81,Aquifer!C:C,0))*100</f>
        <v>22.386736670230608</v>
      </c>
      <c r="K81" s="8">
        <f>(INDEX(Tariff!D:D,MATCH(Adaptation!A81,Tariff!A:A,0)))*100</f>
        <v>0</v>
      </c>
      <c r="L81" s="8">
        <v>11.459999999999999</v>
      </c>
      <c r="M81" s="8">
        <v>5.4768754556153239</v>
      </c>
      <c r="N81" s="8">
        <v>82.490000000000009</v>
      </c>
      <c r="P81" s="15"/>
      <c r="Q81">
        <f t="shared" si="30"/>
        <v>3</v>
      </c>
      <c r="R81">
        <f t="shared" si="31"/>
        <v>4</v>
      </c>
      <c r="S81">
        <f t="shared" si="32"/>
        <v>3</v>
      </c>
      <c r="T81" s="36">
        <f t="shared" si="33"/>
        <v>2</v>
      </c>
      <c r="U81" s="36">
        <f t="shared" si="34"/>
        <v>1</v>
      </c>
      <c r="V81" s="36">
        <f t="shared" si="35"/>
        <v>3</v>
      </c>
      <c r="W81" s="36">
        <f t="shared" si="36"/>
        <v>4</v>
      </c>
      <c r="X81" s="36">
        <f t="shared" si="37"/>
        <v>1</v>
      </c>
      <c r="Y81" s="36">
        <f t="shared" si="38"/>
        <v>1</v>
      </c>
      <c r="Z81" s="36">
        <f t="shared" si="39"/>
        <v>4</v>
      </c>
      <c r="AA81" s="36">
        <f t="shared" si="40"/>
        <v>3</v>
      </c>
      <c r="AB81" s="36">
        <f t="shared" si="41"/>
        <v>4</v>
      </c>
      <c r="AC81" s="170">
        <f t="shared" si="42"/>
        <v>2.9090909090909092</v>
      </c>
      <c r="AD81" s="36">
        <f t="shared" si="43"/>
        <v>3</v>
      </c>
      <c r="AE81" s="36" t="str">
        <f t="shared" si="29"/>
        <v>Highly Suitable</v>
      </c>
      <c r="AF81" s="171">
        <f t="shared" si="44"/>
        <v>0.63600000000000001</v>
      </c>
      <c r="AG81" s="36" t="str">
        <f t="shared" si="45"/>
        <v>High</v>
      </c>
    </row>
    <row r="82" spans="1:33" x14ac:dyDescent="0.25">
      <c r="A82" t="str">
        <f>INDEX(Aquifer!A:A,MATCH(B82,Aquifer!C:C,0))</f>
        <v>odisha</v>
      </c>
      <c r="B82" s="29" t="s">
        <v>296</v>
      </c>
      <c r="C82" s="8">
        <v>5.12</v>
      </c>
      <c r="D82" s="7">
        <f>INDEX(Aquifer!L:L,MATCH(B82,Aquifer!C:C,0))*100</f>
        <v>104.78295819935693</v>
      </c>
      <c r="E82" s="7">
        <v>2.8</v>
      </c>
      <c r="F82" s="7">
        <v>37.53003913670382</v>
      </c>
      <c r="G82" s="8">
        <v>37</v>
      </c>
      <c r="H82" s="8">
        <f>INDEX(Aquifer!H:H,MATCH(B82,Aquifer!C:C,0))</f>
        <v>51.44</v>
      </c>
      <c r="I82" s="8">
        <f>INDEX(surface_water_body!E:E,MATCH(B82,surface_water_body!A:A,0))</f>
        <v>0.60614146497959132</v>
      </c>
      <c r="J82" s="8">
        <f>INDEX(Aquifer!J:J,MATCH(B82,Aquifer!C:C,0))*100</f>
        <v>30.759811136360959</v>
      </c>
      <c r="K82" s="8">
        <f>(INDEX(Tariff!D:D,MATCH(Adaptation!A82,Tariff!A:A,0)))*100</f>
        <v>150</v>
      </c>
      <c r="L82" s="8">
        <v>18.190000000000001</v>
      </c>
      <c r="M82" s="8">
        <v>4.71</v>
      </c>
      <c r="N82" s="8">
        <v>92.460000000000008</v>
      </c>
      <c r="P82" s="15"/>
      <c r="Q82">
        <f t="shared" si="30"/>
        <v>3</v>
      </c>
      <c r="R82">
        <f t="shared" si="31"/>
        <v>4</v>
      </c>
      <c r="S82">
        <f t="shared" si="32"/>
        <v>4</v>
      </c>
      <c r="T82" s="36">
        <f t="shared" si="33"/>
        <v>2</v>
      </c>
      <c r="U82" s="36">
        <f t="shared" si="34"/>
        <v>3</v>
      </c>
      <c r="V82" s="36">
        <f t="shared" si="35"/>
        <v>3</v>
      </c>
      <c r="W82" s="36">
        <f t="shared" si="36"/>
        <v>1</v>
      </c>
      <c r="X82" s="36">
        <f t="shared" si="37"/>
        <v>2</v>
      </c>
      <c r="Y82" s="36">
        <f t="shared" si="38"/>
        <v>3</v>
      </c>
      <c r="Z82" s="36">
        <f t="shared" si="39"/>
        <v>4</v>
      </c>
      <c r="AA82" s="36">
        <f t="shared" si="40"/>
        <v>4</v>
      </c>
      <c r="AB82" s="36">
        <f t="shared" si="41"/>
        <v>4</v>
      </c>
      <c r="AC82" s="170">
        <f t="shared" si="42"/>
        <v>3.0909090909090908</v>
      </c>
      <c r="AD82" s="36">
        <f t="shared" si="43"/>
        <v>3</v>
      </c>
      <c r="AE82" s="36" t="str">
        <f t="shared" si="29"/>
        <v>Highly Suitable</v>
      </c>
      <c r="AF82" s="171">
        <f t="shared" si="44"/>
        <v>0.84399999999999997</v>
      </c>
      <c r="AG82" s="36" t="str">
        <f t="shared" si="45"/>
        <v>Very High</v>
      </c>
    </row>
    <row r="83" spans="1:33" x14ac:dyDescent="0.25">
      <c r="A83" t="str">
        <f>INDEX(Aquifer!A:A,MATCH(B83,Aquifer!C:C,0))</f>
        <v>odisha</v>
      </c>
      <c r="B83" s="29" t="s">
        <v>31</v>
      </c>
      <c r="C83" s="9">
        <v>5.1067959853372997</v>
      </c>
      <c r="D83" s="7">
        <f>INDEX(Aquifer!L:L,MATCH(B83,Aquifer!C:C,0))*100</f>
        <v>121.30824358599546</v>
      </c>
      <c r="E83" s="7">
        <v>39</v>
      </c>
      <c r="F83" s="7">
        <v>44.403592181722132</v>
      </c>
      <c r="G83" s="8">
        <v>18</v>
      </c>
      <c r="H83" s="8">
        <f>INDEX(Aquifer!H:H,MATCH(B83,Aquifer!C:C,0))</f>
        <v>41.81</v>
      </c>
      <c r="I83" s="8">
        <f>INDEX(surface_water_body!E:E,MATCH(B83,surface_water_body!A:A,0))</f>
        <v>125.88599902021728</v>
      </c>
      <c r="J83" s="8">
        <f>INDEX(Aquifer!J:J,MATCH(B83,Aquifer!C:C,0))*100</f>
        <v>43.416541023226458</v>
      </c>
      <c r="K83" s="8">
        <f>(INDEX(Tariff!D:D,MATCH(Adaptation!A83,Tariff!A:A,0)))*100</f>
        <v>150</v>
      </c>
      <c r="L83" s="8">
        <v>6.29</v>
      </c>
      <c r="M83" s="8">
        <v>4.18</v>
      </c>
      <c r="N83" s="8">
        <v>86.86</v>
      </c>
      <c r="P83" s="15"/>
      <c r="Q83">
        <f t="shared" si="30"/>
        <v>3</v>
      </c>
      <c r="R83">
        <f t="shared" si="31"/>
        <v>4</v>
      </c>
      <c r="S83">
        <f t="shared" si="32"/>
        <v>3</v>
      </c>
      <c r="T83" s="36">
        <f t="shared" si="33"/>
        <v>2</v>
      </c>
      <c r="U83" s="36">
        <f t="shared" si="34"/>
        <v>4</v>
      </c>
      <c r="V83" s="36">
        <f t="shared" si="35"/>
        <v>4</v>
      </c>
      <c r="W83" s="36">
        <f t="shared" si="36"/>
        <v>4</v>
      </c>
      <c r="X83" s="36">
        <f t="shared" si="37"/>
        <v>2</v>
      </c>
      <c r="Y83" s="36">
        <f t="shared" si="38"/>
        <v>3</v>
      </c>
      <c r="Z83" s="36">
        <f t="shared" si="39"/>
        <v>4</v>
      </c>
      <c r="AA83" s="36">
        <f t="shared" si="40"/>
        <v>4</v>
      </c>
      <c r="AB83" s="36">
        <f t="shared" si="41"/>
        <v>4</v>
      </c>
      <c r="AC83" s="170">
        <f t="shared" si="42"/>
        <v>3.3636363636363638</v>
      </c>
      <c r="AD83" s="36">
        <f t="shared" si="43"/>
        <v>3</v>
      </c>
      <c r="AE83" s="36" t="str">
        <f t="shared" si="29"/>
        <v>Highly Suitable</v>
      </c>
      <c r="AF83" s="171">
        <f t="shared" si="44"/>
        <v>0.97499999999999998</v>
      </c>
      <c r="AG83" s="36" t="str">
        <f t="shared" si="45"/>
        <v>Very High</v>
      </c>
    </row>
    <row r="84" spans="1:33" x14ac:dyDescent="0.25">
      <c r="A84" t="str">
        <f>INDEX(Aquifer!A:A,MATCH(B84,Aquifer!C:C,0))</f>
        <v>uttar pradesh</v>
      </c>
      <c r="B84" s="29" t="s">
        <v>297</v>
      </c>
      <c r="C84" s="9">
        <v>5.2113838672124997</v>
      </c>
      <c r="D84" s="7">
        <f>INDEX(Aquifer!L:L,MATCH(B84,Aquifer!C:C,0))*100</f>
        <v>101.2230406407288</v>
      </c>
      <c r="E84" s="7">
        <v>45.8</v>
      </c>
      <c r="F84" s="7">
        <v>75.172134467395708</v>
      </c>
      <c r="G84" s="8">
        <v>7.0000000000000009</v>
      </c>
      <c r="H84" s="8">
        <f>INDEX(Aquifer!H:H,MATCH(B84,Aquifer!C:C,0))</f>
        <v>84.64</v>
      </c>
      <c r="I84" s="8">
        <f>INDEX(surface_water_body!E:E,MATCH(B84,surface_water_body!A:A,0))</f>
        <v>0.1543635999030139</v>
      </c>
      <c r="J84" s="8">
        <f>INDEX(Aquifer!J:J,MATCH(B84,Aquifer!C:C,0))*100</f>
        <v>57.017287476632582</v>
      </c>
      <c r="K84" s="8">
        <f>(INDEX(Tariff!D:D,MATCH(Adaptation!A84,Tariff!A:A,0)))*100</f>
        <v>0</v>
      </c>
      <c r="L84" s="8">
        <v>49.7</v>
      </c>
      <c r="M84" s="8">
        <v>6.2</v>
      </c>
      <c r="N84" s="8">
        <v>81.419550600000008</v>
      </c>
      <c r="P84" s="15"/>
      <c r="Q84">
        <f t="shared" si="30"/>
        <v>3</v>
      </c>
      <c r="R84">
        <f t="shared" si="31"/>
        <v>4</v>
      </c>
      <c r="S84">
        <f t="shared" si="32"/>
        <v>3</v>
      </c>
      <c r="T84" s="36">
        <f t="shared" si="33"/>
        <v>4</v>
      </c>
      <c r="U84" s="36">
        <f t="shared" si="34"/>
        <v>4</v>
      </c>
      <c r="V84" s="36">
        <f t="shared" si="35"/>
        <v>2</v>
      </c>
      <c r="W84" s="36">
        <f t="shared" si="36"/>
        <v>1</v>
      </c>
      <c r="X84" s="36">
        <f t="shared" si="37"/>
        <v>3</v>
      </c>
      <c r="Y84" s="36">
        <f t="shared" si="38"/>
        <v>1</v>
      </c>
      <c r="Z84" s="36">
        <f t="shared" si="39"/>
        <v>3</v>
      </c>
      <c r="AA84" s="36">
        <f t="shared" si="40"/>
        <v>3</v>
      </c>
      <c r="AB84" s="36">
        <f t="shared" si="41"/>
        <v>4</v>
      </c>
      <c r="AC84" s="170">
        <f t="shared" si="42"/>
        <v>2.8181818181818183</v>
      </c>
      <c r="AD84" s="36">
        <f t="shared" si="43"/>
        <v>3</v>
      </c>
      <c r="AE84" s="36" t="str">
        <f t="shared" si="29"/>
        <v>Highly Suitable</v>
      </c>
      <c r="AF84" s="171">
        <f t="shared" si="44"/>
        <v>0.52700000000000002</v>
      </c>
      <c r="AG84" s="36" t="str">
        <f t="shared" si="45"/>
        <v>Moderate</v>
      </c>
    </row>
    <row r="85" spans="1:33" x14ac:dyDescent="0.25">
      <c r="A85" t="str">
        <f>INDEX(Aquifer!A:A,MATCH(B85,Aquifer!C:C,0))</f>
        <v>chhattisgarh</v>
      </c>
      <c r="B85" s="29" t="s">
        <v>298</v>
      </c>
      <c r="C85" s="8">
        <v>5.16</v>
      </c>
      <c r="D85" s="7">
        <f>INDEX(Aquifer!L:L,MATCH(B85,Aquifer!C:C,0))*100</f>
        <v>116.58808614620956</v>
      </c>
      <c r="E85" s="7">
        <v>42.9</v>
      </c>
      <c r="F85" s="7">
        <v>44.167091186958736</v>
      </c>
      <c r="G85" s="8">
        <v>56.000000000000007</v>
      </c>
      <c r="H85" s="8">
        <f>INDEX(Aquifer!H:H,MATCH(B85,Aquifer!C:C,0))</f>
        <v>59.94</v>
      </c>
      <c r="I85" s="8">
        <f>INDEX(surface_water_body!E:E,MATCH(B85,surface_water_body!A:A,0))</f>
        <v>1.1887905464002182</v>
      </c>
      <c r="J85" s="8">
        <f>INDEX(Aquifer!J:J,MATCH(B85,Aquifer!C:C,0))*100</f>
        <v>52.607389467278928</v>
      </c>
      <c r="K85" s="8">
        <f>(INDEX(Tariff!D:D,MATCH(Adaptation!A85,Tariff!A:A,0)))*100</f>
        <v>0</v>
      </c>
      <c r="L85" s="8">
        <v>18.11</v>
      </c>
      <c r="M85" s="8">
        <v>7.1</v>
      </c>
      <c r="N85" s="8">
        <v>83.18</v>
      </c>
      <c r="P85" s="15"/>
      <c r="Q85">
        <f t="shared" si="30"/>
        <v>3</v>
      </c>
      <c r="R85">
        <f t="shared" si="31"/>
        <v>4</v>
      </c>
      <c r="S85">
        <f t="shared" si="32"/>
        <v>3</v>
      </c>
      <c r="T85" s="36">
        <f t="shared" si="33"/>
        <v>2</v>
      </c>
      <c r="U85" s="36">
        <f t="shared" si="34"/>
        <v>2</v>
      </c>
      <c r="V85" s="36">
        <f t="shared" si="35"/>
        <v>3</v>
      </c>
      <c r="W85" s="36">
        <f t="shared" si="36"/>
        <v>2</v>
      </c>
      <c r="X85" s="36">
        <f t="shared" si="37"/>
        <v>3</v>
      </c>
      <c r="Y85" s="36">
        <f t="shared" si="38"/>
        <v>1</v>
      </c>
      <c r="Z85" s="36">
        <f t="shared" si="39"/>
        <v>4</v>
      </c>
      <c r="AA85" s="36">
        <f t="shared" si="40"/>
        <v>3</v>
      </c>
      <c r="AB85" s="36">
        <f t="shared" si="41"/>
        <v>4</v>
      </c>
      <c r="AC85" s="170">
        <f t="shared" si="42"/>
        <v>2.9090909090909092</v>
      </c>
      <c r="AD85" s="36">
        <f t="shared" si="43"/>
        <v>3</v>
      </c>
      <c r="AE85" s="36" t="str">
        <f t="shared" si="29"/>
        <v>Highly Suitable</v>
      </c>
      <c r="AF85" s="171">
        <f t="shared" si="44"/>
        <v>0.63600000000000001</v>
      </c>
      <c r="AG85" s="36" t="str">
        <f t="shared" si="45"/>
        <v>High</v>
      </c>
    </row>
    <row r="86" spans="1:33" x14ac:dyDescent="0.25">
      <c r="A86" t="str">
        <f>INDEX(Aquifer!A:A,MATCH(B86,Aquifer!C:C,0))</f>
        <v>odisha</v>
      </c>
      <c r="B86" s="29" t="s">
        <v>32</v>
      </c>
      <c r="C86" s="8">
        <v>5.0999999999999996</v>
      </c>
      <c r="D86" s="7">
        <f>INDEX(Aquifer!L:L,MATCH(B86,Aquifer!C:C,0))*100</f>
        <v>100.43921207169842</v>
      </c>
      <c r="E86" s="7">
        <v>4.0999999999999996</v>
      </c>
      <c r="F86" s="7">
        <v>37.590691912935768</v>
      </c>
      <c r="G86" s="8">
        <v>48</v>
      </c>
      <c r="H86" s="8">
        <f>INDEX(Aquifer!H:H,MATCH(B86,Aquifer!C:C,0))</f>
        <v>16.8</v>
      </c>
      <c r="I86" s="8">
        <f>INDEX(surface_water_body!E:E,MATCH(B86,surface_water_body!A:A,0))</f>
        <v>0.14607310136273347</v>
      </c>
      <c r="J86" s="8">
        <f>INDEX(Aquifer!J:J,MATCH(B86,Aquifer!C:C,0))*100</f>
        <v>33.81390088471337</v>
      </c>
      <c r="K86" s="8">
        <f>(INDEX(Tariff!D:D,MATCH(Adaptation!A86,Tariff!A:A,0)))*100</f>
        <v>150</v>
      </c>
      <c r="L86" s="8">
        <v>11.04</v>
      </c>
      <c r="M86" s="8">
        <v>3.43</v>
      </c>
      <c r="N86" s="8">
        <v>82.62</v>
      </c>
      <c r="P86" s="15"/>
      <c r="Q86">
        <f t="shared" si="30"/>
        <v>3</v>
      </c>
      <c r="R86">
        <f t="shared" si="31"/>
        <v>4</v>
      </c>
      <c r="S86">
        <f t="shared" si="32"/>
        <v>4</v>
      </c>
      <c r="T86" s="36">
        <f t="shared" si="33"/>
        <v>2</v>
      </c>
      <c r="U86" s="36">
        <f t="shared" si="34"/>
        <v>3</v>
      </c>
      <c r="V86" s="36">
        <f t="shared" si="35"/>
        <v>4</v>
      </c>
      <c r="W86" s="36">
        <f t="shared" si="36"/>
        <v>1</v>
      </c>
      <c r="X86" s="36">
        <f t="shared" si="37"/>
        <v>2</v>
      </c>
      <c r="Y86" s="36">
        <f t="shared" si="38"/>
        <v>3</v>
      </c>
      <c r="Z86" s="36">
        <f t="shared" si="39"/>
        <v>4</v>
      </c>
      <c r="AA86" s="36">
        <f t="shared" si="40"/>
        <v>4</v>
      </c>
      <c r="AB86" s="36">
        <f t="shared" si="41"/>
        <v>4</v>
      </c>
      <c r="AC86" s="170">
        <f t="shared" si="42"/>
        <v>3.1818181818181817</v>
      </c>
      <c r="AD86" s="36">
        <f t="shared" si="43"/>
        <v>3</v>
      </c>
      <c r="AE86" s="36" t="str">
        <f t="shared" si="29"/>
        <v>Highly Suitable</v>
      </c>
      <c r="AF86" s="171">
        <f t="shared" si="44"/>
        <v>0.92</v>
      </c>
      <c r="AG86" s="36" t="str">
        <f t="shared" si="45"/>
        <v>Very High</v>
      </c>
    </row>
    <row r="87" spans="1:33" x14ac:dyDescent="0.25">
      <c r="A87" t="str">
        <f>INDEX(Aquifer!A:A,MATCH(B87,Aquifer!C:C,0))</f>
        <v>jharkhand</v>
      </c>
      <c r="B87" s="29" t="s">
        <v>299</v>
      </c>
      <c r="C87" s="9">
        <v>5.1096873319127996</v>
      </c>
      <c r="D87" s="7">
        <f>INDEX(Aquifer!L:L,MATCH(B87,Aquifer!C:C,0))*100</f>
        <v>173.11914567445729</v>
      </c>
      <c r="E87" s="7">
        <v>31.3</v>
      </c>
      <c r="F87" s="7">
        <v>47.050631913607823</v>
      </c>
      <c r="G87" s="8">
        <v>22</v>
      </c>
      <c r="H87" s="8">
        <f>INDEX(Aquifer!H:H,MATCH(B87,Aquifer!C:C,0))</f>
        <v>34.99</v>
      </c>
      <c r="I87" s="8">
        <f>INDEX(surface_water_body!E:E,MATCH(B87,surface_water_body!A:A,0))</f>
        <v>1.4889143471306971</v>
      </c>
      <c r="J87" s="8">
        <f>INDEX(Aquifer!J:J,MATCH(B87,Aquifer!C:C,0))*100</f>
        <v>16.717597207833528</v>
      </c>
      <c r="K87" s="8">
        <f>(INDEX(Tariff!D:D,MATCH(Adaptation!A87,Tariff!A:A,0)))*100</f>
        <v>95</v>
      </c>
      <c r="L87" s="8">
        <v>39.519999999999996</v>
      </c>
      <c r="M87" s="8">
        <v>7.46</v>
      </c>
      <c r="N87" s="8">
        <v>92.5</v>
      </c>
      <c r="P87" s="15"/>
      <c r="Q87">
        <f t="shared" si="30"/>
        <v>3</v>
      </c>
      <c r="R87">
        <f t="shared" si="31"/>
        <v>3</v>
      </c>
      <c r="S87">
        <f t="shared" si="32"/>
        <v>3</v>
      </c>
      <c r="T87" s="36">
        <f t="shared" si="33"/>
        <v>2</v>
      </c>
      <c r="U87" s="36">
        <f t="shared" si="34"/>
        <v>4</v>
      </c>
      <c r="V87" s="36">
        <f t="shared" si="35"/>
        <v>4</v>
      </c>
      <c r="W87" s="36">
        <f t="shared" si="36"/>
        <v>2</v>
      </c>
      <c r="X87" s="36">
        <f t="shared" si="37"/>
        <v>1</v>
      </c>
      <c r="Y87" s="36">
        <f t="shared" si="38"/>
        <v>2</v>
      </c>
      <c r="Z87" s="36">
        <f t="shared" si="39"/>
        <v>3</v>
      </c>
      <c r="AA87" s="36">
        <f t="shared" si="40"/>
        <v>3</v>
      </c>
      <c r="AB87" s="36">
        <f t="shared" si="41"/>
        <v>4</v>
      </c>
      <c r="AC87" s="170">
        <f t="shared" si="42"/>
        <v>2.7272727272727271</v>
      </c>
      <c r="AD87" s="36">
        <f t="shared" si="43"/>
        <v>3</v>
      </c>
      <c r="AE87" s="36" t="str">
        <f t="shared" si="29"/>
        <v>Highly Suitable</v>
      </c>
      <c r="AF87" s="171">
        <f t="shared" si="44"/>
        <v>0.41699999999999998</v>
      </c>
      <c r="AG87" s="36" t="str">
        <f t="shared" si="45"/>
        <v>Moderate</v>
      </c>
    </row>
    <row r="88" spans="1:33" x14ac:dyDescent="0.25">
      <c r="A88" t="str">
        <f>INDEX(Aquifer!A:A,MATCH(B88,Aquifer!C:C,0))</f>
        <v>west bengal</v>
      </c>
      <c r="B88" s="29" t="s">
        <v>300</v>
      </c>
      <c r="C88" s="9">
        <v>4.9909703332783</v>
      </c>
      <c r="D88" s="7">
        <f>INDEX(Aquifer!L:L,MATCH(B88,Aquifer!C:C,0))*100</f>
        <v>125.24666684876462</v>
      </c>
      <c r="E88" s="7">
        <v>15.8</v>
      </c>
      <c r="F88" s="7">
        <v>48.478721355671098</v>
      </c>
      <c r="G88" s="8">
        <v>86</v>
      </c>
      <c r="H88" s="8">
        <f>INDEX(Aquifer!H:H,MATCH(B88,Aquifer!C:C,0))</f>
        <v>17.260000000000002</v>
      </c>
      <c r="I88" s="8">
        <f>INDEX(surface_water_body!E:E,MATCH(B88,surface_water_body!A:A,0))</f>
        <v>2.3461609938548076</v>
      </c>
      <c r="J88" s="8">
        <f>INDEX(Aquifer!J:J,MATCH(B88,Aquifer!C:C,0))*100</f>
        <v>52.664446028584855</v>
      </c>
      <c r="K88" s="8">
        <f>(INDEX(Tariff!D:D,MATCH(Adaptation!A88,Tariff!A:A,0)))*100</f>
        <v>459.99999999999994</v>
      </c>
      <c r="L88" s="8">
        <v>8.4599999999999991</v>
      </c>
      <c r="M88" s="8">
        <v>5.3</v>
      </c>
      <c r="N88" s="8">
        <v>94.77849415</v>
      </c>
      <c r="P88" s="15"/>
      <c r="Q88">
        <f t="shared" si="30"/>
        <v>3</v>
      </c>
      <c r="R88">
        <f t="shared" si="31"/>
        <v>4</v>
      </c>
      <c r="S88">
        <f t="shared" si="32"/>
        <v>4</v>
      </c>
      <c r="T88" s="36">
        <f t="shared" si="33"/>
        <v>3</v>
      </c>
      <c r="U88" s="36">
        <f t="shared" si="34"/>
        <v>1</v>
      </c>
      <c r="V88" s="36">
        <f t="shared" si="35"/>
        <v>4</v>
      </c>
      <c r="W88" s="36">
        <f t="shared" si="36"/>
        <v>2</v>
      </c>
      <c r="X88" s="36">
        <f t="shared" si="37"/>
        <v>3</v>
      </c>
      <c r="Y88" s="36">
        <f t="shared" si="38"/>
        <v>4</v>
      </c>
      <c r="Z88" s="36">
        <f t="shared" si="39"/>
        <v>4</v>
      </c>
      <c r="AA88" s="36">
        <f t="shared" si="40"/>
        <v>3</v>
      </c>
      <c r="AB88" s="36">
        <f t="shared" si="41"/>
        <v>4</v>
      </c>
      <c r="AC88" s="170">
        <f t="shared" si="42"/>
        <v>3.4545454545454546</v>
      </c>
      <c r="AD88" s="36">
        <f t="shared" si="43"/>
        <v>3</v>
      </c>
      <c r="AE88" s="36" t="str">
        <f t="shared" si="29"/>
        <v>Highly Suitable</v>
      </c>
      <c r="AF88" s="171">
        <f t="shared" si="44"/>
        <v>0.98899999999999999</v>
      </c>
      <c r="AG88" s="36" t="str">
        <f t="shared" si="45"/>
        <v>Very High</v>
      </c>
    </row>
    <row r="89" spans="1:33" x14ac:dyDescent="0.25">
      <c r="A89" t="str">
        <f>INDEX(Aquifer!A:A,MATCH(B89,Aquifer!C:C,0))</f>
        <v>andhra pradesh</v>
      </c>
      <c r="B89" s="29" t="s">
        <v>301</v>
      </c>
      <c r="C89" s="9">
        <v>5.0508627413877001</v>
      </c>
      <c r="D89" s="7">
        <f>INDEX(Aquifer!L:L,MATCH(B89,Aquifer!C:C,0))*100</f>
        <v>139.78896531121748</v>
      </c>
      <c r="E89" s="7">
        <v>52.8</v>
      </c>
      <c r="F89" s="7">
        <v>55.371403078295778</v>
      </c>
      <c r="G89" s="8">
        <v>55.000000000000007</v>
      </c>
      <c r="H89" s="8">
        <f>INDEX(Aquifer!H:H,MATCH(B89,Aquifer!C:C,0))</f>
        <v>33.33</v>
      </c>
      <c r="I89" s="8">
        <f>INDEX(surface_water_body!E:E,MATCH(B89,surface_water_body!A:A,0))</f>
        <v>7.2871897986476446</v>
      </c>
      <c r="J89" s="8">
        <f>INDEX(Aquifer!J:J,MATCH(B89,Aquifer!C:C,0))*100</f>
        <v>48.210449432230256</v>
      </c>
      <c r="K89" s="8">
        <f>(INDEX(Tariff!D:D,MATCH(Adaptation!A89,Tariff!A:A,0)))*100</f>
        <v>0</v>
      </c>
      <c r="L89" s="8">
        <v>19.75</v>
      </c>
      <c r="M89" s="8">
        <v>4.0999999999999996</v>
      </c>
      <c r="N89" s="8">
        <v>96.76</v>
      </c>
      <c r="P89" s="15"/>
      <c r="Q89">
        <f t="shared" si="30"/>
        <v>3</v>
      </c>
      <c r="R89">
        <f t="shared" si="31"/>
        <v>4</v>
      </c>
      <c r="S89">
        <f t="shared" si="32"/>
        <v>2</v>
      </c>
      <c r="T89" s="36">
        <f t="shared" si="33"/>
        <v>3</v>
      </c>
      <c r="U89" s="36">
        <f t="shared" si="34"/>
        <v>2</v>
      </c>
      <c r="V89" s="36">
        <f t="shared" si="35"/>
        <v>4</v>
      </c>
      <c r="W89" s="36">
        <f t="shared" si="36"/>
        <v>4</v>
      </c>
      <c r="X89" s="36">
        <f t="shared" si="37"/>
        <v>2</v>
      </c>
      <c r="Y89" s="36">
        <f t="shared" si="38"/>
        <v>1</v>
      </c>
      <c r="Z89" s="36">
        <f t="shared" si="39"/>
        <v>4</v>
      </c>
      <c r="AA89" s="36">
        <f t="shared" si="40"/>
        <v>4</v>
      </c>
      <c r="AB89" s="36">
        <f t="shared" si="41"/>
        <v>4</v>
      </c>
      <c r="AC89" s="170">
        <f t="shared" si="42"/>
        <v>3.1818181818181817</v>
      </c>
      <c r="AD89" s="36">
        <f t="shared" si="43"/>
        <v>3</v>
      </c>
      <c r="AE89" s="36" t="str">
        <f t="shared" si="29"/>
        <v>Highly Suitable</v>
      </c>
      <c r="AF89" s="171">
        <f t="shared" si="44"/>
        <v>0.92</v>
      </c>
      <c r="AG89" s="36" t="str">
        <f t="shared" si="45"/>
        <v>Very High</v>
      </c>
    </row>
    <row r="90" spans="1:33" x14ac:dyDescent="0.25">
      <c r="A90" t="str">
        <f>INDEX(Aquifer!A:A,MATCH(B90,Aquifer!C:C,0))</f>
        <v>rajasthan</v>
      </c>
      <c r="B90" s="29" t="s">
        <v>302</v>
      </c>
      <c r="C90" s="9">
        <v>5.4165503567103004</v>
      </c>
      <c r="D90" s="7">
        <f>INDEX(Aquifer!L:L,MATCH(B90,Aquifer!C:C,0))*100</f>
        <v>144.81832033074738</v>
      </c>
      <c r="E90" s="7">
        <v>18.7</v>
      </c>
      <c r="F90" s="7">
        <v>74.175401480911646</v>
      </c>
      <c r="G90" s="8">
        <v>97</v>
      </c>
      <c r="H90" s="8">
        <f>INDEX(Aquifer!H:H,MATCH(B90,Aquifer!C:C,0))</f>
        <v>142.91</v>
      </c>
      <c r="I90" s="8">
        <f>INDEX(surface_water_body!E:E,MATCH(B90,surface_water_body!A:A,0))</f>
        <v>27.851875334651378</v>
      </c>
      <c r="J90" s="8">
        <f>INDEX(Aquifer!J:J,MATCH(B90,Aquifer!C:C,0))*100</f>
        <v>54.171081260051082</v>
      </c>
      <c r="K90" s="8">
        <f>(INDEX(Tariff!D:D,MATCH(Adaptation!A90,Tariff!A:A,0)))*100</f>
        <v>167</v>
      </c>
      <c r="L90" s="8">
        <v>90.429999999999993</v>
      </c>
      <c r="M90" s="8">
        <v>8.52</v>
      </c>
      <c r="N90" s="8">
        <v>76.000319789999992</v>
      </c>
      <c r="P90" s="15"/>
      <c r="Q90">
        <f t="shared" si="30"/>
        <v>4</v>
      </c>
      <c r="R90">
        <f t="shared" si="31"/>
        <v>3</v>
      </c>
      <c r="S90">
        <f t="shared" si="32"/>
        <v>4</v>
      </c>
      <c r="T90" s="36">
        <f t="shared" si="33"/>
        <v>4</v>
      </c>
      <c r="U90" s="36">
        <f t="shared" si="34"/>
        <v>1</v>
      </c>
      <c r="V90" s="36">
        <f t="shared" si="35"/>
        <v>1</v>
      </c>
      <c r="W90" s="36">
        <f t="shared" si="36"/>
        <v>4</v>
      </c>
      <c r="X90" s="36">
        <f t="shared" si="37"/>
        <v>3</v>
      </c>
      <c r="Y90" s="36">
        <f t="shared" si="38"/>
        <v>3</v>
      </c>
      <c r="Z90" s="36">
        <f t="shared" si="39"/>
        <v>1</v>
      </c>
      <c r="AA90" s="36">
        <f t="shared" si="40"/>
        <v>3</v>
      </c>
      <c r="AB90" s="36">
        <f t="shared" si="41"/>
        <v>3</v>
      </c>
      <c r="AC90" s="170">
        <f t="shared" si="42"/>
        <v>3</v>
      </c>
      <c r="AD90" s="36">
        <f t="shared" si="43"/>
        <v>3</v>
      </c>
      <c r="AE90" s="36" t="str">
        <f t="shared" si="29"/>
        <v>Highly Suitable</v>
      </c>
      <c r="AF90" s="171">
        <f t="shared" si="44"/>
        <v>0.74399999999999999</v>
      </c>
      <c r="AG90" s="36" t="str">
        <f t="shared" si="45"/>
        <v>High</v>
      </c>
    </row>
    <row r="91" spans="1:33" x14ac:dyDescent="0.25">
      <c r="A91" t="str">
        <f>INDEX(Aquifer!A:A,MATCH(B91,Aquifer!C:C,0))</f>
        <v>madhya pradesh</v>
      </c>
      <c r="B91" s="29" t="s">
        <v>303</v>
      </c>
      <c r="C91" s="8">
        <v>5.4</v>
      </c>
      <c r="D91" s="7">
        <f>INDEX(Aquifer!L:L,MATCH(B91,Aquifer!C:C,0))*100</f>
        <v>138.48527299487526</v>
      </c>
      <c r="E91" s="7">
        <v>17.600000000000001</v>
      </c>
      <c r="F91" s="7">
        <v>75.114240611498843</v>
      </c>
      <c r="G91" s="8">
        <v>98</v>
      </c>
      <c r="H91" s="8">
        <f>INDEX(Aquifer!H:H,MATCH(B91,Aquifer!C:C,0))</f>
        <v>43.32</v>
      </c>
      <c r="I91" s="8">
        <f>INDEX(surface_water_body!E:E,MATCH(B91,surface_water_body!A:A,0))</f>
        <v>0.77783342223243868</v>
      </c>
      <c r="J91" s="8">
        <f>INDEX(Aquifer!J:J,MATCH(B91,Aquifer!C:C,0))*100</f>
        <v>44.211425838670984</v>
      </c>
      <c r="K91" s="8">
        <f>(INDEX(Tariff!D:D,MATCH(Adaptation!A91,Tariff!A:A,0)))*100</f>
        <v>135</v>
      </c>
      <c r="L91" s="8">
        <v>53.300000000000004</v>
      </c>
      <c r="M91" s="8">
        <v>8.8000000000000007</v>
      </c>
      <c r="N91" s="8">
        <v>73.06</v>
      </c>
      <c r="P91" s="15"/>
      <c r="Q91">
        <f t="shared" si="30"/>
        <v>4</v>
      </c>
      <c r="R91">
        <f t="shared" si="31"/>
        <v>4</v>
      </c>
      <c r="S91">
        <f t="shared" si="32"/>
        <v>4</v>
      </c>
      <c r="T91" s="36">
        <f t="shared" si="33"/>
        <v>4</v>
      </c>
      <c r="U91" s="36">
        <f t="shared" si="34"/>
        <v>1</v>
      </c>
      <c r="V91" s="36">
        <f t="shared" si="35"/>
        <v>4</v>
      </c>
      <c r="W91" s="36">
        <f t="shared" si="36"/>
        <v>1</v>
      </c>
      <c r="X91" s="36">
        <f t="shared" si="37"/>
        <v>2</v>
      </c>
      <c r="Y91" s="36">
        <f t="shared" si="38"/>
        <v>2</v>
      </c>
      <c r="Z91" s="36">
        <f t="shared" si="39"/>
        <v>2</v>
      </c>
      <c r="AA91" s="36">
        <f t="shared" si="40"/>
        <v>3</v>
      </c>
      <c r="AB91" s="36">
        <f t="shared" si="41"/>
        <v>3</v>
      </c>
      <c r="AC91" s="170">
        <f t="shared" si="42"/>
        <v>3</v>
      </c>
      <c r="AD91" s="36">
        <f t="shared" si="43"/>
        <v>3</v>
      </c>
      <c r="AE91" s="36" t="str">
        <f t="shared" si="29"/>
        <v>Highly Suitable</v>
      </c>
      <c r="AF91" s="171">
        <f t="shared" si="44"/>
        <v>0.74399999999999999</v>
      </c>
      <c r="AG91" s="36" t="str">
        <f t="shared" si="45"/>
        <v>High</v>
      </c>
    </row>
    <row r="92" spans="1:33" x14ac:dyDescent="0.25">
      <c r="A92" t="str">
        <f>INDEX(Aquifer!A:A,MATCH(B92,Aquifer!C:C,0))</f>
        <v>assam</v>
      </c>
      <c r="B92" s="29" t="s">
        <v>304</v>
      </c>
      <c r="C92" s="8">
        <v>4.3</v>
      </c>
      <c r="D92" s="7">
        <f>INDEX(Aquifer!L:L,MATCH(B92,Aquifer!C:C,0))*100</f>
        <v>131.50950993628462</v>
      </c>
      <c r="E92" s="7">
        <v>1.8</v>
      </c>
      <c r="F92" s="7">
        <v>33.145278131448393</v>
      </c>
      <c r="G92" s="8">
        <v>5</v>
      </c>
      <c r="H92" s="8">
        <f>INDEX(Aquifer!H:H,MATCH(B92,Aquifer!C:C,0))</f>
        <v>1.01</v>
      </c>
      <c r="I92" s="8">
        <f>INDEX(surface_water_body!E:E,MATCH(B92,surface_water_body!A:A,0))</f>
        <v>1.4726627584092652E-2</v>
      </c>
      <c r="J92" s="8">
        <f>INDEX(Aquifer!J:J,MATCH(B92,Aquifer!C:C,0))*100</f>
        <v>8.6372749590834701</v>
      </c>
      <c r="K92" s="8">
        <f>(INDEX(Tariff!D:D,MATCH(Adaptation!A92,Tariff!A:A,0)))*100</f>
        <v>465.00000000000006</v>
      </c>
      <c r="L92" s="8">
        <v>28.12</v>
      </c>
      <c r="M92" s="8">
        <v>3.2429850396414022</v>
      </c>
      <c r="N92" s="8">
        <v>99.43</v>
      </c>
      <c r="P92" s="15"/>
      <c r="Q92">
        <f t="shared" si="30"/>
        <v>2</v>
      </c>
      <c r="R92">
        <f t="shared" si="31"/>
        <v>4</v>
      </c>
      <c r="S92">
        <f t="shared" si="32"/>
        <v>4</v>
      </c>
      <c r="T92" s="36">
        <f t="shared" si="33"/>
        <v>2</v>
      </c>
      <c r="U92" s="36">
        <f t="shared" si="34"/>
        <v>4</v>
      </c>
      <c r="V92" s="36">
        <f t="shared" si="35"/>
        <v>4</v>
      </c>
      <c r="W92" s="36">
        <f t="shared" si="36"/>
        <v>1</v>
      </c>
      <c r="X92" s="36">
        <f t="shared" si="37"/>
        <v>1</v>
      </c>
      <c r="Y92" s="36">
        <f t="shared" si="38"/>
        <v>4</v>
      </c>
      <c r="Z92" s="36">
        <f t="shared" si="39"/>
        <v>3</v>
      </c>
      <c r="AA92" s="36">
        <f t="shared" si="40"/>
        <v>4</v>
      </c>
      <c r="AB92" s="36">
        <f t="shared" si="41"/>
        <v>4</v>
      </c>
      <c r="AC92" s="170">
        <f t="shared" si="42"/>
        <v>3</v>
      </c>
      <c r="AD92" s="36">
        <f t="shared" si="43"/>
        <v>3</v>
      </c>
      <c r="AE92" s="36" t="str">
        <f t="shared" si="29"/>
        <v>Highly Suitable</v>
      </c>
      <c r="AF92" s="171">
        <f t="shared" si="44"/>
        <v>0.74399999999999999</v>
      </c>
      <c r="AG92" s="36" t="str">
        <f t="shared" si="45"/>
        <v>High</v>
      </c>
    </row>
    <row r="93" spans="1:33" x14ac:dyDescent="0.25">
      <c r="A93" t="str">
        <f>INDEX(Aquifer!A:A,MATCH(B93,Aquifer!C:C,0))</f>
        <v>madhya pradesh</v>
      </c>
      <c r="B93" s="29" t="s">
        <v>305</v>
      </c>
      <c r="C93" s="8">
        <v>5.18</v>
      </c>
      <c r="D93" s="7">
        <f>INDEX(Aquifer!L:L,MATCH(B93,Aquifer!C:C,0))*100</f>
        <v>159.3976074041143</v>
      </c>
      <c r="E93" s="7">
        <v>1.5</v>
      </c>
      <c r="F93" s="7">
        <v>65.078576471511127</v>
      </c>
      <c r="G93" s="8">
        <v>98</v>
      </c>
      <c r="H93" s="8">
        <f>INDEX(Aquifer!H:H,MATCH(B93,Aquifer!C:C,0))</f>
        <v>12.52</v>
      </c>
      <c r="I93" s="8">
        <f>INDEX(surface_water_body!E:E,MATCH(B93,surface_water_body!A:A,0))</f>
        <v>0.32326559453842774</v>
      </c>
      <c r="J93" s="8">
        <f>INDEX(Aquifer!J:J,MATCH(B93,Aquifer!C:C,0))*100</f>
        <v>55.147589396408826</v>
      </c>
      <c r="K93" s="8">
        <f>(INDEX(Tariff!D:D,MATCH(Adaptation!A93,Tariff!A:A,0)))*100</f>
        <v>135</v>
      </c>
      <c r="L93" s="8">
        <v>19.989999999999998</v>
      </c>
      <c r="M93" s="8">
        <v>5.35</v>
      </c>
      <c r="N93" s="8">
        <v>71.040000000000006</v>
      </c>
      <c r="P93" s="15"/>
      <c r="Q93">
        <f t="shared" si="30"/>
        <v>3</v>
      </c>
      <c r="R93">
        <f t="shared" si="31"/>
        <v>3</v>
      </c>
      <c r="S93">
        <f t="shared" si="32"/>
        <v>4</v>
      </c>
      <c r="T93" s="36">
        <f t="shared" si="33"/>
        <v>3</v>
      </c>
      <c r="U93" s="36">
        <f t="shared" si="34"/>
        <v>1</v>
      </c>
      <c r="V93" s="36">
        <f t="shared" si="35"/>
        <v>4</v>
      </c>
      <c r="W93" s="36">
        <f t="shared" si="36"/>
        <v>1</v>
      </c>
      <c r="X93" s="36">
        <f t="shared" si="37"/>
        <v>3</v>
      </c>
      <c r="Y93" s="36">
        <f t="shared" si="38"/>
        <v>2</v>
      </c>
      <c r="Z93" s="36">
        <f t="shared" si="39"/>
        <v>4</v>
      </c>
      <c r="AA93" s="36">
        <f t="shared" si="40"/>
        <v>3</v>
      </c>
      <c r="AB93" s="36">
        <f t="shared" si="41"/>
        <v>3</v>
      </c>
      <c r="AC93" s="170">
        <f t="shared" si="42"/>
        <v>3</v>
      </c>
      <c r="AD93" s="36">
        <f t="shared" si="43"/>
        <v>3</v>
      </c>
      <c r="AE93" s="36" t="str">
        <f t="shared" si="29"/>
        <v>Highly Suitable</v>
      </c>
      <c r="AF93" s="171">
        <f t="shared" si="44"/>
        <v>0.74399999999999999</v>
      </c>
      <c r="AG93" s="36" t="str">
        <f t="shared" si="45"/>
        <v>High</v>
      </c>
    </row>
    <row r="94" spans="1:33" x14ac:dyDescent="0.25">
      <c r="A94" t="str">
        <f>INDEX(Aquifer!A:A,MATCH(B94,Aquifer!C:C,0))</f>
        <v>jharkhand</v>
      </c>
      <c r="B94" s="29" t="s">
        <v>306</v>
      </c>
      <c r="C94" s="9">
        <v>4.8257714699990002</v>
      </c>
      <c r="D94" s="7">
        <f>INDEX(Aquifer!L:L,MATCH(B94,Aquifer!C:C,0))*100</f>
        <v>153.04606240713224</v>
      </c>
      <c r="E94" s="7">
        <v>10.6</v>
      </c>
      <c r="F94" s="7">
        <v>34.308979489044965</v>
      </c>
      <c r="G94" s="8">
        <v>0</v>
      </c>
      <c r="H94" s="8">
        <f>INDEX(Aquifer!H:H,MATCH(B94,Aquifer!C:C,0))</f>
        <v>24.61</v>
      </c>
      <c r="I94" s="8">
        <f>INDEX(surface_water_body!E:E,MATCH(B94,surface_water_body!A:A,0))</f>
        <v>1.3564877043978332</v>
      </c>
      <c r="J94" s="8">
        <f>INDEX(Aquifer!J:J,MATCH(B94,Aquifer!C:C,0))*100</f>
        <v>14.083115465812678</v>
      </c>
      <c r="K94" s="8">
        <f>(INDEX(Tariff!D:D,MATCH(Adaptation!A94,Tariff!A:A,0)))*100</f>
        <v>95</v>
      </c>
      <c r="L94" s="8">
        <v>41.68</v>
      </c>
      <c r="M94" s="8">
        <v>5.9</v>
      </c>
      <c r="N94" s="8">
        <v>70.05</v>
      </c>
      <c r="P94" s="15"/>
      <c r="Q94">
        <f t="shared" si="30"/>
        <v>3</v>
      </c>
      <c r="R94">
        <f t="shared" si="31"/>
        <v>3</v>
      </c>
      <c r="S94">
        <f t="shared" si="32"/>
        <v>4</v>
      </c>
      <c r="T94" s="36">
        <f t="shared" si="33"/>
        <v>2</v>
      </c>
      <c r="U94" s="36">
        <f t="shared" si="34"/>
        <v>4</v>
      </c>
      <c r="V94" s="36">
        <f t="shared" si="35"/>
        <v>4</v>
      </c>
      <c r="W94" s="36">
        <f t="shared" si="36"/>
        <v>2</v>
      </c>
      <c r="X94" s="36">
        <f t="shared" si="37"/>
        <v>1</v>
      </c>
      <c r="Y94" s="36">
        <f t="shared" si="38"/>
        <v>2</v>
      </c>
      <c r="Z94" s="36">
        <f t="shared" si="39"/>
        <v>3</v>
      </c>
      <c r="AA94" s="36">
        <f t="shared" si="40"/>
        <v>3</v>
      </c>
      <c r="AB94" s="36">
        <f t="shared" si="41"/>
        <v>3</v>
      </c>
      <c r="AC94" s="170">
        <f t="shared" si="42"/>
        <v>2.7272727272727271</v>
      </c>
      <c r="AD94" s="36">
        <f t="shared" si="43"/>
        <v>3</v>
      </c>
      <c r="AE94" s="36" t="str">
        <f t="shared" si="29"/>
        <v>Highly Suitable</v>
      </c>
      <c r="AF94" s="171">
        <f t="shared" si="44"/>
        <v>0.41699999999999998</v>
      </c>
      <c r="AG94" s="36" t="str">
        <f t="shared" si="45"/>
        <v>Moderate</v>
      </c>
    </row>
    <row r="95" spans="1:33" x14ac:dyDescent="0.25">
      <c r="A95" t="str">
        <f>INDEX(Aquifer!A:A,MATCH(B95,Aquifer!C:C,0))</f>
        <v>meghalaya</v>
      </c>
      <c r="B95" s="29" t="s">
        <v>307</v>
      </c>
      <c r="C95" s="9">
        <v>4.3666129501055</v>
      </c>
      <c r="D95" s="7">
        <f>INDEX(Aquifer!L:L,MATCH(B95,Aquifer!C:C,0))*100</f>
        <v>110.47069271758436</v>
      </c>
      <c r="E95" s="7">
        <v>36.1</v>
      </c>
      <c r="F95" s="7">
        <v>28.759477184985343</v>
      </c>
      <c r="G95" s="8">
        <v>0</v>
      </c>
      <c r="H95" s="8">
        <f>INDEX(Aquifer!H:H,MATCH(B95,Aquifer!C:C,0))</f>
        <v>4.1100000000000003</v>
      </c>
      <c r="I95" s="8">
        <f>INDEX(surface_water_body!E:E,MATCH(B95,surface_water_body!A:A,0))</f>
        <v>9.8112534273944702E-2</v>
      </c>
      <c r="J95" s="8">
        <f>INDEX(Aquifer!J:J,MATCH(B95,Aquifer!C:C,0))*100</f>
        <v>15.629771522167623</v>
      </c>
      <c r="K95" s="8">
        <f>(INDEX(Tariff!D:D,MATCH(Adaptation!A95,Tariff!A:A,0)))*100</f>
        <v>300</v>
      </c>
      <c r="L95" s="8">
        <v>0.73</v>
      </c>
      <c r="M95" s="8">
        <v>3.43</v>
      </c>
      <c r="N95" s="8">
        <v>84.41</v>
      </c>
      <c r="P95" s="15"/>
      <c r="Q95">
        <f t="shared" si="30"/>
        <v>2</v>
      </c>
      <c r="R95">
        <f t="shared" si="31"/>
        <v>4</v>
      </c>
      <c r="S95">
        <f t="shared" si="32"/>
        <v>3</v>
      </c>
      <c r="T95" s="36">
        <f t="shared" si="33"/>
        <v>2</v>
      </c>
      <c r="U95" s="36">
        <f t="shared" si="34"/>
        <v>4</v>
      </c>
      <c r="V95" s="36">
        <f t="shared" si="35"/>
        <v>4</v>
      </c>
      <c r="W95" s="36">
        <f t="shared" si="36"/>
        <v>1</v>
      </c>
      <c r="X95" s="36">
        <f t="shared" si="37"/>
        <v>1</v>
      </c>
      <c r="Y95" s="36">
        <f t="shared" si="38"/>
        <v>4</v>
      </c>
      <c r="Z95" s="36">
        <f t="shared" si="39"/>
        <v>4</v>
      </c>
      <c r="AA95" s="36">
        <f t="shared" si="40"/>
        <v>4</v>
      </c>
      <c r="AB95" s="36">
        <f t="shared" si="41"/>
        <v>4</v>
      </c>
      <c r="AC95" s="170">
        <f t="shared" si="42"/>
        <v>3</v>
      </c>
      <c r="AD95" s="36">
        <f t="shared" si="43"/>
        <v>3</v>
      </c>
      <c r="AE95" s="36" t="str">
        <f t="shared" si="29"/>
        <v>Highly Suitable</v>
      </c>
      <c r="AF95" s="171">
        <f t="shared" si="44"/>
        <v>0.74399999999999999</v>
      </c>
      <c r="AG95" s="36" t="str">
        <f t="shared" si="45"/>
        <v>High</v>
      </c>
    </row>
    <row r="96" spans="1:33" x14ac:dyDescent="0.25">
      <c r="A96" t="str">
        <f>INDEX(Aquifer!A:A,MATCH(B96,Aquifer!C:C,0))</f>
        <v>meghalaya</v>
      </c>
      <c r="B96" s="29" t="s">
        <v>33</v>
      </c>
      <c r="C96" s="9">
        <v>4.3096865774827</v>
      </c>
      <c r="D96" s="7">
        <f>INDEX(Aquifer!L:L,MATCH(B96,Aquifer!C:C,0))*100</f>
        <v>131.87731515780115</v>
      </c>
      <c r="E96" s="7">
        <v>26.8</v>
      </c>
      <c r="F96" s="7">
        <v>30.330196203541231</v>
      </c>
      <c r="G96" s="8">
        <v>0</v>
      </c>
      <c r="H96" s="8">
        <f>INDEX(Aquifer!H:H,MATCH(B96,Aquifer!C:C,0))</f>
        <v>2.84</v>
      </c>
      <c r="I96" s="8">
        <f>INDEX(surface_water_body!E:E,MATCH(B96,surface_water_body!A:A,0))</f>
        <v>1.0059579594055992</v>
      </c>
      <c r="J96" s="8">
        <f>INDEX(Aquifer!J:J,MATCH(B96,Aquifer!C:C,0))*100</f>
        <v>12.448768034942875</v>
      </c>
      <c r="K96" s="8">
        <f>(INDEX(Tariff!D:D,MATCH(Adaptation!A96,Tariff!A:A,0)))*100</f>
        <v>300</v>
      </c>
      <c r="L96" s="8">
        <v>0.12</v>
      </c>
      <c r="M96" s="8">
        <v>1.21</v>
      </c>
      <c r="N96" s="8">
        <v>81.23</v>
      </c>
      <c r="P96" s="15"/>
      <c r="Q96">
        <f t="shared" si="30"/>
        <v>2</v>
      </c>
      <c r="R96">
        <f t="shared" si="31"/>
        <v>4</v>
      </c>
      <c r="S96">
        <f t="shared" si="32"/>
        <v>3</v>
      </c>
      <c r="T96" s="36">
        <f t="shared" si="33"/>
        <v>2</v>
      </c>
      <c r="U96" s="36">
        <f t="shared" si="34"/>
        <v>4</v>
      </c>
      <c r="V96" s="36">
        <f t="shared" si="35"/>
        <v>4</v>
      </c>
      <c r="W96" s="36">
        <f t="shared" si="36"/>
        <v>2</v>
      </c>
      <c r="X96" s="36">
        <f t="shared" si="37"/>
        <v>1</v>
      </c>
      <c r="Y96" s="36">
        <f t="shared" si="38"/>
        <v>4</v>
      </c>
      <c r="Z96" s="36">
        <f t="shared" si="39"/>
        <v>4</v>
      </c>
      <c r="AA96" s="36">
        <f t="shared" si="40"/>
        <v>4</v>
      </c>
      <c r="AB96" s="36">
        <f t="shared" si="41"/>
        <v>4</v>
      </c>
      <c r="AC96" s="170">
        <f t="shared" si="42"/>
        <v>3.0909090909090908</v>
      </c>
      <c r="AD96" s="36">
        <f t="shared" si="43"/>
        <v>3</v>
      </c>
      <c r="AE96" s="36" t="str">
        <f t="shared" si="29"/>
        <v>Highly Suitable</v>
      </c>
      <c r="AF96" s="171">
        <f t="shared" si="44"/>
        <v>0.84399999999999997</v>
      </c>
      <c r="AG96" s="36" t="str">
        <f t="shared" si="45"/>
        <v>Very High</v>
      </c>
    </row>
    <row r="97" spans="1:33" x14ac:dyDescent="0.25">
      <c r="A97" t="str">
        <f>INDEX(Aquifer!A:A,MATCH(B97,Aquifer!C:C,0))</f>
        <v>assam</v>
      </c>
      <c r="B97" s="29" t="s">
        <v>308</v>
      </c>
      <c r="C97" s="9">
        <v>4.3779362819144003</v>
      </c>
      <c r="D97" s="7">
        <f>INDEX(Aquifer!L:L,MATCH(B97,Aquifer!C:C,0))*100</f>
        <v>171.54620943117288</v>
      </c>
      <c r="E97" s="7">
        <v>18.3</v>
      </c>
      <c r="F97" s="7">
        <v>37.756336247182368</v>
      </c>
      <c r="G97" s="8">
        <v>0</v>
      </c>
      <c r="H97" s="8">
        <f>INDEX(Aquifer!H:H,MATCH(B97,Aquifer!C:C,0))</f>
        <v>21.18</v>
      </c>
      <c r="I97" s="8">
        <f>INDEX(surface_water_body!E:E,MATCH(B97,surface_water_body!A:A,0))</f>
        <v>0.7607628003848258</v>
      </c>
      <c r="J97" s="8">
        <f>INDEX(Aquifer!J:J,MATCH(B97,Aquifer!C:C,0))*100</f>
        <v>39.680372807017541</v>
      </c>
      <c r="K97" s="8">
        <f>(INDEX(Tariff!D:D,MATCH(Adaptation!A97,Tariff!A:A,0)))*100</f>
        <v>465.00000000000006</v>
      </c>
      <c r="L97" s="8">
        <v>42.89</v>
      </c>
      <c r="M97" s="8">
        <v>3.9</v>
      </c>
      <c r="N97" s="8">
        <v>88.16</v>
      </c>
      <c r="P97" s="15"/>
      <c r="Q97">
        <f t="shared" si="30"/>
        <v>2</v>
      </c>
      <c r="R97">
        <f t="shared" si="31"/>
        <v>3</v>
      </c>
      <c r="S97">
        <f t="shared" si="32"/>
        <v>4</v>
      </c>
      <c r="T97" s="36">
        <f t="shared" si="33"/>
        <v>2</v>
      </c>
      <c r="U97" s="36">
        <f t="shared" si="34"/>
        <v>4</v>
      </c>
      <c r="V97" s="36">
        <f t="shared" si="35"/>
        <v>4</v>
      </c>
      <c r="W97" s="36">
        <f t="shared" si="36"/>
        <v>1</v>
      </c>
      <c r="X97" s="36">
        <f t="shared" si="37"/>
        <v>2</v>
      </c>
      <c r="Y97" s="36">
        <f t="shared" si="38"/>
        <v>4</v>
      </c>
      <c r="Z97" s="36">
        <f t="shared" si="39"/>
        <v>3</v>
      </c>
      <c r="AA97" s="36">
        <f t="shared" si="40"/>
        <v>4</v>
      </c>
      <c r="AB97" s="36">
        <f t="shared" si="41"/>
        <v>4</v>
      </c>
      <c r="AC97" s="170">
        <f t="shared" si="42"/>
        <v>3</v>
      </c>
      <c r="AD97" s="36">
        <f t="shared" si="43"/>
        <v>3</v>
      </c>
      <c r="AE97" s="36" t="str">
        <f t="shared" si="29"/>
        <v>Highly Suitable</v>
      </c>
      <c r="AF97" s="171">
        <f t="shared" si="44"/>
        <v>0.74399999999999999</v>
      </c>
      <c r="AG97" s="36" t="str">
        <f t="shared" si="45"/>
        <v>High</v>
      </c>
    </row>
    <row r="98" spans="1:33" x14ac:dyDescent="0.25">
      <c r="A98" t="str">
        <f>INDEX(Aquifer!A:A,MATCH(B98,Aquifer!C:C,0))</f>
        <v>andhra pradesh</v>
      </c>
      <c r="B98" s="29" t="s">
        <v>309</v>
      </c>
      <c r="C98" s="9">
        <v>5.1854454992559997</v>
      </c>
      <c r="D98" s="7">
        <f>INDEX(Aquifer!L:L,MATCH(B98,Aquifer!C:C,0))*100</f>
        <v>132.30069122195593</v>
      </c>
      <c r="E98" s="7">
        <v>64.900000000000006</v>
      </c>
      <c r="F98" s="7">
        <v>65.789020013478137</v>
      </c>
      <c r="G98" s="8">
        <v>91</v>
      </c>
      <c r="H98" s="8">
        <f>INDEX(Aquifer!H:H,MATCH(B98,Aquifer!C:C,0))</f>
        <v>19.34</v>
      </c>
      <c r="I98" s="8">
        <f>INDEX(surface_water_body!E:E,MATCH(B98,surface_water_body!A:A,0))</f>
        <v>0.89319908014174787</v>
      </c>
      <c r="J98" s="8">
        <f>INDEX(Aquifer!J:J,MATCH(B98,Aquifer!C:C,0))*100</f>
        <v>50.180798159017669</v>
      </c>
      <c r="K98" s="8">
        <f>(INDEX(Tariff!D:D,MATCH(Adaptation!A98,Tariff!A:A,0)))*100</f>
        <v>0</v>
      </c>
      <c r="L98" s="8">
        <v>19.600000000000001</v>
      </c>
      <c r="M98" s="8">
        <v>4.8</v>
      </c>
      <c r="N98" s="8">
        <v>92.51</v>
      </c>
      <c r="P98" s="15"/>
      <c r="Q98">
        <f t="shared" si="30"/>
        <v>3</v>
      </c>
      <c r="R98">
        <f t="shared" si="31"/>
        <v>4</v>
      </c>
      <c r="S98">
        <f t="shared" si="32"/>
        <v>2</v>
      </c>
      <c r="T98" s="36">
        <f t="shared" si="33"/>
        <v>3</v>
      </c>
      <c r="U98" s="36">
        <f t="shared" si="34"/>
        <v>1</v>
      </c>
      <c r="V98" s="36">
        <f t="shared" si="35"/>
        <v>4</v>
      </c>
      <c r="W98" s="36">
        <f t="shared" si="36"/>
        <v>1</v>
      </c>
      <c r="X98" s="36">
        <f t="shared" si="37"/>
        <v>3</v>
      </c>
      <c r="Y98" s="36">
        <f t="shared" si="38"/>
        <v>1</v>
      </c>
      <c r="Z98" s="36">
        <f t="shared" si="39"/>
        <v>4</v>
      </c>
      <c r="AA98" s="36">
        <f t="shared" si="40"/>
        <v>4</v>
      </c>
      <c r="AB98" s="36">
        <f t="shared" si="41"/>
        <v>4</v>
      </c>
      <c r="AC98" s="170">
        <f t="shared" si="42"/>
        <v>3</v>
      </c>
      <c r="AD98" s="36">
        <f t="shared" si="43"/>
        <v>3</v>
      </c>
      <c r="AE98" s="36" t="str">
        <f t="shared" si="29"/>
        <v>Highly Suitable</v>
      </c>
      <c r="AF98" s="171">
        <f t="shared" si="44"/>
        <v>0.74399999999999999</v>
      </c>
      <c r="AG98" s="36" t="str">
        <f t="shared" si="45"/>
        <v>High</v>
      </c>
    </row>
    <row r="99" spans="1:33" x14ac:dyDescent="0.25">
      <c r="A99" t="str">
        <f>INDEX(Aquifer!A:A,MATCH(B99,Aquifer!C:C,0))</f>
        <v>uttar pradesh</v>
      </c>
      <c r="B99" s="29" t="s">
        <v>310</v>
      </c>
      <c r="C99" s="9">
        <v>5.0484778093614997</v>
      </c>
      <c r="D99" s="7">
        <f>INDEX(Aquifer!L:L,MATCH(B99,Aquifer!C:C,0))*100</f>
        <v>201.77654708938741</v>
      </c>
      <c r="E99" s="7">
        <v>0</v>
      </c>
      <c r="F99" s="7">
        <v>71.298433521788425</v>
      </c>
      <c r="G99" s="8">
        <v>5</v>
      </c>
      <c r="H99" s="8">
        <f>INDEX(Aquifer!H:H,MATCH(B99,Aquifer!C:C,0))</f>
        <v>68.069999999999993</v>
      </c>
      <c r="I99" s="8">
        <f>INDEX(surface_water_body!E:E,MATCH(B99,surface_water_body!A:A,0))</f>
        <v>0.1224191381067912</v>
      </c>
      <c r="J99" s="8">
        <f>INDEX(Aquifer!J:J,MATCH(B99,Aquifer!C:C,0))*100</f>
        <v>29.159711133691392</v>
      </c>
      <c r="K99" s="8">
        <f>(INDEX(Tariff!D:D,MATCH(Adaptation!A99,Tariff!A:A,0)))*100</f>
        <v>0</v>
      </c>
      <c r="L99" s="8">
        <v>61.47</v>
      </c>
      <c r="M99" s="8">
        <v>8.9</v>
      </c>
      <c r="N99" s="8">
        <v>72.412461539999995</v>
      </c>
      <c r="P99" s="15"/>
      <c r="Q99">
        <f t="shared" si="30"/>
        <v>3</v>
      </c>
      <c r="R99">
        <f t="shared" si="31"/>
        <v>2</v>
      </c>
      <c r="S99">
        <f t="shared" si="32"/>
        <v>4</v>
      </c>
      <c r="T99" s="36">
        <f t="shared" si="33"/>
        <v>4</v>
      </c>
      <c r="U99" s="36">
        <f t="shared" si="34"/>
        <v>4</v>
      </c>
      <c r="V99" s="36">
        <f t="shared" si="35"/>
        <v>3</v>
      </c>
      <c r="W99" s="36">
        <f t="shared" si="36"/>
        <v>1</v>
      </c>
      <c r="X99" s="36">
        <f t="shared" si="37"/>
        <v>2</v>
      </c>
      <c r="Y99" s="36">
        <f t="shared" si="38"/>
        <v>1</v>
      </c>
      <c r="Z99" s="36">
        <f t="shared" si="39"/>
        <v>2</v>
      </c>
      <c r="AA99" s="36">
        <f t="shared" si="40"/>
        <v>3</v>
      </c>
      <c r="AB99" s="36">
        <f t="shared" si="41"/>
        <v>3</v>
      </c>
      <c r="AC99" s="170">
        <f t="shared" si="42"/>
        <v>2.5454545454545454</v>
      </c>
      <c r="AD99" s="36">
        <f t="shared" si="43"/>
        <v>3</v>
      </c>
      <c r="AE99" s="36" t="str">
        <f t="shared" si="29"/>
        <v>Highly Suitable</v>
      </c>
      <c r="AF99" s="171">
        <f t="shared" si="44"/>
        <v>0.22</v>
      </c>
      <c r="AG99" s="36" t="str">
        <f t="shared" si="45"/>
        <v>Low</v>
      </c>
    </row>
    <row r="100" spans="1:33" x14ac:dyDescent="0.25">
      <c r="A100" t="str">
        <f>INDEX(Aquifer!A:A,MATCH(B100,Aquifer!C:C,0))</f>
        <v>west bengal</v>
      </c>
      <c r="B100" s="29" t="s">
        <v>311</v>
      </c>
      <c r="C100" s="9">
        <v>4.7435687502741004</v>
      </c>
      <c r="D100" s="7">
        <f>INDEX(Aquifer!L:L,MATCH(B100,Aquifer!C:C,0))*100</f>
        <v>186.08728273102412</v>
      </c>
      <c r="E100" s="7">
        <v>32.200000000000003</v>
      </c>
      <c r="F100" s="7">
        <v>45.480323503304071</v>
      </c>
      <c r="G100" s="8">
        <v>3</v>
      </c>
      <c r="H100" s="8">
        <f>INDEX(Aquifer!H:H,MATCH(B100,Aquifer!C:C,0))</f>
        <v>21.55</v>
      </c>
      <c r="I100" s="8">
        <f>INDEX(surface_water_body!E:E,MATCH(B100,surface_water_body!A:A,0))</f>
        <v>7.5070071855972138</v>
      </c>
      <c r="J100" s="8">
        <f>INDEX(Aquifer!J:J,MATCH(B100,Aquifer!C:C,0))*100</f>
        <v>57.666791658253771</v>
      </c>
      <c r="K100" s="8">
        <f>(INDEX(Tariff!D:D,MATCH(Adaptation!A100,Tariff!A:A,0)))*100</f>
        <v>459.99999999999994</v>
      </c>
      <c r="L100" s="8">
        <v>17.28</v>
      </c>
      <c r="M100" s="8">
        <v>3.73</v>
      </c>
      <c r="N100" s="8">
        <v>99.726590760999997</v>
      </c>
      <c r="P100" s="15"/>
      <c r="Q100">
        <f t="shared" si="30"/>
        <v>3</v>
      </c>
      <c r="R100">
        <f t="shared" si="31"/>
        <v>2</v>
      </c>
      <c r="S100">
        <f t="shared" si="32"/>
        <v>3</v>
      </c>
      <c r="T100" s="36">
        <f t="shared" si="33"/>
        <v>2</v>
      </c>
      <c r="U100" s="36">
        <f t="shared" si="34"/>
        <v>4</v>
      </c>
      <c r="V100" s="36">
        <f t="shared" si="35"/>
        <v>4</v>
      </c>
      <c r="W100" s="36">
        <f t="shared" si="36"/>
        <v>4</v>
      </c>
      <c r="X100" s="36">
        <f t="shared" si="37"/>
        <v>3</v>
      </c>
      <c r="Y100" s="36">
        <f t="shared" si="38"/>
        <v>4</v>
      </c>
      <c r="Z100" s="36">
        <f t="shared" si="39"/>
        <v>4</v>
      </c>
      <c r="AA100" s="36">
        <f t="shared" si="40"/>
        <v>4</v>
      </c>
      <c r="AB100" s="36">
        <f t="shared" si="41"/>
        <v>4</v>
      </c>
      <c r="AC100" s="170">
        <f t="shared" si="42"/>
        <v>3.3636363636363638</v>
      </c>
      <c r="AD100" s="36">
        <f t="shared" si="43"/>
        <v>3</v>
      </c>
      <c r="AE100" s="36" t="str">
        <f t="shared" si="29"/>
        <v>Highly Suitable</v>
      </c>
      <c r="AF100" s="171">
        <f t="shared" si="44"/>
        <v>0.97499999999999998</v>
      </c>
      <c r="AG100" s="36" t="str">
        <f t="shared" si="45"/>
        <v>Very High</v>
      </c>
    </row>
    <row r="101" spans="1:33" x14ac:dyDescent="0.25">
      <c r="A101" t="str">
        <f>INDEX(Aquifer!A:A,MATCH(B101,Aquifer!C:C,0))</f>
        <v>odisha</v>
      </c>
      <c r="B101" s="29" t="s">
        <v>312</v>
      </c>
      <c r="C101" s="8">
        <v>4.95</v>
      </c>
      <c r="D101" s="7">
        <f>INDEX(Aquifer!L:L,MATCH(B101,Aquifer!C:C,0))*100</f>
        <v>116.63536018590239</v>
      </c>
      <c r="E101" s="7">
        <v>18.100000000000001</v>
      </c>
      <c r="F101" s="7">
        <v>34.002270147559592</v>
      </c>
      <c r="G101" s="8">
        <v>27</v>
      </c>
      <c r="H101" s="8">
        <f>INDEX(Aquifer!H:H,MATCH(B101,Aquifer!C:C,0))</f>
        <v>65.94</v>
      </c>
      <c r="I101" s="8">
        <f>INDEX(surface_water_body!E:E,MATCH(B101,surface_water_body!A:A,0))</f>
        <v>8.1478551380881156E-2</v>
      </c>
      <c r="J101" s="8">
        <f>INDEX(Aquifer!J:J,MATCH(B101,Aquifer!C:C,0))*100</f>
        <v>38.854674938207971</v>
      </c>
      <c r="K101" s="8">
        <f>(INDEX(Tariff!D:D,MATCH(Adaptation!A101,Tariff!A:A,0)))*100</f>
        <v>150</v>
      </c>
      <c r="L101" s="8">
        <v>25.66</v>
      </c>
      <c r="M101" s="8">
        <v>4.3</v>
      </c>
      <c r="N101" s="8">
        <v>95.75</v>
      </c>
      <c r="P101" s="15"/>
      <c r="Q101">
        <f t="shared" si="30"/>
        <v>3</v>
      </c>
      <c r="R101">
        <f t="shared" si="31"/>
        <v>4</v>
      </c>
      <c r="S101">
        <f t="shared" si="32"/>
        <v>4</v>
      </c>
      <c r="T101" s="36">
        <f t="shared" si="33"/>
        <v>2</v>
      </c>
      <c r="U101" s="36">
        <f t="shared" si="34"/>
        <v>3</v>
      </c>
      <c r="V101" s="36">
        <f t="shared" si="35"/>
        <v>3</v>
      </c>
      <c r="W101" s="36">
        <f t="shared" si="36"/>
        <v>1</v>
      </c>
      <c r="X101" s="36">
        <f t="shared" si="37"/>
        <v>2</v>
      </c>
      <c r="Y101" s="36">
        <f t="shared" si="38"/>
        <v>3</v>
      </c>
      <c r="Z101" s="36">
        <f t="shared" si="39"/>
        <v>3</v>
      </c>
      <c r="AA101" s="36">
        <f t="shared" si="40"/>
        <v>4</v>
      </c>
      <c r="AB101" s="36">
        <f t="shared" si="41"/>
        <v>4</v>
      </c>
      <c r="AC101" s="170">
        <f t="shared" si="42"/>
        <v>3</v>
      </c>
      <c r="AD101" s="36">
        <f t="shared" si="43"/>
        <v>3</v>
      </c>
      <c r="AE101" s="36" t="str">
        <f t="shared" si="29"/>
        <v>Highly Suitable</v>
      </c>
      <c r="AF101" s="171">
        <f t="shared" si="44"/>
        <v>0.74399999999999999</v>
      </c>
      <c r="AG101" s="36" t="str">
        <f t="shared" si="45"/>
        <v>High</v>
      </c>
    </row>
    <row r="102" spans="1:33" x14ac:dyDescent="0.25">
      <c r="A102" t="str">
        <f>INDEX(Aquifer!A:A,MATCH(B102,Aquifer!C:C,0))</f>
        <v>assam</v>
      </c>
      <c r="B102" s="29" t="s">
        <v>313</v>
      </c>
      <c r="C102" s="9">
        <v>4.4168864332815003</v>
      </c>
      <c r="D102" s="7">
        <f>INDEX(Aquifer!L:L,MATCH(B102,Aquifer!C:C,0))*100</f>
        <v>181.12038093738931</v>
      </c>
      <c r="E102" s="7">
        <v>9.1999999999999993</v>
      </c>
      <c r="F102" s="7">
        <v>37.661624786533295</v>
      </c>
      <c r="G102" s="8">
        <v>3</v>
      </c>
      <c r="H102" s="8">
        <f>INDEX(Aquifer!H:H,MATCH(B102,Aquifer!C:C,0))</f>
        <v>31.25</v>
      </c>
      <c r="I102" s="8">
        <f>INDEX(surface_water_body!E:E,MATCH(B102,surface_water_body!A:A,0))</f>
        <v>0.29747167105339128</v>
      </c>
      <c r="J102" s="8">
        <f>INDEX(Aquifer!J:J,MATCH(B102,Aquifer!C:C,0))*100</f>
        <v>31.878312686216088</v>
      </c>
      <c r="K102" s="8">
        <f>(INDEX(Tariff!D:D,MATCH(Adaptation!A102,Tariff!A:A,0)))*100</f>
        <v>465.00000000000006</v>
      </c>
      <c r="L102" s="8">
        <v>41.05</v>
      </c>
      <c r="M102" s="8">
        <v>3.3</v>
      </c>
      <c r="N102" s="8">
        <v>87.640000000000015</v>
      </c>
      <c r="P102" s="15"/>
      <c r="Q102">
        <f t="shared" si="30"/>
        <v>2</v>
      </c>
      <c r="R102">
        <f t="shared" si="31"/>
        <v>2</v>
      </c>
      <c r="S102">
        <f t="shared" si="32"/>
        <v>4</v>
      </c>
      <c r="T102" s="36">
        <f t="shared" si="33"/>
        <v>2</v>
      </c>
      <c r="U102" s="36">
        <f t="shared" si="34"/>
        <v>4</v>
      </c>
      <c r="V102" s="36">
        <f t="shared" si="35"/>
        <v>4</v>
      </c>
      <c r="W102" s="36">
        <f t="shared" si="36"/>
        <v>1</v>
      </c>
      <c r="X102" s="36">
        <f t="shared" si="37"/>
        <v>2</v>
      </c>
      <c r="Y102" s="36">
        <f t="shared" si="38"/>
        <v>4</v>
      </c>
      <c r="Z102" s="36">
        <f t="shared" si="39"/>
        <v>3</v>
      </c>
      <c r="AA102" s="36">
        <f t="shared" si="40"/>
        <v>4</v>
      </c>
      <c r="AB102" s="36">
        <f t="shared" si="41"/>
        <v>4</v>
      </c>
      <c r="AC102" s="170">
        <f t="shared" si="42"/>
        <v>2.9090909090909092</v>
      </c>
      <c r="AD102" s="36">
        <f t="shared" si="43"/>
        <v>3</v>
      </c>
      <c r="AE102" s="36" t="str">
        <f t="shared" si="29"/>
        <v>Highly Suitable</v>
      </c>
      <c r="AF102" s="171">
        <f t="shared" si="44"/>
        <v>0.63600000000000001</v>
      </c>
      <c r="AG102" s="36" t="str">
        <f t="shared" si="45"/>
        <v>High</v>
      </c>
    </row>
    <row r="103" spans="1:33" x14ac:dyDescent="0.25">
      <c r="A103" t="str">
        <f>INDEX(Aquifer!A:A,MATCH(B103,Aquifer!C:C,0))</f>
        <v>mizoram</v>
      </c>
      <c r="B103" s="29" t="s">
        <v>34</v>
      </c>
      <c r="C103" s="8">
        <v>4.5999999999999996</v>
      </c>
      <c r="D103" s="7">
        <f>INDEX(Aquifer!L:L,MATCH(B103,Aquifer!C:C,0))*100</f>
        <v>100</v>
      </c>
      <c r="E103" s="7">
        <v>23.5</v>
      </c>
      <c r="F103" s="7">
        <v>32.605624327233592</v>
      </c>
      <c r="G103" s="8">
        <v>0</v>
      </c>
      <c r="H103" s="8">
        <f>INDEX(Aquifer!H:H,MATCH(B103,Aquifer!C:C,0))</f>
        <v>1.22</v>
      </c>
      <c r="I103" s="8">
        <f>INDEX(surface_water_body!E:E,MATCH(B103,surface_water_body!A:A,0))</f>
        <v>0.75601851473720816</v>
      </c>
      <c r="J103" s="8">
        <f>INDEX(Aquifer!J:J,MATCH(B103,Aquifer!C:C,0))*100</f>
        <v>16.408976792603024</v>
      </c>
      <c r="K103" s="8">
        <f>(INDEX(Tariff!D:D,MATCH(Adaptation!A103,Tariff!A:A,0)))*100</f>
        <v>380</v>
      </c>
      <c r="L103" s="8">
        <v>0</v>
      </c>
      <c r="M103" s="8">
        <v>1.6222337032157148</v>
      </c>
      <c r="N103" s="8">
        <v>44.13</v>
      </c>
      <c r="P103" s="15"/>
      <c r="Q103">
        <f t="shared" si="30"/>
        <v>3</v>
      </c>
      <c r="R103">
        <f t="shared" si="31"/>
        <v>4</v>
      </c>
      <c r="S103">
        <f t="shared" si="32"/>
        <v>4</v>
      </c>
      <c r="T103" s="36">
        <f t="shared" si="33"/>
        <v>2</v>
      </c>
      <c r="U103" s="36">
        <f t="shared" si="34"/>
        <v>4</v>
      </c>
      <c r="V103" s="36">
        <f t="shared" si="35"/>
        <v>4</v>
      </c>
      <c r="W103" s="36">
        <f t="shared" si="36"/>
        <v>1</v>
      </c>
      <c r="X103" s="36">
        <f t="shared" si="37"/>
        <v>1</v>
      </c>
      <c r="Y103" s="36">
        <f t="shared" si="38"/>
        <v>4</v>
      </c>
      <c r="Z103" s="36">
        <f t="shared" si="39"/>
        <v>4</v>
      </c>
      <c r="AA103" s="36">
        <f t="shared" si="40"/>
        <v>4</v>
      </c>
      <c r="AB103" s="36">
        <f t="shared" si="41"/>
        <v>2</v>
      </c>
      <c r="AC103" s="170">
        <f t="shared" si="42"/>
        <v>3</v>
      </c>
      <c r="AD103" s="36">
        <f t="shared" si="43"/>
        <v>3</v>
      </c>
      <c r="AE103" s="36" t="str">
        <f t="shared" si="29"/>
        <v>Highly Suitable</v>
      </c>
      <c r="AF103" s="171">
        <f t="shared" si="44"/>
        <v>0.74399999999999999</v>
      </c>
      <c r="AG103" s="36" t="str">
        <f t="shared" si="45"/>
        <v>High</v>
      </c>
    </row>
    <row r="104" spans="1:33" x14ac:dyDescent="0.25">
      <c r="A104" t="str">
        <f>INDEX(Aquifer!A:A,MATCH(B104,Aquifer!C:C,0))</f>
        <v>odisha</v>
      </c>
      <c r="B104" s="29" t="s">
        <v>314</v>
      </c>
      <c r="C104" s="9">
        <v>5.109719442407</v>
      </c>
      <c r="D104" s="7">
        <f>INDEX(Aquifer!L:L,MATCH(B104,Aquifer!C:C,0))*100</f>
        <v>117.50329066986258</v>
      </c>
      <c r="E104" s="7">
        <v>44.1</v>
      </c>
      <c r="F104" s="7">
        <v>37.138979926259729</v>
      </c>
      <c r="G104" s="8">
        <v>31</v>
      </c>
      <c r="H104" s="8">
        <f>INDEX(Aquifer!H:H,MATCH(B104,Aquifer!C:C,0))</f>
        <v>23.59</v>
      </c>
      <c r="I104" s="8">
        <f>INDEX(surface_water_body!E:E,MATCH(B104,surface_water_body!A:A,0))</f>
        <v>2.8548152943823932E-2</v>
      </c>
      <c r="J104" s="8">
        <f>INDEX(Aquifer!J:J,MATCH(B104,Aquifer!C:C,0))*100</f>
        <v>32.592779306108277</v>
      </c>
      <c r="K104" s="8">
        <f>(INDEX(Tariff!D:D,MATCH(Adaptation!A104,Tariff!A:A,0)))*100</f>
        <v>150</v>
      </c>
      <c r="L104" s="8">
        <v>6.9599999999999991</v>
      </c>
      <c r="M104" s="8">
        <v>4.8</v>
      </c>
      <c r="N104" s="8">
        <v>82.759999999999991</v>
      </c>
      <c r="P104" s="15"/>
      <c r="Q104">
        <f t="shared" si="30"/>
        <v>3</v>
      </c>
      <c r="R104">
        <f t="shared" si="31"/>
        <v>4</v>
      </c>
      <c r="S104">
        <f t="shared" si="32"/>
        <v>3</v>
      </c>
      <c r="T104" s="36">
        <f t="shared" si="33"/>
        <v>2</v>
      </c>
      <c r="U104" s="36">
        <f t="shared" si="34"/>
        <v>3</v>
      </c>
      <c r="V104" s="36">
        <f t="shared" si="35"/>
        <v>4</v>
      </c>
      <c r="W104" s="36">
        <f t="shared" si="36"/>
        <v>1</v>
      </c>
      <c r="X104" s="36">
        <f t="shared" si="37"/>
        <v>2</v>
      </c>
      <c r="Y104" s="36">
        <f t="shared" si="38"/>
        <v>3</v>
      </c>
      <c r="Z104" s="36">
        <f t="shared" si="39"/>
        <v>4</v>
      </c>
      <c r="AA104" s="36">
        <f t="shared" si="40"/>
        <v>4</v>
      </c>
      <c r="AB104" s="36">
        <f t="shared" si="41"/>
        <v>4</v>
      </c>
      <c r="AC104" s="170">
        <f t="shared" si="42"/>
        <v>3.0909090909090908</v>
      </c>
      <c r="AD104" s="36">
        <f t="shared" si="43"/>
        <v>3</v>
      </c>
      <c r="AE104" s="36" t="str">
        <f t="shared" si="29"/>
        <v>Highly Suitable</v>
      </c>
      <c r="AF104" s="171">
        <f t="shared" si="44"/>
        <v>0.84399999999999997</v>
      </c>
      <c r="AG104" s="36" t="str">
        <f t="shared" si="45"/>
        <v>Very High</v>
      </c>
    </row>
    <row r="105" spans="1:33" x14ac:dyDescent="0.25">
      <c r="A105" t="str">
        <f>INDEX(Aquifer!A:A,MATCH(B105,Aquifer!C:C,0))</f>
        <v>madhya pradesh</v>
      </c>
      <c r="B105" s="29" t="s">
        <v>315</v>
      </c>
      <c r="C105" s="9">
        <v>5.2081147853276999</v>
      </c>
      <c r="D105" s="7">
        <f>INDEX(Aquifer!L:L,MATCH(B105,Aquifer!C:C,0))*100</f>
        <v>159.51036578655538</v>
      </c>
      <c r="E105" s="7">
        <v>17.399999999999999</v>
      </c>
      <c r="F105" s="7">
        <v>68.072653396860701</v>
      </c>
      <c r="G105" s="8">
        <v>100</v>
      </c>
      <c r="H105" s="8">
        <f>INDEX(Aquifer!H:H,MATCH(B105,Aquifer!C:C,0))</f>
        <v>20.41</v>
      </c>
      <c r="I105" s="8">
        <f>INDEX(surface_water_body!E:E,MATCH(B105,surface_water_body!A:A,0))</f>
        <v>4.8128476276000507</v>
      </c>
      <c r="J105" s="8">
        <f>INDEX(Aquifer!J:J,MATCH(B105,Aquifer!C:C,0))*100</f>
        <v>24.468520307925253</v>
      </c>
      <c r="K105" s="8">
        <f>(INDEX(Tariff!D:D,MATCH(Adaptation!A105,Tariff!A:A,0)))*100</f>
        <v>135</v>
      </c>
      <c r="L105" s="8">
        <v>18.649999999999999</v>
      </c>
      <c r="M105" s="8">
        <v>6.07</v>
      </c>
      <c r="N105" s="8">
        <v>78.240000000000009</v>
      </c>
      <c r="P105" s="15"/>
      <c r="Q105">
        <f t="shared" si="30"/>
        <v>3</v>
      </c>
      <c r="R105">
        <f t="shared" si="31"/>
        <v>3</v>
      </c>
      <c r="S105">
        <f t="shared" si="32"/>
        <v>4</v>
      </c>
      <c r="T105" s="36">
        <f t="shared" si="33"/>
        <v>4</v>
      </c>
      <c r="U105" s="36">
        <f t="shared" si="34"/>
        <v>1</v>
      </c>
      <c r="V105" s="36">
        <f t="shared" si="35"/>
        <v>4</v>
      </c>
      <c r="W105" s="36">
        <f t="shared" si="36"/>
        <v>3</v>
      </c>
      <c r="X105" s="36">
        <f t="shared" si="37"/>
        <v>1</v>
      </c>
      <c r="Y105" s="36">
        <f t="shared" si="38"/>
        <v>2</v>
      </c>
      <c r="Z105" s="36">
        <f t="shared" si="39"/>
        <v>4</v>
      </c>
      <c r="AA105" s="36">
        <f t="shared" si="40"/>
        <v>3</v>
      </c>
      <c r="AB105" s="36">
        <f t="shared" si="41"/>
        <v>3</v>
      </c>
      <c r="AC105" s="170">
        <f t="shared" si="42"/>
        <v>3.0909090909090908</v>
      </c>
      <c r="AD105" s="36">
        <f t="shared" si="43"/>
        <v>3</v>
      </c>
      <c r="AE105" s="36" t="str">
        <f t="shared" si="29"/>
        <v>Highly Suitable</v>
      </c>
      <c r="AF105" s="171">
        <f t="shared" si="44"/>
        <v>0.84399999999999997</v>
      </c>
      <c r="AG105" s="36" t="str">
        <f t="shared" si="45"/>
        <v>Very High</v>
      </c>
    </row>
    <row r="106" spans="1:33" x14ac:dyDescent="0.25">
      <c r="A106" t="str">
        <f>INDEX(Aquifer!A:A,MATCH(B106,Aquifer!C:C,0))</f>
        <v>assam</v>
      </c>
      <c r="B106" s="29" t="s">
        <v>316</v>
      </c>
      <c r="C106" s="9">
        <v>4.3976025701363</v>
      </c>
      <c r="D106" s="7">
        <f>INDEX(Aquifer!L:L,MATCH(B106,Aquifer!C:C,0))*100</f>
        <v>145.19346506437992</v>
      </c>
      <c r="E106" s="7">
        <v>22.5</v>
      </c>
      <c r="F106" s="7">
        <v>40.119350688456379</v>
      </c>
      <c r="G106" s="8">
        <v>4</v>
      </c>
      <c r="H106" s="8">
        <f>INDEX(Aquifer!H:H,MATCH(B106,Aquifer!C:C,0))</f>
        <v>28.55</v>
      </c>
      <c r="I106" s="8">
        <f>INDEX(surface_water_body!E:E,MATCH(B106,surface_water_body!A:A,0))</f>
        <v>0.22467255653093066</v>
      </c>
      <c r="J106" s="8">
        <f>INDEX(Aquifer!J:J,MATCH(B106,Aquifer!C:C,0))*100</f>
        <v>55.565517615372109</v>
      </c>
      <c r="K106" s="8">
        <f>(INDEX(Tariff!D:D,MATCH(Adaptation!A106,Tariff!A:A,0)))*100</f>
        <v>465.00000000000006</v>
      </c>
      <c r="L106" s="8">
        <v>64</v>
      </c>
      <c r="M106" s="8">
        <v>4.4000000000000004</v>
      </c>
      <c r="N106" s="8">
        <v>85.87</v>
      </c>
      <c r="P106" s="15"/>
      <c r="Q106">
        <f t="shared" si="30"/>
        <v>2</v>
      </c>
      <c r="R106">
        <f t="shared" si="31"/>
        <v>3</v>
      </c>
      <c r="S106">
        <f t="shared" si="32"/>
        <v>4</v>
      </c>
      <c r="T106" s="36">
        <f t="shared" si="33"/>
        <v>2</v>
      </c>
      <c r="U106" s="36">
        <f t="shared" si="34"/>
        <v>4</v>
      </c>
      <c r="V106" s="36">
        <f t="shared" si="35"/>
        <v>4</v>
      </c>
      <c r="W106" s="36">
        <f t="shared" si="36"/>
        <v>1</v>
      </c>
      <c r="X106" s="36">
        <f t="shared" si="37"/>
        <v>3</v>
      </c>
      <c r="Y106" s="36">
        <f t="shared" si="38"/>
        <v>4</v>
      </c>
      <c r="Z106" s="36">
        <f t="shared" si="39"/>
        <v>2</v>
      </c>
      <c r="AA106" s="36">
        <f t="shared" si="40"/>
        <v>4</v>
      </c>
      <c r="AB106" s="36">
        <f t="shared" si="41"/>
        <v>4</v>
      </c>
      <c r="AC106" s="170">
        <f t="shared" si="42"/>
        <v>3</v>
      </c>
      <c r="AD106" s="36">
        <f t="shared" si="43"/>
        <v>3</v>
      </c>
      <c r="AE106" s="36" t="str">
        <f t="shared" si="29"/>
        <v>Highly Suitable</v>
      </c>
      <c r="AF106" s="171">
        <f t="shared" si="44"/>
        <v>0.74399999999999999</v>
      </c>
      <c r="AG106" s="36" t="str">
        <f t="shared" si="45"/>
        <v>High</v>
      </c>
    </row>
    <row r="107" spans="1:33" x14ac:dyDescent="0.25">
      <c r="A107" t="str">
        <f>INDEX(Aquifer!A:A,MATCH(B107,Aquifer!C:C,0))</f>
        <v>arunachal pradesh</v>
      </c>
      <c r="B107" s="29" t="s">
        <v>35</v>
      </c>
      <c r="C107" s="8">
        <v>4.05</v>
      </c>
      <c r="D107" s="7">
        <f>INDEX(Aquifer!L:L,MATCH(B107,Aquifer!C:C,0))*100</f>
        <v>165.73286114488081</v>
      </c>
      <c r="E107" s="7">
        <v>0</v>
      </c>
      <c r="F107" s="7">
        <v>18.355151808227696</v>
      </c>
      <c r="G107" s="8">
        <v>0</v>
      </c>
      <c r="H107" s="8">
        <f>INDEX(Aquifer!H:H,MATCH(B107,Aquifer!C:C,0))</f>
        <v>0</v>
      </c>
      <c r="I107" s="8">
        <f>INDEX(surface_water_body!E:E,MATCH(B107,surface_water_body!A:A,0))</f>
        <v>0</v>
      </c>
      <c r="J107" s="8">
        <f>INDEX(Aquifer!J:J,MATCH(B107,Aquifer!C:C,0))*100</f>
        <v>68.874003422039394</v>
      </c>
      <c r="K107" s="8">
        <f>(INDEX(Tariff!D:D,MATCH(Adaptation!A107,Tariff!A:A,0)))*100</f>
        <v>290</v>
      </c>
      <c r="L107" s="8">
        <v>16.189999999999998</v>
      </c>
      <c r="M107" s="8">
        <v>3.6311919253866658</v>
      </c>
      <c r="N107" s="8">
        <v>60.3</v>
      </c>
      <c r="P107" s="15"/>
      <c r="Q107">
        <f t="shared" si="30"/>
        <v>2</v>
      </c>
      <c r="R107">
        <f t="shared" si="31"/>
        <v>3</v>
      </c>
      <c r="S107">
        <f t="shared" si="32"/>
        <v>4</v>
      </c>
      <c r="T107" s="36">
        <f t="shared" si="33"/>
        <v>1</v>
      </c>
      <c r="U107" s="36">
        <f t="shared" si="34"/>
        <v>4</v>
      </c>
      <c r="V107" s="36">
        <f t="shared" si="35"/>
        <v>4</v>
      </c>
      <c r="W107" s="36">
        <f t="shared" si="36"/>
        <v>1</v>
      </c>
      <c r="X107" s="36">
        <f t="shared" si="37"/>
        <v>3</v>
      </c>
      <c r="Y107" s="36">
        <f t="shared" si="38"/>
        <v>3</v>
      </c>
      <c r="Z107" s="36">
        <f t="shared" si="39"/>
        <v>4</v>
      </c>
      <c r="AA107" s="36">
        <f t="shared" si="40"/>
        <v>4</v>
      </c>
      <c r="AB107" s="36">
        <f t="shared" si="41"/>
        <v>3</v>
      </c>
      <c r="AC107" s="170">
        <f t="shared" si="42"/>
        <v>2.9090909090909092</v>
      </c>
      <c r="AD107" s="36">
        <f t="shared" si="43"/>
        <v>3</v>
      </c>
      <c r="AE107" s="36" t="str">
        <f t="shared" si="29"/>
        <v>Highly Suitable</v>
      </c>
      <c r="AF107" s="171">
        <f t="shared" si="44"/>
        <v>0.63600000000000001</v>
      </c>
      <c r="AG107" s="36" t="str">
        <f t="shared" si="45"/>
        <v>High</v>
      </c>
    </row>
    <row r="108" spans="1:33" x14ac:dyDescent="0.25">
      <c r="A108" t="str">
        <f>INDEX(Aquifer!A:A,MATCH(B108,Aquifer!C:C,0))</f>
        <v>meghalaya</v>
      </c>
      <c r="B108" s="29" t="s">
        <v>317</v>
      </c>
      <c r="C108" s="9">
        <v>4.4206958597066999</v>
      </c>
      <c r="D108" s="7">
        <f>INDEX(Aquifer!L:L,MATCH(B108,Aquifer!C:C,0))*100</f>
        <v>115.33352096819588</v>
      </c>
      <c r="E108" s="7">
        <v>43.7</v>
      </c>
      <c r="F108" s="7">
        <v>30.784047629470727</v>
      </c>
      <c r="G108" s="8">
        <v>0</v>
      </c>
      <c r="H108" s="8">
        <f>INDEX(Aquifer!H:H,MATCH(B108,Aquifer!C:C,0))</f>
        <v>4.79</v>
      </c>
      <c r="I108" s="8">
        <f>INDEX(surface_water_body!E:E,MATCH(B108,surface_water_body!A:A,0))</f>
        <v>3.9275274519503025</v>
      </c>
      <c r="J108" s="8">
        <f>INDEX(Aquifer!J:J,MATCH(B108,Aquifer!C:C,0))*100</f>
        <v>15.321127027796225</v>
      </c>
      <c r="K108" s="8">
        <f>(INDEX(Tariff!D:D,MATCH(Adaptation!A108,Tariff!A:A,0)))*100</f>
        <v>300</v>
      </c>
      <c r="L108" s="8">
        <v>0</v>
      </c>
      <c r="M108" s="8">
        <v>3.8414838804232034</v>
      </c>
      <c r="N108" s="8">
        <v>72.39</v>
      </c>
      <c r="P108" s="15"/>
      <c r="Q108">
        <f t="shared" si="30"/>
        <v>2</v>
      </c>
      <c r="R108">
        <f t="shared" si="31"/>
        <v>4</v>
      </c>
      <c r="S108">
        <f t="shared" si="32"/>
        <v>3</v>
      </c>
      <c r="T108" s="36">
        <f t="shared" si="33"/>
        <v>2</v>
      </c>
      <c r="U108" s="36">
        <f t="shared" si="34"/>
        <v>4</v>
      </c>
      <c r="V108" s="36">
        <f t="shared" si="35"/>
        <v>4</v>
      </c>
      <c r="W108" s="36">
        <f t="shared" si="36"/>
        <v>3</v>
      </c>
      <c r="X108" s="36">
        <f t="shared" si="37"/>
        <v>1</v>
      </c>
      <c r="Y108" s="36">
        <f t="shared" si="38"/>
        <v>4</v>
      </c>
      <c r="Z108" s="36">
        <f t="shared" si="39"/>
        <v>4</v>
      </c>
      <c r="AA108" s="36">
        <f t="shared" si="40"/>
        <v>4</v>
      </c>
      <c r="AB108" s="36">
        <f t="shared" si="41"/>
        <v>3</v>
      </c>
      <c r="AC108" s="170">
        <f t="shared" si="42"/>
        <v>3.0909090909090908</v>
      </c>
      <c r="AD108" s="36">
        <f t="shared" si="43"/>
        <v>3</v>
      </c>
      <c r="AE108" s="36" t="str">
        <f t="shared" si="29"/>
        <v>Highly Suitable</v>
      </c>
      <c r="AF108" s="171">
        <f t="shared" si="44"/>
        <v>0.84399999999999997</v>
      </c>
      <c r="AG108" s="36" t="str">
        <f t="shared" si="45"/>
        <v>Very High</v>
      </c>
    </row>
    <row r="109" spans="1:33" x14ac:dyDescent="0.25">
      <c r="A109" t="str">
        <f>INDEX(Aquifer!A:A,MATCH(B109,Aquifer!C:C,0))</f>
        <v>odisha</v>
      </c>
      <c r="B109" s="29" t="s">
        <v>36</v>
      </c>
      <c r="C109" s="8">
        <v>5.0999999999999996</v>
      </c>
      <c r="D109" s="7">
        <f>INDEX(Aquifer!L:L,MATCH(B109,Aquifer!C:C,0))*100</f>
        <v>113.60232839508262</v>
      </c>
      <c r="E109" s="7">
        <v>10.5</v>
      </c>
      <c r="F109" s="7">
        <v>43.743019159721626</v>
      </c>
      <c r="G109" s="8">
        <v>44</v>
      </c>
      <c r="H109" s="8">
        <f>INDEX(Aquifer!H:H,MATCH(B109,Aquifer!C:C,0))</f>
        <v>61.24</v>
      </c>
      <c r="I109" s="8">
        <f>INDEX(surface_water_body!E:E,MATCH(B109,surface_water_body!A:A,0))</f>
        <v>0.126754417232088</v>
      </c>
      <c r="J109" s="8">
        <f>INDEX(Aquifer!J:J,MATCH(B109,Aquifer!C:C,0))*100</f>
        <v>47.597435546355882</v>
      </c>
      <c r="K109" s="8">
        <f>(INDEX(Tariff!D:D,MATCH(Adaptation!A109,Tariff!A:A,0)))*100</f>
        <v>150</v>
      </c>
      <c r="L109" s="8">
        <v>12.35</v>
      </c>
      <c r="M109" s="8">
        <v>4.7</v>
      </c>
      <c r="N109" s="8">
        <v>90.17</v>
      </c>
      <c r="P109" s="15"/>
      <c r="Q109">
        <f t="shared" si="30"/>
        <v>3</v>
      </c>
      <c r="R109">
        <f t="shared" si="31"/>
        <v>4</v>
      </c>
      <c r="S109">
        <f t="shared" si="32"/>
        <v>4</v>
      </c>
      <c r="T109" s="36">
        <f t="shared" si="33"/>
        <v>2</v>
      </c>
      <c r="U109" s="36">
        <f t="shared" si="34"/>
        <v>3</v>
      </c>
      <c r="V109" s="36">
        <f t="shared" si="35"/>
        <v>3</v>
      </c>
      <c r="W109" s="36">
        <f t="shared" si="36"/>
        <v>1</v>
      </c>
      <c r="X109" s="36">
        <f t="shared" si="37"/>
        <v>2</v>
      </c>
      <c r="Y109" s="36">
        <f t="shared" si="38"/>
        <v>3</v>
      </c>
      <c r="Z109" s="36">
        <f t="shared" si="39"/>
        <v>4</v>
      </c>
      <c r="AA109" s="36">
        <f t="shared" si="40"/>
        <v>4</v>
      </c>
      <c r="AB109" s="36">
        <f t="shared" si="41"/>
        <v>4</v>
      </c>
      <c r="AC109" s="170">
        <f t="shared" si="42"/>
        <v>3.0909090909090908</v>
      </c>
      <c r="AD109" s="36">
        <f t="shared" si="43"/>
        <v>3</v>
      </c>
      <c r="AE109" s="36" t="str">
        <f t="shared" si="29"/>
        <v>Highly Suitable</v>
      </c>
      <c r="AF109" s="171">
        <f t="shared" si="44"/>
        <v>0.84399999999999997</v>
      </c>
      <c r="AG109" s="36" t="str">
        <f t="shared" si="45"/>
        <v>Very High</v>
      </c>
    </row>
    <row r="110" spans="1:33" x14ac:dyDescent="0.25">
      <c r="A110" t="str">
        <f>INDEX(Aquifer!A:A,MATCH(B110,Aquifer!C:C,0))</f>
        <v>bihar</v>
      </c>
      <c r="B110" s="29" t="s">
        <v>318</v>
      </c>
      <c r="C110" s="9">
        <v>4.5964257056328002</v>
      </c>
      <c r="D110" s="7">
        <f>INDEX(Aquifer!L:L,MATCH(B110,Aquifer!C:C,0))*100</f>
        <v>162.04282938702309</v>
      </c>
      <c r="E110" s="7">
        <v>81.3</v>
      </c>
      <c r="F110" s="7">
        <v>60.17217079952767</v>
      </c>
      <c r="G110" s="8">
        <v>9</v>
      </c>
      <c r="H110" s="8">
        <f>INDEX(Aquifer!H:H,MATCH(B110,Aquifer!C:C,0))</f>
        <v>27.11</v>
      </c>
      <c r="I110" s="8">
        <f>INDEX(surface_water_body!E:E,MATCH(B110,surface_water_body!A:A,0))</f>
        <v>0</v>
      </c>
      <c r="J110" s="8">
        <f>INDEX(Aquifer!J:J,MATCH(B110,Aquifer!C:C,0))*100</f>
        <v>48.350266645469922</v>
      </c>
      <c r="K110" s="8">
        <f>(INDEX(Tariff!D:D,MATCH(Adaptation!A110,Tariff!A:A,0)))*100</f>
        <v>67.5</v>
      </c>
      <c r="L110" s="8">
        <v>48.339999999999996</v>
      </c>
      <c r="M110" s="8">
        <v>3.6</v>
      </c>
      <c r="N110" s="8">
        <v>96.27</v>
      </c>
      <c r="P110" s="15"/>
      <c r="Q110">
        <f t="shared" si="30"/>
        <v>3</v>
      </c>
      <c r="R110">
        <f t="shared" si="31"/>
        <v>3</v>
      </c>
      <c r="S110">
        <f t="shared" si="32"/>
        <v>1</v>
      </c>
      <c r="T110" s="36">
        <f t="shared" si="33"/>
        <v>3</v>
      </c>
      <c r="U110" s="36">
        <f t="shared" si="34"/>
        <v>4</v>
      </c>
      <c r="V110" s="36">
        <f t="shared" si="35"/>
        <v>4</v>
      </c>
      <c r="W110" s="36">
        <f t="shared" si="36"/>
        <v>1</v>
      </c>
      <c r="X110" s="36">
        <f t="shared" si="37"/>
        <v>2</v>
      </c>
      <c r="Y110" s="36">
        <f t="shared" si="38"/>
        <v>1</v>
      </c>
      <c r="Z110" s="36">
        <f t="shared" si="39"/>
        <v>3</v>
      </c>
      <c r="AA110" s="36">
        <f t="shared" si="40"/>
        <v>4</v>
      </c>
      <c r="AB110" s="36">
        <f t="shared" si="41"/>
        <v>4</v>
      </c>
      <c r="AC110" s="170">
        <f t="shared" si="42"/>
        <v>2.6363636363636362</v>
      </c>
      <c r="AD110" s="36">
        <f t="shared" si="43"/>
        <v>3</v>
      </c>
      <c r="AE110" s="36" t="str">
        <f t="shared" si="29"/>
        <v>Highly Suitable</v>
      </c>
      <c r="AF110" s="171">
        <f t="shared" si="44"/>
        <v>0.32700000000000001</v>
      </c>
      <c r="AG110" s="36" t="str">
        <f t="shared" si="45"/>
        <v>Low</v>
      </c>
    </row>
    <row r="111" spans="1:33" x14ac:dyDescent="0.25">
      <c r="A111" t="str">
        <f>INDEX(Aquifer!A:A,MATCH(B111,Aquifer!C:C,0))</f>
        <v>jharkhand</v>
      </c>
      <c r="B111" s="29" t="s">
        <v>37</v>
      </c>
      <c r="C111" s="8">
        <v>5.08</v>
      </c>
      <c r="D111" s="7">
        <f>INDEX(Aquifer!L:L,MATCH(B111,Aquifer!C:C,0))*100</f>
        <v>166.20630125161847</v>
      </c>
      <c r="E111" s="7">
        <v>1</v>
      </c>
      <c r="F111" s="7">
        <v>35.333107173612383</v>
      </c>
      <c r="G111" s="8">
        <v>2</v>
      </c>
      <c r="H111" s="8">
        <f>INDEX(Aquifer!H:H,MATCH(B111,Aquifer!C:C,0))</f>
        <v>10.45</v>
      </c>
      <c r="I111" s="8">
        <f>INDEX(surface_water_body!E:E,MATCH(B111,surface_water_body!A:A,0))</f>
        <v>1.1743922322312572</v>
      </c>
      <c r="J111" s="8">
        <f>INDEX(Aquifer!J:J,MATCH(B111,Aquifer!C:C,0))*100</f>
        <v>15.099274528901718</v>
      </c>
      <c r="K111" s="8">
        <f>(INDEX(Tariff!D:D,MATCH(Adaptation!A111,Tariff!A:A,0)))*100</f>
        <v>95</v>
      </c>
      <c r="L111" s="8">
        <v>7.0900000000000007</v>
      </c>
      <c r="M111" s="8">
        <v>6.7</v>
      </c>
      <c r="N111" s="8">
        <v>75.550000000000011</v>
      </c>
      <c r="P111" s="15"/>
      <c r="Q111">
        <f t="shared" si="30"/>
        <v>3</v>
      </c>
      <c r="R111">
        <f t="shared" si="31"/>
        <v>3</v>
      </c>
      <c r="S111">
        <f t="shared" si="32"/>
        <v>4</v>
      </c>
      <c r="T111" s="36">
        <f t="shared" si="33"/>
        <v>2</v>
      </c>
      <c r="U111" s="36">
        <f t="shared" si="34"/>
        <v>4</v>
      </c>
      <c r="V111" s="36">
        <f t="shared" si="35"/>
        <v>4</v>
      </c>
      <c r="W111" s="36">
        <f t="shared" si="36"/>
        <v>2</v>
      </c>
      <c r="X111" s="36">
        <f t="shared" si="37"/>
        <v>1</v>
      </c>
      <c r="Y111" s="36">
        <f t="shared" si="38"/>
        <v>2</v>
      </c>
      <c r="Z111" s="36">
        <f t="shared" si="39"/>
        <v>4</v>
      </c>
      <c r="AA111" s="36">
        <f t="shared" si="40"/>
        <v>3</v>
      </c>
      <c r="AB111" s="36">
        <f t="shared" si="41"/>
        <v>3</v>
      </c>
      <c r="AC111" s="170">
        <f t="shared" si="42"/>
        <v>2.8181818181818183</v>
      </c>
      <c r="AD111" s="36">
        <f t="shared" si="43"/>
        <v>3</v>
      </c>
      <c r="AE111" s="36" t="str">
        <f t="shared" si="29"/>
        <v>Highly Suitable</v>
      </c>
      <c r="AF111" s="171">
        <f t="shared" si="44"/>
        <v>0.52700000000000002</v>
      </c>
      <c r="AG111" s="36" t="str">
        <f t="shared" si="45"/>
        <v>Moderate</v>
      </c>
    </row>
    <row r="112" spans="1:33" x14ac:dyDescent="0.25">
      <c r="A112" t="str">
        <f>INDEX(Aquifer!A:A,MATCH(B112,Aquifer!C:C,0))</f>
        <v>bihar</v>
      </c>
      <c r="B112" s="29" t="s">
        <v>319</v>
      </c>
      <c r="C112" s="9">
        <v>4.5969270045368003</v>
      </c>
      <c r="D112" s="7">
        <f>INDEX(Aquifer!L:L,MATCH(B112,Aquifer!C:C,0))*100</f>
        <v>180.44896407821966</v>
      </c>
      <c r="E112" s="7">
        <v>84.5</v>
      </c>
      <c r="F112" s="7">
        <v>63.118689977837974</v>
      </c>
      <c r="G112" s="8">
        <v>1</v>
      </c>
      <c r="H112" s="8">
        <f>INDEX(Aquifer!H:H,MATCH(B112,Aquifer!C:C,0))</f>
        <v>50.54</v>
      </c>
      <c r="I112" s="8">
        <f>INDEX(surface_water_body!E:E,MATCH(B112,surface_water_body!A:A,0))</f>
        <v>27.757054024692206</v>
      </c>
      <c r="J112" s="8">
        <f>INDEX(Aquifer!J:J,MATCH(B112,Aquifer!C:C,0))*100</f>
        <v>58.10014827099792</v>
      </c>
      <c r="K112" s="8">
        <f>(INDEX(Tariff!D:D,MATCH(Adaptation!A112,Tariff!A:A,0)))*100</f>
        <v>67.5</v>
      </c>
      <c r="L112" s="8">
        <v>90.44</v>
      </c>
      <c r="M112" s="8">
        <v>2.9</v>
      </c>
      <c r="N112" s="8">
        <v>98.850000000000009</v>
      </c>
      <c r="P112" s="15"/>
      <c r="Q112">
        <f t="shared" si="30"/>
        <v>3</v>
      </c>
      <c r="R112">
        <f t="shared" si="31"/>
        <v>2</v>
      </c>
      <c r="S112">
        <f t="shared" si="32"/>
        <v>1</v>
      </c>
      <c r="T112" s="36">
        <f t="shared" si="33"/>
        <v>3</v>
      </c>
      <c r="U112" s="36">
        <f t="shared" si="34"/>
        <v>4</v>
      </c>
      <c r="V112" s="36">
        <f t="shared" si="35"/>
        <v>3</v>
      </c>
      <c r="W112" s="36">
        <f t="shared" si="36"/>
        <v>4</v>
      </c>
      <c r="X112" s="36">
        <f t="shared" si="37"/>
        <v>3</v>
      </c>
      <c r="Y112" s="36">
        <f t="shared" si="38"/>
        <v>1</v>
      </c>
      <c r="Z112" s="36">
        <f t="shared" si="39"/>
        <v>1</v>
      </c>
      <c r="AA112" s="36">
        <f t="shared" si="40"/>
        <v>4</v>
      </c>
      <c r="AB112" s="36">
        <f t="shared" si="41"/>
        <v>4</v>
      </c>
      <c r="AC112" s="170">
        <f t="shared" si="42"/>
        <v>2.6363636363636362</v>
      </c>
      <c r="AD112" s="36">
        <f t="shared" si="43"/>
        <v>3</v>
      </c>
      <c r="AE112" s="36" t="str">
        <f t="shared" si="29"/>
        <v>Highly Suitable</v>
      </c>
      <c r="AF112" s="171">
        <f t="shared" si="44"/>
        <v>0.32700000000000001</v>
      </c>
      <c r="AG112" s="36" t="str">
        <f t="shared" si="45"/>
        <v>Low</v>
      </c>
    </row>
    <row r="113" spans="1:33" x14ac:dyDescent="0.25">
      <c r="A113" t="str">
        <f>INDEX(Aquifer!A:A,MATCH(B113,Aquifer!C:C,0))</f>
        <v>odisha</v>
      </c>
      <c r="B113" s="29" t="s">
        <v>38</v>
      </c>
      <c r="C113" s="9">
        <v>5.0876473470918997</v>
      </c>
      <c r="D113" s="7">
        <f>INDEX(Aquifer!L:L,MATCH(B113,Aquifer!C:C,0))*100</f>
        <v>104.78648839390161</v>
      </c>
      <c r="E113" s="7">
        <v>5.0999999999999996</v>
      </c>
      <c r="F113" s="7">
        <v>34.208638919094</v>
      </c>
      <c r="G113" s="8">
        <v>41</v>
      </c>
      <c r="H113" s="8">
        <f>INDEX(Aquifer!H:H,MATCH(B113,Aquifer!C:C,0))</f>
        <v>41.22</v>
      </c>
      <c r="I113" s="8">
        <f>INDEX(surface_water_body!E:E,MATCH(B113,surface_water_body!A:A,0))</f>
        <v>6.3402749435474748E-2</v>
      </c>
      <c r="J113" s="8">
        <f>INDEX(Aquifer!J:J,MATCH(B113,Aquifer!C:C,0))*100</f>
        <v>28.900766686038715</v>
      </c>
      <c r="K113" s="8">
        <f>(INDEX(Tariff!D:D,MATCH(Adaptation!A113,Tariff!A:A,0)))*100</f>
        <v>150</v>
      </c>
      <c r="L113" s="8">
        <v>35.03</v>
      </c>
      <c r="M113" s="8">
        <v>4.8</v>
      </c>
      <c r="N113" s="8">
        <v>91.63</v>
      </c>
      <c r="P113" s="15"/>
      <c r="Q113">
        <f t="shared" si="30"/>
        <v>3</v>
      </c>
      <c r="R113">
        <f t="shared" si="31"/>
        <v>4</v>
      </c>
      <c r="S113">
        <f t="shared" si="32"/>
        <v>4</v>
      </c>
      <c r="T113" s="36">
        <f t="shared" si="33"/>
        <v>2</v>
      </c>
      <c r="U113" s="36">
        <f t="shared" si="34"/>
        <v>3</v>
      </c>
      <c r="V113" s="36">
        <f t="shared" si="35"/>
        <v>4</v>
      </c>
      <c r="W113" s="36">
        <f t="shared" si="36"/>
        <v>1</v>
      </c>
      <c r="X113" s="36">
        <f t="shared" si="37"/>
        <v>2</v>
      </c>
      <c r="Y113" s="36">
        <f t="shared" si="38"/>
        <v>3</v>
      </c>
      <c r="Z113" s="36">
        <f t="shared" si="39"/>
        <v>3</v>
      </c>
      <c r="AA113" s="36">
        <f t="shared" si="40"/>
        <v>4</v>
      </c>
      <c r="AB113" s="36">
        <f t="shared" si="41"/>
        <v>4</v>
      </c>
      <c r="AC113" s="170">
        <f t="shared" si="42"/>
        <v>3.0909090909090908</v>
      </c>
      <c r="AD113" s="36">
        <f t="shared" si="43"/>
        <v>3</v>
      </c>
      <c r="AE113" s="36" t="str">
        <f t="shared" si="29"/>
        <v>Highly Suitable</v>
      </c>
      <c r="AF113" s="171">
        <f t="shared" si="44"/>
        <v>0.84399999999999997</v>
      </c>
      <c r="AG113" s="36" t="str">
        <f t="shared" si="45"/>
        <v>Very High</v>
      </c>
    </row>
    <row r="114" spans="1:33" x14ac:dyDescent="0.25">
      <c r="A114" t="str">
        <f>INDEX(Aquifer!A:A,MATCH(B114,Aquifer!C:C,0))</f>
        <v>bihar</v>
      </c>
      <c r="B114" s="29" t="s">
        <v>320</v>
      </c>
      <c r="C114" s="8">
        <v>4.5</v>
      </c>
      <c r="D114" s="7">
        <f>INDEX(Aquifer!L:L,MATCH(B114,Aquifer!C:C,0))*100</f>
        <v>172.58491009519332</v>
      </c>
      <c r="E114" s="7">
        <v>71.3</v>
      </c>
      <c r="F114" s="7">
        <v>46.62327095199349</v>
      </c>
      <c r="G114" s="8">
        <v>0</v>
      </c>
      <c r="H114" s="8">
        <f>INDEX(Aquifer!H:H,MATCH(B114,Aquifer!C:C,0))</f>
        <v>32.869999999999997</v>
      </c>
      <c r="I114" s="8">
        <f>INDEX(surface_water_body!E:E,MATCH(B114,surface_water_body!A:A,0))</f>
        <v>1.8350167954867718</v>
      </c>
      <c r="J114" s="8">
        <f>INDEX(Aquifer!J:J,MATCH(B114,Aquifer!C:C,0))*100</f>
        <v>57.058796410774384</v>
      </c>
      <c r="K114" s="8">
        <f>(INDEX(Tariff!D:D,MATCH(Adaptation!A114,Tariff!A:A,0)))*100</f>
        <v>67.5</v>
      </c>
      <c r="L114" s="8">
        <v>66.600000000000009</v>
      </c>
      <c r="M114" s="8">
        <v>2.8</v>
      </c>
      <c r="N114" s="8">
        <v>96.65</v>
      </c>
      <c r="P114" s="15"/>
      <c r="Q114">
        <f t="shared" si="30"/>
        <v>3</v>
      </c>
      <c r="R114">
        <f t="shared" si="31"/>
        <v>3</v>
      </c>
      <c r="S114">
        <f t="shared" si="32"/>
        <v>2</v>
      </c>
      <c r="T114" s="36">
        <f t="shared" si="33"/>
        <v>2</v>
      </c>
      <c r="U114" s="36">
        <f t="shared" si="34"/>
        <v>4</v>
      </c>
      <c r="V114" s="36">
        <f t="shared" si="35"/>
        <v>4</v>
      </c>
      <c r="W114" s="36">
        <f t="shared" si="36"/>
        <v>2</v>
      </c>
      <c r="X114" s="36">
        <f t="shared" si="37"/>
        <v>3</v>
      </c>
      <c r="Y114" s="36">
        <f t="shared" si="38"/>
        <v>1</v>
      </c>
      <c r="Z114" s="36">
        <f t="shared" si="39"/>
        <v>2</v>
      </c>
      <c r="AA114" s="36">
        <f t="shared" si="40"/>
        <v>4</v>
      </c>
      <c r="AB114" s="36">
        <f t="shared" si="41"/>
        <v>4</v>
      </c>
      <c r="AC114" s="170">
        <f t="shared" si="42"/>
        <v>2.7272727272727271</v>
      </c>
      <c r="AD114" s="36">
        <f t="shared" si="43"/>
        <v>3</v>
      </c>
      <c r="AE114" s="36" t="str">
        <f t="shared" si="29"/>
        <v>Highly Suitable</v>
      </c>
      <c r="AF114" s="171">
        <f t="shared" si="44"/>
        <v>0.41699999999999998</v>
      </c>
      <c r="AG114" s="36" t="str">
        <f t="shared" si="45"/>
        <v>Moderate</v>
      </c>
    </row>
    <row r="115" spans="1:33" x14ac:dyDescent="0.25">
      <c r="A115" t="str">
        <f>INDEX(Aquifer!A:A,MATCH(B115,Aquifer!C:C,0))</f>
        <v>arunachal pradesh</v>
      </c>
      <c r="B115" s="29" t="s">
        <v>39</v>
      </c>
      <c r="C115" s="9">
        <v>3.3466315709569998</v>
      </c>
      <c r="D115" s="7">
        <f>INDEX(Aquifer!L:L,MATCH(B115,Aquifer!C:C,0))*100</f>
        <v>111.8521247850651</v>
      </c>
      <c r="E115" s="7">
        <v>5</v>
      </c>
      <c r="F115" s="7">
        <v>32.876102613903051</v>
      </c>
      <c r="G115" s="8">
        <v>0</v>
      </c>
      <c r="H115" s="8">
        <f>INDEX(Aquifer!H:H,MATCH(B115,Aquifer!C:C,0))</f>
        <v>0.09</v>
      </c>
      <c r="I115" s="8">
        <f>INDEX(surface_water_body!E:E,MATCH(B115,surface_water_body!A:A,0))</f>
        <v>2.1661001363628389E-4</v>
      </c>
      <c r="J115" s="8">
        <f>INDEX(Aquifer!J:J,MATCH(B115,Aquifer!C:C,0))*100</f>
        <v>46.750114836931559</v>
      </c>
      <c r="K115" s="8">
        <f>(INDEX(Tariff!D:D,MATCH(Adaptation!A115,Tariff!A:A,0)))*100</f>
        <v>290</v>
      </c>
      <c r="L115" s="8">
        <v>0</v>
      </c>
      <c r="M115" s="8">
        <v>3.5176594334044657</v>
      </c>
      <c r="N115" s="8">
        <v>69.319999999999993</v>
      </c>
      <c r="P115" s="15"/>
      <c r="Q115">
        <f t="shared" si="30"/>
        <v>1</v>
      </c>
      <c r="R115">
        <f t="shared" si="31"/>
        <v>4</v>
      </c>
      <c r="S115">
        <f t="shared" si="32"/>
        <v>4</v>
      </c>
      <c r="T115" s="36">
        <f t="shared" si="33"/>
        <v>2</v>
      </c>
      <c r="U115" s="36">
        <f t="shared" si="34"/>
        <v>4</v>
      </c>
      <c r="V115" s="36">
        <f t="shared" si="35"/>
        <v>4</v>
      </c>
      <c r="W115" s="36">
        <f t="shared" si="36"/>
        <v>1</v>
      </c>
      <c r="X115" s="36">
        <f t="shared" si="37"/>
        <v>2</v>
      </c>
      <c r="Y115" s="36">
        <f t="shared" si="38"/>
        <v>3</v>
      </c>
      <c r="Z115" s="36">
        <f t="shared" si="39"/>
        <v>4</v>
      </c>
      <c r="AA115" s="36">
        <f t="shared" si="40"/>
        <v>4</v>
      </c>
      <c r="AB115" s="36">
        <f t="shared" si="41"/>
        <v>3</v>
      </c>
      <c r="AC115" s="170">
        <f t="shared" si="42"/>
        <v>2.9090909090909092</v>
      </c>
      <c r="AD115" s="36">
        <f t="shared" si="43"/>
        <v>3</v>
      </c>
      <c r="AE115" s="36" t="str">
        <f t="shared" si="29"/>
        <v>Highly Suitable</v>
      </c>
      <c r="AF115" s="171">
        <f t="shared" si="44"/>
        <v>0.63600000000000001</v>
      </c>
      <c r="AG115" s="36" t="str">
        <f t="shared" si="45"/>
        <v>High</v>
      </c>
    </row>
    <row r="116" spans="1:33" x14ac:dyDescent="0.25">
      <c r="A116" t="str">
        <f>INDEX(Aquifer!A:A,MATCH(B116,Aquifer!C:C,0))</f>
        <v>maharashtra</v>
      </c>
      <c r="B116" s="29" t="s">
        <v>40</v>
      </c>
      <c r="C116" s="9">
        <v>5.3243503018534</v>
      </c>
      <c r="D116" s="7">
        <f>INDEX(Aquifer!L:L,MATCH(B116,Aquifer!C:C,0))*100</f>
        <v>113.93685249136655</v>
      </c>
      <c r="E116" s="7">
        <v>57.2</v>
      </c>
      <c r="F116" s="7">
        <v>71.304347826086953</v>
      </c>
      <c r="G116" s="8">
        <v>99</v>
      </c>
      <c r="H116" s="8">
        <f>INDEX(Aquifer!H:H,MATCH(B116,Aquifer!C:C,0))</f>
        <v>59.22</v>
      </c>
      <c r="I116" s="8">
        <f>INDEX(surface_water_body!E:E,MATCH(B116,surface_water_body!A:A,0))</f>
        <v>15.414227333406528</v>
      </c>
      <c r="J116" s="8">
        <f>INDEX(Aquifer!J:J,MATCH(B116,Aquifer!C:C,0))*100</f>
        <v>75.874976604903608</v>
      </c>
      <c r="K116" s="8">
        <f>(INDEX(Tariff!D:D,MATCH(Adaptation!A116,Tariff!A:A,0)))*100</f>
        <v>155</v>
      </c>
      <c r="L116" s="8">
        <v>90.69</v>
      </c>
      <c r="M116" s="8">
        <v>8.0500000000000007</v>
      </c>
      <c r="N116" s="8">
        <v>83.05</v>
      </c>
      <c r="P116" s="15"/>
      <c r="Q116">
        <f t="shared" si="30"/>
        <v>4</v>
      </c>
      <c r="R116">
        <f t="shared" si="31"/>
        <v>4</v>
      </c>
      <c r="S116">
        <f t="shared" si="32"/>
        <v>2</v>
      </c>
      <c r="T116" s="36">
        <f t="shared" si="33"/>
        <v>4</v>
      </c>
      <c r="U116" s="36">
        <f t="shared" si="34"/>
        <v>1</v>
      </c>
      <c r="V116" s="36">
        <f t="shared" si="35"/>
        <v>3</v>
      </c>
      <c r="W116" s="36">
        <f t="shared" si="36"/>
        <v>4</v>
      </c>
      <c r="X116" s="36">
        <f t="shared" si="37"/>
        <v>4</v>
      </c>
      <c r="Y116" s="36">
        <f t="shared" si="38"/>
        <v>3</v>
      </c>
      <c r="Z116" s="36">
        <f t="shared" si="39"/>
        <v>1</v>
      </c>
      <c r="AA116" s="36">
        <f t="shared" si="40"/>
        <v>3</v>
      </c>
      <c r="AB116" s="36">
        <f t="shared" si="41"/>
        <v>4</v>
      </c>
      <c r="AC116" s="170">
        <f t="shared" si="42"/>
        <v>3.2727272727272729</v>
      </c>
      <c r="AD116" s="36">
        <f t="shared" si="43"/>
        <v>3</v>
      </c>
      <c r="AE116" s="36" t="str">
        <f t="shared" si="29"/>
        <v>Highly Suitable</v>
      </c>
      <c r="AF116" s="171">
        <f t="shared" si="44"/>
        <v>0.96</v>
      </c>
      <c r="AG116" s="36" t="str">
        <f t="shared" si="45"/>
        <v>Very High</v>
      </c>
    </row>
    <row r="117" spans="1:33" x14ac:dyDescent="0.25">
      <c r="A117" t="str">
        <f>INDEX(Aquifer!A:A,MATCH(B117,Aquifer!C:C,0))</f>
        <v>maharashtra</v>
      </c>
      <c r="B117" s="29" t="s">
        <v>321</v>
      </c>
      <c r="C117" s="8">
        <v>5.24</v>
      </c>
      <c r="D117" s="7">
        <f>INDEX(Aquifer!L:L,MATCH(B117,Aquifer!C:C,0))*100</f>
        <v>130.59701492537314</v>
      </c>
      <c r="E117" s="7">
        <v>48.3</v>
      </c>
      <c r="F117" s="7">
        <v>69.004515599343179</v>
      </c>
      <c r="G117" s="8">
        <v>90</v>
      </c>
      <c r="H117" s="8">
        <f>INDEX(Aquifer!H:H,MATCH(B117,Aquifer!C:C,0))</f>
        <v>26.31</v>
      </c>
      <c r="I117" s="8">
        <f>INDEX(surface_water_body!E:E,MATCH(B117,surface_water_body!A:A,0))</f>
        <v>0.96089827938539529</v>
      </c>
      <c r="J117" s="8">
        <f>INDEX(Aquifer!J:J,MATCH(B117,Aquifer!C:C,0))*100</f>
        <v>29.51000183519912</v>
      </c>
      <c r="K117" s="8">
        <f>(INDEX(Tariff!D:D,MATCH(Adaptation!A117,Tariff!A:A,0)))*100</f>
        <v>155</v>
      </c>
      <c r="L117" s="8">
        <v>22.189999999999998</v>
      </c>
      <c r="M117" s="8">
        <v>7.59</v>
      </c>
      <c r="N117" s="8">
        <v>92.37</v>
      </c>
      <c r="P117" s="15"/>
      <c r="Q117">
        <f t="shared" si="30"/>
        <v>3</v>
      </c>
      <c r="R117">
        <f t="shared" si="31"/>
        <v>4</v>
      </c>
      <c r="S117">
        <f t="shared" si="32"/>
        <v>3</v>
      </c>
      <c r="T117" s="36">
        <f t="shared" si="33"/>
        <v>4</v>
      </c>
      <c r="U117" s="36">
        <f t="shared" si="34"/>
        <v>1</v>
      </c>
      <c r="V117" s="36">
        <f t="shared" si="35"/>
        <v>4</v>
      </c>
      <c r="W117" s="36">
        <f t="shared" si="36"/>
        <v>1</v>
      </c>
      <c r="X117" s="36">
        <f t="shared" si="37"/>
        <v>2</v>
      </c>
      <c r="Y117" s="36">
        <f t="shared" si="38"/>
        <v>3</v>
      </c>
      <c r="Z117" s="36">
        <f t="shared" si="39"/>
        <v>4</v>
      </c>
      <c r="AA117" s="36">
        <f t="shared" si="40"/>
        <v>3</v>
      </c>
      <c r="AB117" s="36">
        <f t="shared" si="41"/>
        <v>4</v>
      </c>
      <c r="AC117" s="170">
        <f t="shared" si="42"/>
        <v>3.1818181818181817</v>
      </c>
      <c r="AD117" s="36">
        <f t="shared" si="43"/>
        <v>3</v>
      </c>
      <c r="AE117" s="36" t="str">
        <f t="shared" si="29"/>
        <v>Highly Suitable</v>
      </c>
      <c r="AF117" s="171">
        <f t="shared" si="44"/>
        <v>0.92</v>
      </c>
      <c r="AG117" s="36" t="str">
        <f t="shared" si="45"/>
        <v>Very High</v>
      </c>
    </row>
    <row r="118" spans="1:33" x14ac:dyDescent="0.25">
      <c r="A118" t="str">
        <f>INDEX(Aquifer!A:A,MATCH(B118,Aquifer!C:C,0))</f>
        <v>puducherry</v>
      </c>
      <c r="B118" s="29" t="s">
        <v>322</v>
      </c>
      <c r="C118" s="9">
        <v>5.2939776929970002</v>
      </c>
      <c r="D118" s="7">
        <f>INDEX(Aquifer!L:L,MATCH(B118,Aquifer!C:C,0))*100</f>
        <v>101.41592920353983</v>
      </c>
      <c r="E118" s="7">
        <v>6</v>
      </c>
      <c r="F118" s="7">
        <v>60.265923540852853</v>
      </c>
      <c r="G118" s="8">
        <v>30</v>
      </c>
      <c r="H118" s="8">
        <f>INDEX(Aquifer!H:H,MATCH(B118,Aquifer!C:C,0))</f>
        <v>68.7</v>
      </c>
      <c r="I118" s="8">
        <f>INDEX(surface_water_body!E:E,MATCH(B118,surface_water_body!A:A,0))</f>
        <v>0</v>
      </c>
      <c r="J118" s="8">
        <f>INDEX(Aquifer!J:J,MATCH(B118,Aquifer!C:C,0))*100</f>
        <v>64.942528735632195</v>
      </c>
      <c r="K118" s="8">
        <f>(INDEX(Tariff!D:D,MATCH(Adaptation!A118,Tariff!A:A,0)))*100</f>
        <v>0</v>
      </c>
      <c r="L118" s="8">
        <v>50.43</v>
      </c>
      <c r="M118" s="8">
        <v>8.569329985108407</v>
      </c>
      <c r="N118" s="8">
        <v>100</v>
      </c>
      <c r="P118" s="15"/>
      <c r="Q118">
        <f t="shared" si="30"/>
        <v>4</v>
      </c>
      <c r="R118">
        <f t="shared" si="31"/>
        <v>4</v>
      </c>
      <c r="S118">
        <f t="shared" si="32"/>
        <v>4</v>
      </c>
      <c r="T118" s="36">
        <f t="shared" si="33"/>
        <v>3</v>
      </c>
      <c r="U118" s="36">
        <f t="shared" si="34"/>
        <v>3</v>
      </c>
      <c r="V118" s="36">
        <f t="shared" si="35"/>
        <v>3</v>
      </c>
      <c r="W118" s="36">
        <f t="shared" si="36"/>
        <v>1</v>
      </c>
      <c r="X118" s="36">
        <f t="shared" si="37"/>
        <v>3</v>
      </c>
      <c r="Y118" s="36">
        <f t="shared" si="38"/>
        <v>1</v>
      </c>
      <c r="Z118" s="36">
        <f t="shared" si="39"/>
        <v>2</v>
      </c>
      <c r="AA118" s="36">
        <f t="shared" si="40"/>
        <v>3</v>
      </c>
      <c r="AB118" s="36">
        <f t="shared" si="41"/>
        <v>4</v>
      </c>
      <c r="AC118" s="170">
        <f t="shared" si="42"/>
        <v>2.9090909090909092</v>
      </c>
      <c r="AD118" s="36">
        <f t="shared" si="43"/>
        <v>3</v>
      </c>
      <c r="AE118" s="36" t="str">
        <f t="shared" si="29"/>
        <v>Highly Suitable</v>
      </c>
      <c r="AF118" s="171">
        <f t="shared" si="44"/>
        <v>0.63600000000000001</v>
      </c>
      <c r="AG118" s="36" t="str">
        <f t="shared" si="45"/>
        <v>High</v>
      </c>
    </row>
    <row r="119" spans="1:33" x14ac:dyDescent="0.25">
      <c r="A119" t="str">
        <f>INDEX(Aquifer!A:A,MATCH(B119,Aquifer!C:C,0))</f>
        <v>bihar</v>
      </c>
      <c r="B119" s="29" t="s">
        <v>323</v>
      </c>
      <c r="C119" s="9">
        <v>4.8019746132626997</v>
      </c>
      <c r="D119" s="7">
        <f>INDEX(Aquifer!L:L,MATCH(B119,Aquifer!C:C,0))*100</f>
        <v>123.54771905603201</v>
      </c>
      <c r="E119" s="7">
        <v>72.8</v>
      </c>
      <c r="F119" s="7">
        <v>63.494168877321187</v>
      </c>
      <c r="G119" s="8">
        <v>3</v>
      </c>
      <c r="H119" s="8">
        <f>INDEX(Aquifer!H:H,MATCH(B119,Aquifer!C:C,0))</f>
        <v>59.34</v>
      </c>
      <c r="I119" s="8">
        <f>INDEX(surface_water_body!E:E,MATCH(B119,surface_water_body!A:A,0))</f>
        <v>0.25619994407804214</v>
      </c>
      <c r="J119" s="8">
        <f>INDEX(Aquifer!J:J,MATCH(B119,Aquifer!C:C,0))*100</f>
        <v>53.883544112269732</v>
      </c>
      <c r="K119" s="8">
        <f>(INDEX(Tariff!D:D,MATCH(Adaptation!A119,Tariff!A:A,0)))*100</f>
        <v>67.5</v>
      </c>
      <c r="L119" s="8">
        <v>66.5</v>
      </c>
      <c r="M119" s="8">
        <v>8.1</v>
      </c>
      <c r="N119" s="8">
        <v>98.259999999999991</v>
      </c>
      <c r="P119" s="15"/>
      <c r="Q119">
        <f t="shared" si="30"/>
        <v>3</v>
      </c>
      <c r="R119">
        <f t="shared" si="31"/>
        <v>4</v>
      </c>
      <c r="S119">
        <f t="shared" si="32"/>
        <v>2</v>
      </c>
      <c r="T119" s="36">
        <f t="shared" si="33"/>
        <v>3</v>
      </c>
      <c r="U119" s="36">
        <f t="shared" si="34"/>
        <v>4</v>
      </c>
      <c r="V119" s="36">
        <f t="shared" si="35"/>
        <v>3</v>
      </c>
      <c r="W119" s="36">
        <f t="shared" si="36"/>
        <v>1</v>
      </c>
      <c r="X119" s="36">
        <f t="shared" si="37"/>
        <v>3</v>
      </c>
      <c r="Y119" s="36">
        <f t="shared" si="38"/>
        <v>1</v>
      </c>
      <c r="Z119" s="36">
        <f t="shared" si="39"/>
        <v>2</v>
      </c>
      <c r="AA119" s="36">
        <f t="shared" si="40"/>
        <v>3</v>
      </c>
      <c r="AB119" s="36">
        <f t="shared" si="41"/>
        <v>4</v>
      </c>
      <c r="AC119" s="170">
        <f t="shared" si="42"/>
        <v>2.6363636363636362</v>
      </c>
      <c r="AD119" s="36">
        <f t="shared" si="43"/>
        <v>3</v>
      </c>
      <c r="AE119" s="36" t="str">
        <f t="shared" si="29"/>
        <v>Highly Suitable</v>
      </c>
      <c r="AF119" s="171">
        <f t="shared" si="44"/>
        <v>0.32700000000000001</v>
      </c>
      <c r="AG119" s="36" t="str">
        <f t="shared" si="45"/>
        <v>Low</v>
      </c>
    </row>
    <row r="120" spans="1:33" x14ac:dyDescent="0.25">
      <c r="A120" t="str">
        <f>INDEX(Aquifer!A:A,MATCH(B120,Aquifer!C:C,0))</f>
        <v>jharkhand</v>
      </c>
      <c r="B120" s="29" t="s">
        <v>324</v>
      </c>
      <c r="C120" s="9">
        <v>4.6559957682480997</v>
      </c>
      <c r="D120" s="7">
        <f>INDEX(Aquifer!L:L,MATCH(B120,Aquifer!C:C,0))*100</f>
        <v>106.24408287280653</v>
      </c>
      <c r="E120" s="7">
        <v>7.3</v>
      </c>
      <c r="F120" s="7">
        <v>42.133118564114355</v>
      </c>
      <c r="G120" s="8">
        <v>1</v>
      </c>
      <c r="H120" s="8">
        <f>INDEX(Aquifer!H:H,MATCH(B120,Aquifer!C:C,0))</f>
        <v>16</v>
      </c>
      <c r="I120" s="8">
        <f>INDEX(surface_water_body!E:E,MATCH(B120,surface_water_body!A:A,0))</f>
        <v>0.73014190391526912</v>
      </c>
      <c r="J120" s="8">
        <f>INDEX(Aquifer!J:J,MATCH(B120,Aquifer!C:C,0))*100</f>
        <v>22.848878156756214</v>
      </c>
      <c r="K120" s="8">
        <f>(INDEX(Tariff!D:D,MATCH(Adaptation!A120,Tariff!A:A,0)))*100</f>
        <v>95</v>
      </c>
      <c r="L120" s="8">
        <v>56.499999999999993</v>
      </c>
      <c r="M120" s="8">
        <v>5</v>
      </c>
      <c r="N120" s="8">
        <v>87.02</v>
      </c>
      <c r="P120" s="15"/>
      <c r="Q120">
        <f t="shared" si="30"/>
        <v>3</v>
      </c>
      <c r="R120">
        <f t="shared" si="31"/>
        <v>4</v>
      </c>
      <c r="S120">
        <f t="shared" si="32"/>
        <v>4</v>
      </c>
      <c r="T120" s="36">
        <f t="shared" si="33"/>
        <v>2</v>
      </c>
      <c r="U120" s="36">
        <f t="shared" si="34"/>
        <v>4</v>
      </c>
      <c r="V120" s="36">
        <f t="shared" si="35"/>
        <v>4</v>
      </c>
      <c r="W120" s="36">
        <f t="shared" si="36"/>
        <v>1</v>
      </c>
      <c r="X120" s="36">
        <f t="shared" si="37"/>
        <v>1</v>
      </c>
      <c r="Y120" s="36">
        <f t="shared" si="38"/>
        <v>2</v>
      </c>
      <c r="Z120" s="36">
        <f t="shared" si="39"/>
        <v>2</v>
      </c>
      <c r="AA120" s="36">
        <f t="shared" si="40"/>
        <v>3</v>
      </c>
      <c r="AB120" s="36">
        <f t="shared" si="41"/>
        <v>4</v>
      </c>
      <c r="AC120" s="170">
        <f t="shared" si="42"/>
        <v>2.7272727272727271</v>
      </c>
      <c r="AD120" s="36">
        <f t="shared" si="43"/>
        <v>3</v>
      </c>
      <c r="AE120" s="36" t="str">
        <f t="shared" si="29"/>
        <v>Highly Suitable</v>
      </c>
      <c r="AF120" s="171">
        <f t="shared" si="44"/>
        <v>0.41699999999999998</v>
      </c>
      <c r="AG120" s="36" t="str">
        <f t="shared" si="45"/>
        <v>Moderate</v>
      </c>
    </row>
    <row r="121" spans="1:33" x14ac:dyDescent="0.25">
      <c r="A121" t="str">
        <f>INDEX(Aquifer!A:A,MATCH(B121,Aquifer!C:C,0))</f>
        <v>maharashtra</v>
      </c>
      <c r="B121" s="29" t="s">
        <v>325</v>
      </c>
      <c r="C121" s="9">
        <v>5.33580991006</v>
      </c>
      <c r="D121" s="7">
        <f>INDEX(Aquifer!L:L,MATCH(B121,Aquifer!C:C,0))*100</f>
        <v>131.59515104868194</v>
      </c>
      <c r="E121" s="7">
        <v>29.3</v>
      </c>
      <c r="F121" s="7">
        <v>74.046175339545741</v>
      </c>
      <c r="G121" s="8">
        <v>100</v>
      </c>
      <c r="H121" s="8">
        <f>INDEX(Aquifer!H:H,MATCH(B121,Aquifer!C:C,0))</f>
        <v>54.19</v>
      </c>
      <c r="I121" s="8">
        <f>INDEX(surface_water_body!E:E,MATCH(B121,surface_water_body!A:A,0))</f>
        <v>1.9789141265511185</v>
      </c>
      <c r="J121" s="8">
        <f>INDEX(Aquifer!J:J,MATCH(B121,Aquifer!C:C,0))*100</f>
        <v>60.360046457607432</v>
      </c>
      <c r="K121" s="8">
        <f>(INDEX(Tariff!D:D,MATCH(Adaptation!A121,Tariff!A:A,0)))*100</f>
        <v>155</v>
      </c>
      <c r="L121" s="8">
        <v>73.52</v>
      </c>
      <c r="M121" s="8">
        <v>5.49</v>
      </c>
      <c r="N121" s="8">
        <v>82.66</v>
      </c>
      <c r="P121" s="15"/>
      <c r="Q121">
        <f t="shared" si="30"/>
        <v>4</v>
      </c>
      <c r="R121">
        <f t="shared" si="31"/>
        <v>4</v>
      </c>
      <c r="S121">
        <f t="shared" si="32"/>
        <v>3</v>
      </c>
      <c r="T121" s="36">
        <f t="shared" si="33"/>
        <v>4</v>
      </c>
      <c r="U121" s="36">
        <f t="shared" si="34"/>
        <v>1</v>
      </c>
      <c r="V121" s="36">
        <f t="shared" si="35"/>
        <v>3</v>
      </c>
      <c r="W121" s="36">
        <f t="shared" si="36"/>
        <v>2</v>
      </c>
      <c r="X121" s="36">
        <f t="shared" si="37"/>
        <v>3</v>
      </c>
      <c r="Y121" s="36">
        <f t="shared" si="38"/>
        <v>3</v>
      </c>
      <c r="Z121" s="36">
        <f t="shared" si="39"/>
        <v>2</v>
      </c>
      <c r="AA121" s="36">
        <f t="shared" si="40"/>
        <v>3</v>
      </c>
      <c r="AB121" s="36">
        <f t="shared" si="41"/>
        <v>4</v>
      </c>
      <c r="AC121" s="170">
        <f t="shared" si="42"/>
        <v>3.1818181818181817</v>
      </c>
      <c r="AD121" s="36">
        <f t="shared" si="43"/>
        <v>3</v>
      </c>
      <c r="AE121" s="36" t="str">
        <f t="shared" si="29"/>
        <v>Highly Suitable</v>
      </c>
      <c r="AF121" s="171">
        <f t="shared" si="44"/>
        <v>0.92</v>
      </c>
      <c r="AG121" s="36" t="str">
        <f t="shared" si="45"/>
        <v>Very High</v>
      </c>
    </row>
    <row r="122" spans="1:33" x14ac:dyDescent="0.25">
      <c r="A122" t="str">
        <f>INDEX(Aquifer!A:A,MATCH(B122,Aquifer!C:C,0))</f>
        <v>bihar</v>
      </c>
      <c r="B122" s="29" t="s">
        <v>326</v>
      </c>
      <c r="C122" s="9">
        <v>4.7318065347373004</v>
      </c>
      <c r="D122" s="7">
        <f>INDEX(Aquifer!L:L,MATCH(B122,Aquifer!C:C,0))*100</f>
        <v>121.93645990922843</v>
      </c>
      <c r="E122" s="7">
        <v>65.900000000000006</v>
      </c>
      <c r="F122" s="7">
        <v>67.836358256066291</v>
      </c>
      <c r="G122" s="8">
        <v>6</v>
      </c>
      <c r="H122" s="8">
        <f>INDEX(Aquifer!H:H,MATCH(B122,Aquifer!C:C,0))</f>
        <v>52.46</v>
      </c>
      <c r="I122" s="8">
        <f>INDEX(surface_water_body!E:E,MATCH(B122,surface_water_body!A:A,0))</f>
        <v>0.88422908468631445</v>
      </c>
      <c r="J122" s="8">
        <f>INDEX(Aquifer!J:J,MATCH(B122,Aquifer!C:C,0))*100</f>
        <v>55.397962149897886</v>
      </c>
      <c r="K122" s="8">
        <f>(INDEX(Tariff!D:D,MATCH(Adaptation!A122,Tariff!A:A,0)))*100</f>
        <v>67.5</v>
      </c>
      <c r="L122" s="8">
        <v>77.62</v>
      </c>
      <c r="M122" s="8">
        <v>5.9</v>
      </c>
      <c r="N122" s="8">
        <v>98.74</v>
      </c>
      <c r="P122" s="15"/>
      <c r="Q122">
        <f t="shared" si="30"/>
        <v>3</v>
      </c>
      <c r="R122">
        <f t="shared" si="31"/>
        <v>4</v>
      </c>
      <c r="S122">
        <f t="shared" si="32"/>
        <v>2</v>
      </c>
      <c r="T122" s="36">
        <f t="shared" si="33"/>
        <v>4</v>
      </c>
      <c r="U122" s="36">
        <f t="shared" si="34"/>
        <v>4</v>
      </c>
      <c r="V122" s="36">
        <f t="shared" si="35"/>
        <v>3</v>
      </c>
      <c r="W122" s="36">
        <f t="shared" si="36"/>
        <v>1</v>
      </c>
      <c r="X122" s="36">
        <f t="shared" si="37"/>
        <v>3</v>
      </c>
      <c r="Y122" s="36">
        <f t="shared" si="38"/>
        <v>1</v>
      </c>
      <c r="Z122" s="36">
        <f t="shared" si="39"/>
        <v>1</v>
      </c>
      <c r="AA122" s="36">
        <f t="shared" si="40"/>
        <v>3</v>
      </c>
      <c r="AB122" s="36">
        <f t="shared" si="41"/>
        <v>4</v>
      </c>
      <c r="AC122" s="170">
        <f t="shared" si="42"/>
        <v>2.6363636363636362</v>
      </c>
      <c r="AD122" s="36">
        <f t="shared" si="43"/>
        <v>3</v>
      </c>
      <c r="AE122" s="36" t="str">
        <f t="shared" si="29"/>
        <v>Highly Suitable</v>
      </c>
      <c r="AF122" s="171">
        <f t="shared" si="44"/>
        <v>0.32700000000000001</v>
      </c>
      <c r="AG122" s="36" t="str">
        <f t="shared" si="45"/>
        <v>Low</v>
      </c>
    </row>
    <row r="123" spans="1:33" x14ac:dyDescent="0.25">
      <c r="A123" t="str">
        <f>INDEX(Aquifer!A:A,MATCH(B123,Aquifer!C:C,0))</f>
        <v>madhya pradesh</v>
      </c>
      <c r="B123" s="29" t="s">
        <v>327</v>
      </c>
      <c r="C123" s="8">
        <v>5.09</v>
      </c>
      <c r="D123" s="7">
        <f>INDEX(Aquifer!L:L,MATCH(B123,Aquifer!C:C,0))*100</f>
        <v>191.98777285056187</v>
      </c>
      <c r="E123" s="7">
        <v>18.399999999999999</v>
      </c>
      <c r="F123" s="7">
        <v>67.862755369303301</v>
      </c>
      <c r="G123" s="8">
        <v>99</v>
      </c>
      <c r="H123" s="8">
        <f>INDEX(Aquifer!H:H,MATCH(B123,Aquifer!C:C,0))</f>
        <v>39.08</v>
      </c>
      <c r="I123" s="8">
        <f>INDEX(surface_water_body!E:E,MATCH(B123,surface_water_body!A:A,0))</f>
        <v>0.39261636105207726</v>
      </c>
      <c r="J123" s="8">
        <f>INDEX(Aquifer!J:J,MATCH(B123,Aquifer!C:C,0))*100</f>
        <v>28.638840841115897</v>
      </c>
      <c r="K123" s="8">
        <f>(INDEX(Tariff!D:D,MATCH(Adaptation!A123,Tariff!A:A,0)))*100</f>
        <v>135</v>
      </c>
      <c r="L123" s="8">
        <v>67.12</v>
      </c>
      <c r="M123" s="8">
        <v>9.4700000000000006</v>
      </c>
      <c r="N123" s="8">
        <v>82.39</v>
      </c>
      <c r="P123" s="15"/>
      <c r="Q123">
        <f t="shared" si="30"/>
        <v>3</v>
      </c>
      <c r="R123">
        <f t="shared" si="31"/>
        <v>2</v>
      </c>
      <c r="S123">
        <f t="shared" si="32"/>
        <v>4</v>
      </c>
      <c r="T123" s="36">
        <f t="shared" si="33"/>
        <v>4</v>
      </c>
      <c r="U123" s="36">
        <f t="shared" si="34"/>
        <v>1</v>
      </c>
      <c r="V123" s="36">
        <f t="shared" si="35"/>
        <v>4</v>
      </c>
      <c r="W123" s="36">
        <f t="shared" si="36"/>
        <v>1</v>
      </c>
      <c r="X123" s="36">
        <f t="shared" si="37"/>
        <v>2</v>
      </c>
      <c r="Y123" s="36">
        <f t="shared" si="38"/>
        <v>2</v>
      </c>
      <c r="Z123" s="36">
        <f t="shared" si="39"/>
        <v>2</v>
      </c>
      <c r="AA123" s="36">
        <f t="shared" si="40"/>
        <v>3</v>
      </c>
      <c r="AB123" s="36">
        <f t="shared" si="41"/>
        <v>4</v>
      </c>
      <c r="AC123" s="170">
        <f t="shared" si="42"/>
        <v>2.8181818181818183</v>
      </c>
      <c r="AD123" s="36">
        <f t="shared" si="43"/>
        <v>3</v>
      </c>
      <c r="AE123" s="36" t="str">
        <f t="shared" si="29"/>
        <v>Highly Suitable</v>
      </c>
      <c r="AF123" s="171">
        <f t="shared" si="44"/>
        <v>0.52700000000000002</v>
      </c>
      <c r="AG123" s="36" t="str">
        <f t="shared" si="45"/>
        <v>Moderate</v>
      </c>
    </row>
    <row r="124" spans="1:33" x14ac:dyDescent="0.25">
      <c r="A124" t="str">
        <f>INDEX(Aquifer!A:A,MATCH(B124,Aquifer!C:C,0))</f>
        <v>madhya pradesh</v>
      </c>
      <c r="B124" s="29" t="s">
        <v>328</v>
      </c>
      <c r="C124" s="8">
        <v>5.2</v>
      </c>
      <c r="D124" s="7">
        <f>INDEX(Aquifer!L:L,MATCH(B124,Aquifer!C:C,0))*100</f>
        <v>139.23857383671003</v>
      </c>
      <c r="E124" s="7">
        <v>2.7</v>
      </c>
      <c r="F124" s="7">
        <v>63.699643472144743</v>
      </c>
      <c r="G124" s="8">
        <v>100</v>
      </c>
      <c r="H124" s="8">
        <f>INDEX(Aquifer!H:H,MATCH(B124,Aquifer!C:C,0))</f>
        <v>23.52</v>
      </c>
      <c r="I124" s="8">
        <f>INDEX(surface_water_body!E:E,MATCH(B124,surface_water_body!A:A,0))</f>
        <v>1.0775444737494047</v>
      </c>
      <c r="J124" s="8">
        <f>INDEX(Aquifer!J:J,MATCH(B124,Aquifer!C:C,0))*100</f>
        <v>41.958144612206446</v>
      </c>
      <c r="K124" s="8">
        <f>(INDEX(Tariff!D:D,MATCH(Adaptation!A124,Tariff!A:A,0)))*100</f>
        <v>135</v>
      </c>
      <c r="L124" s="8">
        <v>36.61</v>
      </c>
      <c r="M124" s="8">
        <v>7.7</v>
      </c>
      <c r="N124" s="8">
        <v>76.59</v>
      </c>
      <c r="P124" s="15"/>
      <c r="Q124">
        <f t="shared" si="30"/>
        <v>3</v>
      </c>
      <c r="R124">
        <f t="shared" si="31"/>
        <v>4</v>
      </c>
      <c r="S124">
        <f t="shared" si="32"/>
        <v>4</v>
      </c>
      <c r="T124" s="36">
        <f t="shared" si="33"/>
        <v>3</v>
      </c>
      <c r="U124" s="36">
        <f t="shared" si="34"/>
        <v>1</v>
      </c>
      <c r="V124" s="36">
        <f t="shared" si="35"/>
        <v>4</v>
      </c>
      <c r="W124" s="36">
        <f t="shared" si="36"/>
        <v>2</v>
      </c>
      <c r="X124" s="36">
        <f t="shared" si="37"/>
        <v>2</v>
      </c>
      <c r="Y124" s="36">
        <f t="shared" si="38"/>
        <v>2</v>
      </c>
      <c r="Z124" s="36">
        <f t="shared" si="39"/>
        <v>3</v>
      </c>
      <c r="AA124" s="36">
        <f t="shared" si="40"/>
        <v>3</v>
      </c>
      <c r="AB124" s="36">
        <f t="shared" si="41"/>
        <v>3</v>
      </c>
      <c r="AC124" s="170">
        <f t="shared" si="42"/>
        <v>3</v>
      </c>
      <c r="AD124" s="36">
        <f t="shared" si="43"/>
        <v>3</v>
      </c>
      <c r="AE124" s="36" t="str">
        <f t="shared" si="29"/>
        <v>Highly Suitable</v>
      </c>
      <c r="AF124" s="171">
        <f t="shared" si="44"/>
        <v>0.74399999999999999</v>
      </c>
      <c r="AG124" s="36" t="str">
        <f t="shared" si="45"/>
        <v>High</v>
      </c>
    </row>
    <row r="125" spans="1:33" x14ac:dyDescent="0.25">
      <c r="A125" t="str">
        <f>INDEX(Aquifer!A:A,MATCH(B125,Aquifer!C:C,0))</f>
        <v>odisha</v>
      </c>
      <c r="B125" s="29" t="s">
        <v>42</v>
      </c>
      <c r="C125" s="9">
        <v>5.1384756765492003</v>
      </c>
      <c r="D125" s="7">
        <f>INDEX(Aquifer!L:L,MATCH(B125,Aquifer!C:C,0))*100</f>
        <v>113.38047220400162</v>
      </c>
      <c r="E125" s="7">
        <v>1.9</v>
      </c>
      <c r="F125" s="7">
        <v>46.697029461399268</v>
      </c>
      <c r="G125" s="8">
        <v>0</v>
      </c>
      <c r="H125" s="8">
        <f>INDEX(Aquifer!H:H,MATCH(B125,Aquifer!C:C,0))</f>
        <v>49.64</v>
      </c>
      <c r="I125" s="8">
        <f>INDEX(surface_water_body!E:E,MATCH(B125,surface_water_body!A:A,0))</f>
        <v>0.11970145959484567</v>
      </c>
      <c r="J125" s="8">
        <f>INDEX(Aquifer!J:J,MATCH(B125,Aquifer!C:C,0))*100</f>
        <v>49.627573878307693</v>
      </c>
      <c r="K125" s="8">
        <f>(INDEX(Tariff!D:D,MATCH(Adaptation!A125,Tariff!A:A,0)))*100</f>
        <v>150</v>
      </c>
      <c r="L125" s="8">
        <v>30.29</v>
      </c>
      <c r="M125" s="8">
        <v>3.98</v>
      </c>
      <c r="N125" s="8">
        <v>90.61999999999999</v>
      </c>
      <c r="P125" s="15"/>
      <c r="Q125">
        <f t="shared" si="30"/>
        <v>3</v>
      </c>
      <c r="R125">
        <f t="shared" si="31"/>
        <v>4</v>
      </c>
      <c r="S125">
        <f t="shared" si="32"/>
        <v>4</v>
      </c>
      <c r="T125" s="36">
        <f t="shared" si="33"/>
        <v>2</v>
      </c>
      <c r="U125" s="36">
        <f t="shared" si="34"/>
        <v>4</v>
      </c>
      <c r="V125" s="36">
        <f t="shared" si="35"/>
        <v>4</v>
      </c>
      <c r="W125" s="36">
        <f t="shared" si="36"/>
        <v>1</v>
      </c>
      <c r="X125" s="36">
        <f t="shared" si="37"/>
        <v>2</v>
      </c>
      <c r="Y125" s="36">
        <f t="shared" si="38"/>
        <v>3</v>
      </c>
      <c r="Z125" s="36">
        <f t="shared" si="39"/>
        <v>3</v>
      </c>
      <c r="AA125" s="36">
        <f t="shared" si="40"/>
        <v>4</v>
      </c>
      <c r="AB125" s="36">
        <f t="shared" si="41"/>
        <v>4</v>
      </c>
      <c r="AC125" s="170">
        <f t="shared" si="42"/>
        <v>3.0909090909090908</v>
      </c>
      <c r="AD125" s="36">
        <f t="shared" si="43"/>
        <v>3</v>
      </c>
      <c r="AE125" s="36" t="str">
        <f t="shared" si="29"/>
        <v>Highly Suitable</v>
      </c>
      <c r="AF125" s="171">
        <f t="shared" si="44"/>
        <v>0.84399999999999997</v>
      </c>
      <c r="AG125" s="36" t="str">
        <f t="shared" si="45"/>
        <v>Very High</v>
      </c>
    </row>
    <row r="126" spans="1:33" x14ac:dyDescent="0.25">
      <c r="A126" t="str">
        <f>INDEX(Aquifer!A:A,MATCH(B126,Aquifer!C:C,0))</f>
        <v>chhattisgarh</v>
      </c>
      <c r="B126" s="29" t="s">
        <v>329</v>
      </c>
      <c r="C126" s="8">
        <v>5.15</v>
      </c>
      <c r="D126" s="7">
        <f>INDEX(Aquifer!L:L,MATCH(B126,Aquifer!C:C,0))*100</f>
        <v>114.06692481072646</v>
      </c>
      <c r="E126" s="7">
        <v>8.8000000000000007</v>
      </c>
      <c r="F126" s="7">
        <v>46.843324829687027</v>
      </c>
      <c r="G126" s="8">
        <v>100</v>
      </c>
      <c r="H126" s="8">
        <f>INDEX(Aquifer!H:H,MATCH(B126,Aquifer!C:C,0))</f>
        <v>22.09</v>
      </c>
      <c r="I126" s="8">
        <f>INDEX(surface_water_body!E:E,MATCH(B126,surface_water_body!A:A,0))</f>
        <v>0.26887986765111072</v>
      </c>
      <c r="J126" s="8">
        <f>INDEX(Aquifer!J:J,MATCH(B126,Aquifer!C:C,0))*100</f>
        <v>25.88400921490474</v>
      </c>
      <c r="K126" s="8">
        <f>(INDEX(Tariff!D:D,MATCH(Adaptation!A126,Tariff!A:A,0)))*100</f>
        <v>0</v>
      </c>
      <c r="L126" s="8">
        <v>25.64</v>
      </c>
      <c r="M126" s="8">
        <v>7.2160084835233009</v>
      </c>
      <c r="N126" s="8">
        <v>75.56</v>
      </c>
      <c r="P126" s="15"/>
      <c r="Q126">
        <f t="shared" si="30"/>
        <v>3</v>
      </c>
      <c r="R126">
        <f t="shared" si="31"/>
        <v>4</v>
      </c>
      <c r="S126">
        <f t="shared" si="32"/>
        <v>4</v>
      </c>
      <c r="T126" s="36">
        <f t="shared" si="33"/>
        <v>2</v>
      </c>
      <c r="U126" s="36">
        <f t="shared" si="34"/>
        <v>1</v>
      </c>
      <c r="V126" s="36">
        <f t="shared" si="35"/>
        <v>4</v>
      </c>
      <c r="W126" s="36">
        <f t="shared" si="36"/>
        <v>1</v>
      </c>
      <c r="X126" s="36">
        <f t="shared" si="37"/>
        <v>2</v>
      </c>
      <c r="Y126" s="36">
        <f t="shared" si="38"/>
        <v>1</v>
      </c>
      <c r="Z126" s="36">
        <f t="shared" si="39"/>
        <v>3</v>
      </c>
      <c r="AA126" s="36">
        <f t="shared" si="40"/>
        <v>3</v>
      </c>
      <c r="AB126" s="36">
        <f t="shared" si="41"/>
        <v>3</v>
      </c>
      <c r="AC126" s="170">
        <f t="shared" si="42"/>
        <v>2.7272727272727271</v>
      </c>
      <c r="AD126" s="36">
        <f t="shared" si="43"/>
        <v>3</v>
      </c>
      <c r="AE126" s="36" t="str">
        <f t="shared" si="29"/>
        <v>Highly Suitable</v>
      </c>
      <c r="AF126" s="171">
        <f t="shared" si="44"/>
        <v>0.41699999999999998</v>
      </c>
      <c r="AG126" s="36" t="str">
        <f t="shared" si="45"/>
        <v>Moderate</v>
      </c>
    </row>
    <row r="127" spans="1:33" x14ac:dyDescent="0.25">
      <c r="A127" t="str">
        <f>INDEX(Aquifer!A:A,MATCH(B127,Aquifer!C:C,0))</f>
        <v>chhattisgarh</v>
      </c>
      <c r="B127" s="29" t="s">
        <v>330</v>
      </c>
      <c r="C127" s="9">
        <v>5.1861725160459002</v>
      </c>
      <c r="D127" s="7">
        <f>INDEX(Aquifer!L:L,MATCH(B127,Aquifer!C:C,0))*100</f>
        <v>104.3494739673438</v>
      </c>
      <c r="E127" s="7">
        <v>6.3</v>
      </c>
      <c r="F127" s="7">
        <v>42.129068357735704</v>
      </c>
      <c r="G127" s="8">
        <v>89</v>
      </c>
      <c r="H127" s="8">
        <f>INDEX(Aquifer!H:H,MATCH(B127,Aquifer!C:C,0))</f>
        <v>30.59</v>
      </c>
      <c r="I127" s="8">
        <f>INDEX(surface_water_body!E:E,MATCH(B127,surface_water_body!A:A,0))</f>
        <v>1.0465995325035111</v>
      </c>
      <c r="J127" s="8">
        <f>INDEX(Aquifer!J:J,MATCH(B127,Aquifer!C:C,0))*100</f>
        <v>26.890194086501396</v>
      </c>
      <c r="K127" s="8">
        <f>(INDEX(Tariff!D:D,MATCH(Adaptation!A127,Tariff!A:A,0)))*100</f>
        <v>0</v>
      </c>
      <c r="L127" s="8">
        <v>0</v>
      </c>
      <c r="M127" s="8">
        <v>6.1</v>
      </c>
      <c r="N127" s="8">
        <v>70.28</v>
      </c>
      <c r="P127" s="15"/>
      <c r="Q127">
        <f t="shared" si="30"/>
        <v>3</v>
      </c>
      <c r="R127">
        <f t="shared" si="31"/>
        <v>4</v>
      </c>
      <c r="S127">
        <f t="shared" si="32"/>
        <v>4</v>
      </c>
      <c r="T127" s="36">
        <f t="shared" si="33"/>
        <v>2</v>
      </c>
      <c r="U127" s="36">
        <f t="shared" si="34"/>
        <v>1</v>
      </c>
      <c r="V127" s="36">
        <f t="shared" si="35"/>
        <v>4</v>
      </c>
      <c r="W127" s="36">
        <f t="shared" si="36"/>
        <v>2</v>
      </c>
      <c r="X127" s="36">
        <f t="shared" si="37"/>
        <v>2</v>
      </c>
      <c r="Y127" s="36">
        <f t="shared" si="38"/>
        <v>1</v>
      </c>
      <c r="Z127" s="36">
        <f t="shared" si="39"/>
        <v>4</v>
      </c>
      <c r="AA127" s="36">
        <f t="shared" si="40"/>
        <v>3</v>
      </c>
      <c r="AB127" s="36">
        <f t="shared" si="41"/>
        <v>3</v>
      </c>
      <c r="AC127" s="170">
        <f t="shared" si="42"/>
        <v>2.9090909090909092</v>
      </c>
      <c r="AD127" s="36">
        <f t="shared" si="43"/>
        <v>3</v>
      </c>
      <c r="AE127" s="36" t="str">
        <f t="shared" si="29"/>
        <v>Highly Suitable</v>
      </c>
      <c r="AF127" s="171">
        <f t="shared" si="44"/>
        <v>0.63600000000000001</v>
      </c>
      <c r="AG127" s="36" t="str">
        <f t="shared" si="45"/>
        <v>High</v>
      </c>
    </row>
    <row r="128" spans="1:33" x14ac:dyDescent="0.25">
      <c r="A128" t="str">
        <f>INDEX(Aquifer!A:A,MATCH(B128,Aquifer!C:C,0))</f>
        <v>maharashtra</v>
      </c>
      <c r="B128" s="29" t="s">
        <v>43</v>
      </c>
      <c r="C128" s="9">
        <v>5.2543003107909998</v>
      </c>
      <c r="D128" s="7">
        <f>INDEX(Aquifer!L:L,MATCH(B128,Aquifer!C:C,0))*100</f>
        <v>125.95777951524629</v>
      </c>
      <c r="E128" s="7">
        <v>22.2</v>
      </c>
      <c r="F128" s="7">
        <v>65.273701453825666</v>
      </c>
      <c r="G128" s="8">
        <v>100</v>
      </c>
      <c r="H128" s="8">
        <f>INDEX(Aquifer!H:H,MATCH(B128,Aquifer!C:C,0))</f>
        <v>29.32</v>
      </c>
      <c r="I128" s="8">
        <f>INDEX(surface_water_body!E:E,MATCH(B128,surface_water_body!A:A,0))</f>
        <v>0.43350863603632039</v>
      </c>
      <c r="J128" s="8">
        <f>INDEX(Aquifer!J:J,MATCH(B128,Aquifer!C:C,0))*100</f>
        <v>35.143799230628318</v>
      </c>
      <c r="K128" s="8">
        <f>(INDEX(Tariff!D:D,MATCH(Adaptation!A128,Tariff!A:A,0)))*100</f>
        <v>155</v>
      </c>
      <c r="L128" s="8">
        <v>41.72</v>
      </c>
      <c r="M128" s="8">
        <v>6.8</v>
      </c>
      <c r="N128" s="8">
        <v>69.52000000000001</v>
      </c>
      <c r="P128" s="15"/>
      <c r="Q128">
        <f t="shared" si="30"/>
        <v>4</v>
      </c>
      <c r="R128">
        <f t="shared" si="31"/>
        <v>4</v>
      </c>
      <c r="S128">
        <f t="shared" si="32"/>
        <v>4</v>
      </c>
      <c r="T128" s="36">
        <f t="shared" si="33"/>
        <v>3</v>
      </c>
      <c r="U128" s="36">
        <f t="shared" si="34"/>
        <v>1</v>
      </c>
      <c r="V128" s="36">
        <f t="shared" si="35"/>
        <v>4</v>
      </c>
      <c r="W128" s="36">
        <f t="shared" si="36"/>
        <v>1</v>
      </c>
      <c r="X128" s="36">
        <f t="shared" si="37"/>
        <v>2</v>
      </c>
      <c r="Y128" s="36">
        <f t="shared" si="38"/>
        <v>3</v>
      </c>
      <c r="Z128" s="36">
        <f t="shared" si="39"/>
        <v>3</v>
      </c>
      <c r="AA128" s="36">
        <f t="shared" si="40"/>
        <v>3</v>
      </c>
      <c r="AB128" s="36">
        <f t="shared" si="41"/>
        <v>3</v>
      </c>
      <c r="AC128" s="170">
        <f t="shared" si="42"/>
        <v>3.0909090909090908</v>
      </c>
      <c r="AD128" s="36">
        <f t="shared" si="43"/>
        <v>3</v>
      </c>
      <c r="AE128" s="36" t="str">
        <f t="shared" si="29"/>
        <v>Highly Suitable</v>
      </c>
      <c r="AF128" s="171">
        <f t="shared" si="44"/>
        <v>0.84399999999999997</v>
      </c>
      <c r="AG128" s="36" t="str">
        <f t="shared" si="45"/>
        <v>Very High</v>
      </c>
    </row>
    <row r="129" spans="1:33" x14ac:dyDescent="0.25">
      <c r="A129" t="str">
        <f>INDEX(Aquifer!A:A,MATCH(B129,Aquifer!C:C,0))</f>
        <v>uttar pradesh</v>
      </c>
      <c r="B129" s="29" t="s">
        <v>331</v>
      </c>
      <c r="C129" s="9">
        <v>4.9853401169292999</v>
      </c>
      <c r="D129" s="7">
        <f>INDEX(Aquifer!L:L,MATCH(B129,Aquifer!C:C,0))*100</f>
        <v>141.72384820053213</v>
      </c>
      <c r="E129" s="7">
        <v>56.1</v>
      </c>
      <c r="F129" s="7">
        <v>76.115334959116339</v>
      </c>
      <c r="G129" s="8">
        <v>37</v>
      </c>
      <c r="H129" s="8">
        <f>INDEX(Aquifer!H:H,MATCH(B129,Aquifer!C:C,0))</f>
        <v>55.17</v>
      </c>
      <c r="I129" s="8">
        <f>INDEX(surface_water_body!E:E,MATCH(B129,surface_water_body!A:A,0))</f>
        <v>0.15531985838032147</v>
      </c>
      <c r="J129" s="8">
        <f>INDEX(Aquifer!J:J,MATCH(B129,Aquifer!C:C,0))*100</f>
        <v>75.427454811919887</v>
      </c>
      <c r="K129" s="8">
        <f>(INDEX(Tariff!D:D,MATCH(Adaptation!A129,Tariff!A:A,0)))*100</f>
        <v>0</v>
      </c>
      <c r="L129" s="8">
        <v>37.76</v>
      </c>
      <c r="M129" s="8">
        <v>9</v>
      </c>
      <c r="N129" s="8">
        <v>78.68783612</v>
      </c>
      <c r="P129" s="15"/>
      <c r="Q129">
        <f t="shared" si="30"/>
        <v>3</v>
      </c>
      <c r="R129">
        <f t="shared" si="31"/>
        <v>3</v>
      </c>
      <c r="S129">
        <f t="shared" si="32"/>
        <v>2</v>
      </c>
      <c r="T129" s="36">
        <f t="shared" si="33"/>
        <v>4</v>
      </c>
      <c r="U129" s="36">
        <f t="shared" si="34"/>
        <v>3</v>
      </c>
      <c r="V129" s="36">
        <f t="shared" si="35"/>
        <v>3</v>
      </c>
      <c r="W129" s="36">
        <f t="shared" si="36"/>
        <v>1</v>
      </c>
      <c r="X129" s="36">
        <f t="shared" si="37"/>
        <v>4</v>
      </c>
      <c r="Y129" s="36">
        <f t="shared" si="38"/>
        <v>1</v>
      </c>
      <c r="Z129" s="36">
        <f t="shared" si="39"/>
        <v>3</v>
      </c>
      <c r="AA129" s="36">
        <f t="shared" si="40"/>
        <v>3</v>
      </c>
      <c r="AB129" s="36">
        <f t="shared" si="41"/>
        <v>3</v>
      </c>
      <c r="AC129" s="170">
        <f t="shared" si="42"/>
        <v>2.7272727272727271</v>
      </c>
      <c r="AD129" s="36">
        <f t="shared" si="43"/>
        <v>3</v>
      </c>
      <c r="AE129" s="36" t="str">
        <f t="shared" si="29"/>
        <v>Highly Suitable</v>
      </c>
      <c r="AF129" s="171">
        <f t="shared" si="44"/>
        <v>0.41699999999999998</v>
      </c>
      <c r="AG129" s="36" t="str">
        <f t="shared" si="45"/>
        <v>Moderate</v>
      </c>
    </row>
    <row r="130" spans="1:33" x14ac:dyDescent="0.25">
      <c r="A130" t="str">
        <f>INDEX(Aquifer!A:A,MATCH(B130,Aquifer!C:C,0))</f>
        <v>odisha</v>
      </c>
      <c r="B130" s="29" t="s">
        <v>332</v>
      </c>
      <c r="C130" s="8">
        <v>4.9000000000000004</v>
      </c>
      <c r="D130" s="7">
        <f>INDEX(Aquifer!L:L,MATCH(B130,Aquifer!C:C,0))*100</f>
        <v>118.34062135122142</v>
      </c>
      <c r="E130" s="7">
        <v>19.399999999999999</v>
      </c>
      <c r="F130" s="7">
        <v>35.243578387953939</v>
      </c>
      <c r="G130" s="8">
        <v>61</v>
      </c>
      <c r="H130" s="8">
        <f>INDEX(Aquifer!H:H,MATCH(B130,Aquifer!C:C,0))</f>
        <v>61.18</v>
      </c>
      <c r="I130" s="8">
        <f>INDEX(surface_water_body!E:E,MATCH(B130,surface_water_body!A:A,0))</f>
        <v>0.33406367210166465</v>
      </c>
      <c r="J130" s="8">
        <f>INDEX(Aquifer!J:J,MATCH(B130,Aquifer!C:C,0))*100</f>
        <v>31.873059424038878</v>
      </c>
      <c r="K130" s="8">
        <f>(INDEX(Tariff!D:D,MATCH(Adaptation!A130,Tariff!A:A,0)))*100</f>
        <v>150</v>
      </c>
      <c r="L130" s="8">
        <v>14.77</v>
      </c>
      <c r="M130" s="8">
        <v>4.9000000000000004</v>
      </c>
      <c r="N130" s="8">
        <v>97.31</v>
      </c>
      <c r="P130" s="15"/>
      <c r="Q130">
        <f t="shared" si="30"/>
        <v>3</v>
      </c>
      <c r="R130">
        <f t="shared" si="31"/>
        <v>4</v>
      </c>
      <c r="S130">
        <f t="shared" si="32"/>
        <v>4</v>
      </c>
      <c r="T130" s="36">
        <f t="shared" si="33"/>
        <v>2</v>
      </c>
      <c r="U130" s="36">
        <f t="shared" si="34"/>
        <v>2</v>
      </c>
      <c r="V130" s="36">
        <f t="shared" si="35"/>
        <v>3</v>
      </c>
      <c r="W130" s="36">
        <f t="shared" si="36"/>
        <v>1</v>
      </c>
      <c r="X130" s="36">
        <f t="shared" si="37"/>
        <v>2</v>
      </c>
      <c r="Y130" s="36">
        <f t="shared" si="38"/>
        <v>3</v>
      </c>
      <c r="Z130" s="36">
        <f t="shared" si="39"/>
        <v>4</v>
      </c>
      <c r="AA130" s="36">
        <f t="shared" si="40"/>
        <v>4</v>
      </c>
      <c r="AB130" s="36">
        <f t="shared" si="41"/>
        <v>4</v>
      </c>
      <c r="AC130" s="170">
        <f t="shared" si="42"/>
        <v>3.0909090909090908</v>
      </c>
      <c r="AD130" s="36">
        <f t="shared" si="43"/>
        <v>3</v>
      </c>
      <c r="AE130" s="36" t="str">
        <f t="shared" ref="AE130:AE193" si="46">IF(AD130=1,"Less Suitable",IF(AD130=2,"Moderatly Suitable",IF(AD130=3,"Highly Suitable","Very Highly Suitable")))</f>
        <v>Highly Suitable</v>
      </c>
      <c r="AF130" s="171">
        <f t="shared" si="44"/>
        <v>0.84399999999999997</v>
      </c>
      <c r="AG130" s="36" t="str">
        <f t="shared" si="45"/>
        <v>Very High</v>
      </c>
    </row>
    <row r="131" spans="1:33" x14ac:dyDescent="0.25">
      <c r="A131" t="str">
        <f>INDEX(Aquifer!A:A,MATCH(B131,Aquifer!C:C,0))</f>
        <v>jharkhand</v>
      </c>
      <c r="B131" s="29" t="s">
        <v>44</v>
      </c>
      <c r="C131" s="8">
        <v>5.07</v>
      </c>
      <c r="D131" s="7">
        <f>INDEX(Aquifer!L:L,MATCH(B131,Aquifer!C:C,0))*100</f>
        <v>130.5667874254996</v>
      </c>
      <c r="E131" s="7">
        <v>22</v>
      </c>
      <c r="F131" s="7">
        <v>38.690815744438105</v>
      </c>
      <c r="G131" s="8">
        <v>2</v>
      </c>
      <c r="H131" s="8">
        <f>INDEX(Aquifer!H:H,MATCH(B131,Aquifer!C:C,0))</f>
        <v>29.2</v>
      </c>
      <c r="I131" s="8">
        <f>INDEX(surface_water_body!E:E,MATCH(B131,surface_water_body!A:A,0))</f>
        <v>2.3431096820379085</v>
      </c>
      <c r="J131" s="8">
        <f>INDEX(Aquifer!J:J,MATCH(B131,Aquifer!C:C,0))*100</f>
        <v>11.156744634801429</v>
      </c>
      <c r="K131" s="8">
        <f>(INDEX(Tariff!D:D,MATCH(Adaptation!A131,Tariff!A:A,0)))*100</f>
        <v>95</v>
      </c>
      <c r="L131" s="8">
        <v>35.21</v>
      </c>
      <c r="M131" s="8">
        <v>7.2</v>
      </c>
      <c r="N131" s="8">
        <v>79.81</v>
      </c>
      <c r="P131" s="15"/>
      <c r="Q131">
        <f t="shared" ref="Q131:Q194" si="47">IF(C131&lt;3.75,1,IF(C131&lt;4.5,2,IF(C131&lt;5.25,3,4)))</f>
        <v>3</v>
      </c>
      <c r="R131">
        <f t="shared" ref="R131:R194" si="48">IF(D131&lt;140,4,IF(D131&lt;180,3,IF(D131&lt;220,2,1)))</f>
        <v>4</v>
      </c>
      <c r="S131">
        <f t="shared" ref="S131:S194" si="49">IF(E131&lt;25,4,IF(E131&lt;50,3,IF(E131&lt;75,2,1)))</f>
        <v>4</v>
      </c>
      <c r="T131" s="36">
        <f t="shared" ref="T131:T194" si="50">IF(F131&lt;28.5,1,IF(F131&lt;48,2,IF(F131&lt;67.5,3,4)))</f>
        <v>2</v>
      </c>
      <c r="U131" s="36">
        <f t="shared" ref="U131:U194" si="51">IF(G131&lt;25,4,IF(G131&lt;50,3,IF(G131&lt;75,2,1)))</f>
        <v>4</v>
      </c>
      <c r="V131" s="36">
        <f t="shared" ref="V131:V194" si="52">IF(H131&lt;50,4,IF(H131&lt;70,3,IF(H131&lt;100,2,1)))</f>
        <v>4</v>
      </c>
      <c r="W131" s="36">
        <f t="shared" ref="W131:W194" si="53">IF(I131&lt;1,1,IF(I131&lt;3,2,IF(I131&lt;5,3,4)))</f>
        <v>2</v>
      </c>
      <c r="X131" s="36">
        <f t="shared" ref="X131:X194" si="54">IF(J131&lt;25,1,IF(J131&lt;50,2,IF(J131&lt;75,3,4)))</f>
        <v>1</v>
      </c>
      <c r="Y131" s="36">
        <f t="shared" ref="Y131:Y194" si="55">IF(K131&lt;70,1,IF(K131&lt;150,2,IF(K131&lt;300,3,4)))</f>
        <v>2</v>
      </c>
      <c r="Z131" s="36">
        <f t="shared" ref="Z131:Z194" si="56">IF(L131&lt;25,4,IF(L131&lt;50,3,IF(L131&lt;75,2,1)))</f>
        <v>3</v>
      </c>
      <c r="AA131" s="36">
        <f t="shared" ref="AA131:AA194" si="57">IF(M131&lt;5,4,IF(M131&lt;10,3,IF(M131&lt;20,2,1)))</f>
        <v>3</v>
      </c>
      <c r="AB131" s="36">
        <f t="shared" ref="AB131:AB194" si="58">IF(N131&lt;35,1,IF(N131&lt;60,2,IF(N131&lt;80,3,4)))</f>
        <v>3</v>
      </c>
      <c r="AC131" s="170">
        <f t="shared" ref="AC131:AC194" si="59">(Q131+R131+S131+T131+V131+W131+X131+Y131+Z131+AA131+AB131)/11</f>
        <v>2.8181818181818183</v>
      </c>
      <c r="AD131" s="36">
        <f t="shared" ref="AD131:AD194" si="60">IF(AC131&lt;1.5,1,IF(AC131&lt;=2.5,2,IF(AC131&lt;3.5,3,4)))</f>
        <v>3</v>
      </c>
      <c r="AE131" s="36" t="str">
        <f t="shared" si="46"/>
        <v>Highly Suitable</v>
      </c>
      <c r="AF131" s="171">
        <f t="shared" ref="AF131:AF194" si="61">_xlfn.PERCENTRANK.INC(AC:AC,AC131)</f>
        <v>0.52700000000000002</v>
      </c>
      <c r="AG131" s="36" t="str">
        <f t="shared" ref="AG131:AG194" si="62">IF(AF131&gt;0.8, "Very High", IF(AND(AF131&lt;=0.8,AF131&gt;0.6), "High", IF(AND(AF131&lt;=0.6, AF131&gt;0.4),"Moderate",IF(AND(AF131&lt;=0.4, AF131&gt;0.2),"Low", "Very Low"))))</f>
        <v>Moderate</v>
      </c>
    </row>
    <row r="132" spans="1:33" x14ac:dyDescent="0.25">
      <c r="A132" t="str">
        <f>INDEX(Aquifer!A:A,MATCH(B132,Aquifer!C:C,0))</f>
        <v>odisha</v>
      </c>
      <c r="B132" s="29" t="s">
        <v>333</v>
      </c>
      <c r="C132" s="8">
        <v>4.95</v>
      </c>
      <c r="D132" s="7">
        <f>INDEX(Aquifer!L:L,MATCH(B132,Aquifer!C:C,0))*100</f>
        <v>132.34942205732224</v>
      </c>
      <c r="E132" s="7">
        <v>4.5</v>
      </c>
      <c r="F132" s="7">
        <v>36.501403625636392</v>
      </c>
      <c r="G132" s="8">
        <v>69</v>
      </c>
      <c r="H132" s="8">
        <f>INDEX(Aquifer!H:H,MATCH(B132,Aquifer!C:C,0))</f>
        <v>44.02</v>
      </c>
      <c r="I132" s="8">
        <f>INDEX(surface_water_body!E:E,MATCH(B132,surface_water_body!A:A,0))</f>
        <v>9.1173321415850189E-2</v>
      </c>
      <c r="J132" s="8">
        <f>INDEX(Aquifer!J:J,MATCH(B132,Aquifer!C:C,0))*100</f>
        <v>36.228172385955567</v>
      </c>
      <c r="K132" s="8">
        <f>(INDEX(Tariff!D:D,MATCH(Adaptation!A132,Tariff!A:A,0)))*100</f>
        <v>150</v>
      </c>
      <c r="L132" s="8">
        <v>25.61</v>
      </c>
      <c r="M132" s="8">
        <v>4.2699999999999996</v>
      </c>
      <c r="N132" s="8">
        <v>97.28</v>
      </c>
      <c r="P132" s="15"/>
      <c r="Q132">
        <f t="shared" si="47"/>
        <v>3</v>
      </c>
      <c r="R132">
        <f t="shared" si="48"/>
        <v>4</v>
      </c>
      <c r="S132">
        <f t="shared" si="49"/>
        <v>4</v>
      </c>
      <c r="T132" s="36">
        <f t="shared" si="50"/>
        <v>2</v>
      </c>
      <c r="U132" s="36">
        <f t="shared" si="51"/>
        <v>2</v>
      </c>
      <c r="V132" s="36">
        <f t="shared" si="52"/>
        <v>4</v>
      </c>
      <c r="W132" s="36">
        <f t="shared" si="53"/>
        <v>1</v>
      </c>
      <c r="X132" s="36">
        <f t="shared" si="54"/>
        <v>2</v>
      </c>
      <c r="Y132" s="36">
        <f t="shared" si="55"/>
        <v>3</v>
      </c>
      <c r="Z132" s="36">
        <f t="shared" si="56"/>
        <v>3</v>
      </c>
      <c r="AA132" s="36">
        <f t="shared" si="57"/>
        <v>4</v>
      </c>
      <c r="AB132" s="36">
        <f t="shared" si="58"/>
        <v>4</v>
      </c>
      <c r="AC132" s="170">
        <f t="shared" si="59"/>
        <v>3.0909090909090908</v>
      </c>
      <c r="AD132" s="36">
        <f t="shared" si="60"/>
        <v>3</v>
      </c>
      <c r="AE132" s="36" t="str">
        <f t="shared" si="46"/>
        <v>Highly Suitable</v>
      </c>
      <c r="AF132" s="171">
        <f t="shared" si="61"/>
        <v>0.84399999999999997</v>
      </c>
      <c r="AG132" s="36" t="str">
        <f t="shared" si="62"/>
        <v>Very High</v>
      </c>
    </row>
    <row r="133" spans="1:33" x14ac:dyDescent="0.25">
      <c r="A133" t="str">
        <f>INDEX(Aquifer!A:A,MATCH(B133,Aquifer!C:C,0))</f>
        <v>arunachal pradesh</v>
      </c>
      <c r="B133" s="29" t="s">
        <v>45</v>
      </c>
      <c r="C133" s="9">
        <v>3.8285067002374999</v>
      </c>
      <c r="D133" s="7">
        <f>INDEX(Aquifer!L:L,MATCH(B133,Aquifer!C:C,0))*100</f>
        <v>134.53341360626129</v>
      </c>
      <c r="E133" s="7">
        <v>12.8</v>
      </c>
      <c r="F133" s="7">
        <v>18.763748350197975</v>
      </c>
      <c r="G133" s="8">
        <v>0</v>
      </c>
      <c r="H133" s="8">
        <f>INDEX(Aquifer!H:H,MATCH(B133,Aquifer!C:C,0))</f>
        <v>0.9</v>
      </c>
      <c r="I133" s="8">
        <f>INDEX(surface_water_body!E:E,MATCH(B133,surface_water_body!A:A,0))</f>
        <v>4.7416999432516142E-3</v>
      </c>
      <c r="J133" s="8">
        <f>INDEX(Aquifer!J:J,MATCH(B133,Aquifer!C:C,0))*100</f>
        <v>25.974229061112155</v>
      </c>
      <c r="K133" s="8">
        <f>(INDEX(Tariff!D:D,MATCH(Adaptation!A133,Tariff!A:A,0)))*100</f>
        <v>290</v>
      </c>
      <c r="L133" s="8">
        <v>1.7999999999999998</v>
      </c>
      <c r="M133" s="8">
        <v>5.8</v>
      </c>
      <c r="N133" s="8">
        <v>63.63</v>
      </c>
      <c r="P133" s="15"/>
      <c r="Q133">
        <f t="shared" si="47"/>
        <v>2</v>
      </c>
      <c r="R133">
        <f t="shared" si="48"/>
        <v>4</v>
      </c>
      <c r="S133">
        <f t="shared" si="49"/>
        <v>4</v>
      </c>
      <c r="T133" s="36">
        <f t="shared" si="50"/>
        <v>1</v>
      </c>
      <c r="U133" s="36">
        <f t="shared" si="51"/>
        <v>4</v>
      </c>
      <c r="V133" s="36">
        <f t="shared" si="52"/>
        <v>4</v>
      </c>
      <c r="W133" s="36">
        <f t="shared" si="53"/>
        <v>1</v>
      </c>
      <c r="X133" s="36">
        <f t="shared" si="54"/>
        <v>2</v>
      </c>
      <c r="Y133" s="36">
        <f t="shared" si="55"/>
        <v>3</v>
      </c>
      <c r="Z133" s="36">
        <f t="shared" si="56"/>
        <v>4</v>
      </c>
      <c r="AA133" s="36">
        <f t="shared" si="57"/>
        <v>3</v>
      </c>
      <c r="AB133" s="36">
        <f t="shared" si="58"/>
        <v>3</v>
      </c>
      <c r="AC133" s="170">
        <f t="shared" si="59"/>
        <v>2.8181818181818183</v>
      </c>
      <c r="AD133" s="36">
        <f t="shared" si="60"/>
        <v>3</v>
      </c>
      <c r="AE133" s="36" t="str">
        <f t="shared" si="46"/>
        <v>Highly Suitable</v>
      </c>
      <c r="AF133" s="171">
        <f t="shared" si="61"/>
        <v>0.52700000000000002</v>
      </c>
      <c r="AG133" s="36" t="str">
        <f t="shared" si="62"/>
        <v>Moderate</v>
      </c>
    </row>
    <row r="134" spans="1:33" x14ac:dyDescent="0.25">
      <c r="A134" t="str">
        <f>INDEX(Aquifer!A:A,MATCH(B134,Aquifer!C:C,0))</f>
        <v>assam</v>
      </c>
      <c r="B134" s="29" t="s">
        <v>334</v>
      </c>
      <c r="C134" s="8">
        <v>4.3600000000000003</v>
      </c>
      <c r="D134" s="7">
        <f>INDEX(Aquifer!L:L,MATCH(B134,Aquifer!C:C,0))*100</f>
        <v>154.71991298267423</v>
      </c>
      <c r="E134" s="7">
        <v>10.7</v>
      </c>
      <c r="F134" s="7">
        <v>33.298113207547168</v>
      </c>
      <c r="G134" s="8">
        <v>1</v>
      </c>
      <c r="H134" s="8">
        <f>INDEX(Aquifer!H:H,MATCH(B134,Aquifer!C:C,0))</f>
        <v>3.23</v>
      </c>
      <c r="I134" s="8">
        <f>INDEX(surface_water_body!E:E,MATCH(B134,surface_water_body!A:A,0))</f>
        <v>0.18162989288969508</v>
      </c>
      <c r="J134" s="8">
        <f>INDEX(Aquifer!J:J,MATCH(B134,Aquifer!C:C,0))*100</f>
        <v>36.586722760054577</v>
      </c>
      <c r="K134" s="8">
        <f>(INDEX(Tariff!D:D,MATCH(Adaptation!A134,Tariff!A:A,0)))*100</f>
        <v>465.00000000000006</v>
      </c>
      <c r="L134" s="8">
        <v>72.3</v>
      </c>
      <c r="M134" s="8">
        <v>2.6</v>
      </c>
      <c r="N134" s="8">
        <v>82.72</v>
      </c>
      <c r="P134" s="15"/>
      <c r="Q134">
        <f t="shared" si="47"/>
        <v>2</v>
      </c>
      <c r="R134">
        <f t="shared" si="48"/>
        <v>3</v>
      </c>
      <c r="S134">
        <f t="shared" si="49"/>
        <v>4</v>
      </c>
      <c r="T134" s="36">
        <f t="shared" si="50"/>
        <v>2</v>
      </c>
      <c r="U134" s="36">
        <f t="shared" si="51"/>
        <v>4</v>
      </c>
      <c r="V134" s="36">
        <f t="shared" si="52"/>
        <v>4</v>
      </c>
      <c r="W134" s="36">
        <f t="shared" si="53"/>
        <v>1</v>
      </c>
      <c r="X134" s="36">
        <f t="shared" si="54"/>
        <v>2</v>
      </c>
      <c r="Y134" s="36">
        <f t="shared" si="55"/>
        <v>4</v>
      </c>
      <c r="Z134" s="36">
        <f t="shared" si="56"/>
        <v>2</v>
      </c>
      <c r="AA134" s="36">
        <f t="shared" si="57"/>
        <v>4</v>
      </c>
      <c r="AB134" s="36">
        <f t="shared" si="58"/>
        <v>4</v>
      </c>
      <c r="AC134" s="170">
        <f t="shared" si="59"/>
        <v>2.9090909090909092</v>
      </c>
      <c r="AD134" s="36">
        <f t="shared" si="60"/>
        <v>3</v>
      </c>
      <c r="AE134" s="36" t="str">
        <f t="shared" si="46"/>
        <v>Highly Suitable</v>
      </c>
      <c r="AF134" s="171">
        <f t="shared" si="61"/>
        <v>0.63600000000000001</v>
      </c>
      <c r="AG134" s="36" t="str">
        <f t="shared" si="62"/>
        <v>High</v>
      </c>
    </row>
    <row r="135" spans="1:33" x14ac:dyDescent="0.25">
      <c r="A135" t="str">
        <f>INDEX(Aquifer!A:A,MATCH(B135,Aquifer!C:C,0))</f>
        <v>chhattisgarh</v>
      </c>
      <c r="B135" s="29" t="s">
        <v>335</v>
      </c>
      <c r="C135" s="8">
        <v>5.25</v>
      </c>
      <c r="D135" s="7">
        <f>INDEX(Aquifer!L:L,MATCH(B135,Aquifer!C:C,0))*100</f>
        <v>132.08203452740133</v>
      </c>
      <c r="E135" s="7">
        <v>48.1</v>
      </c>
      <c r="F135" s="7">
        <v>47.50553230647882</v>
      </c>
      <c r="G135" s="8">
        <v>95</v>
      </c>
      <c r="H135" s="8">
        <f>INDEX(Aquifer!H:H,MATCH(B135,Aquifer!C:C,0))</f>
        <v>71.91</v>
      </c>
      <c r="I135" s="8">
        <f>INDEX(surface_water_body!E:E,MATCH(B135,surface_water_body!A:A,0))</f>
        <v>1.424850036669878</v>
      </c>
      <c r="J135" s="8">
        <f>INDEX(Aquifer!J:J,MATCH(B135,Aquifer!C:C,0))*100</f>
        <v>51.027218599376248</v>
      </c>
      <c r="K135" s="8">
        <f>(INDEX(Tariff!D:D,MATCH(Adaptation!A135,Tariff!A:A,0)))*100</f>
        <v>0</v>
      </c>
      <c r="L135" s="8">
        <v>24.37</v>
      </c>
      <c r="M135" s="8">
        <v>6.9033099662080986</v>
      </c>
      <c r="N135" s="8">
        <v>85.490000000000009</v>
      </c>
      <c r="P135" s="15"/>
      <c r="Q135">
        <f t="shared" si="47"/>
        <v>4</v>
      </c>
      <c r="R135">
        <f t="shared" si="48"/>
        <v>4</v>
      </c>
      <c r="S135">
        <f t="shared" si="49"/>
        <v>3</v>
      </c>
      <c r="T135" s="36">
        <f t="shared" si="50"/>
        <v>2</v>
      </c>
      <c r="U135" s="36">
        <f t="shared" si="51"/>
        <v>1</v>
      </c>
      <c r="V135" s="36">
        <f t="shared" si="52"/>
        <v>2</v>
      </c>
      <c r="W135" s="36">
        <f t="shared" si="53"/>
        <v>2</v>
      </c>
      <c r="X135" s="36">
        <f t="shared" si="54"/>
        <v>3</v>
      </c>
      <c r="Y135" s="36">
        <f t="shared" si="55"/>
        <v>1</v>
      </c>
      <c r="Z135" s="36">
        <f t="shared" si="56"/>
        <v>4</v>
      </c>
      <c r="AA135" s="36">
        <f t="shared" si="57"/>
        <v>3</v>
      </c>
      <c r="AB135" s="36">
        <f t="shared" si="58"/>
        <v>4</v>
      </c>
      <c r="AC135" s="170">
        <f t="shared" si="59"/>
        <v>2.9090909090909092</v>
      </c>
      <c r="AD135" s="36">
        <f t="shared" si="60"/>
        <v>3</v>
      </c>
      <c r="AE135" s="36" t="str">
        <f t="shared" si="46"/>
        <v>Highly Suitable</v>
      </c>
      <c r="AF135" s="171">
        <f t="shared" si="61"/>
        <v>0.63600000000000001</v>
      </c>
      <c r="AG135" s="36" t="str">
        <f t="shared" si="62"/>
        <v>High</v>
      </c>
    </row>
    <row r="136" spans="1:33" x14ac:dyDescent="0.25">
      <c r="A136" t="str">
        <f>INDEX(Aquifer!A:A,MATCH(B136,Aquifer!C:C,0))</f>
        <v>odisha</v>
      </c>
      <c r="B136" s="29" t="s">
        <v>336</v>
      </c>
      <c r="C136" s="9">
        <v>4.7627909912127002</v>
      </c>
      <c r="D136" s="7">
        <f>INDEX(Aquifer!L:L,MATCH(B136,Aquifer!C:C,0))*100</f>
        <v>109.35005549684631</v>
      </c>
      <c r="E136" s="7">
        <v>49.9</v>
      </c>
      <c r="F136" s="7">
        <v>31.023721761154206</v>
      </c>
      <c r="G136" s="8">
        <v>73</v>
      </c>
      <c r="H136" s="8">
        <f>INDEX(Aquifer!H:H,MATCH(B136,Aquifer!C:C,0))</f>
        <v>60.28</v>
      </c>
      <c r="I136" s="8">
        <f>INDEX(surface_water_body!E:E,MATCH(B136,surface_water_body!A:A,0))</f>
        <v>0.45442208028686865</v>
      </c>
      <c r="J136" s="8">
        <f>INDEX(Aquifer!J:J,MATCH(B136,Aquifer!C:C,0))*100</f>
        <v>62.874897095265759</v>
      </c>
      <c r="K136" s="8">
        <f>(INDEX(Tariff!D:D,MATCH(Adaptation!A136,Tariff!A:A,0)))*100</f>
        <v>150</v>
      </c>
      <c r="L136" s="8">
        <v>10.08</v>
      </c>
      <c r="M136" s="8">
        <v>3.1</v>
      </c>
      <c r="N136" s="8">
        <v>95.69</v>
      </c>
      <c r="P136" s="15"/>
      <c r="Q136">
        <f t="shared" si="47"/>
        <v>3</v>
      </c>
      <c r="R136">
        <f t="shared" si="48"/>
        <v>4</v>
      </c>
      <c r="S136">
        <f t="shared" si="49"/>
        <v>3</v>
      </c>
      <c r="T136" s="36">
        <f t="shared" si="50"/>
        <v>2</v>
      </c>
      <c r="U136" s="36">
        <f t="shared" si="51"/>
        <v>2</v>
      </c>
      <c r="V136" s="36">
        <f t="shared" si="52"/>
        <v>3</v>
      </c>
      <c r="W136" s="36">
        <f t="shared" si="53"/>
        <v>1</v>
      </c>
      <c r="X136" s="36">
        <f t="shared" si="54"/>
        <v>3</v>
      </c>
      <c r="Y136" s="36">
        <f t="shared" si="55"/>
        <v>3</v>
      </c>
      <c r="Z136" s="36">
        <f t="shared" si="56"/>
        <v>4</v>
      </c>
      <c r="AA136" s="36">
        <f t="shared" si="57"/>
        <v>4</v>
      </c>
      <c r="AB136" s="36">
        <f t="shared" si="58"/>
        <v>4</v>
      </c>
      <c r="AC136" s="170">
        <f t="shared" si="59"/>
        <v>3.0909090909090908</v>
      </c>
      <c r="AD136" s="36">
        <f t="shared" si="60"/>
        <v>3</v>
      </c>
      <c r="AE136" s="36" t="str">
        <f t="shared" si="46"/>
        <v>Highly Suitable</v>
      </c>
      <c r="AF136" s="171">
        <f t="shared" si="61"/>
        <v>0.84399999999999997</v>
      </c>
      <c r="AG136" s="36" t="str">
        <f t="shared" si="62"/>
        <v>Very High</v>
      </c>
    </row>
    <row r="137" spans="1:33" x14ac:dyDescent="0.25">
      <c r="A137" t="str">
        <f>INDEX(Aquifer!A:A,MATCH(B137,Aquifer!C:C,0))</f>
        <v>assam</v>
      </c>
      <c r="B137" s="29" t="s">
        <v>337</v>
      </c>
      <c r="C137" s="9">
        <v>4.4560036990035998</v>
      </c>
      <c r="D137" s="7">
        <f>INDEX(Aquifer!L:L,MATCH(B137,Aquifer!C:C,0))*100</f>
        <v>127.21055284826079</v>
      </c>
      <c r="E137" s="7">
        <v>9.6</v>
      </c>
      <c r="F137" s="7">
        <v>33.262000297220986</v>
      </c>
      <c r="G137" s="8">
        <v>5</v>
      </c>
      <c r="H137" s="8">
        <f>INDEX(Aquifer!H:H,MATCH(B137,Aquifer!C:C,0))</f>
        <v>2.5299999999999998</v>
      </c>
      <c r="I137" s="8">
        <f>INDEX(surface_water_body!E:E,MATCH(B137,surface_water_body!A:A,0))</f>
        <v>0.35176081384622443</v>
      </c>
      <c r="J137" s="8">
        <f>INDEX(Aquifer!J:J,MATCH(B137,Aquifer!C:C,0))*100</f>
        <v>30.946437857514304</v>
      </c>
      <c r="K137" s="8">
        <f>(INDEX(Tariff!D:D,MATCH(Adaptation!A137,Tariff!A:A,0)))*100</f>
        <v>465.00000000000006</v>
      </c>
      <c r="L137" s="8">
        <v>58.69</v>
      </c>
      <c r="M137" s="8">
        <v>2.1</v>
      </c>
      <c r="N137" s="8">
        <v>90.73</v>
      </c>
      <c r="P137" s="15"/>
      <c r="Q137">
        <f t="shared" si="47"/>
        <v>2</v>
      </c>
      <c r="R137">
        <f t="shared" si="48"/>
        <v>4</v>
      </c>
      <c r="S137">
        <f t="shared" si="49"/>
        <v>4</v>
      </c>
      <c r="T137" s="36">
        <f t="shared" si="50"/>
        <v>2</v>
      </c>
      <c r="U137" s="36">
        <f t="shared" si="51"/>
        <v>4</v>
      </c>
      <c r="V137" s="36">
        <f t="shared" si="52"/>
        <v>4</v>
      </c>
      <c r="W137" s="36">
        <f t="shared" si="53"/>
        <v>1</v>
      </c>
      <c r="X137" s="36">
        <f t="shared" si="54"/>
        <v>2</v>
      </c>
      <c r="Y137" s="36">
        <f t="shared" si="55"/>
        <v>4</v>
      </c>
      <c r="Z137" s="36">
        <f t="shared" si="56"/>
        <v>2</v>
      </c>
      <c r="AA137" s="36">
        <f t="shared" si="57"/>
        <v>4</v>
      </c>
      <c r="AB137" s="36">
        <f t="shared" si="58"/>
        <v>4</v>
      </c>
      <c r="AC137" s="170">
        <f t="shared" si="59"/>
        <v>3</v>
      </c>
      <c r="AD137" s="36">
        <f t="shared" si="60"/>
        <v>3</v>
      </c>
      <c r="AE137" s="36" t="str">
        <f t="shared" si="46"/>
        <v>Highly Suitable</v>
      </c>
      <c r="AF137" s="171">
        <f t="shared" si="61"/>
        <v>0.74399999999999999</v>
      </c>
      <c r="AG137" s="36" t="str">
        <f t="shared" si="62"/>
        <v>High</v>
      </c>
    </row>
    <row r="138" spans="1:33" x14ac:dyDescent="0.25">
      <c r="A138" t="str">
        <f>INDEX(Aquifer!A:A,MATCH(B138,Aquifer!C:C,0))</f>
        <v>odisha</v>
      </c>
      <c r="B138" s="29" t="s">
        <v>338</v>
      </c>
      <c r="C138" s="8">
        <v>5.0199999999999996</v>
      </c>
      <c r="D138" s="7">
        <f>INDEX(Aquifer!L:L,MATCH(B138,Aquifer!C:C,0))*100</f>
        <v>111.37378079021325</v>
      </c>
      <c r="E138" s="7">
        <v>4.9000000000000004</v>
      </c>
      <c r="F138" s="7">
        <v>35.149032992036403</v>
      </c>
      <c r="G138" s="8">
        <v>49</v>
      </c>
      <c r="H138" s="8">
        <f>INDEX(Aquifer!H:H,MATCH(B138,Aquifer!C:C,0))</f>
        <v>57.44</v>
      </c>
      <c r="I138" s="8">
        <f>INDEX(surface_water_body!E:E,MATCH(B138,surface_water_body!A:A,0))</f>
        <v>0</v>
      </c>
      <c r="J138" s="8">
        <f>INDEX(Aquifer!J:J,MATCH(B138,Aquifer!C:C,0))*100</f>
        <v>28.243094180610594</v>
      </c>
      <c r="K138" s="8">
        <f>(INDEX(Tariff!D:D,MATCH(Adaptation!A138,Tariff!A:A,0)))*100</f>
        <v>150</v>
      </c>
      <c r="L138" s="8">
        <v>13.420000000000002</v>
      </c>
      <c r="M138" s="8">
        <v>4.9000000000000004</v>
      </c>
      <c r="N138" s="8">
        <v>94.19</v>
      </c>
      <c r="P138" s="15"/>
      <c r="Q138">
        <f t="shared" si="47"/>
        <v>3</v>
      </c>
      <c r="R138">
        <f t="shared" si="48"/>
        <v>4</v>
      </c>
      <c r="S138">
        <f t="shared" si="49"/>
        <v>4</v>
      </c>
      <c r="T138" s="36">
        <f t="shared" si="50"/>
        <v>2</v>
      </c>
      <c r="U138" s="36">
        <f t="shared" si="51"/>
        <v>3</v>
      </c>
      <c r="V138" s="36">
        <f t="shared" si="52"/>
        <v>3</v>
      </c>
      <c r="W138" s="36">
        <f t="shared" si="53"/>
        <v>1</v>
      </c>
      <c r="X138" s="36">
        <f t="shared" si="54"/>
        <v>2</v>
      </c>
      <c r="Y138" s="36">
        <f t="shared" si="55"/>
        <v>3</v>
      </c>
      <c r="Z138" s="36">
        <f t="shared" si="56"/>
        <v>4</v>
      </c>
      <c r="AA138" s="36">
        <f t="shared" si="57"/>
        <v>4</v>
      </c>
      <c r="AB138" s="36">
        <f t="shared" si="58"/>
        <v>4</v>
      </c>
      <c r="AC138" s="170">
        <f t="shared" si="59"/>
        <v>3.0909090909090908</v>
      </c>
      <c r="AD138" s="36">
        <f t="shared" si="60"/>
        <v>3</v>
      </c>
      <c r="AE138" s="36" t="str">
        <f t="shared" si="46"/>
        <v>Highly Suitable</v>
      </c>
      <c r="AF138" s="171">
        <f t="shared" si="61"/>
        <v>0.84399999999999997</v>
      </c>
      <c r="AG138" s="36" t="str">
        <f t="shared" si="62"/>
        <v>Very High</v>
      </c>
    </row>
    <row r="139" spans="1:33" x14ac:dyDescent="0.25">
      <c r="A139" t="str">
        <f>INDEX(Aquifer!A:A,MATCH(B139,Aquifer!C:C,0))</f>
        <v>jharkhand</v>
      </c>
      <c r="B139" s="29" t="s">
        <v>339</v>
      </c>
      <c r="C139" s="9">
        <v>4.9386868136480002</v>
      </c>
      <c r="D139" s="7">
        <f>INDEX(Aquifer!L:L,MATCH(B139,Aquifer!C:C,0))*100</f>
        <v>127.39497666148031</v>
      </c>
      <c r="E139" s="7">
        <v>6.4</v>
      </c>
      <c r="F139" s="7">
        <v>39.12080286126087</v>
      </c>
      <c r="G139" s="8">
        <v>100</v>
      </c>
      <c r="H139" s="8">
        <f>INDEX(Aquifer!H:H,MATCH(B139,Aquifer!C:C,0))</f>
        <v>74.34</v>
      </c>
      <c r="I139" s="8">
        <f>INDEX(surface_water_body!E:E,MATCH(B139,surface_water_body!A:A,0))</f>
        <v>99.027342755679086</v>
      </c>
      <c r="J139" s="8">
        <f>INDEX(Aquifer!J:J,MATCH(B139,Aquifer!C:C,0))*100</f>
        <v>4.4073059986971064</v>
      </c>
      <c r="K139" s="8">
        <f>(INDEX(Tariff!D:D,MATCH(Adaptation!A139,Tariff!A:A,0)))*100</f>
        <v>95</v>
      </c>
      <c r="L139" s="8">
        <v>45.839999999999996</v>
      </c>
      <c r="M139" s="8">
        <v>6.35</v>
      </c>
      <c r="N139" s="8">
        <v>91.95</v>
      </c>
      <c r="P139" s="15"/>
      <c r="Q139">
        <f t="shared" si="47"/>
        <v>3</v>
      </c>
      <c r="R139">
        <f t="shared" si="48"/>
        <v>4</v>
      </c>
      <c r="S139">
        <f t="shared" si="49"/>
        <v>4</v>
      </c>
      <c r="T139" s="36">
        <f t="shared" si="50"/>
        <v>2</v>
      </c>
      <c r="U139" s="36">
        <f t="shared" si="51"/>
        <v>1</v>
      </c>
      <c r="V139" s="36">
        <f t="shared" si="52"/>
        <v>2</v>
      </c>
      <c r="W139" s="36">
        <f t="shared" si="53"/>
        <v>4</v>
      </c>
      <c r="X139" s="36">
        <f t="shared" si="54"/>
        <v>1</v>
      </c>
      <c r="Y139" s="36">
        <f t="shared" si="55"/>
        <v>2</v>
      </c>
      <c r="Z139" s="36">
        <f t="shared" si="56"/>
        <v>3</v>
      </c>
      <c r="AA139" s="36">
        <f t="shared" si="57"/>
        <v>3</v>
      </c>
      <c r="AB139" s="36">
        <f t="shared" si="58"/>
        <v>4</v>
      </c>
      <c r="AC139" s="170">
        <f t="shared" si="59"/>
        <v>2.9090909090909092</v>
      </c>
      <c r="AD139" s="36">
        <f t="shared" si="60"/>
        <v>3</v>
      </c>
      <c r="AE139" s="36" t="str">
        <f t="shared" si="46"/>
        <v>Highly Suitable</v>
      </c>
      <c r="AF139" s="171">
        <f t="shared" si="61"/>
        <v>0.63600000000000001</v>
      </c>
      <c r="AG139" s="36" t="str">
        <f t="shared" si="62"/>
        <v>High</v>
      </c>
    </row>
    <row r="140" spans="1:33" x14ac:dyDescent="0.25">
      <c r="A140" t="str">
        <f>INDEX(Aquifer!A:A,MATCH(B140,Aquifer!C:C,0))</f>
        <v>odisha</v>
      </c>
      <c r="B140" s="29" t="s">
        <v>340</v>
      </c>
      <c r="C140" s="9">
        <v>4.9930060093888997</v>
      </c>
      <c r="D140" s="7">
        <f>INDEX(Aquifer!L:L,MATCH(B140,Aquifer!C:C,0))*100</f>
        <v>104.42357372834981</v>
      </c>
      <c r="E140" s="7">
        <v>20.5</v>
      </c>
      <c r="F140" s="7">
        <v>33.276084156290253</v>
      </c>
      <c r="G140" s="8">
        <v>43</v>
      </c>
      <c r="H140" s="8">
        <f>INDEX(Aquifer!H:H,MATCH(B140,Aquifer!C:C,0))</f>
        <v>38.86</v>
      </c>
      <c r="I140" s="8">
        <f>INDEX(surface_water_body!E:E,MATCH(B140,surface_water_body!A:A,0))</f>
        <v>0.20496403061469895</v>
      </c>
      <c r="J140" s="8">
        <f>INDEX(Aquifer!J:J,MATCH(B140,Aquifer!C:C,0))*100</f>
        <v>23.234064445929402</v>
      </c>
      <c r="K140" s="8">
        <f>(INDEX(Tariff!D:D,MATCH(Adaptation!A140,Tariff!A:A,0)))*100</f>
        <v>150</v>
      </c>
      <c r="L140" s="8">
        <v>17.95</v>
      </c>
      <c r="M140" s="8">
        <v>5.2</v>
      </c>
      <c r="N140" s="8">
        <v>96.76</v>
      </c>
      <c r="P140" s="15"/>
      <c r="Q140">
        <f t="shared" si="47"/>
        <v>3</v>
      </c>
      <c r="R140">
        <f t="shared" si="48"/>
        <v>4</v>
      </c>
      <c r="S140">
        <f t="shared" si="49"/>
        <v>4</v>
      </c>
      <c r="T140" s="36">
        <f t="shared" si="50"/>
        <v>2</v>
      </c>
      <c r="U140" s="36">
        <f t="shared" si="51"/>
        <v>3</v>
      </c>
      <c r="V140" s="36">
        <f t="shared" si="52"/>
        <v>4</v>
      </c>
      <c r="W140" s="36">
        <f t="shared" si="53"/>
        <v>1</v>
      </c>
      <c r="X140" s="36">
        <f t="shared" si="54"/>
        <v>1</v>
      </c>
      <c r="Y140" s="36">
        <f t="shared" si="55"/>
        <v>3</v>
      </c>
      <c r="Z140" s="36">
        <f t="shared" si="56"/>
        <v>4</v>
      </c>
      <c r="AA140" s="36">
        <f t="shared" si="57"/>
        <v>3</v>
      </c>
      <c r="AB140" s="36">
        <f t="shared" si="58"/>
        <v>4</v>
      </c>
      <c r="AC140" s="170">
        <f t="shared" si="59"/>
        <v>3</v>
      </c>
      <c r="AD140" s="36">
        <f t="shared" si="60"/>
        <v>3</v>
      </c>
      <c r="AE140" s="36" t="str">
        <f t="shared" si="46"/>
        <v>Highly Suitable</v>
      </c>
      <c r="AF140" s="171">
        <f t="shared" si="61"/>
        <v>0.74399999999999999</v>
      </c>
      <c r="AG140" s="36" t="str">
        <f t="shared" si="62"/>
        <v>High</v>
      </c>
    </row>
    <row r="141" spans="1:33" x14ac:dyDescent="0.25">
      <c r="A141" t="str">
        <f>INDEX(Aquifer!A:A,MATCH(B141,Aquifer!C:C,0))</f>
        <v>assam</v>
      </c>
      <c r="B141" s="29" t="s">
        <v>341</v>
      </c>
      <c r="C141" s="9">
        <v>4.1088223522494998</v>
      </c>
      <c r="D141" s="7">
        <f>INDEX(Aquifer!L:L,MATCH(B141,Aquifer!C:C,0))*100</f>
        <v>109.36550076325744</v>
      </c>
      <c r="E141" s="7">
        <v>1.2</v>
      </c>
      <c r="F141" s="7">
        <v>24.407077058049421</v>
      </c>
      <c r="G141" s="8">
        <v>5</v>
      </c>
      <c r="H141" s="8">
        <f>INDEX(Aquifer!H:H,MATCH(B141,Aquifer!C:C,0))</f>
        <v>6.71</v>
      </c>
      <c r="I141" s="8">
        <f>INDEX(surface_water_body!E:E,MATCH(B141,surface_water_body!A:A,0))</f>
        <v>0.63359357323465504</v>
      </c>
      <c r="J141" s="8">
        <f>INDEX(Aquifer!J:J,MATCH(B141,Aquifer!C:C,0))*100</f>
        <v>44.563738538893816</v>
      </c>
      <c r="K141" s="8">
        <f>(INDEX(Tariff!D:D,MATCH(Adaptation!A141,Tariff!A:A,0)))*100</f>
        <v>465.00000000000006</v>
      </c>
      <c r="L141" s="8">
        <v>60.260000000000005</v>
      </c>
      <c r="M141" s="8">
        <v>3.9</v>
      </c>
      <c r="N141" s="8">
        <v>85.2</v>
      </c>
      <c r="P141" s="15"/>
      <c r="Q141">
        <f t="shared" si="47"/>
        <v>2</v>
      </c>
      <c r="R141">
        <f t="shared" si="48"/>
        <v>4</v>
      </c>
      <c r="S141">
        <f t="shared" si="49"/>
        <v>4</v>
      </c>
      <c r="T141" s="36">
        <f t="shared" si="50"/>
        <v>1</v>
      </c>
      <c r="U141" s="36">
        <f t="shared" si="51"/>
        <v>4</v>
      </c>
      <c r="V141" s="36">
        <f t="shared" si="52"/>
        <v>4</v>
      </c>
      <c r="W141" s="36">
        <f t="shared" si="53"/>
        <v>1</v>
      </c>
      <c r="X141" s="36">
        <f t="shared" si="54"/>
        <v>2</v>
      </c>
      <c r="Y141" s="36">
        <f t="shared" si="55"/>
        <v>4</v>
      </c>
      <c r="Z141" s="36">
        <f t="shared" si="56"/>
        <v>2</v>
      </c>
      <c r="AA141" s="36">
        <f t="shared" si="57"/>
        <v>4</v>
      </c>
      <c r="AB141" s="36">
        <f t="shared" si="58"/>
        <v>4</v>
      </c>
      <c r="AC141" s="170">
        <f t="shared" si="59"/>
        <v>2.9090909090909092</v>
      </c>
      <c r="AD141" s="36">
        <f t="shared" si="60"/>
        <v>3</v>
      </c>
      <c r="AE141" s="36" t="str">
        <f t="shared" si="46"/>
        <v>Highly Suitable</v>
      </c>
      <c r="AF141" s="171">
        <f t="shared" si="61"/>
        <v>0.63600000000000001</v>
      </c>
      <c r="AG141" s="36" t="str">
        <f t="shared" si="62"/>
        <v>High</v>
      </c>
    </row>
    <row r="142" spans="1:33" x14ac:dyDescent="0.25">
      <c r="A142" t="str">
        <f>INDEX(Aquifer!A:A,MATCH(B142,Aquifer!C:C,0))</f>
        <v>jharkhand</v>
      </c>
      <c r="B142" s="29" t="s">
        <v>342</v>
      </c>
      <c r="C142" s="8">
        <v>5.09</v>
      </c>
      <c r="D142" s="7">
        <f>INDEX(Aquifer!L:L,MATCH(B142,Aquifer!C:C,0))*100</f>
        <v>135.42706713588129</v>
      </c>
      <c r="E142" s="7">
        <v>30.1</v>
      </c>
      <c r="F142" s="7">
        <v>46.552532833020635</v>
      </c>
      <c r="G142" s="8">
        <v>3</v>
      </c>
      <c r="H142" s="8">
        <f>INDEX(Aquifer!H:H,MATCH(B142,Aquifer!C:C,0))</f>
        <v>35.75</v>
      </c>
      <c r="I142" s="8">
        <f>INDEX(surface_water_body!E:E,MATCH(B142,surface_water_body!A:A,0))</f>
        <v>1.750995681992118</v>
      </c>
      <c r="J142" s="8">
        <f>INDEX(Aquifer!J:J,MATCH(B142,Aquifer!C:C,0))*100</f>
        <v>17.096444711841166</v>
      </c>
      <c r="K142" s="8">
        <f>(INDEX(Tariff!D:D,MATCH(Adaptation!A142,Tariff!A:A,0)))*100</f>
        <v>95</v>
      </c>
      <c r="L142" s="8">
        <v>41.05</v>
      </c>
      <c r="M142" s="8">
        <v>7.3</v>
      </c>
      <c r="N142" s="8">
        <v>90.85</v>
      </c>
      <c r="P142" s="15"/>
      <c r="Q142">
        <f t="shared" si="47"/>
        <v>3</v>
      </c>
      <c r="R142">
        <f t="shared" si="48"/>
        <v>4</v>
      </c>
      <c r="S142">
        <f t="shared" si="49"/>
        <v>3</v>
      </c>
      <c r="T142" s="36">
        <f t="shared" si="50"/>
        <v>2</v>
      </c>
      <c r="U142" s="36">
        <f t="shared" si="51"/>
        <v>4</v>
      </c>
      <c r="V142" s="36">
        <f t="shared" si="52"/>
        <v>4</v>
      </c>
      <c r="W142" s="36">
        <f t="shared" si="53"/>
        <v>2</v>
      </c>
      <c r="X142" s="36">
        <f t="shared" si="54"/>
        <v>1</v>
      </c>
      <c r="Y142" s="36">
        <f t="shared" si="55"/>
        <v>2</v>
      </c>
      <c r="Z142" s="36">
        <f t="shared" si="56"/>
        <v>3</v>
      </c>
      <c r="AA142" s="36">
        <f t="shared" si="57"/>
        <v>3</v>
      </c>
      <c r="AB142" s="36">
        <f t="shared" si="58"/>
        <v>4</v>
      </c>
      <c r="AC142" s="170">
        <f t="shared" si="59"/>
        <v>2.8181818181818183</v>
      </c>
      <c r="AD142" s="36">
        <f t="shared" si="60"/>
        <v>3</v>
      </c>
      <c r="AE142" s="36" t="str">
        <f t="shared" si="46"/>
        <v>Highly Suitable</v>
      </c>
      <c r="AF142" s="171">
        <f t="shared" si="61"/>
        <v>0.52700000000000002</v>
      </c>
      <c r="AG142" s="36" t="str">
        <f t="shared" si="62"/>
        <v>Moderate</v>
      </c>
    </row>
    <row r="143" spans="1:33" x14ac:dyDescent="0.25">
      <c r="A143" t="str">
        <f>INDEX(Aquifer!A:A,MATCH(B143,Aquifer!C:C,0))</f>
        <v>karnataka</v>
      </c>
      <c r="B143" s="29" t="s">
        <v>343</v>
      </c>
      <c r="C143" s="9">
        <v>5.3026355456965</v>
      </c>
      <c r="D143" s="7">
        <f>INDEX(Aquifer!L:L,MATCH(B143,Aquifer!C:C,0))*100</f>
        <v>129.64468613061612</v>
      </c>
      <c r="E143" s="7">
        <v>15.3</v>
      </c>
      <c r="F143" s="7">
        <v>47.072903449071404</v>
      </c>
      <c r="G143" s="8">
        <v>97</v>
      </c>
      <c r="H143" s="8">
        <f>INDEX(Aquifer!H:H,MATCH(B143,Aquifer!C:C,0))</f>
        <v>71.349999999999994</v>
      </c>
      <c r="I143" s="8">
        <f>INDEX(surface_water_body!E:E,MATCH(B143,surface_water_body!A:A,0))</f>
        <v>7.7645296012443454</v>
      </c>
      <c r="J143" s="8">
        <f>INDEX(Aquifer!J:J,MATCH(B143,Aquifer!C:C,0))*100</f>
        <v>62.88873260267853</v>
      </c>
      <c r="K143" s="8">
        <f>(INDEX(Tariff!D:D,MATCH(Adaptation!A143,Tariff!A:A,0)))*100</f>
        <v>0</v>
      </c>
      <c r="L143" s="8">
        <v>49.76</v>
      </c>
      <c r="M143" s="8">
        <v>9.8000000000000007</v>
      </c>
      <c r="N143" s="8">
        <v>92.11999999999999</v>
      </c>
      <c r="P143" s="15"/>
      <c r="Q143">
        <f t="shared" si="47"/>
        <v>4</v>
      </c>
      <c r="R143">
        <f t="shared" si="48"/>
        <v>4</v>
      </c>
      <c r="S143">
        <f t="shared" si="49"/>
        <v>4</v>
      </c>
      <c r="T143" s="36">
        <f t="shared" si="50"/>
        <v>2</v>
      </c>
      <c r="U143" s="36">
        <f t="shared" si="51"/>
        <v>1</v>
      </c>
      <c r="V143" s="36">
        <f t="shared" si="52"/>
        <v>2</v>
      </c>
      <c r="W143" s="36">
        <f t="shared" si="53"/>
        <v>4</v>
      </c>
      <c r="X143" s="36">
        <f t="shared" si="54"/>
        <v>3</v>
      </c>
      <c r="Y143" s="36">
        <f t="shared" si="55"/>
        <v>1</v>
      </c>
      <c r="Z143" s="36">
        <f t="shared" si="56"/>
        <v>3</v>
      </c>
      <c r="AA143" s="36">
        <f t="shared" si="57"/>
        <v>3</v>
      </c>
      <c r="AB143" s="36">
        <f t="shared" si="58"/>
        <v>4</v>
      </c>
      <c r="AC143" s="170">
        <f t="shared" si="59"/>
        <v>3.0909090909090908</v>
      </c>
      <c r="AD143" s="36">
        <f t="shared" si="60"/>
        <v>3</v>
      </c>
      <c r="AE143" s="36" t="str">
        <f t="shared" si="46"/>
        <v>Highly Suitable</v>
      </c>
      <c r="AF143" s="171">
        <f t="shared" si="61"/>
        <v>0.84399999999999997</v>
      </c>
      <c r="AG143" s="36" t="str">
        <f t="shared" si="62"/>
        <v>Very High</v>
      </c>
    </row>
    <row r="144" spans="1:33" x14ac:dyDescent="0.25">
      <c r="A144" t="str">
        <f>INDEX(Aquifer!A:A,MATCH(B144,Aquifer!C:C,0))</f>
        <v>west bengal</v>
      </c>
      <c r="B144" s="29" t="s">
        <v>344</v>
      </c>
      <c r="C144" s="9">
        <v>4.2688013986177999</v>
      </c>
      <c r="D144" s="7">
        <f>INDEX(Aquifer!L:L,MATCH(B144,Aquifer!C:C,0))*100</f>
        <v>156.15048660545409</v>
      </c>
      <c r="E144" s="7">
        <v>8.9</v>
      </c>
      <c r="F144" s="7">
        <v>26.946960288371248</v>
      </c>
      <c r="G144" s="8">
        <v>44</v>
      </c>
      <c r="H144" s="8">
        <f>INDEX(Aquifer!H:H,MATCH(B144,Aquifer!C:C,0))</f>
        <v>12.26</v>
      </c>
      <c r="I144" s="8">
        <f>INDEX(surface_water_body!E:E,MATCH(B144,surface_water_body!A:A,0))</f>
        <v>0.17766977008642726</v>
      </c>
      <c r="J144" s="8">
        <f>INDEX(Aquifer!J:J,MATCH(B144,Aquifer!C:C,0))*100</f>
        <v>59.957054238905684</v>
      </c>
      <c r="K144" s="8">
        <f>(INDEX(Tariff!D:D,MATCH(Adaptation!A144,Tariff!A:A,0)))*100</f>
        <v>459.99999999999994</v>
      </c>
      <c r="L144" s="8">
        <v>62.470000000000006</v>
      </c>
      <c r="M144" s="8">
        <v>4.0199999999999996</v>
      </c>
      <c r="N144" s="8">
        <v>96.307839240000007</v>
      </c>
      <c r="P144" s="15"/>
      <c r="Q144">
        <f t="shared" si="47"/>
        <v>2</v>
      </c>
      <c r="R144">
        <f t="shared" si="48"/>
        <v>3</v>
      </c>
      <c r="S144">
        <f t="shared" si="49"/>
        <v>4</v>
      </c>
      <c r="T144" s="36">
        <f t="shared" si="50"/>
        <v>1</v>
      </c>
      <c r="U144" s="36">
        <f t="shared" si="51"/>
        <v>3</v>
      </c>
      <c r="V144" s="36">
        <f t="shared" si="52"/>
        <v>4</v>
      </c>
      <c r="W144" s="36">
        <f t="shared" si="53"/>
        <v>1</v>
      </c>
      <c r="X144" s="36">
        <f t="shared" si="54"/>
        <v>3</v>
      </c>
      <c r="Y144" s="36">
        <f t="shared" si="55"/>
        <v>4</v>
      </c>
      <c r="Z144" s="36">
        <f t="shared" si="56"/>
        <v>2</v>
      </c>
      <c r="AA144" s="36">
        <f t="shared" si="57"/>
        <v>4</v>
      </c>
      <c r="AB144" s="36">
        <f t="shared" si="58"/>
        <v>4</v>
      </c>
      <c r="AC144" s="170">
        <f t="shared" si="59"/>
        <v>2.9090909090909092</v>
      </c>
      <c r="AD144" s="36">
        <f t="shared" si="60"/>
        <v>3</v>
      </c>
      <c r="AE144" s="36" t="str">
        <f t="shared" si="46"/>
        <v>Highly Suitable</v>
      </c>
      <c r="AF144" s="171">
        <f t="shared" si="61"/>
        <v>0.63600000000000001</v>
      </c>
      <c r="AG144" s="36" t="str">
        <f t="shared" si="62"/>
        <v>High</v>
      </c>
    </row>
    <row r="145" spans="1:33" x14ac:dyDescent="0.25">
      <c r="A145" t="str">
        <f>INDEX(Aquifer!A:A,MATCH(B145,Aquifer!C:C,0))</f>
        <v>bihar</v>
      </c>
      <c r="B145" s="29" t="s">
        <v>345</v>
      </c>
      <c r="C145" s="8">
        <v>4.95</v>
      </c>
      <c r="D145" s="7">
        <f>INDEX(Aquifer!L:L,MATCH(B145,Aquifer!C:C,0))*100</f>
        <v>150.00089175836914</v>
      </c>
      <c r="E145" s="7">
        <v>91.9</v>
      </c>
      <c r="F145" s="7">
        <v>58.753103320262646</v>
      </c>
      <c r="G145" s="8">
        <v>0</v>
      </c>
      <c r="H145" s="8">
        <f>INDEX(Aquifer!H:H,MATCH(B145,Aquifer!C:C,0))</f>
        <v>37.799999999999997</v>
      </c>
      <c r="I145" s="8">
        <f>INDEX(surface_water_body!E:E,MATCH(B145,surface_water_body!A:A,0))</f>
        <v>1.3844913189055221</v>
      </c>
      <c r="J145" s="8">
        <f>INDEX(Aquifer!J:J,MATCH(B145,Aquifer!C:C,0))*100</f>
        <v>49.119133763764907</v>
      </c>
      <c r="K145" s="8">
        <f>(INDEX(Tariff!D:D,MATCH(Adaptation!A145,Tariff!A:A,0)))*100</f>
        <v>67.5</v>
      </c>
      <c r="L145" s="8">
        <v>41.660000000000004</v>
      </c>
      <c r="M145" s="8">
        <v>8.9</v>
      </c>
      <c r="N145" s="8">
        <v>93.4</v>
      </c>
      <c r="P145" s="15"/>
      <c r="Q145">
        <f t="shared" si="47"/>
        <v>3</v>
      </c>
      <c r="R145">
        <f t="shared" si="48"/>
        <v>3</v>
      </c>
      <c r="S145">
        <f t="shared" si="49"/>
        <v>1</v>
      </c>
      <c r="T145" s="36">
        <f t="shared" si="50"/>
        <v>3</v>
      </c>
      <c r="U145" s="36">
        <f t="shared" si="51"/>
        <v>4</v>
      </c>
      <c r="V145" s="36">
        <f t="shared" si="52"/>
        <v>4</v>
      </c>
      <c r="W145" s="36">
        <f t="shared" si="53"/>
        <v>2</v>
      </c>
      <c r="X145" s="36">
        <f t="shared" si="54"/>
        <v>2</v>
      </c>
      <c r="Y145" s="36">
        <f t="shared" si="55"/>
        <v>1</v>
      </c>
      <c r="Z145" s="36">
        <f t="shared" si="56"/>
        <v>3</v>
      </c>
      <c r="AA145" s="36">
        <f t="shared" si="57"/>
        <v>3</v>
      </c>
      <c r="AB145" s="36">
        <f t="shared" si="58"/>
        <v>4</v>
      </c>
      <c r="AC145" s="170">
        <f t="shared" si="59"/>
        <v>2.6363636363636362</v>
      </c>
      <c r="AD145" s="36">
        <f t="shared" si="60"/>
        <v>3</v>
      </c>
      <c r="AE145" s="36" t="str">
        <f t="shared" si="46"/>
        <v>Highly Suitable</v>
      </c>
      <c r="AF145" s="171">
        <f t="shared" si="61"/>
        <v>0.32700000000000001</v>
      </c>
      <c r="AG145" s="36" t="str">
        <f t="shared" si="62"/>
        <v>Low</v>
      </c>
    </row>
    <row r="146" spans="1:33" x14ac:dyDescent="0.25">
      <c r="A146" t="str">
        <f>INDEX(Aquifer!A:A,MATCH(B146,Aquifer!C:C,0))</f>
        <v>odisha</v>
      </c>
      <c r="B146" s="29" t="s">
        <v>346</v>
      </c>
      <c r="C146" s="8"/>
      <c r="D146" s="7">
        <f>INDEX(Aquifer!L:L,MATCH(B146,Aquifer!C:C,0))*100</f>
        <v>120.81041098423559</v>
      </c>
      <c r="E146" s="7">
        <v>40.6</v>
      </c>
      <c r="F146" s="7">
        <v>33.406195647064351</v>
      </c>
      <c r="G146" s="8">
        <v>46</v>
      </c>
      <c r="H146" s="8">
        <f>INDEX(Aquifer!H:H,MATCH(B146,Aquifer!C:C,0))</f>
        <v>63.66</v>
      </c>
      <c r="I146" s="8">
        <f>INDEX(surface_water_body!E:E,MATCH(B146,surface_water_body!A:A,0))</f>
        <v>0.33067331292445007</v>
      </c>
      <c r="J146" s="8">
        <f>INDEX(Aquifer!J:J,MATCH(B146,Aquifer!C:C,0))*100</f>
        <v>56.572340202950102</v>
      </c>
      <c r="K146" s="8">
        <f>(INDEX(Tariff!D:D,MATCH(Adaptation!A146,Tariff!A:A,0)))*100</f>
        <v>150</v>
      </c>
      <c r="L146" s="8">
        <v>4.9000000000000004</v>
      </c>
      <c r="M146" s="8">
        <v>2.39</v>
      </c>
      <c r="N146" s="8">
        <v>96.61</v>
      </c>
      <c r="P146" s="15"/>
      <c r="Q146">
        <f t="shared" si="47"/>
        <v>1</v>
      </c>
      <c r="R146">
        <f t="shared" si="48"/>
        <v>4</v>
      </c>
      <c r="S146">
        <f t="shared" si="49"/>
        <v>3</v>
      </c>
      <c r="T146" s="36">
        <f t="shared" si="50"/>
        <v>2</v>
      </c>
      <c r="U146" s="36">
        <f t="shared" si="51"/>
        <v>3</v>
      </c>
      <c r="V146" s="36">
        <f t="shared" si="52"/>
        <v>3</v>
      </c>
      <c r="W146" s="36">
        <f t="shared" si="53"/>
        <v>1</v>
      </c>
      <c r="X146" s="36">
        <f t="shared" si="54"/>
        <v>3</v>
      </c>
      <c r="Y146" s="36">
        <f t="shared" si="55"/>
        <v>3</v>
      </c>
      <c r="Z146" s="36">
        <f t="shared" si="56"/>
        <v>4</v>
      </c>
      <c r="AA146" s="36">
        <f t="shared" si="57"/>
        <v>4</v>
      </c>
      <c r="AB146" s="36">
        <f t="shared" si="58"/>
        <v>4</v>
      </c>
      <c r="AC146" s="170">
        <f t="shared" si="59"/>
        <v>2.9090909090909092</v>
      </c>
      <c r="AD146" s="36">
        <f t="shared" si="60"/>
        <v>3</v>
      </c>
      <c r="AE146" s="36" t="str">
        <f t="shared" si="46"/>
        <v>Highly Suitable</v>
      </c>
      <c r="AF146" s="171">
        <f t="shared" si="61"/>
        <v>0.63600000000000001</v>
      </c>
      <c r="AG146" s="36" t="str">
        <f t="shared" si="62"/>
        <v>High</v>
      </c>
    </row>
    <row r="147" spans="1:33" x14ac:dyDescent="0.25">
      <c r="A147" t="str">
        <f>INDEX(Aquifer!A:A,MATCH(B147,Aquifer!C:C,0))</f>
        <v>bihar</v>
      </c>
      <c r="B147" s="29" t="s">
        <v>347</v>
      </c>
      <c r="C147" s="9">
        <v>4.381741368728</v>
      </c>
      <c r="D147" s="7">
        <f>INDEX(Aquifer!L:L,MATCH(B147,Aquifer!C:C,0))*100</f>
        <v>140.1086204038651</v>
      </c>
      <c r="E147" s="7">
        <v>33.4</v>
      </c>
      <c r="F147" s="7">
        <v>39.389213406680653</v>
      </c>
      <c r="G147" s="8">
        <v>0</v>
      </c>
      <c r="H147" s="8">
        <f>INDEX(Aquifer!H:H,MATCH(B147,Aquifer!C:C,0))</f>
        <v>36.380000000000003</v>
      </c>
      <c r="I147" s="8">
        <f>INDEX(surface_water_body!E:E,MATCH(B147,surface_water_body!A:A,0))</f>
        <v>0.59005297950378843</v>
      </c>
      <c r="J147" s="8">
        <f>INDEX(Aquifer!J:J,MATCH(B147,Aquifer!C:C,0))*100</f>
        <v>54.241061984345251</v>
      </c>
      <c r="K147" s="8">
        <f>(INDEX(Tariff!D:D,MATCH(Adaptation!A147,Tariff!A:A,0)))*100</f>
        <v>67.5</v>
      </c>
      <c r="L147" s="8">
        <v>87.02</v>
      </c>
      <c r="M147" s="8">
        <v>4.5</v>
      </c>
      <c r="N147" s="8">
        <v>96.43</v>
      </c>
      <c r="P147" s="15"/>
      <c r="Q147">
        <f t="shared" si="47"/>
        <v>2</v>
      </c>
      <c r="R147">
        <f t="shared" si="48"/>
        <v>3</v>
      </c>
      <c r="S147">
        <f t="shared" si="49"/>
        <v>3</v>
      </c>
      <c r="T147" s="36">
        <f t="shared" si="50"/>
        <v>2</v>
      </c>
      <c r="U147" s="36">
        <f t="shared" si="51"/>
        <v>4</v>
      </c>
      <c r="V147" s="36">
        <f t="shared" si="52"/>
        <v>4</v>
      </c>
      <c r="W147" s="36">
        <f t="shared" si="53"/>
        <v>1</v>
      </c>
      <c r="X147" s="36">
        <f t="shared" si="54"/>
        <v>3</v>
      </c>
      <c r="Y147" s="36">
        <f t="shared" si="55"/>
        <v>1</v>
      </c>
      <c r="Z147" s="36">
        <f t="shared" si="56"/>
        <v>1</v>
      </c>
      <c r="AA147" s="36">
        <f t="shared" si="57"/>
        <v>4</v>
      </c>
      <c r="AB147" s="36">
        <f t="shared" si="58"/>
        <v>4</v>
      </c>
      <c r="AC147" s="170">
        <f t="shared" si="59"/>
        <v>2.5454545454545454</v>
      </c>
      <c r="AD147" s="36">
        <f t="shared" si="60"/>
        <v>3</v>
      </c>
      <c r="AE147" s="36" t="str">
        <f t="shared" si="46"/>
        <v>Highly Suitable</v>
      </c>
      <c r="AF147" s="171">
        <f t="shared" si="61"/>
        <v>0.22</v>
      </c>
      <c r="AG147" s="36" t="str">
        <f t="shared" si="62"/>
        <v>Low</v>
      </c>
    </row>
    <row r="148" spans="1:33" x14ac:dyDescent="0.25">
      <c r="A148" t="str">
        <f>INDEX(Aquifer!A:A,MATCH(B148,Aquifer!C:C,0))</f>
        <v>chhattisgarh</v>
      </c>
      <c r="B148" s="29" t="s">
        <v>348</v>
      </c>
      <c r="C148" s="8">
        <v>5.12</v>
      </c>
      <c r="D148" s="7">
        <f>INDEX(Aquifer!L:L,MATCH(B148,Aquifer!C:C,0))*100</f>
        <v>101.76263025986019</v>
      </c>
      <c r="E148" s="7">
        <v>7</v>
      </c>
      <c r="F148" s="7">
        <v>43.525737366146913</v>
      </c>
      <c r="G148" s="8">
        <v>100</v>
      </c>
      <c r="H148" s="8">
        <f>INDEX(Aquifer!H:H,MATCH(B148,Aquifer!C:C,0))</f>
        <v>34.159999999999997</v>
      </c>
      <c r="I148" s="8">
        <f>INDEX(surface_water_body!E:E,MATCH(B148,surface_water_body!A:A,0))</f>
        <v>0.17370345595135825</v>
      </c>
      <c r="J148" s="8">
        <f>INDEX(Aquifer!J:J,MATCH(B148,Aquifer!C:C,0))*100</f>
        <v>16.975301730894106</v>
      </c>
      <c r="K148" s="8">
        <f>(INDEX(Tariff!D:D,MATCH(Adaptation!A148,Tariff!A:A,0)))*100</f>
        <v>0</v>
      </c>
      <c r="L148" s="8">
        <v>15.559999999999999</v>
      </c>
      <c r="M148" s="8">
        <v>8.1999999999999993</v>
      </c>
      <c r="N148" s="8">
        <v>84.45</v>
      </c>
      <c r="P148" s="15"/>
      <c r="Q148">
        <f t="shared" si="47"/>
        <v>3</v>
      </c>
      <c r="R148">
        <f t="shared" si="48"/>
        <v>4</v>
      </c>
      <c r="S148">
        <f t="shared" si="49"/>
        <v>4</v>
      </c>
      <c r="T148" s="36">
        <f t="shared" si="50"/>
        <v>2</v>
      </c>
      <c r="U148" s="36">
        <f t="shared" si="51"/>
        <v>1</v>
      </c>
      <c r="V148" s="36">
        <f t="shared" si="52"/>
        <v>4</v>
      </c>
      <c r="W148" s="36">
        <f t="shared" si="53"/>
        <v>1</v>
      </c>
      <c r="X148" s="36">
        <f t="shared" si="54"/>
        <v>1</v>
      </c>
      <c r="Y148" s="36">
        <f t="shared" si="55"/>
        <v>1</v>
      </c>
      <c r="Z148" s="36">
        <f t="shared" si="56"/>
        <v>4</v>
      </c>
      <c r="AA148" s="36">
        <f t="shared" si="57"/>
        <v>3</v>
      </c>
      <c r="AB148" s="36">
        <f t="shared" si="58"/>
        <v>4</v>
      </c>
      <c r="AC148" s="170">
        <f t="shared" si="59"/>
        <v>2.8181818181818183</v>
      </c>
      <c r="AD148" s="36">
        <f t="shared" si="60"/>
        <v>3</v>
      </c>
      <c r="AE148" s="36" t="str">
        <f t="shared" si="46"/>
        <v>Highly Suitable</v>
      </c>
      <c r="AF148" s="171">
        <f t="shared" si="61"/>
        <v>0.52700000000000002</v>
      </c>
      <c r="AG148" s="36" t="str">
        <f t="shared" si="62"/>
        <v>Moderate</v>
      </c>
    </row>
    <row r="149" spans="1:33" x14ac:dyDescent="0.25">
      <c r="A149" t="str">
        <f>INDEX(Aquifer!A:A,MATCH(B149,Aquifer!C:C,0))</f>
        <v>arunachal pradesh</v>
      </c>
      <c r="B149" s="29" t="s">
        <v>46</v>
      </c>
      <c r="C149" s="9">
        <v>3.3840887415154999</v>
      </c>
      <c r="D149" s="7">
        <f>INDEX(Aquifer!L:L,MATCH(B149,Aquifer!C:C,0))*100</f>
        <v>110.23164296574546</v>
      </c>
      <c r="E149" s="7">
        <v>24</v>
      </c>
      <c r="F149" s="7">
        <v>21.961049749253917</v>
      </c>
      <c r="G149" s="8">
        <v>0</v>
      </c>
      <c r="H149" s="8">
        <f>INDEX(Aquifer!H:H,MATCH(B149,Aquifer!C:C,0))</f>
        <v>2.23</v>
      </c>
      <c r="I149" s="8">
        <f>INDEX(surface_water_body!E:E,MATCH(B149,surface_water_body!A:A,0))</f>
        <v>0</v>
      </c>
      <c r="J149" s="8">
        <f>INDEX(Aquifer!J:J,MATCH(B149,Aquifer!C:C,0))*100</f>
        <v>65.914048222602133</v>
      </c>
      <c r="K149" s="8">
        <f>(INDEX(Tariff!D:D,MATCH(Adaptation!A149,Tariff!A:A,0)))*100</f>
        <v>290</v>
      </c>
      <c r="L149" s="8">
        <v>0.26</v>
      </c>
      <c r="M149" s="8">
        <v>2.8394860051379363</v>
      </c>
      <c r="N149" s="8">
        <v>59.72</v>
      </c>
      <c r="P149" s="15"/>
      <c r="Q149">
        <f t="shared" si="47"/>
        <v>1</v>
      </c>
      <c r="R149">
        <f t="shared" si="48"/>
        <v>4</v>
      </c>
      <c r="S149">
        <f t="shared" si="49"/>
        <v>4</v>
      </c>
      <c r="T149" s="36">
        <f t="shared" si="50"/>
        <v>1</v>
      </c>
      <c r="U149" s="36">
        <f t="shared" si="51"/>
        <v>4</v>
      </c>
      <c r="V149" s="36">
        <f t="shared" si="52"/>
        <v>4</v>
      </c>
      <c r="W149" s="36">
        <f t="shared" si="53"/>
        <v>1</v>
      </c>
      <c r="X149" s="36">
        <f t="shared" si="54"/>
        <v>3</v>
      </c>
      <c r="Y149" s="36">
        <f t="shared" si="55"/>
        <v>3</v>
      </c>
      <c r="Z149" s="36">
        <f t="shared" si="56"/>
        <v>4</v>
      </c>
      <c r="AA149" s="36">
        <f t="shared" si="57"/>
        <v>4</v>
      </c>
      <c r="AB149" s="36">
        <f t="shared" si="58"/>
        <v>2</v>
      </c>
      <c r="AC149" s="170">
        <f t="shared" si="59"/>
        <v>2.8181818181818183</v>
      </c>
      <c r="AD149" s="36">
        <f t="shared" si="60"/>
        <v>3</v>
      </c>
      <c r="AE149" s="36" t="str">
        <f t="shared" si="46"/>
        <v>Highly Suitable</v>
      </c>
      <c r="AF149" s="171">
        <f t="shared" si="61"/>
        <v>0.52700000000000002</v>
      </c>
      <c r="AG149" s="36" t="str">
        <f t="shared" si="62"/>
        <v>Moderate</v>
      </c>
    </row>
    <row r="150" spans="1:33" x14ac:dyDescent="0.25">
      <c r="A150" t="str">
        <f>INDEX(Aquifer!A:A,MATCH(B150,Aquifer!C:C,0))</f>
        <v>karnataka</v>
      </c>
      <c r="B150" s="29" t="s">
        <v>349</v>
      </c>
      <c r="C150" s="9">
        <v>5.3288851610045</v>
      </c>
      <c r="D150" s="7">
        <f>INDEX(Aquifer!L:L,MATCH(B150,Aquifer!C:C,0))*100</f>
        <v>139.73812745802849</v>
      </c>
      <c r="E150" s="7">
        <v>24.9</v>
      </c>
      <c r="F150" s="7">
        <v>56.131011063643335</v>
      </c>
      <c r="G150" s="8">
        <v>99</v>
      </c>
      <c r="H150" s="8">
        <f>INDEX(Aquifer!H:H,MATCH(B150,Aquifer!C:C,0))</f>
        <v>55.3</v>
      </c>
      <c r="I150" s="8">
        <f>INDEX(surface_water_body!E:E,MATCH(B150,surface_water_body!A:A,0))</f>
        <v>4.7934273901465985E-2</v>
      </c>
      <c r="J150" s="8">
        <f>INDEX(Aquifer!J:J,MATCH(B150,Aquifer!C:C,0))*100</f>
        <v>55.937621048460784</v>
      </c>
      <c r="K150" s="8">
        <f>(INDEX(Tariff!D:D,MATCH(Adaptation!A150,Tariff!A:A,0)))*100</f>
        <v>0</v>
      </c>
      <c r="L150" s="8">
        <v>30.03</v>
      </c>
      <c r="M150" s="8">
        <v>8.3000000000000007</v>
      </c>
      <c r="N150" s="8">
        <v>93.98</v>
      </c>
      <c r="P150" s="15"/>
      <c r="Q150">
        <f t="shared" si="47"/>
        <v>4</v>
      </c>
      <c r="R150">
        <f t="shared" si="48"/>
        <v>4</v>
      </c>
      <c r="S150">
        <f t="shared" si="49"/>
        <v>4</v>
      </c>
      <c r="T150" s="36">
        <f t="shared" si="50"/>
        <v>3</v>
      </c>
      <c r="U150" s="36">
        <f t="shared" si="51"/>
        <v>1</v>
      </c>
      <c r="V150" s="36">
        <f t="shared" si="52"/>
        <v>3</v>
      </c>
      <c r="W150" s="36">
        <f t="shared" si="53"/>
        <v>1</v>
      </c>
      <c r="X150" s="36">
        <f t="shared" si="54"/>
        <v>3</v>
      </c>
      <c r="Y150" s="36">
        <f t="shared" si="55"/>
        <v>1</v>
      </c>
      <c r="Z150" s="36">
        <f t="shared" si="56"/>
        <v>3</v>
      </c>
      <c r="AA150" s="36">
        <f t="shared" si="57"/>
        <v>3</v>
      </c>
      <c r="AB150" s="36">
        <f t="shared" si="58"/>
        <v>4</v>
      </c>
      <c r="AC150" s="170">
        <f t="shared" si="59"/>
        <v>3</v>
      </c>
      <c r="AD150" s="36">
        <f t="shared" si="60"/>
        <v>3</v>
      </c>
      <c r="AE150" s="36" t="str">
        <f t="shared" si="46"/>
        <v>Highly Suitable</v>
      </c>
      <c r="AF150" s="171">
        <f t="shared" si="61"/>
        <v>0.74399999999999999</v>
      </c>
      <c r="AG150" s="36" t="str">
        <f t="shared" si="62"/>
        <v>High</v>
      </c>
    </row>
    <row r="151" spans="1:33" x14ac:dyDescent="0.25">
      <c r="A151" t="str">
        <f>INDEX(Aquifer!A:A,MATCH(B151,Aquifer!C:C,0))</f>
        <v>bihar</v>
      </c>
      <c r="B151" s="29" t="s">
        <v>350</v>
      </c>
      <c r="C151" s="9">
        <v>4.8601409285577004</v>
      </c>
      <c r="D151" s="7">
        <f>INDEX(Aquifer!L:L,MATCH(B151,Aquifer!C:C,0))*100</f>
        <v>145.83834039592688</v>
      </c>
      <c r="E151" s="7">
        <v>88.7</v>
      </c>
      <c r="F151" s="7">
        <v>61.184132057918475</v>
      </c>
      <c r="G151" s="8">
        <v>5</v>
      </c>
      <c r="H151" s="8">
        <f>INDEX(Aquifer!H:H,MATCH(B151,Aquifer!C:C,0))</f>
        <v>75.650000000000006</v>
      </c>
      <c r="I151" s="8">
        <f>INDEX(surface_water_body!E:E,MATCH(B151,surface_water_body!A:A,0))</f>
        <v>24.001128228281939</v>
      </c>
      <c r="J151" s="8">
        <f>INDEX(Aquifer!J:J,MATCH(B151,Aquifer!C:C,0))*100</f>
        <v>67.936510664627122</v>
      </c>
      <c r="K151" s="8">
        <f>(INDEX(Tariff!D:D,MATCH(Adaptation!A151,Tariff!A:A,0)))*100</f>
        <v>67.5</v>
      </c>
      <c r="L151" s="8">
        <v>88.39</v>
      </c>
      <c r="M151" s="8">
        <v>5.7</v>
      </c>
      <c r="N151" s="8">
        <v>96.28</v>
      </c>
      <c r="P151" s="15"/>
      <c r="Q151">
        <f t="shared" si="47"/>
        <v>3</v>
      </c>
      <c r="R151">
        <f t="shared" si="48"/>
        <v>3</v>
      </c>
      <c r="S151">
        <f t="shared" si="49"/>
        <v>1</v>
      </c>
      <c r="T151" s="36">
        <f t="shared" si="50"/>
        <v>3</v>
      </c>
      <c r="U151" s="36">
        <f t="shared" si="51"/>
        <v>4</v>
      </c>
      <c r="V151" s="36">
        <f t="shared" si="52"/>
        <v>2</v>
      </c>
      <c r="W151" s="36">
        <f t="shared" si="53"/>
        <v>4</v>
      </c>
      <c r="X151" s="36">
        <f t="shared" si="54"/>
        <v>3</v>
      </c>
      <c r="Y151" s="36">
        <f t="shared" si="55"/>
        <v>1</v>
      </c>
      <c r="Z151" s="36">
        <f t="shared" si="56"/>
        <v>1</v>
      </c>
      <c r="AA151" s="36">
        <f t="shared" si="57"/>
        <v>3</v>
      </c>
      <c r="AB151" s="36">
        <f t="shared" si="58"/>
        <v>4</v>
      </c>
      <c r="AC151" s="170">
        <f t="shared" si="59"/>
        <v>2.5454545454545454</v>
      </c>
      <c r="AD151" s="36">
        <f t="shared" si="60"/>
        <v>3</v>
      </c>
      <c r="AE151" s="36" t="str">
        <f t="shared" si="46"/>
        <v>Highly Suitable</v>
      </c>
      <c r="AF151" s="171">
        <f t="shared" si="61"/>
        <v>0.22</v>
      </c>
      <c r="AG151" s="36" t="str">
        <f t="shared" si="62"/>
        <v>Low</v>
      </c>
    </row>
    <row r="152" spans="1:33" x14ac:dyDescent="0.25">
      <c r="A152" t="str">
        <f>INDEX(Aquifer!A:A,MATCH(B152,Aquifer!C:C,0))</f>
        <v>maharashtra</v>
      </c>
      <c r="B152" s="29" t="s">
        <v>47</v>
      </c>
      <c r="C152" s="9">
        <v>5.2986301130982003</v>
      </c>
      <c r="D152" s="7">
        <f>INDEX(Aquifer!L:L,MATCH(B152,Aquifer!C:C,0))*100</f>
        <v>116.30804077010193</v>
      </c>
      <c r="E152" s="7">
        <v>15.5</v>
      </c>
      <c r="F152" s="7">
        <v>65.914644351464432</v>
      </c>
      <c r="G152" s="8">
        <v>100</v>
      </c>
      <c r="H152" s="8">
        <f>INDEX(Aquifer!H:H,MATCH(B152,Aquifer!C:C,0))</f>
        <v>32.369999999999997</v>
      </c>
      <c r="I152" s="8">
        <f>INDEX(surface_water_body!E:E,MATCH(B152,surface_water_body!A:A,0))</f>
        <v>1.2162711646875783</v>
      </c>
      <c r="J152" s="8">
        <f>INDEX(Aquifer!J:J,MATCH(B152,Aquifer!C:C,0))*100</f>
        <v>68.376730229406633</v>
      </c>
      <c r="K152" s="8">
        <f>(INDEX(Tariff!D:D,MATCH(Adaptation!A152,Tariff!A:A,0)))*100</f>
        <v>155</v>
      </c>
      <c r="L152" s="8">
        <v>80.010000000000005</v>
      </c>
      <c r="M152" s="8">
        <v>9.07</v>
      </c>
      <c r="N152" s="8">
        <v>80.59</v>
      </c>
      <c r="P152" s="15"/>
      <c r="Q152">
        <f t="shared" si="47"/>
        <v>4</v>
      </c>
      <c r="R152">
        <f t="shared" si="48"/>
        <v>4</v>
      </c>
      <c r="S152">
        <f t="shared" si="49"/>
        <v>4</v>
      </c>
      <c r="T152" s="36">
        <f t="shared" si="50"/>
        <v>3</v>
      </c>
      <c r="U152" s="36">
        <f t="shared" si="51"/>
        <v>1</v>
      </c>
      <c r="V152" s="36">
        <f t="shared" si="52"/>
        <v>4</v>
      </c>
      <c r="W152" s="36">
        <f t="shared" si="53"/>
        <v>2</v>
      </c>
      <c r="X152" s="36">
        <f t="shared" si="54"/>
        <v>3</v>
      </c>
      <c r="Y152" s="36">
        <f t="shared" si="55"/>
        <v>3</v>
      </c>
      <c r="Z152" s="36">
        <f t="shared" si="56"/>
        <v>1</v>
      </c>
      <c r="AA152" s="36">
        <f t="shared" si="57"/>
        <v>3</v>
      </c>
      <c r="AB152" s="36">
        <f t="shared" si="58"/>
        <v>4</v>
      </c>
      <c r="AC152" s="170">
        <f t="shared" si="59"/>
        <v>3.1818181818181817</v>
      </c>
      <c r="AD152" s="36">
        <f t="shared" si="60"/>
        <v>3</v>
      </c>
      <c r="AE152" s="36" t="str">
        <f t="shared" si="46"/>
        <v>Highly Suitable</v>
      </c>
      <c r="AF152" s="171">
        <f t="shared" si="61"/>
        <v>0.92</v>
      </c>
      <c r="AG152" s="36" t="str">
        <f t="shared" si="62"/>
        <v>Very High</v>
      </c>
    </row>
    <row r="153" spans="1:33" x14ac:dyDescent="0.25">
      <c r="A153" t="str">
        <f>INDEX(Aquifer!A:A,MATCH(B153,Aquifer!C:C,0))</f>
        <v>andaman and nicobar</v>
      </c>
      <c r="B153" s="29" t="s">
        <v>351</v>
      </c>
      <c r="C153" s="9">
        <v>5.3062830528609997</v>
      </c>
      <c r="D153" s="7">
        <f>INDEX(Aquifer!L:L,MATCH(B153,Aquifer!C:C,0))*100</f>
        <v>119.49860724233983</v>
      </c>
      <c r="E153" s="7">
        <v>0</v>
      </c>
      <c r="F153" s="7">
        <v>47.977488959186068</v>
      </c>
      <c r="G153" s="8">
        <v>33</v>
      </c>
      <c r="H153" s="8">
        <f>INDEX(Aquifer!H:H,MATCH(B153,Aquifer!C:C,0))</f>
        <v>2.2999999999999998</v>
      </c>
      <c r="I153" s="8">
        <f>INDEX(surface_water_body!E:E,MATCH(B153,surface_water_body!A:A,0))</f>
        <v>7.1900603267120305E-2</v>
      </c>
      <c r="J153" s="8">
        <f>INDEX(Aquifer!J:J,MATCH(B153,Aquifer!C:C,0))*100</f>
        <v>2.3695997234052584</v>
      </c>
      <c r="K153" s="8">
        <f>(INDEX(Tariff!D:D,MATCH(Adaptation!A153,Tariff!A:A,0)))*100</f>
        <v>175</v>
      </c>
      <c r="L153" s="8">
        <v>0.57000000000000006</v>
      </c>
      <c r="M153" s="8">
        <v>-1.2280314204175988</v>
      </c>
      <c r="N153" s="8">
        <v>57.44</v>
      </c>
      <c r="P153" s="15"/>
      <c r="Q153">
        <f t="shared" si="47"/>
        <v>4</v>
      </c>
      <c r="R153">
        <f t="shared" si="48"/>
        <v>4</v>
      </c>
      <c r="S153">
        <f t="shared" si="49"/>
        <v>4</v>
      </c>
      <c r="T153" s="36">
        <f t="shared" si="50"/>
        <v>2</v>
      </c>
      <c r="U153" s="36">
        <f t="shared" si="51"/>
        <v>3</v>
      </c>
      <c r="V153" s="36">
        <f t="shared" si="52"/>
        <v>4</v>
      </c>
      <c r="W153" s="36">
        <f t="shared" si="53"/>
        <v>1</v>
      </c>
      <c r="X153" s="36">
        <f t="shared" si="54"/>
        <v>1</v>
      </c>
      <c r="Y153" s="36">
        <f t="shared" si="55"/>
        <v>3</v>
      </c>
      <c r="Z153" s="36">
        <f t="shared" si="56"/>
        <v>4</v>
      </c>
      <c r="AA153" s="36">
        <f t="shared" si="57"/>
        <v>4</v>
      </c>
      <c r="AB153" s="36">
        <f t="shared" si="58"/>
        <v>2</v>
      </c>
      <c r="AC153" s="170">
        <f t="shared" si="59"/>
        <v>3</v>
      </c>
      <c r="AD153" s="36">
        <f t="shared" si="60"/>
        <v>3</v>
      </c>
      <c r="AE153" s="36" t="str">
        <f t="shared" si="46"/>
        <v>Highly Suitable</v>
      </c>
      <c r="AF153" s="171">
        <f t="shared" si="61"/>
        <v>0.74399999999999999</v>
      </c>
      <c r="AG153" s="36" t="str">
        <f t="shared" si="62"/>
        <v>High</v>
      </c>
    </row>
    <row r="154" spans="1:33" x14ac:dyDescent="0.25">
      <c r="A154" t="str">
        <f>INDEX(Aquifer!A:A,MATCH(B154,Aquifer!C:C,0))</f>
        <v>goa</v>
      </c>
      <c r="B154" s="29" t="s">
        <v>48</v>
      </c>
      <c r="C154" s="9">
        <v>5.1856212043812002</v>
      </c>
      <c r="D154" s="7">
        <f>INDEX(Aquifer!L:L,MATCH(B154,Aquifer!C:C,0))*100</f>
        <v>114.72019274394154</v>
      </c>
      <c r="E154" s="7">
        <v>20.399999999999999</v>
      </c>
      <c r="F154" s="7">
        <v>63.833220976078131</v>
      </c>
      <c r="G154" s="8">
        <v>100</v>
      </c>
      <c r="H154" s="8">
        <f>INDEX(Aquifer!H:H,MATCH(B154,Aquifer!C:C,0))</f>
        <v>25.2</v>
      </c>
      <c r="I154" s="8">
        <f>INDEX(surface_water_body!E:E,MATCH(B154,surface_water_body!A:A,0))</f>
        <v>2.7351376249135142</v>
      </c>
      <c r="J154" s="8">
        <f>INDEX(Aquifer!J:J,MATCH(B154,Aquifer!C:C,0))*100</f>
        <v>44.94754162916292</v>
      </c>
      <c r="K154" s="8">
        <f>(INDEX(Tariff!D:D,MATCH(Adaptation!A154,Tariff!A:A,0)))*100</f>
        <v>150</v>
      </c>
      <c r="L154" s="8">
        <v>30.11</v>
      </c>
      <c r="M154" s="8">
        <v>4.8</v>
      </c>
      <c r="N154" s="8">
        <v>91.300000000000011</v>
      </c>
      <c r="P154" s="15"/>
      <c r="Q154">
        <f t="shared" si="47"/>
        <v>3</v>
      </c>
      <c r="R154">
        <f t="shared" si="48"/>
        <v>4</v>
      </c>
      <c r="S154">
        <f t="shared" si="49"/>
        <v>4</v>
      </c>
      <c r="T154" s="36">
        <f t="shared" si="50"/>
        <v>3</v>
      </c>
      <c r="U154" s="36">
        <f t="shared" si="51"/>
        <v>1</v>
      </c>
      <c r="V154" s="36">
        <f t="shared" si="52"/>
        <v>4</v>
      </c>
      <c r="W154" s="36">
        <f t="shared" si="53"/>
        <v>2</v>
      </c>
      <c r="X154" s="36">
        <f t="shared" si="54"/>
        <v>2</v>
      </c>
      <c r="Y154" s="36">
        <f t="shared" si="55"/>
        <v>3</v>
      </c>
      <c r="Z154" s="36">
        <f t="shared" si="56"/>
        <v>3</v>
      </c>
      <c r="AA154" s="36">
        <f t="shared" si="57"/>
        <v>4</v>
      </c>
      <c r="AB154" s="36">
        <f t="shared" si="58"/>
        <v>4</v>
      </c>
      <c r="AC154" s="170">
        <f t="shared" si="59"/>
        <v>3.2727272727272729</v>
      </c>
      <c r="AD154" s="36">
        <f t="shared" si="60"/>
        <v>3</v>
      </c>
      <c r="AE154" s="36" t="str">
        <f t="shared" si="46"/>
        <v>Highly Suitable</v>
      </c>
      <c r="AF154" s="171">
        <f t="shared" si="61"/>
        <v>0.96</v>
      </c>
      <c r="AG154" s="36" t="str">
        <f t="shared" si="62"/>
        <v>Very High</v>
      </c>
    </row>
    <row r="155" spans="1:33" x14ac:dyDescent="0.25">
      <c r="A155" t="str">
        <f>INDEX(Aquifer!A:A,MATCH(B155,Aquifer!C:C,0))</f>
        <v>jharkhand</v>
      </c>
      <c r="B155" s="29" t="s">
        <v>352</v>
      </c>
      <c r="C155" s="8">
        <v>4.6500000000000004</v>
      </c>
      <c r="D155" s="7">
        <f>INDEX(Aquifer!L:L,MATCH(B155,Aquifer!C:C,0))*100</f>
        <v>117.72053273599377</v>
      </c>
      <c r="E155" s="7">
        <v>12.4</v>
      </c>
      <c r="F155" s="7">
        <v>36.699833208719156</v>
      </c>
      <c r="G155" s="8">
        <v>4</v>
      </c>
      <c r="H155" s="8">
        <f>INDEX(Aquifer!H:H,MATCH(B155,Aquifer!C:C,0))</f>
        <v>14.47</v>
      </c>
      <c r="I155" s="8">
        <f>INDEX(surface_water_body!E:E,MATCH(B155,surface_water_body!A:A,0))</f>
        <v>1.166101502114355</v>
      </c>
      <c r="J155" s="8">
        <f>INDEX(Aquifer!J:J,MATCH(B155,Aquifer!C:C,0))*100</f>
        <v>22.746833409948106</v>
      </c>
      <c r="K155" s="8">
        <f>(INDEX(Tariff!D:D,MATCH(Adaptation!A155,Tariff!A:A,0)))*100</f>
        <v>95</v>
      </c>
      <c r="L155" s="8">
        <v>34.35</v>
      </c>
      <c r="M155" s="8">
        <v>6.17</v>
      </c>
      <c r="N155" s="8">
        <v>88.25</v>
      </c>
      <c r="P155" s="15"/>
      <c r="Q155">
        <f t="shared" si="47"/>
        <v>3</v>
      </c>
      <c r="R155">
        <f t="shared" si="48"/>
        <v>4</v>
      </c>
      <c r="S155">
        <f t="shared" si="49"/>
        <v>4</v>
      </c>
      <c r="T155" s="36">
        <f t="shared" si="50"/>
        <v>2</v>
      </c>
      <c r="U155" s="36">
        <f t="shared" si="51"/>
        <v>4</v>
      </c>
      <c r="V155" s="36">
        <f t="shared" si="52"/>
        <v>4</v>
      </c>
      <c r="W155" s="36">
        <f t="shared" si="53"/>
        <v>2</v>
      </c>
      <c r="X155" s="36">
        <f t="shared" si="54"/>
        <v>1</v>
      </c>
      <c r="Y155" s="36">
        <f t="shared" si="55"/>
        <v>2</v>
      </c>
      <c r="Z155" s="36">
        <f t="shared" si="56"/>
        <v>3</v>
      </c>
      <c r="AA155" s="36">
        <f t="shared" si="57"/>
        <v>3</v>
      </c>
      <c r="AB155" s="36">
        <f t="shared" si="58"/>
        <v>4</v>
      </c>
      <c r="AC155" s="170">
        <f t="shared" si="59"/>
        <v>2.9090909090909092</v>
      </c>
      <c r="AD155" s="36">
        <f t="shared" si="60"/>
        <v>3</v>
      </c>
      <c r="AE155" s="36" t="str">
        <f t="shared" si="46"/>
        <v>Highly Suitable</v>
      </c>
      <c r="AF155" s="171">
        <f t="shared" si="61"/>
        <v>0.63600000000000001</v>
      </c>
      <c r="AG155" s="36" t="str">
        <f t="shared" si="62"/>
        <v>High</v>
      </c>
    </row>
    <row r="156" spans="1:33" x14ac:dyDescent="0.25">
      <c r="A156" t="str">
        <f>INDEX(Aquifer!A:A,MATCH(B156,Aquifer!C:C,0))</f>
        <v>maharashtra</v>
      </c>
      <c r="B156" s="29" t="s">
        <v>49</v>
      </c>
      <c r="C156" s="9">
        <v>5.3259831856381004</v>
      </c>
      <c r="D156" s="7">
        <f>INDEX(Aquifer!L:L,MATCH(B156,Aquifer!C:C,0))*100</f>
        <v>117.91810557474101</v>
      </c>
      <c r="E156" s="7">
        <v>27.3</v>
      </c>
      <c r="F156" s="7">
        <v>73.798901853122857</v>
      </c>
      <c r="G156" s="8">
        <v>84</v>
      </c>
      <c r="H156" s="8">
        <f>INDEX(Aquifer!H:H,MATCH(B156,Aquifer!C:C,0))</f>
        <v>69.650000000000006</v>
      </c>
      <c r="I156" s="8">
        <f>INDEX(surface_water_body!E:E,MATCH(B156,surface_water_body!A:A,0))</f>
        <v>1.1879288166835369</v>
      </c>
      <c r="J156" s="8">
        <f>INDEX(Aquifer!J:J,MATCH(B156,Aquifer!C:C,0))*100</f>
        <v>64.884763124199736</v>
      </c>
      <c r="K156" s="8">
        <f>(INDEX(Tariff!D:D,MATCH(Adaptation!A156,Tariff!A:A,0)))*100</f>
        <v>155</v>
      </c>
      <c r="L156" s="8">
        <v>81.64</v>
      </c>
      <c r="M156" s="8">
        <v>6.1</v>
      </c>
      <c r="N156" s="8">
        <v>81.42</v>
      </c>
      <c r="P156" s="15"/>
      <c r="Q156">
        <f t="shared" si="47"/>
        <v>4</v>
      </c>
      <c r="R156">
        <f t="shared" si="48"/>
        <v>4</v>
      </c>
      <c r="S156">
        <f t="shared" si="49"/>
        <v>3</v>
      </c>
      <c r="T156" s="36">
        <f t="shared" si="50"/>
        <v>4</v>
      </c>
      <c r="U156" s="36">
        <f t="shared" si="51"/>
        <v>1</v>
      </c>
      <c r="V156" s="36">
        <f t="shared" si="52"/>
        <v>3</v>
      </c>
      <c r="W156" s="36">
        <f t="shared" si="53"/>
        <v>2</v>
      </c>
      <c r="X156" s="36">
        <f t="shared" si="54"/>
        <v>3</v>
      </c>
      <c r="Y156" s="36">
        <f t="shared" si="55"/>
        <v>3</v>
      </c>
      <c r="Z156" s="36">
        <f t="shared" si="56"/>
        <v>1</v>
      </c>
      <c r="AA156" s="36">
        <f t="shared" si="57"/>
        <v>3</v>
      </c>
      <c r="AB156" s="36">
        <f t="shared" si="58"/>
        <v>4</v>
      </c>
      <c r="AC156" s="170">
        <f t="shared" si="59"/>
        <v>3.0909090909090908</v>
      </c>
      <c r="AD156" s="36">
        <f t="shared" si="60"/>
        <v>3</v>
      </c>
      <c r="AE156" s="36" t="str">
        <f t="shared" si="46"/>
        <v>Highly Suitable</v>
      </c>
      <c r="AF156" s="171">
        <f t="shared" si="61"/>
        <v>0.84399999999999997</v>
      </c>
      <c r="AG156" s="36" t="str">
        <f t="shared" si="62"/>
        <v>Very High</v>
      </c>
    </row>
    <row r="157" spans="1:33" x14ac:dyDescent="0.25">
      <c r="A157" t="str">
        <f>INDEX(Aquifer!A:A,MATCH(B157,Aquifer!C:C,0))</f>
        <v>bihar</v>
      </c>
      <c r="B157" s="29" t="s">
        <v>353</v>
      </c>
      <c r="C157" s="9">
        <v>4.6155870994364001</v>
      </c>
      <c r="D157" s="7">
        <f>INDEX(Aquifer!L:L,MATCH(B157,Aquifer!C:C,0))*100</f>
        <v>145.08012994233721</v>
      </c>
      <c r="E157" s="7">
        <v>53.3</v>
      </c>
      <c r="F157" s="7">
        <v>58.242280285035619</v>
      </c>
      <c r="G157" s="8">
        <v>25</v>
      </c>
      <c r="H157" s="8">
        <f>INDEX(Aquifer!H:H,MATCH(B157,Aquifer!C:C,0))</f>
        <v>43.25</v>
      </c>
      <c r="I157" s="8">
        <f>INDEX(surface_water_body!E:E,MATCH(B157,surface_water_body!A:A,0))</f>
        <v>0</v>
      </c>
      <c r="J157" s="8">
        <f>INDEX(Aquifer!J:J,MATCH(B157,Aquifer!C:C,0))*100</f>
        <v>66.241154465330126</v>
      </c>
      <c r="K157" s="8">
        <f>(INDEX(Tariff!D:D,MATCH(Adaptation!A157,Tariff!A:A,0)))*100</f>
        <v>67.5</v>
      </c>
      <c r="L157" s="8">
        <v>80.28</v>
      </c>
      <c r="M157" s="8">
        <v>3.8</v>
      </c>
      <c r="N157" s="8">
        <v>97.649999999999991</v>
      </c>
      <c r="P157" s="15"/>
      <c r="Q157">
        <f t="shared" si="47"/>
        <v>3</v>
      </c>
      <c r="R157">
        <f t="shared" si="48"/>
        <v>3</v>
      </c>
      <c r="S157">
        <f t="shared" si="49"/>
        <v>2</v>
      </c>
      <c r="T157" s="36">
        <f t="shared" si="50"/>
        <v>3</v>
      </c>
      <c r="U157" s="36">
        <f t="shared" si="51"/>
        <v>3</v>
      </c>
      <c r="V157" s="36">
        <f t="shared" si="52"/>
        <v>4</v>
      </c>
      <c r="W157" s="36">
        <f t="shared" si="53"/>
        <v>1</v>
      </c>
      <c r="X157" s="36">
        <f t="shared" si="54"/>
        <v>3</v>
      </c>
      <c r="Y157" s="36">
        <f t="shared" si="55"/>
        <v>1</v>
      </c>
      <c r="Z157" s="36">
        <f t="shared" si="56"/>
        <v>1</v>
      </c>
      <c r="AA157" s="36">
        <f t="shared" si="57"/>
        <v>4</v>
      </c>
      <c r="AB157" s="36">
        <f t="shared" si="58"/>
        <v>4</v>
      </c>
      <c r="AC157" s="170">
        <f t="shared" si="59"/>
        <v>2.6363636363636362</v>
      </c>
      <c r="AD157" s="36">
        <f t="shared" si="60"/>
        <v>3</v>
      </c>
      <c r="AE157" s="36" t="str">
        <f t="shared" si="46"/>
        <v>Highly Suitable</v>
      </c>
      <c r="AF157" s="171">
        <f t="shared" si="61"/>
        <v>0.32700000000000001</v>
      </c>
      <c r="AG157" s="36" t="str">
        <f t="shared" si="62"/>
        <v>Low</v>
      </c>
    </row>
    <row r="158" spans="1:33" x14ac:dyDescent="0.25">
      <c r="A158" t="str">
        <f>INDEX(Aquifer!A:A,MATCH(B158,Aquifer!C:C,0))</f>
        <v>odisha</v>
      </c>
      <c r="B158" s="29" t="s">
        <v>354</v>
      </c>
      <c r="C158" s="9">
        <v>4.9533326501010997</v>
      </c>
      <c r="D158" s="7">
        <f>INDEX(Aquifer!L:L,MATCH(B158,Aquifer!C:C,0))*100</f>
        <v>126.63142727251713</v>
      </c>
      <c r="E158" s="7">
        <v>60.4</v>
      </c>
      <c r="F158" s="7">
        <v>35.940233907357957</v>
      </c>
      <c r="G158" s="8">
        <v>42</v>
      </c>
      <c r="H158" s="8">
        <f>INDEX(Aquifer!H:H,MATCH(B158,Aquifer!C:C,0))</f>
        <v>52.37</v>
      </c>
      <c r="I158" s="8">
        <f>INDEX(surface_water_body!E:E,MATCH(B158,surface_water_body!A:A,0))</f>
        <v>0.26694904534901132</v>
      </c>
      <c r="J158" s="8">
        <f>INDEX(Aquifer!J:J,MATCH(B158,Aquifer!C:C,0))*100</f>
        <v>46.653222037688096</v>
      </c>
      <c r="K158" s="8">
        <f>(INDEX(Tariff!D:D,MATCH(Adaptation!A158,Tariff!A:A,0)))*100</f>
        <v>150</v>
      </c>
      <c r="L158" s="8">
        <v>15.93</v>
      </c>
      <c r="M158" s="8">
        <v>2.8</v>
      </c>
      <c r="N158" s="8">
        <v>96.91</v>
      </c>
      <c r="P158" s="15"/>
      <c r="Q158">
        <f t="shared" si="47"/>
        <v>3</v>
      </c>
      <c r="R158">
        <f t="shared" si="48"/>
        <v>4</v>
      </c>
      <c r="S158">
        <f t="shared" si="49"/>
        <v>2</v>
      </c>
      <c r="T158" s="36">
        <f t="shared" si="50"/>
        <v>2</v>
      </c>
      <c r="U158" s="36">
        <f t="shared" si="51"/>
        <v>3</v>
      </c>
      <c r="V158" s="36">
        <f t="shared" si="52"/>
        <v>3</v>
      </c>
      <c r="W158" s="36">
        <f t="shared" si="53"/>
        <v>1</v>
      </c>
      <c r="X158" s="36">
        <f t="shared" si="54"/>
        <v>2</v>
      </c>
      <c r="Y158" s="36">
        <f t="shared" si="55"/>
        <v>3</v>
      </c>
      <c r="Z158" s="36">
        <f t="shared" si="56"/>
        <v>4</v>
      </c>
      <c r="AA158" s="36">
        <f t="shared" si="57"/>
        <v>4</v>
      </c>
      <c r="AB158" s="36">
        <f t="shared" si="58"/>
        <v>4</v>
      </c>
      <c r="AC158" s="170">
        <f t="shared" si="59"/>
        <v>2.9090909090909092</v>
      </c>
      <c r="AD158" s="36">
        <f t="shared" si="60"/>
        <v>3</v>
      </c>
      <c r="AE158" s="36" t="str">
        <f t="shared" si="46"/>
        <v>Highly Suitable</v>
      </c>
      <c r="AF158" s="171">
        <f t="shared" si="61"/>
        <v>0.63600000000000001</v>
      </c>
      <c r="AG158" s="36" t="str">
        <f t="shared" si="62"/>
        <v>High</v>
      </c>
    </row>
    <row r="159" spans="1:33" x14ac:dyDescent="0.25">
      <c r="A159" t="str">
        <f>INDEX(Aquifer!A:A,MATCH(B159,Aquifer!C:C,0))</f>
        <v>jammu and kashmir</v>
      </c>
      <c r="B159" s="29" t="s">
        <v>355</v>
      </c>
      <c r="C159" s="8">
        <v>4.5999999999999996</v>
      </c>
      <c r="D159" s="7">
        <f>INDEX(Aquifer!L:L,MATCH(B159,Aquifer!C:C,0))*100</f>
        <v>125.04216688163507</v>
      </c>
      <c r="E159" s="7">
        <v>5.9</v>
      </c>
      <c r="F159" s="7">
        <v>38.919587310174272</v>
      </c>
      <c r="G159" s="8">
        <v>0</v>
      </c>
      <c r="H159" s="8">
        <f>INDEX(Aquifer!H:H,MATCH(B159,Aquifer!C:C,0))</f>
        <v>32.65</v>
      </c>
      <c r="I159" s="8">
        <f>INDEX(surface_water_body!E:E,MATCH(B159,surface_water_body!A:A,0))</f>
        <v>1.1841819376710986E-5</v>
      </c>
      <c r="J159" s="8">
        <f>INDEX(Aquifer!J:J,MATCH(B159,Aquifer!C:C,0))*100</f>
        <v>17.715556258623568</v>
      </c>
      <c r="K159" s="8">
        <f>(INDEX(Tariff!D:D,MATCH(Adaptation!A159,Tariff!A:A,0)))*100</f>
        <v>235</v>
      </c>
      <c r="L159" s="8">
        <v>2.2399999999999998</v>
      </c>
      <c r="M159" s="8">
        <v>9.4681451000777805</v>
      </c>
      <c r="N159" s="8">
        <v>94.04</v>
      </c>
      <c r="P159" s="15"/>
      <c r="Q159">
        <f t="shared" si="47"/>
        <v>3</v>
      </c>
      <c r="R159">
        <f t="shared" si="48"/>
        <v>4</v>
      </c>
      <c r="S159">
        <f t="shared" si="49"/>
        <v>4</v>
      </c>
      <c r="T159" s="36">
        <f t="shared" si="50"/>
        <v>2</v>
      </c>
      <c r="U159" s="36">
        <f t="shared" si="51"/>
        <v>4</v>
      </c>
      <c r="V159" s="36">
        <f t="shared" si="52"/>
        <v>4</v>
      </c>
      <c r="W159" s="36">
        <f t="shared" si="53"/>
        <v>1</v>
      </c>
      <c r="X159" s="36">
        <f t="shared" si="54"/>
        <v>1</v>
      </c>
      <c r="Y159" s="36">
        <f t="shared" si="55"/>
        <v>3</v>
      </c>
      <c r="Z159" s="36">
        <f t="shared" si="56"/>
        <v>4</v>
      </c>
      <c r="AA159" s="36">
        <f t="shared" si="57"/>
        <v>3</v>
      </c>
      <c r="AB159" s="36">
        <f t="shared" si="58"/>
        <v>4</v>
      </c>
      <c r="AC159" s="170">
        <f t="shared" si="59"/>
        <v>3</v>
      </c>
      <c r="AD159" s="36">
        <f t="shared" si="60"/>
        <v>3</v>
      </c>
      <c r="AE159" s="36" t="str">
        <f t="shared" si="46"/>
        <v>Highly Suitable</v>
      </c>
      <c r="AF159" s="171">
        <f t="shared" si="61"/>
        <v>0.74399999999999999</v>
      </c>
      <c r="AG159" s="36" t="str">
        <f t="shared" si="62"/>
        <v>High</v>
      </c>
    </row>
    <row r="160" spans="1:33" x14ac:dyDescent="0.25">
      <c r="A160" t="str">
        <f>INDEX(Aquifer!A:A,MATCH(B160,Aquifer!C:C,0))</f>
        <v>jharkhand</v>
      </c>
      <c r="B160" s="29" t="s">
        <v>50</v>
      </c>
      <c r="C160" s="9">
        <v>5.0769869191636996</v>
      </c>
      <c r="D160" s="7">
        <f>INDEX(Aquifer!L:L,MATCH(B160,Aquifer!C:C,0))*100</f>
        <v>100.23762751177487</v>
      </c>
      <c r="E160" s="7">
        <v>13</v>
      </c>
      <c r="F160" s="7">
        <v>39.890609797785899</v>
      </c>
      <c r="G160" s="8">
        <v>7.0000000000000009</v>
      </c>
      <c r="H160" s="8">
        <f>INDEX(Aquifer!H:H,MATCH(B160,Aquifer!C:C,0))</f>
        <v>46.94</v>
      </c>
      <c r="I160" s="8">
        <f>INDEX(surface_water_body!E:E,MATCH(B160,surface_water_body!A:A,0))</f>
        <v>105.76743757602138</v>
      </c>
      <c r="J160" s="8">
        <f>INDEX(Aquifer!J:J,MATCH(B160,Aquifer!C:C,0))*100</f>
        <v>42.479881602071963</v>
      </c>
      <c r="K160" s="8">
        <f>(INDEX(Tariff!D:D,MATCH(Adaptation!A160,Tariff!A:A,0)))*100</f>
        <v>95</v>
      </c>
      <c r="L160" s="8">
        <v>65.319999999999993</v>
      </c>
      <c r="M160" s="8">
        <v>6.6</v>
      </c>
      <c r="N160" s="8">
        <v>80.02</v>
      </c>
      <c r="P160" s="15"/>
      <c r="Q160">
        <f t="shared" si="47"/>
        <v>3</v>
      </c>
      <c r="R160">
        <f t="shared" si="48"/>
        <v>4</v>
      </c>
      <c r="S160">
        <f t="shared" si="49"/>
        <v>4</v>
      </c>
      <c r="T160" s="36">
        <f t="shared" si="50"/>
        <v>2</v>
      </c>
      <c r="U160" s="36">
        <f t="shared" si="51"/>
        <v>4</v>
      </c>
      <c r="V160" s="36">
        <f t="shared" si="52"/>
        <v>4</v>
      </c>
      <c r="W160" s="36">
        <f t="shared" si="53"/>
        <v>4</v>
      </c>
      <c r="X160" s="36">
        <f t="shared" si="54"/>
        <v>2</v>
      </c>
      <c r="Y160" s="36">
        <f t="shared" si="55"/>
        <v>2</v>
      </c>
      <c r="Z160" s="36">
        <f t="shared" si="56"/>
        <v>2</v>
      </c>
      <c r="AA160" s="36">
        <f t="shared" si="57"/>
        <v>3</v>
      </c>
      <c r="AB160" s="36">
        <f t="shared" si="58"/>
        <v>4</v>
      </c>
      <c r="AC160" s="170">
        <f t="shared" si="59"/>
        <v>3.0909090909090908</v>
      </c>
      <c r="AD160" s="36">
        <f t="shared" si="60"/>
        <v>3</v>
      </c>
      <c r="AE160" s="36" t="str">
        <f t="shared" si="46"/>
        <v>Highly Suitable</v>
      </c>
      <c r="AF160" s="171">
        <f t="shared" si="61"/>
        <v>0.84399999999999997</v>
      </c>
      <c r="AG160" s="36" t="str">
        <f t="shared" si="62"/>
        <v>Very High</v>
      </c>
    </row>
    <row r="161" spans="1:33" x14ac:dyDescent="0.25">
      <c r="A161" t="str">
        <f>INDEX(Aquifer!A:A,MATCH(B161,Aquifer!C:C,0))</f>
        <v>odisha</v>
      </c>
      <c r="B161" s="29" t="s">
        <v>51</v>
      </c>
      <c r="C161" s="8">
        <v>5.03</v>
      </c>
      <c r="D161" s="7">
        <f>INDEX(Aquifer!L:L,MATCH(B161,Aquifer!C:C,0))*100</f>
        <v>103.44662549771667</v>
      </c>
      <c r="E161" s="7">
        <v>33</v>
      </c>
      <c r="F161" s="7">
        <v>41.442967409948544</v>
      </c>
      <c r="G161" s="8">
        <v>43</v>
      </c>
      <c r="H161" s="8">
        <f>INDEX(Aquifer!H:H,MATCH(B161,Aquifer!C:C,0))</f>
        <v>33.32</v>
      </c>
      <c r="I161" s="8">
        <f>INDEX(surface_water_body!E:E,MATCH(B161,surface_water_body!A:A,0))</f>
        <v>2.9620525247225395E-2</v>
      </c>
      <c r="J161" s="8">
        <f>INDEX(Aquifer!J:J,MATCH(B161,Aquifer!C:C,0))*100</f>
        <v>26.298105918240701</v>
      </c>
      <c r="K161" s="8">
        <f>(INDEX(Tariff!D:D,MATCH(Adaptation!A161,Tariff!A:A,0)))*100</f>
        <v>150</v>
      </c>
      <c r="L161" s="8">
        <v>9.2899999999999991</v>
      </c>
      <c r="M161" s="8">
        <v>3.8</v>
      </c>
      <c r="N161" s="8">
        <v>89.51</v>
      </c>
      <c r="P161" s="15"/>
      <c r="Q161">
        <f t="shared" si="47"/>
        <v>3</v>
      </c>
      <c r="R161">
        <f t="shared" si="48"/>
        <v>4</v>
      </c>
      <c r="S161">
        <f t="shared" si="49"/>
        <v>3</v>
      </c>
      <c r="T161" s="36">
        <f t="shared" si="50"/>
        <v>2</v>
      </c>
      <c r="U161" s="36">
        <f t="shared" si="51"/>
        <v>3</v>
      </c>
      <c r="V161" s="36">
        <f t="shared" si="52"/>
        <v>4</v>
      </c>
      <c r="W161" s="36">
        <f t="shared" si="53"/>
        <v>1</v>
      </c>
      <c r="X161" s="36">
        <f t="shared" si="54"/>
        <v>2</v>
      </c>
      <c r="Y161" s="36">
        <f t="shared" si="55"/>
        <v>3</v>
      </c>
      <c r="Z161" s="36">
        <f t="shared" si="56"/>
        <v>4</v>
      </c>
      <c r="AA161" s="36">
        <f t="shared" si="57"/>
        <v>4</v>
      </c>
      <c r="AB161" s="36">
        <f t="shared" si="58"/>
        <v>4</v>
      </c>
      <c r="AC161" s="170">
        <f t="shared" si="59"/>
        <v>3.0909090909090908</v>
      </c>
      <c r="AD161" s="36">
        <f t="shared" si="60"/>
        <v>3</v>
      </c>
      <c r="AE161" s="36" t="str">
        <f t="shared" si="46"/>
        <v>Highly Suitable</v>
      </c>
      <c r="AF161" s="171">
        <f t="shared" si="61"/>
        <v>0.84399999999999997</v>
      </c>
      <c r="AG161" s="36" t="str">
        <f t="shared" si="62"/>
        <v>Very High</v>
      </c>
    </row>
    <row r="162" spans="1:33" x14ac:dyDescent="0.25">
      <c r="A162" t="str">
        <f>INDEX(Aquifer!A:A,MATCH(B162,Aquifer!C:C,0))</f>
        <v>bihar</v>
      </c>
      <c r="B162" s="29" t="s">
        <v>356</v>
      </c>
      <c r="C162" s="9">
        <v>4.5592220781841002</v>
      </c>
      <c r="D162" s="7">
        <f>INDEX(Aquifer!L:L,MATCH(B162,Aquifer!C:C,0))*100</f>
        <v>187.43176363134307</v>
      </c>
      <c r="E162" s="7">
        <v>64</v>
      </c>
      <c r="F162" s="7">
        <v>51.799708911777877</v>
      </c>
      <c r="G162" s="8">
        <v>7.0000000000000009</v>
      </c>
      <c r="H162" s="8">
        <f>INDEX(Aquifer!H:H,MATCH(B162,Aquifer!C:C,0))</f>
        <v>34.93</v>
      </c>
      <c r="I162" s="8">
        <f>INDEX(surface_water_body!E:E,MATCH(B162,surface_water_body!A:A,0))</f>
        <v>1.8151876749151388</v>
      </c>
      <c r="J162" s="8">
        <f>INDEX(Aquifer!J:J,MATCH(B162,Aquifer!C:C,0))*100</f>
        <v>57.218383680017503</v>
      </c>
      <c r="K162" s="8">
        <f>(INDEX(Tariff!D:D,MATCH(Adaptation!A162,Tariff!A:A,0)))*100</f>
        <v>67.5</v>
      </c>
      <c r="L162" s="8">
        <v>93.16</v>
      </c>
      <c r="M162" s="8">
        <v>3.1</v>
      </c>
      <c r="N162" s="8">
        <v>95.46</v>
      </c>
      <c r="P162" s="15"/>
      <c r="Q162">
        <f t="shared" si="47"/>
        <v>3</v>
      </c>
      <c r="R162">
        <f t="shared" si="48"/>
        <v>2</v>
      </c>
      <c r="S162">
        <f t="shared" si="49"/>
        <v>2</v>
      </c>
      <c r="T162" s="36">
        <f t="shared" si="50"/>
        <v>3</v>
      </c>
      <c r="U162" s="36">
        <f t="shared" si="51"/>
        <v>4</v>
      </c>
      <c r="V162" s="36">
        <f t="shared" si="52"/>
        <v>4</v>
      </c>
      <c r="W162" s="36">
        <f t="shared" si="53"/>
        <v>2</v>
      </c>
      <c r="X162" s="36">
        <f t="shared" si="54"/>
        <v>3</v>
      </c>
      <c r="Y162" s="36">
        <f t="shared" si="55"/>
        <v>1</v>
      </c>
      <c r="Z162" s="36">
        <f t="shared" si="56"/>
        <v>1</v>
      </c>
      <c r="AA162" s="36">
        <f t="shared" si="57"/>
        <v>4</v>
      </c>
      <c r="AB162" s="36">
        <f t="shared" si="58"/>
        <v>4</v>
      </c>
      <c r="AC162" s="170">
        <f t="shared" si="59"/>
        <v>2.6363636363636362</v>
      </c>
      <c r="AD162" s="36">
        <f t="shared" si="60"/>
        <v>3</v>
      </c>
      <c r="AE162" s="36" t="str">
        <f t="shared" si="46"/>
        <v>Highly Suitable</v>
      </c>
      <c r="AF162" s="171">
        <f t="shared" si="61"/>
        <v>0.32700000000000001</v>
      </c>
      <c r="AG162" s="36" t="str">
        <f t="shared" si="62"/>
        <v>Low</v>
      </c>
    </row>
    <row r="163" spans="1:33" x14ac:dyDescent="0.25">
      <c r="A163" t="str">
        <f>INDEX(Aquifer!A:A,MATCH(B163,Aquifer!C:C,0))</f>
        <v>maharashtra</v>
      </c>
      <c r="B163" s="29" t="s">
        <v>357</v>
      </c>
      <c r="C163" s="9">
        <v>5.2761803948452002</v>
      </c>
      <c r="D163" s="7">
        <f>INDEX(Aquifer!L:L,MATCH(B163,Aquifer!C:C,0))*100</f>
        <v>130.22646453303389</v>
      </c>
      <c r="E163" s="7">
        <v>35.4</v>
      </c>
      <c r="F163" s="7">
        <v>71.317955222559817</v>
      </c>
      <c r="G163" s="8">
        <v>100</v>
      </c>
      <c r="H163" s="8">
        <f>INDEX(Aquifer!H:H,MATCH(B163,Aquifer!C:C,0))</f>
        <v>62.11</v>
      </c>
      <c r="I163" s="8">
        <f>INDEX(surface_water_body!E:E,MATCH(B163,surface_water_body!A:A,0))</f>
        <v>1.5830373414516037</v>
      </c>
      <c r="J163" s="8">
        <f>INDEX(Aquifer!J:J,MATCH(B163,Aquifer!C:C,0))*100</f>
        <v>50.491400491400498</v>
      </c>
      <c r="K163" s="8">
        <f>(INDEX(Tariff!D:D,MATCH(Adaptation!A163,Tariff!A:A,0)))*100</f>
        <v>155</v>
      </c>
      <c r="L163" s="8">
        <v>64.58</v>
      </c>
      <c r="M163" s="8">
        <v>5.39</v>
      </c>
      <c r="N163" s="8">
        <v>91.01</v>
      </c>
      <c r="P163" s="15"/>
      <c r="Q163">
        <f t="shared" si="47"/>
        <v>4</v>
      </c>
      <c r="R163">
        <f t="shared" si="48"/>
        <v>4</v>
      </c>
      <c r="S163">
        <f t="shared" si="49"/>
        <v>3</v>
      </c>
      <c r="T163" s="36">
        <f t="shared" si="50"/>
        <v>4</v>
      </c>
      <c r="U163" s="36">
        <f t="shared" si="51"/>
        <v>1</v>
      </c>
      <c r="V163" s="36">
        <f t="shared" si="52"/>
        <v>3</v>
      </c>
      <c r="W163" s="36">
        <f t="shared" si="53"/>
        <v>2</v>
      </c>
      <c r="X163" s="36">
        <f t="shared" si="54"/>
        <v>3</v>
      </c>
      <c r="Y163" s="36">
        <f t="shared" si="55"/>
        <v>3</v>
      </c>
      <c r="Z163" s="36">
        <f t="shared" si="56"/>
        <v>2</v>
      </c>
      <c r="AA163" s="36">
        <f t="shared" si="57"/>
        <v>3</v>
      </c>
      <c r="AB163" s="36">
        <f t="shared" si="58"/>
        <v>4</v>
      </c>
      <c r="AC163" s="170">
        <f t="shared" si="59"/>
        <v>3.1818181818181817</v>
      </c>
      <c r="AD163" s="36">
        <f t="shared" si="60"/>
        <v>3</v>
      </c>
      <c r="AE163" s="36" t="str">
        <f t="shared" si="46"/>
        <v>Highly Suitable</v>
      </c>
      <c r="AF163" s="171">
        <f t="shared" si="61"/>
        <v>0.92</v>
      </c>
      <c r="AG163" s="36" t="str">
        <f t="shared" si="62"/>
        <v>Very High</v>
      </c>
    </row>
    <row r="164" spans="1:33" x14ac:dyDescent="0.25">
      <c r="A164" t="str">
        <f>INDEX(Aquifer!A:A,MATCH(B164,Aquifer!C:C,0))</f>
        <v>uttar pradesh</v>
      </c>
      <c r="B164" s="29" t="s">
        <v>358</v>
      </c>
      <c r="C164" s="9">
        <v>5.1001787295565002</v>
      </c>
      <c r="D164" s="7">
        <f>INDEX(Aquifer!L:L,MATCH(B164,Aquifer!C:C,0))*100</f>
        <v>157.37879739298012</v>
      </c>
      <c r="E164" s="7">
        <v>36.700000000000003</v>
      </c>
      <c r="F164" s="7">
        <v>71.99405269700442</v>
      </c>
      <c r="G164" s="8">
        <v>9</v>
      </c>
      <c r="H164" s="8">
        <f>INDEX(Aquifer!H:H,MATCH(B164,Aquifer!C:C,0))</f>
        <v>50.9</v>
      </c>
      <c r="I164" s="8">
        <f>INDEX(surface_water_body!E:E,MATCH(B164,surface_water_body!A:A,0))</f>
        <v>0.16390086178731825</v>
      </c>
      <c r="J164" s="8">
        <f>INDEX(Aquifer!J:J,MATCH(B164,Aquifer!C:C,0))*100</f>
        <v>27.128132154411194</v>
      </c>
      <c r="K164" s="8">
        <f>(INDEX(Tariff!D:D,MATCH(Adaptation!A164,Tariff!A:A,0)))*100</f>
        <v>0</v>
      </c>
      <c r="L164" s="8">
        <v>28.83</v>
      </c>
      <c r="M164" s="8">
        <v>7.45</v>
      </c>
      <c r="N164" s="8">
        <v>84.151112370000007</v>
      </c>
      <c r="P164" s="15"/>
      <c r="Q164">
        <f t="shared" si="47"/>
        <v>3</v>
      </c>
      <c r="R164">
        <f t="shared" si="48"/>
        <v>3</v>
      </c>
      <c r="S164">
        <f t="shared" si="49"/>
        <v>3</v>
      </c>
      <c r="T164" s="36">
        <f t="shared" si="50"/>
        <v>4</v>
      </c>
      <c r="U164" s="36">
        <f t="shared" si="51"/>
        <v>4</v>
      </c>
      <c r="V164" s="36">
        <f t="shared" si="52"/>
        <v>3</v>
      </c>
      <c r="W164" s="36">
        <f t="shared" si="53"/>
        <v>1</v>
      </c>
      <c r="X164" s="36">
        <f t="shared" si="54"/>
        <v>2</v>
      </c>
      <c r="Y164" s="36">
        <f t="shared" si="55"/>
        <v>1</v>
      </c>
      <c r="Z164" s="36">
        <f t="shared" si="56"/>
        <v>3</v>
      </c>
      <c r="AA164" s="36">
        <f t="shared" si="57"/>
        <v>3</v>
      </c>
      <c r="AB164" s="36">
        <f t="shared" si="58"/>
        <v>4</v>
      </c>
      <c r="AC164" s="170">
        <f t="shared" si="59"/>
        <v>2.7272727272727271</v>
      </c>
      <c r="AD164" s="36">
        <f t="shared" si="60"/>
        <v>3</v>
      </c>
      <c r="AE164" s="36" t="str">
        <f t="shared" si="46"/>
        <v>Highly Suitable</v>
      </c>
      <c r="AF164" s="171">
        <f t="shared" si="61"/>
        <v>0.41699999999999998</v>
      </c>
      <c r="AG164" s="36" t="str">
        <f t="shared" si="62"/>
        <v>Moderate</v>
      </c>
    </row>
    <row r="165" spans="1:33" x14ac:dyDescent="0.25">
      <c r="A165" t="str">
        <f>INDEX(Aquifer!A:A,MATCH(B165,Aquifer!C:C,0))</f>
        <v>goa</v>
      </c>
      <c r="B165" s="29" t="s">
        <v>359</v>
      </c>
      <c r="C165" s="9">
        <v>5.1838431053600997</v>
      </c>
      <c r="D165" s="7">
        <f>INDEX(Aquifer!L:L,MATCH(B165,Aquifer!C:C,0))*100</f>
        <v>116.66693225821874</v>
      </c>
      <c r="E165" s="7">
        <v>25.5</v>
      </c>
      <c r="F165" s="7">
        <v>64.650107830742925</v>
      </c>
      <c r="G165" s="8">
        <v>100</v>
      </c>
      <c r="H165" s="8">
        <f>INDEX(Aquifer!H:H,MATCH(B165,Aquifer!C:C,0))</f>
        <v>18.64</v>
      </c>
      <c r="I165" s="8">
        <f>INDEX(surface_water_body!E:E,MATCH(B165,surface_water_body!A:A,0))</f>
        <v>6.8766377085216961</v>
      </c>
      <c r="J165" s="8">
        <f>INDEX(Aquifer!J:J,MATCH(B165,Aquifer!C:C,0))*100</f>
        <v>28.6667732578059</v>
      </c>
      <c r="K165" s="8">
        <f>(INDEX(Tariff!D:D,MATCH(Adaptation!A165,Tariff!A:A,0)))*100</f>
        <v>150</v>
      </c>
      <c r="L165" s="8">
        <v>22.869999999999997</v>
      </c>
      <c r="M165" s="8">
        <v>6.2</v>
      </c>
      <c r="N165" s="8">
        <v>90.19</v>
      </c>
      <c r="P165" s="15"/>
      <c r="Q165">
        <f t="shared" si="47"/>
        <v>3</v>
      </c>
      <c r="R165">
        <f t="shared" si="48"/>
        <v>4</v>
      </c>
      <c r="S165">
        <f t="shared" si="49"/>
        <v>3</v>
      </c>
      <c r="T165" s="36">
        <f t="shared" si="50"/>
        <v>3</v>
      </c>
      <c r="U165" s="36">
        <f t="shared" si="51"/>
        <v>1</v>
      </c>
      <c r="V165" s="36">
        <f t="shared" si="52"/>
        <v>4</v>
      </c>
      <c r="W165" s="36">
        <f t="shared" si="53"/>
        <v>4</v>
      </c>
      <c r="X165" s="36">
        <f t="shared" si="54"/>
        <v>2</v>
      </c>
      <c r="Y165" s="36">
        <f t="shared" si="55"/>
        <v>3</v>
      </c>
      <c r="Z165" s="36">
        <f t="shared" si="56"/>
        <v>4</v>
      </c>
      <c r="AA165" s="36">
        <f t="shared" si="57"/>
        <v>3</v>
      </c>
      <c r="AB165" s="36">
        <f t="shared" si="58"/>
        <v>4</v>
      </c>
      <c r="AC165" s="170">
        <f t="shared" si="59"/>
        <v>3.3636363636363638</v>
      </c>
      <c r="AD165" s="36">
        <f t="shared" si="60"/>
        <v>3</v>
      </c>
      <c r="AE165" s="36" t="str">
        <f t="shared" si="46"/>
        <v>Highly Suitable</v>
      </c>
      <c r="AF165" s="171">
        <f t="shared" si="61"/>
        <v>0.97499999999999998</v>
      </c>
      <c r="AG165" s="36" t="str">
        <f t="shared" si="62"/>
        <v>Very High</v>
      </c>
    </row>
    <row r="166" spans="1:33" x14ac:dyDescent="0.25">
      <c r="A166" t="str">
        <f>INDEX(Aquifer!A:A,MATCH(B166,Aquifer!C:C,0))</f>
        <v>meghalaya</v>
      </c>
      <c r="B166" s="29" t="s">
        <v>52</v>
      </c>
      <c r="C166" s="8">
        <v>4.3</v>
      </c>
      <c r="D166" s="7">
        <f>INDEX(Aquifer!L:L,MATCH(B166,Aquifer!C:C,0))*100</f>
        <v>128.03812549642572</v>
      </c>
      <c r="E166" s="7">
        <v>44.7</v>
      </c>
      <c r="F166" s="7">
        <v>28.234212139791541</v>
      </c>
      <c r="G166" s="8">
        <v>0</v>
      </c>
      <c r="H166" s="8">
        <f>INDEX(Aquifer!H:H,MATCH(B166,Aquifer!C:C,0))</f>
        <v>1.02</v>
      </c>
      <c r="I166" s="8">
        <f>INDEX(surface_water_body!E:E,MATCH(B166,surface_water_body!A:A,0))</f>
        <v>0.69476564792427686</v>
      </c>
      <c r="J166" s="8">
        <f>INDEX(Aquifer!J:J,MATCH(B166,Aquifer!C:C,0))*100</f>
        <v>5.5512687669481249</v>
      </c>
      <c r="K166" s="8">
        <f>(INDEX(Tariff!D:D,MATCH(Adaptation!A166,Tariff!A:A,0)))*100</f>
        <v>300</v>
      </c>
      <c r="L166" s="8">
        <v>7.4399999999999995</v>
      </c>
      <c r="M166" s="8">
        <v>1.9026349534948537</v>
      </c>
      <c r="N166" s="8">
        <v>88.25</v>
      </c>
      <c r="P166" s="15"/>
      <c r="Q166">
        <f t="shared" si="47"/>
        <v>2</v>
      </c>
      <c r="R166">
        <f t="shared" si="48"/>
        <v>4</v>
      </c>
      <c r="S166">
        <f t="shared" si="49"/>
        <v>3</v>
      </c>
      <c r="T166" s="36">
        <f t="shared" si="50"/>
        <v>1</v>
      </c>
      <c r="U166" s="36">
        <f t="shared" si="51"/>
        <v>4</v>
      </c>
      <c r="V166" s="36">
        <f t="shared" si="52"/>
        <v>4</v>
      </c>
      <c r="W166" s="36">
        <f t="shared" si="53"/>
        <v>1</v>
      </c>
      <c r="X166" s="36">
        <f t="shared" si="54"/>
        <v>1</v>
      </c>
      <c r="Y166" s="36">
        <f t="shared" si="55"/>
        <v>4</v>
      </c>
      <c r="Z166" s="36">
        <f t="shared" si="56"/>
        <v>4</v>
      </c>
      <c r="AA166" s="36">
        <f t="shared" si="57"/>
        <v>4</v>
      </c>
      <c r="AB166" s="36">
        <f t="shared" si="58"/>
        <v>4</v>
      </c>
      <c r="AC166" s="170">
        <f t="shared" si="59"/>
        <v>2.9090909090909092</v>
      </c>
      <c r="AD166" s="36">
        <f t="shared" si="60"/>
        <v>3</v>
      </c>
      <c r="AE166" s="36" t="str">
        <f t="shared" si="46"/>
        <v>Highly Suitable</v>
      </c>
      <c r="AF166" s="171">
        <f t="shared" si="61"/>
        <v>0.63600000000000001</v>
      </c>
      <c r="AG166" s="36" t="str">
        <f t="shared" si="62"/>
        <v>High</v>
      </c>
    </row>
    <row r="167" spans="1:33" x14ac:dyDescent="0.25">
      <c r="A167" t="str">
        <f>INDEX(Aquifer!A:A,MATCH(B167,Aquifer!C:C,0))</f>
        <v>madhya pradesh</v>
      </c>
      <c r="B167" s="29" t="s">
        <v>360</v>
      </c>
      <c r="C167" s="8">
        <v>5.25</v>
      </c>
      <c r="D167" s="7">
        <f>INDEX(Aquifer!L:L,MATCH(B167,Aquifer!C:C,0))*100</f>
        <v>186.75686042051674</v>
      </c>
      <c r="E167" s="7">
        <v>27.2</v>
      </c>
      <c r="F167" s="7">
        <v>70.809480767299391</v>
      </c>
      <c r="G167" s="8">
        <v>98</v>
      </c>
      <c r="H167" s="8">
        <f>INDEX(Aquifer!H:H,MATCH(B167,Aquifer!C:C,0))</f>
        <v>18.71</v>
      </c>
      <c r="I167" s="8">
        <f>INDEX(surface_water_body!E:E,MATCH(B167,surface_water_body!A:A,0))</f>
        <v>1.7540648073653538</v>
      </c>
      <c r="J167" s="8">
        <f>INDEX(Aquifer!J:J,MATCH(B167,Aquifer!C:C,0))*100</f>
        <v>25.473820251416186</v>
      </c>
      <c r="K167" s="8">
        <f>(INDEX(Tariff!D:D,MATCH(Adaptation!A167,Tariff!A:A,0)))*100</f>
        <v>135</v>
      </c>
      <c r="L167" s="8">
        <v>54.03</v>
      </c>
      <c r="M167" s="8">
        <v>9.5</v>
      </c>
      <c r="N167" s="8">
        <v>81.14</v>
      </c>
      <c r="P167" s="15"/>
      <c r="Q167">
        <f t="shared" si="47"/>
        <v>4</v>
      </c>
      <c r="R167">
        <f t="shared" si="48"/>
        <v>2</v>
      </c>
      <c r="S167">
        <f t="shared" si="49"/>
        <v>3</v>
      </c>
      <c r="T167" s="36">
        <f t="shared" si="50"/>
        <v>4</v>
      </c>
      <c r="U167" s="36">
        <f t="shared" si="51"/>
        <v>1</v>
      </c>
      <c r="V167" s="36">
        <f t="shared" si="52"/>
        <v>4</v>
      </c>
      <c r="W167" s="36">
        <f t="shared" si="53"/>
        <v>2</v>
      </c>
      <c r="X167" s="36">
        <f t="shared" si="54"/>
        <v>2</v>
      </c>
      <c r="Y167" s="36">
        <f t="shared" si="55"/>
        <v>2</v>
      </c>
      <c r="Z167" s="36">
        <f t="shared" si="56"/>
        <v>2</v>
      </c>
      <c r="AA167" s="36">
        <f t="shared" si="57"/>
        <v>3</v>
      </c>
      <c r="AB167" s="36">
        <f t="shared" si="58"/>
        <v>4</v>
      </c>
      <c r="AC167" s="170">
        <f t="shared" si="59"/>
        <v>2.9090909090909092</v>
      </c>
      <c r="AD167" s="36">
        <f t="shared" si="60"/>
        <v>3</v>
      </c>
      <c r="AE167" s="36" t="str">
        <f t="shared" si="46"/>
        <v>Highly Suitable</v>
      </c>
      <c r="AF167" s="171">
        <f t="shared" si="61"/>
        <v>0.63600000000000001</v>
      </c>
      <c r="AG167" s="36" t="str">
        <f t="shared" si="62"/>
        <v>High</v>
      </c>
    </row>
    <row r="168" spans="1:33" x14ac:dyDescent="0.25">
      <c r="A168" t="str">
        <f>INDEX(Aquifer!A:A,MATCH(B168,Aquifer!C:C,0))</f>
        <v>kerala</v>
      </c>
      <c r="B168" s="29" t="s">
        <v>361</v>
      </c>
      <c r="C168" s="9">
        <v>5.07</v>
      </c>
      <c r="D168" s="7">
        <f>INDEX(Aquifer!L:L,MATCH(B168,Aquifer!C:C,0))*100</f>
        <v>144.57066488473106</v>
      </c>
      <c r="E168" s="7">
        <v>13.2</v>
      </c>
      <c r="F168" s="7">
        <v>52.776843179178833</v>
      </c>
      <c r="G168" s="8">
        <v>99</v>
      </c>
      <c r="H168" s="8">
        <f>INDEX(Aquifer!H:H,MATCH(B168,Aquifer!C:C,0))</f>
        <v>27.67</v>
      </c>
      <c r="I168" s="8">
        <f>INDEX(surface_water_body!E:E,MATCH(B168,surface_water_body!A:A,0))</f>
        <v>1.0727046398723794</v>
      </c>
      <c r="J168" s="8">
        <f>INDEX(Aquifer!J:J,MATCH(B168,Aquifer!C:C,0))*100</f>
        <v>53.404768836340075</v>
      </c>
      <c r="K168" s="8">
        <f>(INDEX(Tariff!D:D,MATCH(Adaptation!A168,Tariff!A:A,0)))*100</f>
        <v>195</v>
      </c>
      <c r="L168" s="8">
        <v>20.3</v>
      </c>
      <c r="M168" s="8">
        <v>7.7</v>
      </c>
      <c r="N168" s="8">
        <v>96.7</v>
      </c>
      <c r="P168" s="15"/>
      <c r="Q168">
        <f t="shared" si="47"/>
        <v>3</v>
      </c>
      <c r="R168">
        <f t="shared" si="48"/>
        <v>3</v>
      </c>
      <c r="S168">
        <f t="shared" si="49"/>
        <v>4</v>
      </c>
      <c r="T168" s="36">
        <f t="shared" si="50"/>
        <v>3</v>
      </c>
      <c r="U168" s="36">
        <f t="shared" si="51"/>
        <v>1</v>
      </c>
      <c r="V168" s="36">
        <f t="shared" si="52"/>
        <v>4</v>
      </c>
      <c r="W168" s="36">
        <f t="shared" si="53"/>
        <v>2</v>
      </c>
      <c r="X168" s="36">
        <f t="shared" si="54"/>
        <v>3</v>
      </c>
      <c r="Y168" s="36">
        <f t="shared" si="55"/>
        <v>3</v>
      </c>
      <c r="Z168" s="36">
        <f t="shared" si="56"/>
        <v>4</v>
      </c>
      <c r="AA168" s="36">
        <f t="shared" si="57"/>
        <v>3</v>
      </c>
      <c r="AB168" s="36">
        <f t="shared" si="58"/>
        <v>4</v>
      </c>
      <c r="AC168" s="170">
        <f t="shared" si="59"/>
        <v>3.2727272727272729</v>
      </c>
      <c r="AD168" s="36">
        <f t="shared" si="60"/>
        <v>3</v>
      </c>
      <c r="AE168" s="36" t="str">
        <f t="shared" si="46"/>
        <v>Highly Suitable</v>
      </c>
      <c r="AF168" s="171">
        <f t="shared" si="61"/>
        <v>0.96</v>
      </c>
      <c r="AG168" s="36" t="str">
        <f t="shared" si="62"/>
        <v>Very High</v>
      </c>
    </row>
    <row r="169" spans="1:33" x14ac:dyDescent="0.25">
      <c r="A169" t="str">
        <f>INDEX(Aquifer!A:A,MATCH(B169,Aquifer!C:C,0))</f>
        <v>nagaland</v>
      </c>
      <c r="B169" s="29" t="s">
        <v>53</v>
      </c>
      <c r="C169" s="30">
        <v>4.13</v>
      </c>
      <c r="D169" s="7">
        <f>INDEX(Aquifer!L:L,MATCH(B169,Aquifer!C:C,0))*100</f>
        <v>130.37097317319564</v>
      </c>
      <c r="E169" s="7">
        <v>11.5</v>
      </c>
      <c r="F169" s="8">
        <v>30.37</v>
      </c>
      <c r="G169" s="8">
        <v>0</v>
      </c>
      <c r="H169" s="8">
        <f>INDEX(Aquifer!H:H,MATCH(B169,Aquifer!C:C,0))</f>
        <v>4.08</v>
      </c>
      <c r="I169" s="8">
        <f>INDEX(surface_water_body!E:E,MATCH(B169,surface_water_body!A:A,0))</f>
        <v>1.1594439228149683E-2</v>
      </c>
      <c r="J169" s="8">
        <f>INDEX(Aquifer!J:J,MATCH(B169,Aquifer!C:C,0))*100</f>
        <v>28.510396582208603</v>
      </c>
      <c r="K169" s="8">
        <f>(INDEX(Tariff!D:D,MATCH(Adaptation!A169,Tariff!A:A,0)))*100</f>
        <v>320</v>
      </c>
      <c r="L169" s="8">
        <v>0.04</v>
      </c>
      <c r="M169" s="8">
        <v>3.4500972792812519</v>
      </c>
      <c r="N169" s="8">
        <v>34.79</v>
      </c>
      <c r="O169" s="15"/>
      <c r="P169" s="15"/>
      <c r="Q169">
        <f t="shared" si="47"/>
        <v>2</v>
      </c>
      <c r="R169">
        <f t="shared" si="48"/>
        <v>4</v>
      </c>
      <c r="S169">
        <f t="shared" si="49"/>
        <v>4</v>
      </c>
      <c r="T169" s="36">
        <f t="shared" si="50"/>
        <v>2</v>
      </c>
      <c r="U169" s="36">
        <f t="shared" si="51"/>
        <v>4</v>
      </c>
      <c r="V169" s="36">
        <f t="shared" si="52"/>
        <v>4</v>
      </c>
      <c r="W169" s="36">
        <f t="shared" si="53"/>
        <v>1</v>
      </c>
      <c r="X169" s="36">
        <f t="shared" si="54"/>
        <v>2</v>
      </c>
      <c r="Y169" s="36">
        <f t="shared" si="55"/>
        <v>4</v>
      </c>
      <c r="Z169" s="36">
        <f t="shared" si="56"/>
        <v>4</v>
      </c>
      <c r="AA169" s="36">
        <f t="shared" si="57"/>
        <v>4</v>
      </c>
      <c r="AB169" s="36">
        <f t="shared" si="58"/>
        <v>1</v>
      </c>
      <c r="AC169" s="170">
        <f t="shared" si="59"/>
        <v>2.9090909090909092</v>
      </c>
      <c r="AD169" s="36">
        <f t="shared" si="60"/>
        <v>3</v>
      </c>
      <c r="AE169" s="36" t="str">
        <f t="shared" si="46"/>
        <v>Highly Suitable</v>
      </c>
      <c r="AF169" s="171">
        <f t="shared" si="61"/>
        <v>0.63600000000000001</v>
      </c>
      <c r="AG169" s="36" t="str">
        <f t="shared" si="62"/>
        <v>High</v>
      </c>
    </row>
    <row r="170" spans="1:33" x14ac:dyDescent="0.25">
      <c r="A170" t="str">
        <f>INDEX(Aquifer!A:A,MATCH(B170,Aquifer!C:C,0))</f>
        <v>andhra pradesh</v>
      </c>
      <c r="B170" s="29" t="s">
        <v>54</v>
      </c>
      <c r="C170" s="9">
        <v>5.4642477105821001</v>
      </c>
      <c r="D170" s="7">
        <f>INDEX(Aquifer!L:L,MATCH(B170,Aquifer!C:C,0))*100</f>
        <v>106.69355754894761</v>
      </c>
      <c r="E170" s="7">
        <v>18.600000000000001</v>
      </c>
      <c r="F170" s="7">
        <v>70.208487469884091</v>
      </c>
      <c r="G170" s="8">
        <v>100</v>
      </c>
      <c r="H170" s="8">
        <f>INDEX(Aquifer!H:H,MATCH(B170,Aquifer!C:C,0))</f>
        <v>33.28</v>
      </c>
      <c r="I170" s="8">
        <f>INDEX(surface_water_body!E:E,MATCH(B170,surface_water_body!A:A,0))</f>
        <v>2.5787233066877313</v>
      </c>
      <c r="J170" s="8">
        <f>INDEX(Aquifer!J:J,MATCH(B170,Aquifer!C:C,0))*100</f>
        <v>44.634689888541487</v>
      </c>
      <c r="K170" s="8">
        <f>(INDEX(Tariff!D:D,MATCH(Adaptation!A170,Tariff!A:A,0)))*100</f>
        <v>0</v>
      </c>
      <c r="L170" s="8">
        <v>73.47</v>
      </c>
      <c r="M170" s="8">
        <v>8.8000000000000007</v>
      </c>
      <c r="N170" s="8">
        <v>72.009999999999991</v>
      </c>
      <c r="P170" s="15"/>
      <c r="Q170">
        <f t="shared" si="47"/>
        <v>4</v>
      </c>
      <c r="R170">
        <f t="shared" si="48"/>
        <v>4</v>
      </c>
      <c r="S170">
        <f t="shared" si="49"/>
        <v>4</v>
      </c>
      <c r="T170" s="36">
        <f t="shared" si="50"/>
        <v>4</v>
      </c>
      <c r="U170" s="36">
        <f t="shared" si="51"/>
        <v>1</v>
      </c>
      <c r="V170" s="36">
        <f t="shared" si="52"/>
        <v>4</v>
      </c>
      <c r="W170" s="36">
        <f t="shared" si="53"/>
        <v>2</v>
      </c>
      <c r="X170" s="36">
        <f t="shared" si="54"/>
        <v>2</v>
      </c>
      <c r="Y170" s="36">
        <f t="shared" si="55"/>
        <v>1</v>
      </c>
      <c r="Z170" s="36">
        <f t="shared" si="56"/>
        <v>2</v>
      </c>
      <c r="AA170" s="36">
        <f t="shared" si="57"/>
        <v>3</v>
      </c>
      <c r="AB170" s="36">
        <f t="shared" si="58"/>
        <v>3</v>
      </c>
      <c r="AC170" s="170">
        <f t="shared" si="59"/>
        <v>3</v>
      </c>
      <c r="AD170" s="36">
        <f t="shared" si="60"/>
        <v>3</v>
      </c>
      <c r="AE170" s="36" t="str">
        <f t="shared" si="46"/>
        <v>Highly Suitable</v>
      </c>
      <c r="AF170" s="171">
        <f t="shared" si="61"/>
        <v>0.74399999999999999</v>
      </c>
      <c r="AG170" s="36" t="str">
        <f t="shared" si="62"/>
        <v>High</v>
      </c>
    </row>
    <row r="171" spans="1:33" x14ac:dyDescent="0.25">
      <c r="A171" t="str">
        <f>INDEX(Aquifer!A:A,MATCH(B171,Aquifer!C:C,0))</f>
        <v>karnataka</v>
      </c>
      <c r="B171" s="29" t="s">
        <v>55</v>
      </c>
      <c r="C171" s="8">
        <v>5.43</v>
      </c>
      <c r="D171" s="7">
        <f>INDEX(Aquifer!L:L,MATCH(B171,Aquifer!C:C,0))*100</f>
        <v>133.37369570061904</v>
      </c>
      <c r="E171" s="7">
        <v>49.3</v>
      </c>
      <c r="F171" s="7">
        <v>74.895846645367399</v>
      </c>
      <c r="G171" s="8">
        <v>15</v>
      </c>
      <c r="H171" s="8">
        <f>INDEX(Aquifer!H:H,MATCH(B171,Aquifer!C:C,0))</f>
        <v>81.72</v>
      </c>
      <c r="I171" s="8">
        <f>INDEX(surface_water_body!E:E,MATCH(B171,surface_water_body!A:A,0))</f>
        <v>8.8332295075232916E-4</v>
      </c>
      <c r="J171" s="8">
        <f>INDEX(Aquifer!J:J,MATCH(B171,Aquifer!C:C,0))*100</f>
        <v>76.96019135589799</v>
      </c>
      <c r="K171" s="8">
        <f>(INDEX(Tariff!D:D,MATCH(Adaptation!A171,Tariff!A:A,0)))*100</f>
        <v>0</v>
      </c>
      <c r="L171" s="8">
        <v>52.22</v>
      </c>
      <c r="M171" s="8">
        <v>7.9</v>
      </c>
      <c r="N171" s="8">
        <v>69.77000000000001</v>
      </c>
      <c r="P171" s="15"/>
      <c r="Q171">
        <f t="shared" si="47"/>
        <v>4</v>
      </c>
      <c r="R171">
        <f t="shared" si="48"/>
        <v>4</v>
      </c>
      <c r="S171">
        <f t="shared" si="49"/>
        <v>3</v>
      </c>
      <c r="T171" s="36">
        <f t="shared" si="50"/>
        <v>4</v>
      </c>
      <c r="U171" s="36">
        <f t="shared" si="51"/>
        <v>4</v>
      </c>
      <c r="V171" s="36">
        <f t="shared" si="52"/>
        <v>2</v>
      </c>
      <c r="W171" s="36">
        <f t="shared" si="53"/>
        <v>1</v>
      </c>
      <c r="X171" s="36">
        <f t="shared" si="54"/>
        <v>4</v>
      </c>
      <c r="Y171" s="36">
        <f t="shared" si="55"/>
        <v>1</v>
      </c>
      <c r="Z171" s="36">
        <f t="shared" si="56"/>
        <v>2</v>
      </c>
      <c r="AA171" s="36">
        <f t="shared" si="57"/>
        <v>3</v>
      </c>
      <c r="AB171" s="36">
        <f t="shared" si="58"/>
        <v>3</v>
      </c>
      <c r="AC171" s="170">
        <f t="shared" si="59"/>
        <v>2.8181818181818183</v>
      </c>
      <c r="AD171" s="36">
        <f t="shared" si="60"/>
        <v>3</v>
      </c>
      <c r="AE171" s="36" t="str">
        <f t="shared" si="46"/>
        <v>Highly Suitable</v>
      </c>
      <c r="AF171" s="171">
        <f t="shared" si="61"/>
        <v>0.52700000000000002</v>
      </c>
      <c r="AG171" s="36" t="str">
        <f t="shared" si="62"/>
        <v>Moderate</v>
      </c>
    </row>
    <row r="172" spans="1:33" x14ac:dyDescent="0.25">
      <c r="A172" t="str">
        <f>INDEX(Aquifer!A:A,MATCH(B172,Aquifer!C:C,0))</f>
        <v>karnataka</v>
      </c>
      <c r="B172" s="29" t="s">
        <v>57</v>
      </c>
      <c r="C172" s="9">
        <v>5.3506630350203999</v>
      </c>
      <c r="D172" s="7">
        <f>INDEX(Aquifer!L:L,MATCH(B172,Aquifer!C:C,0))*100</f>
        <v>147.15925896589306</v>
      </c>
      <c r="E172" s="7">
        <v>46.6</v>
      </c>
      <c r="F172" s="7">
        <v>68.739389302025316</v>
      </c>
      <c r="G172" s="8">
        <v>21</v>
      </c>
      <c r="H172" s="8">
        <f>INDEX(Aquifer!H:H,MATCH(B172,Aquifer!C:C,0))</f>
        <v>67.709999999999994</v>
      </c>
      <c r="I172" s="8">
        <f>INDEX(surface_water_body!E:E,MATCH(B172,surface_water_body!A:A,0))</f>
        <v>7.7563483944561066E-4</v>
      </c>
      <c r="J172" s="8">
        <f>INDEX(Aquifer!J:J,MATCH(B172,Aquifer!C:C,0))*100</f>
        <v>74.187470525490511</v>
      </c>
      <c r="K172" s="8">
        <f>(INDEX(Tariff!D:D,MATCH(Adaptation!A172,Tariff!A:A,0)))*100</f>
        <v>0</v>
      </c>
      <c r="L172" s="8">
        <v>51.629999999999995</v>
      </c>
      <c r="M172" s="8">
        <v>7.02</v>
      </c>
      <c r="N172" s="8">
        <v>75.22</v>
      </c>
      <c r="P172" s="15"/>
      <c r="Q172">
        <f t="shared" si="47"/>
        <v>4</v>
      </c>
      <c r="R172">
        <f t="shared" si="48"/>
        <v>3</v>
      </c>
      <c r="S172">
        <f t="shared" si="49"/>
        <v>3</v>
      </c>
      <c r="T172" s="36">
        <f t="shared" si="50"/>
        <v>4</v>
      </c>
      <c r="U172" s="36">
        <f t="shared" si="51"/>
        <v>4</v>
      </c>
      <c r="V172" s="36">
        <f t="shared" si="52"/>
        <v>3</v>
      </c>
      <c r="W172" s="36">
        <f t="shared" si="53"/>
        <v>1</v>
      </c>
      <c r="X172" s="36">
        <f t="shared" si="54"/>
        <v>3</v>
      </c>
      <c r="Y172" s="36">
        <f t="shared" si="55"/>
        <v>1</v>
      </c>
      <c r="Z172" s="36">
        <f t="shared" si="56"/>
        <v>2</v>
      </c>
      <c r="AA172" s="36">
        <f t="shared" si="57"/>
        <v>3</v>
      </c>
      <c r="AB172" s="36">
        <f t="shared" si="58"/>
        <v>3</v>
      </c>
      <c r="AC172" s="170">
        <f t="shared" si="59"/>
        <v>2.7272727272727271</v>
      </c>
      <c r="AD172" s="36">
        <f t="shared" si="60"/>
        <v>3</v>
      </c>
      <c r="AE172" s="36" t="str">
        <f t="shared" si="46"/>
        <v>Highly Suitable</v>
      </c>
      <c r="AF172" s="171">
        <f t="shared" si="61"/>
        <v>0.41699999999999998</v>
      </c>
      <c r="AG172" s="36" t="str">
        <f t="shared" si="62"/>
        <v>Moderate</v>
      </c>
    </row>
    <row r="173" spans="1:33" x14ac:dyDescent="0.25">
      <c r="A173" t="str">
        <f>INDEX(Aquifer!A:A,MATCH(B173,Aquifer!C:C,0))</f>
        <v>assam</v>
      </c>
      <c r="B173" s="29" t="s">
        <v>362</v>
      </c>
      <c r="C173" s="9">
        <v>4.3343024370457996</v>
      </c>
      <c r="D173" s="7">
        <f>INDEX(Aquifer!L:L,MATCH(B173,Aquifer!C:C,0))*100</f>
        <v>143.55258026777591</v>
      </c>
      <c r="E173" s="7">
        <v>28.6</v>
      </c>
      <c r="F173" s="7">
        <v>34.674259123193735</v>
      </c>
      <c r="G173" s="8">
        <v>0</v>
      </c>
      <c r="H173" s="8">
        <f>INDEX(Aquifer!H:H,MATCH(B173,Aquifer!C:C,0))</f>
        <v>26.51</v>
      </c>
      <c r="I173" s="8">
        <f>INDEX(surface_water_body!E:E,MATCH(B173,surface_water_body!A:A,0))</f>
        <v>0.2920677568143964</v>
      </c>
      <c r="J173" s="8">
        <f>INDEX(Aquifer!J:J,MATCH(B173,Aquifer!C:C,0))*100</f>
        <v>56.307410795974377</v>
      </c>
      <c r="K173" s="8">
        <f>(INDEX(Tariff!D:D,MATCH(Adaptation!A173,Tariff!A:A,0)))*100</f>
        <v>465.00000000000006</v>
      </c>
      <c r="L173" s="8">
        <v>60.41</v>
      </c>
      <c r="M173" s="8">
        <v>3.8</v>
      </c>
      <c r="N173" s="8">
        <v>94.48</v>
      </c>
      <c r="P173" s="15"/>
      <c r="Q173">
        <f t="shared" si="47"/>
        <v>2</v>
      </c>
      <c r="R173">
        <f t="shared" si="48"/>
        <v>3</v>
      </c>
      <c r="S173">
        <f t="shared" si="49"/>
        <v>3</v>
      </c>
      <c r="T173" s="36">
        <f t="shared" si="50"/>
        <v>2</v>
      </c>
      <c r="U173" s="36">
        <f t="shared" si="51"/>
        <v>4</v>
      </c>
      <c r="V173" s="36">
        <f t="shared" si="52"/>
        <v>4</v>
      </c>
      <c r="W173" s="36">
        <f t="shared" si="53"/>
        <v>1</v>
      </c>
      <c r="X173" s="36">
        <f t="shared" si="54"/>
        <v>3</v>
      </c>
      <c r="Y173" s="36">
        <f t="shared" si="55"/>
        <v>4</v>
      </c>
      <c r="Z173" s="36">
        <f t="shared" si="56"/>
        <v>2</v>
      </c>
      <c r="AA173" s="36">
        <f t="shared" si="57"/>
        <v>4</v>
      </c>
      <c r="AB173" s="36">
        <f t="shared" si="58"/>
        <v>4</v>
      </c>
      <c r="AC173" s="170">
        <f t="shared" si="59"/>
        <v>2.9090909090909092</v>
      </c>
      <c r="AD173" s="36">
        <f t="shared" si="60"/>
        <v>3</v>
      </c>
      <c r="AE173" s="36" t="str">
        <f t="shared" si="46"/>
        <v>Highly Suitable</v>
      </c>
      <c r="AF173" s="171">
        <f t="shared" si="61"/>
        <v>0.63600000000000001</v>
      </c>
      <c r="AG173" s="36" t="str">
        <f t="shared" si="62"/>
        <v>High</v>
      </c>
    </row>
    <row r="174" spans="1:33" x14ac:dyDescent="0.25">
      <c r="A174" t="str">
        <f>INDEX(Aquifer!A:A,MATCH(B174,Aquifer!C:C,0))</f>
        <v>uttarakhand</v>
      </c>
      <c r="B174" s="29" t="s">
        <v>363</v>
      </c>
      <c r="C174" s="8">
        <v>4.8</v>
      </c>
      <c r="D174" s="7">
        <f>INDEX(Aquifer!L:L,MATCH(B174,Aquifer!C:C,0))*100</f>
        <v>155.7626878366884</v>
      </c>
      <c r="E174" s="7">
        <v>0</v>
      </c>
      <c r="F174" s="7">
        <v>48.01663853387992</v>
      </c>
      <c r="G174" s="8">
        <v>0</v>
      </c>
      <c r="H174" s="8">
        <f>INDEX(Aquifer!H:H,MATCH(B174,Aquifer!C:C,0))</f>
        <v>0</v>
      </c>
      <c r="I174" s="8">
        <f>INDEX(surface_water_body!E:E,MATCH(B174,surface_water_body!A:A,0))</f>
        <v>1.6719732775588622E-3</v>
      </c>
      <c r="J174" s="8">
        <f>INDEX(Aquifer!J:J,MATCH(B174,Aquifer!C:C,0))*100</f>
        <v>6.049094222317505</v>
      </c>
      <c r="K174" s="8">
        <f>(INDEX(Tariff!D:D,MATCH(Adaptation!A174,Tariff!A:A,0)))*100</f>
        <v>285</v>
      </c>
      <c r="L174" s="8">
        <v>3.47</v>
      </c>
      <c r="M174" s="8">
        <v>17.899999999999999</v>
      </c>
      <c r="N174" s="8">
        <v>94.802133729999994</v>
      </c>
      <c r="P174" s="15"/>
      <c r="Q174">
        <f t="shared" si="47"/>
        <v>3</v>
      </c>
      <c r="R174">
        <f t="shared" si="48"/>
        <v>3</v>
      </c>
      <c r="S174">
        <f t="shared" si="49"/>
        <v>4</v>
      </c>
      <c r="T174" s="36">
        <f t="shared" si="50"/>
        <v>3</v>
      </c>
      <c r="U174" s="36">
        <f t="shared" si="51"/>
        <v>4</v>
      </c>
      <c r="V174" s="36">
        <f t="shared" si="52"/>
        <v>4</v>
      </c>
      <c r="W174" s="36">
        <f t="shared" si="53"/>
        <v>1</v>
      </c>
      <c r="X174" s="36">
        <f t="shared" si="54"/>
        <v>1</v>
      </c>
      <c r="Y174" s="36">
        <f t="shared" si="55"/>
        <v>3</v>
      </c>
      <c r="Z174" s="36">
        <f t="shared" si="56"/>
        <v>4</v>
      </c>
      <c r="AA174" s="36">
        <f t="shared" si="57"/>
        <v>2</v>
      </c>
      <c r="AB174" s="36">
        <f t="shared" si="58"/>
        <v>4</v>
      </c>
      <c r="AC174" s="170">
        <f t="shared" si="59"/>
        <v>2.9090909090909092</v>
      </c>
      <c r="AD174" s="36">
        <f t="shared" si="60"/>
        <v>3</v>
      </c>
      <c r="AE174" s="36" t="str">
        <f t="shared" si="46"/>
        <v>Highly Suitable</v>
      </c>
      <c r="AF174" s="171">
        <f t="shared" si="61"/>
        <v>0.63600000000000001</v>
      </c>
      <c r="AG174" s="36" t="str">
        <f t="shared" si="62"/>
        <v>High</v>
      </c>
    </row>
    <row r="175" spans="1:33" x14ac:dyDescent="0.25">
      <c r="A175" t="str">
        <f>INDEX(Aquifer!A:A,MATCH(B175,Aquifer!C:C,0))</f>
        <v>manipur</v>
      </c>
      <c r="B175" s="29" t="s">
        <v>58</v>
      </c>
      <c r="C175" s="9">
        <v>4.3287460255813999</v>
      </c>
      <c r="D175" s="7">
        <f>INDEX(Aquifer!L:L,MATCH(B175,Aquifer!C:C,0))*100</f>
        <v>100</v>
      </c>
      <c r="E175" s="7">
        <v>0</v>
      </c>
      <c r="F175" s="7">
        <v>33.29472256752176</v>
      </c>
      <c r="G175" s="8">
        <v>98</v>
      </c>
      <c r="H175" s="8">
        <f>INDEX(Aquifer!H:H,MATCH(B175,Aquifer!C:C,0))</f>
        <v>0</v>
      </c>
      <c r="I175" s="8">
        <f>INDEX(surface_water_body!E:E,MATCH(B175,surface_water_body!A:A,0))</f>
        <v>4.7751097146493481E-4</v>
      </c>
      <c r="J175" s="8">
        <f>INDEX(Aquifer!J:J,MATCH(B175,Aquifer!C:C,0))*100</f>
        <v>100</v>
      </c>
      <c r="K175" s="8">
        <f>(INDEX(Tariff!D:D,MATCH(Adaptation!A175,Tariff!A:A,0)))*100</f>
        <v>515</v>
      </c>
      <c r="L175" s="8">
        <v>0.06</v>
      </c>
      <c r="M175" s="8">
        <v>1.4092384721389892</v>
      </c>
      <c r="N175" s="8">
        <v>65.210000000000008</v>
      </c>
      <c r="P175" s="15"/>
      <c r="Q175">
        <f t="shared" si="47"/>
        <v>2</v>
      </c>
      <c r="R175">
        <f t="shared" si="48"/>
        <v>4</v>
      </c>
      <c r="S175">
        <f t="shared" si="49"/>
        <v>4</v>
      </c>
      <c r="T175" s="36">
        <f t="shared" si="50"/>
        <v>2</v>
      </c>
      <c r="U175" s="36">
        <f t="shared" si="51"/>
        <v>1</v>
      </c>
      <c r="V175" s="36">
        <f t="shared" si="52"/>
        <v>4</v>
      </c>
      <c r="W175" s="36">
        <f t="shared" si="53"/>
        <v>1</v>
      </c>
      <c r="X175" s="36">
        <f t="shared" si="54"/>
        <v>4</v>
      </c>
      <c r="Y175" s="36">
        <f t="shared" si="55"/>
        <v>4</v>
      </c>
      <c r="Z175" s="36">
        <f t="shared" si="56"/>
        <v>4</v>
      </c>
      <c r="AA175" s="36">
        <f t="shared" si="57"/>
        <v>4</v>
      </c>
      <c r="AB175" s="36">
        <f t="shared" si="58"/>
        <v>3</v>
      </c>
      <c r="AC175" s="170">
        <f t="shared" si="59"/>
        <v>3.2727272727272729</v>
      </c>
      <c r="AD175" s="36">
        <f t="shared" si="60"/>
        <v>3</v>
      </c>
      <c r="AE175" s="36" t="str">
        <f t="shared" si="46"/>
        <v>Highly Suitable</v>
      </c>
      <c r="AF175" s="171">
        <f t="shared" si="61"/>
        <v>0.96</v>
      </c>
      <c r="AG175" s="36" t="str">
        <f t="shared" si="62"/>
        <v>Very High</v>
      </c>
    </row>
    <row r="176" spans="1:33" x14ac:dyDescent="0.25">
      <c r="A176" t="str">
        <f>INDEX(Aquifer!A:A,MATCH(B176,Aquifer!C:C,0))</f>
        <v>chhattisgarh</v>
      </c>
      <c r="B176" s="29" t="s">
        <v>364</v>
      </c>
      <c r="C176" s="8">
        <v>5.3</v>
      </c>
      <c r="D176" s="7">
        <f>INDEX(Aquifer!L:L,MATCH(B176,Aquifer!C:C,0))*100</f>
        <v>100.49012394589394</v>
      </c>
      <c r="E176" s="7">
        <v>0.2</v>
      </c>
      <c r="F176" s="7">
        <v>42.114242665957633</v>
      </c>
      <c r="G176" s="8">
        <v>99</v>
      </c>
      <c r="H176" s="8">
        <f>INDEX(Aquifer!H:H,MATCH(B176,Aquifer!C:C,0))</f>
        <v>15.29</v>
      </c>
      <c r="I176" s="8">
        <f>INDEX(surface_water_body!E:E,MATCH(B176,surface_water_body!A:A,0))</f>
        <v>9.4630130000478249E-2</v>
      </c>
      <c r="J176" s="8">
        <f>INDEX(Aquifer!J:J,MATCH(B176,Aquifer!C:C,0))*100</f>
        <v>25.903826418413722</v>
      </c>
      <c r="K176" s="8">
        <f>(INDEX(Tariff!D:D,MATCH(Adaptation!A176,Tariff!A:A,0)))*100</f>
        <v>0</v>
      </c>
      <c r="L176" s="8">
        <v>0</v>
      </c>
      <c r="M176" s="8">
        <v>5.5</v>
      </c>
      <c r="N176" s="8">
        <v>42.71</v>
      </c>
      <c r="P176" s="15"/>
      <c r="Q176">
        <f t="shared" si="47"/>
        <v>4</v>
      </c>
      <c r="R176">
        <f t="shared" si="48"/>
        <v>4</v>
      </c>
      <c r="S176">
        <f t="shared" si="49"/>
        <v>4</v>
      </c>
      <c r="T176" s="36">
        <f t="shared" si="50"/>
        <v>2</v>
      </c>
      <c r="U176" s="36">
        <f t="shared" si="51"/>
        <v>1</v>
      </c>
      <c r="V176" s="36">
        <f t="shared" si="52"/>
        <v>4</v>
      </c>
      <c r="W176" s="36">
        <f t="shared" si="53"/>
        <v>1</v>
      </c>
      <c r="X176" s="36">
        <f t="shared" si="54"/>
        <v>2</v>
      </c>
      <c r="Y176" s="36">
        <f t="shared" si="55"/>
        <v>1</v>
      </c>
      <c r="Z176" s="36">
        <f t="shared" si="56"/>
        <v>4</v>
      </c>
      <c r="AA176" s="36">
        <f t="shared" si="57"/>
        <v>3</v>
      </c>
      <c r="AB176" s="36">
        <f t="shared" si="58"/>
        <v>2</v>
      </c>
      <c r="AC176" s="170">
        <f t="shared" si="59"/>
        <v>2.8181818181818183</v>
      </c>
      <c r="AD176" s="36">
        <f t="shared" si="60"/>
        <v>3</v>
      </c>
      <c r="AE176" s="36" t="str">
        <f t="shared" si="46"/>
        <v>Highly Suitable</v>
      </c>
      <c r="AF176" s="171">
        <f t="shared" si="61"/>
        <v>0.52700000000000002</v>
      </c>
      <c r="AG176" s="36" t="str">
        <f t="shared" si="62"/>
        <v>Moderate</v>
      </c>
    </row>
    <row r="177" spans="1:33" x14ac:dyDescent="0.25">
      <c r="A177" t="str">
        <f>INDEX(Aquifer!A:A,MATCH(B177,Aquifer!C:C,0))</f>
        <v>madhya pradesh</v>
      </c>
      <c r="B177" s="29" t="s">
        <v>59</v>
      </c>
      <c r="C177" s="8">
        <v>5.26</v>
      </c>
      <c r="D177" s="7">
        <f>INDEX(Aquifer!L:L,MATCH(B177,Aquifer!C:C,0))*100</f>
        <v>198.84543761638733</v>
      </c>
      <c r="E177" s="7">
        <v>49.6</v>
      </c>
      <c r="F177" s="7">
        <v>73.458952544659368</v>
      </c>
      <c r="G177" s="8">
        <v>36</v>
      </c>
      <c r="H177" s="8">
        <f>INDEX(Aquifer!H:H,MATCH(B177,Aquifer!C:C,0))</f>
        <v>35.65</v>
      </c>
      <c r="I177" s="8">
        <f>INDEX(surface_water_body!E:E,MATCH(B177,surface_water_body!A:A,0))</f>
        <v>8.8307029926891489E-3</v>
      </c>
      <c r="J177" s="8">
        <f>INDEX(Aquifer!J:J,MATCH(B177,Aquifer!C:C,0))*100</f>
        <v>58.479213743159733</v>
      </c>
      <c r="K177" s="8">
        <f>(INDEX(Tariff!D:D,MATCH(Adaptation!A177,Tariff!A:A,0)))*100</f>
        <v>135</v>
      </c>
      <c r="L177" s="8">
        <v>54.15</v>
      </c>
      <c r="M177" s="8">
        <v>8.33</v>
      </c>
      <c r="N177" s="8">
        <v>48.37</v>
      </c>
      <c r="P177" s="15"/>
      <c r="Q177">
        <f t="shared" si="47"/>
        <v>4</v>
      </c>
      <c r="R177">
        <f t="shared" si="48"/>
        <v>2</v>
      </c>
      <c r="S177">
        <f t="shared" si="49"/>
        <v>3</v>
      </c>
      <c r="T177" s="36">
        <f t="shared" si="50"/>
        <v>4</v>
      </c>
      <c r="U177" s="36">
        <f t="shared" si="51"/>
        <v>3</v>
      </c>
      <c r="V177" s="36">
        <f t="shared" si="52"/>
        <v>4</v>
      </c>
      <c r="W177" s="36">
        <f t="shared" si="53"/>
        <v>1</v>
      </c>
      <c r="X177" s="36">
        <f t="shared" si="54"/>
        <v>3</v>
      </c>
      <c r="Y177" s="36">
        <f t="shared" si="55"/>
        <v>2</v>
      </c>
      <c r="Z177" s="36">
        <f t="shared" si="56"/>
        <v>2</v>
      </c>
      <c r="AA177" s="36">
        <f t="shared" si="57"/>
        <v>3</v>
      </c>
      <c r="AB177" s="36">
        <f t="shared" si="58"/>
        <v>2</v>
      </c>
      <c r="AC177" s="170">
        <f t="shared" si="59"/>
        <v>2.7272727272727271</v>
      </c>
      <c r="AD177" s="36">
        <f t="shared" si="60"/>
        <v>3</v>
      </c>
      <c r="AE177" s="36" t="str">
        <f t="shared" si="46"/>
        <v>Highly Suitable</v>
      </c>
      <c r="AF177" s="171">
        <f t="shared" si="61"/>
        <v>0.41699999999999998</v>
      </c>
      <c r="AG177" s="36" t="str">
        <f t="shared" si="62"/>
        <v>Moderate</v>
      </c>
    </row>
    <row r="178" spans="1:33" x14ac:dyDescent="0.25">
      <c r="A178" t="str">
        <f>INDEX(Aquifer!A:A,MATCH(B178,Aquifer!C:C,0))</f>
        <v>chhattisgarh</v>
      </c>
      <c r="B178" s="29" t="s">
        <v>365</v>
      </c>
      <c r="C178" s="8">
        <v>5.21</v>
      </c>
      <c r="D178" s="7">
        <f>INDEX(Aquifer!L:L,MATCH(B178,Aquifer!C:C,0))*100</f>
        <v>105.94463001755081</v>
      </c>
      <c r="E178" s="7">
        <v>5.5</v>
      </c>
      <c r="F178" s="7">
        <v>54.347826086956516</v>
      </c>
      <c r="G178" s="8">
        <v>98</v>
      </c>
      <c r="H178" s="8">
        <f>INDEX(Aquifer!H:H,MATCH(B178,Aquifer!C:C,0))</f>
        <v>36.85</v>
      </c>
      <c r="I178" s="8">
        <f>INDEX(surface_water_body!E:E,MATCH(B178,surface_water_body!A:A,0))</f>
        <v>0.14982610803765276</v>
      </c>
      <c r="J178" s="8">
        <f>INDEX(Aquifer!J:J,MATCH(B178,Aquifer!C:C,0))*100</f>
        <v>22.019332208244315</v>
      </c>
      <c r="K178" s="8">
        <f>(INDEX(Tariff!D:D,MATCH(Adaptation!A178,Tariff!A:A,0)))*100</f>
        <v>0</v>
      </c>
      <c r="L178" s="8">
        <v>28.26</v>
      </c>
      <c r="M178" s="8">
        <v>4.8607795562680955</v>
      </c>
      <c r="N178" s="8">
        <v>69.7</v>
      </c>
      <c r="P178" s="15"/>
      <c r="Q178">
        <f t="shared" si="47"/>
        <v>3</v>
      </c>
      <c r="R178">
        <f t="shared" si="48"/>
        <v>4</v>
      </c>
      <c r="S178">
        <f t="shared" si="49"/>
        <v>4</v>
      </c>
      <c r="T178" s="36">
        <f t="shared" si="50"/>
        <v>3</v>
      </c>
      <c r="U178" s="36">
        <f t="shared" si="51"/>
        <v>1</v>
      </c>
      <c r="V178" s="36">
        <f t="shared" si="52"/>
        <v>4</v>
      </c>
      <c r="W178" s="36">
        <f t="shared" si="53"/>
        <v>1</v>
      </c>
      <c r="X178" s="36">
        <f t="shared" si="54"/>
        <v>1</v>
      </c>
      <c r="Y178" s="36">
        <f t="shared" si="55"/>
        <v>1</v>
      </c>
      <c r="Z178" s="36">
        <f t="shared" si="56"/>
        <v>3</v>
      </c>
      <c r="AA178" s="36">
        <f t="shared" si="57"/>
        <v>4</v>
      </c>
      <c r="AB178" s="36">
        <f t="shared" si="58"/>
        <v>3</v>
      </c>
      <c r="AC178" s="170">
        <f t="shared" si="59"/>
        <v>2.8181818181818183</v>
      </c>
      <c r="AD178" s="36">
        <f t="shared" si="60"/>
        <v>3</v>
      </c>
      <c r="AE178" s="36" t="str">
        <f t="shared" si="46"/>
        <v>Highly Suitable</v>
      </c>
      <c r="AF178" s="171">
        <f t="shared" si="61"/>
        <v>0.52700000000000002</v>
      </c>
      <c r="AG178" s="36" t="str">
        <f t="shared" si="62"/>
        <v>Moderate</v>
      </c>
    </row>
    <row r="179" spans="1:33" x14ac:dyDescent="0.25">
      <c r="A179" t="str">
        <f>INDEX(Aquifer!A:A,MATCH(B179,Aquifer!C:C,0))</f>
        <v>himachal pradesh</v>
      </c>
      <c r="B179" s="29" t="s">
        <v>366</v>
      </c>
      <c r="C179" s="9">
        <v>4.7037985407749003</v>
      </c>
      <c r="D179" s="7">
        <f>INDEX(Aquifer!L:L,MATCH(B179,Aquifer!C:C,0))*100</f>
        <v>100</v>
      </c>
      <c r="E179" s="7">
        <v>0</v>
      </c>
      <c r="F179" s="7">
        <v>26.52846901967947</v>
      </c>
      <c r="G179" s="8">
        <v>0</v>
      </c>
      <c r="H179" s="8">
        <f>INDEX(Aquifer!H:H,MATCH(B179,Aquifer!C:C,0))</f>
        <v>0</v>
      </c>
      <c r="I179" s="8">
        <f>INDEX(surface_water_body!E:E,MATCH(B179,surface_water_body!A:A,0))</f>
        <v>5.5876500156429483E-4</v>
      </c>
      <c r="J179" s="8">
        <f>INDEX(Aquifer!J:J,MATCH(B179,Aquifer!C:C,0))*100</f>
        <v>0.38795208489950012</v>
      </c>
      <c r="K179" s="8">
        <f>(INDEX(Tariff!D:D,MATCH(Adaptation!A179,Tariff!A:A,0)))*100</f>
        <v>30</v>
      </c>
      <c r="L179" s="8">
        <v>0</v>
      </c>
      <c r="M179" s="8">
        <v>9.2097354633129118</v>
      </c>
      <c r="N179" s="8">
        <v>72.7</v>
      </c>
      <c r="P179" s="15"/>
      <c r="Q179">
        <f t="shared" si="47"/>
        <v>3</v>
      </c>
      <c r="R179">
        <f t="shared" si="48"/>
        <v>4</v>
      </c>
      <c r="S179">
        <f t="shared" si="49"/>
        <v>4</v>
      </c>
      <c r="T179" s="36">
        <f t="shared" si="50"/>
        <v>1</v>
      </c>
      <c r="U179" s="36">
        <f t="shared" si="51"/>
        <v>4</v>
      </c>
      <c r="V179" s="36">
        <f t="shared" si="52"/>
        <v>4</v>
      </c>
      <c r="W179" s="36">
        <f t="shared" si="53"/>
        <v>1</v>
      </c>
      <c r="X179" s="36">
        <f t="shared" si="54"/>
        <v>1</v>
      </c>
      <c r="Y179" s="36">
        <f t="shared" si="55"/>
        <v>1</v>
      </c>
      <c r="Z179" s="36">
        <f t="shared" si="56"/>
        <v>4</v>
      </c>
      <c r="AA179" s="36">
        <f t="shared" si="57"/>
        <v>3</v>
      </c>
      <c r="AB179" s="36">
        <f t="shared" si="58"/>
        <v>3</v>
      </c>
      <c r="AC179" s="170">
        <f t="shared" si="59"/>
        <v>2.6363636363636362</v>
      </c>
      <c r="AD179" s="36">
        <f t="shared" si="60"/>
        <v>3</v>
      </c>
      <c r="AE179" s="36" t="str">
        <f t="shared" si="46"/>
        <v>Highly Suitable</v>
      </c>
      <c r="AF179" s="171">
        <f t="shared" si="61"/>
        <v>0.32700000000000001</v>
      </c>
      <c r="AG179" s="36" t="str">
        <f t="shared" si="62"/>
        <v>Low</v>
      </c>
    </row>
    <row r="180" spans="1:33" x14ac:dyDescent="0.25">
      <c r="A180" t="str">
        <f>INDEX(Aquifer!A:A,MATCH(B180,Aquifer!C:C,0))</f>
        <v>uttar pradesh</v>
      </c>
      <c r="B180" s="29" t="s">
        <v>367</v>
      </c>
      <c r="C180" s="8">
        <v>5.05</v>
      </c>
      <c r="D180" s="7">
        <f>INDEX(Aquifer!L:L,MATCH(B180,Aquifer!C:C,0))*100</f>
        <v>163.34758757350514</v>
      </c>
      <c r="E180" s="7">
        <v>28.9</v>
      </c>
      <c r="F180" s="7">
        <v>70.401826738325298</v>
      </c>
      <c r="G180" s="8">
        <v>3</v>
      </c>
      <c r="H180" s="8">
        <f>INDEX(Aquifer!H:H,MATCH(B180,Aquifer!C:C,0))</f>
        <v>91.45</v>
      </c>
      <c r="I180" s="8">
        <f>INDEX(surface_water_body!E:E,MATCH(B180,surface_water_body!A:A,0))</f>
        <v>0.26115152617188636</v>
      </c>
      <c r="J180" s="8">
        <f>INDEX(Aquifer!J:J,MATCH(B180,Aquifer!C:C,0))*100</f>
        <v>71.205360551447797</v>
      </c>
      <c r="K180" s="8">
        <f>(INDEX(Tariff!D:D,MATCH(Adaptation!A180,Tariff!A:A,0)))*100</f>
        <v>0</v>
      </c>
      <c r="L180" s="8">
        <v>56.230000000000004</v>
      </c>
      <c r="M180" s="8">
        <v>6.46</v>
      </c>
      <c r="N180" s="8">
        <v>73.979766920000003</v>
      </c>
      <c r="P180" s="15"/>
      <c r="Q180">
        <f t="shared" si="47"/>
        <v>3</v>
      </c>
      <c r="R180">
        <f t="shared" si="48"/>
        <v>3</v>
      </c>
      <c r="S180">
        <f t="shared" si="49"/>
        <v>3</v>
      </c>
      <c r="T180" s="36">
        <f t="shared" si="50"/>
        <v>4</v>
      </c>
      <c r="U180" s="36">
        <f t="shared" si="51"/>
        <v>4</v>
      </c>
      <c r="V180" s="36">
        <f t="shared" si="52"/>
        <v>2</v>
      </c>
      <c r="W180" s="36">
        <f t="shared" si="53"/>
        <v>1</v>
      </c>
      <c r="X180" s="36">
        <f t="shared" si="54"/>
        <v>3</v>
      </c>
      <c r="Y180" s="36">
        <f t="shared" si="55"/>
        <v>1</v>
      </c>
      <c r="Z180" s="36">
        <f t="shared" si="56"/>
        <v>2</v>
      </c>
      <c r="AA180" s="36">
        <f t="shared" si="57"/>
        <v>3</v>
      </c>
      <c r="AB180" s="36">
        <f t="shared" si="58"/>
        <v>3</v>
      </c>
      <c r="AC180" s="170">
        <f t="shared" si="59"/>
        <v>2.5454545454545454</v>
      </c>
      <c r="AD180" s="36">
        <f t="shared" si="60"/>
        <v>3</v>
      </c>
      <c r="AE180" s="36" t="str">
        <f t="shared" si="46"/>
        <v>Highly Suitable</v>
      </c>
      <c r="AF180" s="171">
        <f t="shared" si="61"/>
        <v>0.22</v>
      </c>
      <c r="AG180" s="36" t="str">
        <f t="shared" si="62"/>
        <v>Low</v>
      </c>
    </row>
    <row r="181" spans="1:33" x14ac:dyDescent="0.25">
      <c r="A181" t="str">
        <f>INDEX(Aquifer!A:A,MATCH(B181,Aquifer!C:C,0))</f>
        <v>assam</v>
      </c>
      <c r="B181" s="29" t="s">
        <v>368</v>
      </c>
      <c r="C181" s="9">
        <v>4.4044339306155997</v>
      </c>
      <c r="D181" s="7">
        <f>INDEX(Aquifer!L:L,MATCH(B181,Aquifer!C:C,0))*100</f>
        <v>169.80445322055377</v>
      </c>
      <c r="E181" s="7">
        <v>42.2</v>
      </c>
      <c r="F181" s="7">
        <v>36.151322719475125</v>
      </c>
      <c r="G181" s="8">
        <v>2</v>
      </c>
      <c r="H181" s="8">
        <f>INDEX(Aquifer!H:H,MATCH(B181,Aquifer!C:C,0))</f>
        <v>25.19</v>
      </c>
      <c r="I181" s="8">
        <f>INDEX(surface_water_body!E:E,MATCH(B181,surface_water_body!A:A,0))</f>
        <v>2.0502865497506453</v>
      </c>
      <c r="J181" s="8">
        <f>INDEX(Aquifer!J:J,MATCH(B181,Aquifer!C:C,0))*100</f>
        <v>67.245035475048553</v>
      </c>
      <c r="K181" s="8">
        <f>(INDEX(Tariff!D:D,MATCH(Adaptation!A181,Tariff!A:A,0)))*100</f>
        <v>465.00000000000006</v>
      </c>
      <c r="L181" s="8">
        <v>70.38</v>
      </c>
      <c r="M181" s="8">
        <v>2.2000000000000002</v>
      </c>
      <c r="N181" s="8">
        <v>83</v>
      </c>
      <c r="P181" s="15"/>
      <c r="Q181">
        <f t="shared" si="47"/>
        <v>2</v>
      </c>
      <c r="R181">
        <f t="shared" si="48"/>
        <v>3</v>
      </c>
      <c r="S181">
        <f t="shared" si="49"/>
        <v>3</v>
      </c>
      <c r="T181" s="36">
        <f t="shared" si="50"/>
        <v>2</v>
      </c>
      <c r="U181" s="36">
        <f t="shared" si="51"/>
        <v>4</v>
      </c>
      <c r="V181" s="36">
        <f t="shared" si="52"/>
        <v>4</v>
      </c>
      <c r="W181" s="36">
        <f t="shared" si="53"/>
        <v>2</v>
      </c>
      <c r="X181" s="36">
        <f t="shared" si="54"/>
        <v>3</v>
      </c>
      <c r="Y181" s="36">
        <f t="shared" si="55"/>
        <v>4</v>
      </c>
      <c r="Z181" s="36">
        <f t="shared" si="56"/>
        <v>2</v>
      </c>
      <c r="AA181" s="36">
        <f t="shared" si="57"/>
        <v>4</v>
      </c>
      <c r="AB181" s="36">
        <f t="shared" si="58"/>
        <v>4</v>
      </c>
      <c r="AC181" s="170">
        <f t="shared" si="59"/>
        <v>3</v>
      </c>
      <c r="AD181" s="36">
        <f t="shared" si="60"/>
        <v>3</v>
      </c>
      <c r="AE181" s="36" t="str">
        <f t="shared" si="46"/>
        <v>Highly Suitable</v>
      </c>
      <c r="AF181" s="171">
        <f t="shared" si="61"/>
        <v>0.74399999999999999</v>
      </c>
      <c r="AG181" s="36" t="str">
        <f t="shared" si="62"/>
        <v>High</v>
      </c>
    </row>
    <row r="182" spans="1:33" x14ac:dyDescent="0.25">
      <c r="A182" t="str">
        <f>INDEX(Aquifer!A:A,MATCH(B182,Aquifer!C:C,0))</f>
        <v>maharashtra</v>
      </c>
      <c r="B182" s="29" t="s">
        <v>60</v>
      </c>
      <c r="C182" s="9">
        <v>5.3170656297320003</v>
      </c>
      <c r="D182" s="7">
        <f>INDEX(Aquifer!L:L,MATCH(B182,Aquifer!C:C,0))*100</f>
        <v>156.19288353101302</v>
      </c>
      <c r="E182" s="7">
        <v>29.3</v>
      </c>
      <c r="F182" s="7">
        <v>68.625519268344746</v>
      </c>
      <c r="G182" s="8">
        <v>96</v>
      </c>
      <c r="H182" s="8">
        <f>INDEX(Aquifer!H:H,MATCH(B182,Aquifer!C:C,0))</f>
        <v>46.5</v>
      </c>
      <c r="I182" s="8">
        <f>INDEX(surface_water_body!E:E,MATCH(B182,surface_water_body!A:A,0))</f>
        <v>1.2835018249808183</v>
      </c>
      <c r="J182" s="8">
        <f>INDEX(Aquifer!J:J,MATCH(B182,Aquifer!C:C,0))*100</f>
        <v>81.492631912533682</v>
      </c>
      <c r="K182" s="8">
        <f>(INDEX(Tariff!D:D,MATCH(Adaptation!A182,Tariff!A:A,0)))*100</f>
        <v>155</v>
      </c>
      <c r="L182" s="8">
        <v>92.589999999999989</v>
      </c>
      <c r="M182" s="8">
        <v>9.5936523464399137</v>
      </c>
      <c r="N182" s="8">
        <v>77.25</v>
      </c>
      <c r="P182" s="15"/>
      <c r="Q182">
        <f t="shared" si="47"/>
        <v>4</v>
      </c>
      <c r="R182">
        <f t="shared" si="48"/>
        <v>3</v>
      </c>
      <c r="S182">
        <f t="shared" si="49"/>
        <v>3</v>
      </c>
      <c r="T182" s="36">
        <f t="shared" si="50"/>
        <v>4</v>
      </c>
      <c r="U182" s="36">
        <f t="shared" si="51"/>
        <v>1</v>
      </c>
      <c r="V182" s="36">
        <f t="shared" si="52"/>
        <v>4</v>
      </c>
      <c r="W182" s="36">
        <f t="shared" si="53"/>
        <v>2</v>
      </c>
      <c r="X182" s="36">
        <f t="shared" si="54"/>
        <v>4</v>
      </c>
      <c r="Y182" s="36">
        <f t="shared" si="55"/>
        <v>3</v>
      </c>
      <c r="Z182" s="36">
        <f t="shared" si="56"/>
        <v>1</v>
      </c>
      <c r="AA182" s="36">
        <f t="shared" si="57"/>
        <v>3</v>
      </c>
      <c r="AB182" s="36">
        <f t="shared" si="58"/>
        <v>3</v>
      </c>
      <c r="AC182" s="170">
        <f t="shared" si="59"/>
        <v>3.0909090909090908</v>
      </c>
      <c r="AD182" s="36">
        <f t="shared" si="60"/>
        <v>3</v>
      </c>
      <c r="AE182" s="36" t="str">
        <f t="shared" si="46"/>
        <v>Highly Suitable</v>
      </c>
      <c r="AF182" s="171">
        <f t="shared" si="61"/>
        <v>0.84399999999999997</v>
      </c>
      <c r="AG182" s="36" t="str">
        <f t="shared" si="62"/>
        <v>Very High</v>
      </c>
    </row>
    <row r="183" spans="1:33" x14ac:dyDescent="0.25">
      <c r="A183" t="str">
        <f>INDEX(Aquifer!A:A,MATCH(B183,Aquifer!C:C,0))</f>
        <v>karnataka</v>
      </c>
      <c r="B183" s="29" t="s">
        <v>61</v>
      </c>
      <c r="C183" s="9">
        <v>5.4470299271708997</v>
      </c>
      <c r="D183" s="7">
        <f>INDEX(Aquifer!L:L,MATCH(B183,Aquifer!C:C,0))*100</f>
        <v>128.49402078726428</v>
      </c>
      <c r="E183" s="7">
        <v>41</v>
      </c>
      <c r="F183" s="7">
        <v>69.811482433590413</v>
      </c>
      <c r="G183" s="8">
        <v>96</v>
      </c>
      <c r="H183" s="8">
        <f>INDEX(Aquifer!H:H,MATCH(B183,Aquifer!C:C,0))</f>
        <v>44.73</v>
      </c>
      <c r="I183" s="8">
        <f>INDEX(surface_water_body!E:E,MATCH(B183,surface_water_body!A:A,0))</f>
        <v>1.4980348865812482E-2</v>
      </c>
      <c r="J183" s="8">
        <f>INDEX(Aquifer!J:J,MATCH(B183,Aquifer!C:C,0))*100</f>
        <v>80.127129137888332</v>
      </c>
      <c r="K183" s="8">
        <f>(INDEX(Tariff!D:D,MATCH(Adaptation!A183,Tariff!A:A,0)))*100</f>
        <v>0</v>
      </c>
      <c r="L183" s="8">
        <v>22.39</v>
      </c>
      <c r="M183" s="8">
        <v>4.5999999999999996</v>
      </c>
      <c r="N183" s="8">
        <v>67.72</v>
      </c>
      <c r="P183" s="15"/>
      <c r="Q183">
        <f t="shared" si="47"/>
        <v>4</v>
      </c>
      <c r="R183">
        <f t="shared" si="48"/>
        <v>4</v>
      </c>
      <c r="S183">
        <f t="shared" si="49"/>
        <v>3</v>
      </c>
      <c r="T183" s="36">
        <f t="shared" si="50"/>
        <v>4</v>
      </c>
      <c r="U183" s="36">
        <f t="shared" si="51"/>
        <v>1</v>
      </c>
      <c r="V183" s="36">
        <f t="shared" si="52"/>
        <v>4</v>
      </c>
      <c r="W183" s="36">
        <f t="shared" si="53"/>
        <v>1</v>
      </c>
      <c r="X183" s="36">
        <f t="shared" si="54"/>
        <v>4</v>
      </c>
      <c r="Y183" s="36">
        <f t="shared" si="55"/>
        <v>1</v>
      </c>
      <c r="Z183" s="36">
        <f t="shared" si="56"/>
        <v>4</v>
      </c>
      <c r="AA183" s="36">
        <f t="shared" si="57"/>
        <v>4</v>
      </c>
      <c r="AB183" s="36">
        <f t="shared" si="58"/>
        <v>3</v>
      </c>
      <c r="AC183" s="170">
        <f t="shared" si="59"/>
        <v>3.2727272727272729</v>
      </c>
      <c r="AD183" s="36">
        <f t="shared" si="60"/>
        <v>3</v>
      </c>
      <c r="AE183" s="36" t="str">
        <f t="shared" si="46"/>
        <v>Highly Suitable</v>
      </c>
      <c r="AF183" s="171">
        <f t="shared" si="61"/>
        <v>0.96</v>
      </c>
      <c r="AG183" s="36" t="str">
        <f t="shared" si="62"/>
        <v>Very High</v>
      </c>
    </row>
    <row r="184" spans="1:33" x14ac:dyDescent="0.25">
      <c r="A184" t="str">
        <f>INDEX(Aquifer!A:A,MATCH(B184,Aquifer!C:C,0))</f>
        <v>andaman and nicobar</v>
      </c>
      <c r="B184" s="29" t="s">
        <v>369</v>
      </c>
      <c r="C184" s="8">
        <v>4.9000000000000004</v>
      </c>
      <c r="D184" s="7">
        <f>INDEX(Aquifer!L:L,MATCH(B184,Aquifer!C:C,0))*100</f>
        <v>103.56366797044763</v>
      </c>
      <c r="E184" s="7">
        <v>0</v>
      </c>
      <c r="F184" s="7">
        <v>80.298133970610834</v>
      </c>
      <c r="G184" s="8">
        <v>95</v>
      </c>
      <c r="H184" s="8">
        <f>INDEX(Aquifer!H:H,MATCH(B184,Aquifer!C:C,0))</f>
        <v>3.48</v>
      </c>
      <c r="I184" s="8">
        <f>INDEX(surface_water_body!E:E,MATCH(B184,surface_water_body!A:A,0))</f>
        <v>2.5582232764981668E-2</v>
      </c>
      <c r="J184" s="8">
        <f>INDEX(Aquifer!J:J,MATCH(B184,Aquifer!C:C,0))*100</f>
        <v>2.4528214731141915</v>
      </c>
      <c r="K184" s="8">
        <f>(INDEX(Tariff!D:D,MATCH(Adaptation!A184,Tariff!A:A,0)))*100</f>
        <v>175</v>
      </c>
      <c r="L184" s="8">
        <v>0.57000000000000006</v>
      </c>
      <c r="M184" s="8">
        <v>0.6627635059499426</v>
      </c>
      <c r="N184" s="8">
        <v>74.81</v>
      </c>
      <c r="P184" s="15"/>
      <c r="Q184">
        <f t="shared" si="47"/>
        <v>3</v>
      </c>
      <c r="R184">
        <f t="shared" si="48"/>
        <v>4</v>
      </c>
      <c r="S184">
        <f t="shared" si="49"/>
        <v>4</v>
      </c>
      <c r="T184" s="36">
        <f t="shared" si="50"/>
        <v>4</v>
      </c>
      <c r="U184" s="36">
        <f t="shared" si="51"/>
        <v>1</v>
      </c>
      <c r="V184" s="36">
        <f t="shared" si="52"/>
        <v>4</v>
      </c>
      <c r="W184" s="36">
        <f t="shared" si="53"/>
        <v>1</v>
      </c>
      <c r="X184" s="36">
        <f t="shared" si="54"/>
        <v>1</v>
      </c>
      <c r="Y184" s="36">
        <f t="shared" si="55"/>
        <v>3</v>
      </c>
      <c r="Z184" s="36">
        <f t="shared" si="56"/>
        <v>4</v>
      </c>
      <c r="AA184" s="36">
        <f t="shared" si="57"/>
        <v>4</v>
      </c>
      <c r="AB184" s="36">
        <f t="shared" si="58"/>
        <v>3</v>
      </c>
      <c r="AC184" s="170">
        <f t="shared" si="59"/>
        <v>3.1818181818181817</v>
      </c>
      <c r="AD184" s="36">
        <f t="shared" si="60"/>
        <v>3</v>
      </c>
      <c r="AE184" s="36" t="str">
        <f t="shared" si="46"/>
        <v>Highly Suitable</v>
      </c>
      <c r="AF184" s="171">
        <f t="shared" si="61"/>
        <v>0.92</v>
      </c>
      <c r="AG184" s="36" t="str">
        <f t="shared" si="62"/>
        <v>Very High</v>
      </c>
    </row>
    <row r="185" spans="1:33" x14ac:dyDescent="0.25">
      <c r="A185" t="str">
        <f>INDEX(Aquifer!A:A,MATCH(B185,Aquifer!C:C,0))</f>
        <v>meghalaya</v>
      </c>
      <c r="B185" s="29" t="s">
        <v>62</v>
      </c>
      <c r="C185" s="9">
        <v>4.3763913937592003</v>
      </c>
      <c r="D185" s="7">
        <f>INDEX(Aquifer!L:L,MATCH(B185,Aquifer!C:C,0))*100</f>
        <v>127.94240302148083</v>
      </c>
      <c r="E185" s="7">
        <v>39.1</v>
      </c>
      <c r="F185" s="7">
        <v>35.628300494009423</v>
      </c>
      <c r="G185" s="8">
        <v>2</v>
      </c>
      <c r="H185" s="8">
        <f>INDEX(Aquifer!H:H,MATCH(B185,Aquifer!C:C,0))</f>
        <v>17.940000000000001</v>
      </c>
      <c r="I185" s="8">
        <f>INDEX(surface_water_body!E:E,MATCH(B185,surface_water_body!A:A,0))</f>
        <v>1.6706781296954514</v>
      </c>
      <c r="J185" s="8">
        <f>INDEX(Aquifer!J:J,MATCH(B185,Aquifer!C:C,0))*100</f>
        <v>23.532919052239414</v>
      </c>
      <c r="K185" s="8">
        <f>(INDEX(Tariff!D:D,MATCH(Adaptation!A185,Tariff!A:A,0)))*100</f>
        <v>300</v>
      </c>
      <c r="L185" s="8">
        <v>13.19</v>
      </c>
      <c r="M185" s="8">
        <v>3.5</v>
      </c>
      <c r="N185" s="8">
        <v>71.91</v>
      </c>
      <c r="P185" s="15"/>
      <c r="Q185">
        <f t="shared" si="47"/>
        <v>2</v>
      </c>
      <c r="R185">
        <f t="shared" si="48"/>
        <v>4</v>
      </c>
      <c r="S185">
        <f t="shared" si="49"/>
        <v>3</v>
      </c>
      <c r="T185" s="36">
        <f t="shared" si="50"/>
        <v>2</v>
      </c>
      <c r="U185" s="36">
        <f t="shared" si="51"/>
        <v>4</v>
      </c>
      <c r="V185" s="36">
        <f t="shared" si="52"/>
        <v>4</v>
      </c>
      <c r="W185" s="36">
        <f t="shared" si="53"/>
        <v>2</v>
      </c>
      <c r="X185" s="36">
        <f t="shared" si="54"/>
        <v>1</v>
      </c>
      <c r="Y185" s="36">
        <f t="shared" si="55"/>
        <v>4</v>
      </c>
      <c r="Z185" s="36">
        <f t="shared" si="56"/>
        <v>4</v>
      </c>
      <c r="AA185" s="36">
        <f t="shared" si="57"/>
        <v>4</v>
      </c>
      <c r="AB185" s="36">
        <f t="shared" si="58"/>
        <v>3</v>
      </c>
      <c r="AC185" s="170">
        <f t="shared" si="59"/>
        <v>3</v>
      </c>
      <c r="AD185" s="36">
        <f t="shared" si="60"/>
        <v>3</v>
      </c>
      <c r="AE185" s="36" t="str">
        <f t="shared" si="46"/>
        <v>Highly Suitable</v>
      </c>
      <c r="AF185" s="171">
        <f t="shared" si="61"/>
        <v>0.74399999999999999</v>
      </c>
      <c r="AG185" s="36" t="str">
        <f t="shared" si="62"/>
        <v>High</v>
      </c>
    </row>
    <row r="186" spans="1:33" x14ac:dyDescent="0.25">
      <c r="A186" t="str">
        <f>INDEX(Aquifer!A:A,MATCH(B186,Aquifer!C:C,0))</f>
        <v>andhra pradesh</v>
      </c>
      <c r="B186" s="29" t="s">
        <v>370</v>
      </c>
      <c r="C186" s="9">
        <v>5.0749268518118003</v>
      </c>
      <c r="D186" s="7">
        <f>INDEX(Aquifer!L:L,MATCH(B186,Aquifer!C:C,0))*100</f>
        <v>157.20417828576089</v>
      </c>
      <c r="E186" s="7">
        <v>74</v>
      </c>
      <c r="F186" s="7">
        <v>62.359858582421111</v>
      </c>
      <c r="G186" s="8">
        <v>96</v>
      </c>
      <c r="H186" s="8">
        <f>INDEX(Aquifer!H:H,MATCH(B186,Aquifer!C:C,0))</f>
        <v>29.69</v>
      </c>
      <c r="I186" s="8">
        <f>INDEX(surface_water_body!E:E,MATCH(B186,surface_water_body!A:A,0))</f>
        <v>3.1806995455864748</v>
      </c>
      <c r="J186" s="8">
        <f>INDEX(Aquifer!J:J,MATCH(B186,Aquifer!C:C,0))*100</f>
        <v>31.079841366164978</v>
      </c>
      <c r="K186" s="8">
        <f>(INDEX(Tariff!D:D,MATCH(Adaptation!A186,Tariff!A:A,0)))*100</f>
        <v>0</v>
      </c>
      <c r="L186" s="8">
        <v>24.66</v>
      </c>
      <c r="M186" s="8">
        <v>5.4</v>
      </c>
      <c r="N186" s="8">
        <v>94.9</v>
      </c>
      <c r="P186" s="15"/>
      <c r="Q186">
        <f t="shared" si="47"/>
        <v>3</v>
      </c>
      <c r="R186">
        <f t="shared" si="48"/>
        <v>3</v>
      </c>
      <c r="S186">
        <f t="shared" si="49"/>
        <v>2</v>
      </c>
      <c r="T186" s="36">
        <f t="shared" si="50"/>
        <v>3</v>
      </c>
      <c r="U186" s="36">
        <f t="shared" si="51"/>
        <v>1</v>
      </c>
      <c r="V186" s="36">
        <f t="shared" si="52"/>
        <v>4</v>
      </c>
      <c r="W186" s="36">
        <f t="shared" si="53"/>
        <v>3</v>
      </c>
      <c r="X186" s="36">
        <f t="shared" si="54"/>
        <v>2</v>
      </c>
      <c r="Y186" s="36">
        <f t="shared" si="55"/>
        <v>1</v>
      </c>
      <c r="Z186" s="36">
        <f t="shared" si="56"/>
        <v>4</v>
      </c>
      <c r="AA186" s="36">
        <f t="shared" si="57"/>
        <v>3</v>
      </c>
      <c r="AB186" s="36">
        <f t="shared" si="58"/>
        <v>4</v>
      </c>
      <c r="AC186" s="170">
        <f t="shared" si="59"/>
        <v>2.9090909090909092</v>
      </c>
      <c r="AD186" s="36">
        <f t="shared" si="60"/>
        <v>3</v>
      </c>
      <c r="AE186" s="36" t="str">
        <f t="shared" si="46"/>
        <v>Highly Suitable</v>
      </c>
      <c r="AF186" s="171">
        <f t="shared" si="61"/>
        <v>0.63600000000000001</v>
      </c>
      <c r="AG186" s="36" t="str">
        <f t="shared" si="62"/>
        <v>High</v>
      </c>
    </row>
    <row r="187" spans="1:33" x14ac:dyDescent="0.25">
      <c r="A187" t="str">
        <f>INDEX(Aquifer!A:A,MATCH(B187,Aquifer!C:C,0))</f>
        <v>chhattisgarh</v>
      </c>
      <c r="B187" s="29" t="s">
        <v>371</v>
      </c>
      <c r="C187" s="8">
        <v>5.18</v>
      </c>
      <c r="D187" s="7">
        <f>INDEX(Aquifer!L:L,MATCH(B187,Aquifer!C:C,0))*100</f>
        <v>171.20935472592362</v>
      </c>
      <c r="E187" s="7">
        <v>46.2</v>
      </c>
      <c r="F187" s="7">
        <v>49.738744017970504</v>
      </c>
      <c r="G187" s="8">
        <v>100</v>
      </c>
      <c r="H187" s="8">
        <f>INDEX(Aquifer!H:H,MATCH(B187,Aquifer!C:C,0))</f>
        <v>55.88</v>
      </c>
      <c r="I187" s="8">
        <f>INDEX(surface_water_body!E:E,MATCH(B187,surface_water_body!A:A,0))</f>
        <v>5.5963056929697652</v>
      </c>
      <c r="J187" s="8">
        <f>INDEX(Aquifer!J:J,MATCH(B187,Aquifer!C:C,0))*100</f>
        <v>46.795692200293779</v>
      </c>
      <c r="K187" s="8">
        <f>(INDEX(Tariff!D:D,MATCH(Adaptation!A187,Tariff!A:A,0)))*100</f>
        <v>0</v>
      </c>
      <c r="L187" s="8">
        <v>25.679999999999996</v>
      </c>
      <c r="M187" s="8">
        <v>8.2356881787316638</v>
      </c>
      <c r="N187" s="8">
        <v>89.990000000000009</v>
      </c>
      <c r="P187" s="15"/>
      <c r="Q187">
        <f t="shared" si="47"/>
        <v>3</v>
      </c>
      <c r="R187">
        <f t="shared" si="48"/>
        <v>3</v>
      </c>
      <c r="S187">
        <f t="shared" si="49"/>
        <v>3</v>
      </c>
      <c r="T187" s="36">
        <f t="shared" si="50"/>
        <v>3</v>
      </c>
      <c r="U187" s="36">
        <f t="shared" si="51"/>
        <v>1</v>
      </c>
      <c r="V187" s="36">
        <f t="shared" si="52"/>
        <v>3</v>
      </c>
      <c r="W187" s="36">
        <f t="shared" si="53"/>
        <v>4</v>
      </c>
      <c r="X187" s="36">
        <f t="shared" si="54"/>
        <v>2</v>
      </c>
      <c r="Y187" s="36">
        <f t="shared" si="55"/>
        <v>1</v>
      </c>
      <c r="Z187" s="36">
        <f t="shared" si="56"/>
        <v>3</v>
      </c>
      <c r="AA187" s="36">
        <f t="shared" si="57"/>
        <v>3</v>
      </c>
      <c r="AB187" s="36">
        <f t="shared" si="58"/>
        <v>4</v>
      </c>
      <c r="AC187" s="170">
        <f t="shared" si="59"/>
        <v>2.9090909090909092</v>
      </c>
      <c r="AD187" s="36">
        <f t="shared" si="60"/>
        <v>3</v>
      </c>
      <c r="AE187" s="36" t="str">
        <f t="shared" si="46"/>
        <v>Highly Suitable</v>
      </c>
      <c r="AF187" s="171">
        <f t="shared" si="61"/>
        <v>0.63600000000000001</v>
      </c>
      <c r="AG187" s="36" t="str">
        <f t="shared" si="62"/>
        <v>High</v>
      </c>
    </row>
    <row r="188" spans="1:33" x14ac:dyDescent="0.25">
      <c r="A188" t="str">
        <f>INDEX(Aquifer!A:A,MATCH(B188,Aquifer!C:C,0))</f>
        <v>kerala</v>
      </c>
      <c r="B188" s="29" t="s">
        <v>372</v>
      </c>
      <c r="C188" s="9">
        <v>5.0411860074570001</v>
      </c>
      <c r="D188" s="7">
        <f>INDEX(Aquifer!L:L,MATCH(B188,Aquifer!C:C,0))*100</f>
        <v>140.99371943499739</v>
      </c>
      <c r="E188" s="7">
        <v>8.6</v>
      </c>
      <c r="F188" s="7">
        <v>36.746767097720301</v>
      </c>
      <c r="G188" s="8">
        <v>100</v>
      </c>
      <c r="H188" s="8">
        <f>INDEX(Aquifer!H:H,MATCH(B188,Aquifer!C:C,0))</f>
        <v>37.630000000000003</v>
      </c>
      <c r="I188" s="8">
        <f>INDEX(surface_water_body!E:E,MATCH(B188,surface_water_body!A:A,0))</f>
        <v>3.4569785733982665</v>
      </c>
      <c r="J188" s="8">
        <f>INDEX(Aquifer!J:J,MATCH(B188,Aquifer!C:C,0))*100</f>
        <v>30.370518363823471</v>
      </c>
      <c r="K188" s="8">
        <f>(INDEX(Tariff!D:D,MATCH(Adaptation!A188,Tariff!A:A,0)))*100</f>
        <v>195</v>
      </c>
      <c r="L188" s="8">
        <v>36.07</v>
      </c>
      <c r="M188" s="8">
        <v>5.5</v>
      </c>
      <c r="N188" s="8">
        <v>99.32</v>
      </c>
      <c r="P188" s="15"/>
      <c r="Q188">
        <f t="shared" si="47"/>
        <v>3</v>
      </c>
      <c r="R188">
        <f t="shared" si="48"/>
        <v>3</v>
      </c>
      <c r="S188">
        <f t="shared" si="49"/>
        <v>4</v>
      </c>
      <c r="T188" s="36">
        <f t="shared" si="50"/>
        <v>2</v>
      </c>
      <c r="U188" s="36">
        <f t="shared" si="51"/>
        <v>1</v>
      </c>
      <c r="V188" s="36">
        <f t="shared" si="52"/>
        <v>4</v>
      </c>
      <c r="W188" s="36">
        <f t="shared" si="53"/>
        <v>3</v>
      </c>
      <c r="X188" s="36">
        <f t="shared" si="54"/>
        <v>2</v>
      </c>
      <c r="Y188" s="36">
        <f t="shared" si="55"/>
        <v>3</v>
      </c>
      <c r="Z188" s="36">
        <f t="shared" si="56"/>
        <v>3</v>
      </c>
      <c r="AA188" s="36">
        <f t="shared" si="57"/>
        <v>3</v>
      </c>
      <c r="AB188" s="36">
        <f t="shared" si="58"/>
        <v>4</v>
      </c>
      <c r="AC188" s="170">
        <f t="shared" si="59"/>
        <v>3.0909090909090908</v>
      </c>
      <c r="AD188" s="36">
        <f t="shared" si="60"/>
        <v>3</v>
      </c>
      <c r="AE188" s="36" t="str">
        <f t="shared" si="46"/>
        <v>Highly Suitable</v>
      </c>
      <c r="AF188" s="171">
        <f t="shared" si="61"/>
        <v>0.84399999999999997</v>
      </c>
      <c r="AG188" s="36" t="str">
        <f t="shared" si="62"/>
        <v>Very High</v>
      </c>
    </row>
    <row r="189" spans="1:33" x14ac:dyDescent="0.25">
      <c r="A189" t="str">
        <f>INDEX(Aquifer!A:A,MATCH(B189,Aquifer!C:C,0))</f>
        <v>arunachal pradesh</v>
      </c>
      <c r="B189" s="29" t="s">
        <v>63</v>
      </c>
      <c r="C189" s="8">
        <v>3.5</v>
      </c>
      <c r="D189" s="7">
        <f>INDEX(Aquifer!L:L,MATCH(B189,Aquifer!C:C,0))*100</f>
        <v>109.19513059921995</v>
      </c>
      <c r="E189" s="7">
        <v>0</v>
      </c>
      <c r="F189" s="7">
        <v>19.369865936488743</v>
      </c>
      <c r="G189" s="8">
        <v>0</v>
      </c>
      <c r="H189" s="8">
        <f>INDEX(Aquifer!H:H,MATCH(B189,Aquifer!C:C,0))</f>
        <v>0</v>
      </c>
      <c r="I189" s="8">
        <f>INDEX(surface_water_body!E:E,MATCH(B189,surface_water_body!A:A,0))</f>
        <v>0</v>
      </c>
      <c r="J189" s="8">
        <f>INDEX(Aquifer!J:J,MATCH(B189,Aquifer!C:C,0))*100</f>
        <v>40.870447299777801</v>
      </c>
      <c r="K189" s="8">
        <f>(INDEX(Tariff!D:D,MATCH(Adaptation!A189,Tariff!A:A,0)))*100</f>
        <v>290</v>
      </c>
      <c r="L189" s="8">
        <v>5.07</v>
      </c>
      <c r="M189" s="8">
        <v>4.0271560489848328</v>
      </c>
      <c r="N189" s="8">
        <v>53</v>
      </c>
      <c r="P189" s="15"/>
      <c r="Q189">
        <f t="shared" si="47"/>
        <v>1</v>
      </c>
      <c r="R189">
        <f t="shared" si="48"/>
        <v>4</v>
      </c>
      <c r="S189">
        <f t="shared" si="49"/>
        <v>4</v>
      </c>
      <c r="T189" s="36">
        <f t="shared" si="50"/>
        <v>1</v>
      </c>
      <c r="U189" s="36">
        <f t="shared" si="51"/>
        <v>4</v>
      </c>
      <c r="V189" s="36">
        <f t="shared" si="52"/>
        <v>4</v>
      </c>
      <c r="W189" s="36">
        <f t="shared" si="53"/>
        <v>1</v>
      </c>
      <c r="X189" s="36">
        <f t="shared" si="54"/>
        <v>2</v>
      </c>
      <c r="Y189" s="36">
        <f t="shared" si="55"/>
        <v>3</v>
      </c>
      <c r="Z189" s="36">
        <f t="shared" si="56"/>
        <v>4</v>
      </c>
      <c r="AA189" s="36">
        <f t="shared" si="57"/>
        <v>4</v>
      </c>
      <c r="AB189" s="36">
        <f t="shared" si="58"/>
        <v>2</v>
      </c>
      <c r="AC189" s="170">
        <f t="shared" si="59"/>
        <v>2.7272727272727271</v>
      </c>
      <c r="AD189" s="36">
        <f t="shared" si="60"/>
        <v>3</v>
      </c>
      <c r="AE189" s="36" t="str">
        <f t="shared" si="46"/>
        <v>Highly Suitable</v>
      </c>
      <c r="AF189" s="171">
        <f t="shared" si="61"/>
        <v>0.41699999999999998</v>
      </c>
      <c r="AG189" s="36" t="str">
        <f t="shared" si="62"/>
        <v>Moderate</v>
      </c>
    </row>
    <row r="190" spans="1:33" x14ac:dyDescent="0.25">
      <c r="A190" t="str">
        <f>INDEX(Aquifer!A:A,MATCH(B190,Aquifer!C:C,0))</f>
        <v>maharashtra</v>
      </c>
      <c r="B190" s="29" t="s">
        <v>64</v>
      </c>
      <c r="C190" s="9">
        <v>5.3441989361043003</v>
      </c>
      <c r="D190" s="7">
        <f>INDEX(Aquifer!L:L,MATCH(B190,Aquifer!C:C,0))*100</f>
        <v>148.85861711236245</v>
      </c>
      <c r="E190" s="7">
        <v>0</v>
      </c>
      <c r="F190" s="7">
        <v>72.054326188705701</v>
      </c>
      <c r="G190" s="8">
        <v>99</v>
      </c>
      <c r="H190" s="8">
        <f>INDEX(Aquifer!H:H,MATCH(B190,Aquifer!C:C,0))</f>
        <v>71.64</v>
      </c>
      <c r="I190" s="8">
        <f>INDEX(surface_water_body!E:E,MATCH(B190,surface_water_body!A:A,0))</f>
        <v>3.3637260079174323</v>
      </c>
      <c r="J190" s="8">
        <f>INDEX(Aquifer!J:J,MATCH(B190,Aquifer!C:C,0))*100</f>
        <v>66.888982488462503</v>
      </c>
      <c r="K190" s="8">
        <f>(INDEX(Tariff!D:D,MATCH(Adaptation!A190,Tariff!A:A,0)))*100</f>
        <v>155</v>
      </c>
      <c r="L190" s="8">
        <v>94.54</v>
      </c>
      <c r="M190" s="8">
        <v>10.64</v>
      </c>
      <c r="N190" s="8">
        <v>81.8</v>
      </c>
      <c r="P190" s="15"/>
      <c r="Q190">
        <f t="shared" si="47"/>
        <v>4</v>
      </c>
      <c r="R190">
        <f t="shared" si="48"/>
        <v>3</v>
      </c>
      <c r="S190">
        <f t="shared" si="49"/>
        <v>4</v>
      </c>
      <c r="T190" s="36">
        <f t="shared" si="50"/>
        <v>4</v>
      </c>
      <c r="U190" s="36">
        <f t="shared" si="51"/>
        <v>1</v>
      </c>
      <c r="V190" s="36">
        <f t="shared" si="52"/>
        <v>2</v>
      </c>
      <c r="W190" s="36">
        <f t="shared" si="53"/>
        <v>3</v>
      </c>
      <c r="X190" s="36">
        <f t="shared" si="54"/>
        <v>3</v>
      </c>
      <c r="Y190" s="36">
        <f t="shared" si="55"/>
        <v>3</v>
      </c>
      <c r="Z190" s="36">
        <f t="shared" si="56"/>
        <v>1</v>
      </c>
      <c r="AA190" s="36">
        <f t="shared" si="57"/>
        <v>2</v>
      </c>
      <c r="AB190" s="36">
        <f t="shared" si="58"/>
        <v>4</v>
      </c>
      <c r="AC190" s="170">
        <f t="shared" si="59"/>
        <v>3</v>
      </c>
      <c r="AD190" s="36">
        <f t="shared" si="60"/>
        <v>3</v>
      </c>
      <c r="AE190" s="36" t="str">
        <f t="shared" si="46"/>
        <v>Highly Suitable</v>
      </c>
      <c r="AF190" s="171">
        <f t="shared" si="61"/>
        <v>0.74399999999999999</v>
      </c>
      <c r="AG190" s="36" t="str">
        <f t="shared" si="62"/>
        <v>High</v>
      </c>
    </row>
    <row r="191" spans="1:33" x14ac:dyDescent="0.25">
      <c r="A191" t="str">
        <f>INDEX(Aquifer!A:A,MATCH(B191,Aquifer!C:C,0))</f>
        <v>uttar pradesh</v>
      </c>
      <c r="B191" s="29" t="s">
        <v>373</v>
      </c>
      <c r="C191" s="8">
        <v>4.78</v>
      </c>
      <c r="D191" s="7">
        <f>INDEX(Aquifer!L:L,MATCH(B191,Aquifer!C:C,0))*100</f>
        <v>114.06692481072646</v>
      </c>
      <c r="E191" s="7">
        <v>0</v>
      </c>
      <c r="F191" s="7">
        <v>73.256697899203886</v>
      </c>
      <c r="G191" s="8">
        <v>30</v>
      </c>
      <c r="H191" s="8">
        <f>INDEX(Aquifer!H:H,MATCH(B191,Aquifer!C:C,0))</f>
        <v>59.58</v>
      </c>
      <c r="I191" s="8">
        <f>INDEX(surface_water_body!E:E,MATCH(B191,surface_water_body!A:A,0))</f>
        <v>0.38349264612347028</v>
      </c>
      <c r="J191" s="8">
        <f>INDEX(Aquifer!J:J,MATCH(B191,Aquifer!C:C,0))*100</f>
        <v>25.88400921490474</v>
      </c>
      <c r="K191" s="8">
        <f>(INDEX(Tariff!D:D,MATCH(Adaptation!A191,Tariff!A:A,0)))*100</f>
        <v>0</v>
      </c>
      <c r="L191" s="8">
        <v>79.73</v>
      </c>
      <c r="M191" s="8">
        <v>4.3899999999999997</v>
      </c>
      <c r="N191" s="8">
        <v>93.195102519999992</v>
      </c>
      <c r="P191" s="15"/>
      <c r="Q191">
        <f t="shared" si="47"/>
        <v>3</v>
      </c>
      <c r="R191">
        <f t="shared" si="48"/>
        <v>4</v>
      </c>
      <c r="S191">
        <f t="shared" si="49"/>
        <v>4</v>
      </c>
      <c r="T191" s="36">
        <f t="shared" si="50"/>
        <v>4</v>
      </c>
      <c r="U191" s="36">
        <f t="shared" si="51"/>
        <v>3</v>
      </c>
      <c r="V191" s="36">
        <f t="shared" si="52"/>
        <v>3</v>
      </c>
      <c r="W191" s="36">
        <f t="shared" si="53"/>
        <v>1</v>
      </c>
      <c r="X191" s="36">
        <f t="shared" si="54"/>
        <v>2</v>
      </c>
      <c r="Y191" s="36">
        <f t="shared" si="55"/>
        <v>1</v>
      </c>
      <c r="Z191" s="36">
        <f t="shared" si="56"/>
        <v>1</v>
      </c>
      <c r="AA191" s="36">
        <f t="shared" si="57"/>
        <v>4</v>
      </c>
      <c r="AB191" s="36">
        <f t="shared" si="58"/>
        <v>4</v>
      </c>
      <c r="AC191" s="170">
        <f t="shared" si="59"/>
        <v>2.8181818181818183</v>
      </c>
      <c r="AD191" s="36">
        <f t="shared" si="60"/>
        <v>3</v>
      </c>
      <c r="AE191" s="36" t="str">
        <f t="shared" si="46"/>
        <v>Highly Suitable</v>
      </c>
      <c r="AF191" s="171">
        <f t="shared" si="61"/>
        <v>0.52700000000000002</v>
      </c>
      <c r="AG191" s="36" t="str">
        <f t="shared" si="62"/>
        <v>Moderate</v>
      </c>
    </row>
    <row r="192" spans="1:33" x14ac:dyDescent="0.25">
      <c r="A192" t="str">
        <f>INDEX(Aquifer!A:A,MATCH(B192,Aquifer!C:C,0))</f>
        <v>jammu and kashmir</v>
      </c>
      <c r="B192" s="29" t="s">
        <v>374</v>
      </c>
      <c r="C192" s="8">
        <v>4.5</v>
      </c>
      <c r="D192" s="7">
        <f>INDEX(Aquifer!L:L,MATCH(B192,Aquifer!C:C,0))*100</f>
        <v>116.61667380850356</v>
      </c>
      <c r="E192" s="7">
        <v>56.7</v>
      </c>
      <c r="F192" s="7">
        <v>43.750420450723169</v>
      </c>
      <c r="G192" s="8">
        <v>100</v>
      </c>
      <c r="H192" s="8">
        <f>INDEX(Aquifer!H:H,MATCH(B192,Aquifer!C:C,0))</f>
        <v>31.41</v>
      </c>
      <c r="I192" s="8">
        <f>INDEX(surface_water_body!E:E,MATCH(B192,surface_water_body!A:A,0))</f>
        <v>7.8467541682250433E-4</v>
      </c>
      <c r="J192" s="8">
        <f>INDEX(Aquifer!J:J,MATCH(B192,Aquifer!C:C,0))*100</f>
        <v>61.112081005586596</v>
      </c>
      <c r="K192" s="8">
        <f>(INDEX(Tariff!D:D,MATCH(Adaptation!A192,Tariff!A:A,0)))*100</f>
        <v>235</v>
      </c>
      <c r="L192" s="8">
        <v>0.67999999999999994</v>
      </c>
      <c r="M192" s="8">
        <v>2</v>
      </c>
      <c r="N192" s="8">
        <v>98.320000000000007</v>
      </c>
      <c r="P192" s="15"/>
      <c r="Q192">
        <f t="shared" si="47"/>
        <v>3</v>
      </c>
      <c r="R192">
        <f t="shared" si="48"/>
        <v>4</v>
      </c>
      <c r="S192">
        <f t="shared" si="49"/>
        <v>2</v>
      </c>
      <c r="T192" s="36">
        <f t="shared" si="50"/>
        <v>2</v>
      </c>
      <c r="U192" s="36">
        <f t="shared" si="51"/>
        <v>1</v>
      </c>
      <c r="V192" s="36">
        <f t="shared" si="52"/>
        <v>4</v>
      </c>
      <c r="W192" s="36">
        <f t="shared" si="53"/>
        <v>1</v>
      </c>
      <c r="X192" s="36">
        <f t="shared" si="54"/>
        <v>3</v>
      </c>
      <c r="Y192" s="36">
        <f t="shared" si="55"/>
        <v>3</v>
      </c>
      <c r="Z192" s="36">
        <f t="shared" si="56"/>
        <v>4</v>
      </c>
      <c r="AA192" s="36">
        <f t="shared" si="57"/>
        <v>4</v>
      </c>
      <c r="AB192" s="36">
        <f t="shared" si="58"/>
        <v>4</v>
      </c>
      <c r="AC192" s="170">
        <f t="shared" si="59"/>
        <v>3.0909090909090908</v>
      </c>
      <c r="AD192" s="36">
        <f t="shared" si="60"/>
        <v>3</v>
      </c>
      <c r="AE192" s="36" t="str">
        <f t="shared" si="46"/>
        <v>Highly Suitable</v>
      </c>
      <c r="AF192" s="171">
        <f t="shared" si="61"/>
        <v>0.84399999999999997</v>
      </c>
      <c r="AG192" s="36" t="str">
        <f t="shared" si="62"/>
        <v>Very High</v>
      </c>
    </row>
    <row r="193" spans="1:33" x14ac:dyDescent="0.25">
      <c r="A193" t="str">
        <f>INDEX(Aquifer!A:A,MATCH(B193,Aquifer!C:C,0))</f>
        <v>karnataka</v>
      </c>
      <c r="B193" s="29" t="s">
        <v>65</v>
      </c>
      <c r="C193" s="9">
        <v>5.4534573270206996</v>
      </c>
      <c r="D193" s="7">
        <f>INDEX(Aquifer!L:L,MATCH(B193,Aquifer!C:C,0))*100</f>
        <v>124.91295124757058</v>
      </c>
      <c r="E193" s="7">
        <v>50.4</v>
      </c>
      <c r="F193" s="7">
        <v>72.692537529652498</v>
      </c>
      <c r="G193" s="8">
        <v>2</v>
      </c>
      <c r="H193" s="8">
        <f>INDEX(Aquifer!H:H,MATCH(B193,Aquifer!C:C,0))</f>
        <v>27.46</v>
      </c>
      <c r="I193" s="8">
        <f>INDEX(surface_water_body!E:E,MATCH(B193,surface_water_body!A:A,0))</f>
        <v>0.29686955787386476</v>
      </c>
      <c r="J193" s="8">
        <f>INDEX(Aquifer!J:J,MATCH(B193,Aquifer!C:C,0))*100</f>
        <v>61.18016774382464</v>
      </c>
      <c r="K193" s="8">
        <f>(INDEX(Tariff!D:D,MATCH(Adaptation!A193,Tariff!A:A,0)))*100</f>
        <v>0</v>
      </c>
      <c r="L193" s="8">
        <v>37.31</v>
      </c>
      <c r="M193" s="8">
        <v>8.5</v>
      </c>
      <c r="N193" s="8">
        <v>72.28</v>
      </c>
      <c r="P193" s="15"/>
      <c r="Q193">
        <f t="shared" si="47"/>
        <v>4</v>
      </c>
      <c r="R193">
        <f t="shared" si="48"/>
        <v>4</v>
      </c>
      <c r="S193">
        <f t="shared" si="49"/>
        <v>2</v>
      </c>
      <c r="T193" s="36">
        <f t="shared" si="50"/>
        <v>4</v>
      </c>
      <c r="U193" s="36">
        <f t="shared" si="51"/>
        <v>4</v>
      </c>
      <c r="V193" s="36">
        <f t="shared" si="52"/>
        <v>4</v>
      </c>
      <c r="W193" s="36">
        <f t="shared" si="53"/>
        <v>1</v>
      </c>
      <c r="X193" s="36">
        <f t="shared" si="54"/>
        <v>3</v>
      </c>
      <c r="Y193" s="36">
        <f t="shared" si="55"/>
        <v>1</v>
      </c>
      <c r="Z193" s="36">
        <f t="shared" si="56"/>
        <v>3</v>
      </c>
      <c r="AA193" s="36">
        <f t="shared" si="57"/>
        <v>3</v>
      </c>
      <c r="AB193" s="36">
        <f t="shared" si="58"/>
        <v>3</v>
      </c>
      <c r="AC193" s="170">
        <f t="shared" si="59"/>
        <v>2.9090909090909092</v>
      </c>
      <c r="AD193" s="36">
        <f t="shared" si="60"/>
        <v>3</v>
      </c>
      <c r="AE193" s="36" t="str">
        <f t="shared" si="46"/>
        <v>Highly Suitable</v>
      </c>
      <c r="AF193" s="171">
        <f t="shared" si="61"/>
        <v>0.63600000000000001</v>
      </c>
      <c r="AG193" s="36" t="str">
        <f t="shared" si="62"/>
        <v>High</v>
      </c>
    </row>
    <row r="194" spans="1:33" x14ac:dyDescent="0.25">
      <c r="A194" t="str">
        <f>INDEX(Aquifer!A:A,MATCH(B194,Aquifer!C:C,0))</f>
        <v>bihar</v>
      </c>
      <c r="B194" s="29" t="s">
        <v>375</v>
      </c>
      <c r="C194" s="9">
        <v>4.6254922922196</v>
      </c>
      <c r="D194" s="7">
        <f>INDEX(Aquifer!L:L,MATCH(B194,Aquifer!C:C,0))*100</f>
        <v>114.14961160571772</v>
      </c>
      <c r="E194" s="7">
        <v>79.7</v>
      </c>
      <c r="F194" s="7">
        <v>55.628977657413678</v>
      </c>
      <c r="G194" s="8">
        <v>30</v>
      </c>
      <c r="H194" s="8">
        <f>INDEX(Aquifer!H:H,MATCH(B194,Aquifer!C:C,0))</f>
        <v>52.34</v>
      </c>
      <c r="I194" s="8">
        <f>INDEX(surface_water_body!E:E,MATCH(B194,surface_water_body!A:A,0))</f>
        <v>2.6863321929900952</v>
      </c>
      <c r="J194" s="8">
        <f>INDEX(Aquifer!J:J,MATCH(B194,Aquifer!C:C,0))*100</f>
        <v>55.481212388370459</v>
      </c>
      <c r="K194" s="8">
        <f>(INDEX(Tariff!D:D,MATCH(Adaptation!A194,Tariff!A:A,0)))*100</f>
        <v>67.5</v>
      </c>
      <c r="L194" s="8">
        <v>83.38</v>
      </c>
      <c r="M194" s="8">
        <v>3.6</v>
      </c>
      <c r="N194" s="8">
        <v>97.83</v>
      </c>
      <c r="P194" s="15"/>
      <c r="Q194">
        <f t="shared" si="47"/>
        <v>3</v>
      </c>
      <c r="R194">
        <f t="shared" si="48"/>
        <v>4</v>
      </c>
      <c r="S194">
        <f t="shared" si="49"/>
        <v>1</v>
      </c>
      <c r="T194" s="36">
        <f t="shared" si="50"/>
        <v>3</v>
      </c>
      <c r="U194" s="36">
        <f t="shared" si="51"/>
        <v>3</v>
      </c>
      <c r="V194" s="36">
        <f t="shared" si="52"/>
        <v>3</v>
      </c>
      <c r="W194" s="36">
        <f t="shared" si="53"/>
        <v>2</v>
      </c>
      <c r="X194" s="36">
        <f t="shared" si="54"/>
        <v>3</v>
      </c>
      <c r="Y194" s="36">
        <f t="shared" si="55"/>
        <v>1</v>
      </c>
      <c r="Z194" s="36">
        <f t="shared" si="56"/>
        <v>1</v>
      </c>
      <c r="AA194" s="36">
        <f t="shared" si="57"/>
        <v>4</v>
      </c>
      <c r="AB194" s="36">
        <f t="shared" si="58"/>
        <v>4</v>
      </c>
      <c r="AC194" s="170">
        <f t="shared" si="59"/>
        <v>2.6363636363636362</v>
      </c>
      <c r="AD194" s="36">
        <f t="shared" si="60"/>
        <v>3</v>
      </c>
      <c r="AE194" s="36" t="str">
        <f t="shared" ref="AE194:AE257" si="63">IF(AD194=1,"Less Suitable",IF(AD194=2,"Moderatly Suitable",IF(AD194=3,"Highly Suitable","Very Highly Suitable")))</f>
        <v>Highly Suitable</v>
      </c>
      <c r="AF194" s="171">
        <f t="shared" si="61"/>
        <v>0.32700000000000001</v>
      </c>
      <c r="AG194" s="36" t="str">
        <f t="shared" si="62"/>
        <v>Low</v>
      </c>
    </row>
    <row r="195" spans="1:33" x14ac:dyDescent="0.25">
      <c r="A195" t="str">
        <f>INDEX(Aquifer!A:A,MATCH(B195,Aquifer!C:C,0))</f>
        <v>uttar pradesh</v>
      </c>
      <c r="B195" s="29" t="s">
        <v>376</v>
      </c>
      <c r="C195" s="9">
        <v>4.6743681291882</v>
      </c>
      <c r="D195" s="7">
        <f>INDEX(Aquifer!L:L,MATCH(B195,Aquifer!C:C,0))*100</f>
        <v>189.16966169439056</v>
      </c>
      <c r="E195" s="7">
        <v>92.1</v>
      </c>
      <c r="F195" s="7">
        <v>76.359354762745795</v>
      </c>
      <c r="G195" s="8">
        <v>35</v>
      </c>
      <c r="H195" s="8">
        <f>INDEX(Aquifer!H:H,MATCH(B195,Aquifer!C:C,0))</f>
        <v>62.33</v>
      </c>
      <c r="I195" s="8">
        <f>INDEX(surface_water_body!E:E,MATCH(B195,surface_water_body!A:A,0))</f>
        <v>0.75781259809059376</v>
      </c>
      <c r="J195" s="8">
        <f>INDEX(Aquifer!J:J,MATCH(B195,Aquifer!C:C,0))*100</f>
        <v>75.647215449762612</v>
      </c>
      <c r="K195" s="8">
        <f>(INDEX(Tariff!D:D,MATCH(Adaptation!A195,Tariff!A:A,0)))*100</f>
        <v>0</v>
      </c>
      <c r="L195" s="8">
        <v>72.070000000000007</v>
      </c>
      <c r="M195" s="8">
        <v>4.1399999999999997</v>
      </c>
      <c r="N195" s="8">
        <v>96.221565729000005</v>
      </c>
      <c r="P195" s="15"/>
      <c r="Q195">
        <f t="shared" ref="Q195:Q258" si="64">IF(C195&lt;3.75,1,IF(C195&lt;4.5,2,IF(C195&lt;5.25,3,4)))</f>
        <v>3</v>
      </c>
      <c r="R195">
        <f t="shared" ref="R195:R258" si="65">IF(D195&lt;140,4,IF(D195&lt;180,3,IF(D195&lt;220,2,1)))</f>
        <v>2</v>
      </c>
      <c r="S195">
        <f t="shared" ref="S195:S258" si="66">IF(E195&lt;25,4,IF(E195&lt;50,3,IF(E195&lt;75,2,1)))</f>
        <v>1</v>
      </c>
      <c r="T195" s="36">
        <f t="shared" ref="T195:T258" si="67">IF(F195&lt;28.5,1,IF(F195&lt;48,2,IF(F195&lt;67.5,3,4)))</f>
        <v>4</v>
      </c>
      <c r="U195" s="36">
        <f t="shared" ref="U195:U258" si="68">IF(G195&lt;25,4,IF(G195&lt;50,3,IF(G195&lt;75,2,1)))</f>
        <v>3</v>
      </c>
      <c r="V195" s="36">
        <f t="shared" ref="V195:V258" si="69">IF(H195&lt;50,4,IF(H195&lt;70,3,IF(H195&lt;100,2,1)))</f>
        <v>3</v>
      </c>
      <c r="W195" s="36">
        <f t="shared" ref="W195:W258" si="70">IF(I195&lt;1,1,IF(I195&lt;3,2,IF(I195&lt;5,3,4)))</f>
        <v>1</v>
      </c>
      <c r="X195" s="36">
        <f t="shared" ref="X195:X258" si="71">IF(J195&lt;25,1,IF(J195&lt;50,2,IF(J195&lt;75,3,4)))</f>
        <v>4</v>
      </c>
      <c r="Y195" s="36">
        <f t="shared" ref="Y195:Y258" si="72">IF(K195&lt;70,1,IF(K195&lt;150,2,IF(K195&lt;300,3,4)))</f>
        <v>1</v>
      </c>
      <c r="Z195" s="36">
        <f t="shared" ref="Z195:Z258" si="73">IF(L195&lt;25,4,IF(L195&lt;50,3,IF(L195&lt;75,2,1)))</f>
        <v>2</v>
      </c>
      <c r="AA195" s="36">
        <f t="shared" ref="AA195:AA258" si="74">IF(M195&lt;5,4,IF(M195&lt;10,3,IF(M195&lt;20,2,1)))</f>
        <v>4</v>
      </c>
      <c r="AB195" s="36">
        <f t="shared" ref="AB195:AB258" si="75">IF(N195&lt;35,1,IF(N195&lt;60,2,IF(N195&lt;80,3,4)))</f>
        <v>4</v>
      </c>
      <c r="AC195" s="170">
        <f t="shared" ref="AC195:AC258" si="76">(Q195+R195+S195+T195+V195+W195+X195+Y195+Z195+AA195+AB195)/11</f>
        <v>2.6363636363636362</v>
      </c>
      <c r="AD195" s="36">
        <f t="shared" ref="AD195:AD258" si="77">IF(AC195&lt;1.5,1,IF(AC195&lt;=2.5,2,IF(AC195&lt;3.5,3,4)))</f>
        <v>3</v>
      </c>
      <c r="AE195" s="36" t="str">
        <f t="shared" si="63"/>
        <v>Highly Suitable</v>
      </c>
      <c r="AF195" s="171">
        <f t="shared" ref="AF195:AF258" si="78">_xlfn.PERCENTRANK.INC(AC:AC,AC195)</f>
        <v>0.32700000000000001</v>
      </c>
      <c r="AG195" s="36" t="str">
        <f t="shared" ref="AG195:AG258" si="79">IF(AF195&gt;0.8, "Very High", IF(AND(AF195&lt;=0.8,AF195&gt;0.6), "High", IF(AND(AF195&lt;=0.6, AF195&gt;0.4),"Moderate",IF(AND(AF195&lt;=0.4, AF195&gt;0.2),"Low", "Very Low"))))</f>
        <v>Low</v>
      </c>
    </row>
    <row r="196" spans="1:33" x14ac:dyDescent="0.25">
      <c r="A196" t="str">
        <f>INDEX(Aquifer!A:A,MATCH(B196,Aquifer!C:C,0))</f>
        <v>assam</v>
      </c>
      <c r="B196" s="29" t="s">
        <v>377</v>
      </c>
      <c r="C196" s="9">
        <v>4.4093095107903997</v>
      </c>
      <c r="D196" s="7">
        <f>INDEX(Aquifer!L:L,MATCH(B196,Aquifer!C:C,0))*100</f>
        <v>168.64477093731253</v>
      </c>
      <c r="E196" s="7">
        <v>13.4</v>
      </c>
      <c r="F196" s="7">
        <v>35.633980640894606</v>
      </c>
      <c r="G196" s="8">
        <v>3</v>
      </c>
      <c r="H196" s="8">
        <f>INDEX(Aquifer!H:H,MATCH(B196,Aquifer!C:C,0))</f>
        <v>28.66</v>
      </c>
      <c r="I196" s="8">
        <f>INDEX(surface_water_body!E:E,MATCH(B196,surface_water_body!A:A,0))</f>
        <v>0.75160994287370264</v>
      </c>
      <c r="J196" s="8">
        <f>INDEX(Aquifer!J:J,MATCH(B196,Aquifer!C:C,0))*100</f>
        <v>42.348546686055002</v>
      </c>
      <c r="K196" s="8">
        <f>(INDEX(Tariff!D:D,MATCH(Adaptation!A196,Tariff!A:A,0)))*100</f>
        <v>465.00000000000006</v>
      </c>
      <c r="L196" s="8">
        <v>66.28</v>
      </c>
      <c r="M196" s="8">
        <v>4.8</v>
      </c>
      <c r="N196" s="8">
        <v>87.899999999999991</v>
      </c>
      <c r="P196" s="15"/>
      <c r="Q196">
        <f t="shared" si="64"/>
        <v>2</v>
      </c>
      <c r="R196">
        <f t="shared" si="65"/>
        <v>3</v>
      </c>
      <c r="S196">
        <f t="shared" si="66"/>
        <v>4</v>
      </c>
      <c r="T196" s="36">
        <f t="shared" si="67"/>
        <v>2</v>
      </c>
      <c r="U196" s="36">
        <f t="shared" si="68"/>
        <v>4</v>
      </c>
      <c r="V196" s="36">
        <f t="shared" si="69"/>
        <v>4</v>
      </c>
      <c r="W196" s="36">
        <f t="shared" si="70"/>
        <v>1</v>
      </c>
      <c r="X196" s="36">
        <f t="shared" si="71"/>
        <v>2</v>
      </c>
      <c r="Y196" s="36">
        <f t="shared" si="72"/>
        <v>4</v>
      </c>
      <c r="Z196" s="36">
        <f t="shared" si="73"/>
        <v>2</v>
      </c>
      <c r="AA196" s="36">
        <f t="shared" si="74"/>
        <v>4</v>
      </c>
      <c r="AB196" s="36">
        <f t="shared" si="75"/>
        <v>4</v>
      </c>
      <c r="AC196" s="170">
        <f t="shared" si="76"/>
        <v>2.9090909090909092</v>
      </c>
      <c r="AD196" s="36">
        <f t="shared" si="77"/>
        <v>3</v>
      </c>
      <c r="AE196" s="36" t="str">
        <f t="shared" si="63"/>
        <v>Highly Suitable</v>
      </c>
      <c r="AF196" s="171">
        <f t="shared" si="78"/>
        <v>0.63600000000000001</v>
      </c>
      <c r="AG196" s="36" t="str">
        <f t="shared" si="79"/>
        <v>High</v>
      </c>
    </row>
    <row r="197" spans="1:33" x14ac:dyDescent="0.25">
      <c r="A197" t="str">
        <f>INDEX(Aquifer!A:A,MATCH(B197,Aquifer!C:C,0))</f>
        <v>karnataka</v>
      </c>
      <c r="B197" s="29" t="s">
        <v>66</v>
      </c>
      <c r="C197" s="8">
        <v>5.38</v>
      </c>
      <c r="D197" s="7">
        <f>INDEX(Aquifer!L:L,MATCH(B197,Aquifer!C:C,0))*100</f>
        <v>153.64490212185873</v>
      </c>
      <c r="E197" s="7">
        <v>16.399999999999999</v>
      </c>
      <c r="F197" s="7">
        <v>66.517712433433672</v>
      </c>
      <c r="G197" s="8">
        <v>99</v>
      </c>
      <c r="H197" s="8">
        <f>INDEX(Aquifer!H:H,MATCH(B197,Aquifer!C:C,0))</f>
        <v>74.62</v>
      </c>
      <c r="I197" s="8">
        <f>INDEX(surface_water_body!E:E,MATCH(B197,surface_water_body!A:A,0))</f>
        <v>1.9151091263417894E-2</v>
      </c>
      <c r="J197" s="8">
        <f>INDEX(Aquifer!J:J,MATCH(B197,Aquifer!C:C,0))*100</f>
        <v>84.427815294761814</v>
      </c>
      <c r="K197" s="8">
        <f>(INDEX(Tariff!D:D,MATCH(Adaptation!A197,Tariff!A:A,0)))*100</f>
        <v>0</v>
      </c>
      <c r="L197" s="8">
        <v>49.669999999999995</v>
      </c>
      <c r="M197" s="8">
        <v>10.4</v>
      </c>
      <c r="N197" s="8">
        <v>64.06</v>
      </c>
      <c r="P197" s="15"/>
      <c r="Q197">
        <f t="shared" si="64"/>
        <v>4</v>
      </c>
      <c r="R197">
        <f t="shared" si="65"/>
        <v>3</v>
      </c>
      <c r="S197">
        <f t="shared" si="66"/>
        <v>4</v>
      </c>
      <c r="T197" s="36">
        <f t="shared" si="67"/>
        <v>3</v>
      </c>
      <c r="U197" s="36">
        <f t="shared" si="68"/>
        <v>1</v>
      </c>
      <c r="V197" s="36">
        <f t="shared" si="69"/>
        <v>2</v>
      </c>
      <c r="W197" s="36">
        <f t="shared" si="70"/>
        <v>1</v>
      </c>
      <c r="X197" s="36">
        <f t="shared" si="71"/>
        <v>4</v>
      </c>
      <c r="Y197" s="36">
        <f t="shared" si="72"/>
        <v>1</v>
      </c>
      <c r="Z197" s="36">
        <f t="shared" si="73"/>
        <v>3</v>
      </c>
      <c r="AA197" s="36">
        <f t="shared" si="74"/>
        <v>2</v>
      </c>
      <c r="AB197" s="36">
        <f t="shared" si="75"/>
        <v>3</v>
      </c>
      <c r="AC197" s="170">
        <f t="shared" si="76"/>
        <v>2.7272727272727271</v>
      </c>
      <c r="AD197" s="36">
        <f t="shared" si="77"/>
        <v>3</v>
      </c>
      <c r="AE197" s="36" t="str">
        <f t="shared" si="63"/>
        <v>Highly Suitable</v>
      </c>
      <c r="AF197" s="171">
        <f t="shared" si="78"/>
        <v>0.41699999999999998</v>
      </c>
      <c r="AG197" s="36" t="str">
        <f t="shared" si="79"/>
        <v>Moderate</v>
      </c>
    </row>
    <row r="198" spans="1:33" x14ac:dyDescent="0.25">
      <c r="A198" t="str">
        <f>INDEX(Aquifer!A:A,MATCH(B198,Aquifer!C:C,0))</f>
        <v>uttar pradesh</v>
      </c>
      <c r="B198" s="29" t="s">
        <v>378</v>
      </c>
      <c r="C198" s="9">
        <v>4.7051179361579996</v>
      </c>
      <c r="D198" s="7">
        <f>INDEX(Aquifer!L:L,MATCH(B198,Aquifer!C:C,0))*100</f>
        <v>166.57460418730378</v>
      </c>
      <c r="E198" s="7">
        <v>69.599999999999994</v>
      </c>
      <c r="F198" s="7">
        <v>75.848836426471578</v>
      </c>
      <c r="G198" s="8">
        <v>2</v>
      </c>
      <c r="H198" s="8">
        <f>INDEX(Aquifer!H:H,MATCH(B198,Aquifer!C:C,0))</f>
        <v>63.42</v>
      </c>
      <c r="I198" s="8">
        <f>INDEX(surface_water_body!E:E,MATCH(B198,surface_water_body!A:A,0))</f>
        <v>0.70656425925876509</v>
      </c>
      <c r="J198" s="8">
        <f>INDEX(Aquifer!J:J,MATCH(B198,Aquifer!C:C,0))*100</f>
        <v>71.071574532317868</v>
      </c>
      <c r="K198" s="8">
        <f>(INDEX(Tariff!D:D,MATCH(Adaptation!A198,Tariff!A:A,0)))*100</f>
        <v>0</v>
      </c>
      <c r="L198" s="8">
        <v>78.69</v>
      </c>
      <c r="M198" s="8">
        <v>4.7</v>
      </c>
      <c r="N198" s="8">
        <v>96.826308208</v>
      </c>
      <c r="P198" s="15"/>
      <c r="Q198">
        <f t="shared" si="64"/>
        <v>3</v>
      </c>
      <c r="R198">
        <f t="shared" si="65"/>
        <v>3</v>
      </c>
      <c r="S198">
        <f t="shared" si="66"/>
        <v>2</v>
      </c>
      <c r="T198" s="36">
        <f t="shared" si="67"/>
        <v>4</v>
      </c>
      <c r="U198" s="36">
        <f t="shared" si="68"/>
        <v>4</v>
      </c>
      <c r="V198" s="36">
        <f t="shared" si="69"/>
        <v>3</v>
      </c>
      <c r="W198" s="36">
        <f t="shared" si="70"/>
        <v>1</v>
      </c>
      <c r="X198" s="36">
        <f t="shared" si="71"/>
        <v>3</v>
      </c>
      <c r="Y198" s="36">
        <f t="shared" si="72"/>
        <v>1</v>
      </c>
      <c r="Z198" s="36">
        <f t="shared" si="73"/>
        <v>1</v>
      </c>
      <c r="AA198" s="36">
        <f t="shared" si="74"/>
        <v>4</v>
      </c>
      <c r="AB198" s="36">
        <f t="shared" si="75"/>
        <v>4</v>
      </c>
      <c r="AC198" s="170">
        <f t="shared" si="76"/>
        <v>2.6363636363636362</v>
      </c>
      <c r="AD198" s="36">
        <f t="shared" si="77"/>
        <v>3</v>
      </c>
      <c r="AE198" s="36" t="str">
        <f t="shared" si="63"/>
        <v>Highly Suitable</v>
      </c>
      <c r="AF198" s="171">
        <f t="shared" si="78"/>
        <v>0.32700000000000001</v>
      </c>
      <c r="AG198" s="36" t="str">
        <f t="shared" si="79"/>
        <v>Low</v>
      </c>
    </row>
    <row r="199" spans="1:33" x14ac:dyDescent="0.25">
      <c r="A199" t="str">
        <f>INDEX(Aquifer!A:A,MATCH(B199,Aquifer!C:C,0))</f>
        <v>chhattisgarh</v>
      </c>
      <c r="B199" s="29" t="s">
        <v>379</v>
      </c>
      <c r="C199" s="8">
        <v>5.14</v>
      </c>
      <c r="D199" s="7">
        <f>INDEX(Aquifer!L:L,MATCH(B199,Aquifer!C:C,0))*100</f>
        <v>104.77588157101694</v>
      </c>
      <c r="E199" s="7">
        <v>3.9</v>
      </c>
      <c r="F199" s="7">
        <v>38.793974929235745</v>
      </c>
      <c r="G199" s="8">
        <v>97</v>
      </c>
      <c r="H199" s="8">
        <f>INDEX(Aquifer!H:H,MATCH(B199,Aquifer!C:C,0))</f>
        <v>43.08</v>
      </c>
      <c r="I199" s="8">
        <f>INDEX(surface_water_body!E:E,MATCH(B199,surface_water_body!A:A,0))</f>
        <v>0.15252384393546042</v>
      </c>
      <c r="J199" s="8">
        <f>INDEX(Aquifer!J:J,MATCH(B199,Aquifer!C:C,0))*100</f>
        <v>37.513182529837813</v>
      </c>
      <c r="K199" s="8">
        <f>(INDEX(Tariff!D:D,MATCH(Adaptation!A199,Tariff!A:A,0)))*100</f>
        <v>0</v>
      </c>
      <c r="L199" s="8">
        <v>37.86</v>
      </c>
      <c r="M199" s="8">
        <v>6.5</v>
      </c>
      <c r="N199" s="8">
        <v>65.179999999999993</v>
      </c>
      <c r="P199" s="15"/>
      <c r="Q199">
        <f t="shared" si="64"/>
        <v>3</v>
      </c>
      <c r="R199">
        <f t="shared" si="65"/>
        <v>4</v>
      </c>
      <c r="S199">
        <f t="shared" si="66"/>
        <v>4</v>
      </c>
      <c r="T199" s="36">
        <f t="shared" si="67"/>
        <v>2</v>
      </c>
      <c r="U199" s="36">
        <f t="shared" si="68"/>
        <v>1</v>
      </c>
      <c r="V199" s="36">
        <f t="shared" si="69"/>
        <v>4</v>
      </c>
      <c r="W199" s="36">
        <f t="shared" si="70"/>
        <v>1</v>
      </c>
      <c r="X199" s="36">
        <f t="shared" si="71"/>
        <v>2</v>
      </c>
      <c r="Y199" s="36">
        <f t="shared" si="72"/>
        <v>1</v>
      </c>
      <c r="Z199" s="36">
        <f t="shared" si="73"/>
        <v>3</v>
      </c>
      <c r="AA199" s="36">
        <f t="shared" si="74"/>
        <v>3</v>
      </c>
      <c r="AB199" s="36">
        <f t="shared" si="75"/>
        <v>3</v>
      </c>
      <c r="AC199" s="170">
        <f t="shared" si="76"/>
        <v>2.7272727272727271</v>
      </c>
      <c r="AD199" s="36">
        <f t="shared" si="77"/>
        <v>3</v>
      </c>
      <c r="AE199" s="36" t="str">
        <f t="shared" si="63"/>
        <v>Highly Suitable</v>
      </c>
      <c r="AF199" s="171">
        <f t="shared" si="78"/>
        <v>0.41699999999999998</v>
      </c>
      <c r="AG199" s="36" t="str">
        <f t="shared" si="79"/>
        <v>Moderate</v>
      </c>
    </row>
    <row r="200" spans="1:33" x14ac:dyDescent="0.25">
      <c r="A200" t="str">
        <f>INDEX(Aquifer!A:A,MATCH(B200,Aquifer!C:C,0))</f>
        <v>uttar pradesh</v>
      </c>
      <c r="B200" s="29" t="s">
        <v>380</v>
      </c>
      <c r="C200" s="9">
        <v>5.1070673766155004</v>
      </c>
      <c r="D200" s="7">
        <f>INDEX(Aquifer!L:L,MATCH(B200,Aquifer!C:C,0))*100</f>
        <v>147.61084070377456</v>
      </c>
      <c r="E200" s="7">
        <v>48.1</v>
      </c>
      <c r="F200" s="7">
        <v>71.310414673943626</v>
      </c>
      <c r="G200" s="8">
        <v>18</v>
      </c>
      <c r="H200" s="8">
        <f>INDEX(Aquifer!H:H,MATCH(B200,Aquifer!C:C,0))</f>
        <v>67.540000000000006</v>
      </c>
      <c r="I200" s="8">
        <f>INDEX(surface_water_body!E:E,MATCH(B200,surface_water_body!A:A,0))</f>
        <v>0.25184844254543803</v>
      </c>
      <c r="J200" s="8">
        <f>INDEX(Aquifer!J:J,MATCH(B200,Aquifer!C:C,0))*100</f>
        <v>63.193484492157815</v>
      </c>
      <c r="K200" s="8">
        <f>(INDEX(Tariff!D:D,MATCH(Adaptation!A200,Tariff!A:A,0)))*100</f>
        <v>0</v>
      </c>
      <c r="L200" s="8">
        <v>51.4</v>
      </c>
      <c r="M200" s="8">
        <v>8.4</v>
      </c>
      <c r="N200" s="8">
        <v>77.732010610000003</v>
      </c>
      <c r="P200" s="15"/>
      <c r="Q200">
        <f t="shared" si="64"/>
        <v>3</v>
      </c>
      <c r="R200">
        <f t="shared" si="65"/>
        <v>3</v>
      </c>
      <c r="S200">
        <f t="shared" si="66"/>
        <v>3</v>
      </c>
      <c r="T200" s="36">
        <f t="shared" si="67"/>
        <v>4</v>
      </c>
      <c r="U200" s="36">
        <f t="shared" si="68"/>
        <v>4</v>
      </c>
      <c r="V200" s="36">
        <f t="shared" si="69"/>
        <v>3</v>
      </c>
      <c r="W200" s="36">
        <f t="shared" si="70"/>
        <v>1</v>
      </c>
      <c r="X200" s="36">
        <f t="shared" si="71"/>
        <v>3</v>
      </c>
      <c r="Y200" s="36">
        <f t="shared" si="72"/>
        <v>1</v>
      </c>
      <c r="Z200" s="36">
        <f t="shared" si="73"/>
        <v>2</v>
      </c>
      <c r="AA200" s="36">
        <f t="shared" si="74"/>
        <v>3</v>
      </c>
      <c r="AB200" s="36">
        <f t="shared" si="75"/>
        <v>3</v>
      </c>
      <c r="AC200" s="170">
        <f t="shared" si="76"/>
        <v>2.6363636363636362</v>
      </c>
      <c r="AD200" s="36">
        <f t="shared" si="77"/>
        <v>3</v>
      </c>
      <c r="AE200" s="36" t="str">
        <f t="shared" si="63"/>
        <v>Highly Suitable</v>
      </c>
      <c r="AF200" s="171">
        <f t="shared" si="78"/>
        <v>0.32700000000000001</v>
      </c>
      <c r="AG200" s="36" t="str">
        <f t="shared" si="79"/>
        <v>Low</v>
      </c>
    </row>
    <row r="201" spans="1:33" x14ac:dyDescent="0.25">
      <c r="A201" t="str">
        <f>INDEX(Aquifer!A:A,MATCH(B201,Aquifer!C:C,0))</f>
        <v>assam</v>
      </c>
      <c r="B201" s="29" t="s">
        <v>381</v>
      </c>
      <c r="C201" s="8">
        <v>4.41</v>
      </c>
      <c r="D201" s="7">
        <f>INDEX(Aquifer!L:L,MATCH(B201,Aquifer!C:C,0))*100</f>
        <v>112.51142595978064</v>
      </c>
      <c r="E201" s="7">
        <v>3.4</v>
      </c>
      <c r="F201" s="7">
        <v>33.741071930712558</v>
      </c>
      <c r="G201" s="8">
        <v>7.0000000000000009</v>
      </c>
      <c r="H201" s="8">
        <f>INDEX(Aquifer!H:H,MATCH(B201,Aquifer!C:C,0))</f>
        <v>77.72</v>
      </c>
      <c r="I201" s="8">
        <f>INDEX(surface_water_body!E:E,MATCH(B201,surface_water_body!A:A,0))</f>
        <v>0.20372804836720973</v>
      </c>
      <c r="J201" s="8">
        <f>INDEX(Aquifer!J:J,MATCH(B201,Aquifer!C:C,0))*100</f>
        <v>30.12736660929432</v>
      </c>
      <c r="K201" s="8">
        <f>(INDEX(Tariff!D:D,MATCH(Adaptation!A201,Tariff!A:A,0)))*100</f>
        <v>465.00000000000006</v>
      </c>
      <c r="L201" s="8">
        <v>50.61</v>
      </c>
      <c r="M201" s="8">
        <v>2.9</v>
      </c>
      <c r="N201" s="8">
        <v>89.65</v>
      </c>
      <c r="P201" s="15"/>
      <c r="Q201">
        <f t="shared" si="64"/>
        <v>2</v>
      </c>
      <c r="R201">
        <f t="shared" si="65"/>
        <v>4</v>
      </c>
      <c r="S201">
        <f t="shared" si="66"/>
        <v>4</v>
      </c>
      <c r="T201" s="36">
        <f t="shared" si="67"/>
        <v>2</v>
      </c>
      <c r="U201" s="36">
        <f t="shared" si="68"/>
        <v>4</v>
      </c>
      <c r="V201" s="36">
        <f t="shared" si="69"/>
        <v>2</v>
      </c>
      <c r="W201" s="36">
        <f t="shared" si="70"/>
        <v>1</v>
      </c>
      <c r="X201" s="36">
        <f t="shared" si="71"/>
        <v>2</v>
      </c>
      <c r="Y201" s="36">
        <f t="shared" si="72"/>
        <v>4</v>
      </c>
      <c r="Z201" s="36">
        <f t="shared" si="73"/>
        <v>2</v>
      </c>
      <c r="AA201" s="36">
        <f t="shared" si="74"/>
        <v>4</v>
      </c>
      <c r="AB201" s="36">
        <f t="shared" si="75"/>
        <v>4</v>
      </c>
      <c r="AC201" s="170">
        <f t="shared" si="76"/>
        <v>2.8181818181818183</v>
      </c>
      <c r="AD201" s="36">
        <f t="shared" si="77"/>
        <v>3</v>
      </c>
      <c r="AE201" s="36" t="str">
        <f t="shared" si="63"/>
        <v>Highly Suitable</v>
      </c>
      <c r="AF201" s="171">
        <f t="shared" si="78"/>
        <v>0.52700000000000002</v>
      </c>
      <c r="AG201" s="36" t="str">
        <f t="shared" si="79"/>
        <v>Moderate</v>
      </c>
    </row>
    <row r="202" spans="1:33" x14ac:dyDescent="0.25">
      <c r="A202" t="str">
        <f>INDEX(Aquifer!A:A,MATCH(B202,Aquifer!C:C,0))</f>
        <v>puducherry</v>
      </c>
      <c r="B202" s="29" t="s">
        <v>68</v>
      </c>
      <c r="C202" s="9">
        <v>5.4605941971826999</v>
      </c>
      <c r="D202" s="7">
        <f>INDEX(Aquifer!L:L,MATCH(B202,Aquifer!C:C,0))*100</f>
        <v>136.25792811839324</v>
      </c>
      <c r="E202" s="7">
        <v>80.099999999999994</v>
      </c>
      <c r="F202" s="7">
        <v>66.553368687048433</v>
      </c>
      <c r="G202" s="8">
        <v>61</v>
      </c>
      <c r="H202" s="8">
        <f>INDEX(Aquifer!H:H,MATCH(B202,Aquifer!C:C,0))</f>
        <v>28.37</v>
      </c>
      <c r="I202" s="8">
        <f>INDEX(surface_water_body!E:E,MATCH(B202,surface_water_body!A:A,0))</f>
        <v>1.5258018604801824</v>
      </c>
      <c r="J202" s="8">
        <f>INDEX(Aquifer!J:J,MATCH(B202,Aquifer!C:C,0))*100</f>
        <v>29.540344741443921</v>
      </c>
      <c r="K202" s="8">
        <f>(INDEX(Tariff!D:D,MATCH(Adaptation!A202,Tariff!A:A,0)))*100</f>
        <v>0</v>
      </c>
      <c r="L202" s="8">
        <v>10.99</v>
      </c>
      <c r="M202" s="8">
        <v>3.1</v>
      </c>
      <c r="N202" s="8">
        <v>82.33</v>
      </c>
      <c r="P202" s="15"/>
      <c r="Q202">
        <f t="shared" si="64"/>
        <v>4</v>
      </c>
      <c r="R202">
        <f t="shared" si="65"/>
        <v>4</v>
      </c>
      <c r="S202">
        <f t="shared" si="66"/>
        <v>1</v>
      </c>
      <c r="T202" s="36">
        <f t="shared" si="67"/>
        <v>3</v>
      </c>
      <c r="U202" s="36">
        <f t="shared" si="68"/>
        <v>2</v>
      </c>
      <c r="V202" s="36">
        <f t="shared" si="69"/>
        <v>4</v>
      </c>
      <c r="W202" s="36">
        <f t="shared" si="70"/>
        <v>2</v>
      </c>
      <c r="X202" s="36">
        <f t="shared" si="71"/>
        <v>2</v>
      </c>
      <c r="Y202" s="36">
        <f t="shared" si="72"/>
        <v>1</v>
      </c>
      <c r="Z202" s="36">
        <f t="shared" si="73"/>
        <v>4</v>
      </c>
      <c r="AA202" s="36">
        <f t="shared" si="74"/>
        <v>4</v>
      </c>
      <c r="AB202" s="36">
        <f t="shared" si="75"/>
        <v>4</v>
      </c>
      <c r="AC202" s="170">
        <f t="shared" si="76"/>
        <v>3</v>
      </c>
      <c r="AD202" s="36">
        <f t="shared" si="77"/>
        <v>3</v>
      </c>
      <c r="AE202" s="36" t="str">
        <f t="shared" si="63"/>
        <v>Highly Suitable</v>
      </c>
      <c r="AF202" s="171">
        <f t="shared" si="78"/>
        <v>0.74399999999999999</v>
      </c>
      <c r="AG202" s="36" t="str">
        <f t="shared" si="79"/>
        <v>High</v>
      </c>
    </row>
    <row r="203" spans="1:33" x14ac:dyDescent="0.25">
      <c r="A203" t="str">
        <f>INDEX(Aquifer!A:A,MATCH(B203,Aquifer!C:C,0))</f>
        <v>tripura</v>
      </c>
      <c r="B203" s="29" t="s">
        <v>382</v>
      </c>
      <c r="C203" s="8">
        <v>4.59</v>
      </c>
      <c r="D203" s="7">
        <f>INDEX(Aquifer!L:L,MATCH(B203,Aquifer!C:C,0))*100</f>
        <v>177.9579047748791</v>
      </c>
      <c r="E203" s="7">
        <v>22.8</v>
      </c>
      <c r="F203" s="7">
        <v>36.671979420071025</v>
      </c>
      <c r="G203" s="8">
        <v>100</v>
      </c>
      <c r="H203" s="8">
        <f>INDEX(Aquifer!H:H,MATCH(B203,Aquifer!C:C,0))</f>
        <v>9.75</v>
      </c>
      <c r="I203" s="8">
        <f>INDEX(surface_water_body!E:E,MATCH(B203,surface_water_body!A:A,0))</f>
        <v>0</v>
      </c>
      <c r="J203" s="8">
        <f>INDEX(Aquifer!J:J,MATCH(B203,Aquifer!C:C,0))*100</f>
        <v>31.913482962882451</v>
      </c>
      <c r="K203" s="8">
        <f>(INDEX(Tariff!D:D,MATCH(Adaptation!A203,Tariff!A:A,0)))*100</f>
        <v>405</v>
      </c>
      <c r="L203" s="8">
        <v>34.69</v>
      </c>
      <c r="M203" s="8">
        <v>4.0614483631363738</v>
      </c>
      <c r="N203" s="8">
        <v>95.264292049999995</v>
      </c>
      <c r="P203" s="15"/>
      <c r="Q203">
        <f t="shared" si="64"/>
        <v>3</v>
      </c>
      <c r="R203">
        <f t="shared" si="65"/>
        <v>3</v>
      </c>
      <c r="S203">
        <f t="shared" si="66"/>
        <v>4</v>
      </c>
      <c r="T203" s="36">
        <f t="shared" si="67"/>
        <v>2</v>
      </c>
      <c r="U203" s="36">
        <f t="shared" si="68"/>
        <v>1</v>
      </c>
      <c r="V203" s="36">
        <f t="shared" si="69"/>
        <v>4</v>
      </c>
      <c r="W203" s="36">
        <f t="shared" si="70"/>
        <v>1</v>
      </c>
      <c r="X203" s="36">
        <f t="shared" si="71"/>
        <v>2</v>
      </c>
      <c r="Y203" s="36">
        <f t="shared" si="72"/>
        <v>4</v>
      </c>
      <c r="Z203" s="36">
        <f t="shared" si="73"/>
        <v>3</v>
      </c>
      <c r="AA203" s="36">
        <f t="shared" si="74"/>
        <v>4</v>
      </c>
      <c r="AB203" s="36">
        <f t="shared" si="75"/>
        <v>4</v>
      </c>
      <c r="AC203" s="170">
        <f t="shared" si="76"/>
        <v>3.0909090909090908</v>
      </c>
      <c r="AD203" s="36">
        <f t="shared" si="77"/>
        <v>3</v>
      </c>
      <c r="AE203" s="36" t="str">
        <f t="shared" si="63"/>
        <v>Highly Suitable</v>
      </c>
      <c r="AF203" s="171">
        <f t="shared" si="78"/>
        <v>0.84399999999999997</v>
      </c>
      <c r="AG203" s="36" t="str">
        <f t="shared" si="79"/>
        <v>Very High</v>
      </c>
    </row>
    <row r="204" spans="1:33" x14ac:dyDescent="0.25">
      <c r="A204" t="str">
        <f>INDEX(Aquifer!A:A,MATCH(B204,Aquifer!C:C,0))</f>
        <v>karnataka</v>
      </c>
      <c r="B204" s="29" t="s">
        <v>69</v>
      </c>
      <c r="C204" s="8">
        <v>5.44</v>
      </c>
      <c r="D204" s="7">
        <f>INDEX(Aquifer!L:L,MATCH(B204,Aquifer!C:C,0))*100</f>
        <v>134.32448594034025</v>
      </c>
      <c r="E204" s="7">
        <v>27.9</v>
      </c>
      <c r="F204" s="7">
        <v>71.067667102636477</v>
      </c>
      <c r="G204" s="8">
        <v>99</v>
      </c>
      <c r="H204" s="8">
        <f>INDEX(Aquifer!H:H,MATCH(B204,Aquifer!C:C,0))</f>
        <v>61.84</v>
      </c>
      <c r="I204" s="8">
        <f>INDEX(surface_water_body!E:E,MATCH(B204,surface_water_body!A:A,0))</f>
        <v>1.7424584507630202E-4</v>
      </c>
      <c r="J204" s="8">
        <f>INDEX(Aquifer!J:J,MATCH(B204,Aquifer!C:C,0))*100</f>
        <v>75.97299523072607</v>
      </c>
      <c r="K204" s="8">
        <f>(INDEX(Tariff!D:D,MATCH(Adaptation!A204,Tariff!A:A,0)))*100</f>
        <v>0</v>
      </c>
      <c r="L204" s="8">
        <v>37.36</v>
      </c>
      <c r="M204" s="8">
        <v>6.5</v>
      </c>
      <c r="N204" s="8">
        <v>69.89</v>
      </c>
      <c r="P204" s="15"/>
      <c r="Q204">
        <f t="shared" si="64"/>
        <v>4</v>
      </c>
      <c r="R204">
        <f t="shared" si="65"/>
        <v>4</v>
      </c>
      <c r="S204">
        <f t="shared" si="66"/>
        <v>3</v>
      </c>
      <c r="T204" s="36">
        <f t="shared" si="67"/>
        <v>4</v>
      </c>
      <c r="U204" s="36">
        <f t="shared" si="68"/>
        <v>1</v>
      </c>
      <c r="V204" s="36">
        <f t="shared" si="69"/>
        <v>3</v>
      </c>
      <c r="W204" s="36">
        <f t="shared" si="70"/>
        <v>1</v>
      </c>
      <c r="X204" s="36">
        <f t="shared" si="71"/>
        <v>4</v>
      </c>
      <c r="Y204" s="36">
        <f t="shared" si="72"/>
        <v>1</v>
      </c>
      <c r="Z204" s="36">
        <f t="shared" si="73"/>
        <v>3</v>
      </c>
      <c r="AA204" s="36">
        <f t="shared" si="74"/>
        <v>3</v>
      </c>
      <c r="AB204" s="36">
        <f t="shared" si="75"/>
        <v>3</v>
      </c>
      <c r="AC204" s="170">
        <f t="shared" si="76"/>
        <v>3</v>
      </c>
      <c r="AD204" s="36">
        <f t="shared" si="77"/>
        <v>3</v>
      </c>
      <c r="AE204" s="36" t="str">
        <f t="shared" si="63"/>
        <v>Highly Suitable</v>
      </c>
      <c r="AF204" s="171">
        <f t="shared" si="78"/>
        <v>0.74399999999999999</v>
      </c>
      <c r="AG204" s="36" t="str">
        <f t="shared" si="79"/>
        <v>High</v>
      </c>
    </row>
    <row r="205" spans="1:33" x14ac:dyDescent="0.25">
      <c r="A205" t="str">
        <f>INDEX(Aquifer!A:A,MATCH(B205,Aquifer!C:C,0))</f>
        <v>himachal pradesh</v>
      </c>
      <c r="B205" s="29" t="s">
        <v>383</v>
      </c>
      <c r="C205" s="9">
        <v>4.3049939413215004</v>
      </c>
      <c r="D205" s="7">
        <f>INDEX(Aquifer!L:L,MATCH(B205,Aquifer!C:C,0))*100</f>
        <v>139.86380443167613</v>
      </c>
      <c r="E205" s="7">
        <v>0</v>
      </c>
      <c r="F205" s="7">
        <v>25.233752741544503</v>
      </c>
      <c r="G205" s="8">
        <v>99</v>
      </c>
      <c r="H205" s="8">
        <f>INDEX(Aquifer!H:H,MATCH(B205,Aquifer!C:C,0))</f>
        <v>0</v>
      </c>
      <c r="I205" s="8">
        <f>INDEX(surface_water_body!E:E,MATCH(B205,surface_water_body!A:A,0))</f>
        <v>1.0834215569587738E-3</v>
      </c>
      <c r="J205" s="8">
        <f>INDEX(Aquifer!J:J,MATCH(B205,Aquifer!C:C,0))*100</f>
        <v>57.415807560137452</v>
      </c>
      <c r="K205" s="8">
        <f>(INDEX(Tariff!D:D,MATCH(Adaptation!A205,Tariff!A:A,0)))*100</f>
        <v>30</v>
      </c>
      <c r="L205" s="8">
        <v>1.05</v>
      </c>
      <c r="M205" s="8">
        <v>4.4000000000000004</v>
      </c>
      <c r="N205" s="8">
        <v>96.46</v>
      </c>
      <c r="P205" s="15"/>
      <c r="Q205">
        <f t="shared" si="64"/>
        <v>2</v>
      </c>
      <c r="R205">
        <f t="shared" si="65"/>
        <v>4</v>
      </c>
      <c r="S205">
        <f t="shared" si="66"/>
        <v>4</v>
      </c>
      <c r="T205" s="36">
        <f t="shared" si="67"/>
        <v>1</v>
      </c>
      <c r="U205" s="36">
        <f t="shared" si="68"/>
        <v>1</v>
      </c>
      <c r="V205" s="36">
        <f t="shared" si="69"/>
        <v>4</v>
      </c>
      <c r="W205" s="36">
        <f t="shared" si="70"/>
        <v>1</v>
      </c>
      <c r="X205" s="36">
        <f t="shared" si="71"/>
        <v>3</v>
      </c>
      <c r="Y205" s="36">
        <f t="shared" si="72"/>
        <v>1</v>
      </c>
      <c r="Z205" s="36">
        <f t="shared" si="73"/>
        <v>4</v>
      </c>
      <c r="AA205" s="36">
        <f t="shared" si="74"/>
        <v>4</v>
      </c>
      <c r="AB205" s="36">
        <f t="shared" si="75"/>
        <v>4</v>
      </c>
      <c r="AC205" s="170">
        <f t="shared" si="76"/>
        <v>2.9090909090909092</v>
      </c>
      <c r="AD205" s="36">
        <f t="shared" si="77"/>
        <v>3</v>
      </c>
      <c r="AE205" s="36" t="str">
        <f t="shared" si="63"/>
        <v>Highly Suitable</v>
      </c>
      <c r="AF205" s="171">
        <f t="shared" si="78"/>
        <v>0.63600000000000001</v>
      </c>
      <c r="AG205" s="36" t="str">
        <f t="shared" si="79"/>
        <v>High</v>
      </c>
    </row>
    <row r="206" spans="1:33" x14ac:dyDescent="0.25">
      <c r="A206" t="str">
        <f>INDEX(Aquifer!A:A,MATCH(B206,Aquifer!C:C,0))</f>
        <v>andhra pradesh</v>
      </c>
      <c r="B206" s="29" t="s">
        <v>71</v>
      </c>
      <c r="C206" s="9">
        <v>5.3529123823751004</v>
      </c>
      <c r="D206" s="7">
        <f>INDEX(Aquifer!L:L,MATCH(B206,Aquifer!C:C,0))*100</f>
        <v>110.73036209363745</v>
      </c>
      <c r="E206" s="7">
        <v>28.1</v>
      </c>
      <c r="F206" s="7">
        <v>70.846050164996058</v>
      </c>
      <c r="G206" s="8">
        <v>98</v>
      </c>
      <c r="H206" s="8">
        <f>INDEX(Aquifer!H:H,MATCH(B206,Aquifer!C:C,0))</f>
        <v>23.51</v>
      </c>
      <c r="I206" s="8">
        <f>INDEX(surface_water_body!E:E,MATCH(B206,surface_water_body!A:A,0))</f>
        <v>1.0113737673793395</v>
      </c>
      <c r="J206" s="8">
        <f>INDEX(Aquifer!J:J,MATCH(B206,Aquifer!C:C,0))*100</f>
        <v>49.983973269905988</v>
      </c>
      <c r="K206" s="8">
        <f>(INDEX(Tariff!D:D,MATCH(Adaptation!A206,Tariff!A:A,0)))*100</f>
        <v>0</v>
      </c>
      <c r="L206" s="8">
        <v>52.22</v>
      </c>
      <c r="M206" s="8">
        <v>6.01</v>
      </c>
      <c r="N206" s="8">
        <v>79.27</v>
      </c>
      <c r="P206" s="15"/>
      <c r="Q206">
        <f t="shared" si="64"/>
        <v>4</v>
      </c>
      <c r="R206">
        <f t="shared" si="65"/>
        <v>4</v>
      </c>
      <c r="S206">
        <f t="shared" si="66"/>
        <v>3</v>
      </c>
      <c r="T206" s="36">
        <f t="shared" si="67"/>
        <v>4</v>
      </c>
      <c r="U206" s="36">
        <f t="shared" si="68"/>
        <v>1</v>
      </c>
      <c r="V206" s="36">
        <f t="shared" si="69"/>
        <v>4</v>
      </c>
      <c r="W206" s="36">
        <f t="shared" si="70"/>
        <v>2</v>
      </c>
      <c r="X206" s="36">
        <f t="shared" si="71"/>
        <v>2</v>
      </c>
      <c r="Y206" s="36">
        <f t="shared" si="72"/>
        <v>1</v>
      </c>
      <c r="Z206" s="36">
        <f t="shared" si="73"/>
        <v>2</v>
      </c>
      <c r="AA206" s="36">
        <f t="shared" si="74"/>
        <v>3</v>
      </c>
      <c r="AB206" s="36">
        <f t="shared" si="75"/>
        <v>3</v>
      </c>
      <c r="AC206" s="170">
        <f t="shared" si="76"/>
        <v>2.9090909090909092</v>
      </c>
      <c r="AD206" s="36">
        <f t="shared" si="77"/>
        <v>3</v>
      </c>
      <c r="AE206" s="36" t="str">
        <f t="shared" si="63"/>
        <v>Highly Suitable</v>
      </c>
      <c r="AF206" s="171">
        <f t="shared" si="78"/>
        <v>0.63600000000000001</v>
      </c>
      <c r="AG206" s="36" t="str">
        <f t="shared" si="79"/>
        <v>High</v>
      </c>
    </row>
    <row r="207" spans="1:33" x14ac:dyDescent="0.25">
      <c r="A207" t="str">
        <f>INDEX(Aquifer!A:A,MATCH(B207,Aquifer!C:C,0))</f>
        <v>uttar pradesh</v>
      </c>
      <c r="B207" s="29" t="s">
        <v>384</v>
      </c>
      <c r="C207" s="9">
        <v>4.6582084589950998</v>
      </c>
      <c r="D207" s="7">
        <f>INDEX(Aquifer!L:L,MATCH(B207,Aquifer!C:C,0))*100</f>
        <v>197.41564703469817</v>
      </c>
      <c r="E207" s="7">
        <v>49.5</v>
      </c>
      <c r="F207" s="7">
        <v>72.105723023154226</v>
      </c>
      <c r="G207" s="8">
        <v>7.0000000000000009</v>
      </c>
      <c r="H207" s="8">
        <f>INDEX(Aquifer!H:H,MATCH(B207,Aquifer!C:C,0))</f>
        <v>62.53</v>
      </c>
      <c r="I207" s="8">
        <f>INDEX(surface_water_body!E:E,MATCH(B207,surface_water_body!A:A,0))</f>
        <v>1.8701261320702072</v>
      </c>
      <c r="J207" s="8">
        <f>INDEX(Aquifer!J:J,MATCH(B207,Aquifer!C:C,0))*100</f>
        <v>65.4566543221774</v>
      </c>
      <c r="K207" s="8">
        <f>(INDEX(Tariff!D:D,MATCH(Adaptation!A207,Tariff!A:A,0)))*100</f>
        <v>0</v>
      </c>
      <c r="L207" s="8">
        <v>73.78</v>
      </c>
      <c r="M207" s="8">
        <v>3.5</v>
      </c>
      <c r="N207" s="8">
        <v>96.445782515000005</v>
      </c>
      <c r="P207" s="15"/>
      <c r="Q207">
        <f t="shared" si="64"/>
        <v>3</v>
      </c>
      <c r="R207">
        <f t="shared" si="65"/>
        <v>2</v>
      </c>
      <c r="S207">
        <f t="shared" si="66"/>
        <v>3</v>
      </c>
      <c r="T207" s="36">
        <f t="shared" si="67"/>
        <v>4</v>
      </c>
      <c r="U207" s="36">
        <f t="shared" si="68"/>
        <v>4</v>
      </c>
      <c r="V207" s="36">
        <f t="shared" si="69"/>
        <v>3</v>
      </c>
      <c r="W207" s="36">
        <f t="shared" si="70"/>
        <v>2</v>
      </c>
      <c r="X207" s="36">
        <f t="shared" si="71"/>
        <v>3</v>
      </c>
      <c r="Y207" s="36">
        <f t="shared" si="72"/>
        <v>1</v>
      </c>
      <c r="Z207" s="36">
        <f t="shared" si="73"/>
        <v>2</v>
      </c>
      <c r="AA207" s="36">
        <f t="shared" si="74"/>
        <v>4</v>
      </c>
      <c r="AB207" s="36">
        <f t="shared" si="75"/>
        <v>4</v>
      </c>
      <c r="AC207" s="170">
        <f t="shared" si="76"/>
        <v>2.8181818181818183</v>
      </c>
      <c r="AD207" s="36">
        <f t="shared" si="77"/>
        <v>3</v>
      </c>
      <c r="AE207" s="36" t="str">
        <f t="shared" si="63"/>
        <v>Highly Suitable</v>
      </c>
      <c r="AF207" s="171">
        <f t="shared" si="78"/>
        <v>0.52700000000000002</v>
      </c>
      <c r="AG207" s="36" t="str">
        <f t="shared" si="79"/>
        <v>Moderate</v>
      </c>
    </row>
    <row r="208" spans="1:33" x14ac:dyDescent="0.25">
      <c r="A208" t="str">
        <f>INDEX(Aquifer!A:A,MATCH(B208,Aquifer!C:C,0))</f>
        <v>himachal pradesh</v>
      </c>
      <c r="B208" s="29" t="s">
        <v>385</v>
      </c>
      <c r="C208" s="9">
        <v>4.7245725907298004</v>
      </c>
      <c r="D208" s="7">
        <f>INDEX(Aquifer!L:L,MATCH(B208,Aquifer!C:C,0))*100</f>
        <v>177.72503398631633</v>
      </c>
      <c r="E208" s="7">
        <v>17.5</v>
      </c>
      <c r="F208" s="7">
        <v>36.559853893408601</v>
      </c>
      <c r="G208" s="8">
        <v>100</v>
      </c>
      <c r="H208" s="8">
        <f>INDEX(Aquifer!H:H,MATCH(B208,Aquifer!C:C,0))</f>
        <v>14.24599278</v>
      </c>
      <c r="I208" s="8">
        <f>INDEX(surface_water_body!E:E,MATCH(B208,surface_water_body!A:A,0))</f>
        <v>2.2586659936636198E-2</v>
      </c>
      <c r="J208" s="8">
        <f>INDEX(Aquifer!J:J,MATCH(B208,Aquifer!C:C,0))*100</f>
        <v>22.536180385873891</v>
      </c>
      <c r="K208" s="8">
        <f>(INDEX(Tariff!D:D,MATCH(Adaptation!A208,Tariff!A:A,0)))*100</f>
        <v>30</v>
      </c>
      <c r="L208" s="8">
        <v>2.56</v>
      </c>
      <c r="M208" s="8">
        <v>3.7</v>
      </c>
      <c r="N208" s="8">
        <v>92.98</v>
      </c>
      <c r="P208" s="15"/>
      <c r="Q208">
        <f t="shared" si="64"/>
        <v>3</v>
      </c>
      <c r="R208">
        <f t="shared" si="65"/>
        <v>3</v>
      </c>
      <c r="S208">
        <f t="shared" si="66"/>
        <v>4</v>
      </c>
      <c r="T208" s="36">
        <f t="shared" si="67"/>
        <v>2</v>
      </c>
      <c r="U208" s="36">
        <f t="shared" si="68"/>
        <v>1</v>
      </c>
      <c r="V208" s="36">
        <f t="shared" si="69"/>
        <v>4</v>
      </c>
      <c r="W208" s="36">
        <f t="shared" si="70"/>
        <v>1</v>
      </c>
      <c r="X208" s="36">
        <f t="shared" si="71"/>
        <v>1</v>
      </c>
      <c r="Y208" s="36">
        <f t="shared" si="72"/>
        <v>1</v>
      </c>
      <c r="Z208" s="36">
        <f t="shared" si="73"/>
        <v>4</v>
      </c>
      <c r="AA208" s="36">
        <f t="shared" si="74"/>
        <v>4</v>
      </c>
      <c r="AB208" s="36">
        <f t="shared" si="75"/>
        <v>4</v>
      </c>
      <c r="AC208" s="170">
        <f t="shared" si="76"/>
        <v>2.8181818181818183</v>
      </c>
      <c r="AD208" s="36">
        <f t="shared" si="77"/>
        <v>3</v>
      </c>
      <c r="AE208" s="36" t="str">
        <f t="shared" si="63"/>
        <v>Highly Suitable</v>
      </c>
      <c r="AF208" s="171">
        <f t="shared" si="78"/>
        <v>0.52700000000000002</v>
      </c>
      <c r="AG208" s="36" t="str">
        <f t="shared" si="79"/>
        <v>Moderate</v>
      </c>
    </row>
    <row r="209" spans="1:33" x14ac:dyDescent="0.25">
      <c r="A209" t="str">
        <f>INDEX(Aquifer!A:A,MATCH(B209,Aquifer!C:C,0))</f>
        <v>bihar</v>
      </c>
      <c r="B209" s="29" t="s">
        <v>386</v>
      </c>
      <c r="C209" s="9">
        <v>4.8507215723354999</v>
      </c>
      <c r="D209" s="7">
        <f>INDEX(Aquifer!L:L,MATCH(B209,Aquifer!C:C,0))*100</f>
        <v>115.28851295513101</v>
      </c>
      <c r="E209" s="7">
        <v>79.099999999999994</v>
      </c>
      <c r="F209" s="7">
        <v>52.516309412861141</v>
      </c>
      <c r="G209" s="8">
        <v>65</v>
      </c>
      <c r="H209" s="8">
        <f>INDEX(Aquifer!H:H,MATCH(B209,Aquifer!C:C,0))</f>
        <v>31.9</v>
      </c>
      <c r="I209" s="8">
        <f>INDEX(surface_water_body!E:E,MATCH(B209,surface_water_body!A:A,0))</f>
        <v>6.1299265144947296E-2</v>
      </c>
      <c r="J209" s="8">
        <f>INDEX(Aquifer!J:J,MATCH(B209,Aquifer!C:C,0))*100</f>
        <v>29.430658187462893</v>
      </c>
      <c r="K209" s="8">
        <f>(INDEX(Tariff!D:D,MATCH(Adaptation!A209,Tariff!A:A,0)))*100</f>
        <v>67.5</v>
      </c>
      <c r="L209" s="8">
        <v>64.14</v>
      </c>
      <c r="M209" s="8">
        <v>4.8</v>
      </c>
      <c r="N209" s="8">
        <v>96.7</v>
      </c>
      <c r="P209" s="15"/>
      <c r="Q209">
        <f t="shared" si="64"/>
        <v>3</v>
      </c>
      <c r="R209">
        <f t="shared" si="65"/>
        <v>4</v>
      </c>
      <c r="S209">
        <f t="shared" si="66"/>
        <v>1</v>
      </c>
      <c r="T209" s="36">
        <f t="shared" si="67"/>
        <v>3</v>
      </c>
      <c r="U209" s="36">
        <f t="shared" si="68"/>
        <v>2</v>
      </c>
      <c r="V209" s="36">
        <f t="shared" si="69"/>
        <v>4</v>
      </c>
      <c r="W209" s="36">
        <f t="shared" si="70"/>
        <v>1</v>
      </c>
      <c r="X209" s="36">
        <f t="shared" si="71"/>
        <v>2</v>
      </c>
      <c r="Y209" s="36">
        <f t="shared" si="72"/>
        <v>1</v>
      </c>
      <c r="Z209" s="36">
        <f t="shared" si="73"/>
        <v>2</v>
      </c>
      <c r="AA209" s="36">
        <f t="shared" si="74"/>
        <v>4</v>
      </c>
      <c r="AB209" s="36">
        <f t="shared" si="75"/>
        <v>4</v>
      </c>
      <c r="AC209" s="170">
        <f t="shared" si="76"/>
        <v>2.6363636363636362</v>
      </c>
      <c r="AD209" s="36">
        <f t="shared" si="77"/>
        <v>3</v>
      </c>
      <c r="AE209" s="36" t="str">
        <f t="shared" si="63"/>
        <v>Highly Suitable</v>
      </c>
      <c r="AF209" s="171">
        <f t="shared" si="78"/>
        <v>0.32700000000000001</v>
      </c>
      <c r="AG209" s="36" t="str">
        <f t="shared" si="79"/>
        <v>Low</v>
      </c>
    </row>
    <row r="210" spans="1:33" x14ac:dyDescent="0.25">
      <c r="A210" t="str">
        <f>INDEX(Aquifer!A:A,MATCH(B210,Aquifer!C:C,0))</f>
        <v>bihar</v>
      </c>
      <c r="B210" s="29" t="s">
        <v>387</v>
      </c>
      <c r="C210" s="9">
        <v>4.651988944807</v>
      </c>
      <c r="D210" s="7">
        <f>INDEX(Aquifer!L:L,MATCH(B210,Aquifer!C:C,0))*100</f>
        <v>153.91912900981825</v>
      </c>
      <c r="E210" s="7">
        <v>54</v>
      </c>
      <c r="F210" s="7">
        <v>62.148148148148138</v>
      </c>
      <c r="G210" s="8">
        <v>47</v>
      </c>
      <c r="H210" s="8">
        <f>INDEX(Aquifer!H:H,MATCH(B210,Aquifer!C:C,0))</f>
        <v>67.38</v>
      </c>
      <c r="I210" s="8">
        <f>INDEX(surface_water_body!E:E,MATCH(B210,surface_water_body!A:A,0))</f>
        <v>0.25495396642557977</v>
      </c>
      <c r="J210" s="8">
        <f>INDEX(Aquifer!J:J,MATCH(B210,Aquifer!C:C,0))*100</f>
        <v>67.922093159685559</v>
      </c>
      <c r="K210" s="8">
        <f>(INDEX(Tariff!D:D,MATCH(Adaptation!A210,Tariff!A:A,0)))*100</f>
        <v>67.5</v>
      </c>
      <c r="L210" s="8">
        <v>95.43</v>
      </c>
      <c r="M210" s="8">
        <v>4.8</v>
      </c>
      <c r="N210" s="8">
        <v>97.12</v>
      </c>
      <c r="P210" s="15"/>
      <c r="Q210">
        <f t="shared" si="64"/>
        <v>3</v>
      </c>
      <c r="R210">
        <f t="shared" si="65"/>
        <v>3</v>
      </c>
      <c r="S210">
        <f t="shared" si="66"/>
        <v>2</v>
      </c>
      <c r="T210" s="36">
        <f t="shared" si="67"/>
        <v>3</v>
      </c>
      <c r="U210" s="36">
        <f t="shared" si="68"/>
        <v>3</v>
      </c>
      <c r="V210" s="36">
        <f t="shared" si="69"/>
        <v>3</v>
      </c>
      <c r="W210" s="36">
        <f t="shared" si="70"/>
        <v>1</v>
      </c>
      <c r="X210" s="36">
        <f t="shared" si="71"/>
        <v>3</v>
      </c>
      <c r="Y210" s="36">
        <f t="shared" si="72"/>
        <v>1</v>
      </c>
      <c r="Z210" s="36">
        <f t="shared" si="73"/>
        <v>1</v>
      </c>
      <c r="AA210" s="36">
        <f t="shared" si="74"/>
        <v>4</v>
      </c>
      <c r="AB210" s="36">
        <f t="shared" si="75"/>
        <v>4</v>
      </c>
      <c r="AC210" s="170">
        <f t="shared" si="76"/>
        <v>2.5454545454545454</v>
      </c>
      <c r="AD210" s="36">
        <f t="shared" si="77"/>
        <v>3</v>
      </c>
      <c r="AE210" s="36" t="str">
        <f t="shared" si="63"/>
        <v>Highly Suitable</v>
      </c>
      <c r="AF210" s="171">
        <f t="shared" si="78"/>
        <v>0.22</v>
      </c>
      <c r="AG210" s="36" t="str">
        <f t="shared" si="79"/>
        <v>Low</v>
      </c>
    </row>
    <row r="211" spans="1:33" x14ac:dyDescent="0.25">
      <c r="A211" t="str">
        <f>INDEX(Aquifer!A:A,MATCH(B211,Aquifer!C:C,0))</f>
        <v>odisha</v>
      </c>
      <c r="B211" s="29" t="s">
        <v>72</v>
      </c>
      <c r="C211" s="8">
        <v>5.21</v>
      </c>
      <c r="D211" s="7">
        <f>INDEX(Aquifer!L:L,MATCH(B211,Aquifer!C:C,0))*100</f>
        <v>104.29037837616548</v>
      </c>
      <c r="E211" s="7">
        <v>2.9</v>
      </c>
      <c r="F211" s="7">
        <v>38.271169710216455</v>
      </c>
      <c r="G211" s="8">
        <v>80</v>
      </c>
      <c r="H211" s="8">
        <f>INDEX(Aquifer!H:H,MATCH(B211,Aquifer!C:C,0))</f>
        <v>37.22</v>
      </c>
      <c r="I211" s="8">
        <f>INDEX(surface_water_body!E:E,MATCH(B211,surface_water_body!A:A,0))</f>
        <v>0</v>
      </c>
      <c r="J211" s="8">
        <f>INDEX(Aquifer!J:J,MATCH(B211,Aquifer!C:C,0))*100</f>
        <v>48.630286982749183</v>
      </c>
      <c r="K211" s="8">
        <f>(INDEX(Tariff!D:D,MATCH(Adaptation!A211,Tariff!A:A,0)))*100</f>
        <v>150</v>
      </c>
      <c r="L211" s="8">
        <v>27.950000000000003</v>
      </c>
      <c r="M211" s="8">
        <v>4.1399999999999997</v>
      </c>
      <c r="N211" s="8">
        <v>87.72</v>
      </c>
      <c r="P211" s="15"/>
      <c r="Q211">
        <f t="shared" si="64"/>
        <v>3</v>
      </c>
      <c r="R211">
        <f t="shared" si="65"/>
        <v>4</v>
      </c>
      <c r="S211">
        <f t="shared" si="66"/>
        <v>4</v>
      </c>
      <c r="T211" s="36">
        <f t="shared" si="67"/>
        <v>2</v>
      </c>
      <c r="U211" s="36">
        <f t="shared" si="68"/>
        <v>1</v>
      </c>
      <c r="V211" s="36">
        <f t="shared" si="69"/>
        <v>4</v>
      </c>
      <c r="W211" s="36">
        <f t="shared" si="70"/>
        <v>1</v>
      </c>
      <c r="X211" s="36">
        <f t="shared" si="71"/>
        <v>2</v>
      </c>
      <c r="Y211" s="36">
        <f t="shared" si="72"/>
        <v>3</v>
      </c>
      <c r="Z211" s="36">
        <f t="shared" si="73"/>
        <v>3</v>
      </c>
      <c r="AA211" s="36">
        <f t="shared" si="74"/>
        <v>4</v>
      </c>
      <c r="AB211" s="36">
        <f t="shared" si="75"/>
        <v>4</v>
      </c>
      <c r="AC211" s="170">
        <f t="shared" si="76"/>
        <v>3.0909090909090908</v>
      </c>
      <c r="AD211" s="36">
        <f t="shared" si="77"/>
        <v>3</v>
      </c>
      <c r="AE211" s="36" t="str">
        <f t="shared" si="63"/>
        <v>Highly Suitable</v>
      </c>
      <c r="AF211" s="171">
        <f t="shared" si="78"/>
        <v>0.84399999999999997</v>
      </c>
      <c r="AG211" s="36" t="str">
        <f t="shared" si="79"/>
        <v>Very High</v>
      </c>
    </row>
    <row r="212" spans="1:33" x14ac:dyDescent="0.25">
      <c r="A212" t="str">
        <f>INDEX(Aquifer!A:A,MATCH(B212,Aquifer!C:C,0))</f>
        <v>maharashtra</v>
      </c>
      <c r="B212" s="29" t="s">
        <v>73</v>
      </c>
      <c r="C212" s="9">
        <v>5.2542308822784003</v>
      </c>
      <c r="D212" s="7">
        <f>INDEX(Aquifer!L:L,MATCH(B212,Aquifer!C:C,0))*100</f>
        <v>124.57555178268251</v>
      </c>
      <c r="E212" s="7">
        <v>37.200000000000003</v>
      </c>
      <c r="F212" s="7">
        <v>69.354779003479678</v>
      </c>
      <c r="G212" s="8">
        <v>95</v>
      </c>
      <c r="H212" s="8">
        <f>INDEX(Aquifer!H:H,MATCH(B212,Aquifer!C:C,0))</f>
        <v>48.94</v>
      </c>
      <c r="I212" s="8">
        <f>INDEX(surface_water_body!E:E,MATCH(B212,surface_water_body!A:A,0))</f>
        <v>0.51982971112522813</v>
      </c>
      <c r="J212" s="8">
        <f>INDEX(Aquifer!J:J,MATCH(B212,Aquifer!C:C,0))*100</f>
        <v>47.769667477696679</v>
      </c>
      <c r="K212" s="8">
        <f>(INDEX(Tariff!D:D,MATCH(Adaptation!A212,Tariff!A:A,0)))*100</f>
        <v>155</v>
      </c>
      <c r="L212" s="8">
        <v>71.66</v>
      </c>
      <c r="M212" s="8">
        <v>7.9</v>
      </c>
      <c r="N212" s="8">
        <v>69.12</v>
      </c>
      <c r="P212" s="15"/>
      <c r="Q212">
        <f t="shared" si="64"/>
        <v>4</v>
      </c>
      <c r="R212">
        <f t="shared" si="65"/>
        <v>4</v>
      </c>
      <c r="S212">
        <f t="shared" si="66"/>
        <v>3</v>
      </c>
      <c r="T212" s="36">
        <f t="shared" si="67"/>
        <v>4</v>
      </c>
      <c r="U212" s="36">
        <f t="shared" si="68"/>
        <v>1</v>
      </c>
      <c r="V212" s="36">
        <f t="shared" si="69"/>
        <v>4</v>
      </c>
      <c r="W212" s="36">
        <f t="shared" si="70"/>
        <v>1</v>
      </c>
      <c r="X212" s="36">
        <f t="shared" si="71"/>
        <v>2</v>
      </c>
      <c r="Y212" s="36">
        <f t="shared" si="72"/>
        <v>3</v>
      </c>
      <c r="Z212" s="36">
        <f t="shared" si="73"/>
        <v>2</v>
      </c>
      <c r="AA212" s="36">
        <f t="shared" si="74"/>
        <v>3</v>
      </c>
      <c r="AB212" s="36">
        <f t="shared" si="75"/>
        <v>3</v>
      </c>
      <c r="AC212" s="170">
        <f t="shared" si="76"/>
        <v>3</v>
      </c>
      <c r="AD212" s="36">
        <f t="shared" si="77"/>
        <v>3</v>
      </c>
      <c r="AE212" s="36" t="str">
        <f t="shared" si="63"/>
        <v>Highly Suitable</v>
      </c>
      <c r="AF212" s="171">
        <f t="shared" si="78"/>
        <v>0.74399999999999999</v>
      </c>
      <c r="AG212" s="36" t="str">
        <f t="shared" si="79"/>
        <v>High</v>
      </c>
    </row>
    <row r="213" spans="1:33" x14ac:dyDescent="0.25">
      <c r="A213" t="str">
        <f>INDEX(Aquifer!A:A,MATCH(B213,Aquifer!C:C,0))</f>
        <v>arunachal pradesh</v>
      </c>
      <c r="B213" s="29" t="s">
        <v>74</v>
      </c>
      <c r="C213" s="8">
        <v>3.8</v>
      </c>
      <c r="D213" s="7">
        <f>INDEX(Aquifer!L:L,MATCH(B213,Aquifer!C:C,0))*100</f>
        <v>139.73729600636858</v>
      </c>
      <c r="E213" s="7">
        <v>24</v>
      </c>
      <c r="F213" s="7">
        <v>20.321195257682071</v>
      </c>
      <c r="G213" s="8">
        <v>0</v>
      </c>
      <c r="H213" s="8">
        <f>INDEX(Aquifer!H:H,MATCH(B213,Aquifer!C:C,0))</f>
        <v>1.24</v>
      </c>
      <c r="I213" s="8">
        <f>INDEX(surface_water_body!E:E,MATCH(B213,surface_water_body!A:A,0))</f>
        <v>5.2270045408660121E-2</v>
      </c>
      <c r="J213" s="8">
        <f>INDEX(Aquifer!J:J,MATCH(B213,Aquifer!C:C,0))*100</f>
        <v>59.503414518612082</v>
      </c>
      <c r="K213" s="8">
        <f>(INDEX(Tariff!D:D,MATCH(Adaptation!A213,Tariff!A:A,0)))*100</f>
        <v>290</v>
      </c>
      <c r="L213" s="8">
        <v>2.59</v>
      </c>
      <c r="M213" s="8">
        <v>1.4</v>
      </c>
      <c r="N213" s="8">
        <v>31.970000000000002</v>
      </c>
      <c r="P213" s="15"/>
      <c r="Q213">
        <f t="shared" si="64"/>
        <v>2</v>
      </c>
      <c r="R213">
        <f t="shared" si="65"/>
        <v>4</v>
      </c>
      <c r="S213">
        <f t="shared" si="66"/>
        <v>4</v>
      </c>
      <c r="T213" s="36">
        <f t="shared" si="67"/>
        <v>1</v>
      </c>
      <c r="U213" s="36">
        <f t="shared" si="68"/>
        <v>4</v>
      </c>
      <c r="V213" s="36">
        <f t="shared" si="69"/>
        <v>4</v>
      </c>
      <c r="W213" s="36">
        <f t="shared" si="70"/>
        <v>1</v>
      </c>
      <c r="X213" s="36">
        <f t="shared" si="71"/>
        <v>3</v>
      </c>
      <c r="Y213" s="36">
        <f t="shared" si="72"/>
        <v>3</v>
      </c>
      <c r="Z213" s="36">
        <f t="shared" si="73"/>
        <v>4</v>
      </c>
      <c r="AA213" s="36">
        <f t="shared" si="74"/>
        <v>4</v>
      </c>
      <c r="AB213" s="36">
        <f t="shared" si="75"/>
        <v>1</v>
      </c>
      <c r="AC213" s="170">
        <f t="shared" si="76"/>
        <v>2.8181818181818183</v>
      </c>
      <c r="AD213" s="36">
        <f t="shared" si="77"/>
        <v>3</v>
      </c>
      <c r="AE213" s="36" t="str">
        <f t="shared" si="63"/>
        <v>Highly Suitable</v>
      </c>
      <c r="AF213" s="171">
        <f t="shared" si="78"/>
        <v>0.52700000000000002</v>
      </c>
      <c r="AG213" s="36" t="str">
        <f t="shared" si="79"/>
        <v>Moderate</v>
      </c>
    </row>
    <row r="214" spans="1:33" x14ac:dyDescent="0.25">
      <c r="A214" t="str">
        <f>INDEX(Aquifer!A:A,MATCH(B214,Aquifer!C:C,0))</f>
        <v>jammu and kashmir</v>
      </c>
      <c r="B214" s="29" t="s">
        <v>388</v>
      </c>
      <c r="C214" s="8">
        <v>4.78</v>
      </c>
      <c r="D214" s="7">
        <f>INDEX(Aquifer!L:L,MATCH(B214,Aquifer!C:C,0))*100</f>
        <v>186.46678966789668</v>
      </c>
      <c r="E214" s="7">
        <v>10.6</v>
      </c>
      <c r="F214" s="7">
        <v>35.927184655650606</v>
      </c>
      <c r="G214" s="8">
        <v>0</v>
      </c>
      <c r="H214" s="8">
        <f>INDEX(Aquifer!H:H,MATCH(B214,Aquifer!C:C,0))</f>
        <v>12.41</v>
      </c>
      <c r="I214" s="8">
        <f>INDEX(surface_water_body!E:E,MATCH(B214,surface_water_body!A:A,0))</f>
        <v>1.958848261362126E-3</v>
      </c>
      <c r="J214" s="8">
        <f>INDEX(Aquifer!J:J,MATCH(B214,Aquifer!C:C,0))*100</f>
        <v>21.394089389400058</v>
      </c>
      <c r="K214" s="8">
        <f>(INDEX(Tariff!D:D,MATCH(Adaptation!A214,Tariff!A:A,0)))*100</f>
        <v>235</v>
      </c>
      <c r="L214" s="8">
        <v>9.9599999999999991</v>
      </c>
      <c r="M214" s="8">
        <v>3.8</v>
      </c>
      <c r="N214" s="8">
        <v>88.68</v>
      </c>
      <c r="P214" s="15"/>
      <c r="Q214">
        <f t="shared" si="64"/>
        <v>3</v>
      </c>
      <c r="R214">
        <f t="shared" si="65"/>
        <v>2</v>
      </c>
      <c r="S214">
        <f t="shared" si="66"/>
        <v>4</v>
      </c>
      <c r="T214" s="36">
        <f t="shared" si="67"/>
        <v>2</v>
      </c>
      <c r="U214" s="36">
        <f t="shared" si="68"/>
        <v>4</v>
      </c>
      <c r="V214" s="36">
        <f t="shared" si="69"/>
        <v>4</v>
      </c>
      <c r="W214" s="36">
        <f t="shared" si="70"/>
        <v>1</v>
      </c>
      <c r="X214" s="36">
        <f t="shared" si="71"/>
        <v>1</v>
      </c>
      <c r="Y214" s="36">
        <f t="shared" si="72"/>
        <v>3</v>
      </c>
      <c r="Z214" s="36">
        <f t="shared" si="73"/>
        <v>4</v>
      </c>
      <c r="AA214" s="36">
        <f t="shared" si="74"/>
        <v>4</v>
      </c>
      <c r="AB214" s="36">
        <f t="shared" si="75"/>
        <v>4</v>
      </c>
      <c r="AC214" s="170">
        <f t="shared" si="76"/>
        <v>2.9090909090909092</v>
      </c>
      <c r="AD214" s="36">
        <f t="shared" si="77"/>
        <v>3</v>
      </c>
      <c r="AE214" s="36" t="str">
        <f t="shared" si="63"/>
        <v>Highly Suitable</v>
      </c>
      <c r="AF214" s="171">
        <f t="shared" si="78"/>
        <v>0.63600000000000001</v>
      </c>
      <c r="AG214" s="36" t="str">
        <f t="shared" si="79"/>
        <v>High</v>
      </c>
    </row>
    <row r="215" spans="1:33" x14ac:dyDescent="0.25">
      <c r="A215" t="str">
        <f>INDEX(Aquifer!A:A,MATCH(B215,Aquifer!C:C,0))</f>
        <v>meghalaya</v>
      </c>
      <c r="B215" s="29" t="s">
        <v>75</v>
      </c>
      <c r="C215" s="8">
        <v>4.43</v>
      </c>
      <c r="D215" s="7">
        <f>INDEX(Aquifer!L:L,MATCH(B215,Aquifer!C:C,0))*100</f>
        <v>114.2993145468393</v>
      </c>
      <c r="E215" s="7">
        <v>72.099999999999994</v>
      </c>
      <c r="F215" s="7">
        <v>32.390298687060451</v>
      </c>
      <c r="G215" s="8">
        <v>0</v>
      </c>
      <c r="H215" s="8">
        <f>INDEX(Aquifer!H:H,MATCH(B215,Aquifer!C:C,0))</f>
        <v>5.53</v>
      </c>
      <c r="I215" s="8">
        <f>INDEX(surface_water_body!E:E,MATCH(B215,surface_water_body!A:A,0))</f>
        <v>1.7322904181005048</v>
      </c>
      <c r="J215" s="8">
        <f>INDEX(Aquifer!J:J,MATCH(B215,Aquifer!C:C,0))*100</f>
        <v>8.6866631933245682</v>
      </c>
      <c r="K215" s="8">
        <f>(INDEX(Tariff!D:D,MATCH(Adaptation!A215,Tariff!A:A,0)))*100</f>
        <v>300</v>
      </c>
      <c r="L215" s="8">
        <v>1.08</v>
      </c>
      <c r="M215" s="8">
        <v>2.2999999999999998</v>
      </c>
      <c r="N215" s="8">
        <v>79.05</v>
      </c>
      <c r="P215" s="15"/>
      <c r="Q215">
        <f t="shared" si="64"/>
        <v>2</v>
      </c>
      <c r="R215">
        <f t="shared" si="65"/>
        <v>4</v>
      </c>
      <c r="S215">
        <f t="shared" si="66"/>
        <v>2</v>
      </c>
      <c r="T215" s="36">
        <f t="shared" si="67"/>
        <v>2</v>
      </c>
      <c r="U215" s="36">
        <f t="shared" si="68"/>
        <v>4</v>
      </c>
      <c r="V215" s="36">
        <f t="shared" si="69"/>
        <v>4</v>
      </c>
      <c r="W215" s="36">
        <f t="shared" si="70"/>
        <v>2</v>
      </c>
      <c r="X215" s="36">
        <f t="shared" si="71"/>
        <v>1</v>
      </c>
      <c r="Y215" s="36">
        <f t="shared" si="72"/>
        <v>4</v>
      </c>
      <c r="Z215" s="36">
        <f t="shared" si="73"/>
        <v>4</v>
      </c>
      <c r="AA215" s="36">
        <f t="shared" si="74"/>
        <v>4</v>
      </c>
      <c r="AB215" s="36">
        <f t="shared" si="75"/>
        <v>3</v>
      </c>
      <c r="AC215" s="170">
        <f t="shared" si="76"/>
        <v>2.9090909090909092</v>
      </c>
      <c r="AD215" s="36">
        <f t="shared" si="77"/>
        <v>3</v>
      </c>
      <c r="AE215" s="36" t="str">
        <f t="shared" si="63"/>
        <v>Highly Suitable</v>
      </c>
      <c r="AF215" s="171">
        <f t="shared" si="78"/>
        <v>0.63600000000000001</v>
      </c>
      <c r="AG215" s="36" t="str">
        <f t="shared" si="79"/>
        <v>High</v>
      </c>
    </row>
    <row r="216" spans="1:33" x14ac:dyDescent="0.25">
      <c r="A216" t="str">
        <f>INDEX(Aquifer!A:A,MATCH(B216,Aquifer!C:C,0))</f>
        <v>haryana</v>
      </c>
      <c r="B216" s="29" t="s">
        <v>76</v>
      </c>
      <c r="C216" s="9">
        <v>4.8450395435719997</v>
      </c>
      <c r="D216" s="7">
        <f>INDEX(Aquifer!L:L,MATCH(B216,Aquifer!C:C,0))*100</f>
        <v>119.68921055038082</v>
      </c>
      <c r="E216" s="7">
        <v>92.8</v>
      </c>
      <c r="F216" s="7">
        <v>82.895934102772856</v>
      </c>
      <c r="G216" s="8">
        <v>90</v>
      </c>
      <c r="H216" s="8">
        <f>INDEX(Aquifer!H:H,MATCH(B216,Aquifer!C:C,0))</f>
        <v>55.18</v>
      </c>
      <c r="I216" s="8">
        <f>INDEX(surface_water_body!E:E,MATCH(B216,surface_water_body!A:A,0))</f>
        <v>0.31773438069113141</v>
      </c>
      <c r="J216" s="8">
        <f>INDEX(Aquifer!J:J,MATCH(B216,Aquifer!C:C,0))*100</f>
        <v>91.757118797461146</v>
      </c>
      <c r="K216" s="8">
        <f>(INDEX(Tariff!D:D,MATCH(Adaptation!A216,Tariff!A:A,0)))*100</f>
        <v>10</v>
      </c>
      <c r="L216" s="8">
        <v>40.400000000000006</v>
      </c>
      <c r="M216" s="8">
        <v>3.8</v>
      </c>
      <c r="N216" s="8">
        <v>71.92</v>
      </c>
      <c r="P216" s="15"/>
      <c r="Q216">
        <f t="shared" si="64"/>
        <v>3</v>
      </c>
      <c r="R216">
        <f t="shared" si="65"/>
        <v>4</v>
      </c>
      <c r="S216">
        <f t="shared" si="66"/>
        <v>1</v>
      </c>
      <c r="T216" s="36">
        <f t="shared" si="67"/>
        <v>4</v>
      </c>
      <c r="U216" s="36">
        <f t="shared" si="68"/>
        <v>1</v>
      </c>
      <c r="V216" s="36">
        <f t="shared" si="69"/>
        <v>3</v>
      </c>
      <c r="W216" s="36">
        <f t="shared" si="70"/>
        <v>1</v>
      </c>
      <c r="X216" s="36">
        <f t="shared" si="71"/>
        <v>4</v>
      </c>
      <c r="Y216" s="36">
        <f t="shared" si="72"/>
        <v>1</v>
      </c>
      <c r="Z216" s="36">
        <f t="shared" si="73"/>
        <v>3</v>
      </c>
      <c r="AA216" s="36">
        <f t="shared" si="74"/>
        <v>4</v>
      </c>
      <c r="AB216" s="36">
        <f t="shared" si="75"/>
        <v>3</v>
      </c>
      <c r="AC216" s="170">
        <f t="shared" si="76"/>
        <v>2.8181818181818183</v>
      </c>
      <c r="AD216" s="36">
        <f t="shared" si="77"/>
        <v>3</v>
      </c>
      <c r="AE216" s="36" t="str">
        <f t="shared" si="63"/>
        <v>Highly Suitable</v>
      </c>
      <c r="AF216" s="171">
        <f t="shared" si="78"/>
        <v>0.52700000000000002</v>
      </c>
      <c r="AG216" s="36" t="str">
        <f t="shared" si="79"/>
        <v>Moderate</v>
      </c>
    </row>
    <row r="217" spans="1:33" x14ac:dyDescent="0.25">
      <c r="A217" t="str">
        <f>INDEX(Aquifer!A:A,MATCH(B217,Aquifer!C:C,0))</f>
        <v>madhya pradesh</v>
      </c>
      <c r="B217" s="29" t="s">
        <v>389</v>
      </c>
      <c r="C217" s="9">
        <v>5.2226552955854997</v>
      </c>
      <c r="D217" s="7">
        <f>INDEX(Aquifer!L:L,MATCH(B217,Aquifer!C:C,0))*100</f>
        <v>184.18261134423636</v>
      </c>
      <c r="E217" s="7">
        <v>35.299999999999997</v>
      </c>
      <c r="F217" s="7">
        <v>73.595425303788417</v>
      </c>
      <c r="G217" s="8">
        <v>99</v>
      </c>
      <c r="H217" s="8">
        <f>INDEX(Aquifer!H:H,MATCH(B217,Aquifer!C:C,0))</f>
        <v>41.38</v>
      </c>
      <c r="I217" s="8">
        <f>INDEX(surface_water_body!E:E,MATCH(B217,surface_water_body!A:A,0))</f>
        <v>0.62563104191070706</v>
      </c>
      <c r="J217" s="8">
        <f>INDEX(Aquifer!J:J,MATCH(B217,Aquifer!C:C,0))*100</f>
        <v>45.380231459639639</v>
      </c>
      <c r="K217" s="8">
        <f>(INDEX(Tariff!D:D,MATCH(Adaptation!A217,Tariff!A:A,0)))*100</f>
        <v>135</v>
      </c>
      <c r="L217" s="8">
        <v>42.1</v>
      </c>
      <c r="M217" s="8">
        <v>6.4</v>
      </c>
      <c r="N217" s="8">
        <v>74.67</v>
      </c>
      <c r="P217" s="15"/>
      <c r="Q217">
        <f t="shared" si="64"/>
        <v>3</v>
      </c>
      <c r="R217">
        <f t="shared" si="65"/>
        <v>2</v>
      </c>
      <c r="S217">
        <f t="shared" si="66"/>
        <v>3</v>
      </c>
      <c r="T217" s="36">
        <f t="shared" si="67"/>
        <v>4</v>
      </c>
      <c r="U217" s="36">
        <f t="shared" si="68"/>
        <v>1</v>
      </c>
      <c r="V217" s="36">
        <f t="shared" si="69"/>
        <v>4</v>
      </c>
      <c r="W217" s="36">
        <f t="shared" si="70"/>
        <v>1</v>
      </c>
      <c r="X217" s="36">
        <f t="shared" si="71"/>
        <v>2</v>
      </c>
      <c r="Y217" s="36">
        <f t="shared" si="72"/>
        <v>2</v>
      </c>
      <c r="Z217" s="36">
        <f t="shared" si="73"/>
        <v>3</v>
      </c>
      <c r="AA217" s="36">
        <f t="shared" si="74"/>
        <v>3</v>
      </c>
      <c r="AB217" s="36">
        <f t="shared" si="75"/>
        <v>3</v>
      </c>
      <c r="AC217" s="170">
        <f t="shared" si="76"/>
        <v>2.7272727272727271</v>
      </c>
      <c r="AD217" s="36">
        <f t="shared" si="77"/>
        <v>3</v>
      </c>
      <c r="AE217" s="36" t="str">
        <f t="shared" si="63"/>
        <v>Highly Suitable</v>
      </c>
      <c r="AF217" s="171">
        <f t="shared" si="78"/>
        <v>0.41699999999999998</v>
      </c>
      <c r="AG217" s="36" t="str">
        <f t="shared" si="79"/>
        <v>Moderate</v>
      </c>
    </row>
    <row r="218" spans="1:33" x14ac:dyDescent="0.25">
      <c r="A218" t="str">
        <f>INDEX(Aquifer!A:A,MATCH(B218,Aquifer!C:C,0))</f>
        <v>bihar</v>
      </c>
      <c r="B218" s="29" t="s">
        <v>390</v>
      </c>
      <c r="C218" s="8">
        <v>4.5999999999999996</v>
      </c>
      <c r="D218" s="7">
        <f>INDEX(Aquifer!L:L,MATCH(B218,Aquifer!C:C,0))*100</f>
        <v>189.67945708310214</v>
      </c>
      <c r="E218" s="7">
        <v>58.4</v>
      </c>
      <c r="F218" s="7">
        <v>60.420945743232323</v>
      </c>
      <c r="G218" s="8">
        <v>12</v>
      </c>
      <c r="H218" s="8">
        <f>INDEX(Aquifer!H:H,MATCH(B218,Aquifer!C:C,0))</f>
        <v>61.49</v>
      </c>
      <c r="I218" s="8">
        <f>INDEX(surface_water_body!E:E,MATCH(B218,surface_water_body!A:A,0))</f>
        <v>0.39279965427523089</v>
      </c>
      <c r="J218" s="8">
        <f>INDEX(Aquifer!J:J,MATCH(B218,Aquifer!C:C,0))*100</f>
        <v>53.890741805635422</v>
      </c>
      <c r="K218" s="8">
        <f>(INDEX(Tariff!D:D,MATCH(Adaptation!A218,Tariff!A:A,0)))*100</f>
        <v>67.5</v>
      </c>
      <c r="L218" s="8">
        <v>98.839999999999989</v>
      </c>
      <c r="M218" s="8">
        <v>4.3</v>
      </c>
      <c r="N218" s="8">
        <v>97.81</v>
      </c>
      <c r="P218" s="15"/>
      <c r="Q218">
        <f t="shared" si="64"/>
        <v>3</v>
      </c>
      <c r="R218">
        <f t="shared" si="65"/>
        <v>2</v>
      </c>
      <c r="S218">
        <f t="shared" si="66"/>
        <v>2</v>
      </c>
      <c r="T218" s="36">
        <f t="shared" si="67"/>
        <v>3</v>
      </c>
      <c r="U218" s="36">
        <f t="shared" si="68"/>
        <v>4</v>
      </c>
      <c r="V218" s="36">
        <f t="shared" si="69"/>
        <v>3</v>
      </c>
      <c r="W218" s="36">
        <f t="shared" si="70"/>
        <v>1</v>
      </c>
      <c r="X218" s="36">
        <f t="shared" si="71"/>
        <v>3</v>
      </c>
      <c r="Y218" s="36">
        <f t="shared" si="72"/>
        <v>1</v>
      </c>
      <c r="Z218" s="36">
        <f t="shared" si="73"/>
        <v>1</v>
      </c>
      <c r="AA218" s="36">
        <f t="shared" si="74"/>
        <v>4</v>
      </c>
      <c r="AB218" s="36">
        <f t="shared" si="75"/>
        <v>4</v>
      </c>
      <c r="AC218" s="170">
        <f t="shared" si="76"/>
        <v>2.4545454545454546</v>
      </c>
      <c r="AD218" s="36">
        <f t="shared" si="77"/>
        <v>2</v>
      </c>
      <c r="AE218" s="36" t="str">
        <f t="shared" si="63"/>
        <v>Moderatly Suitable</v>
      </c>
      <c r="AF218" s="171">
        <f t="shared" si="78"/>
        <v>0.14299999999999999</v>
      </c>
      <c r="AG218" s="36" t="str">
        <f t="shared" si="79"/>
        <v>Very Low</v>
      </c>
    </row>
    <row r="219" spans="1:33" x14ac:dyDescent="0.25">
      <c r="A219" t="str">
        <f>INDEX(Aquifer!A:A,MATCH(B219,Aquifer!C:C,0))</f>
        <v>uttar pradesh</v>
      </c>
      <c r="B219" s="29" t="s">
        <v>391</v>
      </c>
      <c r="C219" s="9">
        <v>4.7132038377440999</v>
      </c>
      <c r="D219" s="7">
        <f>INDEX(Aquifer!L:L,MATCH(B219,Aquifer!C:C,0))*100</f>
        <v>186.76259250471196</v>
      </c>
      <c r="E219" s="7">
        <v>54.3</v>
      </c>
      <c r="F219" s="7">
        <v>75.327399222426848</v>
      </c>
      <c r="G219" s="8">
        <v>1</v>
      </c>
      <c r="H219" s="8">
        <f>INDEX(Aquifer!H:H,MATCH(B219,Aquifer!C:C,0))</f>
        <v>63.31</v>
      </c>
      <c r="I219" s="8">
        <f>INDEX(surface_water_body!E:E,MATCH(B219,surface_water_body!A:A,0))</f>
        <v>0.76789089080921769</v>
      </c>
      <c r="J219" s="8">
        <f>INDEX(Aquifer!J:J,MATCH(B219,Aquifer!C:C,0))*100</f>
        <v>75.00218257032914</v>
      </c>
      <c r="K219" s="8">
        <f>(INDEX(Tariff!D:D,MATCH(Adaptation!A219,Tariff!A:A,0)))*100</f>
        <v>0</v>
      </c>
      <c r="L219" s="8">
        <v>63.54</v>
      </c>
      <c r="M219" s="8">
        <v>3.89</v>
      </c>
      <c r="N219" s="8">
        <v>96.234012649999997</v>
      </c>
      <c r="P219" s="15"/>
      <c r="Q219">
        <f t="shared" si="64"/>
        <v>3</v>
      </c>
      <c r="R219">
        <f t="shared" si="65"/>
        <v>2</v>
      </c>
      <c r="S219">
        <f t="shared" si="66"/>
        <v>2</v>
      </c>
      <c r="T219" s="36">
        <f t="shared" si="67"/>
        <v>4</v>
      </c>
      <c r="U219" s="36">
        <f t="shared" si="68"/>
        <v>4</v>
      </c>
      <c r="V219" s="36">
        <f t="shared" si="69"/>
        <v>3</v>
      </c>
      <c r="W219" s="36">
        <f t="shared" si="70"/>
        <v>1</v>
      </c>
      <c r="X219" s="36">
        <f t="shared" si="71"/>
        <v>4</v>
      </c>
      <c r="Y219" s="36">
        <f t="shared" si="72"/>
        <v>1</v>
      </c>
      <c r="Z219" s="36">
        <f t="shared" si="73"/>
        <v>2</v>
      </c>
      <c r="AA219" s="36">
        <f t="shared" si="74"/>
        <v>4</v>
      </c>
      <c r="AB219" s="36">
        <f t="shared" si="75"/>
        <v>4</v>
      </c>
      <c r="AC219" s="170">
        <f t="shared" si="76"/>
        <v>2.7272727272727271</v>
      </c>
      <c r="AD219" s="36">
        <f t="shared" si="77"/>
        <v>3</v>
      </c>
      <c r="AE219" s="36" t="str">
        <f t="shared" si="63"/>
        <v>Highly Suitable</v>
      </c>
      <c r="AF219" s="171">
        <f t="shared" si="78"/>
        <v>0.41699999999999998</v>
      </c>
      <c r="AG219" s="36" t="str">
        <f t="shared" si="79"/>
        <v>Moderate</v>
      </c>
    </row>
    <row r="220" spans="1:33" x14ac:dyDescent="0.25">
      <c r="A220" t="str">
        <f>INDEX(Aquifer!A:A,MATCH(B220,Aquifer!C:C,0))</f>
        <v>jharkhand</v>
      </c>
      <c r="B220" s="29" t="s">
        <v>392</v>
      </c>
      <c r="C220" s="8">
        <v>5.15</v>
      </c>
      <c r="D220" s="7">
        <f>INDEX(Aquifer!L:L,MATCH(B220,Aquifer!C:C,0))*100</f>
        <v>102.23998032948118</v>
      </c>
      <c r="E220" s="7">
        <v>4.9000000000000004</v>
      </c>
      <c r="F220" s="7">
        <v>38.271537622682658</v>
      </c>
      <c r="G220" s="8">
        <v>38</v>
      </c>
      <c r="H220" s="8">
        <f>INDEX(Aquifer!H:H,MATCH(B220,Aquifer!C:C,0))</f>
        <v>13.15</v>
      </c>
      <c r="I220" s="8">
        <f>INDEX(surface_water_body!E:E,MATCH(B220,surface_water_body!A:A,0))</f>
        <v>0.41931215494775192</v>
      </c>
      <c r="J220" s="8">
        <f>INDEX(Aquifer!J:J,MATCH(B220,Aquifer!C:C,0))*100</f>
        <v>21.437193293168242</v>
      </c>
      <c r="K220" s="8">
        <f>(INDEX(Tariff!D:D,MATCH(Adaptation!A220,Tariff!A:A,0)))*100</f>
        <v>95</v>
      </c>
      <c r="L220" s="8">
        <v>73.34</v>
      </c>
      <c r="M220" s="8">
        <v>5.29</v>
      </c>
      <c r="N220" s="8">
        <v>76.08</v>
      </c>
      <c r="P220" s="15"/>
      <c r="Q220">
        <f t="shared" si="64"/>
        <v>3</v>
      </c>
      <c r="R220">
        <f t="shared" si="65"/>
        <v>4</v>
      </c>
      <c r="S220">
        <f t="shared" si="66"/>
        <v>4</v>
      </c>
      <c r="T220" s="36">
        <f t="shared" si="67"/>
        <v>2</v>
      </c>
      <c r="U220" s="36">
        <f t="shared" si="68"/>
        <v>3</v>
      </c>
      <c r="V220" s="36">
        <f t="shared" si="69"/>
        <v>4</v>
      </c>
      <c r="W220" s="36">
        <f t="shared" si="70"/>
        <v>1</v>
      </c>
      <c r="X220" s="36">
        <f t="shared" si="71"/>
        <v>1</v>
      </c>
      <c r="Y220" s="36">
        <f t="shared" si="72"/>
        <v>2</v>
      </c>
      <c r="Z220" s="36">
        <f t="shared" si="73"/>
        <v>2</v>
      </c>
      <c r="AA220" s="36">
        <f t="shared" si="74"/>
        <v>3</v>
      </c>
      <c r="AB220" s="36">
        <f t="shared" si="75"/>
        <v>3</v>
      </c>
      <c r="AC220" s="170">
        <f t="shared" si="76"/>
        <v>2.6363636363636362</v>
      </c>
      <c r="AD220" s="36">
        <f t="shared" si="77"/>
        <v>3</v>
      </c>
      <c r="AE220" s="36" t="str">
        <f t="shared" si="63"/>
        <v>Highly Suitable</v>
      </c>
      <c r="AF220" s="171">
        <f t="shared" si="78"/>
        <v>0.32700000000000001</v>
      </c>
      <c r="AG220" s="36" t="str">
        <f t="shared" si="79"/>
        <v>Low</v>
      </c>
    </row>
    <row r="221" spans="1:33" x14ac:dyDescent="0.25">
      <c r="A221" t="str">
        <f>INDEX(Aquifer!A:A,MATCH(B221,Aquifer!C:C,0))</f>
        <v>maharashtra</v>
      </c>
      <c r="B221" s="29" t="s">
        <v>77</v>
      </c>
      <c r="C221" s="9">
        <v>5.3311585852933998</v>
      </c>
      <c r="D221" s="7">
        <f>INDEX(Aquifer!L:L,MATCH(B221,Aquifer!C:C,0))*100</f>
        <v>104.18281172379534</v>
      </c>
      <c r="E221" s="7">
        <v>26.5</v>
      </c>
      <c r="F221" s="7">
        <v>78.236151393157598</v>
      </c>
      <c r="G221" s="8">
        <v>100</v>
      </c>
      <c r="H221" s="8">
        <f>INDEX(Aquifer!H:H,MATCH(B221,Aquifer!C:C,0))</f>
        <v>77.540000000000006</v>
      </c>
      <c r="I221" s="8">
        <f>INDEX(surface_water_body!E:E,MATCH(B221,surface_water_body!A:A,0))</f>
        <v>0.83878907668611946</v>
      </c>
      <c r="J221" s="8">
        <f>INDEX(Aquifer!J:J,MATCH(B221,Aquifer!C:C,0))*100</f>
        <v>67.650221804005923</v>
      </c>
      <c r="K221" s="8">
        <f>(INDEX(Tariff!D:D,MATCH(Adaptation!A221,Tariff!A:A,0)))*100</f>
        <v>155</v>
      </c>
      <c r="L221" s="8">
        <v>76.570000000000007</v>
      </c>
      <c r="M221" s="8">
        <v>7.17</v>
      </c>
      <c r="N221" s="8">
        <v>71.010000000000005</v>
      </c>
      <c r="P221" s="15"/>
      <c r="Q221">
        <f t="shared" si="64"/>
        <v>4</v>
      </c>
      <c r="R221">
        <f t="shared" si="65"/>
        <v>4</v>
      </c>
      <c r="S221">
        <f t="shared" si="66"/>
        <v>3</v>
      </c>
      <c r="T221" s="36">
        <f t="shared" si="67"/>
        <v>4</v>
      </c>
      <c r="U221" s="36">
        <f t="shared" si="68"/>
        <v>1</v>
      </c>
      <c r="V221" s="36">
        <f t="shared" si="69"/>
        <v>2</v>
      </c>
      <c r="W221" s="36">
        <f t="shared" si="70"/>
        <v>1</v>
      </c>
      <c r="X221" s="36">
        <f t="shared" si="71"/>
        <v>3</v>
      </c>
      <c r="Y221" s="36">
        <f t="shared" si="72"/>
        <v>3</v>
      </c>
      <c r="Z221" s="36">
        <f t="shared" si="73"/>
        <v>1</v>
      </c>
      <c r="AA221" s="36">
        <f t="shared" si="74"/>
        <v>3</v>
      </c>
      <c r="AB221" s="36">
        <f t="shared" si="75"/>
        <v>3</v>
      </c>
      <c r="AC221" s="170">
        <f t="shared" si="76"/>
        <v>2.8181818181818183</v>
      </c>
      <c r="AD221" s="36">
        <f t="shared" si="77"/>
        <v>3</v>
      </c>
      <c r="AE221" s="36" t="str">
        <f t="shared" si="63"/>
        <v>Highly Suitable</v>
      </c>
      <c r="AF221" s="171">
        <f t="shared" si="78"/>
        <v>0.52700000000000002</v>
      </c>
      <c r="AG221" s="36" t="str">
        <f t="shared" si="79"/>
        <v>Moderate</v>
      </c>
    </row>
    <row r="222" spans="1:33" x14ac:dyDescent="0.25">
      <c r="A222" t="str">
        <f>INDEX(Aquifer!A:A,MATCH(B222,Aquifer!C:C,0))</f>
        <v>assam</v>
      </c>
      <c r="B222" s="29" t="s">
        <v>393</v>
      </c>
      <c r="C222" s="9">
        <v>4.2079223442189004</v>
      </c>
      <c r="D222" s="7">
        <f>INDEX(Aquifer!L:L,MATCH(B222,Aquifer!C:C,0))*100</f>
        <v>185.64581682472328</v>
      </c>
      <c r="E222" s="7">
        <v>8.1999999999999993</v>
      </c>
      <c r="F222" s="7">
        <v>33.403823380138718</v>
      </c>
      <c r="G222" s="8">
        <v>0</v>
      </c>
      <c r="H222" s="8">
        <f>INDEX(Aquifer!H:H,MATCH(B222,Aquifer!C:C,0))</f>
        <v>10.28</v>
      </c>
      <c r="I222" s="8">
        <f>INDEX(surface_water_body!E:E,MATCH(B222,surface_water_body!A:A,0))</f>
        <v>0.308572506229147</v>
      </c>
      <c r="J222" s="8">
        <f>INDEX(Aquifer!J:J,MATCH(B222,Aquifer!C:C,0))*100</f>
        <v>22.951598709298914</v>
      </c>
      <c r="K222" s="8">
        <f>(INDEX(Tariff!D:D,MATCH(Adaptation!A222,Tariff!A:A,0)))*100</f>
        <v>465.00000000000006</v>
      </c>
      <c r="L222" s="8">
        <v>56.52</v>
      </c>
      <c r="M222" s="8">
        <v>3.3</v>
      </c>
      <c r="N222" s="8">
        <v>86.37</v>
      </c>
      <c r="P222" s="15"/>
      <c r="Q222">
        <f t="shared" si="64"/>
        <v>2</v>
      </c>
      <c r="R222">
        <f t="shared" si="65"/>
        <v>2</v>
      </c>
      <c r="S222">
        <f t="shared" si="66"/>
        <v>4</v>
      </c>
      <c r="T222" s="36">
        <f t="shared" si="67"/>
        <v>2</v>
      </c>
      <c r="U222" s="36">
        <f t="shared" si="68"/>
        <v>4</v>
      </c>
      <c r="V222" s="36">
        <f t="shared" si="69"/>
        <v>4</v>
      </c>
      <c r="W222" s="36">
        <f t="shared" si="70"/>
        <v>1</v>
      </c>
      <c r="X222" s="36">
        <f t="shared" si="71"/>
        <v>1</v>
      </c>
      <c r="Y222" s="36">
        <f t="shared" si="72"/>
        <v>4</v>
      </c>
      <c r="Z222" s="36">
        <f t="shared" si="73"/>
        <v>2</v>
      </c>
      <c r="AA222" s="36">
        <f t="shared" si="74"/>
        <v>4</v>
      </c>
      <c r="AB222" s="36">
        <f t="shared" si="75"/>
        <v>4</v>
      </c>
      <c r="AC222" s="170">
        <f t="shared" si="76"/>
        <v>2.7272727272727271</v>
      </c>
      <c r="AD222" s="36">
        <f t="shared" si="77"/>
        <v>3</v>
      </c>
      <c r="AE222" s="36" t="str">
        <f t="shared" si="63"/>
        <v>Highly Suitable</v>
      </c>
      <c r="AF222" s="171">
        <f t="shared" si="78"/>
        <v>0.41699999999999998</v>
      </c>
      <c r="AG222" s="36" t="str">
        <f t="shared" si="79"/>
        <v>Moderate</v>
      </c>
    </row>
    <row r="223" spans="1:33" x14ac:dyDescent="0.25">
      <c r="A223" t="str">
        <f>INDEX(Aquifer!A:A,MATCH(B223,Aquifer!C:C,0))</f>
        <v>meghalaya</v>
      </c>
      <c r="B223" s="29" t="s">
        <v>78</v>
      </c>
      <c r="C223" s="8">
        <v>4.46</v>
      </c>
      <c r="D223" s="7">
        <f>INDEX(Aquifer!L:L,MATCH(B223,Aquifer!C:C,0))*100</f>
        <v>122.19249478804726</v>
      </c>
      <c r="E223" s="7">
        <v>50.6</v>
      </c>
      <c r="F223" s="7">
        <v>31.700192724644666</v>
      </c>
      <c r="G223" s="8">
        <v>0</v>
      </c>
      <c r="H223" s="8">
        <f>INDEX(Aquifer!H:H,MATCH(B223,Aquifer!C:C,0))</f>
        <v>22.42</v>
      </c>
      <c r="I223" s="8">
        <f>INDEX(surface_water_body!E:E,MATCH(B223,surface_water_body!A:A,0))</f>
        <v>0.47702086514062353</v>
      </c>
      <c r="J223" s="8">
        <f>INDEX(Aquifer!J:J,MATCH(B223,Aquifer!C:C,0))*100</f>
        <v>33.239013685973326</v>
      </c>
      <c r="K223" s="8">
        <f>(INDEX(Tariff!D:D,MATCH(Adaptation!A223,Tariff!A:A,0)))*100</f>
        <v>300</v>
      </c>
      <c r="L223" s="8">
        <v>45.51</v>
      </c>
      <c r="M223" s="8">
        <v>3.9248535085954965</v>
      </c>
      <c r="N223" s="8">
        <v>72.760000000000005</v>
      </c>
      <c r="P223" s="15"/>
      <c r="Q223">
        <f t="shared" si="64"/>
        <v>2</v>
      </c>
      <c r="R223">
        <f t="shared" si="65"/>
        <v>4</v>
      </c>
      <c r="S223">
        <f t="shared" si="66"/>
        <v>2</v>
      </c>
      <c r="T223" s="36">
        <f t="shared" si="67"/>
        <v>2</v>
      </c>
      <c r="U223" s="36">
        <f t="shared" si="68"/>
        <v>4</v>
      </c>
      <c r="V223" s="36">
        <f t="shared" si="69"/>
        <v>4</v>
      </c>
      <c r="W223" s="36">
        <f t="shared" si="70"/>
        <v>1</v>
      </c>
      <c r="X223" s="36">
        <f t="shared" si="71"/>
        <v>2</v>
      </c>
      <c r="Y223" s="36">
        <f t="shared" si="72"/>
        <v>4</v>
      </c>
      <c r="Z223" s="36">
        <f t="shared" si="73"/>
        <v>3</v>
      </c>
      <c r="AA223" s="36">
        <f t="shared" si="74"/>
        <v>4</v>
      </c>
      <c r="AB223" s="36">
        <f t="shared" si="75"/>
        <v>3</v>
      </c>
      <c r="AC223" s="170">
        <f t="shared" si="76"/>
        <v>2.8181818181818183</v>
      </c>
      <c r="AD223" s="36">
        <f t="shared" si="77"/>
        <v>3</v>
      </c>
      <c r="AE223" s="36" t="str">
        <f t="shared" si="63"/>
        <v>Highly Suitable</v>
      </c>
      <c r="AF223" s="171">
        <f t="shared" si="78"/>
        <v>0.52700000000000002</v>
      </c>
      <c r="AG223" s="36" t="str">
        <f t="shared" si="79"/>
        <v>Moderate</v>
      </c>
    </row>
    <row r="224" spans="1:33" x14ac:dyDescent="0.25">
      <c r="A224" t="str">
        <f>INDEX(Aquifer!A:A,MATCH(B224,Aquifer!C:C,0))</f>
        <v>arunachal pradesh</v>
      </c>
      <c r="B224" s="29" t="s">
        <v>394</v>
      </c>
      <c r="C224" s="9">
        <v>3.9739403423779001</v>
      </c>
      <c r="D224" s="7">
        <f>INDEX(Aquifer!L:L,MATCH(B224,Aquifer!C:C,0))*100</f>
        <v>140.23323615160351</v>
      </c>
      <c r="E224" s="7">
        <v>0</v>
      </c>
      <c r="F224" s="7">
        <v>39.973412826297135</v>
      </c>
      <c r="G224" s="8">
        <v>100</v>
      </c>
      <c r="H224" s="8">
        <f>INDEX(Aquifer!H:H,MATCH(B224,Aquifer!C:C,0))</f>
        <v>0</v>
      </c>
      <c r="I224" s="8">
        <f>INDEX(surface_water_body!E:E,MATCH(B224,surface_water_body!A:A,0))</f>
        <v>3.4796582494151254E-2</v>
      </c>
      <c r="J224" s="8">
        <f>INDEX(Aquifer!J:J,MATCH(B224,Aquifer!C:C,0))*100</f>
        <v>34.787018255578097</v>
      </c>
      <c r="K224" s="8">
        <f>(INDEX(Tariff!D:D,MATCH(Adaptation!A224,Tariff!A:A,0)))*100</f>
        <v>290</v>
      </c>
      <c r="L224" s="8">
        <v>0</v>
      </c>
      <c r="M224" s="8">
        <v>4.4201582102420724</v>
      </c>
      <c r="N224" s="8">
        <v>95.820000000000007</v>
      </c>
      <c r="P224" s="15"/>
      <c r="Q224">
        <f t="shared" si="64"/>
        <v>2</v>
      </c>
      <c r="R224">
        <f t="shared" si="65"/>
        <v>3</v>
      </c>
      <c r="S224">
        <f t="shared" si="66"/>
        <v>4</v>
      </c>
      <c r="T224" s="36">
        <f t="shared" si="67"/>
        <v>2</v>
      </c>
      <c r="U224" s="36">
        <f t="shared" si="68"/>
        <v>1</v>
      </c>
      <c r="V224" s="36">
        <f t="shared" si="69"/>
        <v>4</v>
      </c>
      <c r="W224" s="36">
        <f t="shared" si="70"/>
        <v>1</v>
      </c>
      <c r="X224" s="36">
        <f t="shared" si="71"/>
        <v>2</v>
      </c>
      <c r="Y224" s="36">
        <f t="shared" si="72"/>
        <v>3</v>
      </c>
      <c r="Z224" s="36">
        <f t="shared" si="73"/>
        <v>4</v>
      </c>
      <c r="AA224" s="36">
        <f t="shared" si="74"/>
        <v>4</v>
      </c>
      <c r="AB224" s="36">
        <f t="shared" si="75"/>
        <v>4</v>
      </c>
      <c r="AC224" s="170">
        <f t="shared" si="76"/>
        <v>3</v>
      </c>
      <c r="AD224" s="36">
        <f t="shared" si="77"/>
        <v>3</v>
      </c>
      <c r="AE224" s="36" t="str">
        <f t="shared" si="63"/>
        <v>Highly Suitable</v>
      </c>
      <c r="AF224" s="171">
        <f t="shared" si="78"/>
        <v>0.74399999999999999</v>
      </c>
      <c r="AG224" s="36" t="str">
        <f t="shared" si="79"/>
        <v>High</v>
      </c>
    </row>
    <row r="225" spans="1:33" x14ac:dyDescent="0.25">
      <c r="A225" t="str">
        <f>INDEX(Aquifer!A:A,MATCH(B225,Aquifer!C:C,0))</f>
        <v>tamil nadu</v>
      </c>
      <c r="B225" s="29" t="s">
        <v>395</v>
      </c>
      <c r="C225" s="8">
        <v>4.99</v>
      </c>
      <c r="D225" s="7">
        <f>INDEX(Aquifer!L:L,MATCH(B225,Aquifer!C:C,0))*100</f>
        <v>103.81038999823531</v>
      </c>
      <c r="E225" s="7">
        <v>1.9</v>
      </c>
      <c r="F225" s="7">
        <v>53.077625335922129</v>
      </c>
      <c r="G225" s="8">
        <v>93</v>
      </c>
      <c r="H225" s="8">
        <f>INDEX(Aquifer!H:H,MATCH(B225,Aquifer!C:C,0))</f>
        <v>9.7200000000000006</v>
      </c>
      <c r="I225" s="8">
        <f>INDEX(surface_water_body!E:E,MATCH(B225,surface_water_body!A:A,0))</f>
        <v>2.3398366327958876E-2</v>
      </c>
      <c r="J225" s="8">
        <f>INDEX(Aquifer!J:J,MATCH(B225,Aquifer!C:C,0))*100</f>
        <v>28.947482169872487</v>
      </c>
      <c r="K225" s="8">
        <f>(INDEX(Tariff!D:D,MATCH(Adaptation!A225,Tariff!A:A,0)))*100</f>
        <v>0</v>
      </c>
      <c r="L225" s="8">
        <v>41.81</v>
      </c>
      <c r="M225" s="8">
        <v>3.6</v>
      </c>
      <c r="N225" s="8">
        <v>95.158042838</v>
      </c>
      <c r="P225" s="15"/>
      <c r="Q225">
        <f t="shared" si="64"/>
        <v>3</v>
      </c>
      <c r="R225">
        <f t="shared" si="65"/>
        <v>4</v>
      </c>
      <c r="S225">
        <f t="shared" si="66"/>
        <v>4</v>
      </c>
      <c r="T225" s="36">
        <f t="shared" si="67"/>
        <v>3</v>
      </c>
      <c r="U225" s="36">
        <f t="shared" si="68"/>
        <v>1</v>
      </c>
      <c r="V225" s="36">
        <f t="shared" si="69"/>
        <v>4</v>
      </c>
      <c r="W225" s="36">
        <f t="shared" si="70"/>
        <v>1</v>
      </c>
      <c r="X225" s="36">
        <f t="shared" si="71"/>
        <v>2</v>
      </c>
      <c r="Y225" s="36">
        <f t="shared" si="72"/>
        <v>1</v>
      </c>
      <c r="Z225" s="36">
        <f t="shared" si="73"/>
        <v>3</v>
      </c>
      <c r="AA225" s="36">
        <f t="shared" si="74"/>
        <v>4</v>
      </c>
      <c r="AB225" s="36">
        <f t="shared" si="75"/>
        <v>4</v>
      </c>
      <c r="AC225" s="170">
        <f t="shared" si="76"/>
        <v>3</v>
      </c>
      <c r="AD225" s="36">
        <f t="shared" si="77"/>
        <v>3</v>
      </c>
      <c r="AE225" s="36" t="str">
        <f t="shared" si="63"/>
        <v>Highly Suitable</v>
      </c>
      <c r="AF225" s="171">
        <f t="shared" si="78"/>
        <v>0.74399999999999999</v>
      </c>
      <c r="AG225" s="36" t="str">
        <f t="shared" si="79"/>
        <v>High</v>
      </c>
    </row>
    <row r="226" spans="1:33" x14ac:dyDescent="0.25">
      <c r="A226" t="str">
        <f>INDEX(Aquifer!A:A,MATCH(B226,Aquifer!C:C,0))</f>
        <v>kerala</v>
      </c>
      <c r="B226" s="29" t="s">
        <v>396</v>
      </c>
      <c r="C226" s="9">
        <v>5.47</v>
      </c>
      <c r="D226" s="7">
        <f>INDEX(Aquifer!L:L,MATCH(B226,Aquifer!C:C,0))*100</f>
        <v>118.96838211088992</v>
      </c>
      <c r="E226" s="7">
        <v>7.8</v>
      </c>
      <c r="F226" s="7">
        <v>43.047229867783386</v>
      </c>
      <c r="G226" s="8">
        <v>98</v>
      </c>
      <c r="H226" s="8">
        <f>INDEX(Aquifer!H:H,MATCH(B226,Aquifer!C:C,0))</f>
        <v>67.73</v>
      </c>
      <c r="I226" s="8">
        <f>INDEX(surface_water_body!E:E,MATCH(B226,surface_water_body!A:A,0))</f>
        <v>1.0095833876179052</v>
      </c>
      <c r="J226" s="8">
        <f>INDEX(Aquifer!J:J,MATCH(B226,Aquifer!C:C,0))*100</f>
        <v>58.316764252837316</v>
      </c>
      <c r="K226" s="8">
        <f>(INDEX(Tariff!D:D,MATCH(Adaptation!A226,Tariff!A:A,0)))*100</f>
        <v>195</v>
      </c>
      <c r="L226" s="8">
        <v>20.47</v>
      </c>
      <c r="M226" s="8">
        <v>10.1</v>
      </c>
      <c r="N226" s="8">
        <v>99.850000000000009</v>
      </c>
      <c r="P226" s="15"/>
      <c r="Q226">
        <f t="shared" si="64"/>
        <v>4</v>
      </c>
      <c r="R226">
        <f t="shared" si="65"/>
        <v>4</v>
      </c>
      <c r="S226">
        <f t="shared" si="66"/>
        <v>4</v>
      </c>
      <c r="T226" s="36">
        <f t="shared" si="67"/>
        <v>2</v>
      </c>
      <c r="U226" s="36">
        <f t="shared" si="68"/>
        <v>1</v>
      </c>
      <c r="V226" s="36">
        <f t="shared" si="69"/>
        <v>3</v>
      </c>
      <c r="W226" s="36">
        <f t="shared" si="70"/>
        <v>2</v>
      </c>
      <c r="X226" s="36">
        <f t="shared" si="71"/>
        <v>3</v>
      </c>
      <c r="Y226" s="36">
        <f t="shared" si="72"/>
        <v>3</v>
      </c>
      <c r="Z226" s="36">
        <f t="shared" si="73"/>
        <v>4</v>
      </c>
      <c r="AA226" s="36">
        <f t="shared" si="74"/>
        <v>2</v>
      </c>
      <c r="AB226" s="36">
        <f t="shared" si="75"/>
        <v>4</v>
      </c>
      <c r="AC226" s="170">
        <f t="shared" si="76"/>
        <v>3.1818181818181817</v>
      </c>
      <c r="AD226" s="36">
        <f t="shared" si="77"/>
        <v>3</v>
      </c>
      <c r="AE226" s="36" t="str">
        <f t="shared" si="63"/>
        <v>Highly Suitable</v>
      </c>
      <c r="AF226" s="171">
        <f t="shared" si="78"/>
        <v>0.92</v>
      </c>
      <c r="AG226" s="36" t="str">
        <f t="shared" si="79"/>
        <v>Very High</v>
      </c>
    </row>
    <row r="227" spans="1:33" x14ac:dyDescent="0.25">
      <c r="A227" t="str">
        <f>INDEX(Aquifer!A:A,MATCH(B227,Aquifer!C:C,0))</f>
        <v>tripura</v>
      </c>
      <c r="B227" s="29" t="s">
        <v>397</v>
      </c>
      <c r="C227" s="8">
        <v>4.5999999999999996</v>
      </c>
      <c r="D227" s="7">
        <f>INDEX(Aquifer!L:L,MATCH(B227,Aquifer!C:C,0))*100</f>
        <v>179.44898286080411</v>
      </c>
      <c r="E227" s="7">
        <v>16.8</v>
      </c>
      <c r="F227" s="7">
        <v>37.224061810154531</v>
      </c>
      <c r="G227" s="8">
        <v>99</v>
      </c>
      <c r="H227" s="8">
        <f>INDEX(Aquifer!H:H,MATCH(B227,Aquifer!C:C,0))</f>
        <v>8.26</v>
      </c>
      <c r="I227" s="8">
        <f>INDEX(surface_water_body!E:E,MATCH(B227,surface_water_body!A:A,0))</f>
        <v>0</v>
      </c>
      <c r="J227" s="8">
        <f>INDEX(Aquifer!J:J,MATCH(B227,Aquifer!C:C,0))*100</f>
        <v>27.230695415751899</v>
      </c>
      <c r="K227" s="8">
        <f>(INDEX(Tariff!D:D,MATCH(Adaptation!A227,Tariff!A:A,0)))*100</f>
        <v>405</v>
      </c>
      <c r="L227" s="8">
        <v>37.79</v>
      </c>
      <c r="M227" s="8">
        <v>2.4965830751565834</v>
      </c>
      <c r="N227" s="8">
        <v>96.643541839999997</v>
      </c>
      <c r="P227" s="15"/>
      <c r="Q227">
        <f t="shared" si="64"/>
        <v>3</v>
      </c>
      <c r="R227">
        <f t="shared" si="65"/>
        <v>3</v>
      </c>
      <c r="S227">
        <f t="shared" si="66"/>
        <v>4</v>
      </c>
      <c r="T227" s="36">
        <f t="shared" si="67"/>
        <v>2</v>
      </c>
      <c r="U227" s="36">
        <f t="shared" si="68"/>
        <v>1</v>
      </c>
      <c r="V227" s="36">
        <f t="shared" si="69"/>
        <v>4</v>
      </c>
      <c r="W227" s="36">
        <f t="shared" si="70"/>
        <v>1</v>
      </c>
      <c r="X227" s="36">
        <f t="shared" si="71"/>
        <v>2</v>
      </c>
      <c r="Y227" s="36">
        <f t="shared" si="72"/>
        <v>4</v>
      </c>
      <c r="Z227" s="36">
        <f t="shared" si="73"/>
        <v>3</v>
      </c>
      <c r="AA227" s="36">
        <f t="shared" si="74"/>
        <v>4</v>
      </c>
      <c r="AB227" s="36">
        <f t="shared" si="75"/>
        <v>4</v>
      </c>
      <c r="AC227" s="170">
        <f t="shared" si="76"/>
        <v>3.0909090909090908</v>
      </c>
      <c r="AD227" s="36">
        <f t="shared" si="77"/>
        <v>3</v>
      </c>
      <c r="AE227" s="36" t="str">
        <f t="shared" si="63"/>
        <v>Highly Suitable</v>
      </c>
      <c r="AF227" s="171">
        <f t="shared" si="78"/>
        <v>0.84399999999999997</v>
      </c>
      <c r="AG227" s="36" t="str">
        <f t="shared" si="79"/>
        <v>Very High</v>
      </c>
    </row>
    <row r="228" spans="1:33" x14ac:dyDescent="0.25">
      <c r="A228" t="str">
        <f>INDEX(Aquifer!A:A,MATCH(B228,Aquifer!C:C,0))</f>
        <v>karnataka</v>
      </c>
      <c r="B228" s="29" t="s">
        <v>79</v>
      </c>
      <c r="C228" s="8">
        <v>5.45</v>
      </c>
      <c r="D228" s="7">
        <f>INDEX(Aquifer!L:L,MATCH(B228,Aquifer!C:C,0))*100</f>
        <v>124.1150984627433</v>
      </c>
      <c r="E228" s="7">
        <v>47.2</v>
      </c>
      <c r="F228" s="7">
        <v>63.852762670450069</v>
      </c>
      <c r="G228" s="8">
        <v>100</v>
      </c>
      <c r="H228" s="8">
        <f>INDEX(Aquifer!H:H,MATCH(B228,Aquifer!C:C,0))</f>
        <v>37.99</v>
      </c>
      <c r="I228" s="8">
        <f>INDEX(surface_water_body!E:E,MATCH(B228,surface_water_body!A:A,0))</f>
        <v>5.9361481099709526E-2</v>
      </c>
      <c r="J228" s="8">
        <f>INDEX(Aquifer!J:J,MATCH(B228,Aquifer!C:C,0))*100</f>
        <v>76.69912883074204</v>
      </c>
      <c r="K228" s="8">
        <f>(INDEX(Tariff!D:D,MATCH(Adaptation!A228,Tariff!A:A,0)))*100</f>
        <v>0</v>
      </c>
      <c r="L228" s="8">
        <v>34.89</v>
      </c>
      <c r="M228" s="8">
        <v>5.8</v>
      </c>
      <c r="N228" s="8">
        <v>69.34</v>
      </c>
      <c r="P228" s="15"/>
      <c r="Q228">
        <f t="shared" si="64"/>
        <v>4</v>
      </c>
      <c r="R228">
        <f t="shared" si="65"/>
        <v>4</v>
      </c>
      <c r="S228">
        <f t="shared" si="66"/>
        <v>3</v>
      </c>
      <c r="T228" s="36">
        <f t="shared" si="67"/>
        <v>3</v>
      </c>
      <c r="U228" s="36">
        <f t="shared" si="68"/>
        <v>1</v>
      </c>
      <c r="V228" s="36">
        <f t="shared" si="69"/>
        <v>4</v>
      </c>
      <c r="W228" s="36">
        <f t="shared" si="70"/>
        <v>1</v>
      </c>
      <c r="X228" s="36">
        <f t="shared" si="71"/>
        <v>4</v>
      </c>
      <c r="Y228" s="36">
        <f t="shared" si="72"/>
        <v>1</v>
      </c>
      <c r="Z228" s="36">
        <f t="shared" si="73"/>
        <v>3</v>
      </c>
      <c r="AA228" s="36">
        <f t="shared" si="74"/>
        <v>3</v>
      </c>
      <c r="AB228" s="36">
        <f t="shared" si="75"/>
        <v>3</v>
      </c>
      <c r="AC228" s="170">
        <f t="shared" si="76"/>
        <v>3</v>
      </c>
      <c r="AD228" s="36">
        <f t="shared" si="77"/>
        <v>3</v>
      </c>
      <c r="AE228" s="36" t="str">
        <f t="shared" si="63"/>
        <v>Highly Suitable</v>
      </c>
      <c r="AF228" s="171">
        <f t="shared" si="78"/>
        <v>0.74399999999999999</v>
      </c>
      <c r="AG228" s="36" t="str">
        <f t="shared" si="79"/>
        <v>High</v>
      </c>
    </row>
    <row r="229" spans="1:33" x14ac:dyDescent="0.25">
      <c r="A229" t="str">
        <f>INDEX(Aquifer!A:A,MATCH(B229,Aquifer!C:C,0))</f>
        <v>maharashtra</v>
      </c>
      <c r="B229" s="29" t="s">
        <v>80</v>
      </c>
      <c r="C229" s="9">
        <v>5.5254977033020998</v>
      </c>
      <c r="D229" s="7">
        <f>INDEX(Aquifer!L:L,MATCH(B229,Aquifer!C:C,0))*100</f>
        <v>109.20853038279648</v>
      </c>
      <c r="E229" s="7">
        <v>21.7</v>
      </c>
      <c r="F229" s="7">
        <v>74.565322191868873</v>
      </c>
      <c r="G229" s="8">
        <v>100</v>
      </c>
      <c r="H229" s="8">
        <f>INDEX(Aquifer!H:H,MATCH(B229,Aquifer!C:C,0))</f>
        <v>79.2</v>
      </c>
      <c r="I229" s="8">
        <f>INDEX(surface_water_body!E:E,MATCH(B229,surface_water_body!A:A,0))</f>
        <v>0.43142493970877865</v>
      </c>
      <c r="J229" s="8">
        <f>INDEX(Aquifer!J:J,MATCH(B229,Aquifer!C:C,0))*100</f>
        <v>65.846063454759104</v>
      </c>
      <c r="K229" s="8">
        <f>(INDEX(Tariff!D:D,MATCH(Adaptation!A229,Tariff!A:A,0)))*100</f>
        <v>155</v>
      </c>
      <c r="L229" s="8">
        <v>84.789999999999992</v>
      </c>
      <c r="M229" s="8">
        <v>9.4499999999999993</v>
      </c>
      <c r="N229" s="8">
        <v>82.539999999999992</v>
      </c>
      <c r="P229" s="15"/>
      <c r="Q229">
        <f t="shared" si="64"/>
        <v>4</v>
      </c>
      <c r="R229">
        <f t="shared" si="65"/>
        <v>4</v>
      </c>
      <c r="S229">
        <f t="shared" si="66"/>
        <v>4</v>
      </c>
      <c r="T229" s="36">
        <f t="shared" si="67"/>
        <v>4</v>
      </c>
      <c r="U229" s="36">
        <f t="shared" si="68"/>
        <v>1</v>
      </c>
      <c r="V229" s="36">
        <f t="shared" si="69"/>
        <v>2</v>
      </c>
      <c r="W229" s="36">
        <f t="shared" si="70"/>
        <v>1</v>
      </c>
      <c r="X229" s="36">
        <f t="shared" si="71"/>
        <v>3</v>
      </c>
      <c r="Y229" s="36">
        <f t="shared" si="72"/>
        <v>3</v>
      </c>
      <c r="Z229" s="36">
        <f t="shared" si="73"/>
        <v>1</v>
      </c>
      <c r="AA229" s="36">
        <f t="shared" si="74"/>
        <v>3</v>
      </c>
      <c r="AB229" s="36">
        <f t="shared" si="75"/>
        <v>4</v>
      </c>
      <c r="AC229" s="170">
        <f t="shared" si="76"/>
        <v>3</v>
      </c>
      <c r="AD229" s="36">
        <f t="shared" si="77"/>
        <v>3</v>
      </c>
      <c r="AE229" s="36" t="str">
        <f t="shared" si="63"/>
        <v>Highly Suitable</v>
      </c>
      <c r="AF229" s="171">
        <f t="shared" si="78"/>
        <v>0.74399999999999999</v>
      </c>
      <c r="AG229" s="36" t="str">
        <f t="shared" si="79"/>
        <v>High</v>
      </c>
    </row>
    <row r="230" spans="1:33" x14ac:dyDescent="0.25">
      <c r="A230" t="str">
        <f>INDEX(Aquifer!A:A,MATCH(B230,Aquifer!C:C,0))</f>
        <v>west bengal</v>
      </c>
      <c r="B230" s="29" t="s">
        <v>398</v>
      </c>
      <c r="C230" s="8">
        <v>4.5999999999999996</v>
      </c>
      <c r="D230" s="7">
        <f>INDEX(Aquifer!L:L,MATCH(B230,Aquifer!C:C,0))*100</f>
        <v>161.89263801410672</v>
      </c>
      <c r="E230" s="7">
        <v>0</v>
      </c>
      <c r="F230" s="7">
        <v>25.025182573659027</v>
      </c>
      <c r="G230" s="8">
        <v>0</v>
      </c>
      <c r="H230" s="8">
        <f>INDEX(Aquifer!H:H,MATCH(B230,Aquifer!C:C,0))</f>
        <v>10.65</v>
      </c>
      <c r="I230" s="8">
        <f>INDEX(surface_water_body!E:E,MATCH(B230,surface_water_body!A:A,0))</f>
        <v>0.12435694065012262</v>
      </c>
      <c r="J230" s="8">
        <f>INDEX(Aquifer!J:J,MATCH(B230,Aquifer!C:C,0))*100</f>
        <v>47.709055727007573</v>
      </c>
      <c r="K230" s="8">
        <f>(INDEX(Tariff!D:D,MATCH(Adaptation!A230,Tariff!A:A,0)))*100</f>
        <v>459.99999999999994</v>
      </c>
      <c r="L230" s="8">
        <v>67.58</v>
      </c>
      <c r="M230" s="8">
        <v>6.8334274232853396</v>
      </c>
      <c r="N230" s="8">
        <v>97.747209640000008</v>
      </c>
      <c r="P230" s="15"/>
      <c r="Q230">
        <f t="shared" si="64"/>
        <v>3</v>
      </c>
      <c r="R230">
        <f t="shared" si="65"/>
        <v>3</v>
      </c>
      <c r="S230">
        <f t="shared" si="66"/>
        <v>4</v>
      </c>
      <c r="T230" s="36">
        <f t="shared" si="67"/>
        <v>1</v>
      </c>
      <c r="U230" s="36">
        <f t="shared" si="68"/>
        <v>4</v>
      </c>
      <c r="V230" s="36">
        <f t="shared" si="69"/>
        <v>4</v>
      </c>
      <c r="W230" s="36">
        <f t="shared" si="70"/>
        <v>1</v>
      </c>
      <c r="X230" s="36">
        <f t="shared" si="71"/>
        <v>2</v>
      </c>
      <c r="Y230" s="36">
        <f t="shared" si="72"/>
        <v>4</v>
      </c>
      <c r="Z230" s="36">
        <f t="shared" si="73"/>
        <v>2</v>
      </c>
      <c r="AA230" s="36">
        <f t="shared" si="74"/>
        <v>3</v>
      </c>
      <c r="AB230" s="36">
        <f t="shared" si="75"/>
        <v>4</v>
      </c>
      <c r="AC230" s="170">
        <f t="shared" si="76"/>
        <v>2.8181818181818183</v>
      </c>
      <c r="AD230" s="36">
        <f t="shared" si="77"/>
        <v>3</v>
      </c>
      <c r="AE230" s="36" t="str">
        <f t="shared" si="63"/>
        <v>Highly Suitable</v>
      </c>
      <c r="AF230" s="171">
        <f t="shared" si="78"/>
        <v>0.52700000000000002</v>
      </c>
      <c r="AG230" s="36" t="str">
        <f t="shared" si="79"/>
        <v>Moderate</v>
      </c>
    </row>
    <row r="231" spans="1:33" x14ac:dyDescent="0.25">
      <c r="A231" t="str">
        <f>INDEX(Aquifer!A:A,MATCH(B231,Aquifer!C:C,0))</f>
        <v>uttar pradesh</v>
      </c>
      <c r="B231" s="29" t="s">
        <v>399</v>
      </c>
      <c r="C231" s="8">
        <v>4.93</v>
      </c>
      <c r="D231" s="7">
        <f>INDEX(Aquifer!L:L,MATCH(B231,Aquifer!C:C,0))*100</f>
        <v>172.73326030122385</v>
      </c>
      <c r="E231" s="7">
        <v>85.7</v>
      </c>
      <c r="F231" s="7">
        <v>79.425137183172183</v>
      </c>
      <c r="G231" s="8">
        <v>38</v>
      </c>
      <c r="H231" s="8">
        <f>INDEX(Aquifer!H:H,MATCH(B231,Aquifer!C:C,0))</f>
        <v>56.12</v>
      </c>
      <c r="I231" s="8">
        <f>INDEX(surface_water_body!E:E,MATCH(B231,surface_water_body!A:A,0))</f>
        <v>8.3188199919418704</v>
      </c>
      <c r="J231" s="8">
        <f>INDEX(Aquifer!J:J,MATCH(B231,Aquifer!C:C,0))*100</f>
        <v>72.185459379214649</v>
      </c>
      <c r="K231" s="8">
        <f>(INDEX(Tariff!D:D,MATCH(Adaptation!A231,Tariff!A:A,0)))*100</f>
        <v>0</v>
      </c>
      <c r="L231" s="8">
        <v>57.53</v>
      </c>
      <c r="M231" s="8">
        <v>7.8</v>
      </c>
      <c r="N231" s="8">
        <v>92.933984009999989</v>
      </c>
      <c r="P231" s="15"/>
      <c r="Q231">
        <f t="shared" si="64"/>
        <v>3</v>
      </c>
      <c r="R231">
        <f t="shared" si="65"/>
        <v>3</v>
      </c>
      <c r="S231">
        <f t="shared" si="66"/>
        <v>1</v>
      </c>
      <c r="T231" s="36">
        <f t="shared" si="67"/>
        <v>4</v>
      </c>
      <c r="U231" s="36">
        <f t="shared" si="68"/>
        <v>3</v>
      </c>
      <c r="V231" s="36">
        <f t="shared" si="69"/>
        <v>3</v>
      </c>
      <c r="W231" s="36">
        <f t="shared" si="70"/>
        <v>4</v>
      </c>
      <c r="X231" s="36">
        <f t="shared" si="71"/>
        <v>3</v>
      </c>
      <c r="Y231" s="36">
        <f t="shared" si="72"/>
        <v>1</v>
      </c>
      <c r="Z231" s="36">
        <f t="shared" si="73"/>
        <v>2</v>
      </c>
      <c r="AA231" s="36">
        <f t="shared" si="74"/>
        <v>3</v>
      </c>
      <c r="AB231" s="36">
        <f t="shared" si="75"/>
        <v>4</v>
      </c>
      <c r="AC231" s="170">
        <f t="shared" si="76"/>
        <v>2.8181818181818183</v>
      </c>
      <c r="AD231" s="36">
        <f t="shared" si="77"/>
        <v>3</v>
      </c>
      <c r="AE231" s="36" t="str">
        <f t="shared" si="63"/>
        <v>Highly Suitable</v>
      </c>
      <c r="AF231" s="171">
        <f t="shared" si="78"/>
        <v>0.52700000000000002</v>
      </c>
      <c r="AG231" s="36" t="str">
        <f t="shared" si="79"/>
        <v>Moderate</v>
      </c>
    </row>
    <row r="232" spans="1:33" x14ac:dyDescent="0.25">
      <c r="A232" t="str">
        <f>INDEX(Aquifer!A:A,MATCH(B232,Aquifer!C:C,0))</f>
        <v>jammu and kashmir</v>
      </c>
      <c r="B232" s="29" t="s">
        <v>400</v>
      </c>
      <c r="C232" s="9">
        <v>4.4435643192659002</v>
      </c>
      <c r="D232" s="7">
        <f>INDEX(Aquifer!L:L,MATCH(B232,Aquifer!C:C,0))*100</f>
        <v>144.87135432326789</v>
      </c>
      <c r="E232" s="7">
        <v>70.8</v>
      </c>
      <c r="F232" s="7">
        <v>44.375087670079957</v>
      </c>
      <c r="G232" s="8">
        <v>0</v>
      </c>
      <c r="H232" s="8">
        <f>INDEX(Aquifer!H:H,MATCH(B232,Aquifer!C:C,0))</f>
        <v>20.87</v>
      </c>
      <c r="I232" s="8">
        <f>INDEX(surface_water_body!E:E,MATCH(B232,surface_water_body!A:A,0))</f>
        <v>0</v>
      </c>
      <c r="J232" s="8">
        <f>INDEX(Aquifer!J:J,MATCH(B232,Aquifer!C:C,0))*100</f>
        <v>59.842944722197231</v>
      </c>
      <c r="K232" s="8">
        <f>(INDEX(Tariff!D:D,MATCH(Adaptation!A232,Tariff!A:A,0)))*100</f>
        <v>235</v>
      </c>
      <c r="L232" s="8">
        <v>3.11</v>
      </c>
      <c r="M232" s="8">
        <v>5.6</v>
      </c>
      <c r="N232" s="8">
        <v>97.87</v>
      </c>
      <c r="P232" s="15"/>
      <c r="Q232">
        <f t="shared" si="64"/>
        <v>2</v>
      </c>
      <c r="R232">
        <f t="shared" si="65"/>
        <v>3</v>
      </c>
      <c r="S232">
        <f t="shared" si="66"/>
        <v>2</v>
      </c>
      <c r="T232" s="36">
        <f t="shared" si="67"/>
        <v>2</v>
      </c>
      <c r="U232" s="36">
        <f t="shared" si="68"/>
        <v>4</v>
      </c>
      <c r="V232" s="36">
        <f t="shared" si="69"/>
        <v>4</v>
      </c>
      <c r="W232" s="36">
        <f t="shared" si="70"/>
        <v>1</v>
      </c>
      <c r="X232" s="36">
        <f t="shared" si="71"/>
        <v>3</v>
      </c>
      <c r="Y232" s="36">
        <f t="shared" si="72"/>
        <v>3</v>
      </c>
      <c r="Z232" s="36">
        <f t="shared" si="73"/>
        <v>4</v>
      </c>
      <c r="AA232" s="36">
        <f t="shared" si="74"/>
        <v>3</v>
      </c>
      <c r="AB232" s="36">
        <f t="shared" si="75"/>
        <v>4</v>
      </c>
      <c r="AC232" s="170">
        <f t="shared" si="76"/>
        <v>2.8181818181818183</v>
      </c>
      <c r="AD232" s="36">
        <f t="shared" si="77"/>
        <v>3</v>
      </c>
      <c r="AE232" s="36" t="str">
        <f t="shared" si="63"/>
        <v>Highly Suitable</v>
      </c>
      <c r="AF232" s="171">
        <f t="shared" si="78"/>
        <v>0.52700000000000002</v>
      </c>
      <c r="AG232" s="36" t="str">
        <f t="shared" si="79"/>
        <v>Moderate</v>
      </c>
    </row>
    <row r="233" spans="1:33" x14ac:dyDescent="0.25">
      <c r="A233" t="str">
        <f>INDEX(Aquifer!A:A,MATCH(B233,Aquifer!C:C,0))</f>
        <v>bihar</v>
      </c>
      <c r="B233" s="29" t="s">
        <v>401</v>
      </c>
      <c r="C233" s="9">
        <v>4.7265555708417004</v>
      </c>
      <c r="D233" s="7">
        <f>INDEX(Aquifer!L:L,MATCH(B233,Aquifer!C:C,0))*100</f>
        <v>177.84198402583732</v>
      </c>
      <c r="E233" s="7">
        <v>70.5</v>
      </c>
      <c r="F233" s="7">
        <v>63.611911101450843</v>
      </c>
      <c r="G233" s="8">
        <v>1</v>
      </c>
      <c r="H233" s="8">
        <f>INDEX(Aquifer!H:H,MATCH(B233,Aquifer!C:C,0))</f>
        <v>63.22</v>
      </c>
      <c r="I233" s="8">
        <f>INDEX(surface_water_body!E:E,MATCH(B233,surface_water_body!A:A,0))</f>
        <v>0.30828436625260031</v>
      </c>
      <c r="J233" s="8">
        <f>INDEX(Aquifer!J:J,MATCH(B233,Aquifer!C:C,0))*100</f>
        <v>67.257810337116936</v>
      </c>
      <c r="K233" s="8">
        <f>(INDEX(Tariff!D:D,MATCH(Adaptation!A233,Tariff!A:A,0)))*100</f>
        <v>67.5</v>
      </c>
      <c r="L233" s="8">
        <v>94.62</v>
      </c>
      <c r="M233" s="8">
        <v>6.02</v>
      </c>
      <c r="N233" s="8">
        <v>98.09</v>
      </c>
      <c r="P233" s="15"/>
      <c r="Q233">
        <f t="shared" si="64"/>
        <v>3</v>
      </c>
      <c r="R233">
        <f t="shared" si="65"/>
        <v>3</v>
      </c>
      <c r="S233">
        <f t="shared" si="66"/>
        <v>2</v>
      </c>
      <c r="T233" s="36">
        <f t="shared" si="67"/>
        <v>3</v>
      </c>
      <c r="U233" s="36">
        <f t="shared" si="68"/>
        <v>4</v>
      </c>
      <c r="V233" s="36">
        <f t="shared" si="69"/>
        <v>3</v>
      </c>
      <c r="W233" s="36">
        <f t="shared" si="70"/>
        <v>1</v>
      </c>
      <c r="X233" s="36">
        <f t="shared" si="71"/>
        <v>3</v>
      </c>
      <c r="Y233" s="36">
        <f t="shared" si="72"/>
        <v>1</v>
      </c>
      <c r="Z233" s="36">
        <f t="shared" si="73"/>
        <v>1</v>
      </c>
      <c r="AA233" s="36">
        <f t="shared" si="74"/>
        <v>3</v>
      </c>
      <c r="AB233" s="36">
        <f t="shared" si="75"/>
        <v>4</v>
      </c>
      <c r="AC233" s="170">
        <f t="shared" si="76"/>
        <v>2.4545454545454546</v>
      </c>
      <c r="AD233" s="36">
        <f t="shared" si="77"/>
        <v>2</v>
      </c>
      <c r="AE233" s="36" t="str">
        <f t="shared" si="63"/>
        <v>Moderatly Suitable</v>
      </c>
      <c r="AF233" s="171">
        <f t="shared" si="78"/>
        <v>0.14299999999999999</v>
      </c>
      <c r="AG233" s="36" t="str">
        <f t="shared" si="79"/>
        <v>Very Low</v>
      </c>
    </row>
    <row r="234" spans="1:33" x14ac:dyDescent="0.25">
      <c r="A234" t="str">
        <f>INDEX(Aquifer!A:A,MATCH(B234,Aquifer!C:C,0))</f>
        <v>bihar</v>
      </c>
      <c r="B234" s="29" t="s">
        <v>402</v>
      </c>
      <c r="C234" s="9">
        <v>5.2614355060164</v>
      </c>
      <c r="D234" s="7">
        <f>INDEX(Aquifer!L:L,MATCH(B234,Aquifer!C:C,0))*100</f>
        <v>117.86065596807285</v>
      </c>
      <c r="E234" s="7">
        <v>67.5</v>
      </c>
      <c r="F234" s="7">
        <v>59.374566826536558</v>
      </c>
      <c r="G234" s="8">
        <v>95</v>
      </c>
      <c r="H234" s="8">
        <f>INDEX(Aquifer!H:H,MATCH(B234,Aquifer!C:C,0))</f>
        <v>36.590000000000003</v>
      </c>
      <c r="I234" s="8">
        <f>INDEX(surface_water_body!E:E,MATCH(B234,surface_water_body!A:A,0))</f>
        <v>1.631915103257393E-2</v>
      </c>
      <c r="J234" s="8">
        <f>INDEX(Aquifer!J:J,MATCH(B234,Aquifer!C:C,0))*100</f>
        <v>41.975226110892642</v>
      </c>
      <c r="K234" s="8">
        <f>(INDEX(Tariff!D:D,MATCH(Adaptation!A234,Tariff!A:A,0)))*100</f>
        <v>67.5</v>
      </c>
      <c r="L234" s="8">
        <v>58.699999999999996</v>
      </c>
      <c r="M234" s="8">
        <v>5.9</v>
      </c>
      <c r="N234" s="8">
        <v>99.4</v>
      </c>
      <c r="P234" s="15"/>
      <c r="Q234">
        <f t="shared" si="64"/>
        <v>4</v>
      </c>
      <c r="R234">
        <f t="shared" si="65"/>
        <v>4</v>
      </c>
      <c r="S234">
        <f t="shared" si="66"/>
        <v>2</v>
      </c>
      <c r="T234" s="36">
        <f t="shared" si="67"/>
        <v>3</v>
      </c>
      <c r="U234" s="36">
        <f t="shared" si="68"/>
        <v>1</v>
      </c>
      <c r="V234" s="36">
        <f t="shared" si="69"/>
        <v>4</v>
      </c>
      <c r="W234" s="36">
        <f t="shared" si="70"/>
        <v>1</v>
      </c>
      <c r="X234" s="36">
        <f t="shared" si="71"/>
        <v>2</v>
      </c>
      <c r="Y234" s="36">
        <f t="shared" si="72"/>
        <v>1</v>
      </c>
      <c r="Z234" s="36">
        <f t="shared" si="73"/>
        <v>2</v>
      </c>
      <c r="AA234" s="36">
        <f t="shared" si="74"/>
        <v>3</v>
      </c>
      <c r="AB234" s="36">
        <f t="shared" si="75"/>
        <v>4</v>
      </c>
      <c r="AC234" s="170">
        <f t="shared" si="76"/>
        <v>2.7272727272727271</v>
      </c>
      <c r="AD234" s="36">
        <f t="shared" si="77"/>
        <v>3</v>
      </c>
      <c r="AE234" s="36" t="str">
        <f t="shared" si="63"/>
        <v>Highly Suitable</v>
      </c>
      <c r="AF234" s="171">
        <f t="shared" si="78"/>
        <v>0.41699999999999998</v>
      </c>
      <c r="AG234" s="36" t="str">
        <f t="shared" si="79"/>
        <v>Moderate</v>
      </c>
    </row>
    <row r="235" spans="1:33" x14ac:dyDescent="0.25">
      <c r="A235" t="str">
        <f>INDEX(Aquifer!A:A,MATCH(B235,Aquifer!C:C,0))</f>
        <v>chhattisgarh</v>
      </c>
      <c r="B235" s="29" t="s">
        <v>403</v>
      </c>
      <c r="C235" s="9">
        <v>4.7320692938700004</v>
      </c>
      <c r="D235" s="7">
        <f>INDEX(Aquifer!L:L,MATCH(B235,Aquifer!C:C,0))*100</f>
        <v>113.35250616269515</v>
      </c>
      <c r="E235" s="7">
        <v>44.4</v>
      </c>
      <c r="F235" s="7">
        <v>44.13009002604754</v>
      </c>
      <c r="G235" s="8">
        <v>100</v>
      </c>
      <c r="H235" s="8">
        <f>INDEX(Aquifer!H:H,MATCH(B235,Aquifer!C:C,0))</f>
        <v>63.58</v>
      </c>
      <c r="I235" s="8">
        <f>INDEX(surface_water_body!E:E,MATCH(B235,surface_water_body!A:A,0))</f>
        <v>0.22591002406374838</v>
      </c>
      <c r="J235" s="8">
        <f>INDEX(Aquifer!J:J,MATCH(B235,Aquifer!C:C,0))*100</f>
        <v>45.201610511138682</v>
      </c>
      <c r="K235" s="8">
        <f>(INDEX(Tariff!D:D,MATCH(Adaptation!A235,Tariff!A:A,0)))*100</f>
        <v>0</v>
      </c>
      <c r="L235" s="8">
        <v>14.729999999999999</v>
      </c>
      <c r="M235" s="8">
        <v>7.9</v>
      </c>
      <c r="N235" s="8">
        <v>89.63</v>
      </c>
      <c r="P235" s="15"/>
      <c r="Q235">
        <f t="shared" si="64"/>
        <v>3</v>
      </c>
      <c r="R235">
        <f t="shared" si="65"/>
        <v>4</v>
      </c>
      <c r="S235">
        <f t="shared" si="66"/>
        <v>3</v>
      </c>
      <c r="T235" s="36">
        <f t="shared" si="67"/>
        <v>2</v>
      </c>
      <c r="U235" s="36">
        <f t="shared" si="68"/>
        <v>1</v>
      </c>
      <c r="V235" s="36">
        <f t="shared" si="69"/>
        <v>3</v>
      </c>
      <c r="W235" s="36">
        <f t="shared" si="70"/>
        <v>1</v>
      </c>
      <c r="X235" s="36">
        <f t="shared" si="71"/>
        <v>2</v>
      </c>
      <c r="Y235" s="36">
        <f t="shared" si="72"/>
        <v>1</v>
      </c>
      <c r="Z235" s="36">
        <f t="shared" si="73"/>
        <v>4</v>
      </c>
      <c r="AA235" s="36">
        <f t="shared" si="74"/>
        <v>3</v>
      </c>
      <c r="AB235" s="36">
        <f t="shared" si="75"/>
        <v>4</v>
      </c>
      <c r="AC235" s="170">
        <f t="shared" si="76"/>
        <v>2.7272727272727271</v>
      </c>
      <c r="AD235" s="36">
        <f t="shared" si="77"/>
        <v>3</v>
      </c>
      <c r="AE235" s="36" t="str">
        <f t="shared" si="63"/>
        <v>Highly Suitable</v>
      </c>
      <c r="AF235" s="171">
        <f t="shared" si="78"/>
        <v>0.41699999999999998</v>
      </c>
      <c r="AG235" s="36" t="str">
        <f t="shared" si="79"/>
        <v>Moderate</v>
      </c>
    </row>
    <row r="236" spans="1:33" x14ac:dyDescent="0.25">
      <c r="A236" t="str">
        <f>INDEX(Aquifer!A:A,MATCH(B236,Aquifer!C:C,0))</f>
        <v>uttarakhand</v>
      </c>
      <c r="B236" s="29" t="s">
        <v>404</v>
      </c>
      <c r="C236" s="9">
        <v>4.5252907764634003</v>
      </c>
      <c r="D236" s="7">
        <f>INDEX(Aquifer!L:L,MATCH(B236,Aquifer!C:C,0))*100</f>
        <v>150.49265842349305</v>
      </c>
      <c r="E236" s="7">
        <v>0</v>
      </c>
      <c r="F236" s="7">
        <v>35.410396462676033</v>
      </c>
      <c r="G236" s="8">
        <v>0</v>
      </c>
      <c r="H236" s="8">
        <f>INDEX(Aquifer!H:H,MATCH(B236,Aquifer!C:C,0))</f>
        <v>0</v>
      </c>
      <c r="I236" s="8">
        <f>INDEX(surface_water_body!E:E,MATCH(B236,surface_water_body!A:A,0))</f>
        <v>2.6070513135321521E-3</v>
      </c>
      <c r="J236" s="8">
        <f>INDEX(Aquifer!J:J,MATCH(B236,Aquifer!C:C,0))*100</f>
        <v>3.6460803696798645</v>
      </c>
      <c r="K236" s="8">
        <f>(INDEX(Tariff!D:D,MATCH(Adaptation!A236,Tariff!A:A,0)))*100</f>
        <v>285</v>
      </c>
      <c r="L236" s="8">
        <v>0.16999999999999998</v>
      </c>
      <c r="M236" s="8">
        <v>18.260966390103931</v>
      </c>
      <c r="N236" s="8">
        <v>93.100490979999989</v>
      </c>
      <c r="P236" s="15"/>
      <c r="Q236">
        <f t="shared" si="64"/>
        <v>3</v>
      </c>
      <c r="R236">
        <f t="shared" si="65"/>
        <v>3</v>
      </c>
      <c r="S236">
        <f t="shared" si="66"/>
        <v>4</v>
      </c>
      <c r="T236" s="36">
        <f t="shared" si="67"/>
        <v>2</v>
      </c>
      <c r="U236" s="36">
        <f t="shared" si="68"/>
        <v>4</v>
      </c>
      <c r="V236" s="36">
        <f t="shared" si="69"/>
        <v>4</v>
      </c>
      <c r="W236" s="36">
        <f t="shared" si="70"/>
        <v>1</v>
      </c>
      <c r="X236" s="36">
        <f t="shared" si="71"/>
        <v>1</v>
      </c>
      <c r="Y236" s="36">
        <f t="shared" si="72"/>
        <v>3</v>
      </c>
      <c r="Z236" s="36">
        <f t="shared" si="73"/>
        <v>4</v>
      </c>
      <c r="AA236" s="36">
        <f t="shared" si="74"/>
        <v>2</v>
      </c>
      <c r="AB236" s="36">
        <f t="shared" si="75"/>
        <v>4</v>
      </c>
      <c r="AC236" s="170">
        <f t="shared" si="76"/>
        <v>2.8181818181818183</v>
      </c>
      <c r="AD236" s="36">
        <f t="shared" si="77"/>
        <v>3</v>
      </c>
      <c r="AE236" s="36" t="str">
        <f t="shared" si="63"/>
        <v>Highly Suitable</v>
      </c>
      <c r="AF236" s="171">
        <f t="shared" si="78"/>
        <v>0.52700000000000002</v>
      </c>
      <c r="AG236" s="36" t="str">
        <f t="shared" si="79"/>
        <v>Moderate</v>
      </c>
    </row>
    <row r="237" spans="1:33" x14ac:dyDescent="0.25">
      <c r="A237" t="str">
        <f>INDEX(Aquifer!A:A,MATCH(B237,Aquifer!C:C,0))</f>
        <v>jharkhand</v>
      </c>
      <c r="B237" s="29" t="s">
        <v>405</v>
      </c>
      <c r="C237" s="9">
        <v>4.9009102123592001</v>
      </c>
      <c r="D237" s="7">
        <f>INDEX(Aquifer!L:L,MATCH(B237,Aquifer!C:C,0))*100</f>
        <v>192.95437717149855</v>
      </c>
      <c r="E237" s="7">
        <v>15</v>
      </c>
      <c r="F237" s="7">
        <v>45.314565888056407</v>
      </c>
      <c r="G237" s="8">
        <v>100</v>
      </c>
      <c r="H237" s="8">
        <f>INDEX(Aquifer!H:H,MATCH(B237,Aquifer!C:C,0))</f>
        <v>53.37</v>
      </c>
      <c r="I237" s="8">
        <f>INDEX(surface_water_body!E:E,MATCH(B237,surface_water_body!A:A,0))</f>
        <v>3.2750456093511802</v>
      </c>
      <c r="J237" s="8">
        <f>INDEX(Aquifer!J:J,MATCH(B237,Aquifer!C:C,0))*100</f>
        <v>14.408994850120028</v>
      </c>
      <c r="K237" s="8">
        <f>(INDEX(Tariff!D:D,MATCH(Adaptation!A237,Tariff!A:A,0)))*100</f>
        <v>95</v>
      </c>
      <c r="L237" s="8">
        <v>37.89</v>
      </c>
      <c r="M237" s="8">
        <v>7.3</v>
      </c>
      <c r="N237" s="8">
        <v>81.460000000000008</v>
      </c>
      <c r="P237" s="15"/>
      <c r="Q237">
        <f t="shared" si="64"/>
        <v>3</v>
      </c>
      <c r="R237">
        <f t="shared" si="65"/>
        <v>2</v>
      </c>
      <c r="S237">
        <f t="shared" si="66"/>
        <v>4</v>
      </c>
      <c r="T237" s="36">
        <f t="shared" si="67"/>
        <v>2</v>
      </c>
      <c r="U237" s="36">
        <f t="shared" si="68"/>
        <v>1</v>
      </c>
      <c r="V237" s="36">
        <f t="shared" si="69"/>
        <v>3</v>
      </c>
      <c r="W237" s="36">
        <f t="shared" si="70"/>
        <v>3</v>
      </c>
      <c r="X237" s="36">
        <f t="shared" si="71"/>
        <v>1</v>
      </c>
      <c r="Y237" s="36">
        <f t="shared" si="72"/>
        <v>2</v>
      </c>
      <c r="Z237" s="36">
        <f t="shared" si="73"/>
        <v>3</v>
      </c>
      <c r="AA237" s="36">
        <f t="shared" si="74"/>
        <v>3</v>
      </c>
      <c r="AB237" s="36">
        <f t="shared" si="75"/>
        <v>4</v>
      </c>
      <c r="AC237" s="170">
        <f t="shared" si="76"/>
        <v>2.7272727272727271</v>
      </c>
      <c r="AD237" s="36">
        <f t="shared" si="77"/>
        <v>3</v>
      </c>
      <c r="AE237" s="36" t="str">
        <f t="shared" si="63"/>
        <v>Highly Suitable</v>
      </c>
      <c r="AF237" s="171">
        <f t="shared" si="78"/>
        <v>0.41699999999999998</v>
      </c>
      <c r="AG237" s="36" t="str">
        <f t="shared" si="79"/>
        <v>Moderate</v>
      </c>
    </row>
    <row r="238" spans="1:33" x14ac:dyDescent="0.25">
      <c r="A238" t="str">
        <f>INDEX(Aquifer!A:A,MATCH(B238,Aquifer!C:C,0))</f>
        <v>nagaland</v>
      </c>
      <c r="B238" s="29" t="s">
        <v>81</v>
      </c>
      <c r="C238" s="8">
        <v>4.5</v>
      </c>
      <c r="D238" s="7">
        <f>INDEX(Aquifer!L:L,MATCH(B238,Aquifer!C:C,0))*100</f>
        <v>145.56646512959563</v>
      </c>
      <c r="E238" s="7">
        <v>47.4</v>
      </c>
      <c r="F238" s="7">
        <v>37.052624815266981</v>
      </c>
      <c r="G238" s="8">
        <v>0</v>
      </c>
      <c r="H238" s="8">
        <f>INDEX(Aquifer!H:H,MATCH(B238,Aquifer!C:C,0))</f>
        <v>5.55</v>
      </c>
      <c r="I238" s="8">
        <f>INDEX(surface_water_body!E:E,MATCH(B238,surface_water_body!A:A,0))</f>
        <v>0.13471687786352762</v>
      </c>
      <c r="J238" s="8">
        <f>INDEX(Aquifer!J:J,MATCH(B238,Aquifer!C:C,0))*100</f>
        <v>64.125492737188836</v>
      </c>
      <c r="K238" s="8">
        <f>(INDEX(Tariff!D:D,MATCH(Adaptation!A238,Tariff!A:A,0)))*100</f>
        <v>320</v>
      </c>
      <c r="L238" s="8">
        <v>4.43</v>
      </c>
      <c r="M238" s="8">
        <v>6.5</v>
      </c>
      <c r="N238" s="8">
        <v>17.47</v>
      </c>
      <c r="P238" s="15"/>
      <c r="Q238">
        <f t="shared" si="64"/>
        <v>3</v>
      </c>
      <c r="R238">
        <f t="shared" si="65"/>
        <v>3</v>
      </c>
      <c r="S238">
        <f t="shared" si="66"/>
        <v>3</v>
      </c>
      <c r="T238" s="36">
        <f t="shared" si="67"/>
        <v>2</v>
      </c>
      <c r="U238" s="36">
        <f t="shared" si="68"/>
        <v>4</v>
      </c>
      <c r="V238" s="36">
        <f t="shared" si="69"/>
        <v>4</v>
      </c>
      <c r="W238" s="36">
        <f t="shared" si="70"/>
        <v>1</v>
      </c>
      <c r="X238" s="36">
        <f t="shared" si="71"/>
        <v>3</v>
      </c>
      <c r="Y238" s="36">
        <f t="shared" si="72"/>
        <v>4</v>
      </c>
      <c r="Z238" s="36">
        <f t="shared" si="73"/>
        <v>4</v>
      </c>
      <c r="AA238" s="36">
        <f t="shared" si="74"/>
        <v>3</v>
      </c>
      <c r="AB238" s="36">
        <f t="shared" si="75"/>
        <v>1</v>
      </c>
      <c r="AC238" s="170">
        <f t="shared" si="76"/>
        <v>2.8181818181818183</v>
      </c>
      <c r="AD238" s="36">
        <f t="shared" si="77"/>
        <v>3</v>
      </c>
      <c r="AE238" s="36" t="str">
        <f t="shared" si="63"/>
        <v>Highly Suitable</v>
      </c>
      <c r="AF238" s="171">
        <f t="shared" si="78"/>
        <v>0.52700000000000002</v>
      </c>
      <c r="AG238" s="36" t="str">
        <f t="shared" si="79"/>
        <v>Moderate</v>
      </c>
    </row>
    <row r="239" spans="1:33" x14ac:dyDescent="0.25">
      <c r="A239" t="str">
        <f>INDEX(Aquifer!A:A,MATCH(B239,Aquifer!C:C,0))</f>
        <v>rajasthan</v>
      </c>
      <c r="B239" s="29" t="s">
        <v>82</v>
      </c>
      <c r="C239" s="8">
        <v>4.9800000000000004</v>
      </c>
      <c r="D239" s="7">
        <f>INDEX(Aquifer!L:L,MATCH(B239,Aquifer!C:C,0))*100</f>
        <v>156.45737216455208</v>
      </c>
      <c r="E239" s="7">
        <v>64.2</v>
      </c>
      <c r="F239" s="7">
        <v>79.123123693710809</v>
      </c>
      <c r="G239" s="8">
        <v>41</v>
      </c>
      <c r="H239" s="8">
        <f>INDEX(Aquifer!H:H,MATCH(B239,Aquifer!C:C,0))</f>
        <v>61.08</v>
      </c>
      <c r="I239" s="8">
        <f>INDEX(surface_water_body!E:E,MATCH(B239,surface_water_body!A:A,0))</f>
        <v>0</v>
      </c>
      <c r="J239" s="8">
        <f>INDEX(Aquifer!J:J,MATCH(B239,Aquifer!C:C,0))*100</f>
        <v>85.924087588226726</v>
      </c>
      <c r="K239" s="8">
        <f>(INDEX(Tariff!D:D,MATCH(Adaptation!A239,Tariff!A:A,0)))*100</f>
        <v>167</v>
      </c>
      <c r="L239" s="8">
        <v>6.98</v>
      </c>
      <c r="M239" s="8">
        <v>18.12</v>
      </c>
      <c r="N239" s="8">
        <v>29.034236180000001</v>
      </c>
      <c r="P239" s="15"/>
      <c r="Q239">
        <f t="shared" si="64"/>
        <v>3</v>
      </c>
      <c r="R239">
        <f t="shared" si="65"/>
        <v>3</v>
      </c>
      <c r="S239">
        <f t="shared" si="66"/>
        <v>2</v>
      </c>
      <c r="T239" s="36">
        <f t="shared" si="67"/>
        <v>4</v>
      </c>
      <c r="U239" s="36">
        <f t="shared" si="68"/>
        <v>3</v>
      </c>
      <c r="V239" s="36">
        <f t="shared" si="69"/>
        <v>3</v>
      </c>
      <c r="W239" s="36">
        <f t="shared" si="70"/>
        <v>1</v>
      </c>
      <c r="X239" s="36">
        <f t="shared" si="71"/>
        <v>4</v>
      </c>
      <c r="Y239" s="36">
        <f t="shared" si="72"/>
        <v>3</v>
      </c>
      <c r="Z239" s="36">
        <f t="shared" si="73"/>
        <v>4</v>
      </c>
      <c r="AA239" s="36">
        <f t="shared" si="74"/>
        <v>2</v>
      </c>
      <c r="AB239" s="36">
        <f t="shared" si="75"/>
        <v>1</v>
      </c>
      <c r="AC239" s="170">
        <f t="shared" si="76"/>
        <v>2.7272727272727271</v>
      </c>
      <c r="AD239" s="36">
        <f t="shared" si="77"/>
        <v>3</v>
      </c>
      <c r="AE239" s="36" t="str">
        <f t="shared" si="63"/>
        <v>Highly Suitable</v>
      </c>
      <c r="AF239" s="171">
        <f t="shared" si="78"/>
        <v>0.41699999999999998</v>
      </c>
      <c r="AG239" s="36" t="str">
        <f t="shared" si="79"/>
        <v>Moderate</v>
      </c>
    </row>
    <row r="240" spans="1:33" x14ac:dyDescent="0.25">
      <c r="A240" t="str">
        <f>INDEX(Aquifer!A:A,MATCH(B240,Aquifer!C:C,0))</f>
        <v>chhattisgarh</v>
      </c>
      <c r="B240" s="29" t="s">
        <v>406</v>
      </c>
      <c r="C240" s="8">
        <v>5.21</v>
      </c>
      <c r="D240" s="7">
        <f>INDEX(Aquifer!L:L,MATCH(B240,Aquifer!C:C,0))*100</f>
        <v>111.57168258250434</v>
      </c>
      <c r="E240" s="7">
        <v>81.099999999999994</v>
      </c>
      <c r="F240" s="7">
        <v>43.848097898377226</v>
      </c>
      <c r="G240" s="8">
        <v>98</v>
      </c>
      <c r="H240" s="8">
        <f>INDEX(Aquifer!H:H,MATCH(B240,Aquifer!C:C,0))</f>
        <v>30.32</v>
      </c>
      <c r="I240" s="8">
        <f>INDEX(surface_water_body!E:E,MATCH(B240,surface_water_body!A:A,0))</f>
        <v>0.78323058831209236</v>
      </c>
      <c r="J240" s="8">
        <f>INDEX(Aquifer!J:J,MATCH(B240,Aquifer!C:C,0))*100</f>
        <v>58.422025907037344</v>
      </c>
      <c r="K240" s="8">
        <f>(INDEX(Tariff!D:D,MATCH(Adaptation!A240,Tariff!A:A,0)))*100</f>
        <v>0</v>
      </c>
      <c r="L240" s="8">
        <v>11.559999999999999</v>
      </c>
      <c r="M240" s="8">
        <v>6.8</v>
      </c>
      <c r="N240" s="8">
        <v>91.899999999999991</v>
      </c>
      <c r="P240" s="15"/>
      <c r="Q240">
        <f t="shared" si="64"/>
        <v>3</v>
      </c>
      <c r="R240">
        <f t="shared" si="65"/>
        <v>4</v>
      </c>
      <c r="S240">
        <f t="shared" si="66"/>
        <v>1</v>
      </c>
      <c r="T240" s="36">
        <f t="shared" si="67"/>
        <v>2</v>
      </c>
      <c r="U240" s="36">
        <f t="shared" si="68"/>
        <v>1</v>
      </c>
      <c r="V240" s="36">
        <f t="shared" si="69"/>
        <v>4</v>
      </c>
      <c r="W240" s="36">
        <f t="shared" si="70"/>
        <v>1</v>
      </c>
      <c r="X240" s="36">
        <f t="shared" si="71"/>
        <v>3</v>
      </c>
      <c r="Y240" s="36">
        <f t="shared" si="72"/>
        <v>1</v>
      </c>
      <c r="Z240" s="36">
        <f t="shared" si="73"/>
        <v>4</v>
      </c>
      <c r="AA240" s="36">
        <f t="shared" si="74"/>
        <v>3</v>
      </c>
      <c r="AB240" s="36">
        <f t="shared" si="75"/>
        <v>4</v>
      </c>
      <c r="AC240" s="170">
        <f t="shared" si="76"/>
        <v>2.7272727272727271</v>
      </c>
      <c r="AD240" s="36">
        <f t="shared" si="77"/>
        <v>3</v>
      </c>
      <c r="AE240" s="36" t="str">
        <f t="shared" si="63"/>
        <v>Highly Suitable</v>
      </c>
      <c r="AF240" s="171">
        <f t="shared" si="78"/>
        <v>0.41699999999999998</v>
      </c>
      <c r="AG240" s="36" t="str">
        <f t="shared" si="79"/>
        <v>Moderate</v>
      </c>
    </row>
    <row r="241" spans="1:33" x14ac:dyDescent="0.25">
      <c r="A241" t="str">
        <f>INDEX(Aquifer!A:A,MATCH(B241,Aquifer!C:C,0))</f>
        <v>assam</v>
      </c>
      <c r="B241" s="29" t="s">
        <v>407</v>
      </c>
      <c r="C241" s="9">
        <v>4.3121803841248996</v>
      </c>
      <c r="D241" s="7">
        <f>INDEX(Aquifer!L:L,MATCH(B241,Aquifer!C:C,0))*100</f>
        <v>142.4681175336755</v>
      </c>
      <c r="E241" s="7">
        <v>19.399999999999999</v>
      </c>
      <c r="F241" s="7">
        <v>40.197945521698983</v>
      </c>
      <c r="G241" s="8">
        <v>0</v>
      </c>
      <c r="H241" s="8">
        <f>INDEX(Aquifer!H:H,MATCH(B241,Aquifer!C:C,0))</f>
        <v>2.81</v>
      </c>
      <c r="I241" s="8">
        <f>INDEX(surface_water_body!E:E,MATCH(B241,surface_water_body!A:A,0))</f>
        <v>2.3619083680722359E-2</v>
      </c>
      <c r="J241" s="8">
        <f>INDEX(Aquifer!J:J,MATCH(B241,Aquifer!C:C,0))*100</f>
        <v>12.060278416002163</v>
      </c>
      <c r="K241" s="8">
        <f>(INDEX(Tariff!D:D,MATCH(Adaptation!A241,Tariff!A:A,0)))*100</f>
        <v>465.00000000000006</v>
      </c>
      <c r="L241" s="8">
        <v>46.85</v>
      </c>
      <c r="M241" s="8">
        <v>5.09</v>
      </c>
      <c r="N241" s="8">
        <v>85.24</v>
      </c>
      <c r="P241" s="15"/>
      <c r="Q241">
        <f t="shared" si="64"/>
        <v>2</v>
      </c>
      <c r="R241">
        <f t="shared" si="65"/>
        <v>3</v>
      </c>
      <c r="S241">
        <f t="shared" si="66"/>
        <v>4</v>
      </c>
      <c r="T241" s="36">
        <f t="shared" si="67"/>
        <v>2</v>
      </c>
      <c r="U241" s="36">
        <f t="shared" si="68"/>
        <v>4</v>
      </c>
      <c r="V241" s="36">
        <f t="shared" si="69"/>
        <v>4</v>
      </c>
      <c r="W241" s="36">
        <f t="shared" si="70"/>
        <v>1</v>
      </c>
      <c r="X241" s="36">
        <f t="shared" si="71"/>
        <v>1</v>
      </c>
      <c r="Y241" s="36">
        <f t="shared" si="72"/>
        <v>4</v>
      </c>
      <c r="Z241" s="36">
        <f t="shared" si="73"/>
        <v>3</v>
      </c>
      <c r="AA241" s="36">
        <f t="shared" si="74"/>
        <v>3</v>
      </c>
      <c r="AB241" s="36">
        <f t="shared" si="75"/>
        <v>4</v>
      </c>
      <c r="AC241" s="170">
        <f t="shared" si="76"/>
        <v>2.8181818181818183</v>
      </c>
      <c r="AD241" s="36">
        <f t="shared" si="77"/>
        <v>3</v>
      </c>
      <c r="AE241" s="36" t="str">
        <f t="shared" si="63"/>
        <v>Highly Suitable</v>
      </c>
      <c r="AF241" s="171">
        <f t="shared" si="78"/>
        <v>0.52700000000000002</v>
      </c>
      <c r="AG241" s="36" t="str">
        <f t="shared" si="79"/>
        <v>Moderate</v>
      </c>
    </row>
    <row r="242" spans="1:33" x14ac:dyDescent="0.25">
      <c r="A242" t="str">
        <f>INDEX(Aquifer!A:A,MATCH(B242,Aquifer!C:C,0))</f>
        <v>bihar</v>
      </c>
      <c r="B242" s="29" t="s">
        <v>408</v>
      </c>
      <c r="C242" s="9">
        <v>4.6905799709557003</v>
      </c>
      <c r="D242" s="7">
        <f>INDEX(Aquifer!L:L,MATCH(B242,Aquifer!C:C,0))*100</f>
        <v>141.97345413150884</v>
      </c>
      <c r="E242" s="7">
        <v>68.599999999999994</v>
      </c>
      <c r="F242" s="7">
        <v>54.573774310003486</v>
      </c>
      <c r="G242" s="8">
        <v>8</v>
      </c>
      <c r="H242" s="8">
        <f>INDEX(Aquifer!H:H,MATCH(B242,Aquifer!C:C,0))</f>
        <v>59.52</v>
      </c>
      <c r="I242" s="8">
        <f>INDEX(surface_water_body!E:E,MATCH(B242,surface_water_body!A:A,0))</f>
        <v>9.2552621631146206E-2</v>
      </c>
      <c r="J242" s="8">
        <f>INDEX(Aquifer!J:J,MATCH(B242,Aquifer!C:C,0))*100</f>
        <v>57.057626119912683</v>
      </c>
      <c r="K242" s="8">
        <f>(INDEX(Tariff!D:D,MATCH(Adaptation!A242,Tariff!A:A,0)))*100</f>
        <v>67.5</v>
      </c>
      <c r="L242" s="8">
        <v>92.759999999999991</v>
      </c>
      <c r="M242" s="8">
        <v>5.9</v>
      </c>
      <c r="N242" s="8">
        <v>96.03</v>
      </c>
      <c r="P242" s="15"/>
      <c r="Q242">
        <f t="shared" si="64"/>
        <v>3</v>
      </c>
      <c r="R242">
        <f t="shared" si="65"/>
        <v>3</v>
      </c>
      <c r="S242">
        <f t="shared" si="66"/>
        <v>2</v>
      </c>
      <c r="T242" s="36">
        <f t="shared" si="67"/>
        <v>3</v>
      </c>
      <c r="U242" s="36">
        <f t="shared" si="68"/>
        <v>4</v>
      </c>
      <c r="V242" s="36">
        <f t="shared" si="69"/>
        <v>3</v>
      </c>
      <c r="W242" s="36">
        <f t="shared" si="70"/>
        <v>1</v>
      </c>
      <c r="X242" s="36">
        <f t="shared" si="71"/>
        <v>3</v>
      </c>
      <c r="Y242" s="36">
        <f t="shared" si="72"/>
        <v>1</v>
      </c>
      <c r="Z242" s="36">
        <f t="shared" si="73"/>
        <v>1</v>
      </c>
      <c r="AA242" s="36">
        <f t="shared" si="74"/>
        <v>3</v>
      </c>
      <c r="AB242" s="36">
        <f t="shared" si="75"/>
        <v>4</v>
      </c>
      <c r="AC242" s="170">
        <f t="shared" si="76"/>
        <v>2.4545454545454546</v>
      </c>
      <c r="AD242" s="36">
        <f t="shared" si="77"/>
        <v>2</v>
      </c>
      <c r="AE242" s="36" t="str">
        <f t="shared" si="63"/>
        <v>Moderatly Suitable</v>
      </c>
      <c r="AF242" s="171">
        <f t="shared" si="78"/>
        <v>0.14299999999999999</v>
      </c>
      <c r="AG242" s="36" t="str">
        <f t="shared" si="79"/>
        <v>Very Low</v>
      </c>
    </row>
    <row r="243" spans="1:33" x14ac:dyDescent="0.25">
      <c r="A243" t="str">
        <f>INDEX(Aquifer!A:A,MATCH(B243,Aquifer!C:C,0))</f>
        <v>nagaland</v>
      </c>
      <c r="B243" s="29" t="s">
        <v>83</v>
      </c>
      <c r="C243" s="8">
        <v>4.41</v>
      </c>
      <c r="D243" s="7">
        <f>INDEX(Aquifer!L:L,MATCH(B243,Aquifer!C:C,0))*100</f>
        <v>130.05090739517351</v>
      </c>
      <c r="E243" s="7">
        <v>10.8</v>
      </c>
      <c r="F243" s="7">
        <v>29.231051569095246</v>
      </c>
      <c r="G243" s="8">
        <v>0</v>
      </c>
      <c r="H243" s="8">
        <f>INDEX(Aquifer!H:H,MATCH(B243,Aquifer!C:C,0))</f>
        <v>2.4</v>
      </c>
      <c r="I243" s="8">
        <f>INDEX(surface_water_body!E:E,MATCH(B243,surface_water_body!A:A,0))</f>
        <v>1.3151694702445385E-2</v>
      </c>
      <c r="J243" s="8">
        <f>INDEX(Aquifer!J:J,MATCH(B243,Aquifer!C:C,0))*100</f>
        <v>18.010344417304154</v>
      </c>
      <c r="K243" s="8">
        <f>(INDEX(Tariff!D:D,MATCH(Adaptation!A243,Tariff!A:A,0)))*100</f>
        <v>320</v>
      </c>
      <c r="L243" s="8">
        <v>0.09</v>
      </c>
      <c r="M243" s="8">
        <v>2.9634081113440582</v>
      </c>
      <c r="N243" s="8">
        <v>11.219999999999999</v>
      </c>
      <c r="P243" s="15"/>
      <c r="Q243">
        <f t="shared" si="64"/>
        <v>2</v>
      </c>
      <c r="R243">
        <f t="shared" si="65"/>
        <v>4</v>
      </c>
      <c r="S243">
        <f t="shared" si="66"/>
        <v>4</v>
      </c>
      <c r="T243" s="36">
        <f t="shared" si="67"/>
        <v>2</v>
      </c>
      <c r="U243" s="36">
        <f t="shared" si="68"/>
        <v>4</v>
      </c>
      <c r="V243" s="36">
        <f t="shared" si="69"/>
        <v>4</v>
      </c>
      <c r="W243" s="36">
        <f t="shared" si="70"/>
        <v>1</v>
      </c>
      <c r="X243" s="36">
        <f t="shared" si="71"/>
        <v>1</v>
      </c>
      <c r="Y243" s="36">
        <f t="shared" si="72"/>
        <v>4</v>
      </c>
      <c r="Z243" s="36">
        <f t="shared" si="73"/>
        <v>4</v>
      </c>
      <c r="AA243" s="36">
        <f t="shared" si="74"/>
        <v>4</v>
      </c>
      <c r="AB243" s="36">
        <f t="shared" si="75"/>
        <v>1</v>
      </c>
      <c r="AC243" s="170">
        <f t="shared" si="76"/>
        <v>2.8181818181818183</v>
      </c>
      <c r="AD243" s="36">
        <f t="shared" si="77"/>
        <v>3</v>
      </c>
      <c r="AE243" s="36" t="str">
        <f t="shared" si="63"/>
        <v>Highly Suitable</v>
      </c>
      <c r="AF243" s="171">
        <f t="shared" si="78"/>
        <v>0.52700000000000002</v>
      </c>
      <c r="AG243" s="36" t="str">
        <f t="shared" si="79"/>
        <v>Moderate</v>
      </c>
    </row>
    <row r="244" spans="1:33" x14ac:dyDescent="0.25">
      <c r="A244" t="str">
        <f>INDEX(Aquifer!A:A,MATCH(B244,Aquifer!C:C,0))</f>
        <v>assam</v>
      </c>
      <c r="B244" s="29" t="s">
        <v>409</v>
      </c>
      <c r="C244" s="9">
        <v>4.2841436269994997</v>
      </c>
      <c r="D244" s="7">
        <f>INDEX(Aquifer!L:L,MATCH(B244,Aquifer!C:C,0))*100</f>
        <v>154.41771039332016</v>
      </c>
      <c r="E244" s="7">
        <v>12.1</v>
      </c>
      <c r="F244" s="7">
        <v>34.481805619530178</v>
      </c>
      <c r="G244" s="8">
        <v>0</v>
      </c>
      <c r="H244" s="8">
        <f>INDEX(Aquifer!H:H,MATCH(B244,Aquifer!C:C,0))</f>
        <v>5.07</v>
      </c>
      <c r="I244" s="8">
        <f>INDEX(surface_water_body!E:E,MATCH(B244,surface_water_body!A:A,0))</f>
        <v>0.38637637568756467</v>
      </c>
      <c r="J244" s="8">
        <f>INDEX(Aquifer!J:J,MATCH(B244,Aquifer!C:C,0))*100</f>
        <v>27.615291262135923</v>
      </c>
      <c r="K244" s="8">
        <f>(INDEX(Tariff!D:D,MATCH(Adaptation!A244,Tariff!A:A,0)))*100</f>
        <v>465.00000000000006</v>
      </c>
      <c r="L244" s="8">
        <v>42.1</v>
      </c>
      <c r="M244" s="8">
        <v>17.399999999999999</v>
      </c>
      <c r="N244" s="8">
        <v>90.21</v>
      </c>
      <c r="P244" s="15"/>
      <c r="Q244">
        <f t="shared" si="64"/>
        <v>2</v>
      </c>
      <c r="R244">
        <f t="shared" si="65"/>
        <v>3</v>
      </c>
      <c r="S244">
        <f t="shared" si="66"/>
        <v>4</v>
      </c>
      <c r="T244" s="36">
        <f t="shared" si="67"/>
        <v>2</v>
      </c>
      <c r="U244" s="36">
        <f t="shared" si="68"/>
        <v>4</v>
      </c>
      <c r="V244" s="36">
        <f t="shared" si="69"/>
        <v>4</v>
      </c>
      <c r="W244" s="36">
        <f t="shared" si="70"/>
        <v>1</v>
      </c>
      <c r="X244" s="36">
        <f t="shared" si="71"/>
        <v>2</v>
      </c>
      <c r="Y244" s="36">
        <f t="shared" si="72"/>
        <v>4</v>
      </c>
      <c r="Z244" s="36">
        <f t="shared" si="73"/>
        <v>3</v>
      </c>
      <c r="AA244" s="36">
        <f t="shared" si="74"/>
        <v>2</v>
      </c>
      <c r="AB244" s="36">
        <f t="shared" si="75"/>
        <v>4</v>
      </c>
      <c r="AC244" s="170">
        <f t="shared" si="76"/>
        <v>2.8181818181818183</v>
      </c>
      <c r="AD244" s="36">
        <f t="shared" si="77"/>
        <v>3</v>
      </c>
      <c r="AE244" s="36" t="str">
        <f t="shared" si="63"/>
        <v>Highly Suitable</v>
      </c>
      <c r="AF244" s="171">
        <f t="shared" si="78"/>
        <v>0.52700000000000002</v>
      </c>
      <c r="AG244" s="36" t="str">
        <f t="shared" si="79"/>
        <v>Moderate</v>
      </c>
    </row>
    <row r="245" spans="1:33" x14ac:dyDescent="0.25">
      <c r="A245" t="str">
        <f>INDEX(Aquifer!A:A,MATCH(B245,Aquifer!C:C,0))</f>
        <v>kerala</v>
      </c>
      <c r="B245" s="29" t="s">
        <v>410</v>
      </c>
      <c r="C245" s="9">
        <v>5.21</v>
      </c>
      <c r="D245" s="7">
        <f>INDEX(Aquifer!L:L,MATCH(B245,Aquifer!C:C,0))*100</f>
        <v>127.02975134038725</v>
      </c>
      <c r="E245" s="7">
        <v>13.9</v>
      </c>
      <c r="F245" s="7">
        <v>29.033435818601077</v>
      </c>
      <c r="G245" s="8">
        <v>99</v>
      </c>
      <c r="H245" s="8">
        <f>INDEX(Aquifer!H:H,MATCH(B245,Aquifer!C:C,0))</f>
        <v>37.11</v>
      </c>
      <c r="I245" s="8">
        <f>INDEX(surface_water_body!E:E,MATCH(B245,surface_water_body!A:A,0))</f>
        <v>0.14812110092677408</v>
      </c>
      <c r="J245" s="8">
        <f>INDEX(Aquifer!J:J,MATCH(B245,Aquifer!C:C,0))*100</f>
        <v>73.355803340561238</v>
      </c>
      <c r="K245" s="8">
        <f>(INDEX(Tariff!D:D,MATCH(Adaptation!A245,Tariff!A:A,0)))*100</f>
        <v>195</v>
      </c>
      <c r="L245" s="8">
        <v>29.360000000000003</v>
      </c>
      <c r="M245" s="8">
        <v>5.0999999999999996</v>
      </c>
      <c r="N245" s="8">
        <v>98.22</v>
      </c>
      <c r="P245" s="15"/>
      <c r="Q245">
        <f t="shared" si="64"/>
        <v>3</v>
      </c>
      <c r="R245">
        <f t="shared" si="65"/>
        <v>4</v>
      </c>
      <c r="S245">
        <f t="shared" si="66"/>
        <v>4</v>
      </c>
      <c r="T245" s="36">
        <f t="shared" si="67"/>
        <v>2</v>
      </c>
      <c r="U245" s="36">
        <f t="shared" si="68"/>
        <v>1</v>
      </c>
      <c r="V245" s="36">
        <f t="shared" si="69"/>
        <v>4</v>
      </c>
      <c r="W245" s="36">
        <f t="shared" si="70"/>
        <v>1</v>
      </c>
      <c r="X245" s="36">
        <f t="shared" si="71"/>
        <v>3</v>
      </c>
      <c r="Y245" s="36">
        <f t="shared" si="72"/>
        <v>3</v>
      </c>
      <c r="Z245" s="36">
        <f t="shared" si="73"/>
        <v>3</v>
      </c>
      <c r="AA245" s="36">
        <f t="shared" si="74"/>
        <v>3</v>
      </c>
      <c r="AB245" s="36">
        <f t="shared" si="75"/>
        <v>4</v>
      </c>
      <c r="AC245" s="170">
        <f t="shared" si="76"/>
        <v>3.0909090909090908</v>
      </c>
      <c r="AD245" s="36">
        <f t="shared" si="77"/>
        <v>3</v>
      </c>
      <c r="AE245" s="36" t="str">
        <f t="shared" si="63"/>
        <v>Highly Suitable</v>
      </c>
      <c r="AF245" s="171">
        <f t="shared" si="78"/>
        <v>0.84399999999999997</v>
      </c>
      <c r="AG245" s="36" t="str">
        <f t="shared" si="79"/>
        <v>Very High</v>
      </c>
    </row>
    <row r="246" spans="1:33" x14ac:dyDescent="0.25">
      <c r="A246" t="str">
        <f>INDEX(Aquifer!A:A,MATCH(B246,Aquifer!C:C,0))</f>
        <v>jammu and kashmir</v>
      </c>
      <c r="B246" s="29" t="s">
        <v>411</v>
      </c>
      <c r="C246" s="8">
        <v>4.0999999999999996</v>
      </c>
      <c r="D246" s="7">
        <f>INDEX(Aquifer!L:L,MATCH(B246,Aquifer!C:C,0))*100</f>
        <v>137.99569628035658</v>
      </c>
      <c r="E246" s="7">
        <v>72.8</v>
      </c>
      <c r="F246" s="7">
        <v>42.951388888888893</v>
      </c>
      <c r="G246" s="8">
        <v>0</v>
      </c>
      <c r="H246" s="8">
        <f>INDEX(Aquifer!H:H,MATCH(B246,Aquifer!C:C,0))</f>
        <v>15.7</v>
      </c>
      <c r="I246" s="8">
        <f>INDEX(surface_water_body!E:E,MATCH(B246,surface_water_body!A:A,0))</f>
        <v>7.7181338046819004E-3</v>
      </c>
      <c r="J246" s="8">
        <f>INDEX(Aquifer!J:J,MATCH(B246,Aquifer!C:C,0))*100</f>
        <v>61.490800638494505</v>
      </c>
      <c r="K246" s="8">
        <f>(INDEX(Tariff!D:D,MATCH(Adaptation!A246,Tariff!A:A,0)))*100</f>
        <v>235</v>
      </c>
      <c r="L246" s="8">
        <v>0.3</v>
      </c>
      <c r="M246" s="8">
        <v>8.4001354269923585</v>
      </c>
      <c r="N246" s="8">
        <v>98.66</v>
      </c>
      <c r="P246" s="15"/>
      <c r="Q246">
        <f t="shared" si="64"/>
        <v>2</v>
      </c>
      <c r="R246">
        <f t="shared" si="65"/>
        <v>4</v>
      </c>
      <c r="S246">
        <f t="shared" si="66"/>
        <v>2</v>
      </c>
      <c r="T246" s="36">
        <f t="shared" si="67"/>
        <v>2</v>
      </c>
      <c r="U246" s="36">
        <f t="shared" si="68"/>
        <v>4</v>
      </c>
      <c r="V246" s="36">
        <f t="shared" si="69"/>
        <v>4</v>
      </c>
      <c r="W246" s="36">
        <f t="shared" si="70"/>
        <v>1</v>
      </c>
      <c r="X246" s="36">
        <f t="shared" si="71"/>
        <v>3</v>
      </c>
      <c r="Y246" s="36">
        <f t="shared" si="72"/>
        <v>3</v>
      </c>
      <c r="Z246" s="36">
        <f t="shared" si="73"/>
        <v>4</v>
      </c>
      <c r="AA246" s="36">
        <f t="shared" si="74"/>
        <v>3</v>
      </c>
      <c r="AB246" s="36">
        <f t="shared" si="75"/>
        <v>4</v>
      </c>
      <c r="AC246" s="170">
        <f t="shared" si="76"/>
        <v>2.9090909090909092</v>
      </c>
      <c r="AD246" s="36">
        <f t="shared" si="77"/>
        <v>3</v>
      </c>
      <c r="AE246" s="36" t="str">
        <f t="shared" si="63"/>
        <v>Highly Suitable</v>
      </c>
      <c r="AF246" s="171">
        <f t="shared" si="78"/>
        <v>0.63600000000000001</v>
      </c>
      <c r="AG246" s="36" t="str">
        <f t="shared" si="79"/>
        <v>High</v>
      </c>
    </row>
    <row r="247" spans="1:33" x14ac:dyDescent="0.25">
      <c r="A247" t="str">
        <f>INDEX(Aquifer!A:A,MATCH(B247,Aquifer!C:C,0))</f>
        <v>bihar</v>
      </c>
      <c r="B247" s="29" t="s">
        <v>412</v>
      </c>
      <c r="C247" s="8">
        <v>4.82</v>
      </c>
      <c r="D247" s="7">
        <f>INDEX(Aquifer!L:L,MATCH(B247,Aquifer!C:C,0))*100</f>
        <v>146.52351519558567</v>
      </c>
      <c r="E247" s="7">
        <v>78.400000000000006</v>
      </c>
      <c r="F247" s="7">
        <v>56.360012424932691</v>
      </c>
      <c r="G247" s="8">
        <v>7.0000000000000009</v>
      </c>
      <c r="H247" s="8">
        <f>INDEX(Aquifer!H:H,MATCH(B247,Aquifer!C:C,0))</f>
        <v>36.630000000000003</v>
      </c>
      <c r="I247" s="8">
        <f>INDEX(surface_water_body!E:E,MATCH(B247,surface_water_body!A:A,0))</f>
        <v>9.4841791779881543E-2</v>
      </c>
      <c r="J247" s="8">
        <f>INDEX(Aquifer!J:J,MATCH(B247,Aquifer!C:C,0))*100</f>
        <v>36.357910452403544</v>
      </c>
      <c r="K247" s="8">
        <f>(INDEX(Tariff!D:D,MATCH(Adaptation!A247,Tariff!A:A,0)))*100</f>
        <v>67.5</v>
      </c>
      <c r="L247" s="8">
        <v>42.120000000000005</v>
      </c>
      <c r="M247" s="8">
        <v>6.1</v>
      </c>
      <c r="N247" s="8">
        <v>93.61</v>
      </c>
      <c r="P247" s="15"/>
      <c r="Q247">
        <f t="shared" si="64"/>
        <v>3</v>
      </c>
      <c r="R247">
        <f t="shared" si="65"/>
        <v>3</v>
      </c>
      <c r="S247">
        <f t="shared" si="66"/>
        <v>1</v>
      </c>
      <c r="T247" s="36">
        <f t="shared" si="67"/>
        <v>3</v>
      </c>
      <c r="U247" s="36">
        <f t="shared" si="68"/>
        <v>4</v>
      </c>
      <c r="V247" s="36">
        <f t="shared" si="69"/>
        <v>4</v>
      </c>
      <c r="W247" s="36">
        <f t="shared" si="70"/>
        <v>1</v>
      </c>
      <c r="X247" s="36">
        <f t="shared" si="71"/>
        <v>2</v>
      </c>
      <c r="Y247" s="36">
        <f t="shared" si="72"/>
        <v>1</v>
      </c>
      <c r="Z247" s="36">
        <f t="shared" si="73"/>
        <v>3</v>
      </c>
      <c r="AA247" s="36">
        <f t="shared" si="74"/>
        <v>3</v>
      </c>
      <c r="AB247" s="36">
        <f t="shared" si="75"/>
        <v>4</v>
      </c>
      <c r="AC247" s="170">
        <f t="shared" si="76"/>
        <v>2.5454545454545454</v>
      </c>
      <c r="AD247" s="36">
        <f t="shared" si="77"/>
        <v>3</v>
      </c>
      <c r="AE247" s="36" t="str">
        <f t="shared" si="63"/>
        <v>Highly Suitable</v>
      </c>
      <c r="AF247" s="171">
        <f t="shared" si="78"/>
        <v>0.22</v>
      </c>
      <c r="AG247" s="36" t="str">
        <f t="shared" si="79"/>
        <v>Low</v>
      </c>
    </row>
    <row r="248" spans="1:33" x14ac:dyDescent="0.25">
      <c r="A248" t="str">
        <f>INDEX(Aquifer!A:A,MATCH(B248,Aquifer!C:C,0))</f>
        <v>nagaland</v>
      </c>
      <c r="B248" s="29" t="s">
        <v>84</v>
      </c>
      <c r="C248" s="8">
        <v>4.0999999999999996</v>
      </c>
      <c r="D248" s="7">
        <f>INDEX(Aquifer!L:L,MATCH(B248,Aquifer!C:C,0))*100</f>
        <v>140.66439624783413</v>
      </c>
      <c r="E248" s="7">
        <v>12.2</v>
      </c>
      <c r="F248" s="7">
        <v>30.257389336727481</v>
      </c>
      <c r="G248" s="8">
        <v>0</v>
      </c>
      <c r="H248" s="8">
        <f>INDEX(Aquifer!H:H,MATCH(B248,Aquifer!C:C,0))</f>
        <v>0.87</v>
      </c>
      <c r="I248" s="8">
        <f>INDEX(surface_water_body!E:E,MATCH(B248,surface_water_body!A:A,0))</f>
        <v>2.466685673917857E-2</v>
      </c>
      <c r="J248" s="8">
        <f>INDEX(Aquifer!J:J,MATCH(B248,Aquifer!C:C,0))*100</f>
        <v>15.721988427143611</v>
      </c>
      <c r="K248" s="8">
        <f>(INDEX(Tariff!D:D,MATCH(Adaptation!A248,Tariff!A:A,0)))*100</f>
        <v>320</v>
      </c>
      <c r="L248" s="8">
        <v>0.24</v>
      </c>
      <c r="M248" s="8">
        <v>2.594509750913526</v>
      </c>
      <c r="N248" s="8">
        <v>35.1</v>
      </c>
      <c r="P248" s="15"/>
      <c r="Q248">
        <f t="shared" si="64"/>
        <v>2</v>
      </c>
      <c r="R248">
        <f t="shared" si="65"/>
        <v>3</v>
      </c>
      <c r="S248">
        <f t="shared" si="66"/>
        <v>4</v>
      </c>
      <c r="T248" s="36">
        <f t="shared" si="67"/>
        <v>2</v>
      </c>
      <c r="U248" s="36">
        <f t="shared" si="68"/>
        <v>4</v>
      </c>
      <c r="V248" s="36">
        <f t="shared" si="69"/>
        <v>4</v>
      </c>
      <c r="W248" s="36">
        <f t="shared" si="70"/>
        <v>1</v>
      </c>
      <c r="X248" s="36">
        <f t="shared" si="71"/>
        <v>1</v>
      </c>
      <c r="Y248" s="36">
        <f t="shared" si="72"/>
        <v>4</v>
      </c>
      <c r="Z248" s="36">
        <f t="shared" si="73"/>
        <v>4</v>
      </c>
      <c r="AA248" s="36">
        <f t="shared" si="74"/>
        <v>4</v>
      </c>
      <c r="AB248" s="36">
        <f t="shared" si="75"/>
        <v>2</v>
      </c>
      <c r="AC248" s="170">
        <f t="shared" si="76"/>
        <v>2.8181818181818183</v>
      </c>
      <c r="AD248" s="36">
        <f t="shared" si="77"/>
        <v>3</v>
      </c>
      <c r="AE248" s="36" t="str">
        <f t="shared" si="63"/>
        <v>Highly Suitable</v>
      </c>
      <c r="AF248" s="171">
        <f t="shared" si="78"/>
        <v>0.52700000000000002</v>
      </c>
      <c r="AG248" s="36" t="str">
        <f t="shared" si="79"/>
        <v>Moderate</v>
      </c>
    </row>
    <row r="249" spans="1:33" x14ac:dyDescent="0.25">
      <c r="A249" t="str">
        <f>INDEX(Aquifer!A:A,MATCH(B249,Aquifer!C:C,0))</f>
        <v>telangana</v>
      </c>
      <c r="B249" s="29" t="s">
        <v>85</v>
      </c>
      <c r="C249" s="9">
        <v>5.3917581612673997</v>
      </c>
      <c r="D249" s="7">
        <f>INDEX(Aquifer!L:L,MATCH(B249,Aquifer!C:C,0))*100</f>
        <v>128.22498841621479</v>
      </c>
      <c r="E249" s="7">
        <v>22.8</v>
      </c>
      <c r="F249" s="7">
        <v>63.770655983975963</v>
      </c>
      <c r="G249" s="8">
        <v>99</v>
      </c>
      <c r="H249" s="8">
        <f>INDEX(Aquifer!H:H,MATCH(B249,Aquifer!C:C,0))</f>
        <v>58.83</v>
      </c>
      <c r="I249" s="8">
        <f>INDEX(surface_water_body!E:E,MATCH(B249,surface_water_body!A:A,0))</f>
        <v>4.9900400879446627</v>
      </c>
      <c r="J249" s="8">
        <f>INDEX(Aquifer!J:J,MATCH(B249,Aquifer!C:C,0))*100</f>
        <v>58.053165541633497</v>
      </c>
      <c r="K249" s="8">
        <f>(INDEX(Tariff!D:D,MATCH(Adaptation!A249,Tariff!A:A,0)))*100</f>
        <v>0</v>
      </c>
      <c r="L249" s="8">
        <v>71.709999999999994</v>
      </c>
      <c r="M249" s="8">
        <v>14.3</v>
      </c>
      <c r="N249" s="8">
        <v>85.926639530000003</v>
      </c>
      <c r="P249" s="15"/>
      <c r="Q249">
        <f t="shared" si="64"/>
        <v>4</v>
      </c>
      <c r="R249">
        <f t="shared" si="65"/>
        <v>4</v>
      </c>
      <c r="S249">
        <f t="shared" si="66"/>
        <v>4</v>
      </c>
      <c r="T249" s="36">
        <f t="shared" si="67"/>
        <v>3</v>
      </c>
      <c r="U249" s="36">
        <f t="shared" si="68"/>
        <v>1</v>
      </c>
      <c r="V249" s="36">
        <f t="shared" si="69"/>
        <v>3</v>
      </c>
      <c r="W249" s="36">
        <f t="shared" si="70"/>
        <v>3</v>
      </c>
      <c r="X249" s="36">
        <f t="shared" si="71"/>
        <v>3</v>
      </c>
      <c r="Y249" s="36">
        <f t="shared" si="72"/>
        <v>1</v>
      </c>
      <c r="Z249" s="36">
        <f t="shared" si="73"/>
        <v>2</v>
      </c>
      <c r="AA249" s="36">
        <f t="shared" si="74"/>
        <v>2</v>
      </c>
      <c r="AB249" s="36">
        <f t="shared" si="75"/>
        <v>4</v>
      </c>
      <c r="AC249" s="170">
        <f t="shared" si="76"/>
        <v>3</v>
      </c>
      <c r="AD249" s="36">
        <f t="shared" si="77"/>
        <v>3</v>
      </c>
      <c r="AE249" s="36" t="str">
        <f t="shared" si="63"/>
        <v>Highly Suitable</v>
      </c>
      <c r="AF249" s="171">
        <f t="shared" si="78"/>
        <v>0.74399999999999999</v>
      </c>
      <c r="AG249" s="36" t="str">
        <f t="shared" si="79"/>
        <v>High</v>
      </c>
    </row>
    <row r="250" spans="1:33" x14ac:dyDescent="0.25">
      <c r="A250" t="str">
        <f>INDEX(Aquifer!A:A,MATCH(B250,Aquifer!C:C,0))</f>
        <v>karnataka</v>
      </c>
      <c r="B250" s="29" t="s">
        <v>413</v>
      </c>
      <c r="C250" s="9">
        <v>5.4526289628314997</v>
      </c>
      <c r="D250" s="7">
        <f>INDEX(Aquifer!L:L,MATCH(B250,Aquifer!C:C,0))*100</f>
        <v>122.46653558842806</v>
      </c>
      <c r="E250" s="7">
        <v>47.4</v>
      </c>
      <c r="F250" s="7">
        <v>58.148738157122494</v>
      </c>
      <c r="G250" s="8">
        <v>100</v>
      </c>
      <c r="H250" s="8">
        <f>INDEX(Aquifer!H:H,MATCH(B250,Aquifer!C:C,0))</f>
        <v>60.75</v>
      </c>
      <c r="I250" s="8">
        <f>INDEX(surface_water_body!E:E,MATCH(B250,surface_water_body!A:A,0))</f>
        <v>2.9635726815713603</v>
      </c>
      <c r="J250" s="8">
        <f>INDEX(Aquifer!J:J,MATCH(B250,Aquifer!C:C,0))*100</f>
        <v>58.49122116874463</v>
      </c>
      <c r="K250" s="8">
        <f>(INDEX(Tariff!D:D,MATCH(Adaptation!A250,Tariff!A:A,0)))*100</f>
        <v>0</v>
      </c>
      <c r="L250" s="8">
        <v>28.03</v>
      </c>
      <c r="M250" s="8">
        <v>5.0999999999999996</v>
      </c>
      <c r="N250" s="8">
        <v>95.550000000000011</v>
      </c>
      <c r="P250" s="15"/>
      <c r="Q250">
        <f t="shared" si="64"/>
        <v>4</v>
      </c>
      <c r="R250">
        <f t="shared" si="65"/>
        <v>4</v>
      </c>
      <c r="S250">
        <f t="shared" si="66"/>
        <v>3</v>
      </c>
      <c r="T250" s="36">
        <f t="shared" si="67"/>
        <v>3</v>
      </c>
      <c r="U250" s="36">
        <f t="shared" si="68"/>
        <v>1</v>
      </c>
      <c r="V250" s="36">
        <f t="shared" si="69"/>
        <v>3</v>
      </c>
      <c r="W250" s="36">
        <f t="shared" si="70"/>
        <v>2</v>
      </c>
      <c r="X250" s="36">
        <f t="shared" si="71"/>
        <v>3</v>
      </c>
      <c r="Y250" s="36">
        <f t="shared" si="72"/>
        <v>1</v>
      </c>
      <c r="Z250" s="36">
        <f t="shared" si="73"/>
        <v>3</v>
      </c>
      <c r="AA250" s="36">
        <f t="shared" si="74"/>
        <v>3</v>
      </c>
      <c r="AB250" s="36">
        <f t="shared" si="75"/>
        <v>4</v>
      </c>
      <c r="AC250" s="170">
        <f t="shared" si="76"/>
        <v>3</v>
      </c>
      <c r="AD250" s="36">
        <f t="shared" si="77"/>
        <v>3</v>
      </c>
      <c r="AE250" s="36" t="str">
        <f t="shared" si="63"/>
        <v>Highly Suitable</v>
      </c>
      <c r="AF250" s="171">
        <f t="shared" si="78"/>
        <v>0.74399999999999999</v>
      </c>
      <c r="AG250" s="36" t="str">
        <f t="shared" si="79"/>
        <v>High</v>
      </c>
    </row>
    <row r="251" spans="1:33" x14ac:dyDescent="0.25">
      <c r="A251" t="str">
        <f>INDEX(Aquifer!A:A,MATCH(B251,Aquifer!C:C,0))</f>
        <v>odisha</v>
      </c>
      <c r="B251" s="29" t="s">
        <v>414</v>
      </c>
      <c r="C251" s="9">
        <v>4.9190669720283999</v>
      </c>
      <c r="D251" s="7">
        <f>INDEX(Aquifer!L:L,MATCH(B251,Aquifer!C:C,0))*100</f>
        <v>105.47093762585662</v>
      </c>
      <c r="E251" s="7">
        <v>13.3</v>
      </c>
      <c r="F251" s="7">
        <v>27.508483392366184</v>
      </c>
      <c r="G251" s="8">
        <v>56.999999999999993</v>
      </c>
      <c r="H251" s="8">
        <f>INDEX(Aquifer!H:H,MATCH(B251,Aquifer!C:C,0))</f>
        <v>43.14</v>
      </c>
      <c r="I251" s="8">
        <f>INDEX(surface_water_body!E:E,MATCH(B251,surface_water_body!A:A,0))</f>
        <v>8.971524462703559E-2</v>
      </c>
      <c r="J251" s="8">
        <f>INDEX(Aquifer!J:J,MATCH(B251,Aquifer!C:C,0))*100</f>
        <v>45.097391453578176</v>
      </c>
      <c r="K251" s="8">
        <f>(INDEX(Tariff!D:D,MATCH(Adaptation!A251,Tariff!A:A,0)))*100</f>
        <v>150</v>
      </c>
      <c r="L251" s="8">
        <v>15.85</v>
      </c>
      <c r="M251" s="8">
        <v>5.5</v>
      </c>
      <c r="N251" s="8">
        <v>95.25</v>
      </c>
      <c r="P251" s="15"/>
      <c r="Q251">
        <f t="shared" si="64"/>
        <v>3</v>
      </c>
      <c r="R251">
        <f t="shared" si="65"/>
        <v>4</v>
      </c>
      <c r="S251">
        <f t="shared" si="66"/>
        <v>4</v>
      </c>
      <c r="T251" s="36">
        <f t="shared" si="67"/>
        <v>1</v>
      </c>
      <c r="U251" s="36">
        <f t="shared" si="68"/>
        <v>2</v>
      </c>
      <c r="V251" s="36">
        <f t="shared" si="69"/>
        <v>4</v>
      </c>
      <c r="W251" s="36">
        <f t="shared" si="70"/>
        <v>1</v>
      </c>
      <c r="X251" s="36">
        <f t="shared" si="71"/>
        <v>2</v>
      </c>
      <c r="Y251" s="36">
        <f t="shared" si="72"/>
        <v>3</v>
      </c>
      <c r="Z251" s="36">
        <f t="shared" si="73"/>
        <v>4</v>
      </c>
      <c r="AA251" s="36">
        <f t="shared" si="74"/>
        <v>3</v>
      </c>
      <c r="AB251" s="36">
        <f t="shared" si="75"/>
        <v>4</v>
      </c>
      <c r="AC251" s="170">
        <f t="shared" si="76"/>
        <v>3</v>
      </c>
      <c r="AD251" s="36">
        <f t="shared" si="77"/>
        <v>3</v>
      </c>
      <c r="AE251" s="36" t="str">
        <f t="shared" si="63"/>
        <v>Highly Suitable</v>
      </c>
      <c r="AF251" s="171">
        <f t="shared" si="78"/>
        <v>0.74399999999999999</v>
      </c>
      <c r="AG251" s="36" t="str">
        <f t="shared" si="79"/>
        <v>High</v>
      </c>
    </row>
    <row r="252" spans="1:33" x14ac:dyDescent="0.25">
      <c r="A252" t="str">
        <f>INDEX(Aquifer!A:A,MATCH(B252,Aquifer!C:C,0))</f>
        <v>west bengal</v>
      </c>
      <c r="B252" s="29" t="s">
        <v>415</v>
      </c>
      <c r="C252" s="9">
        <v>4.7014679286316001</v>
      </c>
      <c r="D252" s="7">
        <f>INDEX(Aquifer!L:L,MATCH(B252,Aquifer!C:C,0))*100</f>
        <v>235.29537429156667</v>
      </c>
      <c r="E252" s="7">
        <v>25.6</v>
      </c>
      <c r="F252" s="7">
        <v>45.373312152501981</v>
      </c>
      <c r="G252" s="8">
        <v>39</v>
      </c>
      <c r="H252" s="8">
        <f>INDEX(Aquifer!H:H,MATCH(B252,Aquifer!C:C,0))</f>
        <v>58.69</v>
      </c>
      <c r="I252" s="8">
        <f>INDEX(surface_water_body!E:E,MATCH(B252,surface_water_body!A:A,0))</f>
        <v>1.2192429217571763</v>
      </c>
      <c r="J252" s="8">
        <f>INDEX(Aquifer!J:J,MATCH(B252,Aquifer!C:C,0))*100</f>
        <v>74.72032811329224</v>
      </c>
      <c r="K252" s="8">
        <f>(INDEX(Tariff!D:D,MATCH(Adaptation!A252,Tariff!A:A,0)))*100</f>
        <v>459.99999999999994</v>
      </c>
      <c r="L252" s="8">
        <v>87.24</v>
      </c>
      <c r="M252" s="8">
        <v>8.76</v>
      </c>
      <c r="N252" s="8">
        <v>96.808536649999994</v>
      </c>
      <c r="P252" s="15"/>
      <c r="Q252">
        <f t="shared" si="64"/>
        <v>3</v>
      </c>
      <c r="R252">
        <f t="shared" si="65"/>
        <v>1</v>
      </c>
      <c r="S252">
        <f t="shared" si="66"/>
        <v>3</v>
      </c>
      <c r="T252" s="36">
        <f t="shared" si="67"/>
        <v>2</v>
      </c>
      <c r="U252" s="36">
        <f t="shared" si="68"/>
        <v>3</v>
      </c>
      <c r="V252" s="36">
        <f t="shared" si="69"/>
        <v>3</v>
      </c>
      <c r="W252" s="36">
        <f t="shared" si="70"/>
        <v>2</v>
      </c>
      <c r="X252" s="36">
        <f t="shared" si="71"/>
        <v>3</v>
      </c>
      <c r="Y252" s="36">
        <f t="shared" si="72"/>
        <v>4</v>
      </c>
      <c r="Z252" s="36">
        <f t="shared" si="73"/>
        <v>1</v>
      </c>
      <c r="AA252" s="36">
        <f t="shared" si="74"/>
        <v>3</v>
      </c>
      <c r="AB252" s="36">
        <f t="shared" si="75"/>
        <v>4</v>
      </c>
      <c r="AC252" s="170">
        <f t="shared" si="76"/>
        <v>2.6363636363636362</v>
      </c>
      <c r="AD252" s="36">
        <f t="shared" si="77"/>
        <v>3</v>
      </c>
      <c r="AE252" s="36" t="str">
        <f t="shared" si="63"/>
        <v>Highly Suitable</v>
      </c>
      <c r="AF252" s="171">
        <f t="shared" si="78"/>
        <v>0.32700000000000001</v>
      </c>
      <c r="AG252" s="36" t="str">
        <f t="shared" si="79"/>
        <v>Low</v>
      </c>
    </row>
    <row r="253" spans="1:33" x14ac:dyDescent="0.25">
      <c r="A253" t="str">
        <f>INDEX(Aquifer!A:A,MATCH(B253,Aquifer!C:C,0))</f>
        <v>bihar</v>
      </c>
      <c r="B253" s="29" t="s">
        <v>416</v>
      </c>
      <c r="C253" s="9">
        <v>4.9295219743559997</v>
      </c>
      <c r="D253" s="7">
        <f>INDEX(Aquifer!L:L,MATCH(B253,Aquifer!C:C,0))*100</f>
        <v>115.30122785578305</v>
      </c>
      <c r="E253" s="7">
        <v>90.8</v>
      </c>
      <c r="F253" s="7">
        <v>59.730343594452229</v>
      </c>
      <c r="G253" s="8">
        <v>25</v>
      </c>
      <c r="H253" s="8">
        <f>INDEX(Aquifer!H:H,MATCH(B253,Aquifer!C:C,0))</f>
        <v>49.35</v>
      </c>
      <c r="I253" s="8">
        <f>INDEX(surface_water_body!E:E,MATCH(B253,surface_water_body!A:A,0))</f>
        <v>3.6731770346387672E-2</v>
      </c>
      <c r="J253" s="8">
        <f>INDEX(Aquifer!J:J,MATCH(B253,Aquifer!C:C,0))*100</f>
        <v>48.361690494186519</v>
      </c>
      <c r="K253" s="8">
        <f>(INDEX(Tariff!D:D,MATCH(Adaptation!A253,Tariff!A:A,0)))*100</f>
        <v>67.5</v>
      </c>
      <c r="L253" s="8">
        <v>57.879999999999995</v>
      </c>
      <c r="M253" s="8">
        <v>5.5</v>
      </c>
      <c r="N253" s="8">
        <v>97.36</v>
      </c>
      <c r="P253" s="15"/>
      <c r="Q253">
        <f t="shared" si="64"/>
        <v>3</v>
      </c>
      <c r="R253">
        <f t="shared" si="65"/>
        <v>4</v>
      </c>
      <c r="S253">
        <f t="shared" si="66"/>
        <v>1</v>
      </c>
      <c r="T253" s="36">
        <f t="shared" si="67"/>
        <v>3</v>
      </c>
      <c r="U253" s="36">
        <f t="shared" si="68"/>
        <v>3</v>
      </c>
      <c r="V253" s="36">
        <f t="shared" si="69"/>
        <v>4</v>
      </c>
      <c r="W253" s="36">
        <f t="shared" si="70"/>
        <v>1</v>
      </c>
      <c r="X253" s="36">
        <f t="shared" si="71"/>
        <v>2</v>
      </c>
      <c r="Y253" s="36">
        <f t="shared" si="72"/>
        <v>1</v>
      </c>
      <c r="Z253" s="36">
        <f t="shared" si="73"/>
        <v>2</v>
      </c>
      <c r="AA253" s="36">
        <f t="shared" si="74"/>
        <v>3</v>
      </c>
      <c r="AB253" s="36">
        <f t="shared" si="75"/>
        <v>4</v>
      </c>
      <c r="AC253" s="170">
        <f t="shared" si="76"/>
        <v>2.5454545454545454</v>
      </c>
      <c r="AD253" s="36">
        <f t="shared" si="77"/>
        <v>3</v>
      </c>
      <c r="AE253" s="36" t="str">
        <f t="shared" si="63"/>
        <v>Highly Suitable</v>
      </c>
      <c r="AF253" s="171">
        <f t="shared" si="78"/>
        <v>0.22</v>
      </c>
      <c r="AG253" s="36" t="str">
        <f t="shared" si="79"/>
        <v>Low</v>
      </c>
    </row>
    <row r="254" spans="1:33" x14ac:dyDescent="0.25">
      <c r="A254" t="str">
        <f>INDEX(Aquifer!A:A,MATCH(B254,Aquifer!C:C,0))</f>
        <v>andhra pradesh</v>
      </c>
      <c r="B254" s="29" t="s">
        <v>417</v>
      </c>
      <c r="C254" s="9">
        <v>5.2741245993076999</v>
      </c>
      <c r="D254" s="7">
        <f>INDEX(Aquifer!L:L,MATCH(B254,Aquifer!C:C,0))*100</f>
        <v>124.5088171014509</v>
      </c>
      <c r="E254" s="7">
        <v>73.099999999999994</v>
      </c>
      <c r="F254" s="7">
        <v>72.736246821041377</v>
      </c>
      <c r="G254" s="8">
        <v>99</v>
      </c>
      <c r="H254" s="8">
        <f>INDEX(Aquifer!H:H,MATCH(B254,Aquifer!C:C,0))</f>
        <v>26.06</v>
      </c>
      <c r="I254" s="8">
        <f>INDEX(surface_water_body!E:E,MATCH(B254,surface_water_body!A:A,0))</f>
        <v>0</v>
      </c>
      <c r="J254" s="8">
        <f>INDEX(Aquifer!J:J,MATCH(B254,Aquifer!C:C,0))*100</f>
        <v>27.805615367070896</v>
      </c>
      <c r="K254" s="8">
        <f>(INDEX(Tariff!D:D,MATCH(Adaptation!A254,Tariff!A:A,0)))*100</f>
        <v>0</v>
      </c>
      <c r="L254" s="8">
        <v>45.12</v>
      </c>
      <c r="M254" s="8">
        <v>5.6</v>
      </c>
      <c r="N254" s="8">
        <v>89.27000000000001</v>
      </c>
      <c r="P254" s="15"/>
      <c r="Q254">
        <f t="shared" si="64"/>
        <v>4</v>
      </c>
      <c r="R254">
        <f t="shared" si="65"/>
        <v>4</v>
      </c>
      <c r="S254">
        <f t="shared" si="66"/>
        <v>2</v>
      </c>
      <c r="T254" s="36">
        <f t="shared" si="67"/>
        <v>4</v>
      </c>
      <c r="U254" s="36">
        <f t="shared" si="68"/>
        <v>1</v>
      </c>
      <c r="V254" s="36">
        <f t="shared" si="69"/>
        <v>4</v>
      </c>
      <c r="W254" s="36">
        <f t="shared" si="70"/>
        <v>1</v>
      </c>
      <c r="X254" s="36">
        <f t="shared" si="71"/>
        <v>2</v>
      </c>
      <c r="Y254" s="36">
        <f t="shared" si="72"/>
        <v>1</v>
      </c>
      <c r="Z254" s="36">
        <f t="shared" si="73"/>
        <v>3</v>
      </c>
      <c r="AA254" s="36">
        <f t="shared" si="74"/>
        <v>3</v>
      </c>
      <c r="AB254" s="36">
        <f t="shared" si="75"/>
        <v>4</v>
      </c>
      <c r="AC254" s="170">
        <f t="shared" si="76"/>
        <v>2.9090909090909092</v>
      </c>
      <c r="AD254" s="36">
        <f t="shared" si="77"/>
        <v>3</v>
      </c>
      <c r="AE254" s="36" t="str">
        <f t="shared" si="63"/>
        <v>Highly Suitable</v>
      </c>
      <c r="AF254" s="171">
        <f t="shared" si="78"/>
        <v>0.63600000000000001</v>
      </c>
      <c r="AG254" s="36" t="str">
        <f t="shared" si="79"/>
        <v>High</v>
      </c>
    </row>
    <row r="255" spans="1:33" x14ac:dyDescent="0.25">
      <c r="A255" t="str">
        <f>INDEX(Aquifer!A:A,MATCH(B255,Aquifer!C:C,0))</f>
        <v>andhra pradesh</v>
      </c>
      <c r="B255" s="29" t="s">
        <v>86</v>
      </c>
      <c r="C255" s="9">
        <v>5.2272580572854999</v>
      </c>
      <c r="D255" s="7">
        <f>INDEX(Aquifer!L:L,MATCH(B255,Aquifer!C:C,0))*100</f>
        <v>102.04277089870013</v>
      </c>
      <c r="E255" s="7">
        <v>26.8</v>
      </c>
      <c r="F255" s="7">
        <v>55.76290955359984</v>
      </c>
      <c r="G255" s="8">
        <v>99</v>
      </c>
      <c r="H255" s="8">
        <f>INDEX(Aquifer!H:H,MATCH(B255,Aquifer!C:C,0))</f>
        <v>32.450000000000003</v>
      </c>
      <c r="I255" s="8">
        <f>INDEX(surface_water_body!E:E,MATCH(B255,surface_water_body!A:A,0))</f>
        <v>2.19754724548309</v>
      </c>
      <c r="J255" s="8">
        <f>INDEX(Aquifer!J:J,MATCH(B255,Aquifer!C:C,0))*100</f>
        <v>32.469689854700043</v>
      </c>
      <c r="K255" s="8">
        <f>(INDEX(Tariff!D:D,MATCH(Adaptation!A255,Tariff!A:A,0)))*100</f>
        <v>0</v>
      </c>
      <c r="L255" s="8">
        <v>44.64</v>
      </c>
      <c r="M255" s="8">
        <v>8</v>
      </c>
      <c r="N255" s="8">
        <v>84.39</v>
      </c>
      <c r="P255" s="15"/>
      <c r="Q255">
        <f t="shared" si="64"/>
        <v>3</v>
      </c>
      <c r="R255">
        <f t="shared" si="65"/>
        <v>4</v>
      </c>
      <c r="S255">
        <f t="shared" si="66"/>
        <v>3</v>
      </c>
      <c r="T255" s="36">
        <f t="shared" si="67"/>
        <v>3</v>
      </c>
      <c r="U255" s="36">
        <f t="shared" si="68"/>
        <v>1</v>
      </c>
      <c r="V255" s="36">
        <f t="shared" si="69"/>
        <v>4</v>
      </c>
      <c r="W255" s="36">
        <f t="shared" si="70"/>
        <v>2</v>
      </c>
      <c r="X255" s="36">
        <f t="shared" si="71"/>
        <v>2</v>
      </c>
      <c r="Y255" s="36">
        <f t="shared" si="72"/>
        <v>1</v>
      </c>
      <c r="Z255" s="36">
        <f t="shared" si="73"/>
        <v>3</v>
      </c>
      <c r="AA255" s="36">
        <f t="shared" si="74"/>
        <v>3</v>
      </c>
      <c r="AB255" s="36">
        <f t="shared" si="75"/>
        <v>4</v>
      </c>
      <c r="AC255" s="170">
        <f t="shared" si="76"/>
        <v>2.9090909090909092</v>
      </c>
      <c r="AD255" s="36">
        <f t="shared" si="77"/>
        <v>3</v>
      </c>
      <c r="AE255" s="36" t="str">
        <f t="shared" si="63"/>
        <v>Highly Suitable</v>
      </c>
      <c r="AF255" s="171">
        <f t="shared" si="78"/>
        <v>0.63600000000000001</v>
      </c>
      <c r="AG255" s="36" t="str">
        <f t="shared" si="79"/>
        <v>High</v>
      </c>
    </row>
    <row r="256" spans="1:33" x14ac:dyDescent="0.25">
      <c r="A256" t="str">
        <f>INDEX(Aquifer!A:A,MATCH(B256,Aquifer!C:C,0))</f>
        <v>uttar pradesh</v>
      </c>
      <c r="B256" s="29" t="s">
        <v>418</v>
      </c>
      <c r="C256" s="8">
        <v>4.87</v>
      </c>
      <c r="D256" s="7">
        <f>INDEX(Aquifer!L:L,MATCH(B256,Aquifer!C:C,0))*100</f>
        <v>177.42465463958374</v>
      </c>
      <c r="E256" s="7">
        <v>42.4</v>
      </c>
      <c r="F256" s="7">
        <v>76.26460083019596</v>
      </c>
      <c r="G256" s="8">
        <v>11</v>
      </c>
      <c r="H256" s="8">
        <f>INDEX(Aquifer!H:H,MATCH(B256,Aquifer!C:C,0))</f>
        <v>78.63</v>
      </c>
      <c r="I256" s="8">
        <f>INDEX(surface_water_body!E:E,MATCH(B256,surface_water_body!A:A,0))</f>
        <v>7.3058678776607267E-2</v>
      </c>
      <c r="J256" s="8">
        <f>INDEX(Aquifer!J:J,MATCH(B256,Aquifer!C:C,0))*100</f>
        <v>45.974847960829266</v>
      </c>
      <c r="K256" s="8">
        <f>(INDEX(Tariff!D:D,MATCH(Adaptation!A256,Tariff!A:A,0)))*100</f>
        <v>0</v>
      </c>
      <c r="L256" s="8">
        <v>73.53</v>
      </c>
      <c r="M256" s="8">
        <v>6.8</v>
      </c>
      <c r="N256" s="8">
        <v>97.026577138999997</v>
      </c>
      <c r="P256" s="15"/>
      <c r="Q256">
        <f t="shared" si="64"/>
        <v>3</v>
      </c>
      <c r="R256">
        <f t="shared" si="65"/>
        <v>3</v>
      </c>
      <c r="S256">
        <f t="shared" si="66"/>
        <v>3</v>
      </c>
      <c r="T256" s="36">
        <f t="shared" si="67"/>
        <v>4</v>
      </c>
      <c r="U256" s="36">
        <f t="shared" si="68"/>
        <v>4</v>
      </c>
      <c r="V256" s="36">
        <f t="shared" si="69"/>
        <v>2</v>
      </c>
      <c r="W256" s="36">
        <f t="shared" si="70"/>
        <v>1</v>
      </c>
      <c r="X256" s="36">
        <f t="shared" si="71"/>
        <v>2</v>
      </c>
      <c r="Y256" s="36">
        <f t="shared" si="72"/>
        <v>1</v>
      </c>
      <c r="Z256" s="36">
        <f t="shared" si="73"/>
        <v>2</v>
      </c>
      <c r="AA256" s="36">
        <f t="shared" si="74"/>
        <v>3</v>
      </c>
      <c r="AB256" s="36">
        <f t="shared" si="75"/>
        <v>4</v>
      </c>
      <c r="AC256" s="170">
        <f t="shared" si="76"/>
        <v>2.5454545454545454</v>
      </c>
      <c r="AD256" s="36">
        <f t="shared" si="77"/>
        <v>3</v>
      </c>
      <c r="AE256" s="36" t="str">
        <f t="shared" si="63"/>
        <v>Highly Suitable</v>
      </c>
      <c r="AF256" s="171">
        <f t="shared" si="78"/>
        <v>0.22</v>
      </c>
      <c r="AG256" s="36" t="str">
        <f t="shared" si="79"/>
        <v>Low</v>
      </c>
    </row>
    <row r="257" spans="1:33" x14ac:dyDescent="0.25">
      <c r="A257" t="str">
        <f>INDEX(Aquifer!A:A,MATCH(B257,Aquifer!C:C,0))</f>
        <v>jammu and kashmir</v>
      </c>
      <c r="B257" s="29" t="s">
        <v>419</v>
      </c>
      <c r="C257" s="9">
        <v>4.7738215052596997</v>
      </c>
      <c r="D257" s="7">
        <f>INDEX(Aquifer!L:L,MATCH(B257,Aquifer!C:C,0))*100</f>
        <v>162.98281990521326</v>
      </c>
      <c r="E257" s="7">
        <v>68.8</v>
      </c>
      <c r="F257" s="7">
        <v>38.936145644894346</v>
      </c>
      <c r="G257" s="8">
        <v>0</v>
      </c>
      <c r="H257" s="8">
        <f>INDEX(Aquifer!H:H,MATCH(B257,Aquifer!C:C,0))</f>
        <v>27.2</v>
      </c>
      <c r="I257" s="8">
        <f>INDEX(surface_water_body!E:E,MATCH(B257,surface_water_body!A:A,0))</f>
        <v>1.5178163110627799E-3</v>
      </c>
      <c r="J257" s="8">
        <f>INDEX(Aquifer!J:J,MATCH(B257,Aquifer!C:C,0))*100</f>
        <v>55.424218544785916</v>
      </c>
      <c r="K257" s="8">
        <f>(INDEX(Tariff!D:D,MATCH(Adaptation!A257,Tariff!A:A,0)))*100</f>
        <v>235</v>
      </c>
      <c r="L257" s="8">
        <v>0.59</v>
      </c>
      <c r="M257" s="8">
        <v>8.9</v>
      </c>
      <c r="N257" s="8">
        <v>98.09</v>
      </c>
      <c r="P257" s="15"/>
      <c r="Q257">
        <f t="shared" si="64"/>
        <v>3</v>
      </c>
      <c r="R257">
        <f t="shared" si="65"/>
        <v>3</v>
      </c>
      <c r="S257">
        <f t="shared" si="66"/>
        <v>2</v>
      </c>
      <c r="T257" s="36">
        <f t="shared" si="67"/>
        <v>2</v>
      </c>
      <c r="U257" s="36">
        <f t="shared" si="68"/>
        <v>4</v>
      </c>
      <c r="V257" s="36">
        <f t="shared" si="69"/>
        <v>4</v>
      </c>
      <c r="W257" s="36">
        <f t="shared" si="70"/>
        <v>1</v>
      </c>
      <c r="X257" s="36">
        <f t="shared" si="71"/>
        <v>3</v>
      </c>
      <c r="Y257" s="36">
        <f t="shared" si="72"/>
        <v>3</v>
      </c>
      <c r="Z257" s="36">
        <f t="shared" si="73"/>
        <v>4</v>
      </c>
      <c r="AA257" s="36">
        <f t="shared" si="74"/>
        <v>3</v>
      </c>
      <c r="AB257" s="36">
        <f t="shared" si="75"/>
        <v>4</v>
      </c>
      <c r="AC257" s="170">
        <f t="shared" si="76"/>
        <v>2.9090909090909092</v>
      </c>
      <c r="AD257" s="36">
        <f t="shared" si="77"/>
        <v>3</v>
      </c>
      <c r="AE257" s="36" t="str">
        <f t="shared" si="63"/>
        <v>Highly Suitable</v>
      </c>
      <c r="AF257" s="171">
        <f t="shared" si="78"/>
        <v>0.63600000000000001</v>
      </c>
      <c r="AG257" s="36" t="str">
        <f t="shared" si="79"/>
        <v>High</v>
      </c>
    </row>
    <row r="258" spans="1:33" x14ac:dyDescent="0.25">
      <c r="A258" t="str">
        <f>INDEX(Aquifer!A:A,MATCH(B258,Aquifer!C:C,0))</f>
        <v>chhattisgarh</v>
      </c>
      <c r="B258" s="29" t="s">
        <v>87</v>
      </c>
      <c r="C258" s="9">
        <v>5.1189219420852003</v>
      </c>
      <c r="D258" s="7">
        <f>INDEX(Aquifer!L:L,MATCH(B258,Aquifer!C:C,0))*100</f>
        <v>110.49741219232745</v>
      </c>
      <c r="E258" s="7">
        <v>23.1</v>
      </c>
      <c r="F258" s="7">
        <v>61.411306718730948</v>
      </c>
      <c r="G258" s="8">
        <v>100</v>
      </c>
      <c r="H258" s="8">
        <f>INDEX(Aquifer!H:H,MATCH(B258,Aquifer!C:C,0))</f>
        <v>40.94</v>
      </c>
      <c r="I258" s="8">
        <f>INDEX(surface_water_body!E:E,MATCH(B258,surface_water_body!A:A,0))</f>
        <v>0.10613655378475179</v>
      </c>
      <c r="J258" s="8">
        <f>INDEX(Aquifer!J:J,MATCH(B258,Aquifer!C:C,0))*100</f>
        <v>38.774522269575691</v>
      </c>
      <c r="K258" s="8">
        <f>(INDEX(Tariff!D:D,MATCH(Adaptation!A258,Tariff!A:A,0)))*100</f>
        <v>0</v>
      </c>
      <c r="L258" s="8">
        <v>54.400000000000006</v>
      </c>
      <c r="M258" s="8">
        <v>7.24</v>
      </c>
      <c r="N258" s="8">
        <v>87.5</v>
      </c>
      <c r="P258" s="15"/>
      <c r="Q258">
        <f t="shared" si="64"/>
        <v>3</v>
      </c>
      <c r="R258">
        <f t="shared" si="65"/>
        <v>4</v>
      </c>
      <c r="S258">
        <f t="shared" si="66"/>
        <v>4</v>
      </c>
      <c r="T258" s="36">
        <f t="shared" si="67"/>
        <v>3</v>
      </c>
      <c r="U258" s="36">
        <f t="shared" si="68"/>
        <v>1</v>
      </c>
      <c r="V258" s="36">
        <f t="shared" si="69"/>
        <v>4</v>
      </c>
      <c r="W258" s="36">
        <f t="shared" si="70"/>
        <v>1</v>
      </c>
      <c r="X258" s="36">
        <f t="shared" si="71"/>
        <v>2</v>
      </c>
      <c r="Y258" s="36">
        <f t="shared" si="72"/>
        <v>1</v>
      </c>
      <c r="Z258" s="36">
        <f t="shared" si="73"/>
        <v>2</v>
      </c>
      <c r="AA258" s="36">
        <f t="shared" si="74"/>
        <v>3</v>
      </c>
      <c r="AB258" s="36">
        <f t="shared" si="75"/>
        <v>4</v>
      </c>
      <c r="AC258" s="170">
        <f t="shared" si="76"/>
        <v>2.8181818181818183</v>
      </c>
      <c r="AD258" s="36">
        <f t="shared" si="77"/>
        <v>3</v>
      </c>
      <c r="AE258" s="36" t="str">
        <f t="shared" ref="AE258:AE321" si="80">IF(AD258=1,"Less Suitable",IF(AD258=2,"Moderatly Suitable",IF(AD258=3,"Highly Suitable","Very Highly Suitable")))</f>
        <v>Highly Suitable</v>
      </c>
      <c r="AF258" s="171">
        <f t="shared" si="78"/>
        <v>0.52700000000000002</v>
      </c>
      <c r="AG258" s="36" t="str">
        <f t="shared" si="79"/>
        <v>Moderate</v>
      </c>
    </row>
    <row r="259" spans="1:33" x14ac:dyDescent="0.25">
      <c r="A259" t="str">
        <f>INDEX(Aquifer!A:A,MATCH(B259,Aquifer!C:C,0))</f>
        <v>chhattisgarh</v>
      </c>
      <c r="B259" s="29" t="s">
        <v>420</v>
      </c>
      <c r="C259" s="9">
        <v>5.2106103872159997</v>
      </c>
      <c r="D259" s="7">
        <f>INDEX(Aquifer!L:L,MATCH(B259,Aquifer!C:C,0))*100</f>
        <v>149.9653086183111</v>
      </c>
      <c r="E259" s="7">
        <v>32.1</v>
      </c>
      <c r="F259" s="7">
        <v>51.599302443654672</v>
      </c>
      <c r="G259" s="8">
        <v>96</v>
      </c>
      <c r="H259" s="8">
        <f>INDEX(Aquifer!H:H,MATCH(B259,Aquifer!C:C,0))</f>
        <v>69.7</v>
      </c>
      <c r="I259" s="8">
        <f>INDEX(surface_water_body!E:E,MATCH(B259,surface_water_body!A:A,0))</f>
        <v>0.55806581875478767</v>
      </c>
      <c r="J259" s="8">
        <f>INDEX(Aquifer!J:J,MATCH(B259,Aquifer!C:C,0))*100</f>
        <v>46.1711532037315</v>
      </c>
      <c r="K259" s="8">
        <f>(INDEX(Tariff!D:D,MATCH(Adaptation!A259,Tariff!A:A,0)))*100</f>
        <v>0</v>
      </c>
      <c r="L259" s="8">
        <v>13.01</v>
      </c>
      <c r="M259" s="8">
        <v>6.8</v>
      </c>
      <c r="N259" s="8">
        <v>82.53</v>
      </c>
      <c r="P259" s="15"/>
      <c r="Q259">
        <f t="shared" ref="Q259:Q322" si="81">IF(C259&lt;3.75,1,IF(C259&lt;4.5,2,IF(C259&lt;5.25,3,4)))</f>
        <v>3</v>
      </c>
      <c r="R259">
        <f t="shared" ref="R259:R322" si="82">IF(D259&lt;140,4,IF(D259&lt;180,3,IF(D259&lt;220,2,1)))</f>
        <v>3</v>
      </c>
      <c r="S259">
        <f t="shared" ref="S259:S322" si="83">IF(E259&lt;25,4,IF(E259&lt;50,3,IF(E259&lt;75,2,1)))</f>
        <v>3</v>
      </c>
      <c r="T259" s="36">
        <f t="shared" ref="T259:T322" si="84">IF(F259&lt;28.5,1,IF(F259&lt;48,2,IF(F259&lt;67.5,3,4)))</f>
        <v>3</v>
      </c>
      <c r="U259" s="36">
        <f t="shared" ref="U259:U322" si="85">IF(G259&lt;25,4,IF(G259&lt;50,3,IF(G259&lt;75,2,1)))</f>
        <v>1</v>
      </c>
      <c r="V259" s="36">
        <f t="shared" ref="V259:V322" si="86">IF(H259&lt;50,4,IF(H259&lt;70,3,IF(H259&lt;100,2,1)))</f>
        <v>3</v>
      </c>
      <c r="W259" s="36">
        <f t="shared" ref="W259:W322" si="87">IF(I259&lt;1,1,IF(I259&lt;3,2,IF(I259&lt;5,3,4)))</f>
        <v>1</v>
      </c>
      <c r="X259" s="36">
        <f t="shared" ref="X259:X322" si="88">IF(J259&lt;25,1,IF(J259&lt;50,2,IF(J259&lt;75,3,4)))</f>
        <v>2</v>
      </c>
      <c r="Y259" s="36">
        <f t="shared" ref="Y259:Y322" si="89">IF(K259&lt;70,1,IF(K259&lt;150,2,IF(K259&lt;300,3,4)))</f>
        <v>1</v>
      </c>
      <c r="Z259" s="36">
        <f t="shared" ref="Z259:Z322" si="90">IF(L259&lt;25,4,IF(L259&lt;50,3,IF(L259&lt;75,2,1)))</f>
        <v>4</v>
      </c>
      <c r="AA259" s="36">
        <f t="shared" ref="AA259:AA322" si="91">IF(M259&lt;5,4,IF(M259&lt;10,3,IF(M259&lt;20,2,1)))</f>
        <v>3</v>
      </c>
      <c r="AB259" s="36">
        <f t="shared" ref="AB259:AB322" si="92">IF(N259&lt;35,1,IF(N259&lt;60,2,IF(N259&lt;80,3,4)))</f>
        <v>4</v>
      </c>
      <c r="AC259" s="170">
        <f t="shared" ref="AC259:AC322" si="93">(Q259+R259+S259+T259+V259+W259+X259+Y259+Z259+AA259+AB259)/11</f>
        <v>2.7272727272727271</v>
      </c>
      <c r="AD259" s="36">
        <f t="shared" ref="AD259:AD322" si="94">IF(AC259&lt;1.5,1,IF(AC259&lt;=2.5,2,IF(AC259&lt;3.5,3,4)))</f>
        <v>3</v>
      </c>
      <c r="AE259" s="36" t="str">
        <f t="shared" si="80"/>
        <v>Highly Suitable</v>
      </c>
      <c r="AF259" s="171">
        <f t="shared" ref="AF259:AF322" si="95">_xlfn.PERCENTRANK.INC(AC:AC,AC259)</f>
        <v>0.41699999999999998</v>
      </c>
      <c r="AG259" s="36" t="str">
        <f t="shared" ref="AG259:AG322" si="96">IF(AF259&gt;0.8, "Very High", IF(AND(AF259&lt;=0.8,AF259&gt;0.6), "High", IF(AND(AF259&lt;=0.6, AF259&gt;0.4),"Moderate",IF(AND(AF259&lt;=0.4, AF259&gt;0.2),"Low", "Very Low"))))</f>
        <v>Moderate</v>
      </c>
    </row>
    <row r="260" spans="1:33" x14ac:dyDescent="0.25">
      <c r="A260" t="str">
        <f>INDEX(Aquifer!A:A,MATCH(B260,Aquifer!C:C,0))</f>
        <v>maharashtra</v>
      </c>
      <c r="B260" s="29" t="s">
        <v>421</v>
      </c>
      <c r="C260" s="9">
        <v>5.1582147703548999</v>
      </c>
      <c r="D260" s="7">
        <f>INDEX(Aquifer!L:L,MATCH(B260,Aquifer!C:C,0))*100</f>
        <v>111.53592617007251</v>
      </c>
      <c r="E260" s="7">
        <v>3.1</v>
      </c>
      <c r="F260" s="7">
        <v>60.646918624446712</v>
      </c>
      <c r="G260" s="8">
        <v>98</v>
      </c>
      <c r="H260" s="8">
        <f>INDEX(Aquifer!H:H,MATCH(B260,Aquifer!C:C,0))</f>
        <v>17.3</v>
      </c>
      <c r="I260" s="8">
        <f>INDEX(surface_water_body!E:E,MATCH(B260,surface_water_body!A:A,0))</f>
        <v>7.3707018730245877E-2</v>
      </c>
      <c r="J260" s="8">
        <f>INDEX(Aquifer!J:J,MATCH(B260,Aquifer!C:C,0))*100</f>
        <v>37.163155316021559</v>
      </c>
      <c r="K260" s="8">
        <f>(INDEX(Tariff!D:D,MATCH(Adaptation!A260,Tariff!A:A,0)))*100</f>
        <v>155</v>
      </c>
      <c r="L260" s="8">
        <v>74.760000000000005</v>
      </c>
      <c r="M260" s="8">
        <v>6.8</v>
      </c>
      <c r="N260" s="8">
        <v>82.679999999999993</v>
      </c>
      <c r="P260" s="15"/>
      <c r="Q260">
        <f t="shared" si="81"/>
        <v>3</v>
      </c>
      <c r="R260">
        <f t="shared" si="82"/>
        <v>4</v>
      </c>
      <c r="S260">
        <f t="shared" si="83"/>
        <v>4</v>
      </c>
      <c r="T260" s="36">
        <f t="shared" si="84"/>
        <v>3</v>
      </c>
      <c r="U260" s="36">
        <f t="shared" si="85"/>
        <v>1</v>
      </c>
      <c r="V260" s="36">
        <f t="shared" si="86"/>
        <v>4</v>
      </c>
      <c r="W260" s="36">
        <f t="shared" si="87"/>
        <v>1</v>
      </c>
      <c r="X260" s="36">
        <f t="shared" si="88"/>
        <v>2</v>
      </c>
      <c r="Y260" s="36">
        <f t="shared" si="89"/>
        <v>3</v>
      </c>
      <c r="Z260" s="36">
        <f t="shared" si="90"/>
        <v>2</v>
      </c>
      <c r="AA260" s="36">
        <f t="shared" si="91"/>
        <v>3</v>
      </c>
      <c r="AB260" s="36">
        <f t="shared" si="92"/>
        <v>4</v>
      </c>
      <c r="AC260" s="170">
        <f t="shared" si="93"/>
        <v>3</v>
      </c>
      <c r="AD260" s="36">
        <f t="shared" si="94"/>
        <v>3</v>
      </c>
      <c r="AE260" s="36" t="str">
        <f t="shared" si="80"/>
        <v>Highly Suitable</v>
      </c>
      <c r="AF260" s="171">
        <f t="shared" si="95"/>
        <v>0.74399999999999999</v>
      </c>
      <c r="AG260" s="36" t="str">
        <f t="shared" si="96"/>
        <v>High</v>
      </c>
    </row>
    <row r="261" spans="1:33" x14ac:dyDescent="0.25">
      <c r="A261" t="str">
        <f>INDEX(Aquifer!A:A,MATCH(B261,Aquifer!C:C,0))</f>
        <v>jammu and kashmir</v>
      </c>
      <c r="B261" s="29" t="s">
        <v>422</v>
      </c>
      <c r="C261" s="8">
        <v>4.5599999999999996</v>
      </c>
      <c r="D261" s="7">
        <f>INDEX(Aquifer!L:L,MATCH(B261,Aquifer!C:C,0))*100</f>
        <v>168.07123879109932</v>
      </c>
      <c r="E261" s="7">
        <v>5.3</v>
      </c>
      <c r="F261" s="7">
        <v>37.142057270836673</v>
      </c>
      <c r="G261" s="8">
        <v>0</v>
      </c>
      <c r="H261" s="8">
        <f>INDEX(Aquifer!H:H,MATCH(B261,Aquifer!C:C,0))</f>
        <v>21.91</v>
      </c>
      <c r="I261" s="8">
        <f>INDEX(surface_water_body!E:E,MATCH(B261,surface_water_body!A:A,0))</f>
        <v>3.5671928619558139E-3</v>
      </c>
      <c r="J261" s="8">
        <f>INDEX(Aquifer!J:J,MATCH(B261,Aquifer!C:C,0))*100</f>
        <v>15.878603305185859</v>
      </c>
      <c r="K261" s="8">
        <f>(INDEX(Tariff!D:D,MATCH(Adaptation!A261,Tariff!A:A,0)))*100</f>
        <v>235</v>
      </c>
      <c r="L261" s="8">
        <v>6.2399999999999993</v>
      </c>
      <c r="M261" s="8">
        <v>8.1</v>
      </c>
      <c r="N261" s="8">
        <v>93.94</v>
      </c>
      <c r="P261" s="15"/>
      <c r="Q261">
        <f t="shared" si="81"/>
        <v>3</v>
      </c>
      <c r="R261">
        <f t="shared" si="82"/>
        <v>3</v>
      </c>
      <c r="S261">
        <f t="shared" si="83"/>
        <v>4</v>
      </c>
      <c r="T261" s="36">
        <f t="shared" si="84"/>
        <v>2</v>
      </c>
      <c r="U261" s="36">
        <f t="shared" si="85"/>
        <v>4</v>
      </c>
      <c r="V261" s="36">
        <f t="shared" si="86"/>
        <v>4</v>
      </c>
      <c r="W261" s="36">
        <f t="shared" si="87"/>
        <v>1</v>
      </c>
      <c r="X261" s="36">
        <f t="shared" si="88"/>
        <v>1</v>
      </c>
      <c r="Y261" s="36">
        <f t="shared" si="89"/>
        <v>3</v>
      </c>
      <c r="Z261" s="36">
        <f t="shared" si="90"/>
        <v>4</v>
      </c>
      <c r="AA261" s="36">
        <f t="shared" si="91"/>
        <v>3</v>
      </c>
      <c r="AB261" s="36">
        <f t="shared" si="92"/>
        <v>4</v>
      </c>
      <c r="AC261" s="170">
        <f t="shared" si="93"/>
        <v>2.9090909090909092</v>
      </c>
      <c r="AD261" s="36">
        <f t="shared" si="94"/>
        <v>3</v>
      </c>
      <c r="AE261" s="36" t="str">
        <f t="shared" si="80"/>
        <v>Highly Suitable</v>
      </c>
      <c r="AF261" s="171">
        <f t="shared" si="95"/>
        <v>0.63600000000000001</v>
      </c>
      <c r="AG261" s="36" t="str">
        <f t="shared" si="96"/>
        <v>High</v>
      </c>
    </row>
    <row r="262" spans="1:33" x14ac:dyDescent="0.25">
      <c r="A262" t="str">
        <f>INDEX(Aquifer!A:A,MATCH(B262,Aquifer!C:C,0))</f>
        <v>madhya pradesh</v>
      </c>
      <c r="B262" s="29" t="s">
        <v>423</v>
      </c>
      <c r="C262" s="9">
        <v>5.1008858630263001</v>
      </c>
      <c r="D262" s="7">
        <f>INDEX(Aquifer!L:L,MATCH(B262,Aquifer!C:C,0))*100</f>
        <v>185.97142117764017</v>
      </c>
      <c r="E262" s="7">
        <v>38.799999999999997</v>
      </c>
      <c r="F262" s="7">
        <v>74.281833274639027</v>
      </c>
      <c r="G262" s="8">
        <v>60</v>
      </c>
      <c r="H262" s="8">
        <f>INDEX(Aquifer!H:H,MATCH(B262,Aquifer!C:C,0))</f>
        <v>54.65</v>
      </c>
      <c r="I262" s="8">
        <f>INDEX(surface_water_body!E:E,MATCH(B262,surface_water_body!A:A,0))</f>
        <v>0.46756528548405601</v>
      </c>
      <c r="J262" s="8">
        <f>INDEX(Aquifer!J:J,MATCH(B262,Aquifer!C:C,0))*100</f>
        <v>62.074290849231403</v>
      </c>
      <c r="K262" s="8">
        <f>(INDEX(Tariff!D:D,MATCH(Adaptation!A262,Tariff!A:A,0)))*100</f>
        <v>135</v>
      </c>
      <c r="L262" s="8">
        <v>63.449999999999996</v>
      </c>
      <c r="M262" s="8">
        <v>11.3</v>
      </c>
      <c r="N262" s="8">
        <v>85.09</v>
      </c>
      <c r="P262" s="15"/>
      <c r="Q262">
        <f t="shared" si="81"/>
        <v>3</v>
      </c>
      <c r="R262">
        <f t="shared" si="82"/>
        <v>2</v>
      </c>
      <c r="S262">
        <f t="shared" si="83"/>
        <v>3</v>
      </c>
      <c r="T262" s="36">
        <f t="shared" si="84"/>
        <v>4</v>
      </c>
      <c r="U262" s="36">
        <f t="shared" si="85"/>
        <v>2</v>
      </c>
      <c r="V262" s="36">
        <f t="shared" si="86"/>
        <v>3</v>
      </c>
      <c r="W262" s="36">
        <f t="shared" si="87"/>
        <v>1</v>
      </c>
      <c r="X262" s="36">
        <f t="shared" si="88"/>
        <v>3</v>
      </c>
      <c r="Y262" s="36">
        <f t="shared" si="89"/>
        <v>2</v>
      </c>
      <c r="Z262" s="36">
        <f t="shared" si="90"/>
        <v>2</v>
      </c>
      <c r="AA262" s="36">
        <f t="shared" si="91"/>
        <v>2</v>
      </c>
      <c r="AB262" s="36">
        <f t="shared" si="92"/>
        <v>4</v>
      </c>
      <c r="AC262" s="170">
        <f t="shared" si="93"/>
        <v>2.6363636363636362</v>
      </c>
      <c r="AD262" s="36">
        <f t="shared" si="94"/>
        <v>3</v>
      </c>
      <c r="AE262" s="36" t="str">
        <f t="shared" si="80"/>
        <v>Highly Suitable</v>
      </c>
      <c r="AF262" s="171">
        <f t="shared" si="95"/>
        <v>0.32700000000000001</v>
      </c>
      <c r="AG262" s="36" t="str">
        <f t="shared" si="96"/>
        <v>Low</v>
      </c>
    </row>
    <row r="263" spans="1:33" x14ac:dyDescent="0.25">
      <c r="A263" t="str">
        <f>INDEX(Aquifer!A:A,MATCH(B263,Aquifer!C:C,0))</f>
        <v>jammu and kashmir</v>
      </c>
      <c r="B263" s="29" t="s">
        <v>424</v>
      </c>
      <c r="C263" s="8">
        <v>4.6100000000000003</v>
      </c>
      <c r="D263" s="7">
        <f>INDEX(Aquifer!L:L,MATCH(B263,Aquifer!C:C,0))*100</f>
        <v>103.29358319136854</v>
      </c>
      <c r="E263" s="7">
        <v>58.5</v>
      </c>
      <c r="F263" s="7">
        <v>45.618077752174237</v>
      </c>
      <c r="G263" s="8">
        <v>27</v>
      </c>
      <c r="H263" s="8">
        <f>INDEX(Aquifer!H:H,MATCH(B263,Aquifer!C:C,0))</f>
        <v>14.9</v>
      </c>
      <c r="I263" s="8">
        <f>INDEX(surface_water_body!E:E,MATCH(B263,surface_water_body!A:A,0))</f>
        <v>0</v>
      </c>
      <c r="J263" s="8">
        <f>INDEX(Aquifer!J:J,MATCH(B263,Aquifer!C:C,0))*100</f>
        <v>53.040716300210832</v>
      </c>
      <c r="K263" s="8">
        <f>(INDEX(Tariff!D:D,MATCH(Adaptation!A263,Tariff!A:A,0)))*100</f>
        <v>235</v>
      </c>
      <c r="L263" s="8">
        <v>0.8</v>
      </c>
      <c r="M263" s="8">
        <v>8.1051015333387095</v>
      </c>
      <c r="N263" s="8">
        <v>97.399999999999991</v>
      </c>
      <c r="P263" s="15"/>
      <c r="Q263">
        <f t="shared" si="81"/>
        <v>3</v>
      </c>
      <c r="R263">
        <f t="shared" si="82"/>
        <v>4</v>
      </c>
      <c r="S263">
        <f t="shared" si="83"/>
        <v>2</v>
      </c>
      <c r="T263" s="36">
        <f t="shared" si="84"/>
        <v>2</v>
      </c>
      <c r="U263" s="36">
        <f t="shared" si="85"/>
        <v>3</v>
      </c>
      <c r="V263" s="36">
        <f t="shared" si="86"/>
        <v>4</v>
      </c>
      <c r="W263" s="36">
        <f t="shared" si="87"/>
        <v>1</v>
      </c>
      <c r="X263" s="36">
        <f t="shared" si="88"/>
        <v>3</v>
      </c>
      <c r="Y263" s="36">
        <f t="shared" si="89"/>
        <v>3</v>
      </c>
      <c r="Z263" s="36">
        <f t="shared" si="90"/>
        <v>4</v>
      </c>
      <c r="AA263" s="36">
        <f t="shared" si="91"/>
        <v>3</v>
      </c>
      <c r="AB263" s="36">
        <f t="shared" si="92"/>
        <v>4</v>
      </c>
      <c r="AC263" s="170">
        <f t="shared" si="93"/>
        <v>3</v>
      </c>
      <c r="AD263" s="36">
        <f t="shared" si="94"/>
        <v>3</v>
      </c>
      <c r="AE263" s="36" t="str">
        <f t="shared" si="80"/>
        <v>Highly Suitable</v>
      </c>
      <c r="AF263" s="171">
        <f t="shared" si="95"/>
        <v>0.74399999999999999</v>
      </c>
      <c r="AG263" s="36" t="str">
        <f t="shared" si="96"/>
        <v>High</v>
      </c>
    </row>
    <row r="264" spans="1:33" x14ac:dyDescent="0.25">
      <c r="A264" t="str">
        <f>INDEX(Aquifer!A:A,MATCH(B264,Aquifer!C:C,0))</f>
        <v>madhya pradesh</v>
      </c>
      <c r="B264" s="29" t="s">
        <v>425</v>
      </c>
      <c r="C264" s="8">
        <v>5.13</v>
      </c>
      <c r="D264" s="7">
        <f>INDEX(Aquifer!L:L,MATCH(B264,Aquifer!C:C,0))*100</f>
        <v>184.70304159959332</v>
      </c>
      <c r="E264" s="7">
        <v>34.299999999999997</v>
      </c>
      <c r="F264" s="7">
        <v>70.534183111930176</v>
      </c>
      <c r="G264" s="8">
        <v>70</v>
      </c>
      <c r="H264" s="8">
        <f>INDEX(Aquifer!H:H,MATCH(B264,Aquifer!C:C,0))</f>
        <v>36.11</v>
      </c>
      <c r="I264" s="8">
        <f>INDEX(surface_water_body!E:E,MATCH(B264,surface_water_body!A:A,0))</f>
        <v>0.10683380021110825</v>
      </c>
      <c r="J264" s="8">
        <f>INDEX(Aquifer!J:J,MATCH(B264,Aquifer!C:C,0))*100</f>
        <v>35.014758826159465</v>
      </c>
      <c r="K264" s="8">
        <f>(INDEX(Tariff!D:D,MATCH(Adaptation!A264,Tariff!A:A,0)))*100</f>
        <v>135</v>
      </c>
      <c r="L264" s="8">
        <v>65.19</v>
      </c>
      <c r="M264" s="8">
        <v>10.15</v>
      </c>
      <c r="N264" s="8">
        <v>82.05</v>
      </c>
      <c r="P264" s="15"/>
      <c r="Q264">
        <f t="shared" si="81"/>
        <v>3</v>
      </c>
      <c r="R264">
        <f t="shared" si="82"/>
        <v>2</v>
      </c>
      <c r="S264">
        <f t="shared" si="83"/>
        <v>3</v>
      </c>
      <c r="T264" s="36">
        <f t="shared" si="84"/>
        <v>4</v>
      </c>
      <c r="U264" s="36">
        <f t="shared" si="85"/>
        <v>2</v>
      </c>
      <c r="V264" s="36">
        <f t="shared" si="86"/>
        <v>4</v>
      </c>
      <c r="W264" s="36">
        <f t="shared" si="87"/>
        <v>1</v>
      </c>
      <c r="X264" s="36">
        <f t="shared" si="88"/>
        <v>2</v>
      </c>
      <c r="Y264" s="36">
        <f t="shared" si="89"/>
        <v>2</v>
      </c>
      <c r="Z264" s="36">
        <f t="shared" si="90"/>
        <v>2</v>
      </c>
      <c r="AA264" s="36">
        <f t="shared" si="91"/>
        <v>2</v>
      </c>
      <c r="AB264" s="36">
        <f t="shared" si="92"/>
        <v>4</v>
      </c>
      <c r="AC264" s="170">
        <f t="shared" si="93"/>
        <v>2.6363636363636362</v>
      </c>
      <c r="AD264" s="36">
        <f t="shared" si="94"/>
        <v>3</v>
      </c>
      <c r="AE264" s="36" t="str">
        <f t="shared" si="80"/>
        <v>Highly Suitable</v>
      </c>
      <c r="AF264" s="171">
        <f t="shared" si="95"/>
        <v>0.32700000000000001</v>
      </c>
      <c r="AG264" s="36" t="str">
        <f t="shared" si="96"/>
        <v>Low</v>
      </c>
    </row>
    <row r="265" spans="1:33" x14ac:dyDescent="0.25">
      <c r="A265" t="str">
        <f>INDEX(Aquifer!A:A,MATCH(B265,Aquifer!C:C,0))</f>
        <v>maharashtra</v>
      </c>
      <c r="B265" s="29" t="s">
        <v>426</v>
      </c>
      <c r="C265" s="9">
        <v>5.1715170045547998</v>
      </c>
      <c r="D265" s="7">
        <f>INDEX(Aquifer!L:L,MATCH(B265,Aquifer!C:C,0))*100</f>
        <v>102.46002460024602</v>
      </c>
      <c r="E265" s="7">
        <v>12</v>
      </c>
      <c r="F265" s="7">
        <v>62.073168212522468</v>
      </c>
      <c r="G265" s="8">
        <v>99</v>
      </c>
      <c r="H265" s="8">
        <f>INDEX(Aquifer!H:H,MATCH(B265,Aquifer!C:C,0))</f>
        <v>43.33</v>
      </c>
      <c r="I265" s="8">
        <f>INDEX(surface_water_body!E:E,MATCH(B265,surface_water_body!A:A,0))</f>
        <v>0.15310897101460946</v>
      </c>
      <c r="J265" s="8">
        <f>INDEX(Aquifer!J:J,MATCH(B265,Aquifer!C:C,0))*100</f>
        <v>32.261904761904766</v>
      </c>
      <c r="K265" s="8">
        <f>(INDEX(Tariff!D:D,MATCH(Adaptation!A265,Tariff!A:A,0)))*100</f>
        <v>155</v>
      </c>
      <c r="L265" s="8">
        <v>43.07</v>
      </c>
      <c r="M265" s="8">
        <v>6.77</v>
      </c>
      <c r="N265" s="8">
        <v>87.289999999999992</v>
      </c>
      <c r="P265" s="15"/>
      <c r="Q265">
        <f t="shared" si="81"/>
        <v>3</v>
      </c>
      <c r="R265">
        <f t="shared" si="82"/>
        <v>4</v>
      </c>
      <c r="S265">
        <f t="shared" si="83"/>
        <v>4</v>
      </c>
      <c r="T265" s="36">
        <f t="shared" si="84"/>
        <v>3</v>
      </c>
      <c r="U265" s="36">
        <f t="shared" si="85"/>
        <v>1</v>
      </c>
      <c r="V265" s="36">
        <f t="shared" si="86"/>
        <v>4</v>
      </c>
      <c r="W265" s="36">
        <f t="shared" si="87"/>
        <v>1</v>
      </c>
      <c r="X265" s="36">
        <f t="shared" si="88"/>
        <v>2</v>
      </c>
      <c r="Y265" s="36">
        <f t="shared" si="89"/>
        <v>3</v>
      </c>
      <c r="Z265" s="36">
        <f t="shared" si="90"/>
        <v>3</v>
      </c>
      <c r="AA265" s="36">
        <f t="shared" si="91"/>
        <v>3</v>
      </c>
      <c r="AB265" s="36">
        <f t="shared" si="92"/>
        <v>4</v>
      </c>
      <c r="AC265" s="170">
        <f t="shared" si="93"/>
        <v>3.0909090909090908</v>
      </c>
      <c r="AD265" s="36">
        <f t="shared" si="94"/>
        <v>3</v>
      </c>
      <c r="AE265" s="36" t="str">
        <f t="shared" si="80"/>
        <v>Highly Suitable</v>
      </c>
      <c r="AF265" s="171">
        <f t="shared" si="95"/>
        <v>0.84399999999999997</v>
      </c>
      <c r="AG265" s="36" t="str">
        <f t="shared" si="96"/>
        <v>Very High</v>
      </c>
    </row>
    <row r="266" spans="1:33" x14ac:dyDescent="0.25">
      <c r="A266" t="str">
        <f>INDEX(Aquifer!A:A,MATCH(B266,Aquifer!C:C,0))</f>
        <v>chhattisgarh</v>
      </c>
      <c r="B266" s="29" t="s">
        <v>427</v>
      </c>
      <c r="C266" s="8">
        <v>5.14</v>
      </c>
      <c r="D266" s="7">
        <f>INDEX(Aquifer!L:L,MATCH(B266,Aquifer!C:C,0))*100</f>
        <v>109.45463862664329</v>
      </c>
      <c r="E266" s="7">
        <v>10.199999999999999</v>
      </c>
      <c r="F266" s="7">
        <v>43.85692451806932</v>
      </c>
      <c r="G266" s="8">
        <v>100</v>
      </c>
      <c r="H266" s="8">
        <f>INDEX(Aquifer!H:H,MATCH(B266,Aquifer!C:C,0))</f>
        <v>66.38</v>
      </c>
      <c r="I266" s="8">
        <f>INDEX(surface_water_body!E:E,MATCH(B266,surface_water_body!A:A,0))</f>
        <v>1.7065180562845721E-2</v>
      </c>
      <c r="J266" s="8">
        <f>INDEX(Aquifer!J:J,MATCH(B266,Aquifer!C:C,0))*100</f>
        <v>30.464987810882537</v>
      </c>
      <c r="K266" s="8">
        <f>(INDEX(Tariff!D:D,MATCH(Adaptation!A266,Tariff!A:A,0)))*100</f>
        <v>0</v>
      </c>
      <c r="L266" s="8">
        <v>26.68</v>
      </c>
      <c r="M266" s="8">
        <v>7.4451745463446981</v>
      </c>
      <c r="N266" s="8">
        <v>80.95</v>
      </c>
      <c r="P266" s="15"/>
      <c r="Q266">
        <f t="shared" si="81"/>
        <v>3</v>
      </c>
      <c r="R266">
        <f t="shared" si="82"/>
        <v>4</v>
      </c>
      <c r="S266">
        <f t="shared" si="83"/>
        <v>4</v>
      </c>
      <c r="T266" s="36">
        <f t="shared" si="84"/>
        <v>2</v>
      </c>
      <c r="U266" s="36">
        <f t="shared" si="85"/>
        <v>1</v>
      </c>
      <c r="V266" s="36">
        <f t="shared" si="86"/>
        <v>3</v>
      </c>
      <c r="W266" s="36">
        <f t="shared" si="87"/>
        <v>1</v>
      </c>
      <c r="X266" s="36">
        <f t="shared" si="88"/>
        <v>2</v>
      </c>
      <c r="Y266" s="36">
        <f t="shared" si="89"/>
        <v>1</v>
      </c>
      <c r="Z266" s="36">
        <f t="shared" si="90"/>
        <v>3</v>
      </c>
      <c r="AA266" s="36">
        <f t="shared" si="91"/>
        <v>3</v>
      </c>
      <c r="AB266" s="36">
        <f t="shared" si="92"/>
        <v>4</v>
      </c>
      <c r="AC266" s="170">
        <f t="shared" si="93"/>
        <v>2.7272727272727271</v>
      </c>
      <c r="AD266" s="36">
        <f t="shared" si="94"/>
        <v>3</v>
      </c>
      <c r="AE266" s="36" t="str">
        <f t="shared" si="80"/>
        <v>Highly Suitable</v>
      </c>
      <c r="AF266" s="171">
        <f t="shared" si="95"/>
        <v>0.41699999999999998</v>
      </c>
      <c r="AG266" s="36" t="str">
        <f t="shared" si="96"/>
        <v>Moderate</v>
      </c>
    </row>
    <row r="267" spans="1:33" x14ac:dyDescent="0.25">
      <c r="A267" t="str">
        <f>INDEX(Aquifer!A:A,MATCH(B267,Aquifer!C:C,0))</f>
        <v>uttarakhand</v>
      </c>
      <c r="B267" s="29" t="s">
        <v>428</v>
      </c>
      <c r="C267" s="9">
        <v>4.7661969214750002</v>
      </c>
      <c r="D267" s="7">
        <f>INDEX(Aquifer!L:L,MATCH(B267,Aquifer!C:C,0))*100</f>
        <v>141.86071216112859</v>
      </c>
      <c r="E267" s="7">
        <v>0</v>
      </c>
      <c r="F267" s="7">
        <v>42.74122729987004</v>
      </c>
      <c r="G267" s="8">
        <v>0</v>
      </c>
      <c r="H267" s="8">
        <f>INDEX(Aquifer!H:H,MATCH(B267,Aquifer!C:C,0))</f>
        <v>0</v>
      </c>
      <c r="I267" s="8">
        <f>INDEX(surface_water_body!E:E,MATCH(B267,surface_water_body!A:A,0))</f>
        <v>2.9405846337884225</v>
      </c>
      <c r="J267" s="8">
        <f>INDEX(Aquifer!J:J,MATCH(B267,Aquifer!C:C,0))*100</f>
        <v>9.6944082287540905</v>
      </c>
      <c r="K267" s="8">
        <f>(INDEX(Tariff!D:D,MATCH(Adaptation!A267,Tariff!A:A,0)))*100</f>
        <v>285</v>
      </c>
      <c r="L267" s="8">
        <v>0.65</v>
      </c>
      <c r="M267" s="8">
        <v>11.826608920412573</v>
      </c>
      <c r="N267" s="8">
        <v>95.091477020000013</v>
      </c>
      <c r="P267" s="15"/>
      <c r="Q267">
        <f t="shared" si="81"/>
        <v>3</v>
      </c>
      <c r="R267">
        <f t="shared" si="82"/>
        <v>3</v>
      </c>
      <c r="S267">
        <f t="shared" si="83"/>
        <v>4</v>
      </c>
      <c r="T267" s="36">
        <f t="shared" si="84"/>
        <v>2</v>
      </c>
      <c r="U267" s="36">
        <f t="shared" si="85"/>
        <v>4</v>
      </c>
      <c r="V267" s="36">
        <f t="shared" si="86"/>
        <v>4</v>
      </c>
      <c r="W267" s="36">
        <f t="shared" si="87"/>
        <v>2</v>
      </c>
      <c r="X267" s="36">
        <f t="shared" si="88"/>
        <v>1</v>
      </c>
      <c r="Y267" s="36">
        <f t="shared" si="89"/>
        <v>3</v>
      </c>
      <c r="Z267" s="36">
        <f t="shared" si="90"/>
        <v>4</v>
      </c>
      <c r="AA267" s="36">
        <f t="shared" si="91"/>
        <v>2</v>
      </c>
      <c r="AB267" s="36">
        <f t="shared" si="92"/>
        <v>4</v>
      </c>
      <c r="AC267" s="170">
        <f t="shared" si="93"/>
        <v>2.9090909090909092</v>
      </c>
      <c r="AD267" s="36">
        <f t="shared" si="94"/>
        <v>3</v>
      </c>
      <c r="AE267" s="36" t="str">
        <f t="shared" si="80"/>
        <v>Highly Suitable</v>
      </c>
      <c r="AF267" s="171">
        <f t="shared" si="95"/>
        <v>0.63600000000000001</v>
      </c>
      <c r="AG267" s="36" t="str">
        <f t="shared" si="96"/>
        <v>High</v>
      </c>
    </row>
    <row r="268" spans="1:33" x14ac:dyDescent="0.25">
      <c r="A268" t="str">
        <f>INDEX(Aquifer!A:A,MATCH(B268,Aquifer!C:C,0))</f>
        <v>uttarakhand</v>
      </c>
      <c r="B268" s="29" t="s">
        <v>429</v>
      </c>
      <c r="C268" s="9">
        <v>4.5978430802485004</v>
      </c>
      <c r="D268" s="7">
        <f>INDEX(Aquifer!L:L,MATCH(B268,Aquifer!C:C,0))*100</f>
        <v>141.80734167562136</v>
      </c>
      <c r="E268" s="7">
        <v>0</v>
      </c>
      <c r="F268" s="7">
        <v>35.82811412665275</v>
      </c>
      <c r="G268" s="8">
        <v>18</v>
      </c>
      <c r="H268" s="8">
        <f>INDEX(Aquifer!H:H,MATCH(B268,Aquifer!C:C,0))</f>
        <v>0</v>
      </c>
      <c r="I268" s="8">
        <f>INDEX(surface_water_body!E:E,MATCH(B268,surface_water_body!A:A,0))</f>
        <v>4.1166335678842675E-2</v>
      </c>
      <c r="J268" s="8">
        <f>INDEX(Aquifer!J:J,MATCH(B268,Aquifer!C:C,0))*100</f>
        <v>3.5498204110059319</v>
      </c>
      <c r="K268" s="8">
        <f>(INDEX(Tariff!D:D,MATCH(Adaptation!A268,Tariff!A:A,0)))*100</f>
        <v>285</v>
      </c>
      <c r="L268" s="8">
        <v>1.5699999999999998</v>
      </c>
      <c r="M268" s="8">
        <v>13.275142366799539</v>
      </c>
      <c r="N268" s="8">
        <v>90.103204510000012</v>
      </c>
      <c r="P268" s="15"/>
      <c r="Q268">
        <f t="shared" si="81"/>
        <v>3</v>
      </c>
      <c r="R268">
        <f t="shared" si="82"/>
        <v>3</v>
      </c>
      <c r="S268">
        <f t="shared" si="83"/>
        <v>4</v>
      </c>
      <c r="T268" s="36">
        <f t="shared" si="84"/>
        <v>2</v>
      </c>
      <c r="U268" s="36">
        <f t="shared" si="85"/>
        <v>4</v>
      </c>
      <c r="V268" s="36">
        <f t="shared" si="86"/>
        <v>4</v>
      </c>
      <c r="W268" s="36">
        <f t="shared" si="87"/>
        <v>1</v>
      </c>
      <c r="X268" s="36">
        <f t="shared" si="88"/>
        <v>1</v>
      </c>
      <c r="Y268" s="36">
        <f t="shared" si="89"/>
        <v>3</v>
      </c>
      <c r="Z268" s="36">
        <f t="shared" si="90"/>
        <v>4</v>
      </c>
      <c r="AA268" s="36">
        <f t="shared" si="91"/>
        <v>2</v>
      </c>
      <c r="AB268" s="36">
        <f t="shared" si="92"/>
        <v>4</v>
      </c>
      <c r="AC268" s="170">
        <f t="shared" si="93"/>
        <v>2.8181818181818183</v>
      </c>
      <c r="AD268" s="36">
        <f t="shared" si="94"/>
        <v>3</v>
      </c>
      <c r="AE268" s="36" t="str">
        <f t="shared" si="80"/>
        <v>Highly Suitable</v>
      </c>
      <c r="AF268" s="171">
        <f t="shared" si="95"/>
        <v>0.52700000000000002</v>
      </c>
      <c r="AG268" s="36" t="str">
        <f t="shared" si="96"/>
        <v>Moderate</v>
      </c>
    </row>
    <row r="269" spans="1:33" x14ac:dyDescent="0.25">
      <c r="A269" t="str">
        <f>INDEX(Aquifer!A:A,MATCH(B269,Aquifer!C:C,0))</f>
        <v>gujarat</v>
      </c>
      <c r="B269" s="29" t="s">
        <v>88</v>
      </c>
      <c r="C269" s="9">
        <v>5.2671158263773004</v>
      </c>
      <c r="D269" s="7">
        <f>INDEX(Aquifer!L:L,MATCH(B269,Aquifer!C:C,0))*100</f>
        <v>118.64339133745135</v>
      </c>
      <c r="E269" s="7">
        <v>41.8</v>
      </c>
      <c r="F269" s="7">
        <v>69.509126351231615</v>
      </c>
      <c r="G269" s="8">
        <v>100</v>
      </c>
      <c r="H269" s="8">
        <f>INDEX(Aquifer!H:H,MATCH(B269,Aquifer!C:C,0))</f>
        <v>26.56</v>
      </c>
      <c r="I269" s="8">
        <f>INDEX(surface_water_body!E:E,MATCH(B269,surface_water_body!A:A,0))</f>
        <v>0.87632721988960893</v>
      </c>
      <c r="J269" s="8">
        <f>INDEX(Aquifer!J:J,MATCH(B269,Aquifer!C:C,0))*100</f>
        <v>54.929458705601817</v>
      </c>
      <c r="K269" s="8">
        <f>(INDEX(Tariff!D:D,MATCH(Adaptation!A269,Tariff!A:A,0)))*100</f>
        <v>60</v>
      </c>
      <c r="L269" s="8">
        <v>64.23</v>
      </c>
      <c r="M269" s="8">
        <v>7.02</v>
      </c>
      <c r="N269" s="8">
        <v>82.82</v>
      </c>
      <c r="P269" s="15"/>
      <c r="Q269">
        <f t="shared" si="81"/>
        <v>4</v>
      </c>
      <c r="R269">
        <f t="shared" si="82"/>
        <v>4</v>
      </c>
      <c r="S269">
        <f t="shared" si="83"/>
        <v>3</v>
      </c>
      <c r="T269" s="36">
        <f t="shared" si="84"/>
        <v>4</v>
      </c>
      <c r="U269" s="36">
        <f t="shared" si="85"/>
        <v>1</v>
      </c>
      <c r="V269" s="36">
        <f t="shared" si="86"/>
        <v>4</v>
      </c>
      <c r="W269" s="36">
        <f t="shared" si="87"/>
        <v>1</v>
      </c>
      <c r="X269" s="36">
        <f t="shared" si="88"/>
        <v>3</v>
      </c>
      <c r="Y269" s="36">
        <f t="shared" si="89"/>
        <v>1</v>
      </c>
      <c r="Z269" s="36">
        <f t="shared" si="90"/>
        <v>2</v>
      </c>
      <c r="AA269" s="36">
        <f t="shared" si="91"/>
        <v>3</v>
      </c>
      <c r="AB269" s="36">
        <f t="shared" si="92"/>
        <v>4</v>
      </c>
      <c r="AC269" s="170">
        <f t="shared" si="93"/>
        <v>3</v>
      </c>
      <c r="AD269" s="36">
        <f t="shared" si="94"/>
        <v>3</v>
      </c>
      <c r="AE269" s="36" t="str">
        <f t="shared" si="80"/>
        <v>Highly Suitable</v>
      </c>
      <c r="AF269" s="171">
        <f t="shared" si="95"/>
        <v>0.74399999999999999</v>
      </c>
      <c r="AG269" s="36" t="str">
        <f t="shared" si="96"/>
        <v>High</v>
      </c>
    </row>
    <row r="270" spans="1:33" x14ac:dyDescent="0.25">
      <c r="A270" t="str">
        <f>INDEX(Aquifer!A:A,MATCH(B270,Aquifer!C:C,0))</f>
        <v>andhra pradesh</v>
      </c>
      <c r="B270" s="29" t="s">
        <v>430</v>
      </c>
      <c r="C270" s="9">
        <v>5.0245833075772</v>
      </c>
      <c r="D270" s="7">
        <f>INDEX(Aquifer!L:L,MATCH(B270,Aquifer!C:C,0))*100</f>
        <v>117.77999682624463</v>
      </c>
      <c r="E270" s="7">
        <v>42.5</v>
      </c>
      <c r="F270" s="7">
        <v>59.046506193035761</v>
      </c>
      <c r="G270" s="8">
        <v>85</v>
      </c>
      <c r="H270" s="8">
        <f>INDEX(Aquifer!H:H,MATCH(B270,Aquifer!C:C,0))</f>
        <v>41.05</v>
      </c>
      <c r="I270" s="8">
        <f>INDEX(surface_water_body!E:E,MATCH(B270,surface_water_body!A:A,0))</f>
        <v>1.8112505860320192</v>
      </c>
      <c r="J270" s="8">
        <f>INDEX(Aquifer!J:J,MATCH(B270,Aquifer!C:C,0))*100</f>
        <v>23.159935675062254</v>
      </c>
      <c r="K270" s="8">
        <f>(INDEX(Tariff!D:D,MATCH(Adaptation!A270,Tariff!A:A,0)))*100</f>
        <v>0</v>
      </c>
      <c r="L270" s="8">
        <v>24.54</v>
      </c>
      <c r="M270" s="8">
        <v>5.0999999999999996</v>
      </c>
      <c r="N270" s="8">
        <v>92.51</v>
      </c>
      <c r="P270" s="15"/>
      <c r="Q270">
        <f t="shared" si="81"/>
        <v>3</v>
      </c>
      <c r="R270">
        <f t="shared" si="82"/>
        <v>4</v>
      </c>
      <c r="S270">
        <f t="shared" si="83"/>
        <v>3</v>
      </c>
      <c r="T270" s="36">
        <f t="shared" si="84"/>
        <v>3</v>
      </c>
      <c r="U270" s="36">
        <f t="shared" si="85"/>
        <v>1</v>
      </c>
      <c r="V270" s="36">
        <f t="shared" si="86"/>
        <v>4</v>
      </c>
      <c r="W270" s="36">
        <f t="shared" si="87"/>
        <v>2</v>
      </c>
      <c r="X270" s="36">
        <f t="shared" si="88"/>
        <v>1</v>
      </c>
      <c r="Y270" s="36">
        <f t="shared" si="89"/>
        <v>1</v>
      </c>
      <c r="Z270" s="36">
        <f t="shared" si="90"/>
        <v>4</v>
      </c>
      <c r="AA270" s="36">
        <f t="shared" si="91"/>
        <v>3</v>
      </c>
      <c r="AB270" s="36">
        <f t="shared" si="92"/>
        <v>4</v>
      </c>
      <c r="AC270" s="170">
        <f t="shared" si="93"/>
        <v>2.9090909090909092</v>
      </c>
      <c r="AD270" s="36">
        <f t="shared" si="94"/>
        <v>3</v>
      </c>
      <c r="AE270" s="36" t="str">
        <f t="shared" si="80"/>
        <v>Highly Suitable</v>
      </c>
      <c r="AF270" s="171">
        <f t="shared" si="95"/>
        <v>0.63600000000000001</v>
      </c>
      <c r="AG270" s="36" t="str">
        <f t="shared" si="96"/>
        <v>High</v>
      </c>
    </row>
    <row r="271" spans="1:33" x14ac:dyDescent="0.25">
      <c r="A271" t="str">
        <f>INDEX(Aquifer!A:A,MATCH(B271,Aquifer!C:C,0))</f>
        <v>maharashtra</v>
      </c>
      <c r="B271" s="29" t="s">
        <v>89</v>
      </c>
      <c r="C271" s="8">
        <v>5.3</v>
      </c>
      <c r="D271" s="7">
        <f>INDEX(Aquifer!L:L,MATCH(B271,Aquifer!C:C,0))*100</f>
        <v>124.78911564625849</v>
      </c>
      <c r="E271" s="7">
        <v>40.700000000000003</v>
      </c>
      <c r="F271" s="7">
        <v>64.784346198156683</v>
      </c>
      <c r="G271" s="8">
        <v>74</v>
      </c>
      <c r="H271" s="8">
        <f>INDEX(Aquifer!H:H,MATCH(B271,Aquifer!C:C,0))</f>
        <v>36.409999999999997</v>
      </c>
      <c r="I271" s="8">
        <f>INDEX(surface_water_body!E:E,MATCH(B271,surface_water_body!A:A,0))</f>
        <v>1.5577410810741268</v>
      </c>
      <c r="J271" s="8">
        <f>INDEX(Aquifer!J:J,MATCH(B271,Aquifer!C:C,0))*100</f>
        <v>78.845741257240931</v>
      </c>
      <c r="K271" s="8">
        <f>(INDEX(Tariff!D:D,MATCH(Adaptation!A271,Tariff!A:A,0)))*100</f>
        <v>155</v>
      </c>
      <c r="L271" s="8">
        <v>91.22</v>
      </c>
      <c r="M271" s="8">
        <v>10.64</v>
      </c>
      <c r="N271" s="8">
        <v>76.430000000000007</v>
      </c>
      <c r="P271" s="15"/>
      <c r="Q271">
        <f t="shared" si="81"/>
        <v>4</v>
      </c>
      <c r="R271">
        <f t="shared" si="82"/>
        <v>4</v>
      </c>
      <c r="S271">
        <f t="shared" si="83"/>
        <v>3</v>
      </c>
      <c r="T271" s="36">
        <f t="shared" si="84"/>
        <v>3</v>
      </c>
      <c r="U271" s="36">
        <f t="shared" si="85"/>
        <v>2</v>
      </c>
      <c r="V271" s="36">
        <f t="shared" si="86"/>
        <v>4</v>
      </c>
      <c r="W271" s="36">
        <f t="shared" si="87"/>
        <v>2</v>
      </c>
      <c r="X271" s="36">
        <f t="shared" si="88"/>
        <v>4</v>
      </c>
      <c r="Y271" s="36">
        <f t="shared" si="89"/>
        <v>3</v>
      </c>
      <c r="Z271" s="36">
        <f t="shared" si="90"/>
        <v>1</v>
      </c>
      <c r="AA271" s="36">
        <f t="shared" si="91"/>
        <v>2</v>
      </c>
      <c r="AB271" s="36">
        <f t="shared" si="92"/>
        <v>3</v>
      </c>
      <c r="AC271" s="170">
        <f t="shared" si="93"/>
        <v>3</v>
      </c>
      <c r="AD271" s="36">
        <f t="shared" si="94"/>
        <v>3</v>
      </c>
      <c r="AE271" s="36" t="str">
        <f t="shared" si="80"/>
        <v>Highly Suitable</v>
      </c>
      <c r="AF271" s="171">
        <f t="shared" si="95"/>
        <v>0.74399999999999999</v>
      </c>
      <c r="AG271" s="36" t="str">
        <f t="shared" si="96"/>
        <v>High</v>
      </c>
    </row>
    <row r="272" spans="1:33" x14ac:dyDescent="0.25">
      <c r="A272" t="str">
        <f>INDEX(Aquifer!A:A,MATCH(B272,Aquifer!C:C,0))</f>
        <v>maharashtra</v>
      </c>
      <c r="B272" s="29" t="s">
        <v>90</v>
      </c>
      <c r="C272" s="9">
        <v>5.2920489251170002</v>
      </c>
      <c r="D272" s="7">
        <f>INDEX(Aquifer!L:L,MATCH(B272,Aquifer!C:C,0))*100</f>
        <v>129.50179603310949</v>
      </c>
      <c r="E272" s="7">
        <v>15.3</v>
      </c>
      <c r="F272" s="7">
        <v>68.597497309366631</v>
      </c>
      <c r="G272" s="8">
        <v>100</v>
      </c>
      <c r="H272" s="8">
        <f>INDEX(Aquifer!H:H,MATCH(B272,Aquifer!C:C,0))</f>
        <v>62.01</v>
      </c>
      <c r="I272" s="8">
        <f>INDEX(surface_water_body!E:E,MATCH(B272,surface_water_body!A:A,0))</f>
        <v>2.0009477930309325</v>
      </c>
      <c r="J272" s="8">
        <f>INDEX(Aquifer!J:J,MATCH(B272,Aquifer!C:C,0))*100</f>
        <v>85.544422177688702</v>
      </c>
      <c r="K272" s="8">
        <f>(INDEX(Tariff!D:D,MATCH(Adaptation!A272,Tariff!A:A,0)))*100</f>
        <v>155</v>
      </c>
      <c r="L272" s="8">
        <v>85.740000000000009</v>
      </c>
      <c r="M272" s="8">
        <v>7.06</v>
      </c>
      <c r="N272" s="8">
        <v>73.11</v>
      </c>
      <c r="P272" s="15"/>
      <c r="Q272">
        <f t="shared" si="81"/>
        <v>4</v>
      </c>
      <c r="R272">
        <f t="shared" si="82"/>
        <v>4</v>
      </c>
      <c r="S272">
        <f t="shared" si="83"/>
        <v>4</v>
      </c>
      <c r="T272" s="36">
        <f t="shared" si="84"/>
        <v>4</v>
      </c>
      <c r="U272" s="36">
        <f t="shared" si="85"/>
        <v>1</v>
      </c>
      <c r="V272" s="36">
        <f t="shared" si="86"/>
        <v>3</v>
      </c>
      <c r="W272" s="36">
        <f t="shared" si="87"/>
        <v>2</v>
      </c>
      <c r="X272" s="36">
        <f t="shared" si="88"/>
        <v>4</v>
      </c>
      <c r="Y272" s="36">
        <f t="shared" si="89"/>
        <v>3</v>
      </c>
      <c r="Z272" s="36">
        <f t="shared" si="90"/>
        <v>1</v>
      </c>
      <c r="AA272" s="36">
        <f t="shared" si="91"/>
        <v>3</v>
      </c>
      <c r="AB272" s="36">
        <f t="shared" si="92"/>
        <v>3</v>
      </c>
      <c r="AC272" s="170">
        <f t="shared" si="93"/>
        <v>3.1818181818181817</v>
      </c>
      <c r="AD272" s="36">
        <f t="shared" si="94"/>
        <v>3</v>
      </c>
      <c r="AE272" s="36" t="str">
        <f t="shared" si="80"/>
        <v>Highly Suitable</v>
      </c>
      <c r="AF272" s="171">
        <f t="shared" si="95"/>
        <v>0.92</v>
      </c>
      <c r="AG272" s="36" t="str">
        <f t="shared" si="96"/>
        <v>Very High</v>
      </c>
    </row>
    <row r="273" spans="1:33" x14ac:dyDescent="0.25">
      <c r="A273" t="str">
        <f>INDEX(Aquifer!A:A,MATCH(B273,Aquifer!C:C,0))</f>
        <v>kerala</v>
      </c>
      <c r="B273" s="29" t="s">
        <v>431</v>
      </c>
      <c r="C273" s="9">
        <v>5.3366018363928998</v>
      </c>
      <c r="D273" s="7">
        <f>INDEX(Aquifer!L:L,MATCH(B273,Aquifer!C:C,0))*100</f>
        <v>126.12725479960558</v>
      </c>
      <c r="E273" s="7">
        <v>44.6</v>
      </c>
      <c r="F273" s="7">
        <v>23.062325666468521</v>
      </c>
      <c r="G273" s="8">
        <v>100</v>
      </c>
      <c r="H273" s="8">
        <f>INDEX(Aquifer!H:H,MATCH(B273,Aquifer!C:C,0))</f>
        <v>39.33</v>
      </c>
      <c r="I273" s="8">
        <f>INDEX(surface_water_body!E:E,MATCH(B273,surface_water_body!A:A,0))</f>
        <v>0.13123109320875914</v>
      </c>
      <c r="J273" s="8">
        <f>INDEX(Aquifer!J:J,MATCH(B273,Aquifer!C:C,0))*100</f>
        <v>61.133528589968158</v>
      </c>
      <c r="K273" s="8">
        <f>(INDEX(Tariff!D:D,MATCH(Adaptation!A273,Tariff!A:A,0)))*100</f>
        <v>195</v>
      </c>
      <c r="L273" s="8">
        <v>61.870000000000005</v>
      </c>
      <c r="M273" s="8">
        <v>3.7</v>
      </c>
      <c r="N273" s="8">
        <v>99.48</v>
      </c>
      <c r="P273" s="15"/>
      <c r="Q273">
        <f t="shared" si="81"/>
        <v>4</v>
      </c>
      <c r="R273">
        <f t="shared" si="82"/>
        <v>4</v>
      </c>
      <c r="S273">
        <f t="shared" si="83"/>
        <v>3</v>
      </c>
      <c r="T273" s="36">
        <f t="shared" si="84"/>
        <v>1</v>
      </c>
      <c r="U273" s="36">
        <f t="shared" si="85"/>
        <v>1</v>
      </c>
      <c r="V273" s="36">
        <f t="shared" si="86"/>
        <v>4</v>
      </c>
      <c r="W273" s="36">
        <f t="shared" si="87"/>
        <v>1</v>
      </c>
      <c r="X273" s="36">
        <f t="shared" si="88"/>
        <v>3</v>
      </c>
      <c r="Y273" s="36">
        <f t="shared" si="89"/>
        <v>3</v>
      </c>
      <c r="Z273" s="36">
        <f t="shared" si="90"/>
        <v>2</v>
      </c>
      <c r="AA273" s="36">
        <f t="shared" si="91"/>
        <v>4</v>
      </c>
      <c r="AB273" s="36">
        <f t="shared" si="92"/>
        <v>4</v>
      </c>
      <c r="AC273" s="170">
        <f t="shared" si="93"/>
        <v>3</v>
      </c>
      <c r="AD273" s="36">
        <f t="shared" si="94"/>
        <v>3</v>
      </c>
      <c r="AE273" s="36" t="str">
        <f t="shared" si="80"/>
        <v>Highly Suitable</v>
      </c>
      <c r="AF273" s="171">
        <f t="shared" si="95"/>
        <v>0.74399999999999999</v>
      </c>
      <c r="AG273" s="36" t="str">
        <f t="shared" si="96"/>
        <v>High</v>
      </c>
    </row>
    <row r="274" spans="1:33" x14ac:dyDescent="0.25">
      <c r="A274" t="str">
        <f>INDEX(Aquifer!A:A,MATCH(B274,Aquifer!C:C,0))</f>
        <v>odisha</v>
      </c>
      <c r="B274" s="29" t="s">
        <v>432</v>
      </c>
      <c r="C274" s="9">
        <v>4.9219141768460997</v>
      </c>
      <c r="D274" s="7">
        <f>INDEX(Aquifer!L:L,MATCH(B274,Aquifer!C:C,0))*100</f>
        <v>121.29084395396241</v>
      </c>
      <c r="E274" s="7">
        <v>27.9</v>
      </c>
      <c r="F274" s="7">
        <v>28.71407810229244</v>
      </c>
      <c r="G274" s="8">
        <v>65</v>
      </c>
      <c r="H274" s="8">
        <f>INDEX(Aquifer!H:H,MATCH(B274,Aquifer!C:C,0))</f>
        <v>58.07</v>
      </c>
      <c r="I274" s="8">
        <f>INDEX(surface_water_body!E:E,MATCH(B274,surface_water_body!A:A,0))</f>
        <v>0.82830810091104468</v>
      </c>
      <c r="J274" s="8">
        <f>INDEX(Aquifer!J:J,MATCH(B274,Aquifer!C:C,0))*100</f>
        <v>55.579205144930022</v>
      </c>
      <c r="K274" s="8">
        <f>(INDEX(Tariff!D:D,MATCH(Adaptation!A274,Tariff!A:A,0)))*100</f>
        <v>150</v>
      </c>
      <c r="L274" s="8">
        <v>56.289999999999992</v>
      </c>
      <c r="M274" s="8">
        <v>3.8</v>
      </c>
      <c r="N274" s="8">
        <v>97.99</v>
      </c>
      <c r="P274" s="15"/>
      <c r="Q274">
        <f t="shared" si="81"/>
        <v>3</v>
      </c>
      <c r="R274">
        <f t="shared" si="82"/>
        <v>4</v>
      </c>
      <c r="S274">
        <f t="shared" si="83"/>
        <v>3</v>
      </c>
      <c r="T274" s="36">
        <f t="shared" si="84"/>
        <v>2</v>
      </c>
      <c r="U274" s="36">
        <f t="shared" si="85"/>
        <v>2</v>
      </c>
      <c r="V274" s="36">
        <f t="shared" si="86"/>
        <v>3</v>
      </c>
      <c r="W274" s="36">
        <f t="shared" si="87"/>
        <v>1</v>
      </c>
      <c r="X274" s="36">
        <f t="shared" si="88"/>
        <v>3</v>
      </c>
      <c r="Y274" s="36">
        <f t="shared" si="89"/>
        <v>3</v>
      </c>
      <c r="Z274" s="36">
        <f t="shared" si="90"/>
        <v>2</v>
      </c>
      <c r="AA274" s="36">
        <f t="shared" si="91"/>
        <v>4</v>
      </c>
      <c r="AB274" s="36">
        <f t="shared" si="92"/>
        <v>4</v>
      </c>
      <c r="AC274" s="170">
        <f t="shared" si="93"/>
        <v>2.9090909090909092</v>
      </c>
      <c r="AD274" s="36">
        <f t="shared" si="94"/>
        <v>3</v>
      </c>
      <c r="AE274" s="36" t="str">
        <f t="shared" si="80"/>
        <v>Highly Suitable</v>
      </c>
      <c r="AF274" s="171">
        <f t="shared" si="95"/>
        <v>0.63600000000000001</v>
      </c>
      <c r="AG274" s="36" t="str">
        <f t="shared" si="96"/>
        <v>High</v>
      </c>
    </row>
    <row r="275" spans="1:33" x14ac:dyDescent="0.25">
      <c r="A275" t="str">
        <f>INDEX(Aquifer!A:A,MATCH(B275,Aquifer!C:C,0))</f>
        <v>jammu and kashmir</v>
      </c>
      <c r="B275" s="29" t="s">
        <v>433</v>
      </c>
      <c r="C275" s="9">
        <v>4.5043658928300996</v>
      </c>
      <c r="D275" s="7">
        <f>INDEX(Aquifer!L:L,MATCH(B275,Aquifer!C:C,0))*100</f>
        <v>101.78601750513268</v>
      </c>
      <c r="E275" s="7">
        <v>45.2</v>
      </c>
      <c r="F275" s="7">
        <v>27.600230331821781</v>
      </c>
      <c r="G275" s="8">
        <v>100</v>
      </c>
      <c r="H275" s="8">
        <f>INDEX(Aquifer!H:H,MATCH(B275,Aquifer!C:C,0))</f>
        <v>13.86</v>
      </c>
      <c r="I275" s="8">
        <f>INDEX(surface_water_body!E:E,MATCH(B275,surface_water_body!A:A,0))</f>
        <v>2.4072514698420425E-4</v>
      </c>
      <c r="J275" s="8">
        <f>INDEX(Aquifer!J:J,MATCH(B275,Aquifer!C:C,0))*100</f>
        <v>59.284714151055631</v>
      </c>
      <c r="K275" s="8">
        <f>(INDEX(Tariff!D:D,MATCH(Adaptation!A275,Tariff!A:A,0)))*100</f>
        <v>235</v>
      </c>
      <c r="L275" s="8">
        <v>0.79</v>
      </c>
      <c r="M275" s="8">
        <v>2.8</v>
      </c>
      <c r="N275" s="8">
        <v>96.55</v>
      </c>
      <c r="P275" s="15"/>
      <c r="Q275">
        <f t="shared" si="81"/>
        <v>3</v>
      </c>
      <c r="R275">
        <f t="shared" si="82"/>
        <v>4</v>
      </c>
      <c r="S275">
        <f t="shared" si="83"/>
        <v>3</v>
      </c>
      <c r="T275" s="36">
        <f t="shared" si="84"/>
        <v>1</v>
      </c>
      <c r="U275" s="36">
        <f t="shared" si="85"/>
        <v>1</v>
      </c>
      <c r="V275" s="36">
        <f t="shared" si="86"/>
        <v>4</v>
      </c>
      <c r="W275" s="36">
        <f t="shared" si="87"/>
        <v>1</v>
      </c>
      <c r="X275" s="36">
        <f t="shared" si="88"/>
        <v>3</v>
      </c>
      <c r="Y275" s="36">
        <f t="shared" si="89"/>
        <v>3</v>
      </c>
      <c r="Z275" s="36">
        <f t="shared" si="90"/>
        <v>4</v>
      </c>
      <c r="AA275" s="36">
        <f t="shared" si="91"/>
        <v>4</v>
      </c>
      <c r="AB275" s="36">
        <f t="shared" si="92"/>
        <v>4</v>
      </c>
      <c r="AC275" s="170">
        <f t="shared" si="93"/>
        <v>3.0909090909090908</v>
      </c>
      <c r="AD275" s="36">
        <f t="shared" si="94"/>
        <v>3</v>
      </c>
      <c r="AE275" s="36" t="str">
        <f t="shared" si="80"/>
        <v>Highly Suitable</v>
      </c>
      <c r="AF275" s="171">
        <f t="shared" si="95"/>
        <v>0.84399999999999997</v>
      </c>
      <c r="AG275" s="36" t="str">
        <f t="shared" si="96"/>
        <v>Very High</v>
      </c>
    </row>
    <row r="276" spans="1:33" x14ac:dyDescent="0.25">
      <c r="A276" t="str">
        <f>INDEX(Aquifer!A:A,MATCH(B276,Aquifer!C:C,0))</f>
        <v>uttar pradesh</v>
      </c>
      <c r="B276" s="29" t="s">
        <v>434</v>
      </c>
      <c r="C276" s="9">
        <v>4.7994023812486004</v>
      </c>
      <c r="D276" s="7">
        <f>INDEX(Aquifer!L:L,MATCH(B276,Aquifer!C:C,0))*100</f>
        <v>193.37500587173449</v>
      </c>
      <c r="E276" s="7">
        <v>93.3</v>
      </c>
      <c r="F276" s="7">
        <v>74.083841884142416</v>
      </c>
      <c r="G276" s="8">
        <v>3</v>
      </c>
      <c r="H276" s="8">
        <f>INDEX(Aquifer!H:H,MATCH(B276,Aquifer!C:C,0))</f>
        <v>71.62</v>
      </c>
      <c r="I276" s="8">
        <f>INDEX(surface_water_body!E:E,MATCH(B276,surface_water_body!A:A,0))</f>
        <v>0.60113757411633251</v>
      </c>
      <c r="J276" s="8">
        <f>INDEX(Aquifer!J:J,MATCH(B276,Aquifer!C:C,0))*100</f>
        <v>73.243306341619245</v>
      </c>
      <c r="K276" s="8">
        <f>(INDEX(Tariff!D:D,MATCH(Adaptation!A276,Tariff!A:A,0)))*100</f>
        <v>0</v>
      </c>
      <c r="L276" s="8">
        <v>60.5</v>
      </c>
      <c r="M276" s="8">
        <v>5.12</v>
      </c>
      <c r="N276" s="8">
        <v>93.714889389999996</v>
      </c>
      <c r="P276" s="15"/>
      <c r="Q276">
        <f t="shared" si="81"/>
        <v>3</v>
      </c>
      <c r="R276">
        <f t="shared" si="82"/>
        <v>2</v>
      </c>
      <c r="S276">
        <f t="shared" si="83"/>
        <v>1</v>
      </c>
      <c r="T276" s="36">
        <f t="shared" si="84"/>
        <v>4</v>
      </c>
      <c r="U276" s="36">
        <f t="shared" si="85"/>
        <v>4</v>
      </c>
      <c r="V276" s="36">
        <f t="shared" si="86"/>
        <v>2</v>
      </c>
      <c r="W276" s="36">
        <f t="shared" si="87"/>
        <v>1</v>
      </c>
      <c r="X276" s="36">
        <f t="shared" si="88"/>
        <v>3</v>
      </c>
      <c r="Y276" s="36">
        <f t="shared" si="89"/>
        <v>1</v>
      </c>
      <c r="Z276" s="36">
        <f t="shared" si="90"/>
        <v>2</v>
      </c>
      <c r="AA276" s="36">
        <f t="shared" si="91"/>
        <v>3</v>
      </c>
      <c r="AB276" s="36">
        <f t="shared" si="92"/>
        <v>4</v>
      </c>
      <c r="AC276" s="170">
        <f t="shared" si="93"/>
        <v>2.3636363636363638</v>
      </c>
      <c r="AD276" s="36">
        <f t="shared" si="94"/>
        <v>2</v>
      </c>
      <c r="AE276" s="36" t="str">
        <f t="shared" si="80"/>
        <v>Moderatly Suitable</v>
      </c>
      <c r="AF276" s="171">
        <f t="shared" si="95"/>
        <v>8.7999999999999995E-2</v>
      </c>
      <c r="AG276" s="36" t="str">
        <f t="shared" si="96"/>
        <v>Very Low</v>
      </c>
    </row>
    <row r="277" spans="1:33" x14ac:dyDescent="0.25">
      <c r="A277" t="str">
        <f>INDEX(Aquifer!A:A,MATCH(B277,Aquifer!C:C,0))</f>
        <v>uttar pradesh</v>
      </c>
      <c r="B277" s="29" t="s">
        <v>435</v>
      </c>
      <c r="C277" s="9">
        <v>4.7434553566042004</v>
      </c>
      <c r="D277" s="7">
        <f>INDEX(Aquifer!L:L,MATCH(B277,Aquifer!C:C,0))*100</f>
        <v>178.84689922480621</v>
      </c>
      <c r="E277" s="7">
        <v>95.4</v>
      </c>
      <c r="F277" s="7">
        <v>72.75440470739855</v>
      </c>
      <c r="G277" s="8">
        <v>9</v>
      </c>
      <c r="H277" s="8">
        <f>INDEX(Aquifer!H:H,MATCH(B277,Aquifer!C:C,0))</f>
        <v>65.63</v>
      </c>
      <c r="I277" s="8">
        <f>INDEX(surface_water_body!E:E,MATCH(B277,surface_water_body!A:A,0))</f>
        <v>0.82744237637830464</v>
      </c>
      <c r="J277" s="8">
        <f>INDEX(Aquifer!J:J,MATCH(B277,Aquifer!C:C,0))*100</f>
        <v>70.777038611892181</v>
      </c>
      <c r="K277" s="8">
        <f>(INDEX(Tariff!D:D,MATCH(Adaptation!A277,Tariff!A:A,0)))*100</f>
        <v>0</v>
      </c>
      <c r="L277" s="8">
        <v>89.66</v>
      </c>
      <c r="M277" s="8">
        <v>4.33</v>
      </c>
      <c r="N277" s="8">
        <v>95.634936079999989</v>
      </c>
      <c r="P277" s="15"/>
      <c r="Q277">
        <f t="shared" si="81"/>
        <v>3</v>
      </c>
      <c r="R277">
        <f t="shared" si="82"/>
        <v>3</v>
      </c>
      <c r="S277">
        <f t="shared" si="83"/>
        <v>1</v>
      </c>
      <c r="T277" s="36">
        <f t="shared" si="84"/>
        <v>4</v>
      </c>
      <c r="U277" s="36">
        <f t="shared" si="85"/>
        <v>4</v>
      </c>
      <c r="V277" s="36">
        <f t="shared" si="86"/>
        <v>3</v>
      </c>
      <c r="W277" s="36">
        <f t="shared" si="87"/>
        <v>1</v>
      </c>
      <c r="X277" s="36">
        <f t="shared" si="88"/>
        <v>3</v>
      </c>
      <c r="Y277" s="36">
        <f t="shared" si="89"/>
        <v>1</v>
      </c>
      <c r="Z277" s="36">
        <f t="shared" si="90"/>
        <v>1</v>
      </c>
      <c r="AA277" s="36">
        <f t="shared" si="91"/>
        <v>4</v>
      </c>
      <c r="AB277" s="36">
        <f t="shared" si="92"/>
        <v>4</v>
      </c>
      <c r="AC277" s="170">
        <f t="shared" si="93"/>
        <v>2.5454545454545454</v>
      </c>
      <c r="AD277" s="36">
        <f t="shared" si="94"/>
        <v>3</v>
      </c>
      <c r="AE277" s="36" t="str">
        <f t="shared" si="80"/>
        <v>Highly Suitable</v>
      </c>
      <c r="AF277" s="171">
        <f t="shared" si="95"/>
        <v>0.22</v>
      </c>
      <c r="AG277" s="36" t="str">
        <f t="shared" si="96"/>
        <v>Low</v>
      </c>
    </row>
    <row r="278" spans="1:33" x14ac:dyDescent="0.25">
      <c r="A278" t="str">
        <f>INDEX(Aquifer!A:A,MATCH(B278,Aquifer!C:C,0))</f>
        <v>chhattisgarh</v>
      </c>
      <c r="B278" s="29" t="s">
        <v>436</v>
      </c>
      <c r="C278" s="8">
        <v>5.2</v>
      </c>
      <c r="D278" s="7">
        <f>INDEX(Aquifer!L:L,MATCH(B278,Aquifer!C:C,0))*100</f>
        <v>177.30090943287678</v>
      </c>
      <c r="E278" s="7">
        <v>51.2</v>
      </c>
      <c r="F278" s="7">
        <v>53.16855114383381</v>
      </c>
      <c r="G278" s="8">
        <v>100</v>
      </c>
      <c r="H278" s="8">
        <f>INDEX(Aquifer!H:H,MATCH(B278,Aquifer!C:C,0))</f>
        <v>93.18</v>
      </c>
      <c r="I278" s="8">
        <f>INDEX(surface_water_body!E:E,MATCH(B278,surface_water_body!A:A,0))</f>
        <v>8.4401343354893292</v>
      </c>
      <c r="J278" s="8">
        <f>INDEX(Aquifer!J:J,MATCH(B278,Aquifer!C:C,0))*100</f>
        <v>79.152377916568881</v>
      </c>
      <c r="K278" s="8">
        <f>(INDEX(Tariff!D:D,MATCH(Adaptation!A278,Tariff!A:A,0)))*100</f>
        <v>0</v>
      </c>
      <c r="L278" s="8">
        <v>30.25</v>
      </c>
      <c r="M278" s="8">
        <v>8.1217672592315768</v>
      </c>
      <c r="N278" s="8">
        <v>85.09</v>
      </c>
      <c r="P278" s="15"/>
      <c r="Q278">
        <f t="shared" si="81"/>
        <v>3</v>
      </c>
      <c r="R278">
        <f t="shared" si="82"/>
        <v>3</v>
      </c>
      <c r="S278">
        <f t="shared" si="83"/>
        <v>2</v>
      </c>
      <c r="T278" s="36">
        <f t="shared" si="84"/>
        <v>3</v>
      </c>
      <c r="U278" s="36">
        <f t="shared" si="85"/>
        <v>1</v>
      </c>
      <c r="V278" s="36">
        <f t="shared" si="86"/>
        <v>2</v>
      </c>
      <c r="W278" s="36">
        <f t="shared" si="87"/>
        <v>4</v>
      </c>
      <c r="X278" s="36">
        <f t="shared" si="88"/>
        <v>4</v>
      </c>
      <c r="Y278" s="36">
        <f t="shared" si="89"/>
        <v>1</v>
      </c>
      <c r="Z278" s="36">
        <f t="shared" si="90"/>
        <v>3</v>
      </c>
      <c r="AA278" s="36">
        <f t="shared" si="91"/>
        <v>3</v>
      </c>
      <c r="AB278" s="36">
        <f t="shared" si="92"/>
        <v>4</v>
      </c>
      <c r="AC278" s="170">
        <f t="shared" si="93"/>
        <v>2.9090909090909092</v>
      </c>
      <c r="AD278" s="36">
        <f t="shared" si="94"/>
        <v>3</v>
      </c>
      <c r="AE278" s="36" t="str">
        <f t="shared" si="80"/>
        <v>Highly Suitable</v>
      </c>
      <c r="AF278" s="171">
        <f t="shared" si="95"/>
        <v>0.63600000000000001</v>
      </c>
      <c r="AG278" s="36" t="str">
        <f t="shared" si="96"/>
        <v>High</v>
      </c>
    </row>
    <row r="279" spans="1:33" x14ac:dyDescent="0.25">
      <c r="A279" t="str">
        <f>INDEX(Aquifer!A:A,MATCH(B279,Aquifer!C:C,0))</f>
        <v>tamil nadu</v>
      </c>
      <c r="B279" s="29" t="s">
        <v>437</v>
      </c>
      <c r="C279" s="9">
        <v>5.3702232717717999</v>
      </c>
      <c r="D279" s="7">
        <f>INDEX(Aquifer!L:L,MATCH(B279,Aquifer!C:C,0))*100</f>
        <v>115.03957783641161</v>
      </c>
      <c r="E279" s="7">
        <v>0</v>
      </c>
      <c r="F279" s="7">
        <v>61.785948785292192</v>
      </c>
      <c r="G279" s="8">
        <v>0</v>
      </c>
      <c r="H279" s="8">
        <f>INDEX(Aquifer!H:H,MATCH(B279,Aquifer!C:C,0))</f>
        <v>127.47</v>
      </c>
      <c r="I279" s="8">
        <f>INDEX(surface_water_body!E:E,MATCH(B279,surface_water_body!A:A,0))</f>
        <v>0</v>
      </c>
      <c r="J279" s="8">
        <f>INDEX(Aquifer!J:J,MATCH(B279,Aquifer!C:C,0))*100</f>
        <v>0.8591961188819115</v>
      </c>
      <c r="K279" s="8">
        <f>(INDEX(Tariff!D:D,MATCH(Adaptation!A279,Tariff!A:A,0)))*100</f>
        <v>0</v>
      </c>
      <c r="L279" s="8">
        <v>40.43</v>
      </c>
      <c r="M279" s="8">
        <v>5.5</v>
      </c>
      <c r="N279" s="8">
        <v>0</v>
      </c>
      <c r="P279" s="15"/>
      <c r="Q279">
        <f t="shared" si="81"/>
        <v>4</v>
      </c>
      <c r="R279">
        <f t="shared" si="82"/>
        <v>4</v>
      </c>
      <c r="S279">
        <f t="shared" si="83"/>
        <v>4</v>
      </c>
      <c r="T279" s="36">
        <f t="shared" si="84"/>
        <v>3</v>
      </c>
      <c r="U279" s="36">
        <f t="shared" si="85"/>
        <v>4</v>
      </c>
      <c r="V279" s="36">
        <f t="shared" si="86"/>
        <v>1</v>
      </c>
      <c r="W279" s="36">
        <f t="shared" si="87"/>
        <v>1</v>
      </c>
      <c r="X279" s="36">
        <f t="shared" si="88"/>
        <v>1</v>
      </c>
      <c r="Y279" s="36">
        <f t="shared" si="89"/>
        <v>1</v>
      </c>
      <c r="Z279" s="36">
        <f t="shared" si="90"/>
        <v>3</v>
      </c>
      <c r="AA279" s="36">
        <f t="shared" si="91"/>
        <v>3</v>
      </c>
      <c r="AB279" s="36">
        <f t="shared" si="92"/>
        <v>1</v>
      </c>
      <c r="AC279" s="170">
        <f t="shared" si="93"/>
        <v>2.3636363636363638</v>
      </c>
      <c r="AD279" s="36">
        <f t="shared" si="94"/>
        <v>2</v>
      </c>
      <c r="AE279" s="36" t="str">
        <f t="shared" si="80"/>
        <v>Moderatly Suitable</v>
      </c>
      <c r="AF279" s="171">
        <f t="shared" si="95"/>
        <v>8.7999999999999995E-2</v>
      </c>
      <c r="AG279" s="36" t="str">
        <f t="shared" si="96"/>
        <v>Very Low</v>
      </c>
    </row>
    <row r="280" spans="1:33" x14ac:dyDescent="0.25">
      <c r="A280" t="str">
        <f>INDEX(Aquifer!A:A,MATCH(B280,Aquifer!C:C,0))</f>
        <v>uttar pradesh</v>
      </c>
      <c r="B280" s="29" t="s">
        <v>438</v>
      </c>
      <c r="C280" s="8">
        <v>5.01</v>
      </c>
      <c r="D280" s="7">
        <f>INDEX(Aquifer!L:L,MATCH(B280,Aquifer!C:C,0))*100</f>
        <v>115.95270847599369</v>
      </c>
      <c r="E280" s="7">
        <v>51.9</v>
      </c>
      <c r="F280" s="7">
        <v>68.474920697858849</v>
      </c>
      <c r="G280" s="8">
        <v>17</v>
      </c>
      <c r="H280" s="8">
        <f>INDEX(Aquifer!H:H,MATCH(B280,Aquifer!C:C,0))</f>
        <v>82.32</v>
      </c>
      <c r="I280" s="8">
        <f>INDEX(surface_water_body!E:E,MATCH(B280,surface_water_body!A:A,0))</f>
        <v>0.25253166812811723</v>
      </c>
      <c r="J280" s="8">
        <f>INDEX(Aquifer!J:J,MATCH(B280,Aquifer!C:C,0))*100</f>
        <v>48.692965709345316</v>
      </c>
      <c r="K280" s="8">
        <f>(INDEX(Tariff!D:D,MATCH(Adaptation!A280,Tariff!A:A,0)))*100</f>
        <v>0</v>
      </c>
      <c r="L280" s="8">
        <v>47.57</v>
      </c>
      <c r="M280" s="8">
        <v>11.65</v>
      </c>
      <c r="N280" s="8">
        <v>88.040782270000008</v>
      </c>
      <c r="P280" s="15"/>
      <c r="Q280">
        <f t="shared" si="81"/>
        <v>3</v>
      </c>
      <c r="R280">
        <f t="shared" si="82"/>
        <v>4</v>
      </c>
      <c r="S280">
        <f t="shared" si="83"/>
        <v>2</v>
      </c>
      <c r="T280" s="36">
        <f t="shared" si="84"/>
        <v>4</v>
      </c>
      <c r="U280" s="36">
        <f t="shared" si="85"/>
        <v>4</v>
      </c>
      <c r="V280" s="36">
        <f t="shared" si="86"/>
        <v>2</v>
      </c>
      <c r="W280" s="36">
        <f t="shared" si="87"/>
        <v>1</v>
      </c>
      <c r="X280" s="36">
        <f t="shared" si="88"/>
        <v>2</v>
      </c>
      <c r="Y280" s="36">
        <f t="shared" si="89"/>
        <v>1</v>
      </c>
      <c r="Z280" s="36">
        <f t="shared" si="90"/>
        <v>3</v>
      </c>
      <c r="AA280" s="36">
        <f t="shared" si="91"/>
        <v>2</v>
      </c>
      <c r="AB280" s="36">
        <f t="shared" si="92"/>
        <v>4</v>
      </c>
      <c r="AC280" s="170">
        <f t="shared" si="93"/>
        <v>2.5454545454545454</v>
      </c>
      <c r="AD280" s="36">
        <f t="shared" si="94"/>
        <v>3</v>
      </c>
      <c r="AE280" s="36" t="str">
        <f t="shared" si="80"/>
        <v>Highly Suitable</v>
      </c>
      <c r="AF280" s="171">
        <f t="shared" si="95"/>
        <v>0.22</v>
      </c>
      <c r="AG280" s="36" t="str">
        <f t="shared" si="96"/>
        <v>Low</v>
      </c>
    </row>
    <row r="281" spans="1:33" x14ac:dyDescent="0.25">
      <c r="A281" t="str">
        <f>INDEX(Aquifer!A:A,MATCH(B281,Aquifer!C:C,0))</f>
        <v>andhra pradesh</v>
      </c>
      <c r="B281" s="29" t="s">
        <v>439</v>
      </c>
      <c r="C281" s="9">
        <v>5.3422458941104001</v>
      </c>
      <c r="D281" s="7">
        <f>INDEX(Aquifer!L:L,MATCH(B281,Aquifer!C:C,0))*100</f>
        <v>116.40947013127898</v>
      </c>
      <c r="E281" s="7">
        <v>43</v>
      </c>
      <c r="F281" s="7">
        <v>62.026784256083623</v>
      </c>
      <c r="G281" s="8">
        <v>99</v>
      </c>
      <c r="H281" s="8">
        <f>INDEX(Aquifer!H:H,MATCH(B281,Aquifer!C:C,0))</f>
        <v>56.11</v>
      </c>
      <c r="I281" s="8">
        <f>INDEX(surface_water_body!E:E,MATCH(B281,surface_water_body!A:A,0))</f>
        <v>4.6943760883033363</v>
      </c>
      <c r="J281" s="8">
        <f>INDEX(Aquifer!J:J,MATCH(B281,Aquifer!C:C,0))*100</f>
        <v>24.580158617011726</v>
      </c>
      <c r="K281" s="8">
        <f>(INDEX(Tariff!D:D,MATCH(Adaptation!A281,Tariff!A:A,0)))*100</f>
        <v>0</v>
      </c>
      <c r="L281" s="8">
        <v>74.099999999999994</v>
      </c>
      <c r="M281" s="8">
        <v>5.5</v>
      </c>
      <c r="N281" s="8">
        <v>91.65</v>
      </c>
      <c r="P281" s="15"/>
      <c r="Q281">
        <f t="shared" si="81"/>
        <v>4</v>
      </c>
      <c r="R281">
        <f t="shared" si="82"/>
        <v>4</v>
      </c>
      <c r="S281">
        <f t="shared" si="83"/>
        <v>3</v>
      </c>
      <c r="T281" s="36">
        <f t="shared" si="84"/>
        <v>3</v>
      </c>
      <c r="U281" s="36">
        <f t="shared" si="85"/>
        <v>1</v>
      </c>
      <c r="V281" s="36">
        <f t="shared" si="86"/>
        <v>3</v>
      </c>
      <c r="W281" s="36">
        <f t="shared" si="87"/>
        <v>3</v>
      </c>
      <c r="X281" s="36">
        <f t="shared" si="88"/>
        <v>1</v>
      </c>
      <c r="Y281" s="36">
        <f t="shared" si="89"/>
        <v>1</v>
      </c>
      <c r="Z281" s="36">
        <f t="shared" si="90"/>
        <v>2</v>
      </c>
      <c r="AA281" s="36">
        <f t="shared" si="91"/>
        <v>3</v>
      </c>
      <c r="AB281" s="36">
        <f t="shared" si="92"/>
        <v>4</v>
      </c>
      <c r="AC281" s="170">
        <f t="shared" si="93"/>
        <v>2.8181818181818183</v>
      </c>
      <c r="AD281" s="36">
        <f t="shared" si="94"/>
        <v>3</v>
      </c>
      <c r="AE281" s="36" t="str">
        <f t="shared" si="80"/>
        <v>Highly Suitable</v>
      </c>
      <c r="AF281" s="171">
        <f t="shared" si="95"/>
        <v>0.52700000000000002</v>
      </c>
      <c r="AG281" s="36" t="str">
        <f t="shared" si="96"/>
        <v>Moderate</v>
      </c>
    </row>
    <row r="282" spans="1:33" x14ac:dyDescent="0.25">
      <c r="A282" t="str">
        <f>INDEX(Aquifer!A:A,MATCH(B282,Aquifer!C:C,0))</f>
        <v>west bengal</v>
      </c>
      <c r="B282" s="29" t="s">
        <v>440</v>
      </c>
      <c r="C282" s="8">
        <v>4.51</v>
      </c>
      <c r="D282" s="7">
        <f>INDEX(Aquifer!L:L,MATCH(B282,Aquifer!C:C,0))*100</f>
        <v>228.01026228823318</v>
      </c>
      <c r="E282" s="7">
        <v>18.399999999999999</v>
      </c>
      <c r="F282" s="7">
        <v>47.05248345857909</v>
      </c>
      <c r="G282" s="8">
        <v>63</v>
      </c>
      <c r="H282" s="8">
        <f>INDEX(Aquifer!H:H,MATCH(B282,Aquifer!C:C,0))</f>
        <v>60.09</v>
      </c>
      <c r="I282" s="8">
        <f>INDEX(surface_water_body!E:E,MATCH(B282,surface_water_body!A:A,0))</f>
        <v>4.8556687269128371</v>
      </c>
      <c r="J282" s="8">
        <f>INDEX(Aquifer!J:J,MATCH(B282,Aquifer!C:C,0))*100</f>
        <v>84.134938195386397</v>
      </c>
      <c r="K282" s="8">
        <f>(INDEX(Tariff!D:D,MATCH(Adaptation!A282,Tariff!A:A,0)))*100</f>
        <v>459.99999999999994</v>
      </c>
      <c r="L282" s="8">
        <v>63.249999999999993</v>
      </c>
      <c r="M282" s="8">
        <v>6.62</v>
      </c>
      <c r="N282" s="8">
        <v>93.878440029999993</v>
      </c>
      <c r="P282" s="15"/>
      <c r="Q282">
        <f t="shared" si="81"/>
        <v>3</v>
      </c>
      <c r="R282">
        <f t="shared" si="82"/>
        <v>1</v>
      </c>
      <c r="S282">
        <f t="shared" si="83"/>
        <v>4</v>
      </c>
      <c r="T282" s="36">
        <f t="shared" si="84"/>
        <v>2</v>
      </c>
      <c r="U282" s="36">
        <f t="shared" si="85"/>
        <v>2</v>
      </c>
      <c r="V282" s="36">
        <f t="shared" si="86"/>
        <v>3</v>
      </c>
      <c r="W282" s="36">
        <f t="shared" si="87"/>
        <v>3</v>
      </c>
      <c r="X282" s="36">
        <f t="shared" si="88"/>
        <v>4</v>
      </c>
      <c r="Y282" s="36">
        <f t="shared" si="89"/>
        <v>4</v>
      </c>
      <c r="Z282" s="36">
        <f t="shared" si="90"/>
        <v>2</v>
      </c>
      <c r="AA282" s="36">
        <f t="shared" si="91"/>
        <v>3</v>
      </c>
      <c r="AB282" s="36">
        <f t="shared" si="92"/>
        <v>4</v>
      </c>
      <c r="AC282" s="170">
        <f t="shared" si="93"/>
        <v>3</v>
      </c>
      <c r="AD282" s="36">
        <f t="shared" si="94"/>
        <v>3</v>
      </c>
      <c r="AE282" s="36" t="str">
        <f t="shared" si="80"/>
        <v>Highly Suitable</v>
      </c>
      <c r="AF282" s="171">
        <f t="shared" si="95"/>
        <v>0.74399999999999999</v>
      </c>
      <c r="AG282" s="36" t="str">
        <f t="shared" si="96"/>
        <v>High</v>
      </c>
    </row>
    <row r="283" spans="1:33" x14ac:dyDescent="0.25">
      <c r="A283" t="str">
        <f>INDEX(Aquifer!A:A,MATCH(B283,Aquifer!C:C,0))</f>
        <v>karnataka</v>
      </c>
      <c r="B283" s="29" t="s">
        <v>91</v>
      </c>
      <c r="C283" s="8">
        <v>5.44</v>
      </c>
      <c r="D283" s="7">
        <f>INDEX(Aquifer!L:L,MATCH(B283,Aquifer!C:C,0))*100</f>
        <v>127.79339103832565</v>
      </c>
      <c r="E283" s="7">
        <v>43.7</v>
      </c>
      <c r="F283" s="7">
        <v>62.222779385954915</v>
      </c>
      <c r="G283" s="8">
        <v>100</v>
      </c>
      <c r="H283" s="8">
        <f>INDEX(Aquifer!H:H,MATCH(B283,Aquifer!C:C,0))</f>
        <v>88.91</v>
      </c>
      <c r="I283" s="8">
        <f>INDEX(surface_water_body!E:E,MATCH(B283,surface_water_body!A:A,0))</f>
        <v>0.27154491296653355</v>
      </c>
      <c r="J283" s="8">
        <f>INDEX(Aquifer!J:J,MATCH(B283,Aquifer!C:C,0))*100</f>
        <v>72.483847478842776</v>
      </c>
      <c r="K283" s="8">
        <f>(INDEX(Tariff!D:D,MATCH(Adaptation!A283,Tariff!A:A,0)))*100</f>
        <v>0</v>
      </c>
      <c r="L283" s="8">
        <v>37.85</v>
      </c>
      <c r="M283" s="8">
        <v>6.25</v>
      </c>
      <c r="N283" s="8">
        <v>80.180000000000007</v>
      </c>
      <c r="P283" s="15"/>
      <c r="Q283">
        <f t="shared" si="81"/>
        <v>4</v>
      </c>
      <c r="R283">
        <f t="shared" si="82"/>
        <v>4</v>
      </c>
      <c r="S283">
        <f t="shared" si="83"/>
        <v>3</v>
      </c>
      <c r="T283" s="36">
        <f t="shared" si="84"/>
        <v>3</v>
      </c>
      <c r="U283" s="36">
        <f t="shared" si="85"/>
        <v>1</v>
      </c>
      <c r="V283" s="36">
        <f t="shared" si="86"/>
        <v>2</v>
      </c>
      <c r="W283" s="36">
        <f t="shared" si="87"/>
        <v>1</v>
      </c>
      <c r="X283" s="36">
        <f t="shared" si="88"/>
        <v>3</v>
      </c>
      <c r="Y283" s="36">
        <f t="shared" si="89"/>
        <v>1</v>
      </c>
      <c r="Z283" s="36">
        <f t="shared" si="90"/>
        <v>3</v>
      </c>
      <c r="AA283" s="36">
        <f t="shared" si="91"/>
        <v>3</v>
      </c>
      <c r="AB283" s="36">
        <f t="shared" si="92"/>
        <v>4</v>
      </c>
      <c r="AC283" s="170">
        <f t="shared" si="93"/>
        <v>2.8181818181818183</v>
      </c>
      <c r="AD283" s="36">
        <f t="shared" si="94"/>
        <v>3</v>
      </c>
      <c r="AE283" s="36" t="str">
        <f t="shared" si="80"/>
        <v>Highly Suitable</v>
      </c>
      <c r="AF283" s="171">
        <f t="shared" si="95"/>
        <v>0.52700000000000002</v>
      </c>
      <c r="AG283" s="36" t="str">
        <f t="shared" si="96"/>
        <v>Moderate</v>
      </c>
    </row>
    <row r="284" spans="1:33" x14ac:dyDescent="0.25">
      <c r="A284" t="str">
        <f>INDEX(Aquifer!A:A,MATCH(B284,Aquifer!C:C,0))</f>
        <v>tripura</v>
      </c>
      <c r="B284" s="29" t="s">
        <v>441</v>
      </c>
      <c r="C284" s="8">
        <v>4.5999999999999996</v>
      </c>
      <c r="D284" s="7">
        <f>INDEX(Aquifer!L:L,MATCH(B284,Aquifer!C:C,0))*100</f>
        <v>182.37080728937406</v>
      </c>
      <c r="E284" s="7">
        <v>24.8</v>
      </c>
      <c r="F284" s="7">
        <v>34.598132423054132</v>
      </c>
      <c r="G284" s="8">
        <v>100</v>
      </c>
      <c r="H284" s="8">
        <f>INDEX(Aquifer!H:H,MATCH(B284,Aquifer!C:C,0))</f>
        <v>6.99</v>
      </c>
      <c r="I284" s="8">
        <f>INDEX(surface_water_body!E:E,MATCH(B284,surface_water_body!A:A,0))</f>
        <v>0</v>
      </c>
      <c r="J284" s="8">
        <f>INDEX(Aquifer!J:J,MATCH(B284,Aquifer!C:C,0))*100</f>
        <v>9.8178863756190733</v>
      </c>
      <c r="K284" s="8">
        <f>(INDEX(Tariff!D:D,MATCH(Adaptation!A284,Tariff!A:A,0)))*100</f>
        <v>405</v>
      </c>
      <c r="L284" s="8">
        <v>13.51</v>
      </c>
      <c r="M284" s="8">
        <v>3.42</v>
      </c>
      <c r="N284" s="8">
        <v>96.104067620000009</v>
      </c>
      <c r="P284" s="15"/>
      <c r="Q284">
        <f t="shared" si="81"/>
        <v>3</v>
      </c>
      <c r="R284">
        <f t="shared" si="82"/>
        <v>2</v>
      </c>
      <c r="S284">
        <f t="shared" si="83"/>
        <v>4</v>
      </c>
      <c r="T284" s="36">
        <f t="shared" si="84"/>
        <v>2</v>
      </c>
      <c r="U284" s="36">
        <f t="shared" si="85"/>
        <v>1</v>
      </c>
      <c r="V284" s="36">
        <f t="shared" si="86"/>
        <v>4</v>
      </c>
      <c r="W284" s="36">
        <f t="shared" si="87"/>
        <v>1</v>
      </c>
      <c r="X284" s="36">
        <f t="shared" si="88"/>
        <v>1</v>
      </c>
      <c r="Y284" s="36">
        <f t="shared" si="89"/>
        <v>4</v>
      </c>
      <c r="Z284" s="36">
        <f t="shared" si="90"/>
        <v>4</v>
      </c>
      <c r="AA284" s="36">
        <f t="shared" si="91"/>
        <v>4</v>
      </c>
      <c r="AB284" s="36">
        <f t="shared" si="92"/>
        <v>4</v>
      </c>
      <c r="AC284" s="170">
        <f t="shared" si="93"/>
        <v>3</v>
      </c>
      <c r="AD284" s="36">
        <f t="shared" si="94"/>
        <v>3</v>
      </c>
      <c r="AE284" s="36" t="str">
        <f t="shared" si="80"/>
        <v>Highly Suitable</v>
      </c>
      <c r="AF284" s="171">
        <f t="shared" si="95"/>
        <v>0.74399999999999999</v>
      </c>
      <c r="AG284" s="36" t="str">
        <f t="shared" si="96"/>
        <v>High</v>
      </c>
    </row>
    <row r="285" spans="1:33" x14ac:dyDescent="0.25">
      <c r="A285" t="str">
        <f>INDEX(Aquifer!A:A,MATCH(B285,Aquifer!C:C,0))</f>
        <v>assam</v>
      </c>
      <c r="B285" s="29" t="s">
        <v>442</v>
      </c>
      <c r="C285" s="9">
        <v>3.9653657869244001</v>
      </c>
      <c r="D285" s="7">
        <f>INDEX(Aquifer!L:L,MATCH(B285,Aquifer!C:C,0))*100</f>
        <v>142.5852869197748</v>
      </c>
      <c r="E285" s="7">
        <v>1.2</v>
      </c>
      <c r="F285" s="7">
        <v>23.648194537789454</v>
      </c>
      <c r="G285" s="8">
        <v>2</v>
      </c>
      <c r="H285" s="8">
        <f>INDEX(Aquifer!H:H,MATCH(B285,Aquifer!C:C,0))</f>
        <v>5.07</v>
      </c>
      <c r="I285" s="8">
        <f>INDEX(surface_water_body!E:E,MATCH(B285,surface_water_body!A:A,0))</f>
        <v>0.25802897072257469</v>
      </c>
      <c r="J285" s="8">
        <f>INDEX(Aquifer!J:J,MATCH(B285,Aquifer!C:C,0))*100</f>
        <v>23.100710534445472</v>
      </c>
      <c r="K285" s="8">
        <f>(INDEX(Tariff!D:D,MATCH(Adaptation!A285,Tariff!A:A,0)))*100</f>
        <v>465.00000000000006</v>
      </c>
      <c r="L285" s="8">
        <v>70.199999999999989</v>
      </c>
      <c r="M285" s="8">
        <v>3.46</v>
      </c>
      <c r="N285" s="8">
        <v>87.03</v>
      </c>
      <c r="P285" s="15"/>
      <c r="Q285">
        <f t="shared" si="81"/>
        <v>2</v>
      </c>
      <c r="R285">
        <f t="shared" si="82"/>
        <v>3</v>
      </c>
      <c r="S285">
        <f t="shared" si="83"/>
        <v>4</v>
      </c>
      <c r="T285" s="36">
        <f t="shared" si="84"/>
        <v>1</v>
      </c>
      <c r="U285" s="36">
        <f t="shared" si="85"/>
        <v>4</v>
      </c>
      <c r="V285" s="36">
        <f t="shared" si="86"/>
        <v>4</v>
      </c>
      <c r="W285" s="36">
        <f t="shared" si="87"/>
        <v>1</v>
      </c>
      <c r="X285" s="36">
        <f t="shared" si="88"/>
        <v>1</v>
      </c>
      <c r="Y285" s="36">
        <f t="shared" si="89"/>
        <v>4</v>
      </c>
      <c r="Z285" s="36">
        <f t="shared" si="90"/>
        <v>2</v>
      </c>
      <c r="AA285" s="36">
        <f t="shared" si="91"/>
        <v>4</v>
      </c>
      <c r="AB285" s="36">
        <f t="shared" si="92"/>
        <v>4</v>
      </c>
      <c r="AC285" s="170">
        <f t="shared" si="93"/>
        <v>2.7272727272727271</v>
      </c>
      <c r="AD285" s="36">
        <f t="shared" si="94"/>
        <v>3</v>
      </c>
      <c r="AE285" s="36" t="str">
        <f t="shared" si="80"/>
        <v>Highly Suitable</v>
      </c>
      <c r="AF285" s="171">
        <f t="shared" si="95"/>
        <v>0.41699999999999998</v>
      </c>
      <c r="AG285" s="36" t="str">
        <f t="shared" si="96"/>
        <v>Moderate</v>
      </c>
    </row>
    <row r="286" spans="1:33" x14ac:dyDescent="0.25">
      <c r="A286" t="str">
        <f>INDEX(Aquifer!A:A,MATCH(B286,Aquifer!C:C,0))</f>
        <v>chhattisgarh</v>
      </c>
      <c r="B286" s="29" t="s">
        <v>443</v>
      </c>
      <c r="C286" s="9">
        <v>5.2235710166886999</v>
      </c>
      <c r="D286" s="7">
        <f>INDEX(Aquifer!L:L,MATCH(B286,Aquifer!C:C,0))*100</f>
        <v>140.01170778971732</v>
      </c>
      <c r="E286" s="7">
        <v>69.900000000000006</v>
      </c>
      <c r="F286" s="7">
        <v>48.886419107391916</v>
      </c>
      <c r="G286" s="8">
        <v>100</v>
      </c>
      <c r="H286" s="8">
        <f>INDEX(Aquifer!H:H,MATCH(B286,Aquifer!C:C,0))</f>
        <v>76.19</v>
      </c>
      <c r="I286" s="8">
        <f>INDEX(surface_water_body!E:E,MATCH(B286,surface_water_body!A:A,0))</f>
        <v>0.83251780135537912</v>
      </c>
      <c r="J286" s="8">
        <f>INDEX(Aquifer!J:J,MATCH(B286,Aquifer!C:C,0))*100</f>
        <v>64.060189914611698</v>
      </c>
      <c r="K286" s="8">
        <f>(INDEX(Tariff!D:D,MATCH(Adaptation!A286,Tariff!A:A,0)))*100</f>
        <v>0</v>
      </c>
      <c r="L286" s="8">
        <v>27.060000000000002</v>
      </c>
      <c r="M286" s="8">
        <v>7.4</v>
      </c>
      <c r="N286" s="8">
        <v>86.72999999999999</v>
      </c>
      <c r="P286" s="15"/>
      <c r="Q286">
        <f t="shared" si="81"/>
        <v>3</v>
      </c>
      <c r="R286">
        <f t="shared" si="82"/>
        <v>3</v>
      </c>
      <c r="S286">
        <f t="shared" si="83"/>
        <v>2</v>
      </c>
      <c r="T286" s="36">
        <f t="shared" si="84"/>
        <v>3</v>
      </c>
      <c r="U286" s="36">
        <f t="shared" si="85"/>
        <v>1</v>
      </c>
      <c r="V286" s="36">
        <f t="shared" si="86"/>
        <v>2</v>
      </c>
      <c r="W286" s="36">
        <f t="shared" si="87"/>
        <v>1</v>
      </c>
      <c r="X286" s="36">
        <f t="shared" si="88"/>
        <v>3</v>
      </c>
      <c r="Y286" s="36">
        <f t="shared" si="89"/>
        <v>1</v>
      </c>
      <c r="Z286" s="36">
        <f t="shared" si="90"/>
        <v>3</v>
      </c>
      <c r="AA286" s="36">
        <f t="shared" si="91"/>
        <v>3</v>
      </c>
      <c r="AB286" s="36">
        <f t="shared" si="92"/>
        <v>4</v>
      </c>
      <c r="AC286" s="170">
        <f t="shared" si="93"/>
        <v>2.5454545454545454</v>
      </c>
      <c r="AD286" s="36">
        <f t="shared" si="94"/>
        <v>3</v>
      </c>
      <c r="AE286" s="36" t="str">
        <f t="shared" si="80"/>
        <v>Highly Suitable</v>
      </c>
      <c r="AF286" s="171">
        <f t="shared" si="95"/>
        <v>0.22</v>
      </c>
      <c r="AG286" s="36" t="str">
        <f t="shared" si="96"/>
        <v>Low</v>
      </c>
    </row>
    <row r="287" spans="1:33" x14ac:dyDescent="0.25">
      <c r="A287" t="str">
        <f>INDEX(Aquifer!A:A,MATCH(B287,Aquifer!C:C,0))</f>
        <v>kerala</v>
      </c>
      <c r="B287" s="29" t="s">
        <v>444</v>
      </c>
      <c r="C287" s="9">
        <v>5.1501273890643002</v>
      </c>
      <c r="D287" s="7">
        <f>INDEX(Aquifer!L:L,MATCH(B287,Aquifer!C:C,0))*100</f>
        <v>117.16948141158186</v>
      </c>
      <c r="E287" s="7">
        <v>18.600000000000001</v>
      </c>
      <c r="F287" s="7">
        <v>42.518676627534688</v>
      </c>
      <c r="G287" s="8">
        <v>100</v>
      </c>
      <c r="H287" s="8">
        <f>INDEX(Aquifer!H:H,MATCH(B287,Aquifer!C:C,0))</f>
        <v>49.63</v>
      </c>
      <c r="I287" s="8">
        <f>INDEX(surface_water_body!E:E,MATCH(B287,surface_water_body!A:A,0))</f>
        <v>2.0531490834412032</v>
      </c>
      <c r="J287" s="8">
        <f>INDEX(Aquifer!J:J,MATCH(B287,Aquifer!C:C,0))*100</f>
        <v>47.125489657517669</v>
      </c>
      <c r="K287" s="8">
        <f>(INDEX(Tariff!D:D,MATCH(Adaptation!A287,Tariff!A:A,0)))*100</f>
        <v>195</v>
      </c>
      <c r="L287" s="8">
        <v>49.480000000000004</v>
      </c>
      <c r="M287" s="8">
        <v>5.01</v>
      </c>
      <c r="N287" s="8">
        <v>99.259999999999991</v>
      </c>
      <c r="P287" s="15"/>
      <c r="Q287">
        <f t="shared" si="81"/>
        <v>3</v>
      </c>
      <c r="R287">
        <f t="shared" si="82"/>
        <v>4</v>
      </c>
      <c r="S287">
        <f t="shared" si="83"/>
        <v>4</v>
      </c>
      <c r="T287" s="36">
        <f t="shared" si="84"/>
        <v>2</v>
      </c>
      <c r="U287" s="36">
        <f t="shared" si="85"/>
        <v>1</v>
      </c>
      <c r="V287" s="36">
        <f t="shared" si="86"/>
        <v>4</v>
      </c>
      <c r="W287" s="36">
        <f t="shared" si="87"/>
        <v>2</v>
      </c>
      <c r="X287" s="36">
        <f t="shared" si="88"/>
        <v>2</v>
      </c>
      <c r="Y287" s="36">
        <f t="shared" si="89"/>
        <v>3</v>
      </c>
      <c r="Z287" s="36">
        <f t="shared" si="90"/>
        <v>3</v>
      </c>
      <c r="AA287" s="36">
        <f t="shared" si="91"/>
        <v>3</v>
      </c>
      <c r="AB287" s="36">
        <f t="shared" si="92"/>
        <v>4</v>
      </c>
      <c r="AC287" s="170">
        <f t="shared" si="93"/>
        <v>3.0909090909090908</v>
      </c>
      <c r="AD287" s="36">
        <f t="shared" si="94"/>
        <v>3</v>
      </c>
      <c r="AE287" s="36" t="str">
        <f t="shared" si="80"/>
        <v>Highly Suitable</v>
      </c>
      <c r="AF287" s="171">
        <f t="shared" si="95"/>
        <v>0.84399999999999997</v>
      </c>
      <c r="AG287" s="36" t="str">
        <f t="shared" si="96"/>
        <v>Very High</v>
      </c>
    </row>
    <row r="288" spans="1:33" x14ac:dyDescent="0.25">
      <c r="A288" t="str">
        <f>INDEX(Aquifer!A:A,MATCH(B288,Aquifer!C:C,0))</f>
        <v>uttar pradesh</v>
      </c>
      <c r="B288" s="29" t="s">
        <v>445</v>
      </c>
      <c r="C288" s="9">
        <v>4.8614084987922004</v>
      </c>
      <c r="D288" s="7">
        <f>INDEX(Aquifer!L:L,MATCH(B288,Aquifer!C:C,0))*100</f>
        <v>170.04029093192403</v>
      </c>
      <c r="E288" s="7">
        <v>92.8</v>
      </c>
      <c r="F288" s="7">
        <v>76.94213923467035</v>
      </c>
      <c r="G288" s="8">
        <v>6</v>
      </c>
      <c r="H288" s="8">
        <f>INDEX(Aquifer!H:H,MATCH(B288,Aquifer!C:C,0))</f>
        <v>72.94</v>
      </c>
      <c r="I288" s="8">
        <f>INDEX(surface_water_body!E:E,MATCH(B288,surface_water_body!A:A,0))</f>
        <v>0.38974723410738715</v>
      </c>
      <c r="J288" s="8">
        <f>INDEX(Aquifer!J:J,MATCH(B288,Aquifer!C:C,0))*100</f>
        <v>78.301948637265028</v>
      </c>
      <c r="K288" s="8">
        <f>(INDEX(Tariff!D:D,MATCH(Adaptation!A288,Tariff!A:A,0)))*100</f>
        <v>0</v>
      </c>
      <c r="L288" s="8">
        <v>62.529999999999994</v>
      </c>
      <c r="M288" s="8">
        <v>9.6999999999999993</v>
      </c>
      <c r="N288" s="8">
        <v>93.379090089999991</v>
      </c>
      <c r="P288" s="15"/>
      <c r="Q288">
        <f t="shared" si="81"/>
        <v>3</v>
      </c>
      <c r="R288">
        <f t="shared" si="82"/>
        <v>3</v>
      </c>
      <c r="S288">
        <f t="shared" si="83"/>
        <v>1</v>
      </c>
      <c r="T288" s="36">
        <f t="shared" si="84"/>
        <v>4</v>
      </c>
      <c r="U288" s="36">
        <f t="shared" si="85"/>
        <v>4</v>
      </c>
      <c r="V288" s="36">
        <f t="shared" si="86"/>
        <v>2</v>
      </c>
      <c r="W288" s="36">
        <f t="shared" si="87"/>
        <v>1</v>
      </c>
      <c r="X288" s="36">
        <f t="shared" si="88"/>
        <v>4</v>
      </c>
      <c r="Y288" s="36">
        <f t="shared" si="89"/>
        <v>1</v>
      </c>
      <c r="Z288" s="36">
        <f t="shared" si="90"/>
        <v>2</v>
      </c>
      <c r="AA288" s="36">
        <f t="shared" si="91"/>
        <v>3</v>
      </c>
      <c r="AB288" s="36">
        <f t="shared" si="92"/>
        <v>4</v>
      </c>
      <c r="AC288" s="170">
        <f t="shared" si="93"/>
        <v>2.5454545454545454</v>
      </c>
      <c r="AD288" s="36">
        <f t="shared" si="94"/>
        <v>3</v>
      </c>
      <c r="AE288" s="36" t="str">
        <f t="shared" si="80"/>
        <v>Highly Suitable</v>
      </c>
      <c r="AF288" s="171">
        <f t="shared" si="95"/>
        <v>0.22</v>
      </c>
      <c r="AG288" s="36" t="str">
        <f t="shared" si="96"/>
        <v>Low</v>
      </c>
    </row>
    <row r="289" spans="1:33" x14ac:dyDescent="0.25">
      <c r="A289" t="str">
        <f>INDEX(Aquifer!A:A,MATCH(B289,Aquifer!C:C,0))</f>
        <v>odisha</v>
      </c>
      <c r="B289" s="29" t="s">
        <v>446</v>
      </c>
      <c r="C289" s="9">
        <v>4.3316373492822002</v>
      </c>
      <c r="D289" s="7">
        <f>INDEX(Aquifer!L:L,MATCH(B289,Aquifer!C:C,0))*100</f>
        <v>136.94124800144121</v>
      </c>
      <c r="E289" s="7">
        <v>41.1</v>
      </c>
      <c r="F289" s="7">
        <v>36.759371221281739</v>
      </c>
      <c r="G289" s="8">
        <v>87</v>
      </c>
      <c r="H289" s="8">
        <f>INDEX(Aquifer!H:H,MATCH(B289,Aquifer!C:C,0))</f>
        <v>57.48</v>
      </c>
      <c r="I289" s="8">
        <f>INDEX(surface_water_body!E:E,MATCH(B289,surface_water_body!A:A,0))</f>
        <v>0.39720306349705559</v>
      </c>
      <c r="J289" s="8">
        <f>INDEX(Aquifer!J:J,MATCH(B289,Aquifer!C:C,0))*100</f>
        <v>51.561402388402833</v>
      </c>
      <c r="K289" s="8">
        <f>(INDEX(Tariff!D:D,MATCH(Adaptation!A289,Tariff!A:A,0)))*100</f>
        <v>150</v>
      </c>
      <c r="L289" s="8">
        <v>6.3</v>
      </c>
      <c r="M289" s="8">
        <v>2.5</v>
      </c>
      <c r="N289" s="8">
        <v>97.32</v>
      </c>
      <c r="P289" s="15"/>
      <c r="Q289">
        <f t="shared" si="81"/>
        <v>2</v>
      </c>
      <c r="R289">
        <f t="shared" si="82"/>
        <v>4</v>
      </c>
      <c r="S289">
        <f t="shared" si="83"/>
        <v>3</v>
      </c>
      <c r="T289" s="36">
        <f t="shared" si="84"/>
        <v>2</v>
      </c>
      <c r="U289" s="36">
        <f t="shared" si="85"/>
        <v>1</v>
      </c>
      <c r="V289" s="36">
        <f t="shared" si="86"/>
        <v>3</v>
      </c>
      <c r="W289" s="36">
        <f t="shared" si="87"/>
        <v>1</v>
      </c>
      <c r="X289" s="36">
        <f t="shared" si="88"/>
        <v>3</v>
      </c>
      <c r="Y289" s="36">
        <f t="shared" si="89"/>
        <v>3</v>
      </c>
      <c r="Z289" s="36">
        <f t="shared" si="90"/>
        <v>4</v>
      </c>
      <c r="AA289" s="36">
        <f t="shared" si="91"/>
        <v>4</v>
      </c>
      <c r="AB289" s="36">
        <f t="shared" si="92"/>
        <v>4</v>
      </c>
      <c r="AC289" s="170">
        <f t="shared" si="93"/>
        <v>3</v>
      </c>
      <c r="AD289" s="36">
        <f t="shared" si="94"/>
        <v>3</v>
      </c>
      <c r="AE289" s="36" t="str">
        <f t="shared" si="80"/>
        <v>Highly Suitable</v>
      </c>
      <c r="AF289" s="171">
        <f t="shared" si="95"/>
        <v>0.74399999999999999</v>
      </c>
      <c r="AG289" s="36" t="str">
        <f t="shared" si="96"/>
        <v>High</v>
      </c>
    </row>
    <row r="290" spans="1:33" x14ac:dyDescent="0.25">
      <c r="A290" t="str">
        <f>INDEX(Aquifer!A:A,MATCH(B290,Aquifer!C:C,0))</f>
        <v>jammu and kashmir</v>
      </c>
      <c r="B290" s="29" t="s">
        <v>447</v>
      </c>
      <c r="C290" s="9">
        <v>4.6591183893736003</v>
      </c>
      <c r="D290" s="7">
        <f>INDEX(Aquifer!L:L,MATCH(B290,Aquifer!C:C,0))*100</f>
        <v>161.25599953738507</v>
      </c>
      <c r="E290" s="7">
        <v>62.5</v>
      </c>
      <c r="F290" s="7">
        <v>66.560730018879795</v>
      </c>
      <c r="G290" s="8">
        <v>0</v>
      </c>
      <c r="H290" s="8">
        <f>INDEX(Aquifer!H:H,MATCH(B290,Aquifer!C:C,0))</f>
        <v>34.619999999999997</v>
      </c>
      <c r="I290" s="8">
        <f>INDEX(surface_water_body!E:E,MATCH(B290,surface_water_body!A:A,0))</f>
        <v>5.1319335510767755E-2</v>
      </c>
      <c r="J290" s="8">
        <f>INDEX(Aquifer!J:J,MATCH(B290,Aquifer!C:C,0))*100</f>
        <v>43.775313892264073</v>
      </c>
      <c r="K290" s="8">
        <f>(INDEX(Tariff!D:D,MATCH(Adaptation!A290,Tariff!A:A,0)))*100</f>
        <v>235</v>
      </c>
      <c r="L290" s="8">
        <v>21.07</v>
      </c>
      <c r="M290" s="8">
        <v>6.9</v>
      </c>
      <c r="N290" s="8">
        <v>93.449999999999989</v>
      </c>
      <c r="P290" s="15"/>
      <c r="Q290">
        <f t="shared" si="81"/>
        <v>3</v>
      </c>
      <c r="R290">
        <f t="shared" si="82"/>
        <v>3</v>
      </c>
      <c r="S290">
        <f t="shared" si="83"/>
        <v>2</v>
      </c>
      <c r="T290" s="36">
        <f t="shared" si="84"/>
        <v>3</v>
      </c>
      <c r="U290" s="36">
        <f t="shared" si="85"/>
        <v>4</v>
      </c>
      <c r="V290" s="36">
        <f t="shared" si="86"/>
        <v>4</v>
      </c>
      <c r="W290" s="36">
        <f t="shared" si="87"/>
        <v>1</v>
      </c>
      <c r="X290" s="36">
        <f t="shared" si="88"/>
        <v>2</v>
      </c>
      <c r="Y290" s="36">
        <f t="shared" si="89"/>
        <v>3</v>
      </c>
      <c r="Z290" s="36">
        <f t="shared" si="90"/>
        <v>4</v>
      </c>
      <c r="AA290" s="36">
        <f t="shared" si="91"/>
        <v>3</v>
      </c>
      <c r="AB290" s="36">
        <f t="shared" si="92"/>
        <v>4</v>
      </c>
      <c r="AC290" s="170">
        <f t="shared" si="93"/>
        <v>2.9090909090909092</v>
      </c>
      <c r="AD290" s="36">
        <f t="shared" si="94"/>
        <v>3</v>
      </c>
      <c r="AE290" s="36" t="str">
        <f t="shared" si="80"/>
        <v>Highly Suitable</v>
      </c>
      <c r="AF290" s="171">
        <f t="shared" si="95"/>
        <v>0.63600000000000001</v>
      </c>
      <c r="AG290" s="36" t="str">
        <f t="shared" si="96"/>
        <v>High</v>
      </c>
    </row>
    <row r="291" spans="1:33" x14ac:dyDescent="0.25">
      <c r="A291" t="str">
        <f>INDEX(Aquifer!A:A,MATCH(B291,Aquifer!C:C,0))</f>
        <v>chhattisgarh</v>
      </c>
      <c r="B291" s="29" t="s">
        <v>448</v>
      </c>
      <c r="C291" s="8">
        <v>5.08</v>
      </c>
      <c r="D291" s="7">
        <f>INDEX(Aquifer!L:L,MATCH(B291,Aquifer!C:C,0))*100</f>
        <v>163.82601501093316</v>
      </c>
      <c r="E291" s="7">
        <v>52.2</v>
      </c>
      <c r="F291" s="7">
        <v>58.644554239628</v>
      </c>
      <c r="G291" s="8">
        <v>94</v>
      </c>
      <c r="H291" s="8">
        <f>INDEX(Aquifer!H:H,MATCH(B291,Aquifer!C:C,0))</f>
        <v>65.42</v>
      </c>
      <c r="I291" s="8">
        <f>INDEX(surface_water_body!E:E,MATCH(B291,surface_water_body!A:A,0))</f>
        <v>0.85551413343870253</v>
      </c>
      <c r="J291" s="8">
        <f>INDEX(Aquifer!J:J,MATCH(B291,Aquifer!C:C,0))*100</f>
        <v>41.854937542865493</v>
      </c>
      <c r="K291" s="8">
        <f>(INDEX(Tariff!D:D,MATCH(Adaptation!A291,Tariff!A:A,0)))*100</f>
        <v>0</v>
      </c>
      <c r="L291" s="8">
        <v>23.200000000000003</v>
      </c>
      <c r="M291" s="8">
        <v>9.9</v>
      </c>
      <c r="N291" s="8">
        <v>84.98</v>
      </c>
      <c r="P291" s="15"/>
      <c r="Q291">
        <f t="shared" si="81"/>
        <v>3</v>
      </c>
      <c r="R291">
        <f t="shared" si="82"/>
        <v>3</v>
      </c>
      <c r="S291">
        <f t="shared" si="83"/>
        <v>2</v>
      </c>
      <c r="T291" s="36">
        <f t="shared" si="84"/>
        <v>3</v>
      </c>
      <c r="U291" s="36">
        <f t="shared" si="85"/>
        <v>1</v>
      </c>
      <c r="V291" s="36">
        <f t="shared" si="86"/>
        <v>3</v>
      </c>
      <c r="W291" s="36">
        <f t="shared" si="87"/>
        <v>1</v>
      </c>
      <c r="X291" s="36">
        <f t="shared" si="88"/>
        <v>2</v>
      </c>
      <c r="Y291" s="36">
        <f t="shared" si="89"/>
        <v>1</v>
      </c>
      <c r="Z291" s="36">
        <f t="shared" si="90"/>
        <v>4</v>
      </c>
      <c r="AA291" s="36">
        <f t="shared" si="91"/>
        <v>3</v>
      </c>
      <c r="AB291" s="36">
        <f t="shared" si="92"/>
        <v>4</v>
      </c>
      <c r="AC291" s="170">
        <f t="shared" si="93"/>
        <v>2.6363636363636362</v>
      </c>
      <c r="AD291" s="36">
        <f t="shared" si="94"/>
        <v>3</v>
      </c>
      <c r="AE291" s="36" t="str">
        <f t="shared" si="80"/>
        <v>Highly Suitable</v>
      </c>
      <c r="AF291" s="171">
        <f t="shared" si="95"/>
        <v>0.32700000000000001</v>
      </c>
      <c r="AG291" s="36" t="str">
        <f t="shared" si="96"/>
        <v>Low</v>
      </c>
    </row>
    <row r="292" spans="1:33" x14ac:dyDescent="0.25">
      <c r="A292" t="str">
        <f>INDEX(Aquifer!A:A,MATCH(B292,Aquifer!C:C,0))</f>
        <v>kerala</v>
      </c>
      <c r="B292" s="29" t="s">
        <v>449</v>
      </c>
      <c r="C292" s="9">
        <v>5.0965133991659002</v>
      </c>
      <c r="D292" s="7">
        <f>INDEX(Aquifer!L:L,MATCH(B292,Aquifer!C:C,0))*100</f>
        <v>115.14747470402908</v>
      </c>
      <c r="E292" s="7">
        <v>8.8000000000000007</v>
      </c>
      <c r="F292" s="7">
        <v>39.678899082568805</v>
      </c>
      <c r="G292" s="8">
        <v>98</v>
      </c>
      <c r="H292" s="8">
        <f>INDEX(Aquifer!H:H,MATCH(B292,Aquifer!C:C,0))</f>
        <v>49.75</v>
      </c>
      <c r="I292" s="8">
        <f>INDEX(surface_water_body!E:E,MATCH(B292,surface_water_body!A:A,0))</f>
        <v>0.34090791338008658</v>
      </c>
      <c r="J292" s="8">
        <f>INDEX(Aquifer!J:J,MATCH(B292,Aquifer!C:C,0))*100</f>
        <v>62.601981744258062</v>
      </c>
      <c r="K292" s="8">
        <f>(INDEX(Tariff!D:D,MATCH(Adaptation!A292,Tariff!A:A,0)))*100</f>
        <v>195</v>
      </c>
      <c r="L292" s="8">
        <v>53.86</v>
      </c>
      <c r="M292" s="8">
        <v>7.8</v>
      </c>
      <c r="N292" s="8">
        <v>99.14</v>
      </c>
      <c r="P292" s="15"/>
      <c r="Q292">
        <f t="shared" si="81"/>
        <v>3</v>
      </c>
      <c r="R292">
        <f t="shared" si="82"/>
        <v>4</v>
      </c>
      <c r="S292">
        <f t="shared" si="83"/>
        <v>4</v>
      </c>
      <c r="T292" s="36">
        <f t="shared" si="84"/>
        <v>2</v>
      </c>
      <c r="U292" s="36">
        <f t="shared" si="85"/>
        <v>1</v>
      </c>
      <c r="V292" s="36">
        <f t="shared" si="86"/>
        <v>4</v>
      </c>
      <c r="W292" s="36">
        <f t="shared" si="87"/>
        <v>1</v>
      </c>
      <c r="X292" s="36">
        <f t="shared" si="88"/>
        <v>3</v>
      </c>
      <c r="Y292" s="36">
        <f t="shared" si="89"/>
        <v>3</v>
      </c>
      <c r="Z292" s="36">
        <f t="shared" si="90"/>
        <v>2</v>
      </c>
      <c r="AA292" s="36">
        <f t="shared" si="91"/>
        <v>3</v>
      </c>
      <c r="AB292" s="36">
        <f t="shared" si="92"/>
        <v>4</v>
      </c>
      <c r="AC292" s="170">
        <f t="shared" si="93"/>
        <v>3</v>
      </c>
      <c r="AD292" s="36">
        <f t="shared" si="94"/>
        <v>3</v>
      </c>
      <c r="AE292" s="36" t="str">
        <f t="shared" si="80"/>
        <v>Highly Suitable</v>
      </c>
      <c r="AF292" s="171">
        <f t="shared" si="95"/>
        <v>0.74399999999999999</v>
      </c>
      <c r="AG292" s="36" t="str">
        <f t="shared" si="96"/>
        <v>High</v>
      </c>
    </row>
    <row r="293" spans="1:33" x14ac:dyDescent="0.25">
      <c r="A293" t="str">
        <f>INDEX(Aquifer!A:A,MATCH(B293,Aquifer!C:C,0))</f>
        <v>uttar pradesh</v>
      </c>
      <c r="B293" s="29" t="s">
        <v>450</v>
      </c>
      <c r="C293" s="9">
        <v>4.8877532447230001</v>
      </c>
      <c r="D293" s="7">
        <f>INDEX(Aquifer!L:L,MATCH(B293,Aquifer!C:C,0))*100</f>
        <v>175.79000563255724</v>
      </c>
      <c r="E293" s="7">
        <v>68</v>
      </c>
      <c r="F293" s="7">
        <v>77.10228700678563</v>
      </c>
      <c r="G293" s="8">
        <v>33</v>
      </c>
      <c r="H293" s="8">
        <f>INDEX(Aquifer!H:H,MATCH(B293,Aquifer!C:C,0))</f>
        <v>78.16</v>
      </c>
      <c r="I293" s="8">
        <f>INDEX(surface_water_body!E:E,MATCH(B293,surface_water_body!A:A,0))</f>
        <v>0.40398549268368372</v>
      </c>
      <c r="J293" s="8">
        <f>INDEX(Aquifer!J:J,MATCH(B293,Aquifer!C:C,0))*100</f>
        <v>63.043680266555157</v>
      </c>
      <c r="K293" s="8">
        <f>(INDEX(Tariff!D:D,MATCH(Adaptation!A293,Tariff!A:A,0)))*100</f>
        <v>0</v>
      </c>
      <c r="L293" s="8">
        <v>73.040000000000006</v>
      </c>
      <c r="M293" s="8">
        <v>7.7</v>
      </c>
      <c r="N293" s="8">
        <v>92.45879982000001</v>
      </c>
      <c r="P293" s="15"/>
      <c r="Q293">
        <f t="shared" si="81"/>
        <v>3</v>
      </c>
      <c r="R293">
        <f t="shared" si="82"/>
        <v>3</v>
      </c>
      <c r="S293">
        <f t="shared" si="83"/>
        <v>2</v>
      </c>
      <c r="T293" s="36">
        <f t="shared" si="84"/>
        <v>4</v>
      </c>
      <c r="U293" s="36">
        <f t="shared" si="85"/>
        <v>3</v>
      </c>
      <c r="V293" s="36">
        <f t="shared" si="86"/>
        <v>2</v>
      </c>
      <c r="W293" s="36">
        <f t="shared" si="87"/>
        <v>1</v>
      </c>
      <c r="X293" s="36">
        <f t="shared" si="88"/>
        <v>3</v>
      </c>
      <c r="Y293" s="36">
        <f t="shared" si="89"/>
        <v>1</v>
      </c>
      <c r="Z293" s="36">
        <f t="shared" si="90"/>
        <v>2</v>
      </c>
      <c r="AA293" s="36">
        <f t="shared" si="91"/>
        <v>3</v>
      </c>
      <c r="AB293" s="36">
        <f t="shared" si="92"/>
        <v>4</v>
      </c>
      <c r="AC293" s="170">
        <f t="shared" si="93"/>
        <v>2.5454545454545454</v>
      </c>
      <c r="AD293" s="36">
        <f t="shared" si="94"/>
        <v>3</v>
      </c>
      <c r="AE293" s="36" t="str">
        <f t="shared" si="80"/>
        <v>Highly Suitable</v>
      </c>
      <c r="AF293" s="171">
        <f t="shared" si="95"/>
        <v>0.22</v>
      </c>
      <c r="AG293" s="36" t="str">
        <f t="shared" si="96"/>
        <v>Low</v>
      </c>
    </row>
    <row r="294" spans="1:33" x14ac:dyDescent="0.25">
      <c r="A294" t="str">
        <f>INDEX(Aquifer!A:A,MATCH(B294,Aquifer!C:C,0))</f>
        <v>kerala</v>
      </c>
      <c r="B294" s="29" t="s">
        <v>451</v>
      </c>
      <c r="C294" s="9">
        <v>5.1920000000000002</v>
      </c>
      <c r="D294" s="7">
        <f>INDEX(Aquifer!L:L,MATCH(B294,Aquifer!C:C,0))*100</f>
        <v>131.02199692224133</v>
      </c>
      <c r="E294" s="7">
        <v>4.0999999999999996</v>
      </c>
      <c r="F294" s="7">
        <v>50.801734820322189</v>
      </c>
      <c r="G294" s="8">
        <v>96</v>
      </c>
      <c r="H294" s="8">
        <f>INDEX(Aquifer!H:H,MATCH(B294,Aquifer!C:C,0))</f>
        <v>61.7</v>
      </c>
      <c r="I294" s="8">
        <f>INDEX(surface_water_body!E:E,MATCH(B294,surface_water_body!A:A,0))</f>
        <v>0.68587265267118058</v>
      </c>
      <c r="J294" s="8">
        <f>INDEX(Aquifer!J:J,MATCH(B294,Aquifer!C:C,0))*100</f>
        <v>61.204563567321991</v>
      </c>
      <c r="K294" s="8">
        <f>(INDEX(Tariff!D:D,MATCH(Adaptation!A294,Tariff!A:A,0)))*100</f>
        <v>195</v>
      </c>
      <c r="L294" s="8">
        <v>52.17</v>
      </c>
      <c r="M294" s="8">
        <v>5.8</v>
      </c>
      <c r="N294" s="8">
        <v>99.57</v>
      </c>
      <c r="P294" s="15"/>
      <c r="Q294">
        <f t="shared" si="81"/>
        <v>3</v>
      </c>
      <c r="R294">
        <f t="shared" si="82"/>
        <v>4</v>
      </c>
      <c r="S294">
        <f t="shared" si="83"/>
        <v>4</v>
      </c>
      <c r="T294" s="36">
        <f t="shared" si="84"/>
        <v>3</v>
      </c>
      <c r="U294" s="36">
        <f t="shared" si="85"/>
        <v>1</v>
      </c>
      <c r="V294" s="36">
        <f t="shared" si="86"/>
        <v>3</v>
      </c>
      <c r="W294" s="36">
        <f t="shared" si="87"/>
        <v>1</v>
      </c>
      <c r="X294" s="36">
        <f t="shared" si="88"/>
        <v>3</v>
      </c>
      <c r="Y294" s="36">
        <f t="shared" si="89"/>
        <v>3</v>
      </c>
      <c r="Z294" s="36">
        <f t="shared" si="90"/>
        <v>2</v>
      </c>
      <c r="AA294" s="36">
        <f t="shared" si="91"/>
        <v>3</v>
      </c>
      <c r="AB294" s="36">
        <f t="shared" si="92"/>
        <v>4</v>
      </c>
      <c r="AC294" s="170">
        <f t="shared" si="93"/>
        <v>3</v>
      </c>
      <c r="AD294" s="36">
        <f t="shared" si="94"/>
        <v>3</v>
      </c>
      <c r="AE294" s="36" t="str">
        <f t="shared" si="80"/>
        <v>Highly Suitable</v>
      </c>
      <c r="AF294" s="171">
        <f t="shared" si="95"/>
        <v>0.74399999999999999</v>
      </c>
      <c r="AG294" s="36" t="str">
        <f t="shared" si="96"/>
        <v>High</v>
      </c>
    </row>
    <row r="295" spans="1:33" x14ac:dyDescent="0.25">
      <c r="A295" t="str">
        <f>INDEX(Aquifer!A:A,MATCH(B295,Aquifer!C:C,0))</f>
        <v>jammu and kashmir</v>
      </c>
      <c r="B295" s="29" t="s">
        <v>452</v>
      </c>
      <c r="C295" s="9">
        <v>4.2724536438794001</v>
      </c>
      <c r="D295" s="7">
        <f>INDEX(Aquifer!L:L,MATCH(B295,Aquifer!C:C,0))*100</f>
        <v>100</v>
      </c>
      <c r="E295" s="7">
        <v>49.2</v>
      </c>
      <c r="F295" s="7">
        <v>39.117032207773796</v>
      </c>
      <c r="G295" s="8">
        <v>100</v>
      </c>
      <c r="H295" s="8">
        <f>INDEX(Aquifer!H:H,MATCH(B295,Aquifer!C:C,0))</f>
        <v>18.04</v>
      </c>
      <c r="I295" s="8">
        <f>INDEX(surface_water_body!E:E,MATCH(B295,surface_water_body!A:A,0))</f>
        <v>5.7709960348586737E-3</v>
      </c>
      <c r="J295" s="8">
        <f>INDEX(Aquifer!J:J,MATCH(B295,Aquifer!C:C,0))*100</f>
        <v>69.088342618593543</v>
      </c>
      <c r="K295" s="8">
        <f>(INDEX(Tariff!D:D,MATCH(Adaptation!A295,Tariff!A:A,0)))*100</f>
        <v>235</v>
      </c>
      <c r="L295" s="8">
        <v>0.77</v>
      </c>
      <c r="M295" s="8">
        <v>3.9</v>
      </c>
      <c r="N295" s="8">
        <v>97.7</v>
      </c>
      <c r="P295" s="15"/>
      <c r="Q295">
        <f t="shared" si="81"/>
        <v>2</v>
      </c>
      <c r="R295">
        <f t="shared" si="82"/>
        <v>4</v>
      </c>
      <c r="S295">
        <f t="shared" si="83"/>
        <v>3</v>
      </c>
      <c r="T295" s="36">
        <f t="shared" si="84"/>
        <v>2</v>
      </c>
      <c r="U295" s="36">
        <f t="shared" si="85"/>
        <v>1</v>
      </c>
      <c r="V295" s="36">
        <f t="shared" si="86"/>
        <v>4</v>
      </c>
      <c r="W295" s="36">
        <f t="shared" si="87"/>
        <v>1</v>
      </c>
      <c r="X295" s="36">
        <f t="shared" si="88"/>
        <v>3</v>
      </c>
      <c r="Y295" s="36">
        <f t="shared" si="89"/>
        <v>3</v>
      </c>
      <c r="Z295" s="36">
        <f t="shared" si="90"/>
        <v>4</v>
      </c>
      <c r="AA295" s="36">
        <f t="shared" si="91"/>
        <v>4</v>
      </c>
      <c r="AB295" s="36">
        <f t="shared" si="92"/>
        <v>4</v>
      </c>
      <c r="AC295" s="170">
        <f t="shared" si="93"/>
        <v>3.0909090909090908</v>
      </c>
      <c r="AD295" s="36">
        <f t="shared" si="94"/>
        <v>3</v>
      </c>
      <c r="AE295" s="36" t="str">
        <f t="shared" si="80"/>
        <v>Highly Suitable</v>
      </c>
      <c r="AF295" s="171">
        <f t="shared" si="95"/>
        <v>0.84399999999999997</v>
      </c>
      <c r="AG295" s="36" t="str">
        <f t="shared" si="96"/>
        <v>Very High</v>
      </c>
    </row>
    <row r="296" spans="1:33" x14ac:dyDescent="0.25">
      <c r="A296" t="str">
        <f>INDEX(Aquifer!A:A,MATCH(B296,Aquifer!C:C,0))</f>
        <v>assam</v>
      </c>
      <c r="B296" s="29" t="s">
        <v>92</v>
      </c>
      <c r="C296" s="9">
        <v>4.0828769942943</v>
      </c>
      <c r="D296" s="7">
        <f>INDEX(Aquifer!L:L,MATCH(B296,Aquifer!C:C,0))*100</f>
        <v>181.01346001583531</v>
      </c>
      <c r="E296" s="7">
        <v>8.3000000000000007</v>
      </c>
      <c r="F296" s="7">
        <v>26.461384403554888</v>
      </c>
      <c r="G296" s="8">
        <v>0</v>
      </c>
      <c r="H296" s="8">
        <f>INDEX(Aquifer!H:H,MATCH(B296,Aquifer!C:C,0))</f>
        <v>9.58</v>
      </c>
      <c r="I296" s="8">
        <f>INDEX(surface_water_body!E:E,MATCH(B296,surface_water_body!A:A,0))</f>
        <v>0.28889337919855107</v>
      </c>
      <c r="J296" s="8">
        <f>INDEX(Aquifer!J:J,MATCH(B296,Aquifer!C:C,0))*100</f>
        <v>41.600790513833992</v>
      </c>
      <c r="K296" s="8">
        <f>(INDEX(Tariff!D:D,MATCH(Adaptation!A296,Tariff!A:A,0)))*100</f>
        <v>465.00000000000006</v>
      </c>
      <c r="L296" s="8">
        <v>50.56</v>
      </c>
      <c r="M296" s="8">
        <v>2.5</v>
      </c>
      <c r="N296" s="8">
        <v>85.17</v>
      </c>
      <c r="P296" s="15"/>
      <c r="Q296">
        <f t="shared" si="81"/>
        <v>2</v>
      </c>
      <c r="R296">
        <f t="shared" si="82"/>
        <v>2</v>
      </c>
      <c r="S296">
        <f t="shared" si="83"/>
        <v>4</v>
      </c>
      <c r="T296" s="36">
        <f t="shared" si="84"/>
        <v>1</v>
      </c>
      <c r="U296" s="36">
        <f t="shared" si="85"/>
        <v>4</v>
      </c>
      <c r="V296" s="36">
        <f t="shared" si="86"/>
        <v>4</v>
      </c>
      <c r="W296" s="36">
        <f t="shared" si="87"/>
        <v>1</v>
      </c>
      <c r="X296" s="36">
        <f t="shared" si="88"/>
        <v>2</v>
      </c>
      <c r="Y296" s="36">
        <f t="shared" si="89"/>
        <v>4</v>
      </c>
      <c r="Z296" s="36">
        <f t="shared" si="90"/>
        <v>2</v>
      </c>
      <c r="AA296" s="36">
        <f t="shared" si="91"/>
        <v>4</v>
      </c>
      <c r="AB296" s="36">
        <f t="shared" si="92"/>
        <v>4</v>
      </c>
      <c r="AC296" s="170">
        <f t="shared" si="93"/>
        <v>2.7272727272727271</v>
      </c>
      <c r="AD296" s="36">
        <f t="shared" si="94"/>
        <v>3</v>
      </c>
      <c r="AE296" s="36" t="str">
        <f t="shared" si="80"/>
        <v>Highly Suitable</v>
      </c>
      <c r="AF296" s="171">
        <f t="shared" si="95"/>
        <v>0.41699999999999998</v>
      </c>
      <c r="AG296" s="36" t="str">
        <f t="shared" si="96"/>
        <v>Moderate</v>
      </c>
    </row>
    <row r="297" spans="1:33" x14ac:dyDescent="0.25">
      <c r="A297" t="str">
        <f>INDEX(Aquifer!A:A,MATCH(B297,Aquifer!C:C,0))</f>
        <v>uttar pradesh</v>
      </c>
      <c r="B297" s="29" t="s">
        <v>453</v>
      </c>
      <c r="C297" s="9">
        <v>4.8942398747244003</v>
      </c>
      <c r="D297" s="7">
        <f>INDEX(Aquifer!L:L,MATCH(B297,Aquifer!C:C,0))*100</f>
        <v>167.69325874579434</v>
      </c>
      <c r="E297" s="7">
        <v>100</v>
      </c>
      <c r="F297" s="7">
        <v>79.134899642134755</v>
      </c>
      <c r="G297" s="8">
        <v>5</v>
      </c>
      <c r="H297" s="8">
        <f>INDEX(Aquifer!H:H,MATCH(B297,Aquifer!C:C,0))</f>
        <v>71.959999999999994</v>
      </c>
      <c r="I297" s="8">
        <f>INDEX(surface_water_body!E:E,MATCH(B297,surface_water_body!A:A,0))</f>
        <v>0.10724996008814353</v>
      </c>
      <c r="J297" s="8">
        <f>INDEX(Aquifer!J:J,MATCH(B297,Aquifer!C:C,0))*100</f>
        <v>72.363533695361227</v>
      </c>
      <c r="K297" s="8">
        <f>(INDEX(Tariff!D:D,MATCH(Adaptation!A297,Tariff!A:A,0)))*100</f>
        <v>0</v>
      </c>
      <c r="L297" s="8">
        <v>74.209999999999994</v>
      </c>
      <c r="M297" s="8">
        <v>5.8929999999999998</v>
      </c>
      <c r="N297" s="8">
        <v>95.46773331</v>
      </c>
      <c r="P297" s="15"/>
      <c r="Q297">
        <f t="shared" si="81"/>
        <v>3</v>
      </c>
      <c r="R297">
        <f t="shared" si="82"/>
        <v>3</v>
      </c>
      <c r="S297">
        <f t="shared" si="83"/>
        <v>1</v>
      </c>
      <c r="T297" s="36">
        <f t="shared" si="84"/>
        <v>4</v>
      </c>
      <c r="U297" s="36">
        <f t="shared" si="85"/>
        <v>4</v>
      </c>
      <c r="V297" s="36">
        <f t="shared" si="86"/>
        <v>2</v>
      </c>
      <c r="W297" s="36">
        <f t="shared" si="87"/>
        <v>1</v>
      </c>
      <c r="X297" s="36">
        <f t="shared" si="88"/>
        <v>3</v>
      </c>
      <c r="Y297" s="36">
        <f t="shared" si="89"/>
        <v>1</v>
      </c>
      <c r="Z297" s="36">
        <f t="shared" si="90"/>
        <v>2</v>
      </c>
      <c r="AA297" s="36">
        <f t="shared" si="91"/>
        <v>3</v>
      </c>
      <c r="AB297" s="36">
        <f t="shared" si="92"/>
        <v>4</v>
      </c>
      <c r="AC297" s="170">
        <f t="shared" si="93"/>
        <v>2.4545454545454546</v>
      </c>
      <c r="AD297" s="36">
        <f t="shared" si="94"/>
        <v>2</v>
      </c>
      <c r="AE297" s="36" t="str">
        <f t="shared" si="80"/>
        <v>Moderatly Suitable</v>
      </c>
      <c r="AF297" s="171">
        <f t="shared" si="95"/>
        <v>0.14299999999999999</v>
      </c>
      <c r="AG297" s="36" t="str">
        <f t="shared" si="96"/>
        <v>Very Low</v>
      </c>
    </row>
    <row r="298" spans="1:33" x14ac:dyDescent="0.25">
      <c r="A298" t="str">
        <f>INDEX(Aquifer!A:A,MATCH(B298,Aquifer!C:C,0))</f>
        <v>west bengal</v>
      </c>
      <c r="B298" s="29" t="s">
        <v>454</v>
      </c>
      <c r="C298" s="9">
        <v>4.5840575608104004</v>
      </c>
      <c r="D298" s="7">
        <f>INDEX(Aquifer!L:L,MATCH(B298,Aquifer!C:C,0))*100</f>
        <v>209.0279487943869</v>
      </c>
      <c r="E298" s="7">
        <v>23.5</v>
      </c>
      <c r="F298" s="7">
        <v>45.758884466649732</v>
      </c>
      <c r="G298" s="8">
        <v>76</v>
      </c>
      <c r="H298" s="8">
        <f>INDEX(Aquifer!H:H,MATCH(B298,Aquifer!C:C,0))</f>
        <v>35.57</v>
      </c>
      <c r="I298" s="8">
        <f>INDEX(surface_water_body!E:E,MATCH(B298,surface_water_body!A:A,0))</f>
        <v>1.4313594863935075</v>
      </c>
      <c r="J298" s="8">
        <f>INDEX(Aquifer!J:J,MATCH(B298,Aquifer!C:C,0))*100</f>
        <v>62.411085525074014</v>
      </c>
      <c r="K298" s="8">
        <f>(INDEX(Tariff!D:D,MATCH(Adaptation!A298,Tariff!A:A,0)))*100</f>
        <v>459.99999999999994</v>
      </c>
      <c r="L298" s="8">
        <v>83.509999999999991</v>
      </c>
      <c r="M298" s="8">
        <v>5.3</v>
      </c>
      <c r="N298" s="8">
        <v>96.308014749999998</v>
      </c>
      <c r="P298" s="15"/>
      <c r="Q298">
        <f t="shared" si="81"/>
        <v>3</v>
      </c>
      <c r="R298">
        <f t="shared" si="82"/>
        <v>2</v>
      </c>
      <c r="S298">
        <f t="shared" si="83"/>
        <v>4</v>
      </c>
      <c r="T298" s="36">
        <f t="shared" si="84"/>
        <v>2</v>
      </c>
      <c r="U298" s="36">
        <f t="shared" si="85"/>
        <v>1</v>
      </c>
      <c r="V298" s="36">
        <f t="shared" si="86"/>
        <v>4</v>
      </c>
      <c r="W298" s="36">
        <f t="shared" si="87"/>
        <v>2</v>
      </c>
      <c r="X298" s="36">
        <f t="shared" si="88"/>
        <v>3</v>
      </c>
      <c r="Y298" s="36">
        <f t="shared" si="89"/>
        <v>4</v>
      </c>
      <c r="Z298" s="36">
        <f t="shared" si="90"/>
        <v>1</v>
      </c>
      <c r="AA298" s="36">
        <f t="shared" si="91"/>
        <v>3</v>
      </c>
      <c r="AB298" s="36">
        <f t="shared" si="92"/>
        <v>4</v>
      </c>
      <c r="AC298" s="170">
        <f t="shared" si="93"/>
        <v>2.9090909090909092</v>
      </c>
      <c r="AD298" s="36">
        <f t="shared" si="94"/>
        <v>3</v>
      </c>
      <c r="AE298" s="36" t="str">
        <f t="shared" si="80"/>
        <v>Highly Suitable</v>
      </c>
      <c r="AF298" s="171">
        <f t="shared" si="95"/>
        <v>0.63600000000000001</v>
      </c>
      <c r="AG298" s="36" t="str">
        <f t="shared" si="96"/>
        <v>High</v>
      </c>
    </row>
    <row r="299" spans="1:33" x14ac:dyDescent="0.25">
      <c r="A299" t="str">
        <f>INDEX(Aquifer!A:A,MATCH(B299,Aquifer!C:C,0))</f>
        <v>telangana</v>
      </c>
      <c r="B299" s="29" t="s">
        <v>93</v>
      </c>
      <c r="C299" s="9">
        <v>5.3165123198976003</v>
      </c>
      <c r="D299" s="7">
        <f>INDEX(Aquifer!L:L,MATCH(B299,Aquifer!C:C,0))*100</f>
        <v>132.03732990321515</v>
      </c>
      <c r="E299" s="7">
        <v>47.8</v>
      </c>
      <c r="F299" s="7">
        <v>69.308391775469758</v>
      </c>
      <c r="G299" s="8">
        <v>100</v>
      </c>
      <c r="H299" s="8">
        <f>INDEX(Aquifer!H:H,MATCH(B299,Aquifer!C:C,0))</f>
        <v>41.34</v>
      </c>
      <c r="I299" s="8">
        <f>INDEX(surface_water_body!E:E,MATCH(B299,surface_water_body!A:A,0))</f>
        <v>0.91253398590467916</v>
      </c>
      <c r="J299" s="8">
        <f>INDEX(Aquifer!J:J,MATCH(B299,Aquifer!C:C,0))*100</f>
        <v>70.822153737100209</v>
      </c>
      <c r="K299" s="8">
        <f>(INDEX(Tariff!D:D,MATCH(Adaptation!A299,Tariff!A:A,0)))*100</f>
        <v>0</v>
      </c>
      <c r="L299" s="8">
        <v>60.160000000000004</v>
      </c>
      <c r="M299" s="8">
        <v>7.3</v>
      </c>
      <c r="N299" s="8">
        <v>85.970325279999997</v>
      </c>
      <c r="P299" s="15"/>
      <c r="Q299">
        <f t="shared" si="81"/>
        <v>4</v>
      </c>
      <c r="R299">
        <f t="shared" si="82"/>
        <v>4</v>
      </c>
      <c r="S299">
        <f t="shared" si="83"/>
        <v>3</v>
      </c>
      <c r="T299" s="36">
        <f t="shared" si="84"/>
        <v>4</v>
      </c>
      <c r="U299" s="36">
        <f t="shared" si="85"/>
        <v>1</v>
      </c>
      <c r="V299" s="36">
        <f t="shared" si="86"/>
        <v>4</v>
      </c>
      <c r="W299" s="36">
        <f t="shared" si="87"/>
        <v>1</v>
      </c>
      <c r="X299" s="36">
        <f t="shared" si="88"/>
        <v>3</v>
      </c>
      <c r="Y299" s="36">
        <f t="shared" si="89"/>
        <v>1</v>
      </c>
      <c r="Z299" s="36">
        <f t="shared" si="90"/>
        <v>2</v>
      </c>
      <c r="AA299" s="36">
        <f t="shared" si="91"/>
        <v>3</v>
      </c>
      <c r="AB299" s="36">
        <f t="shared" si="92"/>
        <v>4</v>
      </c>
      <c r="AC299" s="170">
        <f t="shared" si="93"/>
        <v>3</v>
      </c>
      <c r="AD299" s="36">
        <f t="shared" si="94"/>
        <v>3</v>
      </c>
      <c r="AE299" s="36" t="str">
        <f t="shared" si="80"/>
        <v>Highly Suitable</v>
      </c>
      <c r="AF299" s="171">
        <f t="shared" si="95"/>
        <v>0.74399999999999999</v>
      </c>
      <c r="AG299" s="36" t="str">
        <f t="shared" si="96"/>
        <v>High</v>
      </c>
    </row>
    <row r="300" spans="1:33" x14ac:dyDescent="0.25">
      <c r="A300" t="str">
        <f>INDEX(Aquifer!A:A,MATCH(B300,Aquifer!C:C,0))</f>
        <v>uttar pradesh</v>
      </c>
      <c r="B300" s="29" t="s">
        <v>455</v>
      </c>
      <c r="C300" s="9">
        <v>4.7807951048224</v>
      </c>
      <c r="D300" s="7">
        <f>INDEX(Aquifer!L:L,MATCH(B300,Aquifer!C:C,0))*100</f>
        <v>170.94757802692524</v>
      </c>
      <c r="E300" s="7">
        <v>97.8</v>
      </c>
      <c r="F300" s="7">
        <v>69.909016238074173</v>
      </c>
      <c r="G300" s="8">
        <v>24</v>
      </c>
      <c r="H300" s="8">
        <f>INDEX(Aquifer!H:H,MATCH(B300,Aquifer!C:C,0))</f>
        <v>64.78</v>
      </c>
      <c r="I300" s="8">
        <f>INDEX(surface_water_body!E:E,MATCH(B300,surface_water_body!A:A,0))</f>
        <v>0.32812532867026245</v>
      </c>
      <c r="J300" s="8">
        <f>INDEX(Aquifer!J:J,MATCH(B300,Aquifer!C:C,0))*100</f>
        <v>61.05173580278236</v>
      </c>
      <c r="K300" s="8">
        <f>(INDEX(Tariff!D:D,MATCH(Adaptation!A300,Tariff!A:A,0)))*100</f>
        <v>0</v>
      </c>
      <c r="L300" s="8">
        <v>69.010000000000005</v>
      </c>
      <c r="M300" s="8">
        <v>4.0199999999999996</v>
      </c>
      <c r="N300" s="8">
        <v>86.998718019999998</v>
      </c>
      <c r="P300" s="15"/>
      <c r="Q300">
        <f t="shared" si="81"/>
        <v>3</v>
      </c>
      <c r="R300">
        <f t="shared" si="82"/>
        <v>3</v>
      </c>
      <c r="S300">
        <f t="shared" si="83"/>
        <v>1</v>
      </c>
      <c r="T300" s="36">
        <f t="shared" si="84"/>
        <v>4</v>
      </c>
      <c r="U300" s="36">
        <f t="shared" si="85"/>
        <v>4</v>
      </c>
      <c r="V300" s="36">
        <f t="shared" si="86"/>
        <v>3</v>
      </c>
      <c r="W300" s="36">
        <f t="shared" si="87"/>
        <v>1</v>
      </c>
      <c r="X300" s="36">
        <f t="shared" si="88"/>
        <v>3</v>
      </c>
      <c r="Y300" s="36">
        <f t="shared" si="89"/>
        <v>1</v>
      </c>
      <c r="Z300" s="36">
        <f t="shared" si="90"/>
        <v>2</v>
      </c>
      <c r="AA300" s="36">
        <f t="shared" si="91"/>
        <v>4</v>
      </c>
      <c r="AB300" s="36">
        <f t="shared" si="92"/>
        <v>4</v>
      </c>
      <c r="AC300" s="170">
        <f t="shared" si="93"/>
        <v>2.6363636363636362</v>
      </c>
      <c r="AD300" s="36">
        <f t="shared" si="94"/>
        <v>3</v>
      </c>
      <c r="AE300" s="36" t="str">
        <f t="shared" si="80"/>
        <v>Highly Suitable</v>
      </c>
      <c r="AF300" s="171">
        <f t="shared" si="95"/>
        <v>0.32700000000000001</v>
      </c>
      <c r="AG300" s="36" t="str">
        <f t="shared" si="96"/>
        <v>Low</v>
      </c>
    </row>
    <row r="301" spans="1:33" x14ac:dyDescent="0.25">
      <c r="A301" t="str">
        <f>INDEX(Aquifer!A:A,MATCH(B301,Aquifer!C:C,0))</f>
        <v>uttar pradesh</v>
      </c>
      <c r="B301" s="29" t="s">
        <v>456</v>
      </c>
      <c r="C301" s="9">
        <v>4.8882094363463002</v>
      </c>
      <c r="D301" s="7">
        <f>INDEX(Aquifer!L:L,MATCH(B301,Aquifer!C:C,0))*100</f>
        <v>167.63485659925306</v>
      </c>
      <c r="E301" s="7">
        <v>89.2</v>
      </c>
      <c r="F301" s="7">
        <v>80.40446970058737</v>
      </c>
      <c r="G301" s="8">
        <v>16</v>
      </c>
      <c r="H301" s="8">
        <f>INDEX(Aquifer!H:H,MATCH(B301,Aquifer!C:C,0))</f>
        <v>58.71</v>
      </c>
      <c r="I301" s="8">
        <f>INDEX(surface_water_body!E:E,MATCH(B301,surface_water_body!A:A,0))</f>
        <v>0.8162050464582784</v>
      </c>
      <c r="J301" s="8">
        <f>INDEX(Aquifer!J:J,MATCH(B301,Aquifer!C:C,0))*100</f>
        <v>57.915800482087519</v>
      </c>
      <c r="K301" s="8">
        <f>(INDEX(Tariff!D:D,MATCH(Adaptation!A301,Tariff!A:A,0)))*100</f>
        <v>0</v>
      </c>
      <c r="L301" s="8">
        <v>66.990000000000009</v>
      </c>
      <c r="M301" s="8">
        <v>5.93</v>
      </c>
      <c r="N301" s="8">
        <v>95.840034950000003</v>
      </c>
      <c r="P301" s="15"/>
      <c r="Q301">
        <f t="shared" si="81"/>
        <v>3</v>
      </c>
      <c r="R301">
        <f t="shared" si="82"/>
        <v>3</v>
      </c>
      <c r="S301">
        <f t="shared" si="83"/>
        <v>1</v>
      </c>
      <c r="T301" s="36">
        <f t="shared" si="84"/>
        <v>4</v>
      </c>
      <c r="U301" s="36">
        <f t="shared" si="85"/>
        <v>4</v>
      </c>
      <c r="V301" s="36">
        <f t="shared" si="86"/>
        <v>3</v>
      </c>
      <c r="W301" s="36">
        <f t="shared" si="87"/>
        <v>1</v>
      </c>
      <c r="X301" s="36">
        <f t="shared" si="88"/>
        <v>3</v>
      </c>
      <c r="Y301" s="36">
        <f t="shared" si="89"/>
        <v>1</v>
      </c>
      <c r="Z301" s="36">
        <f t="shared" si="90"/>
        <v>2</v>
      </c>
      <c r="AA301" s="36">
        <f t="shared" si="91"/>
        <v>3</v>
      </c>
      <c r="AB301" s="36">
        <f t="shared" si="92"/>
        <v>4</v>
      </c>
      <c r="AC301" s="170">
        <f t="shared" si="93"/>
        <v>2.5454545454545454</v>
      </c>
      <c r="AD301" s="36">
        <f t="shared" si="94"/>
        <v>3</v>
      </c>
      <c r="AE301" s="36" t="str">
        <f t="shared" si="80"/>
        <v>Highly Suitable</v>
      </c>
      <c r="AF301" s="171">
        <f t="shared" si="95"/>
        <v>0.22</v>
      </c>
      <c r="AG301" s="36" t="str">
        <f t="shared" si="96"/>
        <v>Low</v>
      </c>
    </row>
    <row r="302" spans="1:33" x14ac:dyDescent="0.25">
      <c r="A302" t="str">
        <f>INDEX(Aquifer!A:A,MATCH(B302,Aquifer!C:C,0))</f>
        <v>chhattisgarh</v>
      </c>
      <c r="B302" s="29" t="s">
        <v>457</v>
      </c>
      <c r="C302" s="9">
        <v>5.1835814736446002</v>
      </c>
      <c r="D302" s="7">
        <f>INDEX(Aquifer!L:L,MATCH(B302,Aquifer!C:C,0))*100</f>
        <v>116.97843209779228</v>
      </c>
      <c r="E302" s="7">
        <v>77.2</v>
      </c>
      <c r="F302" s="7">
        <v>46.722173728149684</v>
      </c>
      <c r="G302" s="8">
        <v>98</v>
      </c>
      <c r="H302" s="8">
        <f>INDEX(Aquifer!H:H,MATCH(B302,Aquifer!C:C,0))</f>
        <v>61.56</v>
      </c>
      <c r="I302" s="8">
        <f>INDEX(surface_water_body!E:E,MATCH(B302,surface_water_body!A:A,0))</f>
        <v>1.3998355452249378</v>
      </c>
      <c r="J302" s="8">
        <f>INDEX(Aquifer!J:J,MATCH(B302,Aquifer!C:C,0))*100</f>
        <v>56.588902575856871</v>
      </c>
      <c r="K302" s="8">
        <f>(INDEX(Tariff!D:D,MATCH(Adaptation!A302,Tariff!A:A,0)))*100</f>
        <v>0</v>
      </c>
      <c r="L302" s="8">
        <v>20.119999999999997</v>
      </c>
      <c r="M302" s="8">
        <v>5.9</v>
      </c>
      <c r="N302" s="8">
        <v>88.19</v>
      </c>
      <c r="P302" s="15"/>
      <c r="Q302">
        <f t="shared" si="81"/>
        <v>3</v>
      </c>
      <c r="R302">
        <f t="shared" si="82"/>
        <v>4</v>
      </c>
      <c r="S302">
        <f t="shared" si="83"/>
        <v>1</v>
      </c>
      <c r="T302" s="36">
        <f t="shared" si="84"/>
        <v>2</v>
      </c>
      <c r="U302" s="36">
        <f t="shared" si="85"/>
        <v>1</v>
      </c>
      <c r="V302" s="36">
        <f t="shared" si="86"/>
        <v>3</v>
      </c>
      <c r="W302" s="36">
        <f t="shared" si="87"/>
        <v>2</v>
      </c>
      <c r="X302" s="36">
        <f t="shared" si="88"/>
        <v>3</v>
      </c>
      <c r="Y302" s="36">
        <f t="shared" si="89"/>
        <v>1</v>
      </c>
      <c r="Z302" s="36">
        <f t="shared" si="90"/>
        <v>4</v>
      </c>
      <c r="AA302" s="36">
        <f t="shared" si="91"/>
        <v>3</v>
      </c>
      <c r="AB302" s="36">
        <f t="shared" si="92"/>
        <v>4</v>
      </c>
      <c r="AC302" s="170">
        <f t="shared" si="93"/>
        <v>2.7272727272727271</v>
      </c>
      <c r="AD302" s="36">
        <f t="shared" si="94"/>
        <v>3</v>
      </c>
      <c r="AE302" s="36" t="str">
        <f t="shared" si="80"/>
        <v>Highly Suitable</v>
      </c>
      <c r="AF302" s="171">
        <f t="shared" si="95"/>
        <v>0.41699999999999998</v>
      </c>
      <c r="AG302" s="36" t="str">
        <f t="shared" si="96"/>
        <v>Moderate</v>
      </c>
    </row>
    <row r="303" spans="1:33" x14ac:dyDescent="0.25">
      <c r="A303" t="str">
        <f>INDEX(Aquifer!A:A,MATCH(B303,Aquifer!C:C,0))</f>
        <v>karnataka</v>
      </c>
      <c r="B303" s="29" t="s">
        <v>458</v>
      </c>
      <c r="C303" s="8">
        <v>5.38</v>
      </c>
      <c r="D303" s="7">
        <f>INDEX(Aquifer!L:L,MATCH(B303,Aquifer!C:C,0))*100</f>
        <v>105.12469928520743</v>
      </c>
      <c r="E303" s="7">
        <v>22.7</v>
      </c>
      <c r="F303" s="7">
        <v>50.358302198811778</v>
      </c>
      <c r="G303" s="8">
        <v>100</v>
      </c>
      <c r="H303" s="8">
        <f>INDEX(Aquifer!H:H,MATCH(B303,Aquifer!C:C,0))</f>
        <v>95.77</v>
      </c>
      <c r="I303" s="8">
        <f>INDEX(surface_water_body!E:E,MATCH(B303,surface_water_body!A:A,0))</f>
        <v>1.0431525217752979</v>
      </c>
      <c r="J303" s="8">
        <f>INDEX(Aquifer!J:J,MATCH(B303,Aquifer!C:C,0))*100</f>
        <v>48.702207287194589</v>
      </c>
      <c r="K303" s="8">
        <f>(INDEX(Tariff!D:D,MATCH(Adaptation!A303,Tariff!A:A,0)))*100</f>
        <v>0</v>
      </c>
      <c r="L303" s="8">
        <v>72.11999999999999</v>
      </c>
      <c r="M303" s="8">
        <v>7.3</v>
      </c>
      <c r="N303" s="8">
        <v>93.69</v>
      </c>
      <c r="P303" s="15"/>
      <c r="Q303">
        <f t="shared" si="81"/>
        <v>4</v>
      </c>
      <c r="R303">
        <f t="shared" si="82"/>
        <v>4</v>
      </c>
      <c r="S303">
        <f t="shared" si="83"/>
        <v>4</v>
      </c>
      <c r="T303" s="36">
        <f t="shared" si="84"/>
        <v>3</v>
      </c>
      <c r="U303" s="36">
        <f t="shared" si="85"/>
        <v>1</v>
      </c>
      <c r="V303" s="36">
        <f t="shared" si="86"/>
        <v>2</v>
      </c>
      <c r="W303" s="36">
        <f t="shared" si="87"/>
        <v>2</v>
      </c>
      <c r="X303" s="36">
        <f t="shared" si="88"/>
        <v>2</v>
      </c>
      <c r="Y303" s="36">
        <f t="shared" si="89"/>
        <v>1</v>
      </c>
      <c r="Z303" s="36">
        <f t="shared" si="90"/>
        <v>2</v>
      </c>
      <c r="AA303" s="36">
        <f t="shared" si="91"/>
        <v>3</v>
      </c>
      <c r="AB303" s="36">
        <f t="shared" si="92"/>
        <v>4</v>
      </c>
      <c r="AC303" s="170">
        <f t="shared" si="93"/>
        <v>2.8181818181818183</v>
      </c>
      <c r="AD303" s="36">
        <f t="shared" si="94"/>
        <v>3</v>
      </c>
      <c r="AE303" s="36" t="str">
        <f t="shared" si="80"/>
        <v>Highly Suitable</v>
      </c>
      <c r="AF303" s="171">
        <f t="shared" si="95"/>
        <v>0.52700000000000002</v>
      </c>
      <c r="AG303" s="36" t="str">
        <f t="shared" si="96"/>
        <v>Moderate</v>
      </c>
    </row>
    <row r="304" spans="1:33" x14ac:dyDescent="0.25">
      <c r="A304" t="str">
        <f>INDEX(Aquifer!A:A,MATCH(B304,Aquifer!C:C,0))</f>
        <v>bihar</v>
      </c>
      <c r="B304" s="29" t="s">
        <v>459</v>
      </c>
      <c r="C304" s="9">
        <v>4.6875948207314</v>
      </c>
      <c r="D304" s="7">
        <f>INDEX(Aquifer!L:L,MATCH(B304,Aquifer!C:C,0))*100</f>
        <v>172.45339033368958</v>
      </c>
      <c r="E304" s="7">
        <v>77</v>
      </c>
      <c r="F304" s="7">
        <v>53.287933030066483</v>
      </c>
      <c r="G304" s="8">
        <v>44</v>
      </c>
      <c r="H304" s="8">
        <f>INDEX(Aquifer!H:H,MATCH(B304,Aquifer!C:C,0))</f>
        <v>68.849999999999994</v>
      </c>
      <c r="I304" s="8">
        <f>INDEX(surface_water_body!E:E,MATCH(B304,surface_water_body!A:A,0))</f>
        <v>0.45752137122284642</v>
      </c>
      <c r="J304" s="8">
        <f>INDEX(Aquifer!J:J,MATCH(B304,Aquifer!C:C,0))*100</f>
        <v>64.186897366515495</v>
      </c>
      <c r="K304" s="8">
        <f>(INDEX(Tariff!D:D,MATCH(Adaptation!A304,Tariff!A:A,0)))*100</f>
        <v>67.5</v>
      </c>
      <c r="L304" s="8">
        <v>65.169999999999987</v>
      </c>
      <c r="M304" s="8">
        <v>5.4</v>
      </c>
      <c r="N304" s="8">
        <v>97.83</v>
      </c>
      <c r="P304" s="15"/>
      <c r="Q304">
        <f t="shared" si="81"/>
        <v>3</v>
      </c>
      <c r="R304">
        <f t="shared" si="82"/>
        <v>3</v>
      </c>
      <c r="S304">
        <f t="shared" si="83"/>
        <v>1</v>
      </c>
      <c r="T304" s="36">
        <f t="shared" si="84"/>
        <v>3</v>
      </c>
      <c r="U304" s="36">
        <f t="shared" si="85"/>
        <v>3</v>
      </c>
      <c r="V304" s="36">
        <f t="shared" si="86"/>
        <v>3</v>
      </c>
      <c r="W304" s="36">
        <f t="shared" si="87"/>
        <v>1</v>
      </c>
      <c r="X304" s="36">
        <f t="shared" si="88"/>
        <v>3</v>
      </c>
      <c r="Y304" s="36">
        <f t="shared" si="89"/>
        <v>1</v>
      </c>
      <c r="Z304" s="36">
        <f t="shared" si="90"/>
        <v>2</v>
      </c>
      <c r="AA304" s="36">
        <f t="shared" si="91"/>
        <v>3</v>
      </c>
      <c r="AB304" s="36">
        <f t="shared" si="92"/>
        <v>4</v>
      </c>
      <c r="AC304" s="170">
        <f t="shared" si="93"/>
        <v>2.4545454545454546</v>
      </c>
      <c r="AD304" s="36">
        <f t="shared" si="94"/>
        <v>2</v>
      </c>
      <c r="AE304" s="36" t="str">
        <f t="shared" si="80"/>
        <v>Moderatly Suitable</v>
      </c>
      <c r="AF304" s="171">
        <f t="shared" si="95"/>
        <v>0.14299999999999999</v>
      </c>
      <c r="AG304" s="36" t="str">
        <f t="shared" si="96"/>
        <v>Very Low</v>
      </c>
    </row>
    <row r="305" spans="1:33" x14ac:dyDescent="0.25">
      <c r="A305" t="str">
        <f>INDEX(Aquifer!A:A,MATCH(B305,Aquifer!C:C,0))</f>
        <v>uttar pradesh</v>
      </c>
      <c r="B305" s="29" t="s">
        <v>460</v>
      </c>
      <c r="C305" s="9">
        <v>4.7980978174375997</v>
      </c>
      <c r="D305" s="7">
        <f>INDEX(Aquifer!L:L,MATCH(B305,Aquifer!C:C,0))*100</f>
        <v>150.69358243709738</v>
      </c>
      <c r="E305" s="7">
        <v>88.1</v>
      </c>
      <c r="F305" s="7">
        <v>73.431217591437203</v>
      </c>
      <c r="G305" s="8">
        <v>3</v>
      </c>
      <c r="H305" s="8">
        <f>INDEX(Aquifer!H:H,MATCH(B305,Aquifer!C:C,0))</f>
        <v>60.04</v>
      </c>
      <c r="I305" s="8">
        <f>INDEX(surface_water_body!E:E,MATCH(B305,surface_water_body!A:A,0))</f>
        <v>0.37582910355894733</v>
      </c>
      <c r="J305" s="8">
        <f>INDEX(Aquifer!J:J,MATCH(B305,Aquifer!C:C,0))*100</f>
        <v>76.926803173424915</v>
      </c>
      <c r="K305" s="8">
        <f>(INDEX(Tariff!D:D,MATCH(Adaptation!A305,Tariff!A:A,0)))*100</f>
        <v>0</v>
      </c>
      <c r="L305" s="8">
        <v>86.02</v>
      </c>
      <c r="M305" s="8">
        <v>6.15</v>
      </c>
      <c r="N305" s="8">
        <v>94.19447538</v>
      </c>
      <c r="P305" s="15"/>
      <c r="Q305">
        <f t="shared" si="81"/>
        <v>3</v>
      </c>
      <c r="R305">
        <f t="shared" si="82"/>
        <v>3</v>
      </c>
      <c r="S305">
        <f t="shared" si="83"/>
        <v>1</v>
      </c>
      <c r="T305" s="36">
        <f t="shared" si="84"/>
        <v>4</v>
      </c>
      <c r="U305" s="36">
        <f t="shared" si="85"/>
        <v>4</v>
      </c>
      <c r="V305" s="36">
        <f t="shared" si="86"/>
        <v>3</v>
      </c>
      <c r="W305" s="36">
        <f t="shared" si="87"/>
        <v>1</v>
      </c>
      <c r="X305" s="36">
        <f t="shared" si="88"/>
        <v>4</v>
      </c>
      <c r="Y305" s="36">
        <f t="shared" si="89"/>
        <v>1</v>
      </c>
      <c r="Z305" s="36">
        <f t="shared" si="90"/>
        <v>1</v>
      </c>
      <c r="AA305" s="36">
        <f t="shared" si="91"/>
        <v>3</v>
      </c>
      <c r="AB305" s="36">
        <f t="shared" si="92"/>
        <v>4</v>
      </c>
      <c r="AC305" s="170">
        <f t="shared" si="93"/>
        <v>2.5454545454545454</v>
      </c>
      <c r="AD305" s="36">
        <f t="shared" si="94"/>
        <v>3</v>
      </c>
      <c r="AE305" s="36" t="str">
        <f t="shared" si="80"/>
        <v>Highly Suitable</v>
      </c>
      <c r="AF305" s="171">
        <f t="shared" si="95"/>
        <v>0.22</v>
      </c>
      <c r="AG305" s="36" t="str">
        <f t="shared" si="96"/>
        <v>Low</v>
      </c>
    </row>
    <row r="306" spans="1:33" x14ac:dyDescent="0.25">
      <c r="A306" t="str">
        <f>INDEX(Aquifer!A:A,MATCH(B306,Aquifer!C:C,0))</f>
        <v>sikkim</v>
      </c>
      <c r="B306" s="29" t="s">
        <v>94</v>
      </c>
      <c r="C306" s="9">
        <v>3.8423830869742002</v>
      </c>
      <c r="D306" s="7" t="e">
        <f>INDEX(Aquifer!L:L,MATCH(B306,Aquifer!C:C,0))*100</f>
        <v>#N/A</v>
      </c>
      <c r="E306" s="7">
        <v>7.4</v>
      </c>
      <c r="F306" s="7">
        <v>13.337641678266058</v>
      </c>
      <c r="G306" s="8">
        <v>0</v>
      </c>
      <c r="H306" s="8">
        <f>INDEX(Aquifer!H:H,MATCH(B306,Aquifer!C:C,0))</f>
        <v>7.2</v>
      </c>
      <c r="I306" s="8">
        <f>INDEX(surface_water_body!E:E,MATCH(B306,surface_water_body!A:A,0))</f>
        <v>2.0212579942822748E-2</v>
      </c>
      <c r="J306" s="8" t="e">
        <f>INDEX(Aquifer!J:J,MATCH(B306,Aquifer!C:C,0))*100</f>
        <v>#N/A</v>
      </c>
      <c r="K306" s="8">
        <f>(INDEX(Tariff!D:D,MATCH(Adaptation!A306,Tariff!A:A,0)))*100</f>
        <v>0</v>
      </c>
      <c r="L306" s="8">
        <v>0.01</v>
      </c>
      <c r="M306" s="8">
        <v>5.1017980842765711</v>
      </c>
      <c r="N306" s="8">
        <v>80.155054360000008</v>
      </c>
      <c r="P306" s="15"/>
      <c r="Q306">
        <f t="shared" si="81"/>
        <v>2</v>
      </c>
      <c r="R306" t="e">
        <f t="shared" si="82"/>
        <v>#N/A</v>
      </c>
      <c r="S306">
        <f t="shared" si="83"/>
        <v>4</v>
      </c>
      <c r="T306" s="36">
        <f t="shared" si="84"/>
        <v>1</v>
      </c>
      <c r="U306" s="36">
        <f t="shared" si="85"/>
        <v>4</v>
      </c>
      <c r="V306" s="36">
        <f t="shared" si="86"/>
        <v>4</v>
      </c>
      <c r="W306" s="36">
        <f t="shared" si="87"/>
        <v>1</v>
      </c>
      <c r="X306" s="36" t="e">
        <f t="shared" si="88"/>
        <v>#N/A</v>
      </c>
      <c r="Y306" s="36">
        <f t="shared" si="89"/>
        <v>1</v>
      </c>
      <c r="Z306" s="36">
        <f t="shared" si="90"/>
        <v>4</v>
      </c>
      <c r="AA306" s="36">
        <f t="shared" si="91"/>
        <v>3</v>
      </c>
      <c r="AB306" s="36">
        <f t="shared" si="92"/>
        <v>4</v>
      </c>
      <c r="AC306" s="170"/>
      <c r="AF306" s="171"/>
      <c r="AG306" s="36" t="s">
        <v>95</v>
      </c>
    </row>
    <row r="307" spans="1:33" x14ac:dyDescent="0.25">
      <c r="A307" t="str">
        <f>INDEX(Aquifer!A:A,MATCH(B307,Aquifer!C:C,0))</f>
        <v>tripura</v>
      </c>
      <c r="B307" s="29" t="s">
        <v>461</v>
      </c>
      <c r="C307" s="9">
        <v>4.6123687127441997</v>
      </c>
      <c r="D307" s="7">
        <f>INDEX(Aquifer!L:L,MATCH(B307,Aquifer!C:C,0))*100</f>
        <v>197.95734037379282</v>
      </c>
      <c r="E307" s="7">
        <v>25.8</v>
      </c>
      <c r="F307" s="7">
        <v>41.682693609989975</v>
      </c>
      <c r="G307" s="8">
        <v>100</v>
      </c>
      <c r="H307" s="8">
        <f>INDEX(Aquifer!H:H,MATCH(B307,Aquifer!C:C,0))</f>
        <v>6.21</v>
      </c>
      <c r="I307" s="8">
        <f>INDEX(surface_water_body!E:E,MATCH(B307,surface_water_body!A:A,0))</f>
        <v>0</v>
      </c>
      <c r="J307" s="8">
        <f>INDEX(Aquifer!J:J,MATCH(B307,Aquifer!C:C,0))*100</f>
        <v>27.230760498716634</v>
      </c>
      <c r="K307" s="8">
        <f>(INDEX(Tariff!D:D,MATCH(Adaptation!A307,Tariff!A:A,0)))*100</f>
        <v>405</v>
      </c>
      <c r="L307" s="8">
        <v>17.130000000000003</v>
      </c>
      <c r="M307" s="8">
        <v>2.9</v>
      </c>
      <c r="N307" s="8">
        <v>97.561004398000009</v>
      </c>
      <c r="P307" s="15"/>
      <c r="Q307">
        <f t="shared" si="81"/>
        <v>3</v>
      </c>
      <c r="R307">
        <f t="shared" si="82"/>
        <v>2</v>
      </c>
      <c r="S307">
        <f t="shared" si="83"/>
        <v>3</v>
      </c>
      <c r="T307" s="36">
        <f t="shared" si="84"/>
        <v>2</v>
      </c>
      <c r="U307" s="36">
        <f t="shared" si="85"/>
        <v>1</v>
      </c>
      <c r="V307" s="36">
        <f t="shared" si="86"/>
        <v>4</v>
      </c>
      <c r="W307" s="36">
        <f t="shared" si="87"/>
        <v>1</v>
      </c>
      <c r="X307" s="36">
        <f t="shared" si="88"/>
        <v>2</v>
      </c>
      <c r="Y307" s="36">
        <f t="shared" si="89"/>
        <v>4</v>
      </c>
      <c r="Z307" s="36">
        <f t="shared" si="90"/>
        <v>4</v>
      </c>
      <c r="AA307" s="36">
        <f t="shared" si="91"/>
        <v>4</v>
      </c>
      <c r="AB307" s="36">
        <f t="shared" si="92"/>
        <v>4</v>
      </c>
      <c r="AC307" s="170">
        <f t="shared" si="93"/>
        <v>3</v>
      </c>
      <c r="AD307" s="36">
        <f t="shared" si="94"/>
        <v>3</v>
      </c>
      <c r="AE307" s="36" t="str">
        <f t="shared" si="80"/>
        <v>Highly Suitable</v>
      </c>
      <c r="AF307" s="171">
        <f t="shared" si="95"/>
        <v>0.74399999999999999</v>
      </c>
      <c r="AG307" s="36" t="str">
        <f t="shared" si="96"/>
        <v>High</v>
      </c>
    </row>
    <row r="308" spans="1:33" x14ac:dyDescent="0.25">
      <c r="A308" t="str">
        <f>INDEX(Aquifer!A:A,MATCH(B308,Aquifer!C:C,0))</f>
        <v>jammu and kashmir</v>
      </c>
      <c r="B308" s="29" t="s">
        <v>462</v>
      </c>
      <c r="C308" s="9">
        <v>4.4442523039337001</v>
      </c>
      <c r="D308" s="7">
        <f>INDEX(Aquifer!L:L,MATCH(B308,Aquifer!C:C,0))*100</f>
        <v>132.99886941775014</v>
      </c>
      <c r="E308" s="7">
        <v>70.599999999999994</v>
      </c>
      <c r="F308" s="7">
        <v>48.39833575753476</v>
      </c>
      <c r="G308" s="8">
        <v>0</v>
      </c>
      <c r="H308" s="8">
        <f>INDEX(Aquifer!H:H,MATCH(B308,Aquifer!C:C,0))</f>
        <v>78.209999999999994</v>
      </c>
      <c r="I308" s="8">
        <f>INDEX(surface_water_body!E:E,MATCH(B308,surface_water_body!A:A,0))</f>
        <v>6.4932996669445333E-5</v>
      </c>
      <c r="J308" s="8">
        <f>INDEX(Aquifer!J:J,MATCH(B308,Aquifer!C:C,0))*100</f>
        <v>60.463129112193457</v>
      </c>
      <c r="K308" s="8">
        <f>(INDEX(Tariff!D:D,MATCH(Adaptation!A308,Tariff!A:A,0)))*100</f>
        <v>235</v>
      </c>
      <c r="L308" s="8">
        <v>0.82000000000000006</v>
      </c>
      <c r="M308" s="8">
        <v>7.4</v>
      </c>
      <c r="N308" s="8">
        <v>98.759999999999991</v>
      </c>
      <c r="P308" s="15"/>
      <c r="Q308">
        <f t="shared" si="81"/>
        <v>2</v>
      </c>
      <c r="R308">
        <f t="shared" si="82"/>
        <v>4</v>
      </c>
      <c r="S308">
        <f t="shared" si="83"/>
        <v>2</v>
      </c>
      <c r="T308" s="36">
        <f t="shared" si="84"/>
        <v>3</v>
      </c>
      <c r="U308" s="36">
        <f t="shared" si="85"/>
        <v>4</v>
      </c>
      <c r="V308" s="36">
        <f t="shared" si="86"/>
        <v>2</v>
      </c>
      <c r="W308" s="36">
        <f t="shared" si="87"/>
        <v>1</v>
      </c>
      <c r="X308" s="36">
        <f t="shared" si="88"/>
        <v>3</v>
      </c>
      <c r="Y308" s="36">
        <f t="shared" si="89"/>
        <v>3</v>
      </c>
      <c r="Z308" s="36">
        <f t="shared" si="90"/>
        <v>4</v>
      </c>
      <c r="AA308" s="36">
        <f t="shared" si="91"/>
        <v>3</v>
      </c>
      <c r="AB308" s="36">
        <f t="shared" si="92"/>
        <v>4</v>
      </c>
      <c r="AC308" s="170">
        <f t="shared" si="93"/>
        <v>2.8181818181818183</v>
      </c>
      <c r="AD308" s="36">
        <f t="shared" si="94"/>
        <v>3</v>
      </c>
      <c r="AE308" s="36" t="str">
        <f t="shared" si="80"/>
        <v>Highly Suitable</v>
      </c>
      <c r="AF308" s="171">
        <f t="shared" si="95"/>
        <v>0.52700000000000002</v>
      </c>
      <c r="AG308" s="36" t="str">
        <f t="shared" si="96"/>
        <v>Moderate</v>
      </c>
    </row>
    <row r="309" spans="1:33" x14ac:dyDescent="0.25">
      <c r="A309" t="str">
        <f>INDEX(Aquifer!A:A,MATCH(B309,Aquifer!C:C,0))</f>
        <v>uttar pradesh</v>
      </c>
      <c r="B309" s="29" t="s">
        <v>463</v>
      </c>
      <c r="C309" s="9">
        <v>4.8450972057927997</v>
      </c>
      <c r="D309" s="7">
        <f>INDEX(Aquifer!L:L,MATCH(B309,Aquifer!C:C,0))*100</f>
        <v>166.08173849444253</v>
      </c>
      <c r="E309" s="7">
        <v>85.7</v>
      </c>
      <c r="F309" s="7">
        <v>73.94570856564701</v>
      </c>
      <c r="G309" s="8">
        <v>39</v>
      </c>
      <c r="H309" s="8">
        <f>INDEX(Aquifer!H:H,MATCH(B309,Aquifer!C:C,0))</f>
        <v>61.67</v>
      </c>
      <c r="I309" s="8">
        <f>INDEX(surface_water_body!E:E,MATCH(B309,surface_water_body!A:A,0))</f>
        <v>3.0189722944153585</v>
      </c>
      <c r="J309" s="8">
        <f>INDEX(Aquifer!J:J,MATCH(B309,Aquifer!C:C,0))*100</f>
        <v>67.879239208518101</v>
      </c>
      <c r="K309" s="8">
        <f>(INDEX(Tariff!D:D,MATCH(Adaptation!A309,Tariff!A:A,0)))*100</f>
        <v>0</v>
      </c>
      <c r="L309" s="8">
        <v>70.540000000000006</v>
      </c>
      <c r="M309" s="8">
        <v>7.01</v>
      </c>
      <c r="N309" s="8">
        <v>97.439259788000001</v>
      </c>
      <c r="P309" s="15"/>
      <c r="Q309">
        <f t="shared" si="81"/>
        <v>3</v>
      </c>
      <c r="R309">
        <f t="shared" si="82"/>
        <v>3</v>
      </c>
      <c r="S309">
        <f t="shared" si="83"/>
        <v>1</v>
      </c>
      <c r="T309" s="36">
        <f t="shared" si="84"/>
        <v>4</v>
      </c>
      <c r="U309" s="36">
        <f t="shared" si="85"/>
        <v>3</v>
      </c>
      <c r="V309" s="36">
        <f t="shared" si="86"/>
        <v>3</v>
      </c>
      <c r="W309" s="36">
        <f t="shared" si="87"/>
        <v>3</v>
      </c>
      <c r="X309" s="36">
        <f t="shared" si="88"/>
        <v>3</v>
      </c>
      <c r="Y309" s="36">
        <f t="shared" si="89"/>
        <v>1</v>
      </c>
      <c r="Z309" s="36">
        <f t="shared" si="90"/>
        <v>2</v>
      </c>
      <c r="AA309" s="36">
        <f t="shared" si="91"/>
        <v>3</v>
      </c>
      <c r="AB309" s="36">
        <f t="shared" si="92"/>
        <v>4</v>
      </c>
      <c r="AC309" s="170">
        <f t="shared" si="93"/>
        <v>2.7272727272727271</v>
      </c>
      <c r="AD309" s="36">
        <f t="shared" si="94"/>
        <v>3</v>
      </c>
      <c r="AE309" s="36" t="str">
        <f t="shared" si="80"/>
        <v>Highly Suitable</v>
      </c>
      <c r="AF309" s="171">
        <f t="shared" si="95"/>
        <v>0.41699999999999998</v>
      </c>
      <c r="AG309" s="36" t="str">
        <f t="shared" si="96"/>
        <v>Moderate</v>
      </c>
    </row>
    <row r="310" spans="1:33" x14ac:dyDescent="0.25">
      <c r="A310" t="str">
        <f>INDEX(Aquifer!A:A,MATCH(B310,Aquifer!C:C,0))</f>
        <v>tamil nadu</v>
      </c>
      <c r="B310" s="29" t="s">
        <v>464</v>
      </c>
      <c r="C310" s="8">
        <v>5.3</v>
      </c>
      <c r="D310" s="7">
        <f>INDEX(Aquifer!L:L,MATCH(B310,Aquifer!C:C,0))*100</f>
        <v>103.32298803815722</v>
      </c>
      <c r="E310" s="7">
        <v>17.2</v>
      </c>
      <c r="F310" s="7">
        <v>71.476193285739569</v>
      </c>
      <c r="G310" s="8">
        <v>96</v>
      </c>
      <c r="H310" s="8">
        <f>INDEX(Aquifer!H:H,MATCH(B310,Aquifer!C:C,0))</f>
        <v>38.880000000000003</v>
      </c>
      <c r="I310" s="8">
        <f>INDEX(surface_water_body!E:E,MATCH(B310,surface_water_body!A:A,0))</f>
        <v>279.46689689472095</v>
      </c>
      <c r="J310" s="8">
        <f>INDEX(Aquifer!J:J,MATCH(B310,Aquifer!C:C,0))*100</f>
        <v>46.477128848327261</v>
      </c>
      <c r="K310" s="8">
        <f>(INDEX(Tariff!D:D,MATCH(Adaptation!A310,Tariff!A:A,0)))*100</f>
        <v>0</v>
      </c>
      <c r="L310" s="8">
        <v>45.48</v>
      </c>
      <c r="M310" s="8">
        <v>5.0469999999999997</v>
      </c>
      <c r="N310" s="8">
        <v>82.865822090000009</v>
      </c>
      <c r="P310" s="15"/>
      <c r="Q310">
        <f t="shared" si="81"/>
        <v>4</v>
      </c>
      <c r="R310">
        <f t="shared" si="82"/>
        <v>4</v>
      </c>
      <c r="S310">
        <f t="shared" si="83"/>
        <v>4</v>
      </c>
      <c r="T310" s="36">
        <f t="shared" si="84"/>
        <v>4</v>
      </c>
      <c r="U310" s="36">
        <f t="shared" si="85"/>
        <v>1</v>
      </c>
      <c r="V310" s="36">
        <f t="shared" si="86"/>
        <v>4</v>
      </c>
      <c r="W310" s="36">
        <f t="shared" si="87"/>
        <v>4</v>
      </c>
      <c r="X310" s="36">
        <f t="shared" si="88"/>
        <v>2</v>
      </c>
      <c r="Y310" s="36">
        <f t="shared" si="89"/>
        <v>1</v>
      </c>
      <c r="Z310" s="36">
        <f t="shared" si="90"/>
        <v>3</v>
      </c>
      <c r="AA310" s="36">
        <f t="shared" si="91"/>
        <v>3</v>
      </c>
      <c r="AB310" s="36">
        <f t="shared" si="92"/>
        <v>4</v>
      </c>
      <c r="AC310" s="170">
        <f t="shared" si="93"/>
        <v>3.3636363636363638</v>
      </c>
      <c r="AD310" s="36">
        <f t="shared" si="94"/>
        <v>3</v>
      </c>
      <c r="AE310" s="36" t="str">
        <f t="shared" si="80"/>
        <v>Highly Suitable</v>
      </c>
      <c r="AF310" s="171">
        <f t="shared" si="95"/>
        <v>0.97499999999999998</v>
      </c>
      <c r="AG310" s="36" t="str">
        <f t="shared" si="96"/>
        <v>Very High</v>
      </c>
    </row>
    <row r="311" spans="1:33" x14ac:dyDescent="0.25">
      <c r="A311" t="str">
        <f>INDEX(Aquifer!A:A,MATCH(B311,Aquifer!C:C,0))</f>
        <v>tamil nadu</v>
      </c>
      <c r="B311" s="29" t="s">
        <v>465</v>
      </c>
      <c r="C311" s="9">
        <v>5.5860000000000003</v>
      </c>
      <c r="D311" s="7">
        <f>INDEX(Aquifer!L:L,MATCH(B311,Aquifer!C:C,0))*100</f>
        <v>113.76819285834702</v>
      </c>
      <c r="E311" s="7">
        <v>46.3</v>
      </c>
      <c r="F311" s="7">
        <v>66.736113920466039</v>
      </c>
      <c r="G311" s="8">
        <v>87</v>
      </c>
      <c r="H311" s="8">
        <f>INDEX(Aquifer!H:H,MATCH(B311,Aquifer!C:C,0))</f>
        <v>73.94</v>
      </c>
      <c r="I311" s="8">
        <f>INDEX(surface_water_body!E:E,MATCH(B311,surface_water_body!A:A,0))</f>
        <v>11.365443994146448</v>
      </c>
      <c r="J311" s="8">
        <f>INDEX(Aquifer!J:J,MATCH(B311,Aquifer!C:C,0))*100</f>
        <v>36.368115935447101</v>
      </c>
      <c r="K311" s="8">
        <f>(INDEX(Tariff!D:D,MATCH(Adaptation!A311,Tariff!A:A,0)))*100</f>
        <v>0</v>
      </c>
      <c r="L311" s="8">
        <v>58.699999999999996</v>
      </c>
      <c r="M311" s="8">
        <v>7.89</v>
      </c>
      <c r="N311" s="8">
        <v>93.641842389999994</v>
      </c>
      <c r="P311" s="15"/>
      <c r="Q311">
        <f t="shared" si="81"/>
        <v>4</v>
      </c>
      <c r="R311">
        <f t="shared" si="82"/>
        <v>4</v>
      </c>
      <c r="S311">
        <f t="shared" si="83"/>
        <v>3</v>
      </c>
      <c r="T311" s="36">
        <f t="shared" si="84"/>
        <v>3</v>
      </c>
      <c r="U311" s="36">
        <f t="shared" si="85"/>
        <v>1</v>
      </c>
      <c r="V311" s="36">
        <f t="shared" si="86"/>
        <v>2</v>
      </c>
      <c r="W311" s="36">
        <f t="shared" si="87"/>
        <v>4</v>
      </c>
      <c r="X311" s="36">
        <f t="shared" si="88"/>
        <v>2</v>
      </c>
      <c r="Y311" s="36">
        <f t="shared" si="89"/>
        <v>1</v>
      </c>
      <c r="Z311" s="36">
        <f t="shared" si="90"/>
        <v>2</v>
      </c>
      <c r="AA311" s="36">
        <f t="shared" si="91"/>
        <v>3</v>
      </c>
      <c r="AB311" s="36">
        <f t="shared" si="92"/>
        <v>4</v>
      </c>
      <c r="AC311" s="170">
        <f t="shared" si="93"/>
        <v>2.9090909090909092</v>
      </c>
      <c r="AD311" s="36">
        <f t="shared" si="94"/>
        <v>3</v>
      </c>
      <c r="AE311" s="36" t="str">
        <f t="shared" si="80"/>
        <v>Highly Suitable</v>
      </c>
      <c r="AF311" s="171">
        <f t="shared" si="95"/>
        <v>0.63600000000000001</v>
      </c>
      <c r="AG311" s="36" t="str">
        <f t="shared" si="96"/>
        <v>High</v>
      </c>
    </row>
    <row r="312" spans="1:33" x14ac:dyDescent="0.25">
      <c r="A312" t="str">
        <f>INDEX(Aquifer!A:A,MATCH(B312,Aquifer!C:C,0))</f>
        <v>tamil nadu</v>
      </c>
      <c r="B312" s="29" t="s">
        <v>466</v>
      </c>
      <c r="C312" s="9">
        <v>5.1863415907780004</v>
      </c>
      <c r="D312" s="7">
        <f>INDEX(Aquifer!L:L,MATCH(B312,Aquifer!C:C,0))*100</f>
        <v>123.3628716277894</v>
      </c>
      <c r="E312" s="7">
        <v>63.7</v>
      </c>
      <c r="F312" s="7">
        <v>59.910270401358069</v>
      </c>
      <c r="G312" s="8">
        <v>96</v>
      </c>
      <c r="H312" s="8">
        <f>INDEX(Aquifer!H:H,MATCH(B312,Aquifer!C:C,0))</f>
        <v>43.68</v>
      </c>
      <c r="I312" s="8">
        <f>INDEX(surface_water_body!E:E,MATCH(B312,surface_water_body!A:A,0))</f>
        <v>87.070559384053183</v>
      </c>
      <c r="J312" s="8">
        <f>INDEX(Aquifer!J:J,MATCH(B312,Aquifer!C:C,0))*100</f>
        <v>18.37097464951523</v>
      </c>
      <c r="K312" s="8">
        <f>(INDEX(Tariff!D:D,MATCH(Adaptation!A312,Tariff!A:A,0)))*100</f>
        <v>0</v>
      </c>
      <c r="L312" s="8">
        <v>40.369999999999997</v>
      </c>
      <c r="M312" s="8">
        <v>5.77</v>
      </c>
      <c r="N312" s="8">
        <v>93.942555040000002</v>
      </c>
      <c r="P312" s="15"/>
      <c r="Q312">
        <f t="shared" si="81"/>
        <v>3</v>
      </c>
      <c r="R312">
        <f t="shared" si="82"/>
        <v>4</v>
      </c>
      <c r="S312">
        <f t="shared" si="83"/>
        <v>2</v>
      </c>
      <c r="T312" s="36">
        <f t="shared" si="84"/>
        <v>3</v>
      </c>
      <c r="U312" s="36">
        <f t="shared" si="85"/>
        <v>1</v>
      </c>
      <c r="V312" s="36">
        <f t="shared" si="86"/>
        <v>4</v>
      </c>
      <c r="W312" s="36">
        <f t="shared" si="87"/>
        <v>4</v>
      </c>
      <c r="X312" s="36">
        <f t="shared" si="88"/>
        <v>1</v>
      </c>
      <c r="Y312" s="36">
        <f t="shared" si="89"/>
        <v>1</v>
      </c>
      <c r="Z312" s="36">
        <f t="shared" si="90"/>
        <v>3</v>
      </c>
      <c r="AA312" s="36">
        <f t="shared" si="91"/>
        <v>3</v>
      </c>
      <c r="AB312" s="36">
        <f t="shared" si="92"/>
        <v>4</v>
      </c>
      <c r="AC312" s="170">
        <f t="shared" si="93"/>
        <v>2.9090909090909092</v>
      </c>
      <c r="AD312" s="36">
        <f t="shared" si="94"/>
        <v>3</v>
      </c>
      <c r="AE312" s="36" t="str">
        <f t="shared" si="80"/>
        <v>Highly Suitable</v>
      </c>
      <c r="AF312" s="171">
        <f t="shared" si="95"/>
        <v>0.63600000000000001</v>
      </c>
      <c r="AG312" s="36" t="str">
        <f t="shared" si="96"/>
        <v>High</v>
      </c>
    </row>
    <row r="313" spans="1:33" x14ac:dyDescent="0.25">
      <c r="A313" t="str">
        <f>INDEX(Aquifer!A:A,MATCH(B313,Aquifer!C:C,0))</f>
        <v>jammu and kashmir</v>
      </c>
      <c r="B313" s="29" t="s">
        <v>467</v>
      </c>
      <c r="C313" s="9">
        <v>4.5306471174203997</v>
      </c>
      <c r="D313" s="7">
        <f>INDEX(Aquifer!L:L,MATCH(B313,Aquifer!C:C,0))*100</f>
        <v>193.54655698177433</v>
      </c>
      <c r="E313" s="7">
        <v>14.1</v>
      </c>
      <c r="F313" s="7">
        <v>26.702792202905091</v>
      </c>
      <c r="G313" s="8">
        <v>0</v>
      </c>
      <c r="H313" s="8">
        <f>INDEX(Aquifer!H:H,MATCH(B313,Aquifer!C:C,0))</f>
        <v>23.95</v>
      </c>
      <c r="I313" s="8">
        <f>INDEX(surface_water_body!E:E,MATCH(B313,surface_water_body!A:A,0))</f>
        <v>2.8688639948029573E-2</v>
      </c>
      <c r="J313" s="8">
        <f>INDEX(Aquifer!J:J,MATCH(B313,Aquifer!C:C,0))*100</f>
        <v>15.145537216712611</v>
      </c>
      <c r="K313" s="8">
        <f>(INDEX(Tariff!D:D,MATCH(Adaptation!A313,Tariff!A:A,0)))*100</f>
        <v>235</v>
      </c>
      <c r="L313" s="8">
        <v>2.7199999999999998</v>
      </c>
      <c r="M313" s="8">
        <v>3.8</v>
      </c>
      <c r="N313" s="8">
        <v>89.32</v>
      </c>
      <c r="P313" s="15"/>
      <c r="Q313">
        <f t="shared" si="81"/>
        <v>3</v>
      </c>
      <c r="R313">
        <f t="shared" si="82"/>
        <v>2</v>
      </c>
      <c r="S313">
        <f t="shared" si="83"/>
        <v>4</v>
      </c>
      <c r="T313" s="36">
        <f t="shared" si="84"/>
        <v>1</v>
      </c>
      <c r="U313" s="36">
        <f t="shared" si="85"/>
        <v>4</v>
      </c>
      <c r="V313" s="36">
        <f t="shared" si="86"/>
        <v>4</v>
      </c>
      <c r="W313" s="36">
        <f t="shared" si="87"/>
        <v>1</v>
      </c>
      <c r="X313" s="36">
        <f t="shared" si="88"/>
        <v>1</v>
      </c>
      <c r="Y313" s="36">
        <f t="shared" si="89"/>
        <v>3</v>
      </c>
      <c r="Z313" s="36">
        <f t="shared" si="90"/>
        <v>4</v>
      </c>
      <c r="AA313" s="36">
        <f t="shared" si="91"/>
        <v>4</v>
      </c>
      <c r="AB313" s="36">
        <f t="shared" si="92"/>
        <v>4</v>
      </c>
      <c r="AC313" s="170">
        <f t="shared" si="93"/>
        <v>2.8181818181818183</v>
      </c>
      <c r="AD313" s="36">
        <f t="shared" si="94"/>
        <v>3</v>
      </c>
      <c r="AE313" s="36" t="str">
        <f t="shared" si="80"/>
        <v>Highly Suitable</v>
      </c>
      <c r="AF313" s="171">
        <f t="shared" si="95"/>
        <v>0.52700000000000002</v>
      </c>
      <c r="AG313" s="36" t="str">
        <f t="shared" si="96"/>
        <v>Moderate</v>
      </c>
    </row>
    <row r="314" spans="1:33" x14ac:dyDescent="0.25">
      <c r="A314" t="str">
        <f>INDEX(Aquifer!A:A,MATCH(B314,Aquifer!C:C,0))</f>
        <v>arunachal pradesh</v>
      </c>
      <c r="B314" s="29" t="s">
        <v>96</v>
      </c>
      <c r="C314" s="9">
        <v>3.2506657578407001</v>
      </c>
      <c r="D314" s="7">
        <f>INDEX(Aquifer!L:L,MATCH(B314,Aquifer!C:C,0))*100</f>
        <v>137.67409470752091</v>
      </c>
      <c r="E314" s="7">
        <v>19.3</v>
      </c>
      <c r="F314" s="7">
        <v>11.38572905894519</v>
      </c>
      <c r="G314" s="8">
        <v>0</v>
      </c>
      <c r="H314" s="8">
        <f>INDEX(Aquifer!H:H,MATCH(B314,Aquifer!C:C,0))</f>
        <v>0.18</v>
      </c>
      <c r="I314" s="8">
        <f>INDEX(surface_water_body!E:E,MATCH(B314,surface_water_body!A:A,0))</f>
        <v>8.6214140322991904E-4</v>
      </c>
      <c r="J314" s="8">
        <f>INDEX(Aquifer!J:J,MATCH(B314,Aquifer!C:C,0))*100</f>
        <v>28.187814070351756</v>
      </c>
      <c r="K314" s="8">
        <f>(INDEX(Tariff!D:D,MATCH(Adaptation!A314,Tariff!A:A,0)))*100</f>
        <v>290</v>
      </c>
      <c r="L314" s="8">
        <v>7.4899999999999993</v>
      </c>
      <c r="M314" s="8">
        <v>4.692455022970389</v>
      </c>
      <c r="N314" s="8">
        <v>19.259999999999998</v>
      </c>
      <c r="P314" s="15"/>
      <c r="Q314">
        <f t="shared" si="81"/>
        <v>1</v>
      </c>
      <c r="R314">
        <f t="shared" si="82"/>
        <v>4</v>
      </c>
      <c r="S314">
        <f t="shared" si="83"/>
        <v>4</v>
      </c>
      <c r="T314" s="36">
        <f t="shared" si="84"/>
        <v>1</v>
      </c>
      <c r="U314" s="36">
        <f t="shared" si="85"/>
        <v>4</v>
      </c>
      <c r="V314" s="36">
        <f t="shared" si="86"/>
        <v>4</v>
      </c>
      <c r="W314" s="36">
        <f t="shared" si="87"/>
        <v>1</v>
      </c>
      <c r="X314" s="36">
        <f t="shared" si="88"/>
        <v>2</v>
      </c>
      <c r="Y314" s="36">
        <f t="shared" si="89"/>
        <v>3</v>
      </c>
      <c r="Z314" s="36">
        <f t="shared" si="90"/>
        <v>4</v>
      </c>
      <c r="AA314" s="36">
        <f t="shared" si="91"/>
        <v>4</v>
      </c>
      <c r="AB314" s="36">
        <f t="shared" si="92"/>
        <v>1</v>
      </c>
      <c r="AC314" s="170">
        <f t="shared" si="93"/>
        <v>2.6363636363636362</v>
      </c>
      <c r="AD314" s="36">
        <f t="shared" si="94"/>
        <v>3</v>
      </c>
      <c r="AE314" s="36" t="str">
        <f t="shared" si="80"/>
        <v>Highly Suitable</v>
      </c>
      <c r="AF314" s="171">
        <f t="shared" si="95"/>
        <v>0.32700000000000001</v>
      </c>
      <c r="AG314" s="36" t="str">
        <f t="shared" si="96"/>
        <v>Low</v>
      </c>
    </row>
    <row r="315" spans="1:33" x14ac:dyDescent="0.25">
      <c r="A315" t="str">
        <f>INDEX(Aquifer!A:A,MATCH(B315,Aquifer!C:C,0))</f>
        <v>andhra pradesh</v>
      </c>
      <c r="B315" s="29" t="s">
        <v>468</v>
      </c>
      <c r="C315" s="9">
        <v>5.1044653802128996</v>
      </c>
      <c r="D315" s="7">
        <f>INDEX(Aquifer!L:L,MATCH(B315,Aquifer!C:C,0))*100</f>
        <v>167.15155624657322</v>
      </c>
      <c r="E315" s="7">
        <v>91.7</v>
      </c>
      <c r="F315" s="7">
        <v>62.744337573689116</v>
      </c>
      <c r="G315" s="8">
        <v>98</v>
      </c>
      <c r="H315" s="8">
        <f>INDEX(Aquifer!H:H,MATCH(B315,Aquifer!C:C,0))</f>
        <v>10.99</v>
      </c>
      <c r="I315" s="8">
        <f>INDEX(surface_water_body!E:E,MATCH(B315,surface_water_body!A:A,0))</f>
        <v>10.326289264478341</v>
      </c>
      <c r="J315" s="8">
        <f>INDEX(Aquifer!J:J,MATCH(B315,Aquifer!C:C,0))*100</f>
        <v>48.391471253612927</v>
      </c>
      <c r="K315" s="8">
        <f>(INDEX(Tariff!D:D,MATCH(Adaptation!A315,Tariff!A:A,0)))*100</f>
        <v>0</v>
      </c>
      <c r="L315" s="8">
        <v>49.919999999999995</v>
      </c>
      <c r="M315" s="8">
        <v>5.4</v>
      </c>
      <c r="N315" s="8">
        <v>92.03</v>
      </c>
      <c r="P315" s="15"/>
      <c r="Q315">
        <f t="shared" si="81"/>
        <v>3</v>
      </c>
      <c r="R315">
        <f t="shared" si="82"/>
        <v>3</v>
      </c>
      <c r="S315">
        <f t="shared" si="83"/>
        <v>1</v>
      </c>
      <c r="T315" s="36">
        <f t="shared" si="84"/>
        <v>3</v>
      </c>
      <c r="U315" s="36">
        <f t="shared" si="85"/>
        <v>1</v>
      </c>
      <c r="V315" s="36">
        <f t="shared" si="86"/>
        <v>4</v>
      </c>
      <c r="W315" s="36">
        <f t="shared" si="87"/>
        <v>4</v>
      </c>
      <c r="X315" s="36">
        <f t="shared" si="88"/>
        <v>2</v>
      </c>
      <c r="Y315" s="36">
        <f t="shared" si="89"/>
        <v>1</v>
      </c>
      <c r="Z315" s="36">
        <f t="shared" si="90"/>
        <v>3</v>
      </c>
      <c r="AA315" s="36">
        <f t="shared" si="91"/>
        <v>3</v>
      </c>
      <c r="AB315" s="36">
        <f t="shared" si="92"/>
        <v>4</v>
      </c>
      <c r="AC315" s="170">
        <f t="shared" si="93"/>
        <v>2.8181818181818183</v>
      </c>
      <c r="AD315" s="36">
        <f t="shared" si="94"/>
        <v>3</v>
      </c>
      <c r="AE315" s="36" t="str">
        <f t="shared" si="80"/>
        <v>Highly Suitable</v>
      </c>
      <c r="AF315" s="171">
        <f t="shared" si="95"/>
        <v>0.52700000000000002</v>
      </c>
      <c r="AG315" s="36" t="str">
        <f t="shared" si="96"/>
        <v>Moderate</v>
      </c>
    </row>
    <row r="316" spans="1:33" x14ac:dyDescent="0.25">
      <c r="A316" t="str">
        <f>INDEX(Aquifer!A:A,MATCH(B316,Aquifer!C:C,0))</f>
        <v>sikkim</v>
      </c>
      <c r="B316" s="29" t="s">
        <v>97</v>
      </c>
      <c r="C316" s="9">
        <v>3.5803388233922</v>
      </c>
      <c r="D316" s="7" t="e">
        <f>INDEX(Aquifer!L:L,MATCH(B316,Aquifer!C:C,0))*100</f>
        <v>#N/A</v>
      </c>
      <c r="E316" s="7">
        <v>0</v>
      </c>
      <c r="F316" s="7">
        <v>12.638526326158694</v>
      </c>
      <c r="G316" s="8">
        <v>0</v>
      </c>
      <c r="H316" s="8">
        <f>INDEX(Aquifer!H:H,MATCH(B316,Aquifer!C:C,0))</f>
        <v>6.63</v>
      </c>
      <c r="I316" s="8">
        <f>INDEX(surface_water_body!E:E,MATCH(B316,surface_water_body!A:A,0))</f>
        <v>1.8882635436948299E-2</v>
      </c>
      <c r="J316" s="8" t="e">
        <f>INDEX(Aquifer!J:J,MATCH(B316,Aquifer!C:C,0))*100</f>
        <v>#N/A</v>
      </c>
      <c r="K316" s="8">
        <f>(INDEX(Tariff!D:D,MATCH(Adaptation!A316,Tariff!A:A,0)))*100</f>
        <v>0</v>
      </c>
      <c r="L316" s="8">
        <v>0</v>
      </c>
      <c r="M316" s="8">
        <v>4.9393824811939071</v>
      </c>
      <c r="N316" s="8">
        <v>82.170372</v>
      </c>
      <c r="P316" s="15"/>
      <c r="Q316">
        <f t="shared" si="81"/>
        <v>1</v>
      </c>
      <c r="R316" t="e">
        <f t="shared" si="82"/>
        <v>#N/A</v>
      </c>
      <c r="S316">
        <f t="shared" si="83"/>
        <v>4</v>
      </c>
      <c r="T316" s="36">
        <f t="shared" si="84"/>
        <v>1</v>
      </c>
      <c r="U316" s="36">
        <f t="shared" si="85"/>
        <v>4</v>
      </c>
      <c r="V316" s="36">
        <f t="shared" si="86"/>
        <v>4</v>
      </c>
      <c r="W316" s="36">
        <f t="shared" si="87"/>
        <v>1</v>
      </c>
      <c r="X316" s="36" t="e">
        <f t="shared" si="88"/>
        <v>#N/A</v>
      </c>
      <c r="Y316" s="36">
        <f t="shared" si="89"/>
        <v>1</v>
      </c>
      <c r="Z316" s="36">
        <f t="shared" si="90"/>
        <v>4</v>
      </c>
      <c r="AA316" s="36">
        <f t="shared" si="91"/>
        <v>4</v>
      </c>
      <c r="AB316" s="36">
        <f t="shared" si="92"/>
        <v>4</v>
      </c>
      <c r="AC316" s="170"/>
      <c r="AF316" s="171"/>
      <c r="AG316" s="36" t="s">
        <v>95</v>
      </c>
    </row>
    <row r="317" spans="1:33" x14ac:dyDescent="0.25">
      <c r="A317" t="str">
        <f>INDEX(Aquifer!A:A,MATCH(B317,Aquifer!C:C,0))</f>
        <v>maharashtra</v>
      </c>
      <c r="B317" s="29" t="s">
        <v>98</v>
      </c>
      <c r="C317" s="9">
        <v>5.3102148716558002</v>
      </c>
      <c r="D317" s="7">
        <f>INDEX(Aquifer!L:L,MATCH(B317,Aquifer!C:C,0))*100</f>
        <v>118.20031652724394</v>
      </c>
      <c r="E317" s="7">
        <v>8.1</v>
      </c>
      <c r="F317" s="7">
        <v>65.698211436728513</v>
      </c>
      <c r="G317" s="8">
        <v>90</v>
      </c>
      <c r="H317" s="8">
        <f>INDEX(Aquifer!H:H,MATCH(B317,Aquifer!C:C,0))</f>
        <v>65.59</v>
      </c>
      <c r="I317" s="8">
        <f>INDEX(surface_water_body!E:E,MATCH(B317,surface_water_body!A:A,0))</f>
        <v>0.38085474283026177</v>
      </c>
      <c r="J317" s="8">
        <f>INDEX(Aquifer!J:J,MATCH(B317,Aquifer!C:C,0))*100</f>
        <v>81.469883956529742</v>
      </c>
      <c r="K317" s="8">
        <f>(INDEX(Tariff!D:D,MATCH(Adaptation!A317,Tariff!A:A,0)))*100</f>
        <v>155</v>
      </c>
      <c r="L317" s="8">
        <v>92.759999999999991</v>
      </c>
      <c r="M317" s="8">
        <v>14.8</v>
      </c>
      <c r="N317" s="8">
        <v>75.289999999999992</v>
      </c>
      <c r="P317" s="15"/>
      <c r="Q317">
        <f t="shared" si="81"/>
        <v>4</v>
      </c>
      <c r="R317">
        <f t="shared" si="82"/>
        <v>4</v>
      </c>
      <c r="S317">
        <f t="shared" si="83"/>
        <v>4</v>
      </c>
      <c r="T317" s="36">
        <f t="shared" si="84"/>
        <v>3</v>
      </c>
      <c r="U317" s="36">
        <f t="shared" si="85"/>
        <v>1</v>
      </c>
      <c r="V317" s="36">
        <f t="shared" si="86"/>
        <v>3</v>
      </c>
      <c r="W317" s="36">
        <f t="shared" si="87"/>
        <v>1</v>
      </c>
      <c r="X317" s="36">
        <f t="shared" si="88"/>
        <v>4</v>
      </c>
      <c r="Y317" s="36">
        <f t="shared" si="89"/>
        <v>3</v>
      </c>
      <c r="Z317" s="36">
        <f t="shared" si="90"/>
        <v>1</v>
      </c>
      <c r="AA317" s="36">
        <f t="shared" si="91"/>
        <v>2</v>
      </c>
      <c r="AB317" s="36">
        <f t="shared" si="92"/>
        <v>3</v>
      </c>
      <c r="AC317" s="170">
        <f t="shared" si="93"/>
        <v>2.9090909090909092</v>
      </c>
      <c r="AD317" s="36">
        <f t="shared" si="94"/>
        <v>3</v>
      </c>
      <c r="AE317" s="36" t="str">
        <f t="shared" si="80"/>
        <v>Highly Suitable</v>
      </c>
      <c r="AF317" s="171">
        <f t="shared" si="95"/>
        <v>0.63600000000000001</v>
      </c>
      <c r="AG317" s="36" t="str">
        <f t="shared" si="96"/>
        <v>High</v>
      </c>
    </row>
    <row r="318" spans="1:33" x14ac:dyDescent="0.25">
      <c r="A318" t="str">
        <f>INDEX(Aquifer!A:A,MATCH(B318,Aquifer!C:C,0))</f>
        <v>gujarat</v>
      </c>
      <c r="B318" s="29" t="s">
        <v>469</v>
      </c>
      <c r="C318" s="8">
        <v>5.53</v>
      </c>
      <c r="D318" s="7">
        <f>INDEX(Aquifer!L:L,MATCH(B318,Aquifer!C:C,0))*100</f>
        <v>211.43548320964368</v>
      </c>
      <c r="E318" s="7">
        <v>95.5</v>
      </c>
      <c r="F318" s="7">
        <v>79.318788144574796</v>
      </c>
      <c r="G318" s="8">
        <v>20</v>
      </c>
      <c r="H318" s="8">
        <f>INDEX(Aquifer!H:H,MATCH(B318,Aquifer!C:C,0))</f>
        <v>22.84</v>
      </c>
      <c r="I318" s="8">
        <f>INDEX(surface_water_body!E:E,MATCH(B318,surface_water_body!A:A,0))</f>
        <v>1.2854304881980185</v>
      </c>
      <c r="J318" s="8">
        <f>INDEX(Aquifer!J:J,MATCH(B318,Aquifer!C:C,0))*100</f>
        <v>70.256197900725553</v>
      </c>
      <c r="K318" s="8">
        <f>(INDEX(Tariff!D:D,MATCH(Adaptation!A318,Tariff!A:A,0)))*100</f>
        <v>60</v>
      </c>
      <c r="L318" s="8">
        <v>61.94</v>
      </c>
      <c r="M318" s="8">
        <v>14.9</v>
      </c>
      <c r="N318" s="8">
        <v>89.46</v>
      </c>
      <c r="P318" s="15"/>
      <c r="Q318">
        <f t="shared" si="81"/>
        <v>4</v>
      </c>
      <c r="R318">
        <f t="shared" si="82"/>
        <v>2</v>
      </c>
      <c r="S318">
        <f t="shared" si="83"/>
        <v>1</v>
      </c>
      <c r="T318" s="36">
        <f t="shared" si="84"/>
        <v>4</v>
      </c>
      <c r="U318" s="36">
        <f t="shared" si="85"/>
        <v>4</v>
      </c>
      <c r="V318" s="36">
        <f t="shared" si="86"/>
        <v>4</v>
      </c>
      <c r="W318" s="36">
        <f t="shared" si="87"/>
        <v>2</v>
      </c>
      <c r="X318" s="36">
        <f t="shared" si="88"/>
        <v>3</v>
      </c>
      <c r="Y318" s="36">
        <f t="shared" si="89"/>
        <v>1</v>
      </c>
      <c r="Z318" s="36">
        <f t="shared" si="90"/>
        <v>2</v>
      </c>
      <c r="AA318" s="36">
        <f t="shared" si="91"/>
        <v>2</v>
      </c>
      <c r="AB318" s="36">
        <f t="shared" si="92"/>
        <v>4</v>
      </c>
      <c r="AC318" s="170">
        <f t="shared" si="93"/>
        <v>2.6363636363636362</v>
      </c>
      <c r="AD318" s="36">
        <f t="shared" si="94"/>
        <v>3</v>
      </c>
      <c r="AE318" s="36" t="str">
        <f t="shared" si="80"/>
        <v>Highly Suitable</v>
      </c>
      <c r="AF318" s="171">
        <f t="shared" si="95"/>
        <v>0.32700000000000001</v>
      </c>
      <c r="AG318" s="36" t="str">
        <f t="shared" si="96"/>
        <v>Low</v>
      </c>
    </row>
    <row r="319" spans="1:33" x14ac:dyDescent="0.25">
      <c r="A319" t="str">
        <f>INDEX(Aquifer!A:A,MATCH(B319,Aquifer!C:C,0))</f>
        <v>madhya pradesh</v>
      </c>
      <c r="B319" s="29" t="s">
        <v>470</v>
      </c>
      <c r="C319" s="8">
        <v>5.2</v>
      </c>
      <c r="D319" s="7">
        <f>INDEX(Aquifer!L:L,MATCH(B319,Aquifer!C:C,0))*100</f>
        <v>197.83661355826305</v>
      </c>
      <c r="E319" s="7">
        <v>45.6</v>
      </c>
      <c r="F319" s="7">
        <v>70.116819206181304</v>
      </c>
      <c r="G319" s="8">
        <v>90</v>
      </c>
      <c r="H319" s="8">
        <f>INDEX(Aquifer!H:H,MATCH(B319,Aquifer!C:C,0))</f>
        <v>63.02</v>
      </c>
      <c r="I319" s="8">
        <f>INDEX(surface_water_body!E:E,MATCH(B319,surface_water_body!A:A,0))</f>
        <v>4.4624710689091085</v>
      </c>
      <c r="J319" s="8">
        <f>INDEX(Aquifer!J:J,MATCH(B319,Aquifer!C:C,0))*100</f>
        <v>65.746671972682577</v>
      </c>
      <c r="K319" s="8">
        <f>(INDEX(Tariff!D:D,MATCH(Adaptation!A319,Tariff!A:A,0)))*100</f>
        <v>135</v>
      </c>
      <c r="L319" s="8">
        <v>60.8</v>
      </c>
      <c r="M319" s="8">
        <v>8.6</v>
      </c>
      <c r="N319" s="8">
        <v>63.87</v>
      </c>
      <c r="P319" s="15"/>
      <c r="Q319">
        <f t="shared" si="81"/>
        <v>3</v>
      </c>
      <c r="R319">
        <f t="shared" si="82"/>
        <v>2</v>
      </c>
      <c r="S319">
        <f t="shared" si="83"/>
        <v>3</v>
      </c>
      <c r="T319" s="36">
        <f t="shared" si="84"/>
        <v>4</v>
      </c>
      <c r="U319" s="36">
        <f t="shared" si="85"/>
        <v>1</v>
      </c>
      <c r="V319" s="36">
        <f t="shared" si="86"/>
        <v>3</v>
      </c>
      <c r="W319" s="36">
        <f t="shared" si="87"/>
        <v>3</v>
      </c>
      <c r="X319" s="36">
        <f t="shared" si="88"/>
        <v>3</v>
      </c>
      <c r="Y319" s="36">
        <f t="shared" si="89"/>
        <v>2</v>
      </c>
      <c r="Z319" s="36">
        <f t="shared" si="90"/>
        <v>2</v>
      </c>
      <c r="AA319" s="36">
        <f t="shared" si="91"/>
        <v>3</v>
      </c>
      <c r="AB319" s="36">
        <f t="shared" si="92"/>
        <v>3</v>
      </c>
      <c r="AC319" s="170">
        <f t="shared" si="93"/>
        <v>2.8181818181818183</v>
      </c>
      <c r="AD319" s="36">
        <f t="shared" si="94"/>
        <v>3</v>
      </c>
      <c r="AE319" s="36" t="str">
        <f t="shared" si="80"/>
        <v>Highly Suitable</v>
      </c>
      <c r="AF319" s="171">
        <f t="shared" si="95"/>
        <v>0.52700000000000002</v>
      </c>
      <c r="AG319" s="36" t="str">
        <f t="shared" si="96"/>
        <v>Moderate</v>
      </c>
    </row>
    <row r="320" spans="1:33" x14ac:dyDescent="0.25">
      <c r="A320" t="str">
        <f>INDEX(Aquifer!A:A,MATCH(B320,Aquifer!C:C,0))</f>
        <v>karnataka</v>
      </c>
      <c r="B320" s="29" t="s">
        <v>471</v>
      </c>
      <c r="C320" s="9">
        <v>5.3788483786189998</v>
      </c>
      <c r="D320" s="7">
        <f>INDEX(Aquifer!L:L,MATCH(B320,Aquifer!C:C,0))*100</f>
        <v>106.36744109922141</v>
      </c>
      <c r="E320" s="7">
        <v>19.5</v>
      </c>
      <c r="F320" s="7">
        <v>51.076403545799906</v>
      </c>
      <c r="G320" s="8">
        <v>1</v>
      </c>
      <c r="H320" s="8">
        <f>INDEX(Aquifer!H:H,MATCH(B320,Aquifer!C:C,0))</f>
        <v>154</v>
      </c>
      <c r="I320" s="8">
        <f>INDEX(surface_water_body!E:E,MATCH(B320,surface_water_body!A:A,0))</f>
        <v>6.3511780442335594E-3</v>
      </c>
      <c r="J320" s="8">
        <f>INDEX(Aquifer!J:J,MATCH(B320,Aquifer!C:C,0))*100</f>
        <v>55.903432831268873</v>
      </c>
      <c r="K320" s="8">
        <f>(INDEX(Tariff!D:D,MATCH(Adaptation!A320,Tariff!A:A,0)))*100</f>
        <v>0</v>
      </c>
      <c r="L320" s="8">
        <v>74.11999999999999</v>
      </c>
      <c r="M320" s="8">
        <v>12.1</v>
      </c>
      <c r="N320" s="8">
        <v>92.77</v>
      </c>
      <c r="P320" s="15"/>
      <c r="Q320">
        <f t="shared" si="81"/>
        <v>4</v>
      </c>
      <c r="R320">
        <f t="shared" si="82"/>
        <v>4</v>
      </c>
      <c r="S320">
        <f t="shared" si="83"/>
        <v>4</v>
      </c>
      <c r="T320" s="36">
        <f t="shared" si="84"/>
        <v>3</v>
      </c>
      <c r="U320" s="36">
        <f t="shared" si="85"/>
        <v>4</v>
      </c>
      <c r="V320" s="36">
        <f t="shared" si="86"/>
        <v>1</v>
      </c>
      <c r="W320" s="36">
        <f t="shared" si="87"/>
        <v>1</v>
      </c>
      <c r="X320" s="36">
        <f t="shared" si="88"/>
        <v>3</v>
      </c>
      <c r="Y320" s="36">
        <f t="shared" si="89"/>
        <v>1</v>
      </c>
      <c r="Z320" s="36">
        <f t="shared" si="90"/>
        <v>2</v>
      </c>
      <c r="AA320" s="36">
        <f t="shared" si="91"/>
        <v>2</v>
      </c>
      <c r="AB320" s="36">
        <f t="shared" si="92"/>
        <v>4</v>
      </c>
      <c r="AC320" s="170">
        <f t="shared" si="93"/>
        <v>2.6363636363636362</v>
      </c>
      <c r="AD320" s="36">
        <f t="shared" si="94"/>
        <v>3</v>
      </c>
      <c r="AE320" s="36" t="str">
        <f t="shared" si="80"/>
        <v>Highly Suitable</v>
      </c>
      <c r="AF320" s="171">
        <f t="shared" si="95"/>
        <v>0.32700000000000001</v>
      </c>
      <c r="AG320" s="36" t="str">
        <f t="shared" si="96"/>
        <v>Low</v>
      </c>
    </row>
    <row r="321" spans="1:33" x14ac:dyDescent="0.25">
      <c r="A321" t="str">
        <f>INDEX(Aquifer!A:A,MATCH(B321,Aquifer!C:C,0))</f>
        <v>rajasthan</v>
      </c>
      <c r="B321" s="29" t="s">
        <v>99</v>
      </c>
      <c r="C321" s="9">
        <v>5.5704934725140998</v>
      </c>
      <c r="D321" s="7">
        <f>INDEX(Aquifer!L:L,MATCH(B321,Aquifer!C:C,0))*100</f>
        <v>114.0648761182768</v>
      </c>
      <c r="E321" s="7">
        <v>22</v>
      </c>
      <c r="F321" s="7">
        <v>77.44919786096257</v>
      </c>
      <c r="G321" s="8">
        <v>44</v>
      </c>
      <c r="H321" s="8">
        <f>INDEX(Aquifer!H:H,MATCH(B321,Aquifer!C:C,0))</f>
        <v>132.25</v>
      </c>
      <c r="I321" s="8">
        <f>INDEX(surface_water_body!E:E,MATCH(B321,surface_water_body!A:A,0))</f>
        <v>2.562746276930717E-2</v>
      </c>
      <c r="J321" s="8">
        <f>INDEX(Aquifer!J:J,MATCH(B321,Aquifer!C:C,0))*100</f>
        <v>57.999589697284613</v>
      </c>
      <c r="K321" s="8">
        <f>(INDEX(Tariff!D:D,MATCH(Adaptation!A321,Tariff!A:A,0)))*100</f>
        <v>167</v>
      </c>
      <c r="L321" s="8">
        <v>96.11</v>
      </c>
      <c r="M321" s="8">
        <v>31.9</v>
      </c>
      <c r="N321" s="8">
        <v>25.414210310000001</v>
      </c>
      <c r="P321" s="15"/>
      <c r="Q321">
        <f t="shared" si="81"/>
        <v>4</v>
      </c>
      <c r="R321">
        <f t="shared" si="82"/>
        <v>4</v>
      </c>
      <c r="S321">
        <f t="shared" si="83"/>
        <v>4</v>
      </c>
      <c r="T321" s="36">
        <f t="shared" si="84"/>
        <v>4</v>
      </c>
      <c r="U321" s="36">
        <f t="shared" si="85"/>
        <v>3</v>
      </c>
      <c r="V321" s="36">
        <f t="shared" si="86"/>
        <v>1</v>
      </c>
      <c r="W321" s="36">
        <f t="shared" si="87"/>
        <v>1</v>
      </c>
      <c r="X321" s="36">
        <f t="shared" si="88"/>
        <v>3</v>
      </c>
      <c r="Y321" s="36">
        <f t="shared" si="89"/>
        <v>3</v>
      </c>
      <c r="Z321" s="36">
        <f t="shared" si="90"/>
        <v>1</v>
      </c>
      <c r="AA321" s="36">
        <f t="shared" si="91"/>
        <v>1</v>
      </c>
      <c r="AB321" s="36">
        <f t="shared" si="92"/>
        <v>1</v>
      </c>
      <c r="AC321" s="170">
        <f t="shared" si="93"/>
        <v>2.4545454545454546</v>
      </c>
      <c r="AD321" s="36">
        <f t="shared" si="94"/>
        <v>2</v>
      </c>
      <c r="AE321" s="36" t="str">
        <f t="shared" si="80"/>
        <v>Moderatly Suitable</v>
      </c>
      <c r="AF321" s="171">
        <f t="shared" si="95"/>
        <v>0.14299999999999999</v>
      </c>
      <c r="AG321" s="36" t="str">
        <f t="shared" si="96"/>
        <v>Very Low</v>
      </c>
    </row>
    <row r="322" spans="1:33" x14ac:dyDescent="0.25">
      <c r="A322" t="str">
        <f>INDEX(Aquifer!A:A,MATCH(B322,Aquifer!C:C,0))</f>
        <v>assam</v>
      </c>
      <c r="B322" s="29" t="s">
        <v>472</v>
      </c>
      <c r="C322" s="9">
        <v>4.3995653002493</v>
      </c>
      <c r="D322" s="7">
        <f>INDEX(Aquifer!L:L,MATCH(B322,Aquifer!C:C,0))*100</f>
        <v>139.3664291451436</v>
      </c>
      <c r="E322" s="7">
        <v>37.6</v>
      </c>
      <c r="F322" s="7">
        <v>35.356732768519386</v>
      </c>
      <c r="G322" s="8">
        <v>0</v>
      </c>
      <c r="H322" s="8">
        <f>INDEX(Aquifer!H:H,MATCH(B322,Aquifer!C:C,0))</f>
        <v>36.479999999999997</v>
      </c>
      <c r="I322" s="8">
        <f>INDEX(surface_water_body!E:E,MATCH(B322,surface_water_body!A:A,0))</f>
        <v>0.46105576446886681</v>
      </c>
      <c r="J322" s="8">
        <f>INDEX(Aquifer!J:J,MATCH(B322,Aquifer!C:C,0))*100</f>
        <v>59.468448729184928</v>
      </c>
      <c r="K322" s="8">
        <f>(INDEX(Tariff!D:D,MATCH(Adaptation!A322,Tariff!A:A,0)))*100</f>
        <v>465.00000000000006</v>
      </c>
      <c r="L322" s="8">
        <v>92.65</v>
      </c>
      <c r="M322" s="8">
        <v>2.59</v>
      </c>
      <c r="N322" s="8">
        <v>79.819999999999993</v>
      </c>
      <c r="P322" s="15"/>
      <c r="Q322">
        <f t="shared" si="81"/>
        <v>2</v>
      </c>
      <c r="R322">
        <f t="shared" si="82"/>
        <v>4</v>
      </c>
      <c r="S322">
        <f t="shared" si="83"/>
        <v>3</v>
      </c>
      <c r="T322" s="36">
        <f t="shared" si="84"/>
        <v>2</v>
      </c>
      <c r="U322" s="36">
        <f t="shared" si="85"/>
        <v>4</v>
      </c>
      <c r="V322" s="36">
        <f t="shared" si="86"/>
        <v>4</v>
      </c>
      <c r="W322" s="36">
        <f t="shared" si="87"/>
        <v>1</v>
      </c>
      <c r="X322" s="36">
        <f t="shared" si="88"/>
        <v>3</v>
      </c>
      <c r="Y322" s="36">
        <f t="shared" si="89"/>
        <v>4</v>
      </c>
      <c r="Z322" s="36">
        <f t="shared" si="90"/>
        <v>1</v>
      </c>
      <c r="AA322" s="36">
        <f t="shared" si="91"/>
        <v>4</v>
      </c>
      <c r="AB322" s="36">
        <f t="shared" si="92"/>
        <v>3</v>
      </c>
      <c r="AC322" s="170">
        <f t="shared" si="93"/>
        <v>2.8181818181818183</v>
      </c>
      <c r="AD322" s="36">
        <f t="shared" si="94"/>
        <v>3</v>
      </c>
      <c r="AE322" s="36" t="str">
        <f t="shared" ref="AE322:AE385" si="97">IF(AD322=1,"Less Suitable",IF(AD322=2,"Moderatly Suitable",IF(AD322=3,"Highly Suitable","Very Highly Suitable")))</f>
        <v>Highly Suitable</v>
      </c>
      <c r="AF322" s="171">
        <f t="shared" si="95"/>
        <v>0.52700000000000002</v>
      </c>
      <c r="AG322" s="36" t="str">
        <f t="shared" si="96"/>
        <v>Moderate</v>
      </c>
    </row>
    <row r="323" spans="1:33" x14ac:dyDescent="0.25">
      <c r="A323" t="str">
        <f>INDEX(Aquifer!A:A,MATCH(B323,Aquifer!C:C,0))</f>
        <v>madhya pradesh</v>
      </c>
      <c r="B323" s="29" t="s">
        <v>473</v>
      </c>
      <c r="C323" s="8">
        <v>5.29</v>
      </c>
      <c r="D323" s="7">
        <f>INDEX(Aquifer!L:L,MATCH(B323,Aquifer!C:C,0))*100</f>
        <v>172.04619919946745</v>
      </c>
      <c r="E323" s="7">
        <v>45.8</v>
      </c>
      <c r="F323" s="7">
        <v>78.59435745621856</v>
      </c>
      <c r="G323" s="8">
        <v>79</v>
      </c>
      <c r="H323" s="8">
        <f>INDEX(Aquifer!H:H,MATCH(B323,Aquifer!C:C,0))</f>
        <v>71.38</v>
      </c>
      <c r="I323" s="8">
        <f>INDEX(surface_water_body!E:E,MATCH(B323,surface_water_body!A:A,0))</f>
        <v>8.5395862490256699E-2</v>
      </c>
      <c r="J323" s="8">
        <f>INDEX(Aquifer!J:J,MATCH(B323,Aquifer!C:C,0))*100</f>
        <v>43.662875628012664</v>
      </c>
      <c r="K323" s="8">
        <f>(INDEX(Tariff!D:D,MATCH(Adaptation!A323,Tariff!A:A,0)))*100</f>
        <v>135</v>
      </c>
      <c r="L323" s="8">
        <v>38.78</v>
      </c>
      <c r="M323" s="8">
        <v>10.7</v>
      </c>
      <c r="N323" s="8">
        <v>71.56</v>
      </c>
      <c r="P323" s="15"/>
      <c r="Q323">
        <f t="shared" ref="Q323:Q386" si="98">IF(C323&lt;3.75,1,IF(C323&lt;4.5,2,IF(C323&lt;5.25,3,4)))</f>
        <v>4</v>
      </c>
      <c r="R323">
        <f t="shared" ref="R323:R386" si="99">IF(D323&lt;140,4,IF(D323&lt;180,3,IF(D323&lt;220,2,1)))</f>
        <v>3</v>
      </c>
      <c r="S323">
        <f t="shared" ref="S323:S386" si="100">IF(E323&lt;25,4,IF(E323&lt;50,3,IF(E323&lt;75,2,1)))</f>
        <v>3</v>
      </c>
      <c r="T323" s="36">
        <f t="shared" ref="T323:T386" si="101">IF(F323&lt;28.5,1,IF(F323&lt;48,2,IF(F323&lt;67.5,3,4)))</f>
        <v>4</v>
      </c>
      <c r="U323" s="36">
        <f t="shared" ref="U323:U386" si="102">IF(G323&lt;25,4,IF(G323&lt;50,3,IF(G323&lt;75,2,1)))</f>
        <v>1</v>
      </c>
      <c r="V323" s="36">
        <f t="shared" ref="V323:V386" si="103">IF(H323&lt;50,4,IF(H323&lt;70,3,IF(H323&lt;100,2,1)))</f>
        <v>2</v>
      </c>
      <c r="W323" s="36">
        <f t="shared" ref="W323:W386" si="104">IF(I323&lt;1,1,IF(I323&lt;3,2,IF(I323&lt;5,3,4)))</f>
        <v>1</v>
      </c>
      <c r="X323" s="36">
        <f t="shared" ref="X323:X386" si="105">IF(J323&lt;25,1,IF(J323&lt;50,2,IF(J323&lt;75,3,4)))</f>
        <v>2</v>
      </c>
      <c r="Y323" s="36">
        <f t="shared" ref="Y323:Y386" si="106">IF(K323&lt;70,1,IF(K323&lt;150,2,IF(K323&lt;300,3,4)))</f>
        <v>2</v>
      </c>
      <c r="Z323" s="36">
        <f t="shared" ref="Z323:Z386" si="107">IF(L323&lt;25,4,IF(L323&lt;50,3,IF(L323&lt;75,2,1)))</f>
        <v>3</v>
      </c>
      <c r="AA323" s="36">
        <f t="shared" ref="AA323:AA386" si="108">IF(M323&lt;5,4,IF(M323&lt;10,3,IF(M323&lt;20,2,1)))</f>
        <v>2</v>
      </c>
      <c r="AB323" s="36">
        <f t="shared" ref="AB323:AB386" si="109">IF(N323&lt;35,1,IF(N323&lt;60,2,IF(N323&lt;80,3,4)))</f>
        <v>3</v>
      </c>
      <c r="AC323" s="170">
        <f t="shared" ref="AC323:AC386" si="110">(Q323+R323+S323+T323+V323+W323+X323+Y323+Z323+AA323+AB323)/11</f>
        <v>2.6363636363636362</v>
      </c>
      <c r="AD323" s="36">
        <f t="shared" ref="AD323:AD386" si="111">IF(AC323&lt;1.5,1,IF(AC323&lt;=2.5,2,IF(AC323&lt;3.5,3,4)))</f>
        <v>3</v>
      </c>
      <c r="AE323" s="36" t="str">
        <f t="shared" si="97"/>
        <v>Highly Suitable</v>
      </c>
      <c r="AF323" s="171">
        <f t="shared" ref="AF323:AF386" si="112">_xlfn.PERCENTRANK.INC(AC:AC,AC323)</f>
        <v>0.32700000000000001</v>
      </c>
      <c r="AG323" s="36" t="str">
        <f t="shared" ref="AG323:AG386" si="113">IF(AF323&gt;0.8, "Very High", IF(AND(AF323&lt;=0.8,AF323&gt;0.6), "High", IF(AND(AF323&lt;=0.6, AF323&gt;0.4),"Moderate",IF(AND(AF323&lt;=0.4, AF323&gt;0.2),"Low", "Very Low"))))</f>
        <v>Low</v>
      </c>
    </row>
    <row r="324" spans="1:33" x14ac:dyDescent="0.25">
      <c r="A324" t="str">
        <f>INDEX(Aquifer!A:A,MATCH(B324,Aquifer!C:C,0))</f>
        <v>madhya pradesh</v>
      </c>
      <c r="B324" s="29" t="s">
        <v>474</v>
      </c>
      <c r="C324" s="9">
        <v>5.2422180749783003</v>
      </c>
      <c r="D324" s="7">
        <f>INDEX(Aquifer!L:L,MATCH(B324,Aquifer!C:C,0))*100</f>
        <v>178.99660564338882</v>
      </c>
      <c r="E324" s="7">
        <v>32.200000000000003</v>
      </c>
      <c r="F324" s="7">
        <v>70.00373798896193</v>
      </c>
      <c r="G324" s="8">
        <v>86</v>
      </c>
      <c r="H324" s="8">
        <f>INDEX(Aquifer!H:H,MATCH(B324,Aquifer!C:C,0))</f>
        <v>49.65</v>
      </c>
      <c r="I324" s="8">
        <f>INDEX(surface_water_body!E:E,MATCH(B324,surface_water_body!A:A,0))</f>
        <v>0.62048726149139677</v>
      </c>
      <c r="J324" s="8">
        <f>INDEX(Aquifer!J:J,MATCH(B324,Aquifer!C:C,0))*100</f>
        <v>45.778329033538398</v>
      </c>
      <c r="K324" s="8">
        <f>(INDEX(Tariff!D:D,MATCH(Adaptation!A324,Tariff!A:A,0)))*100</f>
        <v>135</v>
      </c>
      <c r="L324" s="8">
        <v>58.650000000000006</v>
      </c>
      <c r="M324" s="8">
        <v>9.9</v>
      </c>
      <c r="N324" s="8">
        <v>68.709999999999994</v>
      </c>
      <c r="P324" s="15"/>
      <c r="Q324">
        <f t="shared" si="98"/>
        <v>3</v>
      </c>
      <c r="R324">
        <f t="shared" si="99"/>
        <v>3</v>
      </c>
      <c r="S324">
        <f t="shared" si="100"/>
        <v>3</v>
      </c>
      <c r="T324" s="36">
        <f t="shared" si="101"/>
        <v>4</v>
      </c>
      <c r="U324" s="36">
        <f t="shared" si="102"/>
        <v>1</v>
      </c>
      <c r="V324" s="36">
        <f t="shared" si="103"/>
        <v>4</v>
      </c>
      <c r="W324" s="36">
        <f t="shared" si="104"/>
        <v>1</v>
      </c>
      <c r="X324" s="36">
        <f t="shared" si="105"/>
        <v>2</v>
      </c>
      <c r="Y324" s="36">
        <f t="shared" si="106"/>
        <v>2</v>
      </c>
      <c r="Z324" s="36">
        <f t="shared" si="107"/>
        <v>2</v>
      </c>
      <c r="AA324" s="36">
        <f t="shared" si="108"/>
        <v>3</v>
      </c>
      <c r="AB324" s="36">
        <f t="shared" si="109"/>
        <v>3</v>
      </c>
      <c r="AC324" s="170">
        <f t="shared" si="110"/>
        <v>2.7272727272727271</v>
      </c>
      <c r="AD324" s="36">
        <f t="shared" si="111"/>
        <v>3</v>
      </c>
      <c r="AE324" s="36" t="str">
        <f t="shared" si="97"/>
        <v>Highly Suitable</v>
      </c>
      <c r="AF324" s="171">
        <f t="shared" si="112"/>
        <v>0.41699999999999998</v>
      </c>
      <c r="AG324" s="36" t="str">
        <f t="shared" si="113"/>
        <v>Moderate</v>
      </c>
    </row>
    <row r="325" spans="1:33" x14ac:dyDescent="0.25">
      <c r="A325" t="str">
        <f>INDEX(Aquifer!A:A,MATCH(B325,Aquifer!C:C,0))</f>
        <v>madhya pradesh</v>
      </c>
      <c r="B325" s="29" t="s">
        <v>475</v>
      </c>
      <c r="C325" s="9">
        <v>4.9818367146237001</v>
      </c>
      <c r="D325" s="7">
        <f>INDEX(Aquifer!L:L,MATCH(B325,Aquifer!C:C,0))*100</f>
        <v>146.81732036914963</v>
      </c>
      <c r="E325" s="7">
        <v>55.1</v>
      </c>
      <c r="F325" s="7">
        <v>58.691652470187393</v>
      </c>
      <c r="G325" s="8">
        <v>78</v>
      </c>
      <c r="H325" s="8">
        <f>INDEX(Aquifer!H:H,MATCH(B325,Aquifer!C:C,0))</f>
        <v>32.65</v>
      </c>
      <c r="I325" s="8">
        <f>INDEX(surface_water_body!E:E,MATCH(B325,surface_water_body!A:A,0))</f>
        <v>0.27608188636505193</v>
      </c>
      <c r="J325" s="8">
        <f>INDEX(Aquifer!J:J,MATCH(B325,Aquifer!C:C,0))*100</f>
        <v>76.32635825374436</v>
      </c>
      <c r="K325" s="8">
        <f>(INDEX(Tariff!D:D,MATCH(Adaptation!A325,Tariff!A:A,0)))*100</f>
        <v>135</v>
      </c>
      <c r="L325" s="8">
        <v>54.75</v>
      </c>
      <c r="M325" s="8">
        <v>15</v>
      </c>
      <c r="N325" s="8">
        <v>76.38</v>
      </c>
      <c r="P325" s="15"/>
      <c r="Q325">
        <f t="shared" si="98"/>
        <v>3</v>
      </c>
      <c r="R325">
        <f t="shared" si="99"/>
        <v>3</v>
      </c>
      <c r="S325">
        <f t="shared" si="100"/>
        <v>2</v>
      </c>
      <c r="T325" s="36">
        <f t="shared" si="101"/>
        <v>3</v>
      </c>
      <c r="U325" s="36">
        <f t="shared" si="102"/>
        <v>1</v>
      </c>
      <c r="V325" s="36">
        <f t="shared" si="103"/>
        <v>4</v>
      </c>
      <c r="W325" s="36">
        <f t="shared" si="104"/>
        <v>1</v>
      </c>
      <c r="X325" s="36">
        <f t="shared" si="105"/>
        <v>4</v>
      </c>
      <c r="Y325" s="36">
        <f t="shared" si="106"/>
        <v>2</v>
      </c>
      <c r="Z325" s="36">
        <f t="shared" si="107"/>
        <v>2</v>
      </c>
      <c r="AA325" s="36">
        <f t="shared" si="108"/>
        <v>2</v>
      </c>
      <c r="AB325" s="36">
        <f t="shared" si="109"/>
        <v>3</v>
      </c>
      <c r="AC325" s="170">
        <f t="shared" si="110"/>
        <v>2.6363636363636362</v>
      </c>
      <c r="AD325" s="36">
        <f t="shared" si="111"/>
        <v>3</v>
      </c>
      <c r="AE325" s="36" t="str">
        <f t="shared" si="97"/>
        <v>Highly Suitable</v>
      </c>
      <c r="AF325" s="171">
        <f t="shared" si="112"/>
        <v>0.32700000000000001</v>
      </c>
      <c r="AG325" s="36" t="str">
        <f t="shared" si="113"/>
        <v>Low</v>
      </c>
    </row>
    <row r="326" spans="1:33" x14ac:dyDescent="0.25">
      <c r="A326" t="str">
        <f>INDEX(Aquifer!A:A,MATCH(B326,Aquifer!C:C,0))</f>
        <v>chhattisgarh</v>
      </c>
      <c r="B326" s="29" t="s">
        <v>476</v>
      </c>
      <c r="C326" s="9">
        <v>5.3749589602891996</v>
      </c>
      <c r="D326" s="7">
        <f>INDEX(Aquifer!L:L,MATCH(B326,Aquifer!C:C,0))*100</f>
        <v>100.06678209250556</v>
      </c>
      <c r="E326" s="7">
        <v>6.1</v>
      </c>
      <c r="F326" s="7">
        <v>41.948852450596547</v>
      </c>
      <c r="G326" s="8">
        <v>91</v>
      </c>
      <c r="H326" s="8">
        <f>INDEX(Aquifer!H:H,MATCH(B326,Aquifer!C:C,0))</f>
        <v>7.99</v>
      </c>
      <c r="I326" s="8">
        <f>INDEX(surface_water_body!E:E,MATCH(B326,surface_water_body!A:A,0))</f>
        <v>6.0561511325296885E-2</v>
      </c>
      <c r="J326" s="8">
        <f>INDEX(Aquifer!J:J,MATCH(B326,Aquifer!C:C,0))*100</f>
        <v>12.368415417231347</v>
      </c>
      <c r="K326" s="8">
        <f>(INDEX(Tariff!D:D,MATCH(Adaptation!A326,Tariff!A:A,0)))*100</f>
        <v>0</v>
      </c>
      <c r="L326" s="8">
        <v>31.169999999999998</v>
      </c>
      <c r="M326" s="8">
        <v>5</v>
      </c>
      <c r="N326" s="8">
        <v>47.99</v>
      </c>
      <c r="P326" s="15"/>
      <c r="Q326">
        <f t="shared" si="98"/>
        <v>4</v>
      </c>
      <c r="R326">
        <f t="shared" si="99"/>
        <v>4</v>
      </c>
      <c r="S326">
        <f t="shared" si="100"/>
        <v>4</v>
      </c>
      <c r="T326" s="36">
        <f t="shared" si="101"/>
        <v>2</v>
      </c>
      <c r="U326" s="36">
        <f t="shared" si="102"/>
        <v>1</v>
      </c>
      <c r="V326" s="36">
        <f t="shared" si="103"/>
        <v>4</v>
      </c>
      <c r="W326" s="36">
        <f t="shared" si="104"/>
        <v>1</v>
      </c>
      <c r="X326" s="36">
        <f t="shared" si="105"/>
        <v>1</v>
      </c>
      <c r="Y326" s="36">
        <f t="shared" si="106"/>
        <v>1</v>
      </c>
      <c r="Z326" s="36">
        <f t="shared" si="107"/>
        <v>3</v>
      </c>
      <c r="AA326" s="36">
        <f t="shared" si="108"/>
        <v>3</v>
      </c>
      <c r="AB326" s="36">
        <f t="shared" si="109"/>
        <v>2</v>
      </c>
      <c r="AC326" s="170">
        <f t="shared" si="110"/>
        <v>2.6363636363636362</v>
      </c>
      <c r="AD326" s="36">
        <f t="shared" si="111"/>
        <v>3</v>
      </c>
      <c r="AE326" s="36" t="str">
        <f t="shared" si="97"/>
        <v>Highly Suitable</v>
      </c>
      <c r="AF326" s="171">
        <f t="shared" si="112"/>
        <v>0.32700000000000001</v>
      </c>
      <c r="AG326" s="36" t="str">
        <f t="shared" si="113"/>
        <v>Low</v>
      </c>
    </row>
    <row r="327" spans="1:33" x14ac:dyDescent="0.25">
      <c r="A327" t="str">
        <f>INDEX(Aquifer!A:A,MATCH(B327,Aquifer!C:C,0))</f>
        <v>arunachal pradesh</v>
      </c>
      <c r="B327" s="29" t="s">
        <v>477</v>
      </c>
      <c r="C327" s="9">
        <v>3.5588155056794002</v>
      </c>
      <c r="D327" s="7">
        <f>INDEX(Aquifer!L:L,MATCH(B327,Aquifer!C:C,0))*100</f>
        <v>127.47192848577346</v>
      </c>
      <c r="E327" s="7">
        <v>14.3</v>
      </c>
      <c r="F327" s="7">
        <v>27.678886429968884</v>
      </c>
      <c r="G327" s="8">
        <v>0</v>
      </c>
      <c r="H327" s="8">
        <f>INDEX(Aquifer!H:H,MATCH(B327,Aquifer!C:C,0))</f>
        <v>1.27</v>
      </c>
      <c r="I327" s="8">
        <f>INDEX(surface_water_body!E:E,MATCH(B327,surface_water_body!A:A,0))</f>
        <v>1.8240280910191396E-2</v>
      </c>
      <c r="J327" s="8">
        <f>INDEX(Aquifer!J:J,MATCH(B327,Aquifer!C:C,0))*100</f>
        <v>54.086084905660378</v>
      </c>
      <c r="K327" s="8">
        <f>(INDEX(Tariff!D:D,MATCH(Adaptation!A327,Tariff!A:A,0)))*100</f>
        <v>290</v>
      </c>
      <c r="L327" s="8">
        <v>26.47</v>
      </c>
      <c r="M327" s="8">
        <v>2.5671192487596013</v>
      </c>
      <c r="N327" s="8">
        <v>21.619999999999997</v>
      </c>
      <c r="P327" s="15"/>
      <c r="Q327">
        <f t="shared" si="98"/>
        <v>1</v>
      </c>
      <c r="R327">
        <f t="shared" si="99"/>
        <v>4</v>
      </c>
      <c r="S327">
        <f t="shared" si="100"/>
        <v>4</v>
      </c>
      <c r="T327" s="36">
        <f t="shared" si="101"/>
        <v>1</v>
      </c>
      <c r="U327" s="36">
        <f t="shared" si="102"/>
        <v>4</v>
      </c>
      <c r="V327" s="36">
        <f t="shared" si="103"/>
        <v>4</v>
      </c>
      <c r="W327" s="36">
        <f t="shared" si="104"/>
        <v>1</v>
      </c>
      <c r="X327" s="36">
        <f t="shared" si="105"/>
        <v>3</v>
      </c>
      <c r="Y327" s="36">
        <f t="shared" si="106"/>
        <v>3</v>
      </c>
      <c r="Z327" s="36">
        <f t="shared" si="107"/>
        <v>3</v>
      </c>
      <c r="AA327" s="36">
        <f t="shared" si="108"/>
        <v>4</v>
      </c>
      <c r="AB327" s="36">
        <f t="shared" si="109"/>
        <v>1</v>
      </c>
      <c r="AC327" s="170">
        <f t="shared" si="110"/>
        <v>2.6363636363636362</v>
      </c>
      <c r="AD327" s="36">
        <f t="shared" si="111"/>
        <v>3</v>
      </c>
      <c r="AE327" s="36" t="str">
        <f t="shared" si="97"/>
        <v>Highly Suitable</v>
      </c>
      <c r="AF327" s="171">
        <f t="shared" si="112"/>
        <v>0.32700000000000001</v>
      </c>
      <c r="AG327" s="36" t="str">
        <f t="shared" si="113"/>
        <v>Low</v>
      </c>
    </row>
    <row r="328" spans="1:33" x14ac:dyDescent="0.25">
      <c r="A328" t="str">
        <f>INDEX(Aquifer!A:A,MATCH(B328,Aquifer!C:C,0))</f>
        <v>uttar pradesh</v>
      </c>
      <c r="B328" s="29" t="s">
        <v>478</v>
      </c>
      <c r="C328" s="9">
        <v>4.9297647854745001</v>
      </c>
      <c r="D328" s="7">
        <f>INDEX(Aquifer!L:L,MATCH(B328,Aquifer!C:C,0))*100</f>
        <v>171.19729266119703</v>
      </c>
      <c r="E328" s="7">
        <v>80.599999999999994</v>
      </c>
      <c r="F328" s="7">
        <v>76.4500013357912</v>
      </c>
      <c r="G328" s="8">
        <v>22</v>
      </c>
      <c r="H328" s="8">
        <f>INDEX(Aquifer!H:H,MATCH(B328,Aquifer!C:C,0))</f>
        <v>50.48</v>
      </c>
      <c r="I328" s="8">
        <f>INDEX(surface_water_body!E:E,MATCH(B328,surface_water_body!A:A,0))</f>
        <v>4.1452453782988368</v>
      </c>
      <c r="J328" s="8">
        <f>INDEX(Aquifer!J:J,MATCH(B328,Aquifer!C:C,0))*100</f>
        <v>62.598743080700878</v>
      </c>
      <c r="K328" s="8">
        <f>(INDEX(Tariff!D:D,MATCH(Adaptation!A328,Tariff!A:A,0)))*100</f>
        <v>0</v>
      </c>
      <c r="L328" s="8">
        <v>56.230000000000004</v>
      </c>
      <c r="M328" s="8">
        <v>14.15</v>
      </c>
      <c r="N328" s="8">
        <v>89.879712730000008</v>
      </c>
      <c r="P328" s="15"/>
      <c r="Q328">
        <f t="shared" si="98"/>
        <v>3</v>
      </c>
      <c r="R328">
        <f t="shared" si="99"/>
        <v>3</v>
      </c>
      <c r="S328">
        <f t="shared" si="100"/>
        <v>1</v>
      </c>
      <c r="T328" s="36">
        <f t="shared" si="101"/>
        <v>4</v>
      </c>
      <c r="U328" s="36">
        <f t="shared" si="102"/>
        <v>4</v>
      </c>
      <c r="V328" s="36">
        <f t="shared" si="103"/>
        <v>3</v>
      </c>
      <c r="W328" s="36">
        <f t="shared" si="104"/>
        <v>3</v>
      </c>
      <c r="X328" s="36">
        <f t="shared" si="105"/>
        <v>3</v>
      </c>
      <c r="Y328" s="36">
        <f t="shared" si="106"/>
        <v>1</v>
      </c>
      <c r="Z328" s="36">
        <f t="shared" si="107"/>
        <v>2</v>
      </c>
      <c r="AA328" s="36">
        <f t="shared" si="108"/>
        <v>2</v>
      </c>
      <c r="AB328" s="36">
        <f t="shared" si="109"/>
        <v>4</v>
      </c>
      <c r="AC328" s="170">
        <f t="shared" si="110"/>
        <v>2.6363636363636362</v>
      </c>
      <c r="AD328" s="36">
        <f t="shared" si="111"/>
        <v>3</v>
      </c>
      <c r="AE328" s="36" t="str">
        <f t="shared" si="97"/>
        <v>Highly Suitable</v>
      </c>
      <c r="AF328" s="171">
        <f t="shared" si="112"/>
        <v>0.32700000000000001</v>
      </c>
      <c r="AG328" s="36" t="str">
        <f t="shared" si="113"/>
        <v>Low</v>
      </c>
    </row>
    <row r="329" spans="1:33" x14ac:dyDescent="0.25">
      <c r="A329" t="str">
        <f>INDEX(Aquifer!A:A,MATCH(B329,Aquifer!C:C,0))</f>
        <v>uttar pradesh</v>
      </c>
      <c r="B329" s="29" t="s">
        <v>479</v>
      </c>
      <c r="C329" s="9">
        <v>4.8638411015007996</v>
      </c>
      <c r="D329" s="7">
        <f>INDEX(Aquifer!L:L,MATCH(B329,Aquifer!C:C,0))*100</f>
        <v>140.9382279329738</v>
      </c>
      <c r="E329" s="7">
        <v>93.8</v>
      </c>
      <c r="F329" s="7">
        <v>74.416537008224054</v>
      </c>
      <c r="G329" s="8">
        <v>5</v>
      </c>
      <c r="H329" s="8">
        <f>INDEX(Aquifer!H:H,MATCH(B329,Aquifer!C:C,0))</f>
        <v>74.12</v>
      </c>
      <c r="I329" s="8">
        <f>INDEX(surface_water_body!E:E,MATCH(B329,surface_water_body!A:A,0))</f>
        <v>0.18541924799035417</v>
      </c>
      <c r="J329" s="8">
        <f>INDEX(Aquifer!J:J,MATCH(B329,Aquifer!C:C,0))*100</f>
        <v>78.671371600329223</v>
      </c>
      <c r="K329" s="8">
        <f>(INDEX(Tariff!D:D,MATCH(Adaptation!A329,Tariff!A:A,0)))*100</f>
        <v>0</v>
      </c>
      <c r="L329" s="8">
        <v>88.05</v>
      </c>
      <c r="M329" s="8">
        <v>10.7</v>
      </c>
      <c r="N329" s="8">
        <v>94.417417310000005</v>
      </c>
      <c r="P329" s="15"/>
      <c r="Q329">
        <f t="shared" si="98"/>
        <v>3</v>
      </c>
      <c r="R329">
        <f t="shared" si="99"/>
        <v>3</v>
      </c>
      <c r="S329">
        <f t="shared" si="100"/>
        <v>1</v>
      </c>
      <c r="T329" s="36">
        <f t="shared" si="101"/>
        <v>4</v>
      </c>
      <c r="U329" s="36">
        <f t="shared" si="102"/>
        <v>4</v>
      </c>
      <c r="V329" s="36">
        <f t="shared" si="103"/>
        <v>2</v>
      </c>
      <c r="W329" s="36">
        <f t="shared" si="104"/>
        <v>1</v>
      </c>
      <c r="X329" s="36">
        <f t="shared" si="105"/>
        <v>4</v>
      </c>
      <c r="Y329" s="36">
        <f t="shared" si="106"/>
        <v>1</v>
      </c>
      <c r="Z329" s="36">
        <f t="shared" si="107"/>
        <v>1</v>
      </c>
      <c r="AA329" s="36">
        <f t="shared" si="108"/>
        <v>2</v>
      </c>
      <c r="AB329" s="36">
        <f t="shared" si="109"/>
        <v>4</v>
      </c>
      <c r="AC329" s="170">
        <f t="shared" si="110"/>
        <v>2.3636363636363638</v>
      </c>
      <c r="AD329" s="36">
        <f t="shared" si="111"/>
        <v>2</v>
      </c>
      <c r="AE329" s="36" t="str">
        <f t="shared" si="97"/>
        <v>Moderatly Suitable</v>
      </c>
      <c r="AF329" s="171">
        <f t="shared" si="112"/>
        <v>8.7999999999999995E-2</v>
      </c>
      <c r="AG329" s="36" t="str">
        <f t="shared" si="113"/>
        <v>Very Low</v>
      </c>
    </row>
    <row r="330" spans="1:33" x14ac:dyDescent="0.25">
      <c r="A330" t="str">
        <f>INDEX(Aquifer!A:A,MATCH(B330,Aquifer!C:C,0))</f>
        <v>karnataka</v>
      </c>
      <c r="B330" s="29" t="s">
        <v>100</v>
      </c>
      <c r="C330" s="9">
        <v>5.3390404466393004</v>
      </c>
      <c r="D330" s="7">
        <f>INDEX(Aquifer!L:L,MATCH(B330,Aquifer!C:C,0))*100</f>
        <v>118.44386978153445</v>
      </c>
      <c r="E330" s="7">
        <v>12.5</v>
      </c>
      <c r="F330" s="7">
        <v>48.773529982534455</v>
      </c>
      <c r="G330" s="8">
        <v>100</v>
      </c>
      <c r="H330" s="8">
        <f>INDEX(Aquifer!H:H,MATCH(B330,Aquifer!C:C,0))</f>
        <v>41.06</v>
      </c>
      <c r="I330" s="8">
        <f>INDEX(surface_water_body!E:E,MATCH(B330,surface_water_body!A:A,0))</f>
        <v>4.7805461631397934E-2</v>
      </c>
      <c r="J330" s="8">
        <f>INDEX(Aquifer!J:J,MATCH(B330,Aquifer!C:C,0))*100</f>
        <v>81.325357364822864</v>
      </c>
      <c r="K330" s="8">
        <f>(INDEX(Tariff!D:D,MATCH(Adaptation!A330,Tariff!A:A,0)))*100</f>
        <v>0</v>
      </c>
      <c r="L330" s="8">
        <v>43.01</v>
      </c>
      <c r="M330" s="8">
        <v>6.4</v>
      </c>
      <c r="N330" s="8">
        <v>61.75</v>
      </c>
      <c r="P330" s="15"/>
      <c r="Q330">
        <f t="shared" si="98"/>
        <v>4</v>
      </c>
      <c r="R330">
        <f t="shared" si="99"/>
        <v>4</v>
      </c>
      <c r="S330">
        <f t="shared" si="100"/>
        <v>4</v>
      </c>
      <c r="T330" s="36">
        <f t="shared" si="101"/>
        <v>3</v>
      </c>
      <c r="U330" s="36">
        <f t="shared" si="102"/>
        <v>1</v>
      </c>
      <c r="V330" s="36">
        <f t="shared" si="103"/>
        <v>4</v>
      </c>
      <c r="W330" s="36">
        <f t="shared" si="104"/>
        <v>1</v>
      </c>
      <c r="X330" s="36">
        <f t="shared" si="105"/>
        <v>4</v>
      </c>
      <c r="Y330" s="36">
        <f t="shared" si="106"/>
        <v>1</v>
      </c>
      <c r="Z330" s="36">
        <f t="shared" si="107"/>
        <v>3</v>
      </c>
      <c r="AA330" s="36">
        <f t="shared" si="108"/>
        <v>3</v>
      </c>
      <c r="AB330" s="36">
        <f t="shared" si="109"/>
        <v>3</v>
      </c>
      <c r="AC330" s="170">
        <f t="shared" si="110"/>
        <v>3.0909090909090908</v>
      </c>
      <c r="AD330" s="36">
        <f t="shared" si="111"/>
        <v>3</v>
      </c>
      <c r="AE330" s="36" t="str">
        <f t="shared" si="97"/>
        <v>Highly Suitable</v>
      </c>
      <c r="AF330" s="171">
        <f t="shared" si="112"/>
        <v>0.84399999999999997</v>
      </c>
      <c r="AG330" s="36" t="str">
        <f t="shared" si="113"/>
        <v>Very High</v>
      </c>
    </row>
    <row r="331" spans="1:33" x14ac:dyDescent="0.25">
      <c r="A331" t="str">
        <f>INDEX(Aquifer!A:A,MATCH(B331,Aquifer!C:C,0))</f>
        <v>madhya pradesh</v>
      </c>
      <c r="B331" s="29" t="s">
        <v>480</v>
      </c>
      <c r="C331" s="9">
        <v>5.1040649690987001</v>
      </c>
      <c r="D331" s="7">
        <f>INDEX(Aquifer!L:L,MATCH(B331,Aquifer!C:C,0))*100</f>
        <v>187.80381312763791</v>
      </c>
      <c r="E331" s="7">
        <v>59.7</v>
      </c>
      <c r="F331" s="7">
        <v>67.743263913401591</v>
      </c>
      <c r="G331" s="8">
        <v>100</v>
      </c>
      <c r="H331" s="8">
        <f>INDEX(Aquifer!H:H,MATCH(B331,Aquifer!C:C,0))</f>
        <v>31.42</v>
      </c>
      <c r="I331" s="8">
        <f>INDEX(surface_water_body!E:E,MATCH(B331,surface_water_body!A:A,0))</f>
        <v>0.52247756227369846</v>
      </c>
      <c r="J331" s="8">
        <f>INDEX(Aquifer!J:J,MATCH(B331,Aquifer!C:C,0))*100</f>
        <v>46.664797162443122</v>
      </c>
      <c r="K331" s="8">
        <f>(INDEX(Tariff!D:D,MATCH(Adaptation!A331,Tariff!A:A,0)))*100</f>
        <v>135</v>
      </c>
      <c r="L331" s="8">
        <v>34.65</v>
      </c>
      <c r="M331" s="8">
        <v>13.6</v>
      </c>
      <c r="N331" s="8">
        <v>78.7</v>
      </c>
      <c r="P331" s="15"/>
      <c r="Q331">
        <f t="shared" si="98"/>
        <v>3</v>
      </c>
      <c r="R331">
        <f t="shared" si="99"/>
        <v>2</v>
      </c>
      <c r="S331">
        <f t="shared" si="100"/>
        <v>2</v>
      </c>
      <c r="T331" s="36">
        <f t="shared" si="101"/>
        <v>4</v>
      </c>
      <c r="U331" s="36">
        <f t="shared" si="102"/>
        <v>1</v>
      </c>
      <c r="V331" s="36">
        <f t="shared" si="103"/>
        <v>4</v>
      </c>
      <c r="W331" s="36">
        <f t="shared" si="104"/>
        <v>1</v>
      </c>
      <c r="X331" s="36">
        <f t="shared" si="105"/>
        <v>2</v>
      </c>
      <c r="Y331" s="36">
        <f t="shared" si="106"/>
        <v>2</v>
      </c>
      <c r="Z331" s="36">
        <f t="shared" si="107"/>
        <v>3</v>
      </c>
      <c r="AA331" s="36">
        <f t="shared" si="108"/>
        <v>2</v>
      </c>
      <c r="AB331" s="36">
        <f t="shared" si="109"/>
        <v>3</v>
      </c>
      <c r="AC331" s="170">
        <f t="shared" si="110"/>
        <v>2.5454545454545454</v>
      </c>
      <c r="AD331" s="36">
        <f t="shared" si="111"/>
        <v>3</v>
      </c>
      <c r="AE331" s="36" t="str">
        <f t="shared" si="97"/>
        <v>Highly Suitable</v>
      </c>
      <c r="AF331" s="171">
        <f t="shared" si="112"/>
        <v>0.22</v>
      </c>
      <c r="AG331" s="36" t="str">
        <f t="shared" si="113"/>
        <v>Low</v>
      </c>
    </row>
    <row r="332" spans="1:33" x14ac:dyDescent="0.25">
      <c r="A332" t="str">
        <f>INDEX(Aquifer!A:A,MATCH(B332,Aquifer!C:C,0))</f>
        <v>madhya pradesh</v>
      </c>
      <c r="B332" s="29" t="s">
        <v>101</v>
      </c>
      <c r="C332" s="9">
        <v>5.2489784493110996</v>
      </c>
      <c r="D332" s="7">
        <f>INDEX(Aquifer!L:L,MATCH(B332,Aquifer!C:C,0))*100</f>
        <v>253.8468558079264</v>
      </c>
      <c r="E332" s="7">
        <v>72.5</v>
      </c>
      <c r="F332" s="7">
        <v>76.350044804980428</v>
      </c>
      <c r="G332" s="8">
        <v>97</v>
      </c>
      <c r="H332" s="8">
        <f>INDEX(Aquifer!H:H,MATCH(B332,Aquifer!C:C,0))</f>
        <v>25.86</v>
      </c>
      <c r="I332" s="8">
        <f>INDEX(surface_water_body!E:E,MATCH(B332,surface_water_body!A:A,0))</f>
        <v>0.18639575085215324</v>
      </c>
      <c r="J332" s="8">
        <f>INDEX(Aquifer!J:J,MATCH(B332,Aquifer!C:C,0))*100</f>
        <v>49.163213392174839</v>
      </c>
      <c r="K332" s="8">
        <f>(INDEX(Tariff!D:D,MATCH(Adaptation!A332,Tariff!A:A,0)))*100</f>
        <v>135</v>
      </c>
      <c r="L332" s="8">
        <v>46.42</v>
      </c>
      <c r="M332" s="8">
        <v>8.07</v>
      </c>
      <c r="N332" s="8">
        <v>69.19</v>
      </c>
      <c r="P332" s="15"/>
      <c r="Q332">
        <f t="shared" si="98"/>
        <v>3</v>
      </c>
      <c r="R332">
        <f t="shared" si="99"/>
        <v>1</v>
      </c>
      <c r="S332">
        <f t="shared" si="100"/>
        <v>2</v>
      </c>
      <c r="T332" s="36">
        <f t="shared" si="101"/>
        <v>4</v>
      </c>
      <c r="U332" s="36">
        <f t="shared" si="102"/>
        <v>1</v>
      </c>
      <c r="V332" s="36">
        <f t="shared" si="103"/>
        <v>4</v>
      </c>
      <c r="W332" s="36">
        <f t="shared" si="104"/>
        <v>1</v>
      </c>
      <c r="X332" s="36">
        <f t="shared" si="105"/>
        <v>2</v>
      </c>
      <c r="Y332" s="36">
        <f t="shared" si="106"/>
        <v>2</v>
      </c>
      <c r="Z332" s="36">
        <f t="shared" si="107"/>
        <v>3</v>
      </c>
      <c r="AA332" s="36">
        <f t="shared" si="108"/>
        <v>3</v>
      </c>
      <c r="AB332" s="36">
        <f t="shared" si="109"/>
        <v>3</v>
      </c>
      <c r="AC332" s="170">
        <f t="shared" si="110"/>
        <v>2.5454545454545454</v>
      </c>
      <c r="AD332" s="36">
        <f t="shared" si="111"/>
        <v>3</v>
      </c>
      <c r="AE332" s="36" t="str">
        <f t="shared" si="97"/>
        <v>Highly Suitable</v>
      </c>
      <c r="AF332" s="171">
        <f t="shared" si="112"/>
        <v>0.22</v>
      </c>
      <c r="AG332" s="36" t="str">
        <f t="shared" si="113"/>
        <v>Low</v>
      </c>
    </row>
    <row r="333" spans="1:33" x14ac:dyDescent="0.25">
      <c r="A333" t="str">
        <f>INDEX(Aquifer!A:A,MATCH(B333,Aquifer!C:C,0))</f>
        <v>rajasthan</v>
      </c>
      <c r="B333" s="29" t="s">
        <v>102</v>
      </c>
      <c r="C333" s="9">
        <v>5.5754891088980996</v>
      </c>
      <c r="D333" s="7">
        <f>INDEX(Aquifer!L:L,MATCH(B333,Aquifer!C:C,0))*100</f>
        <v>140.23280296117156</v>
      </c>
      <c r="E333" s="7">
        <v>43.1</v>
      </c>
      <c r="F333" s="7">
        <v>82.860685664423983</v>
      </c>
      <c r="G333" s="8">
        <v>27</v>
      </c>
      <c r="H333" s="8">
        <f>INDEX(Aquifer!H:H,MATCH(B333,Aquifer!C:C,0))</f>
        <v>362.01</v>
      </c>
      <c r="I333" s="8">
        <f>INDEX(surface_water_body!E:E,MATCH(B333,surface_water_body!A:A,0))</f>
        <v>1.2789237263025584E-2</v>
      </c>
      <c r="J333" s="8">
        <f>INDEX(Aquifer!J:J,MATCH(B333,Aquifer!C:C,0))*100</f>
        <v>20.809625734476455</v>
      </c>
      <c r="K333" s="8">
        <f>(INDEX(Tariff!D:D,MATCH(Adaptation!A333,Tariff!A:A,0)))*100</f>
        <v>167</v>
      </c>
      <c r="L333" s="8">
        <v>20.990000000000002</v>
      </c>
      <c r="M333" s="8">
        <v>34.020000000000003</v>
      </c>
      <c r="N333" s="8">
        <v>10.117591162</v>
      </c>
      <c r="P333" s="15"/>
      <c r="Q333">
        <f t="shared" si="98"/>
        <v>4</v>
      </c>
      <c r="R333">
        <f t="shared" si="99"/>
        <v>3</v>
      </c>
      <c r="S333">
        <f t="shared" si="100"/>
        <v>3</v>
      </c>
      <c r="T333" s="36">
        <f t="shared" si="101"/>
        <v>4</v>
      </c>
      <c r="U333" s="36">
        <f t="shared" si="102"/>
        <v>3</v>
      </c>
      <c r="V333" s="36">
        <f t="shared" si="103"/>
        <v>1</v>
      </c>
      <c r="W333" s="36">
        <f t="shared" si="104"/>
        <v>1</v>
      </c>
      <c r="X333" s="36">
        <f t="shared" si="105"/>
        <v>1</v>
      </c>
      <c r="Y333" s="36">
        <f t="shared" si="106"/>
        <v>3</v>
      </c>
      <c r="Z333" s="36">
        <f t="shared" si="107"/>
        <v>4</v>
      </c>
      <c r="AA333" s="36">
        <f t="shared" si="108"/>
        <v>1</v>
      </c>
      <c r="AB333" s="36">
        <f t="shared" si="109"/>
        <v>1</v>
      </c>
      <c r="AC333" s="170">
        <f t="shared" si="110"/>
        <v>2.3636363636363638</v>
      </c>
      <c r="AD333" s="36">
        <f t="shared" si="111"/>
        <v>2</v>
      </c>
      <c r="AE333" s="36" t="str">
        <f t="shared" si="97"/>
        <v>Moderatly Suitable</v>
      </c>
      <c r="AF333" s="171">
        <f t="shared" si="112"/>
        <v>8.7999999999999995E-2</v>
      </c>
      <c r="AG333" s="36" t="str">
        <f t="shared" si="113"/>
        <v>Very Low</v>
      </c>
    </row>
    <row r="334" spans="1:33" x14ac:dyDescent="0.25">
      <c r="A334" t="str">
        <f>INDEX(Aquifer!A:A,MATCH(B334,Aquifer!C:C,0))</f>
        <v>uttar pradesh</v>
      </c>
      <c r="B334" s="29" t="s">
        <v>481</v>
      </c>
      <c r="C334" s="9">
        <v>4.9258993822743999</v>
      </c>
      <c r="D334" s="7">
        <f>INDEX(Aquifer!L:L,MATCH(B334,Aquifer!C:C,0))*100</f>
        <v>147.5828778623227</v>
      </c>
      <c r="E334" s="7">
        <v>72.099999999999994</v>
      </c>
      <c r="F334" s="7">
        <v>77.149618045731629</v>
      </c>
      <c r="G334" s="8">
        <v>14.000000000000002</v>
      </c>
      <c r="H334" s="8">
        <f>INDEX(Aquifer!H:H,MATCH(B334,Aquifer!C:C,0))</f>
        <v>74.12</v>
      </c>
      <c r="I334" s="8">
        <f>INDEX(surface_water_body!E:E,MATCH(B334,surface_water_body!A:A,0))</f>
        <v>0.44841506344670112</v>
      </c>
      <c r="J334" s="8">
        <f>INDEX(Aquifer!J:J,MATCH(B334,Aquifer!C:C,0))*100</f>
        <v>71.096944606710181</v>
      </c>
      <c r="K334" s="8">
        <f>(INDEX(Tariff!D:D,MATCH(Adaptation!A334,Tariff!A:A,0)))*100</f>
        <v>0</v>
      </c>
      <c r="L334" s="8">
        <v>62.99</v>
      </c>
      <c r="M334" s="8">
        <v>15.2</v>
      </c>
      <c r="N334" s="8">
        <v>92.317122179999998</v>
      </c>
      <c r="P334" s="15"/>
      <c r="Q334">
        <f t="shared" si="98"/>
        <v>3</v>
      </c>
      <c r="R334">
        <f t="shared" si="99"/>
        <v>3</v>
      </c>
      <c r="S334">
        <f t="shared" si="100"/>
        <v>2</v>
      </c>
      <c r="T334" s="36">
        <f t="shared" si="101"/>
        <v>4</v>
      </c>
      <c r="U334" s="36">
        <f t="shared" si="102"/>
        <v>4</v>
      </c>
      <c r="V334" s="36">
        <f t="shared" si="103"/>
        <v>2</v>
      </c>
      <c r="W334" s="36">
        <f t="shared" si="104"/>
        <v>1</v>
      </c>
      <c r="X334" s="36">
        <f t="shared" si="105"/>
        <v>3</v>
      </c>
      <c r="Y334" s="36">
        <f t="shared" si="106"/>
        <v>1</v>
      </c>
      <c r="Z334" s="36">
        <f t="shared" si="107"/>
        <v>2</v>
      </c>
      <c r="AA334" s="36">
        <f t="shared" si="108"/>
        <v>2</v>
      </c>
      <c r="AB334" s="36">
        <f t="shared" si="109"/>
        <v>4</v>
      </c>
      <c r="AC334" s="170">
        <f t="shared" si="110"/>
        <v>2.4545454545454546</v>
      </c>
      <c r="AD334" s="36">
        <f t="shared" si="111"/>
        <v>2</v>
      </c>
      <c r="AE334" s="36" t="str">
        <f t="shared" si="97"/>
        <v>Moderatly Suitable</v>
      </c>
      <c r="AF334" s="171">
        <f t="shared" si="112"/>
        <v>0.14299999999999999</v>
      </c>
      <c r="AG334" s="36" t="str">
        <f t="shared" si="113"/>
        <v>Very Low</v>
      </c>
    </row>
    <row r="335" spans="1:33" x14ac:dyDescent="0.25">
      <c r="A335" t="str">
        <f>INDEX(Aquifer!A:A,MATCH(B335,Aquifer!C:C,0))</f>
        <v>himachal pradesh</v>
      </c>
      <c r="B335" s="29" t="s">
        <v>482</v>
      </c>
      <c r="C335" s="9">
        <v>4.5380138844662001</v>
      </c>
      <c r="D335" s="7">
        <f>INDEX(Aquifer!L:L,MATCH(B335,Aquifer!C:C,0))*100</f>
        <v>130.04937421058676</v>
      </c>
      <c r="E335" s="7">
        <v>0</v>
      </c>
      <c r="F335" s="7">
        <v>31.10997180210202</v>
      </c>
      <c r="G335" s="8">
        <v>98</v>
      </c>
      <c r="H335" s="8">
        <f>INDEX(Aquifer!H:H,MATCH(B335,Aquifer!C:C,0))</f>
        <v>0</v>
      </c>
      <c r="I335" s="8">
        <f>INDEX(surface_water_body!E:E,MATCH(B335,surface_water_body!A:A,0))</f>
        <v>8.7698450236001729E-2</v>
      </c>
      <c r="J335" s="8">
        <f>INDEX(Aquifer!J:J,MATCH(B335,Aquifer!C:C,0))*100</f>
        <v>1.3952191835028029</v>
      </c>
      <c r="K335" s="8">
        <f>(INDEX(Tariff!D:D,MATCH(Adaptation!A335,Tariff!A:A,0)))*100</f>
        <v>30</v>
      </c>
      <c r="L335" s="8">
        <v>0</v>
      </c>
      <c r="M335" s="8">
        <v>12.513435769906776</v>
      </c>
      <c r="N335" s="8">
        <v>83.02</v>
      </c>
      <c r="P335" s="15"/>
      <c r="Q335">
        <f t="shared" si="98"/>
        <v>3</v>
      </c>
      <c r="R335">
        <f t="shared" si="99"/>
        <v>4</v>
      </c>
      <c r="S335">
        <f t="shared" si="100"/>
        <v>4</v>
      </c>
      <c r="T335" s="36">
        <f t="shared" si="101"/>
        <v>2</v>
      </c>
      <c r="U335" s="36">
        <f t="shared" si="102"/>
        <v>1</v>
      </c>
      <c r="V335" s="36">
        <f t="shared" si="103"/>
        <v>4</v>
      </c>
      <c r="W335" s="36">
        <f t="shared" si="104"/>
        <v>1</v>
      </c>
      <c r="X335" s="36">
        <f t="shared" si="105"/>
        <v>1</v>
      </c>
      <c r="Y335" s="36">
        <f t="shared" si="106"/>
        <v>1</v>
      </c>
      <c r="Z335" s="36">
        <f t="shared" si="107"/>
        <v>4</v>
      </c>
      <c r="AA335" s="36">
        <f t="shared" si="108"/>
        <v>2</v>
      </c>
      <c r="AB335" s="36">
        <f t="shared" si="109"/>
        <v>4</v>
      </c>
      <c r="AC335" s="170">
        <f t="shared" si="110"/>
        <v>2.7272727272727271</v>
      </c>
      <c r="AD335" s="36">
        <f t="shared" si="111"/>
        <v>3</v>
      </c>
      <c r="AE335" s="36" t="str">
        <f t="shared" si="97"/>
        <v>Highly Suitable</v>
      </c>
      <c r="AF335" s="171">
        <f t="shared" si="112"/>
        <v>0.41699999999999998</v>
      </c>
      <c r="AG335" s="36" t="str">
        <f t="shared" si="113"/>
        <v>Moderate</v>
      </c>
    </row>
    <row r="336" spans="1:33" x14ac:dyDescent="0.25">
      <c r="A336" t="str">
        <f>INDEX(Aquifer!A:A,MATCH(B336,Aquifer!C:C,0))</f>
        <v>west bengal</v>
      </c>
      <c r="B336" s="29" t="s">
        <v>483</v>
      </c>
      <c r="C336" s="9">
        <v>4.6534958459712996</v>
      </c>
      <c r="D336" s="7" t="e">
        <f>INDEX(Aquifer!L:L,MATCH(B336,Aquifer!C:C,0))*100</f>
        <v>#N/A</v>
      </c>
      <c r="E336" s="7">
        <v>0</v>
      </c>
      <c r="F336" s="7"/>
      <c r="G336" s="8">
        <v>68</v>
      </c>
      <c r="H336" s="8">
        <f>INDEX(Aquifer!H:H,MATCH(B336,Aquifer!C:C,0))</f>
        <v>0</v>
      </c>
      <c r="I336" s="8">
        <f>INDEX(surface_water_body!E:E,MATCH(B336,surface_water_body!A:A,0))</f>
        <v>12.830225345474863</v>
      </c>
      <c r="J336" s="8" t="e">
        <f>INDEX(Aquifer!J:J,MATCH(B336,Aquifer!C:C,0))*100</f>
        <v>#N/A</v>
      </c>
      <c r="K336" s="8">
        <f>(INDEX(Tariff!D:D,MATCH(Adaptation!A336,Tariff!A:A,0)))*100</f>
        <v>459.99999999999994</v>
      </c>
      <c r="L336" s="8">
        <v>0</v>
      </c>
      <c r="M336" s="8">
        <v>13.21</v>
      </c>
      <c r="N336" s="8">
        <v>0</v>
      </c>
      <c r="P336" s="15"/>
      <c r="Q336">
        <f t="shared" si="98"/>
        <v>3</v>
      </c>
      <c r="R336" t="e">
        <f t="shared" si="99"/>
        <v>#N/A</v>
      </c>
      <c r="S336">
        <f t="shared" si="100"/>
        <v>4</v>
      </c>
      <c r="T336" s="36">
        <f t="shared" si="101"/>
        <v>1</v>
      </c>
      <c r="U336" s="36">
        <f t="shared" si="102"/>
        <v>2</v>
      </c>
      <c r="V336" s="36">
        <f t="shared" si="103"/>
        <v>4</v>
      </c>
      <c r="W336" s="36">
        <f t="shared" si="104"/>
        <v>4</v>
      </c>
      <c r="X336" s="36" t="e">
        <f t="shared" si="105"/>
        <v>#N/A</v>
      </c>
      <c r="Y336" s="36">
        <f t="shared" si="106"/>
        <v>4</v>
      </c>
      <c r="Z336" s="36">
        <f t="shared" si="107"/>
        <v>4</v>
      </c>
      <c r="AA336" s="36">
        <f t="shared" si="108"/>
        <v>2</v>
      </c>
      <c r="AB336" s="36">
        <f t="shared" si="109"/>
        <v>1</v>
      </c>
      <c r="AC336" s="170"/>
      <c r="AF336" s="171"/>
      <c r="AG336" s="36" t="s">
        <v>95</v>
      </c>
    </row>
    <row r="337" spans="1:33" x14ac:dyDescent="0.25">
      <c r="A337" t="str">
        <f>INDEX(Aquifer!A:A,MATCH(B337,Aquifer!C:C,0))</f>
        <v>chhattisgarh</v>
      </c>
      <c r="B337" s="29" t="s">
        <v>484</v>
      </c>
      <c r="C337" s="8">
        <v>5.2</v>
      </c>
      <c r="D337" s="7">
        <f>INDEX(Aquifer!L:L,MATCH(B337,Aquifer!C:C,0))*100</f>
        <v>110.46243017346382</v>
      </c>
      <c r="E337" s="7">
        <v>7.4</v>
      </c>
      <c r="F337" s="7">
        <v>43.429475297199772</v>
      </c>
      <c r="G337" s="8">
        <v>100</v>
      </c>
      <c r="H337" s="8">
        <f>INDEX(Aquifer!H:H,MATCH(B337,Aquifer!C:C,0))</f>
        <v>39.04</v>
      </c>
      <c r="I337" s="8">
        <f>INDEX(surface_water_body!E:E,MATCH(B337,surface_water_body!A:A,0))</f>
        <v>0.1250570461659771</v>
      </c>
      <c r="J337" s="8">
        <f>INDEX(Aquifer!J:J,MATCH(B337,Aquifer!C:C,0))*100</f>
        <v>15.931880154574502</v>
      </c>
      <c r="K337" s="8">
        <f>(INDEX(Tariff!D:D,MATCH(Adaptation!A337,Tariff!A:A,0)))*100</f>
        <v>0</v>
      </c>
      <c r="L337" s="8">
        <v>30.65</v>
      </c>
      <c r="M337" s="8">
        <v>6.9</v>
      </c>
      <c r="N337" s="8">
        <v>74.25</v>
      </c>
      <c r="P337" s="15"/>
      <c r="Q337">
        <f t="shared" si="98"/>
        <v>3</v>
      </c>
      <c r="R337">
        <f t="shared" si="99"/>
        <v>4</v>
      </c>
      <c r="S337">
        <f t="shared" si="100"/>
        <v>4</v>
      </c>
      <c r="T337" s="36">
        <f t="shared" si="101"/>
        <v>2</v>
      </c>
      <c r="U337" s="36">
        <f t="shared" si="102"/>
        <v>1</v>
      </c>
      <c r="V337" s="36">
        <f t="shared" si="103"/>
        <v>4</v>
      </c>
      <c r="W337" s="36">
        <f t="shared" si="104"/>
        <v>1</v>
      </c>
      <c r="X337" s="36">
        <f t="shared" si="105"/>
        <v>1</v>
      </c>
      <c r="Y337" s="36">
        <f t="shared" si="106"/>
        <v>1</v>
      </c>
      <c r="Z337" s="36">
        <f t="shared" si="107"/>
        <v>3</v>
      </c>
      <c r="AA337" s="36">
        <f t="shared" si="108"/>
        <v>3</v>
      </c>
      <c r="AB337" s="36">
        <f t="shared" si="109"/>
        <v>3</v>
      </c>
      <c r="AC337" s="170">
        <f t="shared" si="110"/>
        <v>2.6363636363636362</v>
      </c>
      <c r="AD337" s="36">
        <f t="shared" si="111"/>
        <v>3</v>
      </c>
      <c r="AE337" s="36" t="str">
        <f t="shared" si="97"/>
        <v>Highly Suitable</v>
      </c>
      <c r="AF337" s="171">
        <f t="shared" si="112"/>
        <v>0.32700000000000001</v>
      </c>
      <c r="AG337" s="36" t="str">
        <f t="shared" si="113"/>
        <v>Low</v>
      </c>
    </row>
    <row r="338" spans="1:33" x14ac:dyDescent="0.25">
      <c r="A338" t="str">
        <f>INDEX(Aquifer!A:A,MATCH(B338,Aquifer!C:C,0))</f>
        <v>arunachal pradesh</v>
      </c>
      <c r="B338" s="29" t="s">
        <v>103</v>
      </c>
      <c r="C338" s="8">
        <v>4.04</v>
      </c>
      <c r="D338" s="7">
        <f>INDEX(Aquifer!L:L,MATCH(B338,Aquifer!C:C,0))*100</f>
        <v>116.85406698564593</v>
      </c>
      <c r="E338" s="7">
        <v>0</v>
      </c>
      <c r="F338" s="7">
        <v>19.297526817640048</v>
      </c>
      <c r="G338" s="8">
        <v>0</v>
      </c>
      <c r="H338" s="8">
        <f>INDEX(Aquifer!H:H,MATCH(B338,Aquifer!C:C,0))</f>
        <v>0</v>
      </c>
      <c r="I338" s="8">
        <f>INDEX(surface_water_body!E:E,MATCH(B338,surface_water_body!A:A,0))</f>
        <v>2.829780235249562E-2</v>
      </c>
      <c r="J338" s="8">
        <f>INDEX(Aquifer!J:J,MATCH(B338,Aquifer!C:C,0))*100</f>
        <v>22.378670664132557</v>
      </c>
      <c r="K338" s="8">
        <f>(INDEX(Tariff!D:D,MATCH(Adaptation!A338,Tariff!A:A,0)))*100</f>
        <v>290</v>
      </c>
      <c r="L338" s="8">
        <v>0.6</v>
      </c>
      <c r="M338" s="8">
        <v>4.426387870396904</v>
      </c>
      <c r="N338" s="8">
        <v>29.33</v>
      </c>
      <c r="P338" s="15"/>
      <c r="Q338">
        <f t="shared" si="98"/>
        <v>2</v>
      </c>
      <c r="R338">
        <f t="shared" si="99"/>
        <v>4</v>
      </c>
      <c r="S338">
        <f t="shared" si="100"/>
        <v>4</v>
      </c>
      <c r="T338" s="36">
        <f t="shared" si="101"/>
        <v>1</v>
      </c>
      <c r="U338" s="36">
        <f t="shared" si="102"/>
        <v>4</v>
      </c>
      <c r="V338" s="36">
        <f t="shared" si="103"/>
        <v>4</v>
      </c>
      <c r="W338" s="36">
        <f t="shared" si="104"/>
        <v>1</v>
      </c>
      <c r="X338" s="36">
        <f t="shared" si="105"/>
        <v>1</v>
      </c>
      <c r="Y338" s="36">
        <f t="shared" si="106"/>
        <v>3</v>
      </c>
      <c r="Z338" s="36">
        <f t="shared" si="107"/>
        <v>4</v>
      </c>
      <c r="AA338" s="36">
        <f t="shared" si="108"/>
        <v>4</v>
      </c>
      <c r="AB338" s="36">
        <f t="shared" si="109"/>
        <v>1</v>
      </c>
      <c r="AC338" s="170">
        <f t="shared" si="110"/>
        <v>2.6363636363636362</v>
      </c>
      <c r="AD338" s="36">
        <f t="shared" si="111"/>
        <v>3</v>
      </c>
      <c r="AE338" s="36" t="str">
        <f t="shared" si="97"/>
        <v>Highly Suitable</v>
      </c>
      <c r="AF338" s="171">
        <f t="shared" si="112"/>
        <v>0.32700000000000001</v>
      </c>
      <c r="AG338" s="36" t="str">
        <f t="shared" si="113"/>
        <v>Low</v>
      </c>
    </row>
    <row r="339" spans="1:33" x14ac:dyDescent="0.25">
      <c r="A339" t="str">
        <f>INDEX(Aquifer!A:A,MATCH(B339,Aquifer!C:C,0))</f>
        <v>nagaland</v>
      </c>
      <c r="B339" s="29" t="s">
        <v>104</v>
      </c>
      <c r="C339" s="9">
        <v>4.0808342825443997</v>
      </c>
      <c r="D339" s="7">
        <f>INDEX(Aquifer!L:L,MATCH(B339,Aquifer!C:C,0))*100</f>
        <v>122.49208276781675</v>
      </c>
      <c r="E339" s="7">
        <v>13.6</v>
      </c>
      <c r="F339" s="7">
        <v>23.27674443228744</v>
      </c>
      <c r="G339" s="8">
        <v>0</v>
      </c>
      <c r="H339" s="8">
        <f>INDEX(Aquifer!H:H,MATCH(B339,Aquifer!C:C,0))</f>
        <v>3.68</v>
      </c>
      <c r="I339" s="8">
        <f>INDEX(surface_water_body!E:E,MATCH(B339,surface_water_body!A:A,0))</f>
        <v>0.14089200114413228</v>
      </c>
      <c r="J339" s="8">
        <f>INDEX(Aquifer!J:J,MATCH(B339,Aquifer!C:C,0))*100</f>
        <v>23.527335675030674</v>
      </c>
      <c r="K339" s="8">
        <f>(INDEX(Tariff!D:D,MATCH(Adaptation!A339,Tariff!A:A,0)))*100</f>
        <v>320</v>
      </c>
      <c r="L339" s="8">
        <v>0.22</v>
      </c>
      <c r="M339" s="8">
        <v>2.5</v>
      </c>
      <c r="N339" s="8">
        <v>14.17</v>
      </c>
      <c r="P339" s="15"/>
      <c r="Q339">
        <f t="shared" si="98"/>
        <v>2</v>
      </c>
      <c r="R339">
        <f t="shared" si="99"/>
        <v>4</v>
      </c>
      <c r="S339">
        <f t="shared" si="100"/>
        <v>4</v>
      </c>
      <c r="T339" s="36">
        <f t="shared" si="101"/>
        <v>1</v>
      </c>
      <c r="U339" s="36">
        <f t="shared" si="102"/>
        <v>4</v>
      </c>
      <c r="V339" s="36">
        <f t="shared" si="103"/>
        <v>4</v>
      </c>
      <c r="W339" s="36">
        <f t="shared" si="104"/>
        <v>1</v>
      </c>
      <c r="X339" s="36">
        <f t="shared" si="105"/>
        <v>1</v>
      </c>
      <c r="Y339" s="36">
        <f t="shared" si="106"/>
        <v>4</v>
      </c>
      <c r="Z339" s="36">
        <f t="shared" si="107"/>
        <v>4</v>
      </c>
      <c r="AA339" s="36">
        <f t="shared" si="108"/>
        <v>4</v>
      </c>
      <c r="AB339" s="36">
        <f t="shared" si="109"/>
        <v>1</v>
      </c>
      <c r="AC339" s="170">
        <f t="shared" si="110"/>
        <v>2.7272727272727271</v>
      </c>
      <c r="AD339" s="36">
        <f t="shared" si="111"/>
        <v>3</v>
      </c>
      <c r="AE339" s="36" t="str">
        <f t="shared" si="97"/>
        <v>Highly Suitable</v>
      </c>
      <c r="AF339" s="171">
        <f t="shared" si="112"/>
        <v>0.41699999999999998</v>
      </c>
      <c r="AG339" s="36" t="str">
        <f t="shared" si="113"/>
        <v>Moderate</v>
      </c>
    </row>
    <row r="340" spans="1:33" x14ac:dyDescent="0.25">
      <c r="A340" t="str">
        <f>INDEX(Aquifer!A:A,MATCH(B340,Aquifer!C:C,0))</f>
        <v>maharashtra</v>
      </c>
      <c r="B340" s="29" t="s">
        <v>105</v>
      </c>
      <c r="C340" s="9">
        <v>5.3426683640494002</v>
      </c>
      <c r="D340" s="7">
        <f>INDEX(Aquifer!L:L,MATCH(B340,Aquifer!C:C,0))*100</f>
        <v>118.99381221415119</v>
      </c>
      <c r="E340" s="7">
        <v>51</v>
      </c>
      <c r="F340" s="7">
        <v>69.808837954877134</v>
      </c>
      <c r="G340" s="8">
        <v>100</v>
      </c>
      <c r="H340" s="8">
        <f>INDEX(Aquifer!H:H,MATCH(B340,Aquifer!C:C,0))</f>
        <v>58.41</v>
      </c>
      <c r="I340" s="8">
        <f>INDEX(surface_water_body!E:E,MATCH(B340,surface_water_body!A:A,0))</f>
        <v>2.9980835756142201</v>
      </c>
      <c r="J340" s="8">
        <f>INDEX(Aquifer!J:J,MATCH(B340,Aquifer!C:C,0))*100</f>
        <v>47.550211078418833</v>
      </c>
      <c r="K340" s="8">
        <f>(INDEX(Tariff!D:D,MATCH(Adaptation!A340,Tariff!A:A,0)))*100</f>
        <v>155</v>
      </c>
      <c r="L340" s="8">
        <v>69.92</v>
      </c>
      <c r="M340" s="8">
        <v>7.49</v>
      </c>
      <c r="N340" s="8">
        <v>76.81</v>
      </c>
      <c r="P340" s="15"/>
      <c r="Q340">
        <f t="shared" si="98"/>
        <v>4</v>
      </c>
      <c r="R340">
        <f t="shared" si="99"/>
        <v>4</v>
      </c>
      <c r="S340">
        <f t="shared" si="100"/>
        <v>2</v>
      </c>
      <c r="T340" s="36">
        <f t="shared" si="101"/>
        <v>4</v>
      </c>
      <c r="U340" s="36">
        <f t="shared" si="102"/>
        <v>1</v>
      </c>
      <c r="V340" s="36">
        <f t="shared" si="103"/>
        <v>3</v>
      </c>
      <c r="W340" s="36">
        <f t="shared" si="104"/>
        <v>2</v>
      </c>
      <c r="X340" s="36">
        <f t="shared" si="105"/>
        <v>2</v>
      </c>
      <c r="Y340" s="36">
        <f t="shared" si="106"/>
        <v>3</v>
      </c>
      <c r="Z340" s="36">
        <f t="shared" si="107"/>
        <v>2</v>
      </c>
      <c r="AA340" s="36">
        <f t="shared" si="108"/>
        <v>3</v>
      </c>
      <c r="AB340" s="36">
        <f t="shared" si="109"/>
        <v>3</v>
      </c>
      <c r="AC340" s="170">
        <f t="shared" si="110"/>
        <v>2.9090909090909092</v>
      </c>
      <c r="AD340" s="36">
        <f t="shared" si="111"/>
        <v>3</v>
      </c>
      <c r="AE340" s="36" t="str">
        <f t="shared" si="97"/>
        <v>Highly Suitable</v>
      </c>
      <c r="AF340" s="171">
        <f t="shared" si="112"/>
        <v>0.63600000000000001</v>
      </c>
      <c r="AG340" s="36" t="str">
        <f t="shared" si="113"/>
        <v>High</v>
      </c>
    </row>
    <row r="341" spans="1:33" x14ac:dyDescent="0.25">
      <c r="A341" t="str">
        <f>INDEX(Aquifer!A:A,MATCH(B341,Aquifer!C:C,0))</f>
        <v>andaman and nicobar</v>
      </c>
      <c r="B341" s="29" t="s">
        <v>485</v>
      </c>
      <c r="C341" s="9">
        <v>5.03</v>
      </c>
      <c r="D341" s="7">
        <f>INDEX(Aquifer!L:L,MATCH(B341,Aquifer!C:C,0))*100</f>
        <v>140.67164179104478</v>
      </c>
      <c r="E341" s="7">
        <v>0</v>
      </c>
      <c r="F341" s="7">
        <v>81.980033508096412</v>
      </c>
      <c r="G341" s="8">
        <v>100</v>
      </c>
      <c r="H341" s="8">
        <f>INDEX(Aquifer!H:H,MATCH(B341,Aquifer!C:C,0))</f>
        <v>0.28000000000000003</v>
      </c>
      <c r="I341" s="8">
        <f>INDEX(surface_water_body!E:E,MATCH(B341,surface_water_body!A:A,0))</f>
        <v>1.1516192186425224E-2</v>
      </c>
      <c r="J341" s="8">
        <f>INDEX(Aquifer!J:J,MATCH(B341,Aquifer!C:C,0))*100</f>
        <v>0.1698416923330418</v>
      </c>
      <c r="K341" s="8">
        <f>(INDEX(Tariff!D:D,MATCH(Adaptation!A341,Tariff!A:A,0)))*100</f>
        <v>175</v>
      </c>
      <c r="L341" s="8">
        <v>0.57000000000000006</v>
      </c>
      <c r="M341" s="8">
        <v>-1.2820694829179207</v>
      </c>
      <c r="N341" s="8">
        <v>42.040000000000006</v>
      </c>
      <c r="P341" s="15"/>
      <c r="Q341">
        <f t="shared" si="98"/>
        <v>3</v>
      </c>
      <c r="R341">
        <f t="shared" si="99"/>
        <v>3</v>
      </c>
      <c r="S341">
        <f t="shared" si="100"/>
        <v>4</v>
      </c>
      <c r="T341" s="36">
        <f t="shared" si="101"/>
        <v>4</v>
      </c>
      <c r="U341" s="36">
        <f t="shared" si="102"/>
        <v>1</v>
      </c>
      <c r="V341" s="36">
        <f t="shared" si="103"/>
        <v>4</v>
      </c>
      <c r="W341" s="36">
        <f t="shared" si="104"/>
        <v>1</v>
      </c>
      <c r="X341" s="36">
        <f t="shared" si="105"/>
        <v>1</v>
      </c>
      <c r="Y341" s="36">
        <f t="shared" si="106"/>
        <v>3</v>
      </c>
      <c r="Z341" s="36">
        <f t="shared" si="107"/>
        <v>4</v>
      </c>
      <c r="AA341" s="36">
        <f t="shared" si="108"/>
        <v>4</v>
      </c>
      <c r="AB341" s="36">
        <f t="shared" si="109"/>
        <v>2</v>
      </c>
      <c r="AC341" s="170">
        <f t="shared" si="110"/>
        <v>3</v>
      </c>
      <c r="AD341" s="36">
        <f t="shared" si="111"/>
        <v>3</v>
      </c>
      <c r="AE341" s="36" t="str">
        <f t="shared" si="97"/>
        <v>Highly Suitable</v>
      </c>
      <c r="AF341" s="171">
        <f t="shared" si="112"/>
        <v>0.74399999999999999</v>
      </c>
      <c r="AG341" s="36" t="str">
        <f t="shared" si="113"/>
        <v>High</v>
      </c>
    </row>
    <row r="342" spans="1:33" x14ac:dyDescent="0.25">
      <c r="A342" t="str">
        <f>INDEX(Aquifer!A:A,MATCH(B342,Aquifer!C:C,0))</f>
        <v>tripura</v>
      </c>
      <c r="B342" s="29" t="s">
        <v>486</v>
      </c>
      <c r="C342" s="9">
        <v>4.6250859665480997</v>
      </c>
      <c r="D342" s="7">
        <f>INDEX(Aquifer!L:L,MATCH(B342,Aquifer!C:C,0))*100</f>
        <v>178.46692111959288</v>
      </c>
      <c r="E342" s="7">
        <v>24.8</v>
      </c>
      <c r="F342" s="7">
        <v>34.691702905854903</v>
      </c>
      <c r="G342" s="8">
        <v>100</v>
      </c>
      <c r="H342" s="8">
        <f>INDEX(Aquifer!H:H,MATCH(B342,Aquifer!C:C,0))</f>
        <v>12.11</v>
      </c>
      <c r="I342" s="8">
        <f>INDEX(surface_water_body!E:E,MATCH(B342,surface_water_body!A:A,0))</f>
        <v>0</v>
      </c>
      <c r="J342" s="8">
        <f>INDEX(Aquifer!J:J,MATCH(B342,Aquifer!C:C,0))*100</f>
        <v>15.516402631189322</v>
      </c>
      <c r="K342" s="8">
        <f>(INDEX(Tariff!D:D,MATCH(Adaptation!A342,Tariff!A:A,0)))*100</f>
        <v>405</v>
      </c>
      <c r="L342" s="8">
        <v>30.85</v>
      </c>
      <c r="M342" s="8">
        <v>2.2755136811740426</v>
      </c>
      <c r="N342" s="8">
        <v>95.875976805999997</v>
      </c>
      <c r="P342" s="15"/>
      <c r="Q342">
        <f t="shared" si="98"/>
        <v>3</v>
      </c>
      <c r="R342">
        <f t="shared" si="99"/>
        <v>3</v>
      </c>
      <c r="S342">
        <f t="shared" si="100"/>
        <v>4</v>
      </c>
      <c r="T342" s="36">
        <f t="shared" si="101"/>
        <v>2</v>
      </c>
      <c r="U342" s="36">
        <f t="shared" si="102"/>
        <v>1</v>
      </c>
      <c r="V342" s="36">
        <f t="shared" si="103"/>
        <v>4</v>
      </c>
      <c r="W342" s="36">
        <f t="shared" si="104"/>
        <v>1</v>
      </c>
      <c r="X342" s="36">
        <f t="shared" si="105"/>
        <v>1</v>
      </c>
      <c r="Y342" s="36">
        <f t="shared" si="106"/>
        <v>4</v>
      </c>
      <c r="Z342" s="36">
        <f t="shared" si="107"/>
        <v>3</v>
      </c>
      <c r="AA342" s="36">
        <f t="shared" si="108"/>
        <v>4</v>
      </c>
      <c r="AB342" s="36">
        <f t="shared" si="109"/>
        <v>4</v>
      </c>
      <c r="AC342" s="170">
        <f t="shared" si="110"/>
        <v>3</v>
      </c>
      <c r="AD342" s="36">
        <f t="shared" si="111"/>
        <v>3</v>
      </c>
      <c r="AE342" s="36" t="str">
        <f t="shared" si="97"/>
        <v>Highly Suitable</v>
      </c>
      <c r="AF342" s="171">
        <f t="shared" si="112"/>
        <v>0.74399999999999999</v>
      </c>
      <c r="AG342" s="36" t="str">
        <f t="shared" si="113"/>
        <v>High</v>
      </c>
    </row>
    <row r="343" spans="1:33" x14ac:dyDescent="0.25">
      <c r="A343" t="str">
        <f>INDEX(Aquifer!A:A,MATCH(B343,Aquifer!C:C,0))</f>
        <v>maharashtra</v>
      </c>
      <c r="B343" s="29" t="s">
        <v>106</v>
      </c>
      <c r="C343" s="8">
        <v>5.25</v>
      </c>
      <c r="D343" s="7" t="e">
        <f>INDEX(Aquifer!L:L,MATCH(B343,Aquifer!C:C,0))*100</f>
        <v>#N/A</v>
      </c>
      <c r="E343" s="7">
        <v>5.4</v>
      </c>
      <c r="F343" s="7">
        <v>62.352888329889502</v>
      </c>
      <c r="G343" s="8">
        <v>100</v>
      </c>
      <c r="H343" s="8">
        <f>INDEX(Aquifer!H:H,MATCH(B343,Aquifer!C:C,0))</f>
        <v>23.85</v>
      </c>
      <c r="I343" s="8">
        <f>INDEX(surface_water_body!E:E,MATCH(B343,surface_water_body!A:A,0))</f>
        <v>0.28753462699192778</v>
      </c>
      <c r="J343" s="8" t="e">
        <f>INDEX(Aquifer!J:J,MATCH(B343,Aquifer!C:C,0))*100</f>
        <v>#N/A</v>
      </c>
      <c r="K343" s="8">
        <f>(INDEX(Tariff!D:D,MATCH(Adaptation!A343,Tariff!A:A,0)))*100</f>
        <v>155</v>
      </c>
      <c r="L343" s="8">
        <v>71.97</v>
      </c>
      <c r="M343" s="8">
        <v>9.6999999999999993</v>
      </c>
      <c r="N343" s="8">
        <v>78.89</v>
      </c>
      <c r="P343" s="15"/>
      <c r="Q343">
        <f t="shared" si="98"/>
        <v>4</v>
      </c>
      <c r="R343" t="e">
        <f t="shared" si="99"/>
        <v>#N/A</v>
      </c>
      <c r="S343">
        <f t="shared" si="100"/>
        <v>4</v>
      </c>
      <c r="T343" s="36">
        <f t="shared" si="101"/>
        <v>3</v>
      </c>
      <c r="U343" s="36">
        <f t="shared" si="102"/>
        <v>1</v>
      </c>
      <c r="V343" s="36">
        <f t="shared" si="103"/>
        <v>4</v>
      </c>
      <c r="W343" s="36">
        <f t="shared" si="104"/>
        <v>1</v>
      </c>
      <c r="X343" s="36" t="e">
        <f t="shared" si="105"/>
        <v>#N/A</v>
      </c>
      <c r="Y343" s="36">
        <f t="shared" si="106"/>
        <v>3</v>
      </c>
      <c r="Z343" s="36">
        <f t="shared" si="107"/>
        <v>2</v>
      </c>
      <c r="AA343" s="36">
        <f t="shared" si="108"/>
        <v>3</v>
      </c>
      <c r="AB343" s="36">
        <f t="shared" si="109"/>
        <v>3</v>
      </c>
      <c r="AC343" s="170"/>
      <c r="AF343" s="171"/>
      <c r="AG343" s="36" t="s">
        <v>95</v>
      </c>
    </row>
    <row r="344" spans="1:33" x14ac:dyDescent="0.25">
      <c r="A344" t="str">
        <f>INDEX(Aquifer!A:A,MATCH(B344,Aquifer!C:C,0))</f>
        <v>gujarat</v>
      </c>
      <c r="B344" s="29" t="s">
        <v>107</v>
      </c>
      <c r="C344" s="9">
        <v>5.4203784182912997</v>
      </c>
      <c r="D344" s="7">
        <f>INDEX(Aquifer!L:L,MATCH(B344,Aquifer!C:C,0))*100</f>
        <v>130.47534032582013</v>
      </c>
      <c r="E344" s="7">
        <v>42.6</v>
      </c>
      <c r="F344" s="7">
        <v>74.600725252681116</v>
      </c>
      <c r="G344" s="8">
        <v>100</v>
      </c>
      <c r="H344" s="8">
        <f>INDEX(Aquifer!H:H,MATCH(B344,Aquifer!C:C,0))</f>
        <v>21.81</v>
      </c>
      <c r="I344" s="8">
        <f>INDEX(surface_water_body!E:E,MATCH(B344,surface_water_body!A:A,0))</f>
        <v>0</v>
      </c>
      <c r="J344" s="8">
        <f>INDEX(Aquifer!J:J,MATCH(B344,Aquifer!C:C,0))*100</f>
        <v>54.630518599795785</v>
      </c>
      <c r="K344" s="8">
        <f>(INDEX(Tariff!D:D,MATCH(Adaptation!A344,Tariff!A:A,0)))*100</f>
        <v>60</v>
      </c>
      <c r="L344" s="8">
        <v>72.14</v>
      </c>
      <c r="M344" s="8">
        <v>9.1999999999999993</v>
      </c>
      <c r="N344" s="8">
        <v>76.95</v>
      </c>
      <c r="P344" s="15"/>
      <c r="Q344">
        <f t="shared" si="98"/>
        <v>4</v>
      </c>
      <c r="R344">
        <f t="shared" si="99"/>
        <v>4</v>
      </c>
      <c r="S344">
        <f t="shared" si="100"/>
        <v>3</v>
      </c>
      <c r="T344" s="36">
        <f t="shared" si="101"/>
        <v>4</v>
      </c>
      <c r="U344" s="36">
        <f t="shared" si="102"/>
        <v>1</v>
      </c>
      <c r="V344" s="36">
        <f t="shared" si="103"/>
        <v>4</v>
      </c>
      <c r="W344" s="36">
        <f t="shared" si="104"/>
        <v>1</v>
      </c>
      <c r="X344" s="36">
        <f t="shared" si="105"/>
        <v>3</v>
      </c>
      <c r="Y344" s="36">
        <f t="shared" si="106"/>
        <v>1</v>
      </c>
      <c r="Z344" s="36">
        <f t="shared" si="107"/>
        <v>2</v>
      </c>
      <c r="AA344" s="36">
        <f t="shared" si="108"/>
        <v>3</v>
      </c>
      <c r="AB344" s="36">
        <f t="shared" si="109"/>
        <v>3</v>
      </c>
      <c r="AC344" s="170">
        <f t="shared" si="110"/>
        <v>2.9090909090909092</v>
      </c>
      <c r="AD344" s="36">
        <f t="shared" si="111"/>
        <v>3</v>
      </c>
      <c r="AE344" s="36" t="str">
        <f t="shared" si="97"/>
        <v>Highly Suitable</v>
      </c>
      <c r="AF344" s="171">
        <f t="shared" si="112"/>
        <v>0.63600000000000001</v>
      </c>
      <c r="AG344" s="36" t="str">
        <f t="shared" si="113"/>
        <v>High</v>
      </c>
    </row>
    <row r="345" spans="1:33" x14ac:dyDescent="0.25">
      <c r="A345" t="str">
        <f>INDEX(Aquifer!A:A,MATCH(B345,Aquifer!C:C,0))</f>
        <v>madhya pradesh</v>
      </c>
      <c r="B345" s="29" t="s">
        <v>487</v>
      </c>
      <c r="C345" s="9">
        <v>5.1900131059544998</v>
      </c>
      <c r="D345" s="7">
        <f>INDEX(Aquifer!L:L,MATCH(B345,Aquifer!C:C,0))*100</f>
        <v>167.89322432896773</v>
      </c>
      <c r="E345" s="7">
        <v>34.6</v>
      </c>
      <c r="F345" s="7">
        <v>70.097029488291412</v>
      </c>
      <c r="G345" s="8">
        <v>100</v>
      </c>
      <c r="H345" s="8">
        <f>INDEX(Aquifer!H:H,MATCH(B345,Aquifer!C:C,0))</f>
        <v>36.479999999999997</v>
      </c>
      <c r="I345" s="8">
        <f>INDEX(surface_water_body!E:E,MATCH(B345,surface_water_body!A:A,0))</f>
        <v>0.59309845697276131</v>
      </c>
      <c r="J345" s="8">
        <f>INDEX(Aquifer!J:J,MATCH(B345,Aquifer!C:C,0))*100</f>
        <v>36.682344037193211</v>
      </c>
      <c r="K345" s="8">
        <f>(INDEX(Tariff!D:D,MATCH(Adaptation!A345,Tariff!A:A,0)))*100</f>
        <v>135</v>
      </c>
      <c r="L345" s="8">
        <v>55.65</v>
      </c>
      <c r="M345" s="8">
        <v>9.5</v>
      </c>
      <c r="N345" s="8">
        <v>79.19</v>
      </c>
      <c r="P345" s="15"/>
      <c r="Q345">
        <f t="shared" si="98"/>
        <v>3</v>
      </c>
      <c r="R345">
        <f t="shared" si="99"/>
        <v>3</v>
      </c>
      <c r="S345">
        <f t="shared" si="100"/>
        <v>3</v>
      </c>
      <c r="T345" s="36">
        <f t="shared" si="101"/>
        <v>4</v>
      </c>
      <c r="U345" s="36">
        <f t="shared" si="102"/>
        <v>1</v>
      </c>
      <c r="V345" s="36">
        <f t="shared" si="103"/>
        <v>4</v>
      </c>
      <c r="W345" s="36">
        <f t="shared" si="104"/>
        <v>1</v>
      </c>
      <c r="X345" s="36">
        <f t="shared" si="105"/>
        <v>2</v>
      </c>
      <c r="Y345" s="36">
        <f t="shared" si="106"/>
        <v>2</v>
      </c>
      <c r="Z345" s="36">
        <f t="shared" si="107"/>
        <v>2</v>
      </c>
      <c r="AA345" s="36">
        <f t="shared" si="108"/>
        <v>3</v>
      </c>
      <c r="AB345" s="36">
        <f t="shared" si="109"/>
        <v>3</v>
      </c>
      <c r="AC345" s="170">
        <f t="shared" si="110"/>
        <v>2.7272727272727271</v>
      </c>
      <c r="AD345" s="36">
        <f t="shared" si="111"/>
        <v>3</v>
      </c>
      <c r="AE345" s="36" t="str">
        <f t="shared" si="97"/>
        <v>Highly Suitable</v>
      </c>
      <c r="AF345" s="171">
        <f t="shared" si="112"/>
        <v>0.41699999999999998</v>
      </c>
      <c r="AG345" s="36" t="str">
        <f t="shared" si="113"/>
        <v>Moderate</v>
      </c>
    </row>
    <row r="346" spans="1:33" x14ac:dyDescent="0.25">
      <c r="A346" t="str">
        <f>INDEX(Aquifer!A:A,MATCH(B346,Aquifer!C:C,0))</f>
        <v>nagaland</v>
      </c>
      <c r="B346" s="29" t="s">
        <v>108</v>
      </c>
      <c r="C346" s="9">
        <v>4.2161712877694999</v>
      </c>
      <c r="D346" s="7">
        <f>INDEX(Aquifer!L:L,MATCH(B346,Aquifer!C:C,0))*100</f>
        <v>139.93100353396534</v>
      </c>
      <c r="E346" s="7">
        <v>30</v>
      </c>
      <c r="F346" s="7">
        <v>33.609412493227033</v>
      </c>
      <c r="G346" s="8">
        <v>0</v>
      </c>
      <c r="H346" s="8">
        <f>INDEX(Aquifer!H:H,MATCH(B346,Aquifer!C:C,0))</f>
        <v>2.41</v>
      </c>
      <c r="I346" s="8">
        <f>INDEX(surface_water_body!E:E,MATCH(B346,surface_water_body!A:A,0))</f>
        <v>9.4837806041412915E-3</v>
      </c>
      <c r="J346" s="8">
        <f>INDEX(Aquifer!J:J,MATCH(B346,Aquifer!C:C,0))*100</f>
        <v>17.599786753018531</v>
      </c>
      <c r="K346" s="8">
        <f>(INDEX(Tariff!D:D,MATCH(Adaptation!A346,Tariff!A:A,0)))*100</f>
        <v>320</v>
      </c>
      <c r="L346" s="8">
        <v>0.1</v>
      </c>
      <c r="M346" s="8">
        <v>3.2769072381015043</v>
      </c>
      <c r="N346" s="8">
        <v>29.82</v>
      </c>
      <c r="P346" s="15"/>
      <c r="Q346">
        <f t="shared" si="98"/>
        <v>2</v>
      </c>
      <c r="R346">
        <f t="shared" si="99"/>
        <v>4</v>
      </c>
      <c r="S346">
        <f t="shared" si="100"/>
        <v>3</v>
      </c>
      <c r="T346" s="36">
        <f t="shared" si="101"/>
        <v>2</v>
      </c>
      <c r="U346" s="36">
        <f t="shared" si="102"/>
        <v>4</v>
      </c>
      <c r="V346" s="36">
        <f t="shared" si="103"/>
        <v>4</v>
      </c>
      <c r="W346" s="36">
        <f t="shared" si="104"/>
        <v>1</v>
      </c>
      <c r="X346" s="36">
        <f t="shared" si="105"/>
        <v>1</v>
      </c>
      <c r="Y346" s="36">
        <f t="shared" si="106"/>
        <v>4</v>
      </c>
      <c r="Z346" s="36">
        <f t="shared" si="107"/>
        <v>4</v>
      </c>
      <c r="AA346" s="36">
        <f t="shared" si="108"/>
        <v>4</v>
      </c>
      <c r="AB346" s="36">
        <f t="shared" si="109"/>
        <v>1</v>
      </c>
      <c r="AC346" s="170">
        <f t="shared" si="110"/>
        <v>2.7272727272727271</v>
      </c>
      <c r="AD346" s="36">
        <f t="shared" si="111"/>
        <v>3</v>
      </c>
      <c r="AE346" s="36" t="str">
        <f t="shared" si="97"/>
        <v>Highly Suitable</v>
      </c>
      <c r="AF346" s="171">
        <f t="shared" si="112"/>
        <v>0.41699999999999998</v>
      </c>
      <c r="AG346" s="36" t="str">
        <f t="shared" si="113"/>
        <v>Moderate</v>
      </c>
    </row>
    <row r="347" spans="1:33" x14ac:dyDescent="0.25">
      <c r="A347" t="str">
        <f>INDEX(Aquifer!A:A,MATCH(B347,Aquifer!C:C,0))</f>
        <v>jharkhand</v>
      </c>
      <c r="B347" s="29" t="s">
        <v>488</v>
      </c>
      <c r="C347" s="8">
        <v>5.03</v>
      </c>
      <c r="D347" s="7">
        <f>INDEX(Aquifer!L:L,MATCH(B347,Aquifer!C:C,0))*100</f>
        <v>127.15993170176436</v>
      </c>
      <c r="E347" s="7">
        <v>13.8</v>
      </c>
      <c r="F347" s="7">
        <v>40.892350080125951</v>
      </c>
      <c r="G347" s="8">
        <v>10</v>
      </c>
      <c r="H347" s="8">
        <f>INDEX(Aquifer!H:H,MATCH(B347,Aquifer!C:C,0))</f>
        <v>62.3</v>
      </c>
      <c r="I347" s="8">
        <f>INDEX(surface_water_body!E:E,MATCH(B347,surface_water_body!A:A,0))</f>
        <v>131.00233682083129</v>
      </c>
      <c r="J347" s="8">
        <f>INDEX(Aquifer!J:J,MATCH(B347,Aquifer!C:C,0))*100</f>
        <v>12.550179288275547</v>
      </c>
      <c r="K347" s="8">
        <f>(INDEX(Tariff!D:D,MATCH(Adaptation!A347,Tariff!A:A,0)))*100</f>
        <v>95</v>
      </c>
      <c r="L347" s="8">
        <v>72.83</v>
      </c>
      <c r="M347" s="8">
        <v>5.9</v>
      </c>
      <c r="N347" s="8">
        <v>76.78</v>
      </c>
      <c r="P347" s="15"/>
      <c r="Q347">
        <f t="shared" si="98"/>
        <v>3</v>
      </c>
      <c r="R347">
        <f t="shared" si="99"/>
        <v>4</v>
      </c>
      <c r="S347">
        <f t="shared" si="100"/>
        <v>4</v>
      </c>
      <c r="T347" s="36">
        <f t="shared" si="101"/>
        <v>2</v>
      </c>
      <c r="U347" s="36">
        <f t="shared" si="102"/>
        <v>4</v>
      </c>
      <c r="V347" s="36">
        <f t="shared" si="103"/>
        <v>3</v>
      </c>
      <c r="W347" s="36">
        <f t="shared" si="104"/>
        <v>4</v>
      </c>
      <c r="X347" s="36">
        <f t="shared" si="105"/>
        <v>1</v>
      </c>
      <c r="Y347" s="36">
        <f t="shared" si="106"/>
        <v>2</v>
      </c>
      <c r="Z347" s="36">
        <f t="shared" si="107"/>
        <v>2</v>
      </c>
      <c r="AA347" s="36">
        <f t="shared" si="108"/>
        <v>3</v>
      </c>
      <c r="AB347" s="36">
        <f t="shared" si="109"/>
        <v>3</v>
      </c>
      <c r="AC347" s="170">
        <f t="shared" si="110"/>
        <v>2.8181818181818183</v>
      </c>
      <c r="AD347" s="36">
        <f t="shared" si="111"/>
        <v>3</v>
      </c>
      <c r="AE347" s="36" t="str">
        <f t="shared" si="97"/>
        <v>Highly Suitable</v>
      </c>
      <c r="AF347" s="171">
        <f t="shared" si="112"/>
        <v>0.52700000000000002</v>
      </c>
      <c r="AG347" s="36" t="str">
        <f t="shared" si="113"/>
        <v>Moderate</v>
      </c>
    </row>
    <row r="348" spans="1:33" x14ac:dyDescent="0.25">
      <c r="A348" t="str">
        <f>INDEX(Aquifer!A:A,MATCH(B348,Aquifer!C:C,0))</f>
        <v>uttarakhand</v>
      </c>
      <c r="B348" s="29" t="s">
        <v>489</v>
      </c>
      <c r="C348" s="9">
        <v>4.7279947933587998</v>
      </c>
      <c r="D348" s="7">
        <f>INDEX(Aquifer!L:L,MATCH(B348,Aquifer!C:C,0))*100</f>
        <v>160.84292011611655</v>
      </c>
      <c r="E348" s="7">
        <v>0</v>
      </c>
      <c r="F348" s="7">
        <v>39.712345185777068</v>
      </c>
      <c r="G348" s="8">
        <v>0</v>
      </c>
      <c r="H348" s="8">
        <f>INDEX(Aquifer!H:H,MATCH(B348,Aquifer!C:C,0))</f>
        <v>0</v>
      </c>
      <c r="I348" s="8">
        <f>INDEX(surface_water_body!E:E,MATCH(B348,surface_water_body!A:A,0))</f>
        <v>1.1614149844639677E-3</v>
      </c>
      <c r="J348" s="8">
        <f>INDEX(Aquifer!J:J,MATCH(B348,Aquifer!C:C,0))*100</f>
        <v>7.9226221911787258</v>
      </c>
      <c r="K348" s="8">
        <f>(INDEX(Tariff!D:D,MATCH(Adaptation!A348,Tariff!A:A,0)))*100</f>
        <v>285</v>
      </c>
      <c r="L348" s="8">
        <v>0.5</v>
      </c>
      <c r="M348" s="8">
        <v>15.547020570040079</v>
      </c>
      <c r="N348" s="8">
        <v>92.91483113999999</v>
      </c>
      <c r="P348" s="15"/>
      <c r="Q348">
        <f t="shared" si="98"/>
        <v>3</v>
      </c>
      <c r="R348">
        <f t="shared" si="99"/>
        <v>3</v>
      </c>
      <c r="S348">
        <f t="shared" si="100"/>
        <v>4</v>
      </c>
      <c r="T348" s="36">
        <f t="shared" si="101"/>
        <v>2</v>
      </c>
      <c r="U348" s="36">
        <f t="shared" si="102"/>
        <v>4</v>
      </c>
      <c r="V348" s="36">
        <f t="shared" si="103"/>
        <v>4</v>
      </c>
      <c r="W348" s="36">
        <f t="shared" si="104"/>
        <v>1</v>
      </c>
      <c r="X348" s="36">
        <f t="shared" si="105"/>
        <v>1</v>
      </c>
      <c r="Y348" s="36">
        <f t="shared" si="106"/>
        <v>3</v>
      </c>
      <c r="Z348" s="36">
        <f t="shared" si="107"/>
        <v>4</v>
      </c>
      <c r="AA348" s="36">
        <f t="shared" si="108"/>
        <v>2</v>
      </c>
      <c r="AB348" s="36">
        <f t="shared" si="109"/>
        <v>4</v>
      </c>
      <c r="AC348" s="170">
        <f t="shared" si="110"/>
        <v>2.8181818181818183</v>
      </c>
      <c r="AD348" s="36">
        <f t="shared" si="111"/>
        <v>3</v>
      </c>
      <c r="AE348" s="36" t="str">
        <f t="shared" si="97"/>
        <v>Highly Suitable</v>
      </c>
      <c r="AF348" s="171">
        <f t="shared" si="112"/>
        <v>0.52700000000000002</v>
      </c>
      <c r="AG348" s="36" t="str">
        <f t="shared" si="113"/>
        <v>Moderate</v>
      </c>
    </row>
    <row r="349" spans="1:33" x14ac:dyDescent="0.25">
      <c r="A349" t="str">
        <f>INDEX(Aquifer!A:A,MATCH(B349,Aquifer!C:C,0))</f>
        <v>madhya pradesh</v>
      </c>
      <c r="B349" s="29" t="s">
        <v>490</v>
      </c>
      <c r="C349" s="9">
        <v>5.1582291507239999</v>
      </c>
      <c r="D349" s="7">
        <f>INDEX(Aquifer!L:L,MATCH(B349,Aquifer!C:C,0))*100</f>
        <v>176.85806267791097</v>
      </c>
      <c r="E349" s="7">
        <v>39.4</v>
      </c>
      <c r="F349" s="7">
        <v>72.597955489841183</v>
      </c>
      <c r="G349" s="8">
        <v>99</v>
      </c>
      <c r="H349" s="8">
        <f>INDEX(Aquifer!H:H,MATCH(B349,Aquifer!C:C,0))</f>
        <v>65.59</v>
      </c>
      <c r="I349" s="8">
        <f>INDEX(surface_water_body!E:E,MATCH(B349,surface_water_body!A:A,0))</f>
        <v>0.65358753721515517</v>
      </c>
      <c r="J349" s="8">
        <f>INDEX(Aquifer!J:J,MATCH(B349,Aquifer!C:C,0))*100</f>
        <v>50.582275548467734</v>
      </c>
      <c r="K349" s="8">
        <f>(INDEX(Tariff!D:D,MATCH(Adaptation!A349,Tariff!A:A,0)))*100</f>
        <v>135</v>
      </c>
      <c r="L349" s="8">
        <v>73.14</v>
      </c>
      <c r="M349" s="8">
        <v>10.19</v>
      </c>
      <c r="N349" s="8">
        <v>84.36</v>
      </c>
      <c r="P349" s="15"/>
      <c r="Q349">
        <f t="shared" si="98"/>
        <v>3</v>
      </c>
      <c r="R349">
        <f t="shared" si="99"/>
        <v>3</v>
      </c>
      <c r="S349">
        <f t="shared" si="100"/>
        <v>3</v>
      </c>
      <c r="T349" s="36">
        <f t="shared" si="101"/>
        <v>4</v>
      </c>
      <c r="U349" s="36">
        <f t="shared" si="102"/>
        <v>1</v>
      </c>
      <c r="V349" s="36">
        <f t="shared" si="103"/>
        <v>3</v>
      </c>
      <c r="W349" s="36">
        <f t="shared" si="104"/>
        <v>1</v>
      </c>
      <c r="X349" s="36">
        <f t="shared" si="105"/>
        <v>3</v>
      </c>
      <c r="Y349" s="36">
        <f t="shared" si="106"/>
        <v>2</v>
      </c>
      <c r="Z349" s="36">
        <f t="shared" si="107"/>
        <v>2</v>
      </c>
      <c r="AA349" s="36">
        <f t="shared" si="108"/>
        <v>2</v>
      </c>
      <c r="AB349" s="36">
        <f t="shared" si="109"/>
        <v>4</v>
      </c>
      <c r="AC349" s="170">
        <f t="shared" si="110"/>
        <v>2.7272727272727271</v>
      </c>
      <c r="AD349" s="36">
        <f t="shared" si="111"/>
        <v>3</v>
      </c>
      <c r="AE349" s="36" t="str">
        <f t="shared" si="97"/>
        <v>Highly Suitable</v>
      </c>
      <c r="AF349" s="171">
        <f t="shared" si="112"/>
        <v>0.41699999999999998</v>
      </c>
      <c r="AG349" s="36" t="str">
        <f t="shared" si="113"/>
        <v>Moderate</v>
      </c>
    </row>
    <row r="350" spans="1:33" x14ac:dyDescent="0.25">
      <c r="A350" t="str">
        <f>INDEX(Aquifer!A:A,MATCH(B350,Aquifer!C:C,0))</f>
        <v>himachal pradesh</v>
      </c>
      <c r="B350" s="29" t="s">
        <v>491</v>
      </c>
      <c r="C350" s="8">
        <v>4.8</v>
      </c>
      <c r="D350" s="7">
        <f>INDEX(Aquifer!L:L,MATCH(B350,Aquifer!C:C,0))*100</f>
        <v>119.5161691198807</v>
      </c>
      <c r="E350" s="7">
        <v>0</v>
      </c>
      <c r="F350" s="7">
        <v>38.783091682896917</v>
      </c>
      <c r="G350" s="8">
        <v>98</v>
      </c>
      <c r="H350" s="8">
        <f>INDEX(Aquifer!H:H,MATCH(B350,Aquifer!C:C,0))</f>
        <v>0</v>
      </c>
      <c r="I350" s="8">
        <f>INDEX(surface_water_body!E:E,MATCH(B350,surface_water_body!A:A,0))</f>
        <v>7.8281032377987021E-3</v>
      </c>
      <c r="J350" s="8">
        <f>INDEX(Aquifer!J:J,MATCH(B350,Aquifer!C:C,0))*100</f>
        <v>13.786079908323767</v>
      </c>
      <c r="K350" s="8">
        <f>(INDEX(Tariff!D:D,MATCH(Adaptation!A350,Tariff!A:A,0)))*100</f>
        <v>30</v>
      </c>
      <c r="L350" s="8">
        <v>5.7</v>
      </c>
      <c r="M350" s="8">
        <v>11.9</v>
      </c>
      <c r="N350" s="8">
        <v>88.01</v>
      </c>
      <c r="P350" s="15"/>
      <c r="Q350">
        <f t="shared" si="98"/>
        <v>3</v>
      </c>
      <c r="R350">
        <f t="shared" si="99"/>
        <v>4</v>
      </c>
      <c r="S350">
        <f t="shared" si="100"/>
        <v>4</v>
      </c>
      <c r="T350" s="36">
        <f t="shared" si="101"/>
        <v>2</v>
      </c>
      <c r="U350" s="36">
        <f t="shared" si="102"/>
        <v>1</v>
      </c>
      <c r="V350" s="36">
        <f t="shared" si="103"/>
        <v>4</v>
      </c>
      <c r="W350" s="36">
        <f t="shared" si="104"/>
        <v>1</v>
      </c>
      <c r="X350" s="36">
        <f t="shared" si="105"/>
        <v>1</v>
      </c>
      <c r="Y350" s="36">
        <f t="shared" si="106"/>
        <v>1</v>
      </c>
      <c r="Z350" s="36">
        <f t="shared" si="107"/>
        <v>4</v>
      </c>
      <c r="AA350" s="36">
        <f t="shared" si="108"/>
        <v>2</v>
      </c>
      <c r="AB350" s="36">
        <f t="shared" si="109"/>
        <v>4</v>
      </c>
      <c r="AC350" s="170">
        <f t="shared" si="110"/>
        <v>2.7272727272727271</v>
      </c>
      <c r="AD350" s="36">
        <f t="shared" si="111"/>
        <v>3</v>
      </c>
      <c r="AE350" s="36" t="str">
        <f t="shared" si="97"/>
        <v>Highly Suitable</v>
      </c>
      <c r="AF350" s="171">
        <f t="shared" si="112"/>
        <v>0.41699999999999998</v>
      </c>
      <c r="AG350" s="36" t="str">
        <f t="shared" si="113"/>
        <v>Moderate</v>
      </c>
    </row>
    <row r="351" spans="1:33" x14ac:dyDescent="0.25">
      <c r="A351" t="str">
        <f>INDEX(Aquifer!A:A,MATCH(B351,Aquifer!C:C,0))</f>
        <v>himachal pradesh</v>
      </c>
      <c r="B351" s="29" t="s">
        <v>492</v>
      </c>
      <c r="C351" s="9">
        <v>4.72303833446</v>
      </c>
      <c r="D351" s="7">
        <f>INDEX(Aquifer!L:L,MATCH(B351,Aquifer!C:C,0))*100</f>
        <v>189.16796671866877</v>
      </c>
      <c r="E351" s="7">
        <v>38.5</v>
      </c>
      <c r="F351" s="7">
        <v>52.766197183098583</v>
      </c>
      <c r="G351" s="8">
        <v>0</v>
      </c>
      <c r="H351" s="8">
        <f>INDEX(Aquifer!H:H,MATCH(B351,Aquifer!C:C,0))</f>
        <v>21.838567099999999</v>
      </c>
      <c r="I351" s="8">
        <f>INDEX(surface_water_body!E:E,MATCH(B351,surface_water_body!A:A,0))</f>
        <v>1.2917151035597756</v>
      </c>
      <c r="J351" s="8">
        <f>INDEX(Aquifer!J:J,MATCH(B351,Aquifer!C:C,0))*100</f>
        <v>17.111661824443068</v>
      </c>
      <c r="K351" s="8">
        <f>(INDEX(Tariff!D:D,MATCH(Adaptation!A351,Tariff!A:A,0)))*100</f>
        <v>30</v>
      </c>
      <c r="L351" s="8">
        <v>20.990000000000002</v>
      </c>
      <c r="M351" s="8">
        <v>10.712191518884959</v>
      </c>
      <c r="N351" s="8">
        <v>71.08</v>
      </c>
      <c r="P351" s="15"/>
      <c r="Q351">
        <f t="shared" si="98"/>
        <v>3</v>
      </c>
      <c r="R351">
        <f t="shared" si="99"/>
        <v>2</v>
      </c>
      <c r="S351">
        <f t="shared" si="100"/>
        <v>3</v>
      </c>
      <c r="T351" s="36">
        <f t="shared" si="101"/>
        <v>3</v>
      </c>
      <c r="U351" s="36">
        <f t="shared" si="102"/>
        <v>4</v>
      </c>
      <c r="V351" s="36">
        <f t="shared" si="103"/>
        <v>4</v>
      </c>
      <c r="W351" s="36">
        <f t="shared" si="104"/>
        <v>2</v>
      </c>
      <c r="X351" s="36">
        <f t="shared" si="105"/>
        <v>1</v>
      </c>
      <c r="Y351" s="36">
        <f t="shared" si="106"/>
        <v>1</v>
      </c>
      <c r="Z351" s="36">
        <f t="shared" si="107"/>
        <v>4</v>
      </c>
      <c r="AA351" s="36">
        <f t="shared" si="108"/>
        <v>2</v>
      </c>
      <c r="AB351" s="36">
        <f t="shared" si="109"/>
        <v>3</v>
      </c>
      <c r="AC351" s="170">
        <f t="shared" si="110"/>
        <v>2.5454545454545454</v>
      </c>
      <c r="AD351" s="36">
        <f t="shared" si="111"/>
        <v>3</v>
      </c>
      <c r="AE351" s="36" t="str">
        <f t="shared" si="97"/>
        <v>Highly Suitable</v>
      </c>
      <c r="AF351" s="171">
        <f t="shared" si="112"/>
        <v>0.22</v>
      </c>
      <c r="AG351" s="36" t="str">
        <f t="shared" si="113"/>
        <v>Low</v>
      </c>
    </row>
    <row r="352" spans="1:33" x14ac:dyDescent="0.25">
      <c r="A352" t="str">
        <f>INDEX(Aquifer!A:A,MATCH(B352,Aquifer!C:C,0))</f>
        <v>meghalaya</v>
      </c>
      <c r="B352" s="29" t="s">
        <v>109</v>
      </c>
      <c r="C352" s="8">
        <v>4.3600000000000003</v>
      </c>
      <c r="D352" s="7">
        <f>INDEX(Aquifer!L:L,MATCH(B352,Aquifer!C:C,0))*100</f>
        <v>127.65085264538698</v>
      </c>
      <c r="E352" s="7">
        <v>39.700000000000003</v>
      </c>
      <c r="F352" s="7">
        <v>29.418773612321996</v>
      </c>
      <c r="G352" s="8">
        <v>0</v>
      </c>
      <c r="H352" s="8">
        <f>INDEX(Aquifer!H:H,MATCH(B352,Aquifer!C:C,0))</f>
        <v>1.17</v>
      </c>
      <c r="I352" s="8">
        <f>INDEX(surface_water_body!E:E,MATCH(B352,surface_water_body!A:A,0))</f>
        <v>0.70115950520839632</v>
      </c>
      <c r="J352" s="8">
        <f>INDEX(Aquifer!J:J,MATCH(B352,Aquifer!C:C,0))*100</f>
        <v>10.107728854759406</v>
      </c>
      <c r="K352" s="8">
        <f>(INDEX(Tariff!D:D,MATCH(Adaptation!A352,Tariff!A:A,0)))*100</f>
        <v>300</v>
      </c>
      <c r="L352" s="8">
        <v>54.66</v>
      </c>
      <c r="M352" s="8">
        <v>4.8</v>
      </c>
      <c r="N352" s="8">
        <v>73.77000000000001</v>
      </c>
      <c r="P352" s="15"/>
      <c r="Q352">
        <f t="shared" si="98"/>
        <v>2</v>
      </c>
      <c r="R352">
        <f t="shared" si="99"/>
        <v>4</v>
      </c>
      <c r="S352">
        <f t="shared" si="100"/>
        <v>3</v>
      </c>
      <c r="T352" s="36">
        <f t="shared" si="101"/>
        <v>2</v>
      </c>
      <c r="U352" s="36">
        <f t="shared" si="102"/>
        <v>4</v>
      </c>
      <c r="V352" s="36">
        <f t="shared" si="103"/>
        <v>4</v>
      </c>
      <c r="W352" s="36">
        <f t="shared" si="104"/>
        <v>1</v>
      </c>
      <c r="X352" s="36">
        <f t="shared" si="105"/>
        <v>1</v>
      </c>
      <c r="Y352" s="36">
        <f t="shared" si="106"/>
        <v>4</v>
      </c>
      <c r="Z352" s="36">
        <f t="shared" si="107"/>
        <v>2</v>
      </c>
      <c r="AA352" s="36">
        <f t="shared" si="108"/>
        <v>4</v>
      </c>
      <c r="AB352" s="36">
        <f t="shared" si="109"/>
        <v>3</v>
      </c>
      <c r="AC352" s="170">
        <f t="shared" si="110"/>
        <v>2.7272727272727271</v>
      </c>
      <c r="AD352" s="36">
        <f t="shared" si="111"/>
        <v>3</v>
      </c>
      <c r="AE352" s="36" t="str">
        <f t="shared" si="97"/>
        <v>Highly Suitable</v>
      </c>
      <c r="AF352" s="171">
        <f t="shared" si="112"/>
        <v>0.41699999999999998</v>
      </c>
      <c r="AG352" s="36" t="str">
        <f t="shared" si="113"/>
        <v>Moderate</v>
      </c>
    </row>
    <row r="353" spans="1:33" x14ac:dyDescent="0.25">
      <c r="A353" t="str">
        <f>INDEX(Aquifer!A:A,MATCH(B353,Aquifer!C:C,0))</f>
        <v>gujarat</v>
      </c>
      <c r="B353" s="29" t="s">
        <v>110</v>
      </c>
      <c r="C353" s="8">
        <v>5.31</v>
      </c>
      <c r="D353" s="7">
        <f>INDEX(Aquifer!L:L,MATCH(B353,Aquifer!C:C,0))*100</f>
        <v>130.31706896780267</v>
      </c>
      <c r="E353" s="7">
        <v>48.4</v>
      </c>
      <c r="F353" s="7">
        <v>75.480952018857892</v>
      </c>
      <c r="G353" s="8">
        <v>100</v>
      </c>
      <c r="H353" s="8">
        <f>INDEX(Aquifer!H:H,MATCH(B353,Aquifer!C:C,0))</f>
        <v>32.880000000000003</v>
      </c>
      <c r="I353" s="8">
        <f>INDEX(surface_water_body!E:E,MATCH(B353,surface_water_body!A:A,0))</f>
        <v>1.0541610670950723</v>
      </c>
      <c r="J353" s="8">
        <f>INDEX(Aquifer!J:J,MATCH(B353,Aquifer!C:C,0))*100</f>
        <v>48.073792037724431</v>
      </c>
      <c r="K353" s="8">
        <f>(INDEX(Tariff!D:D,MATCH(Adaptation!A353,Tariff!A:A,0)))*100</f>
        <v>60</v>
      </c>
      <c r="L353" s="8">
        <v>36.44</v>
      </c>
      <c r="M353" s="8">
        <v>7.6</v>
      </c>
      <c r="N353" s="8">
        <v>66.38</v>
      </c>
      <c r="P353" s="15"/>
      <c r="Q353">
        <f t="shared" si="98"/>
        <v>4</v>
      </c>
      <c r="R353">
        <f t="shared" si="99"/>
        <v>4</v>
      </c>
      <c r="S353">
        <f t="shared" si="100"/>
        <v>3</v>
      </c>
      <c r="T353" s="36">
        <f t="shared" si="101"/>
        <v>4</v>
      </c>
      <c r="U353" s="36">
        <f t="shared" si="102"/>
        <v>1</v>
      </c>
      <c r="V353" s="36">
        <f t="shared" si="103"/>
        <v>4</v>
      </c>
      <c r="W353" s="36">
        <f t="shared" si="104"/>
        <v>2</v>
      </c>
      <c r="X353" s="36">
        <f t="shared" si="105"/>
        <v>2</v>
      </c>
      <c r="Y353" s="36">
        <f t="shared" si="106"/>
        <v>1</v>
      </c>
      <c r="Z353" s="36">
        <f t="shared" si="107"/>
        <v>3</v>
      </c>
      <c r="AA353" s="36">
        <f t="shared" si="108"/>
        <v>3</v>
      </c>
      <c r="AB353" s="36">
        <f t="shared" si="109"/>
        <v>3</v>
      </c>
      <c r="AC353" s="170">
        <f t="shared" si="110"/>
        <v>3</v>
      </c>
      <c r="AD353" s="36">
        <f t="shared" si="111"/>
        <v>3</v>
      </c>
      <c r="AE353" s="36" t="str">
        <f t="shared" si="97"/>
        <v>Highly Suitable</v>
      </c>
      <c r="AF353" s="171">
        <f t="shared" si="112"/>
        <v>0.74399999999999999</v>
      </c>
      <c r="AG353" s="36" t="str">
        <f t="shared" si="113"/>
        <v>High</v>
      </c>
    </row>
    <row r="354" spans="1:33" x14ac:dyDescent="0.25">
      <c r="A354" t="str">
        <f>INDEX(Aquifer!A:A,MATCH(B354,Aquifer!C:C,0))</f>
        <v>nagaland</v>
      </c>
      <c r="B354" s="29" t="s">
        <v>111</v>
      </c>
      <c r="C354" s="9">
        <v>4.0866770705404996</v>
      </c>
      <c r="D354" s="7">
        <f>INDEX(Aquifer!L:L,MATCH(B354,Aquifer!C:C,0))*100</f>
        <v>130.1441613432215</v>
      </c>
      <c r="E354" s="7">
        <v>13.7</v>
      </c>
      <c r="F354" s="7">
        <v>27.017503097893432</v>
      </c>
      <c r="G354" s="8">
        <v>0</v>
      </c>
      <c r="H354" s="8">
        <f>INDEX(Aquifer!H:H,MATCH(B354,Aquifer!C:C,0))</f>
        <v>3.73</v>
      </c>
      <c r="I354" s="8">
        <f>INDEX(surface_water_body!E:E,MATCH(B354,surface_water_body!A:A,0))</f>
        <v>7.3822831756129208E-3</v>
      </c>
      <c r="J354" s="8">
        <f>INDEX(Aquifer!J:J,MATCH(B354,Aquifer!C:C,0))*100</f>
        <v>23.676707502231082</v>
      </c>
      <c r="K354" s="8">
        <f>(INDEX(Tariff!D:D,MATCH(Adaptation!A354,Tariff!A:A,0)))*100</f>
        <v>320</v>
      </c>
      <c r="L354" s="8">
        <v>0.04</v>
      </c>
      <c r="M354" s="8">
        <v>2.8571534015586026</v>
      </c>
      <c r="N354" s="8">
        <v>9.65</v>
      </c>
      <c r="P354" s="15"/>
      <c r="Q354">
        <f t="shared" si="98"/>
        <v>2</v>
      </c>
      <c r="R354">
        <f t="shared" si="99"/>
        <v>4</v>
      </c>
      <c r="S354">
        <f t="shared" si="100"/>
        <v>4</v>
      </c>
      <c r="T354" s="36">
        <f t="shared" si="101"/>
        <v>1</v>
      </c>
      <c r="U354" s="36">
        <f t="shared" si="102"/>
        <v>4</v>
      </c>
      <c r="V354" s="36">
        <f t="shared" si="103"/>
        <v>4</v>
      </c>
      <c r="W354" s="36">
        <f t="shared" si="104"/>
        <v>1</v>
      </c>
      <c r="X354" s="36">
        <f t="shared" si="105"/>
        <v>1</v>
      </c>
      <c r="Y354" s="36">
        <f t="shared" si="106"/>
        <v>4</v>
      </c>
      <c r="Z354" s="36">
        <f t="shared" si="107"/>
        <v>4</v>
      </c>
      <c r="AA354" s="36">
        <f t="shared" si="108"/>
        <v>4</v>
      </c>
      <c r="AB354" s="36">
        <f t="shared" si="109"/>
        <v>1</v>
      </c>
      <c r="AC354" s="170">
        <f t="shared" si="110"/>
        <v>2.7272727272727271</v>
      </c>
      <c r="AD354" s="36">
        <f t="shared" si="111"/>
        <v>3</v>
      </c>
      <c r="AE354" s="36" t="str">
        <f t="shared" si="97"/>
        <v>Highly Suitable</v>
      </c>
      <c r="AF354" s="171">
        <f t="shared" si="112"/>
        <v>0.41699999999999998</v>
      </c>
      <c r="AG354" s="36" t="str">
        <f t="shared" si="113"/>
        <v>Moderate</v>
      </c>
    </row>
    <row r="355" spans="1:33" x14ac:dyDescent="0.25">
      <c r="A355" t="str">
        <f>INDEX(Aquifer!A:A,MATCH(B355,Aquifer!C:C,0))</f>
        <v>arunachal pradesh</v>
      </c>
      <c r="B355" s="29" t="s">
        <v>112</v>
      </c>
      <c r="C355" s="8">
        <v>3.3</v>
      </c>
      <c r="D355" s="7">
        <f>INDEX(Aquifer!L:L,MATCH(B355,Aquifer!C:C,0))*100</f>
        <v>130.50436980098979</v>
      </c>
      <c r="E355" s="7">
        <v>0</v>
      </c>
      <c r="F355" s="7">
        <v>9.3122886133032701</v>
      </c>
      <c r="G355" s="8">
        <v>0</v>
      </c>
      <c r="H355" s="8">
        <f>INDEX(Aquifer!H:H,MATCH(B355,Aquifer!C:C,0))</f>
        <v>0</v>
      </c>
      <c r="I355" s="8">
        <f>INDEX(surface_water_body!E:E,MATCH(B355,surface_water_body!A:A,0))</f>
        <v>1.771954858573856E-3</v>
      </c>
      <c r="J355" s="8">
        <f>INDEX(Aquifer!J:J,MATCH(B355,Aquifer!C:C,0))*100</f>
        <v>45.219502904485289</v>
      </c>
      <c r="K355" s="8">
        <f>(INDEX(Tariff!D:D,MATCH(Adaptation!A355,Tariff!A:A,0)))*100</f>
        <v>290</v>
      </c>
      <c r="L355" s="8">
        <v>0</v>
      </c>
      <c r="M355" s="8">
        <v>7.4100032816019397</v>
      </c>
      <c r="N355" s="8">
        <v>43.47</v>
      </c>
      <c r="P355" s="15"/>
      <c r="Q355">
        <f t="shared" si="98"/>
        <v>1</v>
      </c>
      <c r="R355">
        <f t="shared" si="99"/>
        <v>4</v>
      </c>
      <c r="S355">
        <f t="shared" si="100"/>
        <v>4</v>
      </c>
      <c r="T355" s="36">
        <f t="shared" si="101"/>
        <v>1</v>
      </c>
      <c r="U355" s="36">
        <f t="shared" si="102"/>
        <v>4</v>
      </c>
      <c r="V355" s="36">
        <f t="shared" si="103"/>
        <v>4</v>
      </c>
      <c r="W355" s="36">
        <f t="shared" si="104"/>
        <v>1</v>
      </c>
      <c r="X355" s="36">
        <f t="shared" si="105"/>
        <v>2</v>
      </c>
      <c r="Y355" s="36">
        <f t="shared" si="106"/>
        <v>3</v>
      </c>
      <c r="Z355" s="36">
        <f t="shared" si="107"/>
        <v>4</v>
      </c>
      <c r="AA355" s="36">
        <f t="shared" si="108"/>
        <v>3</v>
      </c>
      <c r="AB355" s="36">
        <f t="shared" si="109"/>
        <v>2</v>
      </c>
      <c r="AC355" s="170">
        <f t="shared" si="110"/>
        <v>2.6363636363636362</v>
      </c>
      <c r="AD355" s="36">
        <f t="shared" si="111"/>
        <v>3</v>
      </c>
      <c r="AE355" s="36" t="str">
        <f t="shared" si="97"/>
        <v>Highly Suitable</v>
      </c>
      <c r="AF355" s="171">
        <f t="shared" si="112"/>
        <v>0.32700000000000001</v>
      </c>
      <c r="AG355" s="36" t="str">
        <f t="shared" si="113"/>
        <v>Low</v>
      </c>
    </row>
    <row r="356" spans="1:33" x14ac:dyDescent="0.25">
      <c r="A356" t="str">
        <f>INDEX(Aquifer!A:A,MATCH(B356,Aquifer!C:C,0))</f>
        <v>maharashtra</v>
      </c>
      <c r="B356" s="29" t="s">
        <v>113</v>
      </c>
      <c r="C356" s="9">
        <v>5.2684622473299001</v>
      </c>
      <c r="D356" s="7">
        <f>INDEX(Aquifer!L:L,MATCH(B356,Aquifer!C:C,0))*100</f>
        <v>122.73212379935966</v>
      </c>
      <c r="E356" s="7">
        <v>9.5</v>
      </c>
      <c r="F356" s="7">
        <v>66.342780915992819</v>
      </c>
      <c r="G356" s="8">
        <v>100</v>
      </c>
      <c r="H356" s="8">
        <f>INDEX(Aquifer!H:H,MATCH(B356,Aquifer!C:C,0))</f>
        <v>53.55</v>
      </c>
      <c r="I356" s="8">
        <f>INDEX(surface_water_body!E:E,MATCH(B356,surface_water_body!A:A,0))</f>
        <v>0.43500577404987534</v>
      </c>
      <c r="J356" s="8">
        <f>INDEX(Aquifer!J:J,MATCH(B356,Aquifer!C:C,0))*100</f>
        <v>59.59612020989028</v>
      </c>
      <c r="K356" s="8">
        <f>(INDEX(Tariff!D:D,MATCH(Adaptation!A356,Tariff!A:A,0)))*100</f>
        <v>155</v>
      </c>
      <c r="L356" s="8">
        <v>90.36</v>
      </c>
      <c r="M356" s="8">
        <v>7.3</v>
      </c>
      <c r="N356" s="8">
        <v>62.87</v>
      </c>
      <c r="P356" s="15"/>
      <c r="Q356">
        <f t="shared" si="98"/>
        <v>4</v>
      </c>
      <c r="R356">
        <f t="shared" si="99"/>
        <v>4</v>
      </c>
      <c r="S356">
        <f t="shared" si="100"/>
        <v>4</v>
      </c>
      <c r="T356" s="36">
        <f t="shared" si="101"/>
        <v>3</v>
      </c>
      <c r="U356" s="36">
        <f t="shared" si="102"/>
        <v>1</v>
      </c>
      <c r="V356" s="36">
        <f t="shared" si="103"/>
        <v>3</v>
      </c>
      <c r="W356" s="36">
        <f t="shared" si="104"/>
        <v>1</v>
      </c>
      <c r="X356" s="36">
        <f t="shared" si="105"/>
        <v>3</v>
      </c>
      <c r="Y356" s="36">
        <f t="shared" si="106"/>
        <v>3</v>
      </c>
      <c r="Z356" s="36">
        <f t="shared" si="107"/>
        <v>1</v>
      </c>
      <c r="AA356" s="36">
        <f t="shared" si="108"/>
        <v>3</v>
      </c>
      <c r="AB356" s="36">
        <f t="shared" si="109"/>
        <v>3</v>
      </c>
      <c r="AC356" s="170">
        <f t="shared" si="110"/>
        <v>2.9090909090909092</v>
      </c>
      <c r="AD356" s="36">
        <f t="shared" si="111"/>
        <v>3</v>
      </c>
      <c r="AE356" s="36" t="str">
        <f t="shared" si="97"/>
        <v>Highly Suitable</v>
      </c>
      <c r="AF356" s="171">
        <f t="shared" si="112"/>
        <v>0.63600000000000001</v>
      </c>
      <c r="AG356" s="36" t="str">
        <f t="shared" si="113"/>
        <v>High</v>
      </c>
    </row>
    <row r="357" spans="1:33" x14ac:dyDescent="0.25">
      <c r="A357" t="str">
        <f>INDEX(Aquifer!A:A,MATCH(B357,Aquifer!C:C,0))</f>
        <v>maharashtra</v>
      </c>
      <c r="B357" s="29" t="s">
        <v>114</v>
      </c>
      <c r="C357" s="8">
        <v>5.32</v>
      </c>
      <c r="D357" s="7">
        <f>INDEX(Aquifer!L:L,MATCH(B357,Aquifer!C:C,0))*100</f>
        <v>142.35436893203882</v>
      </c>
      <c r="E357" s="7">
        <v>9.9</v>
      </c>
      <c r="F357" s="7">
        <v>62.097276484910246</v>
      </c>
      <c r="G357" s="8">
        <v>99</v>
      </c>
      <c r="H357" s="8">
        <f>INDEX(Aquifer!H:H,MATCH(B357,Aquifer!C:C,0))</f>
        <v>60.2</v>
      </c>
      <c r="I357" s="8">
        <f>INDEX(surface_water_body!E:E,MATCH(B357,surface_water_body!A:A,0))</f>
        <v>0.41156001352956439</v>
      </c>
      <c r="J357" s="8">
        <f>INDEX(Aquifer!J:J,MATCH(B357,Aquifer!C:C,0))*100</f>
        <v>64.236990839992202</v>
      </c>
      <c r="K357" s="8">
        <f>(INDEX(Tariff!D:D,MATCH(Adaptation!A357,Tariff!A:A,0)))*100</f>
        <v>155</v>
      </c>
      <c r="L357" s="8">
        <v>88.08</v>
      </c>
      <c r="M357" s="8">
        <v>9.9</v>
      </c>
      <c r="N357" s="8">
        <v>75.180000000000007</v>
      </c>
      <c r="P357" s="15"/>
      <c r="Q357">
        <f t="shared" si="98"/>
        <v>4</v>
      </c>
      <c r="R357">
        <f t="shared" si="99"/>
        <v>3</v>
      </c>
      <c r="S357">
        <f t="shared" si="100"/>
        <v>4</v>
      </c>
      <c r="T357" s="36">
        <f t="shared" si="101"/>
        <v>3</v>
      </c>
      <c r="U357" s="36">
        <f t="shared" si="102"/>
        <v>1</v>
      </c>
      <c r="V357" s="36">
        <f t="shared" si="103"/>
        <v>3</v>
      </c>
      <c r="W357" s="36">
        <f t="shared" si="104"/>
        <v>1</v>
      </c>
      <c r="X357" s="36">
        <f t="shared" si="105"/>
        <v>3</v>
      </c>
      <c r="Y357" s="36">
        <f t="shared" si="106"/>
        <v>3</v>
      </c>
      <c r="Z357" s="36">
        <f t="shared" si="107"/>
        <v>1</v>
      </c>
      <c r="AA357" s="36">
        <f t="shared" si="108"/>
        <v>3</v>
      </c>
      <c r="AB357" s="36">
        <f t="shared" si="109"/>
        <v>3</v>
      </c>
      <c r="AC357" s="170">
        <f t="shared" si="110"/>
        <v>2.8181818181818183</v>
      </c>
      <c r="AD357" s="36">
        <f t="shared" si="111"/>
        <v>3</v>
      </c>
      <c r="AE357" s="36" t="str">
        <f t="shared" si="97"/>
        <v>Highly Suitable</v>
      </c>
      <c r="AF357" s="171">
        <f t="shared" si="112"/>
        <v>0.52700000000000002</v>
      </c>
      <c r="AG357" s="36" t="str">
        <f t="shared" si="113"/>
        <v>Moderate</v>
      </c>
    </row>
    <row r="358" spans="1:33" x14ac:dyDescent="0.25">
      <c r="A358" t="str">
        <f>INDEX(Aquifer!A:A,MATCH(B358,Aquifer!C:C,0))</f>
        <v>meghalaya</v>
      </c>
      <c r="B358" s="29" t="s">
        <v>115</v>
      </c>
      <c r="C358" s="9">
        <v>4.3414260065062997</v>
      </c>
      <c r="D358" s="7">
        <f>INDEX(Aquifer!L:L,MATCH(B358,Aquifer!C:C,0))*100</f>
        <v>140.5062357021622</v>
      </c>
      <c r="E358" s="7">
        <v>72.2</v>
      </c>
      <c r="F358" s="7">
        <v>28.289121114683812</v>
      </c>
      <c r="G358" s="8">
        <v>0</v>
      </c>
      <c r="H358" s="8">
        <f>INDEX(Aquifer!H:H,MATCH(B358,Aquifer!C:C,0))</f>
        <v>1.55</v>
      </c>
      <c r="I358" s="8">
        <f>INDEX(surface_water_body!E:E,MATCH(B358,surface_water_body!A:A,0))</f>
        <v>0.39963926796095461</v>
      </c>
      <c r="J358" s="8">
        <f>INDEX(Aquifer!J:J,MATCH(B358,Aquifer!C:C,0))*100</f>
        <v>3.5872646941255262</v>
      </c>
      <c r="K358" s="8">
        <f>(INDEX(Tariff!D:D,MATCH(Adaptation!A358,Tariff!A:A,0)))*100</f>
        <v>300</v>
      </c>
      <c r="L358" s="8">
        <v>0.1</v>
      </c>
      <c r="M358" s="8">
        <v>1</v>
      </c>
      <c r="N358" s="8">
        <v>78.37</v>
      </c>
      <c r="P358" s="15"/>
      <c r="Q358">
        <f t="shared" si="98"/>
        <v>2</v>
      </c>
      <c r="R358">
        <f t="shared" si="99"/>
        <v>3</v>
      </c>
      <c r="S358">
        <f t="shared" si="100"/>
        <v>2</v>
      </c>
      <c r="T358" s="36">
        <f t="shared" si="101"/>
        <v>1</v>
      </c>
      <c r="U358" s="36">
        <f t="shared" si="102"/>
        <v>4</v>
      </c>
      <c r="V358" s="36">
        <f t="shared" si="103"/>
        <v>4</v>
      </c>
      <c r="W358" s="36">
        <f t="shared" si="104"/>
        <v>1</v>
      </c>
      <c r="X358" s="36">
        <f t="shared" si="105"/>
        <v>1</v>
      </c>
      <c r="Y358" s="36">
        <f t="shared" si="106"/>
        <v>4</v>
      </c>
      <c r="Z358" s="36">
        <f t="shared" si="107"/>
        <v>4</v>
      </c>
      <c r="AA358" s="36">
        <f t="shared" si="108"/>
        <v>4</v>
      </c>
      <c r="AB358" s="36">
        <f t="shared" si="109"/>
        <v>3</v>
      </c>
      <c r="AC358" s="170">
        <f t="shared" si="110"/>
        <v>2.6363636363636362</v>
      </c>
      <c r="AD358" s="36">
        <f t="shared" si="111"/>
        <v>3</v>
      </c>
      <c r="AE358" s="36" t="str">
        <f t="shared" si="97"/>
        <v>Highly Suitable</v>
      </c>
      <c r="AF358" s="171">
        <f t="shared" si="112"/>
        <v>0.32700000000000001</v>
      </c>
      <c r="AG358" s="36" t="str">
        <f t="shared" si="113"/>
        <v>Low</v>
      </c>
    </row>
    <row r="359" spans="1:33" x14ac:dyDescent="0.25">
      <c r="A359" t="str">
        <f>INDEX(Aquifer!A:A,MATCH(B359,Aquifer!C:C,0))</f>
        <v>nagaland</v>
      </c>
      <c r="B359" s="29" t="s">
        <v>116</v>
      </c>
      <c r="C359" s="9">
        <v>4.3650050556217002</v>
      </c>
      <c r="D359" s="7">
        <f>INDEX(Aquifer!L:L,MATCH(B359,Aquifer!C:C,0))*100</f>
        <v>145.40844000867867</v>
      </c>
      <c r="E359" s="7">
        <v>19.8</v>
      </c>
      <c r="F359" s="7">
        <v>31.129907755836022</v>
      </c>
      <c r="G359" s="8">
        <v>0</v>
      </c>
      <c r="H359" s="8">
        <f>INDEX(Aquifer!H:H,MATCH(B359,Aquifer!C:C,0))</f>
        <v>2.35</v>
      </c>
      <c r="I359" s="8">
        <f>INDEX(surface_water_body!E:E,MATCH(B359,surface_water_body!A:A,0))</f>
        <v>5.3395449710620969E-3</v>
      </c>
      <c r="J359" s="8">
        <f>INDEX(Aquifer!J:J,MATCH(B359,Aquifer!C:C,0))*100</f>
        <v>22.69856317947329</v>
      </c>
      <c r="K359" s="8">
        <f>(INDEX(Tariff!D:D,MATCH(Adaptation!A359,Tariff!A:A,0)))*100</f>
        <v>320</v>
      </c>
      <c r="L359" s="8">
        <v>10.780000000000001</v>
      </c>
      <c r="M359" s="8">
        <v>4.0999999999999996</v>
      </c>
      <c r="N359" s="8">
        <v>6.74</v>
      </c>
      <c r="P359" s="15"/>
      <c r="Q359">
        <f t="shared" si="98"/>
        <v>2</v>
      </c>
      <c r="R359">
        <f t="shared" si="99"/>
        <v>3</v>
      </c>
      <c r="S359">
        <f t="shared" si="100"/>
        <v>4</v>
      </c>
      <c r="T359" s="36">
        <f t="shared" si="101"/>
        <v>2</v>
      </c>
      <c r="U359" s="36">
        <f t="shared" si="102"/>
        <v>4</v>
      </c>
      <c r="V359" s="36">
        <f t="shared" si="103"/>
        <v>4</v>
      </c>
      <c r="W359" s="36">
        <f t="shared" si="104"/>
        <v>1</v>
      </c>
      <c r="X359" s="36">
        <f t="shared" si="105"/>
        <v>1</v>
      </c>
      <c r="Y359" s="36">
        <f t="shared" si="106"/>
        <v>4</v>
      </c>
      <c r="Z359" s="36">
        <f t="shared" si="107"/>
        <v>4</v>
      </c>
      <c r="AA359" s="36">
        <f t="shared" si="108"/>
        <v>4</v>
      </c>
      <c r="AB359" s="36">
        <f t="shared" si="109"/>
        <v>1</v>
      </c>
      <c r="AC359" s="170">
        <f t="shared" si="110"/>
        <v>2.7272727272727271</v>
      </c>
      <c r="AD359" s="36">
        <f t="shared" si="111"/>
        <v>3</v>
      </c>
      <c r="AE359" s="36" t="str">
        <f t="shared" si="97"/>
        <v>Highly Suitable</v>
      </c>
      <c r="AF359" s="171">
        <f t="shared" si="112"/>
        <v>0.41699999999999998</v>
      </c>
      <c r="AG359" s="36" t="str">
        <f t="shared" si="113"/>
        <v>Moderate</v>
      </c>
    </row>
    <row r="360" spans="1:33" x14ac:dyDescent="0.25">
      <c r="A360" t="str">
        <f>INDEX(Aquifer!A:A,MATCH(B360,Aquifer!C:C,0))</f>
        <v>uttar pradesh</v>
      </c>
      <c r="B360" s="29" t="s">
        <v>493</v>
      </c>
      <c r="C360" s="9">
        <v>4.8223472291220002</v>
      </c>
      <c r="D360" s="7">
        <f>INDEX(Aquifer!L:L,MATCH(B360,Aquifer!C:C,0))*100</f>
        <v>191.76307731028984</v>
      </c>
      <c r="E360" s="7">
        <v>72.900000000000006</v>
      </c>
      <c r="F360" s="7">
        <v>78.694187507137144</v>
      </c>
      <c r="G360" s="8">
        <v>13</v>
      </c>
      <c r="H360" s="8">
        <f>INDEX(Aquifer!H:H,MATCH(B360,Aquifer!C:C,0))</f>
        <v>83.11</v>
      </c>
      <c r="I360" s="8">
        <f>INDEX(surface_water_body!E:E,MATCH(B360,surface_water_body!A:A,0))</f>
        <v>0.22384120507035468</v>
      </c>
      <c r="J360" s="8">
        <f>INDEX(Aquifer!J:J,MATCH(B360,Aquifer!C:C,0))*100</f>
        <v>83.789084467438983</v>
      </c>
      <c r="K360" s="8">
        <f>(INDEX(Tariff!D:D,MATCH(Adaptation!A360,Tariff!A:A,0)))*100</f>
        <v>0</v>
      </c>
      <c r="L360" s="8">
        <v>53.12</v>
      </c>
      <c r="M360" s="8">
        <v>12.3</v>
      </c>
      <c r="N360" s="8">
        <v>93.338439799999989</v>
      </c>
      <c r="P360" s="15"/>
      <c r="Q360">
        <f t="shared" si="98"/>
        <v>3</v>
      </c>
      <c r="R360">
        <f t="shared" si="99"/>
        <v>2</v>
      </c>
      <c r="S360">
        <f t="shared" si="100"/>
        <v>2</v>
      </c>
      <c r="T360" s="36">
        <f t="shared" si="101"/>
        <v>4</v>
      </c>
      <c r="U360" s="36">
        <f t="shared" si="102"/>
        <v>4</v>
      </c>
      <c r="V360" s="36">
        <f t="shared" si="103"/>
        <v>2</v>
      </c>
      <c r="W360" s="36">
        <f t="shared" si="104"/>
        <v>1</v>
      </c>
      <c r="X360" s="36">
        <f t="shared" si="105"/>
        <v>4</v>
      </c>
      <c r="Y360" s="36">
        <f t="shared" si="106"/>
        <v>1</v>
      </c>
      <c r="Z360" s="36">
        <f t="shared" si="107"/>
        <v>2</v>
      </c>
      <c r="AA360" s="36">
        <f t="shared" si="108"/>
        <v>2</v>
      </c>
      <c r="AB360" s="36">
        <f t="shared" si="109"/>
        <v>4</v>
      </c>
      <c r="AC360" s="170">
        <f t="shared" si="110"/>
        <v>2.4545454545454546</v>
      </c>
      <c r="AD360" s="36">
        <f t="shared" si="111"/>
        <v>2</v>
      </c>
      <c r="AE360" s="36" t="str">
        <f t="shared" si="97"/>
        <v>Moderatly Suitable</v>
      </c>
      <c r="AF360" s="171">
        <f t="shared" si="112"/>
        <v>0.14299999999999999</v>
      </c>
      <c r="AG360" s="36" t="str">
        <f t="shared" si="113"/>
        <v>Very Low</v>
      </c>
    </row>
    <row r="361" spans="1:33" x14ac:dyDescent="0.25">
      <c r="A361" t="str">
        <f>INDEX(Aquifer!A:A,MATCH(B361,Aquifer!C:C,0))</f>
        <v>jharkhand</v>
      </c>
      <c r="B361" s="29" t="s">
        <v>494</v>
      </c>
      <c r="C361" s="9">
        <v>4.9657986969217998</v>
      </c>
      <c r="D361" s="7">
        <f>INDEX(Aquifer!L:L,MATCH(B361,Aquifer!C:C,0))*100</f>
        <v>384.00589031660451</v>
      </c>
      <c r="E361" s="7">
        <v>17.8</v>
      </c>
      <c r="F361" s="7">
        <v>42.119783575293305</v>
      </c>
      <c r="G361" s="8">
        <v>4</v>
      </c>
      <c r="H361" s="8">
        <f>INDEX(Aquifer!H:H,MATCH(B361,Aquifer!C:C,0))</f>
        <v>37.75</v>
      </c>
      <c r="I361" s="8">
        <f>INDEX(surface_water_body!E:E,MATCH(B361,surface_water_body!A:A,0))</f>
        <v>0.71947889429784029</v>
      </c>
      <c r="J361" s="8">
        <f>INDEX(Aquifer!J:J,MATCH(B361,Aquifer!C:C,0))*100</f>
        <v>8.5358683664201376</v>
      </c>
      <c r="K361" s="8">
        <f>(INDEX(Tariff!D:D,MATCH(Adaptation!A361,Tariff!A:A,0)))*100</f>
        <v>95</v>
      </c>
      <c r="L361" s="8">
        <v>56.57</v>
      </c>
      <c r="M361" s="8">
        <v>7.9</v>
      </c>
      <c r="N361" s="8">
        <v>94.32</v>
      </c>
      <c r="P361" s="15"/>
      <c r="Q361">
        <f t="shared" si="98"/>
        <v>3</v>
      </c>
      <c r="R361">
        <f t="shared" si="99"/>
        <v>1</v>
      </c>
      <c r="S361">
        <f t="shared" si="100"/>
        <v>4</v>
      </c>
      <c r="T361" s="36">
        <f t="shared" si="101"/>
        <v>2</v>
      </c>
      <c r="U361" s="36">
        <f t="shared" si="102"/>
        <v>4</v>
      </c>
      <c r="V361" s="36">
        <f t="shared" si="103"/>
        <v>4</v>
      </c>
      <c r="W361" s="36">
        <f t="shared" si="104"/>
        <v>1</v>
      </c>
      <c r="X361" s="36">
        <f t="shared" si="105"/>
        <v>1</v>
      </c>
      <c r="Y361" s="36">
        <f t="shared" si="106"/>
        <v>2</v>
      </c>
      <c r="Z361" s="36">
        <f t="shared" si="107"/>
        <v>2</v>
      </c>
      <c r="AA361" s="36">
        <f t="shared" si="108"/>
        <v>3</v>
      </c>
      <c r="AB361" s="36">
        <f t="shared" si="109"/>
        <v>4</v>
      </c>
      <c r="AC361" s="170">
        <f t="shared" si="110"/>
        <v>2.4545454545454546</v>
      </c>
      <c r="AD361" s="36">
        <f t="shared" si="111"/>
        <v>2</v>
      </c>
      <c r="AE361" s="36" t="str">
        <f t="shared" si="97"/>
        <v>Moderatly Suitable</v>
      </c>
      <c r="AF361" s="171">
        <f t="shared" si="112"/>
        <v>0.14299999999999999</v>
      </c>
      <c r="AG361" s="36" t="str">
        <f t="shared" si="113"/>
        <v>Very Low</v>
      </c>
    </row>
    <row r="362" spans="1:33" x14ac:dyDescent="0.25">
      <c r="A362" t="str">
        <f>INDEX(Aquifer!A:A,MATCH(B362,Aquifer!C:C,0))</f>
        <v>arunachal pradesh</v>
      </c>
      <c r="B362" s="29" t="s">
        <v>117</v>
      </c>
      <c r="C362" s="8">
        <v>3.4</v>
      </c>
      <c r="D362" s="7">
        <f>INDEX(Aquifer!L:L,MATCH(B362,Aquifer!C:C,0))*100</f>
        <v>141.27435642156166</v>
      </c>
      <c r="E362" s="7">
        <v>13.6</v>
      </c>
      <c r="F362" s="7">
        <v>16.960464489869214</v>
      </c>
      <c r="G362" s="8">
        <v>0</v>
      </c>
      <c r="H362" s="8">
        <f>INDEX(Aquifer!H:H,MATCH(B362,Aquifer!C:C,0))</f>
        <v>0.19</v>
      </c>
      <c r="I362" s="8">
        <f>INDEX(surface_water_body!E:E,MATCH(B362,surface_water_body!A:A,0))</f>
        <v>0</v>
      </c>
      <c r="J362" s="8">
        <f>INDEX(Aquifer!J:J,MATCH(B362,Aquifer!C:C,0))*100</f>
        <v>80.503792757979113</v>
      </c>
      <c r="K362" s="8">
        <f>(INDEX(Tariff!D:D,MATCH(Adaptation!A362,Tariff!A:A,0)))*100</f>
        <v>290</v>
      </c>
      <c r="L362" s="8">
        <v>0.16</v>
      </c>
      <c r="M362" s="8">
        <v>5.9329450036009579</v>
      </c>
      <c r="N362" s="8">
        <v>14.530000000000001</v>
      </c>
      <c r="P362" s="15"/>
      <c r="Q362">
        <f t="shared" si="98"/>
        <v>1</v>
      </c>
      <c r="R362">
        <f t="shared" si="99"/>
        <v>3</v>
      </c>
      <c r="S362">
        <f t="shared" si="100"/>
        <v>4</v>
      </c>
      <c r="T362" s="36">
        <f t="shared" si="101"/>
        <v>1</v>
      </c>
      <c r="U362" s="36">
        <f t="shared" si="102"/>
        <v>4</v>
      </c>
      <c r="V362" s="36">
        <f t="shared" si="103"/>
        <v>4</v>
      </c>
      <c r="W362" s="36">
        <f t="shared" si="104"/>
        <v>1</v>
      </c>
      <c r="X362" s="36">
        <f t="shared" si="105"/>
        <v>4</v>
      </c>
      <c r="Y362" s="36">
        <f t="shared" si="106"/>
        <v>3</v>
      </c>
      <c r="Z362" s="36">
        <f t="shared" si="107"/>
        <v>4</v>
      </c>
      <c r="AA362" s="36">
        <f t="shared" si="108"/>
        <v>3</v>
      </c>
      <c r="AB362" s="36">
        <f t="shared" si="109"/>
        <v>1</v>
      </c>
      <c r="AC362" s="170">
        <f t="shared" si="110"/>
        <v>2.6363636363636362</v>
      </c>
      <c r="AD362" s="36">
        <f t="shared" si="111"/>
        <v>3</v>
      </c>
      <c r="AE362" s="36" t="str">
        <f t="shared" si="97"/>
        <v>Highly Suitable</v>
      </c>
      <c r="AF362" s="171">
        <f t="shared" si="112"/>
        <v>0.32700000000000001</v>
      </c>
      <c r="AG362" s="36" t="str">
        <f t="shared" si="113"/>
        <v>Low</v>
      </c>
    </row>
    <row r="363" spans="1:33" x14ac:dyDescent="0.25">
      <c r="A363" t="str">
        <f>INDEX(Aquifer!A:A,MATCH(B363,Aquifer!C:C,0))</f>
        <v>maharashtra</v>
      </c>
      <c r="B363" s="29" t="s">
        <v>495</v>
      </c>
      <c r="C363" s="8">
        <v>5.25</v>
      </c>
      <c r="D363" s="7" t="e">
        <f>INDEX(Aquifer!L:L,MATCH(B363,Aquifer!C:C,0))*100</f>
        <v>#DIV/0!</v>
      </c>
      <c r="E363" s="7">
        <v>0</v>
      </c>
      <c r="F363" s="7">
        <v>56.330749354005171</v>
      </c>
      <c r="G363" s="8">
        <v>100</v>
      </c>
      <c r="H363" s="8">
        <f>INDEX(Aquifer!H:H,MATCH(B363,Aquifer!C:C,0))</f>
        <v>0</v>
      </c>
      <c r="I363" s="8">
        <f>INDEX(surface_water_body!E:E,MATCH(B363,surface_water_body!A:A,0))</f>
        <v>0</v>
      </c>
      <c r="J363" s="8">
        <f>INDEX(Aquifer!J:J,MATCH(B363,Aquifer!C:C,0))*100</f>
        <v>0</v>
      </c>
      <c r="K363" s="8">
        <f>(INDEX(Tariff!D:D,MATCH(Adaptation!A363,Tariff!A:A,0)))*100</f>
        <v>155</v>
      </c>
      <c r="L363" s="8">
        <v>0</v>
      </c>
      <c r="M363" s="8">
        <v>8.6999999999999993</v>
      </c>
      <c r="N363" s="8">
        <v>0</v>
      </c>
      <c r="P363" s="15"/>
      <c r="Q363">
        <f t="shared" si="98"/>
        <v>4</v>
      </c>
      <c r="R363" t="e">
        <f t="shared" si="99"/>
        <v>#DIV/0!</v>
      </c>
      <c r="S363">
        <f t="shared" si="100"/>
        <v>4</v>
      </c>
      <c r="T363" s="36">
        <f t="shared" si="101"/>
        <v>3</v>
      </c>
      <c r="U363" s="36">
        <f t="shared" si="102"/>
        <v>1</v>
      </c>
      <c r="V363" s="36">
        <f t="shared" si="103"/>
        <v>4</v>
      </c>
      <c r="W363" s="36">
        <f t="shared" si="104"/>
        <v>1</v>
      </c>
      <c r="X363" s="36">
        <f t="shared" si="105"/>
        <v>1</v>
      </c>
      <c r="Y363" s="36">
        <f t="shared" si="106"/>
        <v>3</v>
      </c>
      <c r="Z363" s="36">
        <f t="shared" si="107"/>
        <v>4</v>
      </c>
      <c r="AA363" s="36">
        <f t="shared" si="108"/>
        <v>3</v>
      </c>
      <c r="AB363" s="36">
        <f t="shared" si="109"/>
        <v>1</v>
      </c>
      <c r="AC363" s="170"/>
      <c r="AF363" s="171"/>
      <c r="AG363" s="36" t="s">
        <v>95</v>
      </c>
    </row>
    <row r="364" spans="1:33" x14ac:dyDescent="0.25">
      <c r="A364" t="str">
        <f>INDEX(Aquifer!A:A,MATCH(B364,Aquifer!C:C,0))</f>
        <v>tamil nadu</v>
      </c>
      <c r="B364" s="29" t="s">
        <v>496</v>
      </c>
      <c r="C364" s="8">
        <v>5.27</v>
      </c>
      <c r="D364" s="7">
        <f>INDEX(Aquifer!L:L,MATCH(B364,Aquifer!C:C,0))*100</f>
        <v>107.60706125876311</v>
      </c>
      <c r="E364" s="7">
        <v>29.2</v>
      </c>
      <c r="F364" s="7">
        <v>60.145362170553575</v>
      </c>
      <c r="G364" s="8">
        <v>96</v>
      </c>
      <c r="H364" s="8">
        <f>INDEX(Aquifer!H:H,MATCH(B364,Aquifer!C:C,0))</f>
        <v>109.39</v>
      </c>
      <c r="I364" s="8">
        <f>INDEX(surface_water_body!E:E,MATCH(B364,surface_water_body!A:A,0))</f>
        <v>1.0236223516121021</v>
      </c>
      <c r="J364" s="8">
        <f>INDEX(Aquifer!J:J,MATCH(B364,Aquifer!C:C,0))*100</f>
        <v>58.278469776202215</v>
      </c>
      <c r="K364" s="8">
        <f>(INDEX(Tariff!D:D,MATCH(Adaptation!A364,Tariff!A:A,0)))*100</f>
        <v>0</v>
      </c>
      <c r="L364" s="8">
        <v>70.19</v>
      </c>
      <c r="M364" s="8">
        <v>6.52</v>
      </c>
      <c r="N364" s="8">
        <v>94.427270180000008</v>
      </c>
      <c r="P364" s="15"/>
      <c r="Q364">
        <f t="shared" si="98"/>
        <v>4</v>
      </c>
      <c r="R364">
        <f t="shared" si="99"/>
        <v>4</v>
      </c>
      <c r="S364">
        <f t="shared" si="100"/>
        <v>3</v>
      </c>
      <c r="T364" s="36">
        <f t="shared" si="101"/>
        <v>3</v>
      </c>
      <c r="U364" s="36">
        <f t="shared" si="102"/>
        <v>1</v>
      </c>
      <c r="V364" s="36">
        <f t="shared" si="103"/>
        <v>1</v>
      </c>
      <c r="W364" s="36">
        <f t="shared" si="104"/>
        <v>2</v>
      </c>
      <c r="X364" s="36">
        <f t="shared" si="105"/>
        <v>3</v>
      </c>
      <c r="Y364" s="36">
        <f t="shared" si="106"/>
        <v>1</v>
      </c>
      <c r="Z364" s="36">
        <f t="shared" si="107"/>
        <v>2</v>
      </c>
      <c r="AA364" s="36">
        <f t="shared" si="108"/>
        <v>3</v>
      </c>
      <c r="AB364" s="36">
        <f t="shared" si="109"/>
        <v>4</v>
      </c>
      <c r="AC364" s="170">
        <f t="shared" si="110"/>
        <v>2.7272727272727271</v>
      </c>
      <c r="AD364" s="36">
        <f t="shared" si="111"/>
        <v>3</v>
      </c>
      <c r="AE364" s="36" t="str">
        <f t="shared" si="97"/>
        <v>Highly Suitable</v>
      </c>
      <c r="AF364" s="171">
        <f t="shared" si="112"/>
        <v>0.41699999999999998</v>
      </c>
      <c r="AG364" s="36" t="str">
        <f t="shared" si="113"/>
        <v>Moderate</v>
      </c>
    </row>
    <row r="365" spans="1:33" x14ac:dyDescent="0.25">
      <c r="A365" t="str">
        <f>INDEX(Aquifer!A:A,MATCH(B365,Aquifer!C:C,0))</f>
        <v>uttar pradesh</v>
      </c>
      <c r="B365" s="29" t="s">
        <v>497</v>
      </c>
      <c r="C365" s="9">
        <v>4.7853310223414001</v>
      </c>
      <c r="D365" s="7">
        <f>INDEX(Aquifer!L:L,MATCH(B365,Aquifer!C:C,0))*100</f>
        <v>162.47381472534735</v>
      </c>
      <c r="E365" s="7">
        <v>51.8</v>
      </c>
      <c r="F365" s="7">
        <v>67.317790855590758</v>
      </c>
      <c r="G365" s="8">
        <v>82</v>
      </c>
      <c r="H365" s="8">
        <f>INDEX(Aquifer!H:H,MATCH(B365,Aquifer!C:C,0))</f>
        <v>59.99</v>
      </c>
      <c r="I365" s="8">
        <f>INDEX(surface_water_body!E:E,MATCH(B365,surface_water_body!A:A,0))</f>
        <v>0.32222619231238542</v>
      </c>
      <c r="J365" s="8">
        <f>INDEX(Aquifer!J:J,MATCH(B365,Aquifer!C:C,0))*100</f>
        <v>64.131942015627644</v>
      </c>
      <c r="K365" s="8">
        <f>(INDEX(Tariff!D:D,MATCH(Adaptation!A365,Tariff!A:A,0)))*100</f>
        <v>0</v>
      </c>
      <c r="L365" s="8">
        <v>47.69</v>
      </c>
      <c r="M365" s="8">
        <v>4</v>
      </c>
      <c r="N365" s="8">
        <v>95.417790819999993</v>
      </c>
      <c r="P365" s="15"/>
      <c r="Q365">
        <f t="shared" si="98"/>
        <v>3</v>
      </c>
      <c r="R365">
        <f t="shared" si="99"/>
        <v>3</v>
      </c>
      <c r="S365">
        <f t="shared" si="100"/>
        <v>2</v>
      </c>
      <c r="T365" s="36">
        <f t="shared" si="101"/>
        <v>3</v>
      </c>
      <c r="U365" s="36">
        <f t="shared" si="102"/>
        <v>1</v>
      </c>
      <c r="V365" s="36">
        <f t="shared" si="103"/>
        <v>3</v>
      </c>
      <c r="W365" s="36">
        <f t="shared" si="104"/>
        <v>1</v>
      </c>
      <c r="X365" s="36">
        <f t="shared" si="105"/>
        <v>3</v>
      </c>
      <c r="Y365" s="36">
        <f t="shared" si="106"/>
        <v>1</v>
      </c>
      <c r="Z365" s="36">
        <f t="shared" si="107"/>
        <v>3</v>
      </c>
      <c r="AA365" s="36">
        <f t="shared" si="108"/>
        <v>4</v>
      </c>
      <c r="AB365" s="36">
        <f t="shared" si="109"/>
        <v>4</v>
      </c>
      <c r="AC365" s="170">
        <f t="shared" si="110"/>
        <v>2.7272727272727271</v>
      </c>
      <c r="AD365" s="36">
        <f t="shared" si="111"/>
        <v>3</v>
      </c>
      <c r="AE365" s="36" t="str">
        <f t="shared" si="97"/>
        <v>Highly Suitable</v>
      </c>
      <c r="AF365" s="171">
        <f t="shared" si="112"/>
        <v>0.41699999999999998</v>
      </c>
      <c r="AG365" s="36" t="str">
        <f t="shared" si="113"/>
        <v>Moderate</v>
      </c>
    </row>
    <row r="366" spans="1:33" x14ac:dyDescent="0.25">
      <c r="A366" t="str">
        <f>INDEX(Aquifer!A:A,MATCH(B366,Aquifer!C:C,0))</f>
        <v>rajasthan</v>
      </c>
      <c r="B366" s="29" t="s">
        <v>498</v>
      </c>
      <c r="C366" s="9">
        <v>5.3464999867129999</v>
      </c>
      <c r="D366" s="7">
        <f>INDEX(Aquifer!L:L,MATCH(B366,Aquifer!C:C,0))*100</f>
        <v>184.24830088119043</v>
      </c>
      <c r="E366" s="7">
        <v>59.7</v>
      </c>
      <c r="F366" s="7">
        <v>78.325773004999078</v>
      </c>
      <c r="G366" s="8">
        <v>48</v>
      </c>
      <c r="H366" s="8">
        <f>INDEX(Aquifer!H:H,MATCH(B366,Aquifer!C:C,0))</f>
        <v>102.17</v>
      </c>
      <c r="I366" s="8">
        <f>INDEX(surface_water_body!E:E,MATCH(B366,surface_water_body!A:A,0))</f>
        <v>0</v>
      </c>
      <c r="J366" s="8">
        <f>INDEX(Aquifer!J:J,MATCH(B366,Aquifer!C:C,0))*100</f>
        <v>46.041502703037096</v>
      </c>
      <c r="K366" s="8">
        <f>(INDEX(Tariff!D:D,MATCH(Adaptation!A366,Tariff!A:A,0)))*100</f>
        <v>167</v>
      </c>
      <c r="L366" s="8">
        <v>54.02</v>
      </c>
      <c r="M366" s="8">
        <v>4.58</v>
      </c>
      <c r="N366" s="8">
        <v>73.937710280000005</v>
      </c>
      <c r="P366" s="15"/>
      <c r="Q366">
        <f t="shared" si="98"/>
        <v>4</v>
      </c>
      <c r="R366">
        <f t="shared" si="99"/>
        <v>2</v>
      </c>
      <c r="S366">
        <f t="shared" si="100"/>
        <v>2</v>
      </c>
      <c r="T366" s="36">
        <f t="shared" si="101"/>
        <v>4</v>
      </c>
      <c r="U366" s="36">
        <f t="shared" si="102"/>
        <v>3</v>
      </c>
      <c r="V366" s="36">
        <f t="shared" si="103"/>
        <v>1</v>
      </c>
      <c r="W366" s="36">
        <f t="shared" si="104"/>
        <v>1</v>
      </c>
      <c r="X366" s="36">
        <f t="shared" si="105"/>
        <v>2</v>
      </c>
      <c r="Y366" s="36">
        <f t="shared" si="106"/>
        <v>3</v>
      </c>
      <c r="Z366" s="36">
        <f t="shared" si="107"/>
        <v>2</v>
      </c>
      <c r="AA366" s="36">
        <f t="shared" si="108"/>
        <v>4</v>
      </c>
      <c r="AB366" s="36">
        <f t="shared" si="109"/>
        <v>3</v>
      </c>
      <c r="AC366" s="170">
        <f t="shared" si="110"/>
        <v>2.5454545454545454</v>
      </c>
      <c r="AD366" s="36">
        <f t="shared" si="111"/>
        <v>3</v>
      </c>
      <c r="AE366" s="36" t="str">
        <f t="shared" si="97"/>
        <v>Highly Suitable</v>
      </c>
      <c r="AF366" s="171">
        <f t="shared" si="112"/>
        <v>0.22</v>
      </c>
      <c r="AG366" s="36" t="str">
        <f t="shared" si="113"/>
        <v>Low</v>
      </c>
    </row>
    <row r="367" spans="1:33" x14ac:dyDescent="0.25">
      <c r="A367" t="str">
        <f>INDEX(Aquifer!A:A,MATCH(B367,Aquifer!C:C,0))</f>
        <v>karnataka</v>
      </c>
      <c r="B367" s="29" t="s">
        <v>118</v>
      </c>
      <c r="C367" s="9">
        <v>5.3802981902414002</v>
      </c>
      <c r="D367" s="7">
        <f>INDEX(Aquifer!L:L,MATCH(B367,Aquifer!C:C,0))*100</f>
        <v>161.69967883975411</v>
      </c>
      <c r="E367" s="7">
        <v>12.4</v>
      </c>
      <c r="F367" s="7">
        <v>64.539259880490619</v>
      </c>
      <c r="G367" s="8">
        <v>100</v>
      </c>
      <c r="H367" s="8">
        <f>INDEX(Aquifer!H:H,MATCH(B367,Aquifer!C:C,0))</f>
        <v>56.24</v>
      </c>
      <c r="I367" s="8">
        <f>INDEX(surface_water_body!E:E,MATCH(B367,surface_water_body!A:A,0))</f>
        <v>3.5137891522106883E-2</v>
      </c>
      <c r="J367" s="8">
        <f>INDEX(Aquifer!J:J,MATCH(B367,Aquifer!C:C,0))*100</f>
        <v>80.515247034486308</v>
      </c>
      <c r="K367" s="8">
        <f>(INDEX(Tariff!D:D,MATCH(Adaptation!A367,Tariff!A:A,0)))*100</f>
        <v>0</v>
      </c>
      <c r="L367" s="8">
        <v>48.120000000000005</v>
      </c>
      <c r="M367" s="8">
        <v>9.1</v>
      </c>
      <c r="N367" s="8">
        <v>65.87</v>
      </c>
      <c r="P367" s="15"/>
      <c r="Q367">
        <f t="shared" si="98"/>
        <v>4</v>
      </c>
      <c r="R367">
        <f t="shared" si="99"/>
        <v>3</v>
      </c>
      <c r="S367">
        <f t="shared" si="100"/>
        <v>4</v>
      </c>
      <c r="T367" s="36">
        <f t="shared" si="101"/>
        <v>3</v>
      </c>
      <c r="U367" s="36">
        <f t="shared" si="102"/>
        <v>1</v>
      </c>
      <c r="V367" s="36">
        <f t="shared" si="103"/>
        <v>3</v>
      </c>
      <c r="W367" s="36">
        <f t="shared" si="104"/>
        <v>1</v>
      </c>
      <c r="X367" s="36">
        <f t="shared" si="105"/>
        <v>4</v>
      </c>
      <c r="Y367" s="36">
        <f t="shared" si="106"/>
        <v>1</v>
      </c>
      <c r="Z367" s="36">
        <f t="shared" si="107"/>
        <v>3</v>
      </c>
      <c r="AA367" s="36">
        <f t="shared" si="108"/>
        <v>3</v>
      </c>
      <c r="AB367" s="36">
        <f t="shared" si="109"/>
        <v>3</v>
      </c>
      <c r="AC367" s="170">
        <f t="shared" si="110"/>
        <v>2.9090909090909092</v>
      </c>
      <c r="AD367" s="36">
        <f t="shared" si="111"/>
        <v>3</v>
      </c>
      <c r="AE367" s="36" t="str">
        <f t="shared" si="97"/>
        <v>Highly Suitable</v>
      </c>
      <c r="AF367" s="171">
        <f t="shared" si="112"/>
        <v>0.63600000000000001</v>
      </c>
      <c r="AG367" s="36" t="str">
        <f t="shared" si="113"/>
        <v>High</v>
      </c>
    </row>
    <row r="368" spans="1:33" x14ac:dyDescent="0.25">
      <c r="A368" t="str">
        <f>INDEX(Aquifer!A:A,MATCH(B368,Aquifer!C:C,0))</f>
        <v>maharashtra</v>
      </c>
      <c r="B368" s="29" t="s">
        <v>119</v>
      </c>
      <c r="C368" s="9">
        <v>5.3368430692558002</v>
      </c>
      <c r="D368" s="7">
        <f>INDEX(Aquifer!L:L,MATCH(B368,Aquifer!C:C,0))*100</f>
        <v>125.06265664160401</v>
      </c>
      <c r="E368" s="7">
        <v>25.2</v>
      </c>
      <c r="F368" s="7">
        <v>74.640238935650288</v>
      </c>
      <c r="G368" s="8">
        <v>98</v>
      </c>
      <c r="H368" s="8">
        <f>INDEX(Aquifer!H:H,MATCH(B368,Aquifer!C:C,0))</f>
        <v>51.77</v>
      </c>
      <c r="I368" s="8">
        <f>INDEX(surface_water_body!E:E,MATCH(B368,surface_water_body!A:A,0))</f>
        <v>1.5109061867122793</v>
      </c>
      <c r="J368" s="8">
        <f>INDEX(Aquifer!J:J,MATCH(B368,Aquifer!C:C,0))*100</f>
        <v>48.990450204638471</v>
      </c>
      <c r="K368" s="8">
        <f>(INDEX(Tariff!D:D,MATCH(Adaptation!A368,Tariff!A:A,0)))*100</f>
        <v>155</v>
      </c>
      <c r="L368" s="8">
        <v>79.320000000000007</v>
      </c>
      <c r="M368" s="8">
        <v>8.18</v>
      </c>
      <c r="N368" s="8">
        <v>71.349999999999994</v>
      </c>
      <c r="P368" s="15"/>
      <c r="Q368">
        <f t="shared" si="98"/>
        <v>4</v>
      </c>
      <c r="R368">
        <f t="shared" si="99"/>
        <v>4</v>
      </c>
      <c r="S368">
        <f t="shared" si="100"/>
        <v>3</v>
      </c>
      <c r="T368" s="36">
        <f t="shared" si="101"/>
        <v>4</v>
      </c>
      <c r="U368" s="36">
        <f t="shared" si="102"/>
        <v>1</v>
      </c>
      <c r="V368" s="36">
        <f t="shared" si="103"/>
        <v>3</v>
      </c>
      <c r="W368" s="36">
        <f t="shared" si="104"/>
        <v>2</v>
      </c>
      <c r="X368" s="36">
        <f t="shared" si="105"/>
        <v>2</v>
      </c>
      <c r="Y368" s="36">
        <f t="shared" si="106"/>
        <v>3</v>
      </c>
      <c r="Z368" s="36">
        <f t="shared" si="107"/>
        <v>1</v>
      </c>
      <c r="AA368" s="36">
        <f t="shared" si="108"/>
        <v>3</v>
      </c>
      <c r="AB368" s="36">
        <f t="shared" si="109"/>
        <v>3</v>
      </c>
      <c r="AC368" s="170">
        <f t="shared" si="110"/>
        <v>2.9090909090909092</v>
      </c>
      <c r="AD368" s="36">
        <f t="shared" si="111"/>
        <v>3</v>
      </c>
      <c r="AE368" s="36" t="str">
        <f t="shared" si="97"/>
        <v>Highly Suitable</v>
      </c>
      <c r="AF368" s="171">
        <f t="shared" si="112"/>
        <v>0.63600000000000001</v>
      </c>
      <c r="AG368" s="36" t="str">
        <f t="shared" si="113"/>
        <v>High</v>
      </c>
    </row>
    <row r="369" spans="1:33" x14ac:dyDescent="0.25">
      <c r="A369" t="str">
        <f>INDEX(Aquifer!A:A,MATCH(B369,Aquifer!C:C,0))</f>
        <v>maharashtra</v>
      </c>
      <c r="B369" s="29" t="s">
        <v>120</v>
      </c>
      <c r="C369" s="8">
        <v>5.23</v>
      </c>
      <c r="D369" s="7">
        <f>INDEX(Aquifer!L:L,MATCH(B369,Aquifer!C:C,0))*100</f>
        <v>133.63764044943821</v>
      </c>
      <c r="E369" s="7">
        <v>30.8</v>
      </c>
      <c r="F369" s="7">
        <v>66.391206675224652</v>
      </c>
      <c r="G369" s="8">
        <v>100</v>
      </c>
      <c r="H369" s="8">
        <f>INDEX(Aquifer!H:H,MATCH(B369,Aquifer!C:C,0))</f>
        <v>24.37</v>
      </c>
      <c r="I369" s="8">
        <f>INDEX(surface_water_body!E:E,MATCH(B369,surface_water_body!A:A,0))</f>
        <v>0.20751632625835639</v>
      </c>
      <c r="J369" s="8">
        <f>INDEX(Aquifer!J:J,MATCH(B369,Aquifer!C:C,0))*100</f>
        <v>9.5467953875033533</v>
      </c>
      <c r="K369" s="8">
        <f>(INDEX(Tariff!D:D,MATCH(Adaptation!A369,Tariff!A:A,0)))*100</f>
        <v>155</v>
      </c>
      <c r="L369" s="8">
        <v>28.02</v>
      </c>
      <c r="M369" s="8">
        <v>6.16</v>
      </c>
      <c r="N369" s="8">
        <v>73.02</v>
      </c>
      <c r="P369" s="15"/>
      <c r="Q369">
        <f t="shared" si="98"/>
        <v>3</v>
      </c>
      <c r="R369">
        <f t="shared" si="99"/>
        <v>4</v>
      </c>
      <c r="S369">
        <f t="shared" si="100"/>
        <v>3</v>
      </c>
      <c r="T369" s="36">
        <f t="shared" si="101"/>
        <v>3</v>
      </c>
      <c r="U369" s="36">
        <f t="shared" si="102"/>
        <v>1</v>
      </c>
      <c r="V369" s="36">
        <f t="shared" si="103"/>
        <v>4</v>
      </c>
      <c r="W369" s="36">
        <f t="shared" si="104"/>
        <v>1</v>
      </c>
      <c r="X369" s="36">
        <f t="shared" si="105"/>
        <v>1</v>
      </c>
      <c r="Y369" s="36">
        <f t="shared" si="106"/>
        <v>3</v>
      </c>
      <c r="Z369" s="36">
        <f t="shared" si="107"/>
        <v>3</v>
      </c>
      <c r="AA369" s="36">
        <f t="shared" si="108"/>
        <v>3</v>
      </c>
      <c r="AB369" s="36">
        <f t="shared" si="109"/>
        <v>3</v>
      </c>
      <c r="AC369" s="170">
        <f t="shared" si="110"/>
        <v>2.8181818181818183</v>
      </c>
      <c r="AD369" s="36">
        <f t="shared" si="111"/>
        <v>3</v>
      </c>
      <c r="AE369" s="36" t="str">
        <f t="shared" si="97"/>
        <v>Highly Suitable</v>
      </c>
      <c r="AF369" s="171">
        <f t="shared" si="112"/>
        <v>0.52700000000000002</v>
      </c>
      <c r="AG369" s="36" t="str">
        <f t="shared" si="113"/>
        <v>Moderate</v>
      </c>
    </row>
    <row r="370" spans="1:33" x14ac:dyDescent="0.25">
      <c r="A370" t="str">
        <f>INDEX(Aquifer!A:A,MATCH(B370,Aquifer!C:C,0))</f>
        <v>haryana</v>
      </c>
      <c r="B370" s="29" t="s">
        <v>121</v>
      </c>
      <c r="C370" s="9">
        <v>4.8706982830454999</v>
      </c>
      <c r="D370" s="7">
        <f>INDEX(Aquifer!L:L,MATCH(B370,Aquifer!C:C,0))*100</f>
        <v>195.67621275503811</v>
      </c>
      <c r="E370" s="7">
        <v>90.4</v>
      </c>
      <c r="F370" s="7">
        <v>81.851742132488667</v>
      </c>
      <c r="G370" s="8">
        <v>62</v>
      </c>
      <c r="H370" s="8">
        <f>INDEX(Aquifer!H:H,MATCH(B370,Aquifer!C:C,0))</f>
        <v>88.17</v>
      </c>
      <c r="I370" s="8">
        <f>INDEX(surface_water_body!E:E,MATCH(B370,surface_water_body!A:A,0))</f>
        <v>0</v>
      </c>
      <c r="J370" s="8">
        <f>INDEX(Aquifer!J:J,MATCH(B370,Aquifer!C:C,0))*100</f>
        <v>82.893734479654128</v>
      </c>
      <c r="K370" s="8">
        <f>(INDEX(Tariff!D:D,MATCH(Adaptation!A370,Tariff!A:A,0)))*100</f>
        <v>10</v>
      </c>
      <c r="L370" s="8">
        <v>30.53</v>
      </c>
      <c r="M370" s="8">
        <v>9.07</v>
      </c>
      <c r="N370" s="8">
        <v>60.480000000000004</v>
      </c>
      <c r="P370" s="15"/>
      <c r="Q370">
        <f t="shared" si="98"/>
        <v>3</v>
      </c>
      <c r="R370">
        <f t="shared" si="99"/>
        <v>2</v>
      </c>
      <c r="S370">
        <f t="shared" si="100"/>
        <v>1</v>
      </c>
      <c r="T370" s="36">
        <f t="shared" si="101"/>
        <v>4</v>
      </c>
      <c r="U370" s="36">
        <f t="shared" si="102"/>
        <v>2</v>
      </c>
      <c r="V370" s="36">
        <f t="shared" si="103"/>
        <v>2</v>
      </c>
      <c r="W370" s="36">
        <f t="shared" si="104"/>
        <v>1</v>
      </c>
      <c r="X370" s="36">
        <f t="shared" si="105"/>
        <v>4</v>
      </c>
      <c r="Y370" s="36">
        <f t="shared" si="106"/>
        <v>1</v>
      </c>
      <c r="Z370" s="36">
        <f t="shared" si="107"/>
        <v>3</v>
      </c>
      <c r="AA370" s="36">
        <f t="shared" si="108"/>
        <v>3</v>
      </c>
      <c r="AB370" s="36">
        <f t="shared" si="109"/>
        <v>3</v>
      </c>
      <c r="AC370" s="170">
        <f t="shared" si="110"/>
        <v>2.4545454545454546</v>
      </c>
      <c r="AD370" s="36">
        <f t="shared" si="111"/>
        <v>2</v>
      </c>
      <c r="AE370" s="36" t="str">
        <f t="shared" si="97"/>
        <v>Moderatly Suitable</v>
      </c>
      <c r="AF370" s="171">
        <f t="shared" si="112"/>
        <v>0.14299999999999999</v>
      </c>
      <c r="AG370" s="36" t="str">
        <f t="shared" si="113"/>
        <v>Very Low</v>
      </c>
    </row>
    <row r="371" spans="1:33" x14ac:dyDescent="0.25">
      <c r="A371" t="str">
        <f>INDEX(Aquifer!A:A,MATCH(B371,Aquifer!C:C,0))</f>
        <v>bihar</v>
      </c>
      <c r="B371" s="29" t="s">
        <v>499</v>
      </c>
      <c r="C371" s="9">
        <v>4.9114205851093002</v>
      </c>
      <c r="D371" s="7">
        <f>INDEX(Aquifer!L:L,MATCH(B371,Aquifer!C:C,0))*100</f>
        <v>188.35200618135659</v>
      </c>
      <c r="E371" s="7">
        <v>78.3</v>
      </c>
      <c r="F371" s="7">
        <v>63.043740500373957</v>
      </c>
      <c r="G371" s="8">
        <v>2</v>
      </c>
      <c r="H371" s="8">
        <f>INDEX(Aquifer!H:H,MATCH(B371,Aquifer!C:C,0))</f>
        <v>82.21</v>
      </c>
      <c r="I371" s="8">
        <f>INDEX(surface_water_body!E:E,MATCH(B371,surface_water_body!A:A,0))</f>
        <v>0.16815687809710345</v>
      </c>
      <c r="J371" s="8">
        <f>INDEX(Aquifer!J:J,MATCH(B371,Aquifer!C:C,0))*100</f>
        <v>38.533436832087446</v>
      </c>
      <c r="K371" s="8">
        <f>(INDEX(Tariff!D:D,MATCH(Adaptation!A371,Tariff!A:A,0)))*100</f>
        <v>67.5</v>
      </c>
      <c r="L371" s="8">
        <v>61.3</v>
      </c>
      <c r="M371" s="8">
        <v>4.8</v>
      </c>
      <c r="N371" s="8">
        <v>97.55</v>
      </c>
      <c r="P371" s="15"/>
      <c r="Q371">
        <f t="shared" si="98"/>
        <v>3</v>
      </c>
      <c r="R371">
        <f t="shared" si="99"/>
        <v>2</v>
      </c>
      <c r="S371">
        <f t="shared" si="100"/>
        <v>1</v>
      </c>
      <c r="T371" s="36">
        <f t="shared" si="101"/>
        <v>3</v>
      </c>
      <c r="U371" s="36">
        <f t="shared" si="102"/>
        <v>4</v>
      </c>
      <c r="V371" s="36">
        <f t="shared" si="103"/>
        <v>2</v>
      </c>
      <c r="W371" s="36">
        <f t="shared" si="104"/>
        <v>1</v>
      </c>
      <c r="X371" s="36">
        <f t="shared" si="105"/>
        <v>2</v>
      </c>
      <c r="Y371" s="36">
        <f t="shared" si="106"/>
        <v>1</v>
      </c>
      <c r="Z371" s="36">
        <f t="shared" si="107"/>
        <v>2</v>
      </c>
      <c r="AA371" s="36">
        <f t="shared" si="108"/>
        <v>4</v>
      </c>
      <c r="AB371" s="36">
        <f t="shared" si="109"/>
        <v>4</v>
      </c>
      <c r="AC371" s="170">
        <f t="shared" si="110"/>
        <v>2.2727272727272729</v>
      </c>
      <c r="AD371" s="36">
        <f t="shared" si="111"/>
        <v>2</v>
      </c>
      <c r="AE371" s="36" t="str">
        <f t="shared" si="97"/>
        <v>Moderatly Suitable</v>
      </c>
      <c r="AF371" s="171">
        <f t="shared" si="112"/>
        <v>6.2E-2</v>
      </c>
      <c r="AG371" s="36" t="str">
        <f t="shared" si="113"/>
        <v>Very Low</v>
      </c>
    </row>
    <row r="372" spans="1:33" x14ac:dyDescent="0.25">
      <c r="A372" t="str">
        <f>INDEX(Aquifer!A:A,MATCH(B372,Aquifer!C:C,0))</f>
        <v>haryana</v>
      </c>
      <c r="B372" s="29" t="s">
        <v>123</v>
      </c>
      <c r="C372" s="8">
        <v>4.84</v>
      </c>
      <c r="D372" s="7">
        <f>INDEX(Aquifer!L:L,MATCH(B372,Aquifer!C:C,0))*100</f>
        <v>199.82701164488711</v>
      </c>
      <c r="E372" s="7">
        <v>91.7</v>
      </c>
      <c r="F372" s="7">
        <v>80.60956113660977</v>
      </c>
      <c r="G372" s="8">
        <v>99</v>
      </c>
      <c r="H372" s="8">
        <f>INDEX(Aquifer!H:H,MATCH(B372,Aquifer!C:C,0))</f>
        <v>54.14</v>
      </c>
      <c r="I372" s="8">
        <f>INDEX(surface_water_body!E:E,MATCH(B372,surface_water_body!A:A,0))</f>
        <v>7.3530541009787023E-2</v>
      </c>
      <c r="J372" s="8">
        <f>INDEX(Aquifer!J:J,MATCH(B372,Aquifer!C:C,0))*100</f>
        <v>69.856922392822568</v>
      </c>
      <c r="K372" s="8">
        <f>(INDEX(Tariff!D:D,MATCH(Adaptation!A372,Tariff!A:A,0)))*100</f>
        <v>10</v>
      </c>
      <c r="L372" s="8">
        <v>53.16</v>
      </c>
      <c r="M372" s="8">
        <v>3.2</v>
      </c>
      <c r="N372" s="8">
        <v>75.37</v>
      </c>
      <c r="P372" s="15"/>
      <c r="Q372">
        <f t="shared" si="98"/>
        <v>3</v>
      </c>
      <c r="R372">
        <f t="shared" si="99"/>
        <v>2</v>
      </c>
      <c r="S372">
        <f t="shared" si="100"/>
        <v>1</v>
      </c>
      <c r="T372" s="36">
        <f t="shared" si="101"/>
        <v>4</v>
      </c>
      <c r="U372" s="36">
        <f t="shared" si="102"/>
        <v>1</v>
      </c>
      <c r="V372" s="36">
        <f t="shared" si="103"/>
        <v>3</v>
      </c>
      <c r="W372" s="36">
        <f t="shared" si="104"/>
        <v>1</v>
      </c>
      <c r="X372" s="36">
        <f t="shared" si="105"/>
        <v>3</v>
      </c>
      <c r="Y372" s="36">
        <f t="shared" si="106"/>
        <v>1</v>
      </c>
      <c r="Z372" s="36">
        <f t="shared" si="107"/>
        <v>2</v>
      </c>
      <c r="AA372" s="36">
        <f t="shared" si="108"/>
        <v>4</v>
      </c>
      <c r="AB372" s="36">
        <f t="shared" si="109"/>
        <v>3</v>
      </c>
      <c r="AC372" s="170">
        <f t="shared" si="110"/>
        <v>2.4545454545454546</v>
      </c>
      <c r="AD372" s="36">
        <f t="shared" si="111"/>
        <v>2</v>
      </c>
      <c r="AE372" s="36" t="str">
        <f t="shared" si="97"/>
        <v>Moderatly Suitable</v>
      </c>
      <c r="AF372" s="171">
        <f t="shared" si="112"/>
        <v>0.14299999999999999</v>
      </c>
      <c r="AG372" s="36" t="str">
        <f t="shared" si="113"/>
        <v>Very Low</v>
      </c>
    </row>
    <row r="373" spans="1:33" x14ac:dyDescent="0.25">
      <c r="A373" t="str">
        <f>INDEX(Aquifer!A:A,MATCH(B373,Aquifer!C:C,0))</f>
        <v>rajasthan</v>
      </c>
      <c r="B373" s="29" t="s">
        <v>124</v>
      </c>
      <c r="C373" s="9">
        <v>5.2946890222727996</v>
      </c>
      <c r="D373" s="7">
        <f>INDEX(Aquifer!L:L,MATCH(B373,Aquifer!C:C,0))*100</f>
        <v>191.19906547966713</v>
      </c>
      <c r="E373" s="7">
        <v>55.4</v>
      </c>
      <c r="F373" s="7">
        <v>73.423559329339255</v>
      </c>
      <c r="G373" s="8">
        <v>100</v>
      </c>
      <c r="H373" s="8">
        <f>INDEX(Aquifer!H:H,MATCH(B373,Aquifer!C:C,0))</f>
        <v>105.44</v>
      </c>
      <c r="I373" s="8">
        <f>INDEX(surface_water_body!E:E,MATCH(B373,surface_water_body!A:A,0))</f>
        <v>8.1079206971827062</v>
      </c>
      <c r="J373" s="8">
        <f>INDEX(Aquifer!J:J,MATCH(B373,Aquifer!C:C,0))*100</f>
        <v>51.853645174233776</v>
      </c>
      <c r="K373" s="8">
        <f>(INDEX(Tariff!D:D,MATCH(Adaptation!A373,Tariff!A:A,0)))*100</f>
        <v>167</v>
      </c>
      <c r="L373" s="8">
        <v>53.769999999999996</v>
      </c>
      <c r="M373" s="8">
        <v>6.52</v>
      </c>
      <c r="N373" s="8">
        <v>66.712405759999996</v>
      </c>
      <c r="P373" s="15"/>
      <c r="Q373">
        <f t="shared" si="98"/>
        <v>4</v>
      </c>
      <c r="R373">
        <f t="shared" si="99"/>
        <v>2</v>
      </c>
      <c r="S373">
        <f t="shared" si="100"/>
        <v>2</v>
      </c>
      <c r="T373" s="36">
        <f t="shared" si="101"/>
        <v>4</v>
      </c>
      <c r="U373" s="36">
        <f t="shared" si="102"/>
        <v>1</v>
      </c>
      <c r="V373" s="36">
        <f t="shared" si="103"/>
        <v>1</v>
      </c>
      <c r="W373" s="36">
        <f t="shared" si="104"/>
        <v>4</v>
      </c>
      <c r="X373" s="36">
        <f t="shared" si="105"/>
        <v>3</v>
      </c>
      <c r="Y373" s="36">
        <f t="shared" si="106"/>
        <v>3</v>
      </c>
      <c r="Z373" s="36">
        <f t="shared" si="107"/>
        <v>2</v>
      </c>
      <c r="AA373" s="36">
        <f t="shared" si="108"/>
        <v>3</v>
      </c>
      <c r="AB373" s="36">
        <f t="shared" si="109"/>
        <v>3</v>
      </c>
      <c r="AC373" s="170">
        <f t="shared" si="110"/>
        <v>2.8181818181818183</v>
      </c>
      <c r="AD373" s="36">
        <f t="shared" si="111"/>
        <v>3</v>
      </c>
      <c r="AE373" s="36" t="str">
        <f t="shared" si="97"/>
        <v>Highly Suitable</v>
      </c>
      <c r="AF373" s="171">
        <f t="shared" si="112"/>
        <v>0.52700000000000002</v>
      </c>
      <c r="AG373" s="36" t="str">
        <f t="shared" si="113"/>
        <v>Moderate</v>
      </c>
    </row>
    <row r="374" spans="1:33" x14ac:dyDescent="0.25">
      <c r="A374" t="str">
        <f>INDEX(Aquifer!A:A,MATCH(B374,Aquifer!C:C,0))</f>
        <v>madhya pradesh</v>
      </c>
      <c r="B374" s="29" t="s">
        <v>500</v>
      </c>
      <c r="C374" s="9">
        <v>5.2734371688508999</v>
      </c>
      <c r="D374" s="7">
        <f>INDEX(Aquifer!L:L,MATCH(B374,Aquifer!C:C,0))*100</f>
        <v>192.27058868775958</v>
      </c>
      <c r="E374" s="7">
        <v>61.8</v>
      </c>
      <c r="F374" s="7">
        <v>77.19272750758897</v>
      </c>
      <c r="G374" s="8">
        <v>97</v>
      </c>
      <c r="H374" s="8">
        <f>INDEX(Aquifer!H:H,MATCH(B374,Aquifer!C:C,0))</f>
        <v>66.95</v>
      </c>
      <c r="I374" s="8">
        <f>INDEX(surface_water_body!E:E,MATCH(B374,surface_water_body!A:A,0))</f>
        <v>0.14098065254665695</v>
      </c>
      <c r="J374" s="8">
        <f>INDEX(Aquifer!J:J,MATCH(B374,Aquifer!C:C,0))*100</f>
        <v>60.744746919601056</v>
      </c>
      <c r="K374" s="8">
        <f>(INDEX(Tariff!D:D,MATCH(Adaptation!A374,Tariff!A:A,0)))*100</f>
        <v>135</v>
      </c>
      <c r="L374" s="8">
        <v>83.65</v>
      </c>
      <c r="M374" s="8">
        <v>9.5</v>
      </c>
      <c r="N374" s="8">
        <v>71.97999999999999</v>
      </c>
      <c r="P374" s="15"/>
      <c r="Q374">
        <f t="shared" si="98"/>
        <v>4</v>
      </c>
      <c r="R374">
        <f t="shared" si="99"/>
        <v>2</v>
      </c>
      <c r="S374">
        <f t="shared" si="100"/>
        <v>2</v>
      </c>
      <c r="T374" s="36">
        <f t="shared" si="101"/>
        <v>4</v>
      </c>
      <c r="U374" s="36">
        <f t="shared" si="102"/>
        <v>1</v>
      </c>
      <c r="V374" s="36">
        <f t="shared" si="103"/>
        <v>3</v>
      </c>
      <c r="W374" s="36">
        <f t="shared" si="104"/>
        <v>1</v>
      </c>
      <c r="X374" s="36">
        <f t="shared" si="105"/>
        <v>3</v>
      </c>
      <c r="Y374" s="36">
        <f t="shared" si="106"/>
        <v>2</v>
      </c>
      <c r="Z374" s="36">
        <f t="shared" si="107"/>
        <v>1</v>
      </c>
      <c r="AA374" s="36">
        <f t="shared" si="108"/>
        <v>3</v>
      </c>
      <c r="AB374" s="36">
        <f t="shared" si="109"/>
        <v>3</v>
      </c>
      <c r="AC374" s="170">
        <f t="shared" si="110"/>
        <v>2.5454545454545454</v>
      </c>
      <c r="AD374" s="36">
        <f t="shared" si="111"/>
        <v>3</v>
      </c>
      <c r="AE374" s="36" t="str">
        <f t="shared" si="97"/>
        <v>Highly Suitable</v>
      </c>
      <c r="AF374" s="171">
        <f t="shared" si="112"/>
        <v>0.22</v>
      </c>
      <c r="AG374" s="36" t="str">
        <f t="shared" si="113"/>
        <v>Low</v>
      </c>
    </row>
    <row r="375" spans="1:33" x14ac:dyDescent="0.25">
      <c r="A375" t="str">
        <f>INDEX(Aquifer!A:A,MATCH(B375,Aquifer!C:C,0))</f>
        <v>madhya pradesh</v>
      </c>
      <c r="B375" s="29" t="s">
        <v>125</v>
      </c>
      <c r="C375" s="9">
        <v>5.2170002457746003</v>
      </c>
      <c r="D375" s="7">
        <f>INDEX(Aquifer!L:L,MATCH(B375,Aquifer!C:C,0))*100</f>
        <v>185.61111251490252</v>
      </c>
      <c r="E375" s="7">
        <v>62.5</v>
      </c>
      <c r="F375" s="7">
        <v>74.953780944221478</v>
      </c>
      <c r="G375" s="8">
        <v>91</v>
      </c>
      <c r="H375" s="8">
        <f>INDEX(Aquifer!H:H,MATCH(B375,Aquifer!C:C,0))</f>
        <v>53.67</v>
      </c>
      <c r="I375" s="8">
        <f>INDEX(surface_water_body!E:E,MATCH(B375,surface_water_body!A:A,0))</f>
        <v>0.32423552849114728</v>
      </c>
      <c r="J375" s="8">
        <f>INDEX(Aquifer!J:J,MATCH(B375,Aquifer!C:C,0))*100</f>
        <v>51.290845553322193</v>
      </c>
      <c r="K375" s="8">
        <f>(INDEX(Tariff!D:D,MATCH(Adaptation!A375,Tariff!A:A,0)))*100</f>
        <v>135</v>
      </c>
      <c r="L375" s="8">
        <v>59.11</v>
      </c>
      <c r="M375" s="8">
        <v>8.8000000000000007</v>
      </c>
      <c r="N375" s="8">
        <v>63.81</v>
      </c>
      <c r="P375" s="15"/>
      <c r="Q375">
        <f t="shared" si="98"/>
        <v>3</v>
      </c>
      <c r="R375">
        <f t="shared" si="99"/>
        <v>2</v>
      </c>
      <c r="S375">
        <f t="shared" si="100"/>
        <v>2</v>
      </c>
      <c r="T375" s="36">
        <f t="shared" si="101"/>
        <v>4</v>
      </c>
      <c r="U375" s="36">
        <f t="shared" si="102"/>
        <v>1</v>
      </c>
      <c r="V375" s="36">
        <f t="shared" si="103"/>
        <v>3</v>
      </c>
      <c r="W375" s="36">
        <f t="shared" si="104"/>
        <v>1</v>
      </c>
      <c r="X375" s="36">
        <f t="shared" si="105"/>
        <v>3</v>
      </c>
      <c r="Y375" s="36">
        <f t="shared" si="106"/>
        <v>2</v>
      </c>
      <c r="Z375" s="36">
        <f t="shared" si="107"/>
        <v>2</v>
      </c>
      <c r="AA375" s="36">
        <f t="shared" si="108"/>
        <v>3</v>
      </c>
      <c r="AB375" s="36">
        <f t="shared" si="109"/>
        <v>3</v>
      </c>
      <c r="AC375" s="170">
        <f t="shared" si="110"/>
        <v>2.5454545454545454</v>
      </c>
      <c r="AD375" s="36">
        <f t="shared" si="111"/>
        <v>3</v>
      </c>
      <c r="AE375" s="36" t="str">
        <f t="shared" si="97"/>
        <v>Highly Suitable</v>
      </c>
      <c r="AF375" s="171">
        <f t="shared" si="112"/>
        <v>0.22</v>
      </c>
      <c r="AG375" s="36" t="str">
        <f t="shared" si="113"/>
        <v>Low</v>
      </c>
    </row>
    <row r="376" spans="1:33" x14ac:dyDescent="0.25">
      <c r="A376" t="str">
        <f>INDEX(Aquifer!A:A,MATCH(B376,Aquifer!C:C,0))</f>
        <v>gujarat</v>
      </c>
      <c r="B376" s="29" t="s">
        <v>126</v>
      </c>
      <c r="C376" s="9">
        <v>5.3322785930703001</v>
      </c>
      <c r="D376" s="7">
        <f>INDEX(Aquifer!L:L,MATCH(B376,Aquifer!C:C,0))*100</f>
        <v>109.78970533178709</v>
      </c>
      <c r="E376" s="7">
        <v>76.900000000000006</v>
      </c>
      <c r="F376" s="7">
        <v>81.886702634084401</v>
      </c>
      <c r="G376" s="8">
        <v>100</v>
      </c>
      <c r="H376" s="8">
        <f>INDEX(Aquifer!H:H,MATCH(B376,Aquifer!C:C,0))</f>
        <v>39.9</v>
      </c>
      <c r="I376" s="8">
        <f>INDEX(surface_water_body!E:E,MATCH(B376,surface_water_body!A:A,0))</f>
        <v>0.60433550352673848</v>
      </c>
      <c r="J376" s="8">
        <f>INDEX(Aquifer!J:J,MATCH(B376,Aquifer!C:C,0))*100</f>
        <v>50.471006811624932</v>
      </c>
      <c r="K376" s="8">
        <f>(INDEX(Tariff!D:D,MATCH(Adaptation!A376,Tariff!A:A,0)))*100</f>
        <v>60</v>
      </c>
      <c r="L376" s="8">
        <v>36.39</v>
      </c>
      <c r="M376" s="8">
        <v>6.8</v>
      </c>
      <c r="N376" s="8">
        <v>72.56</v>
      </c>
      <c r="P376" s="15"/>
      <c r="Q376">
        <f t="shared" si="98"/>
        <v>4</v>
      </c>
      <c r="R376">
        <f t="shared" si="99"/>
        <v>4</v>
      </c>
      <c r="S376">
        <f t="shared" si="100"/>
        <v>1</v>
      </c>
      <c r="T376" s="36">
        <f t="shared" si="101"/>
        <v>4</v>
      </c>
      <c r="U376" s="36">
        <f t="shared" si="102"/>
        <v>1</v>
      </c>
      <c r="V376" s="36">
        <f t="shared" si="103"/>
        <v>4</v>
      </c>
      <c r="W376" s="36">
        <f t="shared" si="104"/>
        <v>1</v>
      </c>
      <c r="X376" s="36">
        <f t="shared" si="105"/>
        <v>3</v>
      </c>
      <c r="Y376" s="36">
        <f t="shared" si="106"/>
        <v>1</v>
      </c>
      <c r="Z376" s="36">
        <f t="shared" si="107"/>
        <v>3</v>
      </c>
      <c r="AA376" s="36">
        <f t="shared" si="108"/>
        <v>3</v>
      </c>
      <c r="AB376" s="36">
        <f t="shared" si="109"/>
        <v>3</v>
      </c>
      <c r="AC376" s="170">
        <f t="shared" si="110"/>
        <v>2.8181818181818183</v>
      </c>
      <c r="AD376" s="36">
        <f t="shared" si="111"/>
        <v>3</v>
      </c>
      <c r="AE376" s="36" t="str">
        <f t="shared" si="97"/>
        <v>Highly Suitable</v>
      </c>
      <c r="AF376" s="171">
        <f t="shared" si="112"/>
        <v>0.52700000000000002</v>
      </c>
      <c r="AG376" s="36" t="str">
        <f t="shared" si="113"/>
        <v>Moderate</v>
      </c>
    </row>
    <row r="377" spans="1:33" x14ac:dyDescent="0.25">
      <c r="A377" t="str">
        <f>INDEX(Aquifer!A:A,MATCH(B377,Aquifer!C:C,0))</f>
        <v>tamil nadu</v>
      </c>
      <c r="B377" s="29" t="s">
        <v>501</v>
      </c>
      <c r="C377" s="8">
        <v>5.39</v>
      </c>
      <c r="D377" s="7">
        <f>INDEX(Aquifer!L:L,MATCH(B377,Aquifer!C:C,0))*100</f>
        <v>190.90821118909992</v>
      </c>
      <c r="E377" s="7">
        <v>69.5</v>
      </c>
      <c r="F377" s="7">
        <v>54.874133059337268</v>
      </c>
      <c r="G377" s="8">
        <v>93</v>
      </c>
      <c r="H377" s="8">
        <f>INDEX(Aquifer!H:H,MATCH(B377,Aquifer!C:C,0))</f>
        <v>66.069999999999993</v>
      </c>
      <c r="I377" s="8">
        <f>INDEX(surface_water_body!E:E,MATCH(B377,surface_water_body!A:A,0))</f>
        <v>7.3425574038541335</v>
      </c>
      <c r="J377" s="8">
        <f>INDEX(Aquifer!J:J,MATCH(B377,Aquifer!C:C,0))*100</f>
        <v>73.915759457152532</v>
      </c>
      <c r="K377" s="8">
        <f>(INDEX(Tariff!D:D,MATCH(Adaptation!A377,Tariff!A:A,0)))*100</f>
        <v>0</v>
      </c>
      <c r="L377" s="8">
        <v>10.73</v>
      </c>
      <c r="M377" s="8">
        <v>4.1500000000000004</v>
      </c>
      <c r="N377" s="8">
        <v>88.568757500000004</v>
      </c>
      <c r="P377" s="15"/>
      <c r="Q377">
        <f t="shared" si="98"/>
        <v>4</v>
      </c>
      <c r="R377">
        <f t="shared" si="99"/>
        <v>2</v>
      </c>
      <c r="S377">
        <f t="shared" si="100"/>
        <v>2</v>
      </c>
      <c r="T377" s="36">
        <f t="shared" si="101"/>
        <v>3</v>
      </c>
      <c r="U377" s="36">
        <f t="shared" si="102"/>
        <v>1</v>
      </c>
      <c r="V377" s="36">
        <f t="shared" si="103"/>
        <v>3</v>
      </c>
      <c r="W377" s="36">
        <f t="shared" si="104"/>
        <v>4</v>
      </c>
      <c r="X377" s="36">
        <f t="shared" si="105"/>
        <v>3</v>
      </c>
      <c r="Y377" s="36">
        <f t="shared" si="106"/>
        <v>1</v>
      </c>
      <c r="Z377" s="36">
        <f t="shared" si="107"/>
        <v>4</v>
      </c>
      <c r="AA377" s="36">
        <f t="shared" si="108"/>
        <v>4</v>
      </c>
      <c r="AB377" s="36">
        <f t="shared" si="109"/>
        <v>4</v>
      </c>
      <c r="AC377" s="170">
        <f t="shared" si="110"/>
        <v>3.0909090909090908</v>
      </c>
      <c r="AD377" s="36">
        <f t="shared" si="111"/>
        <v>3</v>
      </c>
      <c r="AE377" s="36" t="str">
        <f t="shared" si="97"/>
        <v>Highly Suitable</v>
      </c>
      <c r="AF377" s="171">
        <f t="shared" si="112"/>
        <v>0.84399999999999997</v>
      </c>
      <c r="AG377" s="36" t="str">
        <f t="shared" si="113"/>
        <v>Very High</v>
      </c>
    </row>
    <row r="378" spans="1:33" x14ac:dyDescent="0.25">
      <c r="A378" t="str">
        <f>INDEX(Aquifer!A:A,MATCH(B378,Aquifer!C:C,0))</f>
        <v>rajasthan</v>
      </c>
      <c r="B378" s="29" t="s">
        <v>502</v>
      </c>
      <c r="C378" s="9">
        <v>5.3001263011131003</v>
      </c>
      <c r="D378" s="7">
        <f>INDEX(Aquifer!L:L,MATCH(B378,Aquifer!C:C,0))*100</f>
        <v>157.71119418247449</v>
      </c>
      <c r="E378" s="7">
        <v>43</v>
      </c>
      <c r="F378" s="7">
        <v>63.048486472006424</v>
      </c>
      <c r="G378" s="8">
        <v>98</v>
      </c>
      <c r="H378" s="8">
        <f>INDEX(Aquifer!H:H,MATCH(B378,Aquifer!C:C,0))</f>
        <v>101.98</v>
      </c>
      <c r="I378" s="8">
        <f>INDEX(surface_water_body!E:E,MATCH(B378,surface_water_body!A:A,0))</f>
        <v>9.033607698027101</v>
      </c>
      <c r="J378" s="8">
        <f>INDEX(Aquifer!J:J,MATCH(B378,Aquifer!C:C,0))*100</f>
        <v>66.061106638549887</v>
      </c>
      <c r="K378" s="8">
        <f>(INDEX(Tariff!D:D,MATCH(Adaptation!A378,Tariff!A:A,0)))*100</f>
        <v>167</v>
      </c>
      <c r="L378" s="8">
        <v>87.33</v>
      </c>
      <c r="M378" s="8">
        <v>7.3</v>
      </c>
      <c r="N378" s="8">
        <v>61.919129510000005</v>
      </c>
      <c r="P378" s="15"/>
      <c r="Q378">
        <f t="shared" si="98"/>
        <v>4</v>
      </c>
      <c r="R378">
        <f t="shared" si="99"/>
        <v>3</v>
      </c>
      <c r="S378">
        <f t="shared" si="100"/>
        <v>3</v>
      </c>
      <c r="T378" s="36">
        <f t="shared" si="101"/>
        <v>3</v>
      </c>
      <c r="U378" s="36">
        <f t="shared" si="102"/>
        <v>1</v>
      </c>
      <c r="V378" s="36">
        <f t="shared" si="103"/>
        <v>1</v>
      </c>
      <c r="W378" s="36">
        <f t="shared" si="104"/>
        <v>4</v>
      </c>
      <c r="X378" s="36">
        <f t="shared" si="105"/>
        <v>3</v>
      </c>
      <c r="Y378" s="36">
        <f t="shared" si="106"/>
        <v>3</v>
      </c>
      <c r="Z378" s="36">
        <f t="shared" si="107"/>
        <v>1</v>
      </c>
      <c r="AA378" s="36">
        <f t="shared" si="108"/>
        <v>3</v>
      </c>
      <c r="AB378" s="36">
        <f t="shared" si="109"/>
        <v>3</v>
      </c>
      <c r="AC378" s="170">
        <f t="shared" si="110"/>
        <v>2.8181818181818183</v>
      </c>
      <c r="AD378" s="36">
        <f t="shared" si="111"/>
        <v>3</v>
      </c>
      <c r="AE378" s="36" t="str">
        <f t="shared" si="97"/>
        <v>Highly Suitable</v>
      </c>
      <c r="AF378" s="171">
        <f t="shared" si="112"/>
        <v>0.52700000000000002</v>
      </c>
      <c r="AG378" s="36" t="str">
        <f t="shared" si="113"/>
        <v>Moderate</v>
      </c>
    </row>
    <row r="379" spans="1:33" x14ac:dyDescent="0.25">
      <c r="A379" t="str">
        <f>INDEX(Aquifer!A:A,MATCH(B379,Aquifer!C:C,0))</f>
        <v>madhya pradesh</v>
      </c>
      <c r="B379" s="29" t="s">
        <v>127</v>
      </c>
      <c r="C379" s="9">
        <v>5.2179831975736999</v>
      </c>
      <c r="D379" s="7">
        <f>INDEX(Aquifer!L:L,MATCH(B379,Aquifer!C:C,0))*100</f>
        <v>196.65704875446491</v>
      </c>
      <c r="E379" s="7">
        <v>45.5</v>
      </c>
      <c r="F379" s="7">
        <v>70.764233593338972</v>
      </c>
      <c r="G379" s="8">
        <v>83</v>
      </c>
      <c r="H379" s="8">
        <f>INDEX(Aquifer!H:H,MATCH(B379,Aquifer!C:C,0))</f>
        <v>64.400000000000006</v>
      </c>
      <c r="I379" s="8">
        <f>INDEX(surface_water_body!E:E,MATCH(B379,surface_water_body!A:A,0))</f>
        <v>0.65770426118871572</v>
      </c>
      <c r="J379" s="8">
        <f>INDEX(Aquifer!J:J,MATCH(B379,Aquifer!C:C,0))*100</f>
        <v>73.805425111305581</v>
      </c>
      <c r="K379" s="8">
        <f>(INDEX(Tariff!D:D,MATCH(Adaptation!A379,Tariff!A:A,0)))*100</f>
        <v>135</v>
      </c>
      <c r="L379" s="8">
        <v>58.709999999999994</v>
      </c>
      <c r="M379" s="8">
        <v>8.68</v>
      </c>
      <c r="N379" s="8">
        <v>62.86</v>
      </c>
      <c r="P379" s="15"/>
      <c r="Q379">
        <f t="shared" si="98"/>
        <v>3</v>
      </c>
      <c r="R379">
        <f t="shared" si="99"/>
        <v>2</v>
      </c>
      <c r="S379">
        <f t="shared" si="100"/>
        <v>3</v>
      </c>
      <c r="T379" s="36">
        <f t="shared" si="101"/>
        <v>4</v>
      </c>
      <c r="U379" s="36">
        <f t="shared" si="102"/>
        <v>1</v>
      </c>
      <c r="V379" s="36">
        <f t="shared" si="103"/>
        <v>3</v>
      </c>
      <c r="W379" s="36">
        <f t="shared" si="104"/>
        <v>1</v>
      </c>
      <c r="X379" s="36">
        <f t="shared" si="105"/>
        <v>3</v>
      </c>
      <c r="Y379" s="36">
        <f t="shared" si="106"/>
        <v>2</v>
      </c>
      <c r="Z379" s="36">
        <f t="shared" si="107"/>
        <v>2</v>
      </c>
      <c r="AA379" s="36">
        <f t="shared" si="108"/>
        <v>3</v>
      </c>
      <c r="AB379" s="36">
        <f t="shared" si="109"/>
        <v>3</v>
      </c>
      <c r="AC379" s="170">
        <f t="shared" si="110"/>
        <v>2.6363636363636362</v>
      </c>
      <c r="AD379" s="36">
        <f t="shared" si="111"/>
        <v>3</v>
      </c>
      <c r="AE379" s="36" t="str">
        <f t="shared" si="97"/>
        <v>Highly Suitable</v>
      </c>
      <c r="AF379" s="171">
        <f t="shared" si="112"/>
        <v>0.32700000000000001</v>
      </c>
      <c r="AG379" s="36" t="str">
        <f t="shared" si="113"/>
        <v>Low</v>
      </c>
    </row>
    <row r="380" spans="1:33" x14ac:dyDescent="0.25">
      <c r="A380" t="str">
        <f>INDEX(Aquifer!A:A,MATCH(B380,Aquifer!C:C,0))</f>
        <v>uttar pradesh</v>
      </c>
      <c r="B380" s="29" t="s">
        <v>503</v>
      </c>
      <c r="C380" s="8">
        <v>4.8</v>
      </c>
      <c r="D380" s="7">
        <f>INDEX(Aquifer!L:L,MATCH(B380,Aquifer!C:C,0))*100</f>
        <v>172.02086157762221</v>
      </c>
      <c r="E380" s="7">
        <v>89.1</v>
      </c>
      <c r="F380" s="7">
        <v>73.823628570052506</v>
      </c>
      <c r="G380" s="8">
        <v>5</v>
      </c>
      <c r="H380" s="8">
        <f>INDEX(Aquifer!H:H,MATCH(B380,Aquifer!C:C,0))</f>
        <v>64.61</v>
      </c>
      <c r="I380" s="8">
        <f>INDEX(surface_water_body!E:E,MATCH(B380,surface_water_body!A:A,0))</f>
        <v>0.44412261255753099</v>
      </c>
      <c r="J380" s="8">
        <f>INDEX(Aquifer!J:J,MATCH(B380,Aquifer!C:C,0))*100</f>
        <v>60.693280045004002</v>
      </c>
      <c r="K380" s="8">
        <f>(INDEX(Tariff!D:D,MATCH(Adaptation!A380,Tariff!A:A,0)))*100</f>
        <v>0</v>
      </c>
      <c r="L380" s="8">
        <v>67.010000000000005</v>
      </c>
      <c r="M380" s="8">
        <v>6.6780618344891511</v>
      </c>
      <c r="N380" s="8">
        <v>96.52286628200001</v>
      </c>
      <c r="P380" s="15"/>
      <c r="Q380">
        <f t="shared" si="98"/>
        <v>3</v>
      </c>
      <c r="R380">
        <f t="shared" si="99"/>
        <v>3</v>
      </c>
      <c r="S380">
        <f t="shared" si="100"/>
        <v>1</v>
      </c>
      <c r="T380" s="36">
        <f t="shared" si="101"/>
        <v>4</v>
      </c>
      <c r="U380" s="36">
        <f t="shared" si="102"/>
        <v>4</v>
      </c>
      <c r="V380" s="36">
        <f t="shared" si="103"/>
        <v>3</v>
      </c>
      <c r="W380" s="36">
        <f t="shared" si="104"/>
        <v>1</v>
      </c>
      <c r="X380" s="36">
        <f t="shared" si="105"/>
        <v>3</v>
      </c>
      <c r="Y380" s="36">
        <f t="shared" si="106"/>
        <v>1</v>
      </c>
      <c r="Z380" s="36">
        <f t="shared" si="107"/>
        <v>2</v>
      </c>
      <c r="AA380" s="36">
        <f t="shared" si="108"/>
        <v>3</v>
      </c>
      <c r="AB380" s="36">
        <f t="shared" si="109"/>
        <v>4</v>
      </c>
      <c r="AC380" s="170">
        <f t="shared" si="110"/>
        <v>2.5454545454545454</v>
      </c>
      <c r="AD380" s="36">
        <f t="shared" si="111"/>
        <v>3</v>
      </c>
      <c r="AE380" s="36" t="str">
        <f t="shared" si="97"/>
        <v>Highly Suitable</v>
      </c>
      <c r="AF380" s="171">
        <f t="shared" si="112"/>
        <v>0.22</v>
      </c>
      <c r="AG380" s="36" t="str">
        <f t="shared" si="113"/>
        <v>Low</v>
      </c>
    </row>
    <row r="381" spans="1:33" x14ac:dyDescent="0.25">
      <c r="A381" t="str">
        <f>INDEX(Aquifer!A:A,MATCH(B381,Aquifer!C:C,0))</f>
        <v>uttarakhand</v>
      </c>
      <c r="B381" s="29" t="s">
        <v>504</v>
      </c>
      <c r="C381" s="8">
        <v>4.9000000000000004</v>
      </c>
      <c r="D381" s="7">
        <f>INDEX(Aquifer!L:L,MATCH(B381,Aquifer!C:C,0))*100</f>
        <v>176.56057592118972</v>
      </c>
      <c r="E381" s="7">
        <v>0</v>
      </c>
      <c r="F381" s="7">
        <v>44.964130196422417</v>
      </c>
      <c r="G381" s="8">
        <v>0</v>
      </c>
      <c r="H381" s="8">
        <f>INDEX(Aquifer!H:H,MATCH(B381,Aquifer!C:C,0))</f>
        <v>0</v>
      </c>
      <c r="I381" s="8">
        <f>INDEX(surface_water_body!E:E,MATCH(B381,surface_water_body!A:A,0))</f>
        <v>8.025493860975183E-2</v>
      </c>
      <c r="J381" s="8">
        <f>INDEX(Aquifer!J:J,MATCH(B381,Aquifer!C:C,0))*100</f>
        <v>10.155746457465536</v>
      </c>
      <c r="K381" s="8">
        <f>(INDEX(Tariff!D:D,MATCH(Adaptation!A381,Tariff!A:A,0)))*100</f>
        <v>285</v>
      </c>
      <c r="L381" s="8">
        <v>0</v>
      </c>
      <c r="M381" s="8">
        <v>19.341682191265328</v>
      </c>
      <c r="N381" s="8">
        <v>99.623276865000008</v>
      </c>
      <c r="P381" s="15"/>
      <c r="Q381">
        <f t="shared" si="98"/>
        <v>3</v>
      </c>
      <c r="R381">
        <f t="shared" si="99"/>
        <v>3</v>
      </c>
      <c r="S381">
        <f t="shared" si="100"/>
        <v>4</v>
      </c>
      <c r="T381" s="36">
        <f t="shared" si="101"/>
        <v>2</v>
      </c>
      <c r="U381" s="36">
        <f t="shared" si="102"/>
        <v>4</v>
      </c>
      <c r="V381" s="36">
        <f t="shared" si="103"/>
        <v>4</v>
      </c>
      <c r="W381" s="36">
        <f t="shared" si="104"/>
        <v>1</v>
      </c>
      <c r="X381" s="36">
        <f t="shared" si="105"/>
        <v>1</v>
      </c>
      <c r="Y381" s="36">
        <f t="shared" si="106"/>
        <v>3</v>
      </c>
      <c r="Z381" s="36">
        <f t="shared" si="107"/>
        <v>4</v>
      </c>
      <c r="AA381" s="36">
        <f t="shared" si="108"/>
        <v>2</v>
      </c>
      <c r="AB381" s="36">
        <f t="shared" si="109"/>
        <v>4</v>
      </c>
      <c r="AC381" s="170">
        <f t="shared" si="110"/>
        <v>2.8181818181818183</v>
      </c>
      <c r="AD381" s="36">
        <f t="shared" si="111"/>
        <v>3</v>
      </c>
      <c r="AE381" s="36" t="str">
        <f t="shared" si="97"/>
        <v>Highly Suitable</v>
      </c>
      <c r="AF381" s="171">
        <f t="shared" si="112"/>
        <v>0.52700000000000002</v>
      </c>
      <c r="AG381" s="36" t="str">
        <f t="shared" si="113"/>
        <v>Moderate</v>
      </c>
    </row>
    <row r="382" spans="1:33" x14ac:dyDescent="0.25">
      <c r="A382" t="str">
        <f>INDEX(Aquifer!A:A,MATCH(B382,Aquifer!C:C,0))</f>
        <v>uttar pradesh</v>
      </c>
      <c r="B382" s="29" t="s">
        <v>505</v>
      </c>
      <c r="C382" s="9">
        <v>4.7792338925553999</v>
      </c>
      <c r="D382" s="7">
        <f>INDEX(Aquifer!L:L,MATCH(B382,Aquifer!C:C,0))*100</f>
        <v>163.17687532858025</v>
      </c>
      <c r="E382" s="7">
        <v>80.8</v>
      </c>
      <c r="F382" s="7">
        <v>72.751499000666229</v>
      </c>
      <c r="G382" s="8">
        <v>2</v>
      </c>
      <c r="H382" s="8">
        <f>INDEX(Aquifer!H:H,MATCH(B382,Aquifer!C:C,0))</f>
        <v>63.71</v>
      </c>
      <c r="I382" s="8">
        <f>INDEX(surface_water_body!E:E,MATCH(B382,surface_water_body!A:A,0))</f>
        <v>0.19330224032946264</v>
      </c>
      <c r="J382" s="8">
        <f>INDEX(Aquifer!J:J,MATCH(B382,Aquifer!C:C,0))*100</f>
        <v>72.458189230280851</v>
      </c>
      <c r="K382" s="8">
        <f>(INDEX(Tariff!D:D,MATCH(Adaptation!A382,Tariff!A:A,0)))*100</f>
        <v>0</v>
      </c>
      <c r="L382" s="8">
        <v>68.64</v>
      </c>
      <c r="M382" s="8">
        <v>6</v>
      </c>
      <c r="N382" s="8">
        <v>94.557764735000006</v>
      </c>
      <c r="P382" s="15"/>
      <c r="Q382">
        <f t="shared" si="98"/>
        <v>3</v>
      </c>
      <c r="R382">
        <f t="shared" si="99"/>
        <v>3</v>
      </c>
      <c r="S382">
        <f t="shared" si="100"/>
        <v>1</v>
      </c>
      <c r="T382" s="36">
        <f t="shared" si="101"/>
        <v>4</v>
      </c>
      <c r="U382" s="36">
        <f t="shared" si="102"/>
        <v>4</v>
      </c>
      <c r="V382" s="36">
        <f t="shared" si="103"/>
        <v>3</v>
      </c>
      <c r="W382" s="36">
        <f t="shared" si="104"/>
        <v>1</v>
      </c>
      <c r="X382" s="36">
        <f t="shared" si="105"/>
        <v>3</v>
      </c>
      <c r="Y382" s="36">
        <f t="shared" si="106"/>
        <v>1</v>
      </c>
      <c r="Z382" s="36">
        <f t="shared" si="107"/>
        <v>2</v>
      </c>
      <c r="AA382" s="36">
        <f t="shared" si="108"/>
        <v>3</v>
      </c>
      <c r="AB382" s="36">
        <f t="shared" si="109"/>
        <v>4</v>
      </c>
      <c r="AC382" s="170">
        <f t="shared" si="110"/>
        <v>2.5454545454545454</v>
      </c>
      <c r="AD382" s="36">
        <f t="shared" si="111"/>
        <v>3</v>
      </c>
      <c r="AE382" s="36" t="str">
        <f t="shared" si="97"/>
        <v>Highly Suitable</v>
      </c>
      <c r="AF382" s="171">
        <f t="shared" si="112"/>
        <v>0.22</v>
      </c>
      <c r="AG382" s="36" t="str">
        <f t="shared" si="113"/>
        <v>Low</v>
      </c>
    </row>
    <row r="383" spans="1:33" x14ac:dyDescent="0.25">
      <c r="A383" t="str">
        <f>INDEX(Aquifer!A:A,MATCH(B383,Aquifer!C:C,0))</f>
        <v>odisha</v>
      </c>
      <c r="B383" s="29" t="s">
        <v>128</v>
      </c>
      <c r="C383" s="8">
        <v>5.14</v>
      </c>
      <c r="D383" s="7">
        <f>INDEX(Aquifer!L:L,MATCH(B383,Aquifer!C:C,0))*100</f>
        <v>106.88632212165746</v>
      </c>
      <c r="E383" s="7">
        <v>40.5</v>
      </c>
      <c r="F383" s="7">
        <v>34.580170232344145</v>
      </c>
      <c r="G383" s="8">
        <v>87</v>
      </c>
      <c r="H383" s="8">
        <f>INDEX(Aquifer!H:H,MATCH(B383,Aquifer!C:C,0))</f>
        <v>45.23</v>
      </c>
      <c r="I383" s="8">
        <f>INDEX(surface_water_body!E:E,MATCH(B383,surface_water_body!A:A,0))</f>
        <v>0</v>
      </c>
      <c r="J383" s="8">
        <f>INDEX(Aquifer!J:J,MATCH(B383,Aquifer!C:C,0))*100</f>
        <v>35.92748481454251</v>
      </c>
      <c r="K383" s="8">
        <f>(INDEX(Tariff!D:D,MATCH(Adaptation!A383,Tariff!A:A,0)))*100</f>
        <v>150</v>
      </c>
      <c r="L383" s="8">
        <v>7.93</v>
      </c>
      <c r="M383" s="8">
        <v>4.9000000000000004</v>
      </c>
      <c r="N383" s="8">
        <v>89.82</v>
      </c>
      <c r="P383" s="15"/>
      <c r="Q383">
        <f t="shared" si="98"/>
        <v>3</v>
      </c>
      <c r="R383">
        <f t="shared" si="99"/>
        <v>4</v>
      </c>
      <c r="S383">
        <f t="shared" si="100"/>
        <v>3</v>
      </c>
      <c r="T383" s="36">
        <f t="shared" si="101"/>
        <v>2</v>
      </c>
      <c r="U383" s="36">
        <f t="shared" si="102"/>
        <v>1</v>
      </c>
      <c r="V383" s="36">
        <f t="shared" si="103"/>
        <v>4</v>
      </c>
      <c r="W383" s="36">
        <f t="shared" si="104"/>
        <v>1</v>
      </c>
      <c r="X383" s="36">
        <f t="shared" si="105"/>
        <v>2</v>
      </c>
      <c r="Y383" s="36">
        <f t="shared" si="106"/>
        <v>3</v>
      </c>
      <c r="Z383" s="36">
        <f t="shared" si="107"/>
        <v>4</v>
      </c>
      <c r="AA383" s="36">
        <f t="shared" si="108"/>
        <v>4</v>
      </c>
      <c r="AB383" s="36">
        <f t="shared" si="109"/>
        <v>4</v>
      </c>
      <c r="AC383" s="170">
        <f t="shared" si="110"/>
        <v>3.0909090909090908</v>
      </c>
      <c r="AD383" s="36">
        <f t="shared" si="111"/>
        <v>3</v>
      </c>
      <c r="AE383" s="36" t="str">
        <f t="shared" si="97"/>
        <v>Highly Suitable</v>
      </c>
      <c r="AF383" s="171">
        <f t="shared" si="112"/>
        <v>0.84399999999999997</v>
      </c>
      <c r="AG383" s="36" t="str">
        <f t="shared" si="113"/>
        <v>Very High</v>
      </c>
    </row>
    <row r="384" spans="1:33" x14ac:dyDescent="0.25">
      <c r="A384" t="str">
        <f>INDEX(Aquifer!A:A,MATCH(B384,Aquifer!C:C,0))</f>
        <v>uttar pradesh</v>
      </c>
      <c r="B384" s="29" t="s">
        <v>506</v>
      </c>
      <c r="C384" s="9">
        <v>4.7915477637306996</v>
      </c>
      <c r="D384" s="7">
        <f>INDEX(Aquifer!L:L,MATCH(B384,Aquifer!C:C,0))*100</f>
        <v>138.26666498762759</v>
      </c>
      <c r="E384" s="7">
        <v>96.6</v>
      </c>
      <c r="F384" s="7">
        <v>72.762127362939268</v>
      </c>
      <c r="G384" s="8">
        <v>5</v>
      </c>
      <c r="H384" s="8">
        <f>INDEX(Aquifer!H:H,MATCH(B384,Aquifer!C:C,0))</f>
        <v>71.849999999999994</v>
      </c>
      <c r="I384" s="8">
        <f>INDEX(surface_water_body!E:E,MATCH(B384,surface_water_body!A:A,0))</f>
        <v>0.57708443554743849</v>
      </c>
      <c r="J384" s="8">
        <f>INDEX(Aquifer!J:J,MATCH(B384,Aquifer!C:C,0))*100</f>
        <v>68.377014067528435</v>
      </c>
      <c r="K384" s="8">
        <f>(INDEX(Tariff!D:D,MATCH(Adaptation!A384,Tariff!A:A,0)))*100</f>
        <v>0</v>
      </c>
      <c r="L384" s="8">
        <v>81.12</v>
      </c>
      <c r="M384" s="8">
        <v>7.9</v>
      </c>
      <c r="N384" s="8">
        <v>89.014536410000005</v>
      </c>
      <c r="P384" s="15"/>
      <c r="Q384">
        <f t="shared" si="98"/>
        <v>3</v>
      </c>
      <c r="R384">
        <f t="shared" si="99"/>
        <v>4</v>
      </c>
      <c r="S384">
        <f t="shared" si="100"/>
        <v>1</v>
      </c>
      <c r="T384" s="36">
        <f t="shared" si="101"/>
        <v>4</v>
      </c>
      <c r="U384" s="36">
        <f t="shared" si="102"/>
        <v>4</v>
      </c>
      <c r="V384" s="36">
        <f t="shared" si="103"/>
        <v>2</v>
      </c>
      <c r="W384" s="36">
        <f t="shared" si="104"/>
        <v>1</v>
      </c>
      <c r="X384" s="36">
        <f t="shared" si="105"/>
        <v>3</v>
      </c>
      <c r="Y384" s="36">
        <f t="shared" si="106"/>
        <v>1</v>
      </c>
      <c r="Z384" s="36">
        <f t="shared" si="107"/>
        <v>1</v>
      </c>
      <c r="AA384" s="36">
        <f t="shared" si="108"/>
        <v>3</v>
      </c>
      <c r="AB384" s="36">
        <f t="shared" si="109"/>
        <v>4</v>
      </c>
      <c r="AC384" s="170">
        <f t="shared" si="110"/>
        <v>2.4545454545454546</v>
      </c>
      <c r="AD384" s="36">
        <f t="shared" si="111"/>
        <v>2</v>
      </c>
      <c r="AE384" s="36" t="str">
        <f t="shared" si="97"/>
        <v>Moderatly Suitable</v>
      </c>
      <c r="AF384" s="171">
        <f t="shared" si="112"/>
        <v>0.14299999999999999</v>
      </c>
      <c r="AG384" s="36" t="str">
        <f t="shared" si="113"/>
        <v>Very Low</v>
      </c>
    </row>
    <row r="385" spans="1:33" x14ac:dyDescent="0.25">
      <c r="A385" t="str">
        <f>INDEX(Aquifer!A:A,MATCH(B385,Aquifer!C:C,0))</f>
        <v>himachal pradesh</v>
      </c>
      <c r="B385" s="29" t="s">
        <v>507</v>
      </c>
      <c r="C385" s="9">
        <v>5.1804054702666003</v>
      </c>
      <c r="D385" s="7">
        <f>INDEX(Aquifer!L:L,MATCH(B385,Aquifer!C:C,0))*100</f>
        <v>113.35250616269515</v>
      </c>
      <c r="E385" s="7">
        <v>44.4</v>
      </c>
      <c r="F385" s="7">
        <v>44.547869409903683</v>
      </c>
      <c r="G385" s="8">
        <v>99</v>
      </c>
      <c r="H385" s="8">
        <f>INDEX(Aquifer!H:H,MATCH(B385,Aquifer!C:C,0))</f>
        <v>0</v>
      </c>
      <c r="I385" s="8">
        <f>INDEX(surface_water_body!E:E,MATCH(B385,surface_water_body!A:A,0))</f>
        <v>6.5445691177144452E-2</v>
      </c>
      <c r="J385" s="8">
        <f>INDEX(Aquifer!J:J,MATCH(B385,Aquifer!C:C,0))*100</f>
        <v>45.201610511138682</v>
      </c>
      <c r="K385" s="8">
        <f>(INDEX(Tariff!D:D,MATCH(Adaptation!A385,Tariff!A:A,0)))*100</f>
        <v>30</v>
      </c>
      <c r="L385" s="8">
        <v>28.04</v>
      </c>
      <c r="M385" s="8">
        <v>8.5509688726131827</v>
      </c>
      <c r="N385" s="8">
        <v>91.25</v>
      </c>
      <c r="P385" s="15"/>
      <c r="Q385">
        <f t="shared" si="98"/>
        <v>3</v>
      </c>
      <c r="R385">
        <f t="shared" si="99"/>
        <v>4</v>
      </c>
      <c r="S385">
        <f t="shared" si="100"/>
        <v>3</v>
      </c>
      <c r="T385" s="36">
        <f t="shared" si="101"/>
        <v>2</v>
      </c>
      <c r="U385" s="36">
        <f t="shared" si="102"/>
        <v>1</v>
      </c>
      <c r="V385" s="36">
        <f t="shared" si="103"/>
        <v>4</v>
      </c>
      <c r="W385" s="36">
        <f t="shared" si="104"/>
        <v>1</v>
      </c>
      <c r="X385" s="36">
        <f t="shared" si="105"/>
        <v>2</v>
      </c>
      <c r="Y385" s="36">
        <f t="shared" si="106"/>
        <v>1</v>
      </c>
      <c r="Z385" s="36">
        <f t="shared" si="107"/>
        <v>3</v>
      </c>
      <c r="AA385" s="36">
        <f t="shared" si="108"/>
        <v>3</v>
      </c>
      <c r="AB385" s="36">
        <f t="shared" si="109"/>
        <v>4</v>
      </c>
      <c r="AC385" s="170">
        <f t="shared" si="110"/>
        <v>2.7272727272727271</v>
      </c>
      <c r="AD385" s="36">
        <f t="shared" si="111"/>
        <v>3</v>
      </c>
      <c r="AE385" s="36" t="str">
        <f t="shared" si="97"/>
        <v>Highly Suitable</v>
      </c>
      <c r="AF385" s="171">
        <f t="shared" si="112"/>
        <v>0.41699999999999998</v>
      </c>
      <c r="AG385" s="36" t="str">
        <f t="shared" si="113"/>
        <v>Moderate</v>
      </c>
    </row>
    <row r="386" spans="1:33" x14ac:dyDescent="0.25">
      <c r="A386" t="str">
        <f>INDEX(Aquifer!A:A,MATCH(B386,Aquifer!C:C,0))</f>
        <v>maharashtra</v>
      </c>
      <c r="B386" s="29" t="s">
        <v>129</v>
      </c>
      <c r="C386" s="9">
        <v>5.3308810071088004</v>
      </c>
      <c r="D386" s="7">
        <f>INDEX(Aquifer!L:L,MATCH(B386,Aquifer!C:C,0))*100</f>
        <v>131.56326673676833</v>
      </c>
      <c r="E386" s="7">
        <v>6.2</v>
      </c>
      <c r="F386" s="7">
        <v>65.670470009421138</v>
      </c>
      <c r="G386" s="8">
        <v>100</v>
      </c>
      <c r="H386" s="8">
        <f>INDEX(Aquifer!H:H,MATCH(B386,Aquifer!C:C,0))</f>
        <v>76.95</v>
      </c>
      <c r="I386" s="8">
        <f>INDEX(surface_water_body!E:E,MATCH(B386,surface_water_body!A:A,0))</f>
        <v>0.36466276350987609</v>
      </c>
      <c r="J386" s="8">
        <f>INDEX(Aquifer!J:J,MATCH(B386,Aquifer!C:C,0))*100</f>
        <v>59.001137421156038</v>
      </c>
      <c r="K386" s="8">
        <f>(INDEX(Tariff!D:D,MATCH(Adaptation!A386,Tariff!A:A,0)))*100</f>
        <v>155</v>
      </c>
      <c r="L386" s="8">
        <v>94.31</v>
      </c>
      <c r="M386" s="8">
        <v>10.5</v>
      </c>
      <c r="N386" s="8">
        <v>80.06</v>
      </c>
      <c r="P386" s="15"/>
      <c r="Q386">
        <f t="shared" si="98"/>
        <v>4</v>
      </c>
      <c r="R386">
        <f t="shared" si="99"/>
        <v>4</v>
      </c>
      <c r="S386">
        <f t="shared" si="100"/>
        <v>4</v>
      </c>
      <c r="T386" s="36">
        <f t="shared" si="101"/>
        <v>3</v>
      </c>
      <c r="U386" s="36">
        <f t="shared" si="102"/>
        <v>1</v>
      </c>
      <c r="V386" s="36">
        <f t="shared" si="103"/>
        <v>2</v>
      </c>
      <c r="W386" s="36">
        <f t="shared" si="104"/>
        <v>1</v>
      </c>
      <c r="X386" s="36">
        <f t="shared" si="105"/>
        <v>3</v>
      </c>
      <c r="Y386" s="36">
        <f t="shared" si="106"/>
        <v>3</v>
      </c>
      <c r="Z386" s="36">
        <f t="shared" si="107"/>
        <v>1</v>
      </c>
      <c r="AA386" s="36">
        <f t="shared" si="108"/>
        <v>2</v>
      </c>
      <c r="AB386" s="36">
        <f t="shared" si="109"/>
        <v>4</v>
      </c>
      <c r="AC386" s="170">
        <f t="shared" si="110"/>
        <v>2.8181818181818183</v>
      </c>
      <c r="AD386" s="36">
        <f t="shared" si="111"/>
        <v>3</v>
      </c>
      <c r="AE386" s="36" t="str">
        <f t="shared" ref="AE386:AE449" si="114">IF(AD386=1,"Less Suitable",IF(AD386=2,"Moderatly Suitable",IF(AD386=3,"Highly Suitable","Very Highly Suitable")))</f>
        <v>Highly Suitable</v>
      </c>
      <c r="AF386" s="171">
        <f t="shared" si="112"/>
        <v>0.52700000000000002</v>
      </c>
      <c r="AG386" s="36" t="str">
        <f t="shared" si="113"/>
        <v>Moderate</v>
      </c>
    </row>
    <row r="387" spans="1:33" x14ac:dyDescent="0.25">
      <c r="A387" t="str">
        <f>INDEX(Aquifer!A:A,MATCH(B387,Aquifer!C:C,0))</f>
        <v>himachal pradesh</v>
      </c>
      <c r="B387" s="29" t="s">
        <v>508</v>
      </c>
      <c r="C387" s="9">
        <v>4.1974177540511999</v>
      </c>
      <c r="D387" s="7">
        <f>INDEX(Aquifer!L:L,MATCH(B387,Aquifer!C:C,0))*100</f>
        <v>176.06469276008923</v>
      </c>
      <c r="E387" s="7">
        <v>0</v>
      </c>
      <c r="F387" s="7">
        <v>26.916394762489936</v>
      </c>
      <c r="G387" s="8">
        <v>65</v>
      </c>
      <c r="H387" s="8">
        <f>INDEX(Aquifer!H:H,MATCH(B387,Aquifer!C:C,0))</f>
        <v>0</v>
      </c>
      <c r="I387" s="8">
        <f>INDEX(surface_water_body!E:E,MATCH(B387,surface_water_body!A:A,0))</f>
        <v>5.1653545977335694E-2</v>
      </c>
      <c r="J387" s="8">
        <f>INDEX(Aquifer!J:J,MATCH(B387,Aquifer!C:C,0))*100</f>
        <v>5.6971284727888749</v>
      </c>
      <c r="K387" s="8">
        <f>(INDEX(Tariff!D:D,MATCH(Adaptation!A387,Tariff!A:A,0)))*100</f>
        <v>30</v>
      </c>
      <c r="L387" s="8">
        <v>1.6099999999999999</v>
      </c>
      <c r="M387" s="8">
        <v>6.7563734366380288</v>
      </c>
      <c r="N387" s="8">
        <v>93.52</v>
      </c>
      <c r="P387" s="15"/>
      <c r="Q387">
        <f t="shared" ref="Q387:Q450" si="115">IF(C387&lt;3.75,1,IF(C387&lt;4.5,2,IF(C387&lt;5.25,3,4)))</f>
        <v>2</v>
      </c>
      <c r="R387">
        <f t="shared" ref="R387:R450" si="116">IF(D387&lt;140,4,IF(D387&lt;180,3,IF(D387&lt;220,2,1)))</f>
        <v>3</v>
      </c>
      <c r="S387">
        <f t="shared" ref="S387:S450" si="117">IF(E387&lt;25,4,IF(E387&lt;50,3,IF(E387&lt;75,2,1)))</f>
        <v>4</v>
      </c>
      <c r="T387" s="36">
        <f t="shared" ref="T387:T450" si="118">IF(F387&lt;28.5,1,IF(F387&lt;48,2,IF(F387&lt;67.5,3,4)))</f>
        <v>1</v>
      </c>
      <c r="U387" s="36">
        <f t="shared" ref="U387:U450" si="119">IF(G387&lt;25,4,IF(G387&lt;50,3,IF(G387&lt;75,2,1)))</f>
        <v>2</v>
      </c>
      <c r="V387" s="36">
        <f t="shared" ref="V387:V450" si="120">IF(H387&lt;50,4,IF(H387&lt;70,3,IF(H387&lt;100,2,1)))</f>
        <v>4</v>
      </c>
      <c r="W387" s="36">
        <f t="shared" ref="W387:W450" si="121">IF(I387&lt;1,1,IF(I387&lt;3,2,IF(I387&lt;5,3,4)))</f>
        <v>1</v>
      </c>
      <c r="X387" s="36">
        <f t="shared" ref="X387:X450" si="122">IF(J387&lt;25,1,IF(J387&lt;50,2,IF(J387&lt;75,3,4)))</f>
        <v>1</v>
      </c>
      <c r="Y387" s="36">
        <f t="shared" ref="Y387:Y450" si="123">IF(K387&lt;70,1,IF(K387&lt;150,2,IF(K387&lt;300,3,4)))</f>
        <v>1</v>
      </c>
      <c r="Z387" s="36">
        <f t="shared" ref="Z387:Z450" si="124">IF(L387&lt;25,4,IF(L387&lt;50,3,IF(L387&lt;75,2,1)))</f>
        <v>4</v>
      </c>
      <c r="AA387" s="36">
        <f t="shared" ref="AA387:AA450" si="125">IF(M387&lt;5,4,IF(M387&lt;10,3,IF(M387&lt;20,2,1)))</f>
        <v>3</v>
      </c>
      <c r="AB387" s="36">
        <f t="shared" ref="AB387:AB450" si="126">IF(N387&lt;35,1,IF(N387&lt;60,2,IF(N387&lt;80,3,4)))</f>
        <v>4</v>
      </c>
      <c r="AC387" s="170">
        <f t="shared" ref="AC387:AC450" si="127">(Q387+R387+S387+T387+V387+W387+X387+Y387+Z387+AA387+AB387)/11</f>
        <v>2.5454545454545454</v>
      </c>
      <c r="AD387" s="36">
        <f t="shared" ref="AD387:AD450" si="128">IF(AC387&lt;1.5,1,IF(AC387&lt;=2.5,2,IF(AC387&lt;3.5,3,4)))</f>
        <v>3</v>
      </c>
      <c r="AE387" s="36" t="str">
        <f t="shared" si="114"/>
        <v>Highly Suitable</v>
      </c>
      <c r="AF387" s="171">
        <f t="shared" ref="AF387:AF450" si="129">_xlfn.PERCENTRANK.INC(AC:AC,AC387)</f>
        <v>0.22</v>
      </c>
      <c r="AG387" s="36" t="str">
        <f t="shared" ref="AG387:AG450" si="130">IF(AF387&gt;0.8, "Very High", IF(AND(AF387&lt;=0.8,AF387&gt;0.6), "High", IF(AND(AF387&lt;=0.6, AF387&gt;0.4),"Moderate",IF(AND(AF387&lt;=0.4, AF387&gt;0.2),"Low", "Very Low"))))</f>
        <v>Low</v>
      </c>
    </row>
    <row r="388" spans="1:33" x14ac:dyDescent="0.25">
      <c r="A388" t="str">
        <f>INDEX(Aquifer!A:A,MATCH(B388,Aquifer!C:C,0))</f>
        <v>rajasthan</v>
      </c>
      <c r="B388" s="29" t="s">
        <v>509</v>
      </c>
      <c r="C388" s="9">
        <v>5.4921321494587998</v>
      </c>
      <c r="D388" s="7">
        <f>INDEX(Aquifer!L:L,MATCH(B388,Aquifer!C:C,0))*100</f>
        <v>156.17788679930953</v>
      </c>
      <c r="E388" s="7">
        <v>25</v>
      </c>
      <c r="F388" s="7">
        <v>78.217239622123785</v>
      </c>
      <c r="G388" s="8">
        <v>91</v>
      </c>
      <c r="H388" s="8">
        <f>INDEX(Aquifer!H:H,MATCH(B388,Aquifer!C:C,0))</f>
        <v>59.85</v>
      </c>
      <c r="I388" s="8">
        <f>INDEX(surface_water_body!E:E,MATCH(B388,surface_water_body!A:A,0))</f>
        <v>7.8199179685193604E-2</v>
      </c>
      <c r="J388" s="8">
        <f>INDEX(Aquifer!J:J,MATCH(B388,Aquifer!C:C,0))*100</f>
        <v>34.24757696915011</v>
      </c>
      <c r="K388" s="8">
        <f>(INDEX(Tariff!D:D,MATCH(Adaptation!A388,Tariff!A:A,0)))*100</f>
        <v>167</v>
      </c>
      <c r="L388" s="8">
        <v>54.72</v>
      </c>
      <c r="M388" s="8">
        <v>6.75</v>
      </c>
      <c r="N388" s="8">
        <v>86.534250319999998</v>
      </c>
      <c r="P388" s="15"/>
      <c r="Q388">
        <f t="shared" si="115"/>
        <v>4</v>
      </c>
      <c r="R388">
        <f t="shared" si="116"/>
        <v>3</v>
      </c>
      <c r="S388">
        <f t="shared" si="117"/>
        <v>3</v>
      </c>
      <c r="T388" s="36">
        <f t="shared" si="118"/>
        <v>4</v>
      </c>
      <c r="U388" s="36">
        <f t="shared" si="119"/>
        <v>1</v>
      </c>
      <c r="V388" s="36">
        <f t="shared" si="120"/>
        <v>3</v>
      </c>
      <c r="W388" s="36">
        <f t="shared" si="121"/>
        <v>1</v>
      </c>
      <c r="X388" s="36">
        <f t="shared" si="122"/>
        <v>2</v>
      </c>
      <c r="Y388" s="36">
        <f t="shared" si="123"/>
        <v>3</v>
      </c>
      <c r="Z388" s="36">
        <f t="shared" si="124"/>
        <v>2</v>
      </c>
      <c r="AA388" s="36">
        <f t="shared" si="125"/>
        <v>3</v>
      </c>
      <c r="AB388" s="36">
        <f t="shared" si="126"/>
        <v>4</v>
      </c>
      <c r="AC388" s="170">
        <f t="shared" si="127"/>
        <v>2.9090909090909092</v>
      </c>
      <c r="AD388" s="36">
        <f t="shared" si="128"/>
        <v>3</v>
      </c>
      <c r="AE388" s="36" t="str">
        <f t="shared" si="114"/>
        <v>Highly Suitable</v>
      </c>
      <c r="AF388" s="171">
        <f t="shared" si="129"/>
        <v>0.63600000000000001</v>
      </c>
      <c r="AG388" s="36" t="str">
        <f t="shared" si="130"/>
        <v>High</v>
      </c>
    </row>
    <row r="389" spans="1:33" x14ac:dyDescent="0.25">
      <c r="A389" t="str">
        <f>INDEX(Aquifer!A:A,MATCH(B389,Aquifer!C:C,0))</f>
        <v>arunachal pradesh</v>
      </c>
      <c r="B389" s="29" t="s">
        <v>130</v>
      </c>
      <c r="C389" s="9">
        <v>3.4844281865786999</v>
      </c>
      <c r="D389" s="7">
        <f>INDEX(Aquifer!L:L,MATCH(B389,Aquifer!C:C,0))*100</f>
        <v>162.39775508985613</v>
      </c>
      <c r="E389" s="7">
        <v>16</v>
      </c>
      <c r="F389" s="7">
        <v>13.015661639116463</v>
      </c>
      <c r="G389" s="8">
        <v>0</v>
      </c>
      <c r="H389" s="8">
        <f>INDEX(Aquifer!H:H,MATCH(B389,Aquifer!C:C,0))</f>
        <v>0.32</v>
      </c>
      <c r="I389" s="8">
        <f>INDEX(surface_water_body!E:E,MATCH(B389,surface_water_body!A:A,0))</f>
        <v>3.4496939904187047E-3</v>
      </c>
      <c r="J389" s="8">
        <f>INDEX(Aquifer!J:J,MATCH(B389,Aquifer!C:C,0))*100</f>
        <v>58.832414204924653</v>
      </c>
      <c r="K389" s="8">
        <f>(INDEX(Tariff!D:D,MATCH(Adaptation!A389,Tariff!A:A,0)))*100</f>
        <v>290</v>
      </c>
      <c r="L389" s="8">
        <v>0.72</v>
      </c>
      <c r="M389" s="8">
        <v>8.8000000000000007</v>
      </c>
      <c r="N389" s="8">
        <v>16.22</v>
      </c>
      <c r="P389" s="15"/>
      <c r="Q389">
        <f t="shared" si="115"/>
        <v>1</v>
      </c>
      <c r="R389">
        <f t="shared" si="116"/>
        <v>3</v>
      </c>
      <c r="S389">
        <f t="shared" si="117"/>
        <v>4</v>
      </c>
      <c r="T389" s="36">
        <f t="shared" si="118"/>
        <v>1</v>
      </c>
      <c r="U389" s="36">
        <f t="shared" si="119"/>
        <v>4</v>
      </c>
      <c r="V389" s="36">
        <f t="shared" si="120"/>
        <v>4</v>
      </c>
      <c r="W389" s="36">
        <f t="shared" si="121"/>
        <v>1</v>
      </c>
      <c r="X389" s="36">
        <f t="shared" si="122"/>
        <v>3</v>
      </c>
      <c r="Y389" s="36">
        <f t="shared" si="123"/>
        <v>3</v>
      </c>
      <c r="Z389" s="36">
        <f t="shared" si="124"/>
        <v>4</v>
      </c>
      <c r="AA389" s="36">
        <f t="shared" si="125"/>
        <v>3</v>
      </c>
      <c r="AB389" s="36">
        <f t="shared" si="126"/>
        <v>1</v>
      </c>
      <c r="AC389" s="170">
        <f t="shared" si="127"/>
        <v>2.5454545454545454</v>
      </c>
      <c r="AD389" s="36">
        <f t="shared" si="128"/>
        <v>3</v>
      </c>
      <c r="AE389" s="36" t="str">
        <f t="shared" si="114"/>
        <v>Highly Suitable</v>
      </c>
      <c r="AF389" s="171">
        <f t="shared" si="129"/>
        <v>0.22</v>
      </c>
      <c r="AG389" s="36" t="str">
        <f t="shared" si="130"/>
        <v>Low</v>
      </c>
    </row>
    <row r="390" spans="1:33" x14ac:dyDescent="0.25">
      <c r="A390" t="str">
        <f>INDEX(Aquifer!A:A,MATCH(B390,Aquifer!C:C,0))</f>
        <v>uttar pradesh</v>
      </c>
      <c r="B390" s="29" t="s">
        <v>510</v>
      </c>
      <c r="C390" s="9">
        <v>4.9468275379777999</v>
      </c>
      <c r="D390" s="7">
        <f>INDEX(Aquifer!L:L,MATCH(B390,Aquifer!C:C,0))*100</f>
        <v>154.21404952012259</v>
      </c>
      <c r="E390" s="7">
        <v>74.8</v>
      </c>
      <c r="F390" s="7">
        <v>76.882850183867433</v>
      </c>
      <c r="G390" s="8">
        <v>18</v>
      </c>
      <c r="H390" s="8">
        <f>INDEX(Aquifer!H:H,MATCH(B390,Aquifer!C:C,0))</f>
        <v>72.41</v>
      </c>
      <c r="I390" s="8">
        <f>INDEX(surface_water_body!E:E,MATCH(B390,surface_water_body!A:A,0))</f>
        <v>0.11260798284124347</v>
      </c>
      <c r="J390" s="8">
        <f>INDEX(Aquifer!J:J,MATCH(B390,Aquifer!C:C,0))*100</f>
        <v>70.494591662205124</v>
      </c>
      <c r="K390" s="8">
        <f>(INDEX(Tariff!D:D,MATCH(Adaptation!A390,Tariff!A:A,0)))*100</f>
        <v>0</v>
      </c>
      <c r="L390" s="8">
        <v>93.52000000000001</v>
      </c>
      <c r="M390" s="8">
        <v>10</v>
      </c>
      <c r="N390" s="8">
        <v>92.426966960000001</v>
      </c>
      <c r="P390" s="15"/>
      <c r="Q390">
        <f t="shared" si="115"/>
        <v>3</v>
      </c>
      <c r="R390">
        <f t="shared" si="116"/>
        <v>3</v>
      </c>
      <c r="S390">
        <f t="shared" si="117"/>
        <v>2</v>
      </c>
      <c r="T390" s="36">
        <f t="shared" si="118"/>
        <v>4</v>
      </c>
      <c r="U390" s="36">
        <f t="shared" si="119"/>
        <v>4</v>
      </c>
      <c r="V390" s="36">
        <f t="shared" si="120"/>
        <v>2</v>
      </c>
      <c r="W390" s="36">
        <f t="shared" si="121"/>
        <v>1</v>
      </c>
      <c r="X390" s="36">
        <f t="shared" si="122"/>
        <v>3</v>
      </c>
      <c r="Y390" s="36">
        <f t="shared" si="123"/>
        <v>1</v>
      </c>
      <c r="Z390" s="36">
        <f t="shared" si="124"/>
        <v>1</v>
      </c>
      <c r="AA390" s="36">
        <f t="shared" si="125"/>
        <v>2</v>
      </c>
      <c r="AB390" s="36">
        <f t="shared" si="126"/>
        <v>4</v>
      </c>
      <c r="AC390" s="170">
        <f t="shared" si="127"/>
        <v>2.3636363636363638</v>
      </c>
      <c r="AD390" s="36">
        <f t="shared" si="128"/>
        <v>2</v>
      </c>
      <c r="AE390" s="36" t="str">
        <f t="shared" si="114"/>
        <v>Moderatly Suitable</v>
      </c>
      <c r="AF390" s="171">
        <f t="shared" si="129"/>
        <v>8.7999999999999995E-2</v>
      </c>
      <c r="AG390" s="36" t="str">
        <f t="shared" si="130"/>
        <v>Very Low</v>
      </c>
    </row>
    <row r="391" spans="1:33" x14ac:dyDescent="0.25">
      <c r="A391" t="str">
        <f>INDEX(Aquifer!A:A,MATCH(B391,Aquifer!C:C,0))</f>
        <v>odisha</v>
      </c>
      <c r="B391" s="29" t="s">
        <v>511</v>
      </c>
      <c r="C391" s="8">
        <v>4.95</v>
      </c>
      <c r="D391" s="7">
        <f>INDEX(Aquifer!L:L,MATCH(B391,Aquifer!C:C,0))*100</f>
        <v>116.93428461628432</v>
      </c>
      <c r="E391" s="7">
        <v>58</v>
      </c>
      <c r="F391" s="7">
        <v>37.016027807280096</v>
      </c>
      <c r="G391" s="8">
        <v>50</v>
      </c>
      <c r="H391" s="8">
        <f>INDEX(Aquifer!H:H,MATCH(B391,Aquifer!C:C,0))</f>
        <v>35.92</v>
      </c>
      <c r="I391" s="8">
        <f>INDEX(surface_water_body!E:E,MATCH(B391,surface_water_body!A:A,0))</f>
        <v>0.16735240788958455</v>
      </c>
      <c r="J391" s="8">
        <f>INDEX(Aquifer!J:J,MATCH(B391,Aquifer!C:C,0))*100</f>
        <v>19.390132088369938</v>
      </c>
      <c r="K391" s="8">
        <f>(INDEX(Tariff!D:D,MATCH(Adaptation!A391,Tariff!A:A,0)))*100</f>
        <v>150</v>
      </c>
      <c r="L391" s="8">
        <v>12.97</v>
      </c>
      <c r="M391" s="8">
        <v>4.7</v>
      </c>
      <c r="N391" s="8">
        <v>90.97</v>
      </c>
      <c r="P391" s="15"/>
      <c r="Q391">
        <f t="shared" si="115"/>
        <v>3</v>
      </c>
      <c r="R391">
        <f t="shared" si="116"/>
        <v>4</v>
      </c>
      <c r="S391">
        <f t="shared" si="117"/>
        <v>2</v>
      </c>
      <c r="T391" s="36">
        <f t="shared" si="118"/>
        <v>2</v>
      </c>
      <c r="U391" s="36">
        <f t="shared" si="119"/>
        <v>2</v>
      </c>
      <c r="V391" s="36">
        <f t="shared" si="120"/>
        <v>4</v>
      </c>
      <c r="W391" s="36">
        <f t="shared" si="121"/>
        <v>1</v>
      </c>
      <c r="X391" s="36">
        <f t="shared" si="122"/>
        <v>1</v>
      </c>
      <c r="Y391" s="36">
        <f t="shared" si="123"/>
        <v>3</v>
      </c>
      <c r="Z391" s="36">
        <f t="shared" si="124"/>
        <v>4</v>
      </c>
      <c r="AA391" s="36">
        <f t="shared" si="125"/>
        <v>4</v>
      </c>
      <c r="AB391" s="36">
        <f t="shared" si="126"/>
        <v>4</v>
      </c>
      <c r="AC391" s="170">
        <f t="shared" si="127"/>
        <v>2.9090909090909092</v>
      </c>
      <c r="AD391" s="36">
        <f t="shared" si="128"/>
        <v>3</v>
      </c>
      <c r="AE391" s="36" t="str">
        <f t="shared" si="114"/>
        <v>Highly Suitable</v>
      </c>
      <c r="AF391" s="171">
        <f t="shared" si="129"/>
        <v>0.63600000000000001</v>
      </c>
      <c r="AG391" s="36" t="str">
        <f t="shared" si="130"/>
        <v>High</v>
      </c>
    </row>
    <row r="392" spans="1:33" x14ac:dyDescent="0.25">
      <c r="A392" t="str">
        <f>INDEX(Aquifer!A:A,MATCH(B392,Aquifer!C:C,0))</f>
        <v>tripura</v>
      </c>
      <c r="B392" s="29" t="s">
        <v>512</v>
      </c>
      <c r="C392" s="8">
        <v>4.59</v>
      </c>
      <c r="D392" s="7">
        <f>INDEX(Aquifer!L:L,MATCH(B392,Aquifer!C:C,0))*100</f>
        <v>182.50304068309876</v>
      </c>
      <c r="E392" s="7">
        <v>26.6</v>
      </c>
      <c r="F392" s="7">
        <v>36.797331109257719</v>
      </c>
      <c r="G392" s="8">
        <v>100</v>
      </c>
      <c r="H392" s="8">
        <f>INDEX(Aquifer!H:H,MATCH(B392,Aquifer!C:C,0))</f>
        <v>5.92</v>
      </c>
      <c r="I392" s="8">
        <f>INDEX(surface_water_body!E:E,MATCH(B392,surface_water_body!A:A,0))</f>
        <v>0</v>
      </c>
      <c r="J392" s="8">
        <f>INDEX(Aquifer!J:J,MATCH(B392,Aquifer!C:C,0))*100</f>
        <v>27.054415053286863</v>
      </c>
      <c r="K392" s="8">
        <f>(INDEX(Tariff!D:D,MATCH(Adaptation!A392,Tariff!A:A,0)))*100</f>
        <v>405</v>
      </c>
      <c r="L392" s="8">
        <v>16.8</v>
      </c>
      <c r="M392" s="8">
        <v>3.6</v>
      </c>
      <c r="N392" s="8">
        <v>93.825351208000001</v>
      </c>
      <c r="P392" s="15"/>
      <c r="Q392">
        <f t="shared" si="115"/>
        <v>3</v>
      </c>
      <c r="R392">
        <f t="shared" si="116"/>
        <v>2</v>
      </c>
      <c r="S392">
        <f t="shared" si="117"/>
        <v>3</v>
      </c>
      <c r="T392" s="36">
        <f t="shared" si="118"/>
        <v>2</v>
      </c>
      <c r="U392" s="36">
        <f t="shared" si="119"/>
        <v>1</v>
      </c>
      <c r="V392" s="36">
        <f t="shared" si="120"/>
        <v>4</v>
      </c>
      <c r="W392" s="36">
        <f t="shared" si="121"/>
        <v>1</v>
      </c>
      <c r="X392" s="36">
        <f t="shared" si="122"/>
        <v>2</v>
      </c>
      <c r="Y392" s="36">
        <f t="shared" si="123"/>
        <v>4</v>
      </c>
      <c r="Z392" s="36">
        <f t="shared" si="124"/>
        <v>4</v>
      </c>
      <c r="AA392" s="36">
        <f t="shared" si="125"/>
        <v>4</v>
      </c>
      <c r="AB392" s="36">
        <f t="shared" si="126"/>
        <v>4</v>
      </c>
      <c r="AC392" s="170">
        <f t="shared" si="127"/>
        <v>3</v>
      </c>
      <c r="AD392" s="36">
        <f t="shared" si="128"/>
        <v>3</v>
      </c>
      <c r="AE392" s="36" t="str">
        <f t="shared" si="114"/>
        <v>Highly Suitable</v>
      </c>
      <c r="AF392" s="171">
        <f t="shared" si="129"/>
        <v>0.74399999999999999</v>
      </c>
      <c r="AG392" s="36" t="str">
        <f t="shared" si="130"/>
        <v>High</v>
      </c>
    </row>
    <row r="393" spans="1:33" x14ac:dyDescent="0.25">
      <c r="A393" t="str">
        <f>INDEX(Aquifer!A:A,MATCH(B393,Aquifer!C:C,0))</f>
        <v>uttar pradesh</v>
      </c>
      <c r="B393" s="29" t="s">
        <v>513</v>
      </c>
      <c r="C393" s="9">
        <v>4.8326476991579996</v>
      </c>
      <c r="D393" s="7">
        <f>INDEX(Aquifer!L:L,MATCH(B393,Aquifer!C:C,0))*100</f>
        <v>159.20390651650655</v>
      </c>
      <c r="E393" s="7">
        <v>81.900000000000006</v>
      </c>
      <c r="F393" s="7">
        <v>76.459155663307229</v>
      </c>
      <c r="G393" s="8">
        <v>41</v>
      </c>
      <c r="H393" s="8">
        <f>INDEX(Aquifer!H:H,MATCH(B393,Aquifer!C:C,0))</f>
        <v>61.99</v>
      </c>
      <c r="I393" s="8">
        <f>INDEX(surface_water_body!E:E,MATCH(B393,surface_water_body!A:A,0))</f>
        <v>0.37157185474037013</v>
      </c>
      <c r="J393" s="8">
        <f>INDEX(Aquifer!J:J,MATCH(B393,Aquifer!C:C,0))*100</f>
        <v>69.99729493250689</v>
      </c>
      <c r="K393" s="8">
        <f>(INDEX(Tariff!D:D,MATCH(Adaptation!A393,Tariff!A:A,0)))*100</f>
        <v>0</v>
      </c>
      <c r="L393" s="8">
        <v>67.73</v>
      </c>
      <c r="M393" s="8">
        <v>5.6</v>
      </c>
      <c r="N393" s="8">
        <v>94.882914139999997</v>
      </c>
      <c r="P393" s="15"/>
      <c r="Q393">
        <f t="shared" si="115"/>
        <v>3</v>
      </c>
      <c r="R393">
        <f t="shared" si="116"/>
        <v>3</v>
      </c>
      <c r="S393">
        <f t="shared" si="117"/>
        <v>1</v>
      </c>
      <c r="T393" s="36">
        <f t="shared" si="118"/>
        <v>4</v>
      </c>
      <c r="U393" s="36">
        <f t="shared" si="119"/>
        <v>3</v>
      </c>
      <c r="V393" s="36">
        <f t="shared" si="120"/>
        <v>3</v>
      </c>
      <c r="W393" s="36">
        <f t="shared" si="121"/>
        <v>1</v>
      </c>
      <c r="X393" s="36">
        <f t="shared" si="122"/>
        <v>3</v>
      </c>
      <c r="Y393" s="36">
        <f t="shared" si="123"/>
        <v>1</v>
      </c>
      <c r="Z393" s="36">
        <f t="shared" si="124"/>
        <v>2</v>
      </c>
      <c r="AA393" s="36">
        <f t="shared" si="125"/>
        <v>3</v>
      </c>
      <c r="AB393" s="36">
        <f t="shared" si="126"/>
        <v>4</v>
      </c>
      <c r="AC393" s="170">
        <f t="shared" si="127"/>
        <v>2.5454545454545454</v>
      </c>
      <c r="AD393" s="36">
        <f t="shared" si="128"/>
        <v>3</v>
      </c>
      <c r="AE393" s="36" t="str">
        <f t="shared" si="114"/>
        <v>Highly Suitable</v>
      </c>
      <c r="AF393" s="171">
        <f t="shared" si="129"/>
        <v>0.22</v>
      </c>
      <c r="AG393" s="36" t="str">
        <f t="shared" si="130"/>
        <v>Low</v>
      </c>
    </row>
    <row r="394" spans="1:33" x14ac:dyDescent="0.25">
      <c r="A394" t="str">
        <f>INDEX(Aquifer!A:A,MATCH(B394,Aquifer!C:C,0))</f>
        <v>kerala</v>
      </c>
      <c r="B394" s="29" t="s">
        <v>514</v>
      </c>
      <c r="C394" s="9">
        <v>4.8348958686002996</v>
      </c>
      <c r="D394" s="7">
        <f>INDEX(Aquifer!L:L,MATCH(B394,Aquifer!C:C,0))*100</f>
        <v>125.1687084337114</v>
      </c>
      <c r="E394" s="7">
        <v>17.8</v>
      </c>
      <c r="F394" s="7">
        <v>47.507387284338961</v>
      </c>
      <c r="G394" s="8">
        <v>99</v>
      </c>
      <c r="H394" s="8">
        <f>INDEX(Aquifer!H:H,MATCH(B394,Aquifer!C:C,0))</f>
        <v>54.21</v>
      </c>
      <c r="I394" s="8">
        <f>INDEX(surface_water_body!E:E,MATCH(B394,surface_water_body!A:A,0))</f>
        <v>1.8392061144799319</v>
      </c>
      <c r="J394" s="8">
        <f>INDEX(Aquifer!J:J,MATCH(B394,Aquifer!C:C,0))*100</f>
        <v>46.901184430061789</v>
      </c>
      <c r="K394" s="8">
        <f>(INDEX(Tariff!D:D,MATCH(Adaptation!A394,Tariff!A:A,0)))*100</f>
        <v>195</v>
      </c>
      <c r="L394" s="8">
        <v>40.39</v>
      </c>
      <c r="M394" s="8">
        <v>5.24</v>
      </c>
      <c r="N394" s="8">
        <v>97.44</v>
      </c>
      <c r="P394" s="15"/>
      <c r="Q394">
        <f t="shared" si="115"/>
        <v>3</v>
      </c>
      <c r="R394">
        <f t="shared" si="116"/>
        <v>4</v>
      </c>
      <c r="S394">
        <f t="shared" si="117"/>
        <v>4</v>
      </c>
      <c r="T394" s="36">
        <f t="shared" si="118"/>
        <v>2</v>
      </c>
      <c r="U394" s="36">
        <f t="shared" si="119"/>
        <v>1</v>
      </c>
      <c r="V394" s="36">
        <f t="shared" si="120"/>
        <v>3</v>
      </c>
      <c r="W394" s="36">
        <f t="shared" si="121"/>
        <v>2</v>
      </c>
      <c r="X394" s="36">
        <f t="shared" si="122"/>
        <v>2</v>
      </c>
      <c r="Y394" s="36">
        <f t="shared" si="123"/>
        <v>3</v>
      </c>
      <c r="Z394" s="36">
        <f t="shared" si="124"/>
        <v>3</v>
      </c>
      <c r="AA394" s="36">
        <f t="shared" si="125"/>
        <v>3</v>
      </c>
      <c r="AB394" s="36">
        <f t="shared" si="126"/>
        <v>4</v>
      </c>
      <c r="AC394" s="170">
        <f t="shared" si="127"/>
        <v>3</v>
      </c>
      <c r="AD394" s="36">
        <f t="shared" si="128"/>
        <v>3</v>
      </c>
      <c r="AE394" s="36" t="str">
        <f t="shared" si="114"/>
        <v>Highly Suitable</v>
      </c>
      <c r="AF394" s="171">
        <f t="shared" si="129"/>
        <v>0.74399999999999999</v>
      </c>
      <c r="AG394" s="36" t="str">
        <f t="shared" si="130"/>
        <v>High</v>
      </c>
    </row>
    <row r="395" spans="1:33" x14ac:dyDescent="0.25">
      <c r="A395" t="str">
        <f>INDEX(Aquifer!A:A,MATCH(B395,Aquifer!C:C,0))</f>
        <v>madhya pradesh</v>
      </c>
      <c r="B395" s="29" t="s">
        <v>515</v>
      </c>
      <c r="C395" s="9">
        <v>5.2439265407514997</v>
      </c>
      <c r="D395" s="7">
        <f>INDEX(Aquifer!L:L,MATCH(B395,Aquifer!C:C,0))*100</f>
        <v>207.71191111938322</v>
      </c>
      <c r="E395" s="7">
        <v>61</v>
      </c>
      <c r="F395" s="7">
        <v>74.069267374099795</v>
      </c>
      <c r="G395" s="8">
        <v>97</v>
      </c>
      <c r="H395" s="8">
        <f>INDEX(Aquifer!H:H,MATCH(B395,Aquifer!C:C,0))</f>
        <v>51.31</v>
      </c>
      <c r="I395" s="8">
        <f>INDEX(surface_water_body!E:E,MATCH(B395,surface_water_body!A:A,0))</f>
        <v>9.4381163785000596E-2</v>
      </c>
      <c r="J395" s="8">
        <f>INDEX(Aquifer!J:J,MATCH(B395,Aquifer!C:C,0))*100</f>
        <v>53.753196205149713</v>
      </c>
      <c r="K395" s="8">
        <f>(INDEX(Tariff!D:D,MATCH(Adaptation!A395,Tariff!A:A,0)))*100</f>
        <v>135</v>
      </c>
      <c r="L395" s="8">
        <v>66.539999999999992</v>
      </c>
      <c r="M395" s="8">
        <v>11.5</v>
      </c>
      <c r="N395" s="8">
        <v>80.289999999999992</v>
      </c>
      <c r="P395" s="15"/>
      <c r="Q395">
        <f t="shared" si="115"/>
        <v>3</v>
      </c>
      <c r="R395">
        <f t="shared" si="116"/>
        <v>2</v>
      </c>
      <c r="S395">
        <f t="shared" si="117"/>
        <v>2</v>
      </c>
      <c r="T395" s="36">
        <f t="shared" si="118"/>
        <v>4</v>
      </c>
      <c r="U395" s="36">
        <f t="shared" si="119"/>
        <v>1</v>
      </c>
      <c r="V395" s="36">
        <f t="shared" si="120"/>
        <v>3</v>
      </c>
      <c r="W395" s="36">
        <f t="shared" si="121"/>
        <v>1</v>
      </c>
      <c r="X395" s="36">
        <f t="shared" si="122"/>
        <v>3</v>
      </c>
      <c r="Y395" s="36">
        <f t="shared" si="123"/>
        <v>2</v>
      </c>
      <c r="Z395" s="36">
        <f t="shared" si="124"/>
        <v>2</v>
      </c>
      <c r="AA395" s="36">
        <f t="shared" si="125"/>
        <v>2</v>
      </c>
      <c r="AB395" s="36">
        <f t="shared" si="126"/>
        <v>4</v>
      </c>
      <c r="AC395" s="170">
        <f t="shared" si="127"/>
        <v>2.5454545454545454</v>
      </c>
      <c r="AD395" s="36">
        <f t="shared" si="128"/>
        <v>3</v>
      </c>
      <c r="AE395" s="36" t="str">
        <f t="shared" si="114"/>
        <v>Highly Suitable</v>
      </c>
      <c r="AF395" s="171">
        <f t="shared" si="129"/>
        <v>0.22</v>
      </c>
      <c r="AG395" s="36" t="str">
        <f t="shared" si="130"/>
        <v>Low</v>
      </c>
    </row>
    <row r="396" spans="1:33" x14ac:dyDescent="0.25">
      <c r="A396" t="str">
        <f>INDEX(Aquifer!A:A,MATCH(B396,Aquifer!C:C,0))</f>
        <v>meghalaya</v>
      </c>
      <c r="B396" s="29" t="s">
        <v>131</v>
      </c>
      <c r="C396" s="8">
        <v>4.2300000000000004</v>
      </c>
      <c r="D396" s="7">
        <f>INDEX(Aquifer!L:L,MATCH(B396,Aquifer!C:C,0))*100</f>
        <v>100.67631330607109</v>
      </c>
      <c r="E396" s="7">
        <v>63.3</v>
      </c>
      <c r="F396" s="7">
        <v>32.201023731968355</v>
      </c>
      <c r="G396" s="8">
        <v>0</v>
      </c>
      <c r="H396" s="8">
        <f>INDEX(Aquifer!H:H,MATCH(B396,Aquifer!C:C,0))</f>
        <v>1.22</v>
      </c>
      <c r="I396" s="8">
        <f>INDEX(surface_water_body!E:E,MATCH(B396,surface_water_body!A:A,0))</f>
        <v>0.27112661180944458</v>
      </c>
      <c r="J396" s="8">
        <f>INDEX(Aquifer!J:J,MATCH(B396,Aquifer!C:C,0))*100</f>
        <v>3.192985275506719</v>
      </c>
      <c r="K396" s="8">
        <f>(INDEX(Tariff!D:D,MATCH(Adaptation!A396,Tariff!A:A,0)))*100</f>
        <v>300</v>
      </c>
      <c r="L396" s="8">
        <v>0</v>
      </c>
      <c r="M396" s="8">
        <v>1</v>
      </c>
      <c r="N396" s="8"/>
      <c r="P396" s="15"/>
      <c r="Q396">
        <f t="shared" si="115"/>
        <v>2</v>
      </c>
      <c r="R396">
        <f t="shared" si="116"/>
        <v>4</v>
      </c>
      <c r="S396">
        <f t="shared" si="117"/>
        <v>2</v>
      </c>
      <c r="T396" s="36">
        <f t="shared" si="118"/>
        <v>2</v>
      </c>
      <c r="U396" s="36">
        <f t="shared" si="119"/>
        <v>4</v>
      </c>
      <c r="V396" s="36">
        <f t="shared" si="120"/>
        <v>4</v>
      </c>
      <c r="W396" s="36">
        <f t="shared" si="121"/>
        <v>1</v>
      </c>
      <c r="X396" s="36">
        <f t="shared" si="122"/>
        <v>1</v>
      </c>
      <c r="Y396" s="36">
        <f t="shared" si="123"/>
        <v>4</v>
      </c>
      <c r="Z396" s="36">
        <f t="shared" si="124"/>
        <v>4</v>
      </c>
      <c r="AA396" s="36">
        <f t="shared" si="125"/>
        <v>4</v>
      </c>
      <c r="AB396" s="36">
        <f t="shared" si="126"/>
        <v>1</v>
      </c>
      <c r="AC396" s="170">
        <f t="shared" si="127"/>
        <v>2.6363636363636362</v>
      </c>
      <c r="AD396" s="36">
        <f t="shared" si="128"/>
        <v>3</v>
      </c>
      <c r="AE396" s="36" t="str">
        <f t="shared" si="114"/>
        <v>Highly Suitable</v>
      </c>
      <c r="AF396" s="171">
        <f t="shared" si="129"/>
        <v>0.32700000000000001</v>
      </c>
      <c r="AG396" s="36" t="str">
        <f t="shared" si="130"/>
        <v>Low</v>
      </c>
    </row>
    <row r="397" spans="1:33" x14ac:dyDescent="0.25">
      <c r="A397" t="str">
        <f>INDEX(Aquifer!A:A,MATCH(B397,Aquifer!C:C,0))</f>
        <v>odisha</v>
      </c>
      <c r="B397" s="29" t="s">
        <v>516</v>
      </c>
      <c r="C397" s="8">
        <v>5.05</v>
      </c>
      <c r="D397" s="7">
        <f>INDEX(Aquifer!L:L,MATCH(B397,Aquifer!C:C,0))*100</f>
        <v>102.01682859125607</v>
      </c>
      <c r="E397" s="7">
        <v>5.4</v>
      </c>
      <c r="F397" s="7">
        <v>30.549291804664929</v>
      </c>
      <c r="G397" s="8">
        <v>77</v>
      </c>
      <c r="H397" s="8">
        <f>INDEX(Aquifer!H:H,MATCH(B397,Aquifer!C:C,0))</f>
        <v>30.23</v>
      </c>
      <c r="I397" s="8">
        <f>INDEX(surface_water_body!E:E,MATCH(B397,surface_water_body!A:A,0))</f>
        <v>3.7624702603604233E-3</v>
      </c>
      <c r="J397" s="8">
        <f>INDEX(Aquifer!J:J,MATCH(B397,Aquifer!C:C,0))*100</f>
        <v>10.475048159052085</v>
      </c>
      <c r="K397" s="8">
        <f>(INDEX(Tariff!D:D,MATCH(Adaptation!A397,Tariff!A:A,0)))*100</f>
        <v>150</v>
      </c>
      <c r="L397" s="8">
        <v>14.57</v>
      </c>
      <c r="M397" s="8">
        <v>7.49</v>
      </c>
      <c r="N397" s="8">
        <v>95.35</v>
      </c>
      <c r="P397" s="15"/>
      <c r="Q397">
        <f t="shared" si="115"/>
        <v>3</v>
      </c>
      <c r="R397">
        <f t="shared" si="116"/>
        <v>4</v>
      </c>
      <c r="S397">
        <f t="shared" si="117"/>
        <v>4</v>
      </c>
      <c r="T397" s="36">
        <f t="shared" si="118"/>
        <v>2</v>
      </c>
      <c r="U397" s="36">
        <f t="shared" si="119"/>
        <v>1</v>
      </c>
      <c r="V397" s="36">
        <f t="shared" si="120"/>
        <v>4</v>
      </c>
      <c r="W397" s="36">
        <f t="shared" si="121"/>
        <v>1</v>
      </c>
      <c r="X397" s="36">
        <f t="shared" si="122"/>
        <v>1</v>
      </c>
      <c r="Y397" s="36">
        <f t="shared" si="123"/>
        <v>3</v>
      </c>
      <c r="Z397" s="36">
        <f t="shared" si="124"/>
        <v>4</v>
      </c>
      <c r="AA397" s="36">
        <f t="shared" si="125"/>
        <v>3</v>
      </c>
      <c r="AB397" s="36">
        <f t="shared" si="126"/>
        <v>4</v>
      </c>
      <c r="AC397" s="170">
        <f t="shared" si="127"/>
        <v>3</v>
      </c>
      <c r="AD397" s="36">
        <f t="shared" si="128"/>
        <v>3</v>
      </c>
      <c r="AE397" s="36" t="str">
        <f t="shared" si="114"/>
        <v>Highly Suitable</v>
      </c>
      <c r="AF397" s="171">
        <f t="shared" si="129"/>
        <v>0.74399999999999999</v>
      </c>
      <c r="AG397" s="36" t="str">
        <f t="shared" si="130"/>
        <v>High</v>
      </c>
    </row>
    <row r="398" spans="1:33" x14ac:dyDescent="0.25">
      <c r="A398" t="str">
        <f>INDEX(Aquifer!A:A,MATCH(B398,Aquifer!C:C,0))</f>
        <v>himachal pradesh</v>
      </c>
      <c r="B398" s="29" t="s">
        <v>517</v>
      </c>
      <c r="C398" s="9">
        <v>4.5439604351491996</v>
      </c>
      <c r="D398" s="7">
        <f>INDEX(Aquifer!L:L,MATCH(B398,Aquifer!C:C,0))*100</f>
        <v>191.23276434514275</v>
      </c>
      <c r="E398" s="7">
        <v>34.799999999999997</v>
      </c>
      <c r="F398" s="7">
        <v>32.145790554414788</v>
      </c>
      <c r="G398" s="8">
        <v>69</v>
      </c>
      <c r="H398" s="8">
        <f>INDEX(Aquifer!H:H,MATCH(B398,Aquifer!C:C,0))</f>
        <v>23.26920419</v>
      </c>
      <c r="I398" s="8">
        <f>INDEX(surface_water_body!E:E,MATCH(B398,surface_water_body!A:A,0))</f>
        <v>4.9956776821109307E-2</v>
      </c>
      <c r="J398" s="8">
        <f>INDEX(Aquifer!J:J,MATCH(B398,Aquifer!C:C,0))*100</f>
        <v>17.726738459461192</v>
      </c>
      <c r="K398" s="8">
        <f>(INDEX(Tariff!D:D,MATCH(Adaptation!A398,Tariff!A:A,0)))*100</f>
        <v>30</v>
      </c>
      <c r="L398" s="8">
        <v>27.04</v>
      </c>
      <c r="M398" s="8">
        <v>4.8</v>
      </c>
      <c r="N398" s="8">
        <v>90.75</v>
      </c>
      <c r="P398" s="15"/>
      <c r="Q398">
        <f t="shared" si="115"/>
        <v>3</v>
      </c>
      <c r="R398">
        <f t="shared" si="116"/>
        <v>2</v>
      </c>
      <c r="S398">
        <f t="shared" si="117"/>
        <v>3</v>
      </c>
      <c r="T398" s="36">
        <f t="shared" si="118"/>
        <v>2</v>
      </c>
      <c r="U398" s="36">
        <f t="shared" si="119"/>
        <v>2</v>
      </c>
      <c r="V398" s="36">
        <f t="shared" si="120"/>
        <v>4</v>
      </c>
      <c r="W398" s="36">
        <f t="shared" si="121"/>
        <v>1</v>
      </c>
      <c r="X398" s="36">
        <f t="shared" si="122"/>
        <v>1</v>
      </c>
      <c r="Y398" s="36">
        <f t="shared" si="123"/>
        <v>1</v>
      </c>
      <c r="Z398" s="36">
        <f t="shared" si="124"/>
        <v>3</v>
      </c>
      <c r="AA398" s="36">
        <f t="shared" si="125"/>
        <v>4</v>
      </c>
      <c r="AB398" s="36">
        <f t="shared" si="126"/>
        <v>4</v>
      </c>
      <c r="AC398" s="170">
        <f t="shared" si="127"/>
        <v>2.5454545454545454</v>
      </c>
      <c r="AD398" s="36">
        <f t="shared" si="128"/>
        <v>3</v>
      </c>
      <c r="AE398" s="36" t="str">
        <f t="shared" si="114"/>
        <v>Highly Suitable</v>
      </c>
      <c r="AF398" s="171">
        <f t="shared" si="129"/>
        <v>0.22</v>
      </c>
      <c r="AG398" s="36" t="str">
        <f t="shared" si="130"/>
        <v>Low</v>
      </c>
    </row>
    <row r="399" spans="1:33" x14ac:dyDescent="0.25">
      <c r="A399" t="str">
        <f>INDEX(Aquifer!A:A,MATCH(B399,Aquifer!C:C,0))</f>
        <v>tamil nadu</v>
      </c>
      <c r="B399" s="29" t="s">
        <v>518</v>
      </c>
      <c r="C399" s="9">
        <v>5.2569699395344998</v>
      </c>
      <c r="D399" s="7">
        <f>INDEX(Aquifer!L:L,MATCH(B399,Aquifer!C:C,0))*100</f>
        <v>108.68791656972367</v>
      </c>
      <c r="E399" s="7">
        <v>37.200000000000003</v>
      </c>
      <c r="F399" s="7">
        <v>52.256374747870069</v>
      </c>
      <c r="G399" s="8">
        <v>94</v>
      </c>
      <c r="H399" s="8">
        <f>INDEX(Aquifer!H:H,MATCH(B399,Aquifer!C:C,0))</f>
        <v>15.55</v>
      </c>
      <c r="I399" s="8">
        <f>INDEX(surface_water_body!E:E,MATCH(B399,surface_water_body!A:A,0))</f>
        <v>264.49705890263289</v>
      </c>
      <c r="J399" s="8">
        <f>INDEX(Aquifer!J:J,MATCH(B399,Aquifer!C:C,0))*100</f>
        <v>43.700358851674643</v>
      </c>
      <c r="K399" s="8">
        <f>(INDEX(Tariff!D:D,MATCH(Adaptation!A399,Tariff!A:A,0)))*100</f>
        <v>0</v>
      </c>
      <c r="L399" s="8">
        <v>9.19</v>
      </c>
      <c r="M399" s="8">
        <v>6.01</v>
      </c>
      <c r="N399" s="8">
        <v>99.461561806000006</v>
      </c>
      <c r="P399" s="15"/>
      <c r="Q399">
        <f t="shared" si="115"/>
        <v>4</v>
      </c>
      <c r="R399">
        <f t="shared" si="116"/>
        <v>4</v>
      </c>
      <c r="S399">
        <f t="shared" si="117"/>
        <v>3</v>
      </c>
      <c r="T399" s="36">
        <f t="shared" si="118"/>
        <v>3</v>
      </c>
      <c r="U399" s="36">
        <f t="shared" si="119"/>
        <v>1</v>
      </c>
      <c r="V399" s="36">
        <f t="shared" si="120"/>
        <v>4</v>
      </c>
      <c r="W399" s="36">
        <f t="shared" si="121"/>
        <v>4</v>
      </c>
      <c r="X399" s="36">
        <f t="shared" si="122"/>
        <v>2</v>
      </c>
      <c r="Y399" s="36">
        <f t="shared" si="123"/>
        <v>1</v>
      </c>
      <c r="Z399" s="36">
        <f t="shared" si="124"/>
        <v>4</v>
      </c>
      <c r="AA399" s="36">
        <f t="shared" si="125"/>
        <v>3</v>
      </c>
      <c r="AB399" s="36">
        <f t="shared" si="126"/>
        <v>4</v>
      </c>
      <c r="AC399" s="170">
        <f t="shared" si="127"/>
        <v>3.2727272727272729</v>
      </c>
      <c r="AD399" s="36">
        <f t="shared" si="128"/>
        <v>3</v>
      </c>
      <c r="AE399" s="36" t="str">
        <f t="shared" si="114"/>
        <v>Highly Suitable</v>
      </c>
      <c r="AF399" s="171">
        <f t="shared" si="129"/>
        <v>0.96</v>
      </c>
      <c r="AG399" s="36" t="str">
        <f t="shared" si="130"/>
        <v>Very High</v>
      </c>
    </row>
    <row r="400" spans="1:33" x14ac:dyDescent="0.25">
      <c r="A400" t="str">
        <f>INDEX(Aquifer!A:A,MATCH(B400,Aquifer!C:C,0))</f>
        <v>jammu and kashmir</v>
      </c>
      <c r="B400" s="29" t="s">
        <v>519</v>
      </c>
      <c r="C400" s="8">
        <v>3.2</v>
      </c>
      <c r="D400" s="7">
        <f>INDEX(Aquifer!L:L,MATCH(B400,Aquifer!C:C,0))*100</f>
        <v>123.56379010196467</v>
      </c>
      <c r="E400" s="7">
        <v>15.8</v>
      </c>
      <c r="F400" s="7">
        <v>38.599529877520716</v>
      </c>
      <c r="G400" s="8">
        <v>0</v>
      </c>
      <c r="H400" s="8">
        <f>INDEX(Aquifer!H:H,MATCH(B400,Aquifer!C:C,0))</f>
        <v>15.17</v>
      </c>
      <c r="I400" s="8">
        <f>INDEX(surface_water_body!E:E,MATCH(B400,surface_water_body!A:A,0))</f>
        <v>1.6585517757225258E-3</v>
      </c>
      <c r="J400" s="8">
        <f>INDEX(Aquifer!J:J,MATCH(B400,Aquifer!C:C,0))*100</f>
        <v>14.697443207778205</v>
      </c>
      <c r="K400" s="8">
        <f>(INDEX(Tariff!D:D,MATCH(Adaptation!A400,Tariff!A:A,0)))*100</f>
        <v>235</v>
      </c>
      <c r="L400" s="8">
        <v>1.7999999999999998</v>
      </c>
      <c r="M400" s="8">
        <v>12.42588413850139</v>
      </c>
      <c r="N400" s="8">
        <v>96.44</v>
      </c>
      <c r="P400" s="15"/>
      <c r="Q400">
        <f t="shared" si="115"/>
        <v>1</v>
      </c>
      <c r="R400">
        <f t="shared" si="116"/>
        <v>4</v>
      </c>
      <c r="S400">
        <f t="shared" si="117"/>
        <v>4</v>
      </c>
      <c r="T400" s="36">
        <f t="shared" si="118"/>
        <v>2</v>
      </c>
      <c r="U400" s="36">
        <f t="shared" si="119"/>
        <v>4</v>
      </c>
      <c r="V400" s="36">
        <f t="shared" si="120"/>
        <v>4</v>
      </c>
      <c r="W400" s="36">
        <f t="shared" si="121"/>
        <v>1</v>
      </c>
      <c r="X400" s="36">
        <f t="shared" si="122"/>
        <v>1</v>
      </c>
      <c r="Y400" s="36">
        <f t="shared" si="123"/>
        <v>3</v>
      </c>
      <c r="Z400" s="36">
        <f t="shared" si="124"/>
        <v>4</v>
      </c>
      <c r="AA400" s="36">
        <f t="shared" si="125"/>
        <v>2</v>
      </c>
      <c r="AB400" s="36">
        <f t="shared" si="126"/>
        <v>4</v>
      </c>
      <c r="AC400" s="170">
        <f t="shared" si="127"/>
        <v>2.7272727272727271</v>
      </c>
      <c r="AD400" s="36">
        <f t="shared" si="128"/>
        <v>3</v>
      </c>
      <c r="AE400" s="36" t="str">
        <f t="shared" si="114"/>
        <v>Highly Suitable</v>
      </c>
      <c r="AF400" s="171">
        <f t="shared" si="129"/>
        <v>0.41699999999999998</v>
      </c>
      <c r="AG400" s="36" t="str">
        <f t="shared" si="130"/>
        <v>Moderate</v>
      </c>
    </row>
    <row r="401" spans="1:33" x14ac:dyDescent="0.25">
      <c r="A401" t="str">
        <f>INDEX(Aquifer!A:A,MATCH(B401,Aquifer!C:C,0))</f>
        <v>nagaland</v>
      </c>
      <c r="B401" s="29" t="s">
        <v>132</v>
      </c>
      <c r="C401" s="9">
        <v>4.3169562176929999</v>
      </c>
      <c r="D401" s="7">
        <f>INDEX(Aquifer!L:L,MATCH(B401,Aquifer!C:C,0))*100</f>
        <v>136.12197724039831</v>
      </c>
      <c r="E401" s="7">
        <v>25.3</v>
      </c>
      <c r="F401" s="7">
        <v>34.442898426629561</v>
      </c>
      <c r="G401" s="8">
        <v>41</v>
      </c>
      <c r="H401" s="8">
        <f>INDEX(Aquifer!H:H,MATCH(B401,Aquifer!C:C,0))</f>
        <v>5.84</v>
      </c>
      <c r="I401" s="8">
        <f>INDEX(surface_water_body!E:E,MATCH(B401,surface_water_body!A:A,0))</f>
        <v>4.6358901097242255E-3</v>
      </c>
      <c r="J401" s="8">
        <f>INDEX(Aquifer!J:J,MATCH(B401,Aquifer!C:C,0))*100</f>
        <v>21.174698795180724</v>
      </c>
      <c r="K401" s="8">
        <f>(INDEX(Tariff!D:D,MATCH(Adaptation!A401,Tariff!A:A,0)))*100</f>
        <v>320</v>
      </c>
      <c r="L401" s="8">
        <v>0.05</v>
      </c>
      <c r="M401" s="8">
        <v>4.5</v>
      </c>
      <c r="N401" s="8">
        <v>11.71</v>
      </c>
      <c r="P401" s="15"/>
      <c r="Q401">
        <f t="shared" si="115"/>
        <v>2</v>
      </c>
      <c r="R401">
        <f t="shared" si="116"/>
        <v>4</v>
      </c>
      <c r="S401">
        <f t="shared" si="117"/>
        <v>3</v>
      </c>
      <c r="T401" s="36">
        <f t="shared" si="118"/>
        <v>2</v>
      </c>
      <c r="U401" s="36">
        <f t="shared" si="119"/>
        <v>3</v>
      </c>
      <c r="V401" s="36">
        <f t="shared" si="120"/>
        <v>4</v>
      </c>
      <c r="W401" s="36">
        <f t="shared" si="121"/>
        <v>1</v>
      </c>
      <c r="X401" s="36">
        <f t="shared" si="122"/>
        <v>1</v>
      </c>
      <c r="Y401" s="36">
        <f t="shared" si="123"/>
        <v>4</v>
      </c>
      <c r="Z401" s="36">
        <f t="shared" si="124"/>
        <v>4</v>
      </c>
      <c r="AA401" s="36">
        <f t="shared" si="125"/>
        <v>4</v>
      </c>
      <c r="AB401" s="36">
        <f t="shared" si="126"/>
        <v>1</v>
      </c>
      <c r="AC401" s="170">
        <f t="shared" si="127"/>
        <v>2.7272727272727271</v>
      </c>
      <c r="AD401" s="36">
        <f t="shared" si="128"/>
        <v>3</v>
      </c>
      <c r="AE401" s="36" t="str">
        <f t="shared" si="114"/>
        <v>Highly Suitable</v>
      </c>
      <c r="AF401" s="171">
        <f t="shared" si="129"/>
        <v>0.41699999999999998</v>
      </c>
      <c r="AG401" s="36" t="str">
        <f t="shared" si="130"/>
        <v>Moderate</v>
      </c>
    </row>
    <row r="402" spans="1:33" x14ac:dyDescent="0.25">
      <c r="A402" t="str">
        <f>INDEX(Aquifer!A:A,MATCH(B402,Aquifer!C:C,0))</f>
        <v>kerala</v>
      </c>
      <c r="B402" s="29" t="s">
        <v>520</v>
      </c>
      <c r="C402" s="9">
        <v>5.1051446465378998</v>
      </c>
      <c r="D402" s="7">
        <f>INDEX(Aquifer!L:L,MATCH(B402,Aquifer!C:C,0))*100</f>
        <v>110.41301136780943</v>
      </c>
      <c r="E402" s="7">
        <v>6.3</v>
      </c>
      <c r="F402" s="7">
        <v>39.212912887927445</v>
      </c>
      <c r="G402" s="8">
        <v>99</v>
      </c>
      <c r="H402" s="8">
        <f>INDEX(Aquifer!H:H,MATCH(B402,Aquifer!C:C,0))</f>
        <v>51.93</v>
      </c>
      <c r="I402" s="8">
        <f>INDEX(surface_water_body!E:E,MATCH(B402,surface_water_body!A:A,0))</f>
        <v>1.52723673517258</v>
      </c>
      <c r="J402" s="8">
        <f>INDEX(Aquifer!J:J,MATCH(B402,Aquifer!C:C,0))*100</f>
        <v>49.254385259739216</v>
      </c>
      <c r="K402" s="8">
        <f>(INDEX(Tariff!D:D,MATCH(Adaptation!A402,Tariff!A:A,0)))*100</f>
        <v>195</v>
      </c>
      <c r="L402" s="8">
        <v>46.1</v>
      </c>
      <c r="M402" s="8">
        <v>7.47</v>
      </c>
      <c r="N402" s="8">
        <v>99.84</v>
      </c>
      <c r="P402" s="15"/>
      <c r="Q402">
        <f t="shared" si="115"/>
        <v>3</v>
      </c>
      <c r="R402">
        <f t="shared" si="116"/>
        <v>4</v>
      </c>
      <c r="S402">
        <f t="shared" si="117"/>
        <v>4</v>
      </c>
      <c r="T402" s="36">
        <f t="shared" si="118"/>
        <v>2</v>
      </c>
      <c r="U402" s="36">
        <f t="shared" si="119"/>
        <v>1</v>
      </c>
      <c r="V402" s="36">
        <f t="shared" si="120"/>
        <v>3</v>
      </c>
      <c r="W402" s="36">
        <f t="shared" si="121"/>
        <v>2</v>
      </c>
      <c r="X402" s="36">
        <f t="shared" si="122"/>
        <v>2</v>
      </c>
      <c r="Y402" s="36">
        <f t="shared" si="123"/>
        <v>3</v>
      </c>
      <c r="Z402" s="36">
        <f t="shared" si="124"/>
        <v>3</v>
      </c>
      <c r="AA402" s="36">
        <f t="shared" si="125"/>
        <v>3</v>
      </c>
      <c r="AB402" s="36">
        <f t="shared" si="126"/>
        <v>4</v>
      </c>
      <c r="AC402" s="170">
        <f t="shared" si="127"/>
        <v>3</v>
      </c>
      <c r="AD402" s="36">
        <f t="shared" si="128"/>
        <v>3</v>
      </c>
      <c r="AE402" s="36" t="str">
        <f t="shared" si="114"/>
        <v>Highly Suitable</v>
      </c>
      <c r="AF402" s="171">
        <f t="shared" si="129"/>
        <v>0.74399999999999999</v>
      </c>
      <c r="AG402" s="36" t="str">
        <f t="shared" si="130"/>
        <v>High</v>
      </c>
    </row>
    <row r="403" spans="1:33" x14ac:dyDescent="0.25">
      <c r="A403" t="str">
        <f>INDEX(Aquifer!A:A,MATCH(B403,Aquifer!C:C,0))</f>
        <v>arunachal pradesh</v>
      </c>
      <c r="B403" s="29" t="s">
        <v>133</v>
      </c>
      <c r="C403" s="8">
        <v>2.77</v>
      </c>
      <c r="D403" s="7">
        <f>INDEX(Aquifer!L:L,MATCH(B403,Aquifer!C:C,0))*100</f>
        <v>123.16753926701571</v>
      </c>
      <c r="E403" s="7">
        <v>0</v>
      </c>
      <c r="F403" s="7">
        <v>18.091109276080374</v>
      </c>
      <c r="G403" s="8">
        <v>0</v>
      </c>
      <c r="H403" s="8">
        <f>INDEX(Aquifer!H:H,MATCH(B403,Aquifer!C:C,0))</f>
        <v>0</v>
      </c>
      <c r="I403" s="8">
        <f>INDEX(surface_water_body!E:E,MATCH(B403,surface_water_body!A:A,0))</f>
        <v>0</v>
      </c>
      <c r="J403" s="8">
        <f>INDEX(Aquifer!J:J,MATCH(B403,Aquifer!C:C,0))*100</f>
        <v>21.575826037842415</v>
      </c>
      <c r="K403" s="8">
        <f>(INDEX(Tariff!D:D,MATCH(Adaptation!A403,Tariff!A:A,0)))*100</f>
        <v>290</v>
      </c>
      <c r="L403" s="8">
        <v>0.22</v>
      </c>
      <c r="M403" s="8">
        <v>3.3263069086833017</v>
      </c>
      <c r="N403" s="8">
        <v>34.82</v>
      </c>
      <c r="P403" s="15"/>
      <c r="Q403">
        <f t="shared" si="115"/>
        <v>1</v>
      </c>
      <c r="R403">
        <f t="shared" si="116"/>
        <v>4</v>
      </c>
      <c r="S403">
        <f t="shared" si="117"/>
        <v>4</v>
      </c>
      <c r="T403" s="36">
        <f t="shared" si="118"/>
        <v>1</v>
      </c>
      <c r="U403" s="36">
        <f t="shared" si="119"/>
        <v>4</v>
      </c>
      <c r="V403" s="36">
        <f t="shared" si="120"/>
        <v>4</v>
      </c>
      <c r="W403" s="36">
        <f t="shared" si="121"/>
        <v>1</v>
      </c>
      <c r="X403" s="36">
        <f t="shared" si="122"/>
        <v>1</v>
      </c>
      <c r="Y403" s="36">
        <f t="shared" si="123"/>
        <v>3</v>
      </c>
      <c r="Z403" s="36">
        <f t="shared" si="124"/>
        <v>4</v>
      </c>
      <c r="AA403" s="36">
        <f t="shared" si="125"/>
        <v>4</v>
      </c>
      <c r="AB403" s="36">
        <f t="shared" si="126"/>
        <v>1</v>
      </c>
      <c r="AC403" s="170">
        <f t="shared" si="127"/>
        <v>2.5454545454545454</v>
      </c>
      <c r="AD403" s="36">
        <f t="shared" si="128"/>
        <v>3</v>
      </c>
      <c r="AE403" s="36" t="str">
        <f t="shared" si="114"/>
        <v>Highly Suitable</v>
      </c>
      <c r="AF403" s="171">
        <f t="shared" si="129"/>
        <v>0.22</v>
      </c>
      <c r="AG403" s="36" t="str">
        <f t="shared" si="130"/>
        <v>Low</v>
      </c>
    </row>
    <row r="404" spans="1:33" x14ac:dyDescent="0.25">
      <c r="A404" t="str">
        <f>INDEX(Aquifer!A:A,MATCH(B404,Aquifer!C:C,0))</f>
        <v>kerala</v>
      </c>
      <c r="B404" s="29" t="s">
        <v>521</v>
      </c>
      <c r="C404" s="9">
        <v>5.0413656388927004</v>
      </c>
      <c r="D404" s="7">
        <f>INDEX(Aquifer!L:L,MATCH(B404,Aquifer!C:C,0))*100</f>
        <v>130.7849856460416</v>
      </c>
      <c r="E404" s="7">
        <v>18.600000000000001</v>
      </c>
      <c r="F404" s="7">
        <v>52.816202173528652</v>
      </c>
      <c r="G404" s="8">
        <v>98</v>
      </c>
      <c r="H404" s="8">
        <f>INDEX(Aquifer!H:H,MATCH(B404,Aquifer!C:C,0))</f>
        <v>71.55</v>
      </c>
      <c r="I404" s="8">
        <f>INDEX(surface_water_body!E:E,MATCH(B404,surface_water_body!A:A,0))</f>
        <v>0.38065658790146278</v>
      </c>
      <c r="J404" s="8">
        <f>INDEX(Aquifer!J:J,MATCH(B404,Aquifer!C:C,0))*100</f>
        <v>49.587841753740371</v>
      </c>
      <c r="K404" s="8">
        <f>(INDEX(Tariff!D:D,MATCH(Adaptation!A404,Tariff!A:A,0)))*100</f>
        <v>195</v>
      </c>
      <c r="L404" s="8">
        <v>48.04</v>
      </c>
      <c r="M404" s="8">
        <v>8.3000000000000007</v>
      </c>
      <c r="N404" s="8">
        <v>99.39</v>
      </c>
      <c r="P404" s="15"/>
      <c r="Q404">
        <f t="shared" si="115"/>
        <v>3</v>
      </c>
      <c r="R404">
        <f t="shared" si="116"/>
        <v>4</v>
      </c>
      <c r="S404">
        <f t="shared" si="117"/>
        <v>4</v>
      </c>
      <c r="T404" s="36">
        <f t="shared" si="118"/>
        <v>3</v>
      </c>
      <c r="U404" s="36">
        <f t="shared" si="119"/>
        <v>1</v>
      </c>
      <c r="V404" s="36">
        <f t="shared" si="120"/>
        <v>2</v>
      </c>
      <c r="W404" s="36">
        <f t="shared" si="121"/>
        <v>1</v>
      </c>
      <c r="X404" s="36">
        <f t="shared" si="122"/>
        <v>2</v>
      </c>
      <c r="Y404" s="36">
        <f t="shared" si="123"/>
        <v>3</v>
      </c>
      <c r="Z404" s="36">
        <f t="shared" si="124"/>
        <v>3</v>
      </c>
      <c r="AA404" s="36">
        <f t="shared" si="125"/>
        <v>3</v>
      </c>
      <c r="AB404" s="36">
        <f t="shared" si="126"/>
        <v>4</v>
      </c>
      <c r="AC404" s="170">
        <f t="shared" si="127"/>
        <v>2.9090909090909092</v>
      </c>
      <c r="AD404" s="36">
        <f t="shared" si="128"/>
        <v>3</v>
      </c>
      <c r="AE404" s="36" t="str">
        <f t="shared" si="114"/>
        <v>Highly Suitable</v>
      </c>
      <c r="AF404" s="171">
        <f t="shared" si="129"/>
        <v>0.63600000000000001</v>
      </c>
      <c r="AG404" s="36" t="str">
        <f t="shared" si="130"/>
        <v>High</v>
      </c>
    </row>
    <row r="405" spans="1:33" x14ac:dyDescent="0.25">
      <c r="A405" t="str">
        <f>INDEX(Aquifer!A:A,MATCH(B405,Aquifer!C:C,0))</f>
        <v>uttar pradesh</v>
      </c>
      <c r="B405" s="29" t="s">
        <v>522</v>
      </c>
      <c r="C405" s="9">
        <v>5.0314411153881</v>
      </c>
      <c r="D405" s="7">
        <f>INDEX(Aquifer!L:L,MATCH(B405,Aquifer!C:C,0))*100</f>
        <v>168.19591759769952</v>
      </c>
      <c r="E405" s="7">
        <v>72.7</v>
      </c>
      <c r="F405" s="7">
        <v>72.592363947193462</v>
      </c>
      <c r="G405" s="8">
        <v>47</v>
      </c>
      <c r="H405" s="8">
        <f>INDEX(Aquifer!H:H,MATCH(B405,Aquifer!C:C,0))</f>
        <v>62.7</v>
      </c>
      <c r="I405" s="8">
        <f>INDEX(surface_water_body!E:E,MATCH(B405,surface_water_body!A:A,0))</f>
        <v>0.28985327506043368</v>
      </c>
      <c r="J405" s="8">
        <f>INDEX(Aquifer!J:J,MATCH(B405,Aquifer!C:C,0))*100</f>
        <v>46.878729215837069</v>
      </c>
      <c r="K405" s="8">
        <f>(INDEX(Tariff!D:D,MATCH(Adaptation!A405,Tariff!A:A,0)))*100</f>
        <v>0</v>
      </c>
      <c r="L405" s="8">
        <v>58.51</v>
      </c>
      <c r="M405" s="8">
        <v>7.9</v>
      </c>
      <c r="N405" s="8">
        <v>89.663346270000005</v>
      </c>
      <c r="P405" s="15"/>
      <c r="Q405">
        <f t="shared" si="115"/>
        <v>3</v>
      </c>
      <c r="R405">
        <f t="shared" si="116"/>
        <v>3</v>
      </c>
      <c r="S405">
        <f t="shared" si="117"/>
        <v>2</v>
      </c>
      <c r="T405" s="36">
        <f t="shared" si="118"/>
        <v>4</v>
      </c>
      <c r="U405" s="36">
        <f t="shared" si="119"/>
        <v>3</v>
      </c>
      <c r="V405" s="36">
        <f t="shared" si="120"/>
        <v>3</v>
      </c>
      <c r="W405" s="36">
        <f t="shared" si="121"/>
        <v>1</v>
      </c>
      <c r="X405" s="36">
        <f t="shared" si="122"/>
        <v>2</v>
      </c>
      <c r="Y405" s="36">
        <f t="shared" si="123"/>
        <v>1</v>
      </c>
      <c r="Z405" s="36">
        <f t="shared" si="124"/>
        <v>2</v>
      </c>
      <c r="AA405" s="36">
        <f t="shared" si="125"/>
        <v>3</v>
      </c>
      <c r="AB405" s="36">
        <f t="shared" si="126"/>
        <v>4</v>
      </c>
      <c r="AC405" s="170">
        <f t="shared" si="127"/>
        <v>2.5454545454545454</v>
      </c>
      <c r="AD405" s="36">
        <f t="shared" si="128"/>
        <v>3</v>
      </c>
      <c r="AE405" s="36" t="str">
        <f t="shared" si="114"/>
        <v>Highly Suitable</v>
      </c>
      <c r="AF405" s="171">
        <f t="shared" si="129"/>
        <v>0.22</v>
      </c>
      <c r="AG405" s="36" t="str">
        <f t="shared" si="130"/>
        <v>Low</v>
      </c>
    </row>
    <row r="406" spans="1:33" x14ac:dyDescent="0.25">
      <c r="A406" t="str">
        <f>INDEX(Aquifer!A:A,MATCH(B406,Aquifer!C:C,0))</f>
        <v>nagaland</v>
      </c>
      <c r="B406" s="29" t="s">
        <v>134</v>
      </c>
      <c r="C406" s="9">
        <v>4.2111942323838001</v>
      </c>
      <c r="D406" s="7">
        <f>INDEX(Aquifer!L:L,MATCH(B406,Aquifer!C:C,0))*100</f>
        <v>142.28811021263851</v>
      </c>
      <c r="E406" s="7">
        <v>15.9</v>
      </c>
      <c r="F406" s="7">
        <v>28.191096488283087</v>
      </c>
      <c r="G406" s="8">
        <v>0</v>
      </c>
      <c r="H406" s="8">
        <f>INDEX(Aquifer!H:H,MATCH(B406,Aquifer!C:C,0))</f>
        <v>1.25</v>
      </c>
      <c r="I406" s="8">
        <f>INDEX(surface_water_body!E:E,MATCH(B406,surface_water_body!A:A,0))</f>
        <v>5.1078555674580653E-2</v>
      </c>
      <c r="J406" s="8">
        <f>INDEX(Aquifer!J:J,MATCH(B406,Aquifer!C:C,0))*100</f>
        <v>20.723041117145076</v>
      </c>
      <c r="K406" s="8">
        <f>(INDEX(Tariff!D:D,MATCH(Adaptation!A406,Tariff!A:A,0)))*100</f>
        <v>320</v>
      </c>
      <c r="L406" s="8">
        <v>1.38</v>
      </c>
      <c r="M406" s="8">
        <v>2.6</v>
      </c>
      <c r="N406" s="8">
        <v>25.919999999999998</v>
      </c>
      <c r="P406" s="15"/>
      <c r="Q406">
        <f t="shared" si="115"/>
        <v>2</v>
      </c>
      <c r="R406">
        <f t="shared" si="116"/>
        <v>3</v>
      </c>
      <c r="S406">
        <f t="shared" si="117"/>
        <v>4</v>
      </c>
      <c r="T406" s="36">
        <f t="shared" si="118"/>
        <v>1</v>
      </c>
      <c r="U406" s="36">
        <f t="shared" si="119"/>
        <v>4</v>
      </c>
      <c r="V406" s="36">
        <f t="shared" si="120"/>
        <v>4</v>
      </c>
      <c r="W406" s="36">
        <f t="shared" si="121"/>
        <v>1</v>
      </c>
      <c r="X406" s="36">
        <f t="shared" si="122"/>
        <v>1</v>
      </c>
      <c r="Y406" s="36">
        <f t="shared" si="123"/>
        <v>4</v>
      </c>
      <c r="Z406" s="36">
        <f t="shared" si="124"/>
        <v>4</v>
      </c>
      <c r="AA406" s="36">
        <f t="shared" si="125"/>
        <v>4</v>
      </c>
      <c r="AB406" s="36">
        <f t="shared" si="126"/>
        <v>1</v>
      </c>
      <c r="AC406" s="170">
        <f t="shared" si="127"/>
        <v>2.6363636363636362</v>
      </c>
      <c r="AD406" s="36">
        <f t="shared" si="128"/>
        <v>3</v>
      </c>
      <c r="AE406" s="36" t="str">
        <f t="shared" si="114"/>
        <v>Highly Suitable</v>
      </c>
      <c r="AF406" s="171">
        <f t="shared" si="129"/>
        <v>0.32700000000000001</v>
      </c>
      <c r="AG406" s="36" t="str">
        <f t="shared" si="130"/>
        <v>Low</v>
      </c>
    </row>
    <row r="407" spans="1:33" x14ac:dyDescent="0.25">
      <c r="A407" t="str">
        <f>INDEX(Aquifer!A:A,MATCH(B407,Aquifer!C:C,0))</f>
        <v>madhya pradesh</v>
      </c>
      <c r="B407" s="29" t="s">
        <v>523</v>
      </c>
      <c r="C407" s="9">
        <v>5.1549098413031</v>
      </c>
      <c r="D407" s="7">
        <f>INDEX(Aquifer!L:L,MATCH(B407,Aquifer!C:C,0))*100</f>
        <v>189.41677740212825</v>
      </c>
      <c r="E407" s="7">
        <v>57.6</v>
      </c>
      <c r="F407" s="7">
        <v>59.311936083752329</v>
      </c>
      <c r="G407" s="8">
        <v>83</v>
      </c>
      <c r="H407" s="8">
        <f>INDEX(Aquifer!H:H,MATCH(B407,Aquifer!C:C,0))</f>
        <v>40.130000000000003</v>
      </c>
      <c r="I407" s="8">
        <f>INDEX(surface_water_body!E:E,MATCH(B407,surface_water_body!A:A,0))</f>
        <v>0.68417126513558923</v>
      </c>
      <c r="J407" s="8">
        <f>INDEX(Aquifer!J:J,MATCH(B407,Aquifer!C:C,0))*100</f>
        <v>55.951132780264942</v>
      </c>
      <c r="K407" s="8">
        <f>(INDEX(Tariff!D:D,MATCH(Adaptation!A407,Tariff!A:A,0)))*100</f>
        <v>135</v>
      </c>
      <c r="L407" s="8">
        <v>69.03</v>
      </c>
      <c r="M407" s="8">
        <v>18.3</v>
      </c>
      <c r="N407" s="8">
        <v>87.11999999999999</v>
      </c>
      <c r="P407" s="15"/>
      <c r="Q407">
        <f t="shared" si="115"/>
        <v>3</v>
      </c>
      <c r="R407">
        <f t="shared" si="116"/>
        <v>2</v>
      </c>
      <c r="S407">
        <f t="shared" si="117"/>
        <v>2</v>
      </c>
      <c r="T407" s="36">
        <f t="shared" si="118"/>
        <v>3</v>
      </c>
      <c r="U407" s="36">
        <f t="shared" si="119"/>
        <v>1</v>
      </c>
      <c r="V407" s="36">
        <f t="shared" si="120"/>
        <v>4</v>
      </c>
      <c r="W407" s="36">
        <f t="shared" si="121"/>
        <v>1</v>
      </c>
      <c r="X407" s="36">
        <f t="shared" si="122"/>
        <v>3</v>
      </c>
      <c r="Y407" s="36">
        <f t="shared" si="123"/>
        <v>2</v>
      </c>
      <c r="Z407" s="36">
        <f t="shared" si="124"/>
        <v>2</v>
      </c>
      <c r="AA407" s="36">
        <f t="shared" si="125"/>
        <v>2</v>
      </c>
      <c r="AB407" s="36">
        <f t="shared" si="126"/>
        <v>4</v>
      </c>
      <c r="AC407" s="170">
        <f t="shared" si="127"/>
        <v>2.5454545454545454</v>
      </c>
      <c r="AD407" s="36">
        <f t="shared" si="128"/>
        <v>3</v>
      </c>
      <c r="AE407" s="36" t="str">
        <f t="shared" si="114"/>
        <v>Highly Suitable</v>
      </c>
      <c r="AF407" s="171">
        <f t="shared" si="129"/>
        <v>0.22</v>
      </c>
      <c r="AG407" s="36" t="str">
        <f t="shared" si="130"/>
        <v>Low</v>
      </c>
    </row>
    <row r="408" spans="1:33" x14ac:dyDescent="0.25">
      <c r="A408" t="str">
        <f>INDEX(Aquifer!A:A,MATCH(B408,Aquifer!C:C,0))</f>
        <v>maharashtra</v>
      </c>
      <c r="B408" s="29" t="s">
        <v>524</v>
      </c>
      <c r="C408" s="8">
        <v>5.3</v>
      </c>
      <c r="D408" s="7" t="e">
        <f>INDEX(Aquifer!L:L,MATCH(B408,Aquifer!C:C,0))*100</f>
        <v>#N/A</v>
      </c>
      <c r="E408" s="7">
        <v>0</v>
      </c>
      <c r="F408" s="7"/>
      <c r="G408" s="8">
        <v>100</v>
      </c>
      <c r="H408" s="8">
        <f>INDEX(Aquifer!H:H,MATCH(B408,Aquifer!C:C,0))</f>
        <v>0</v>
      </c>
      <c r="I408" s="8">
        <f>INDEX(surface_water_body!E:E,MATCH(B408,surface_water_body!A:A,0))</f>
        <v>0</v>
      </c>
      <c r="J408" s="8" t="e">
        <f>INDEX(Aquifer!J:J,MATCH(B408,Aquifer!C:C,0))*100</f>
        <v>#N/A</v>
      </c>
      <c r="K408" s="8">
        <f>(INDEX(Tariff!D:D,MATCH(Adaptation!A408,Tariff!A:A,0)))*100</f>
        <v>155</v>
      </c>
      <c r="L408" s="8">
        <v>0</v>
      </c>
      <c r="M408" s="8">
        <v>4.0999999999999996</v>
      </c>
      <c r="N408" s="8">
        <v>0</v>
      </c>
      <c r="P408" s="15"/>
      <c r="Q408">
        <f t="shared" si="115"/>
        <v>4</v>
      </c>
      <c r="R408" t="e">
        <f t="shared" si="116"/>
        <v>#N/A</v>
      </c>
      <c r="S408">
        <f t="shared" si="117"/>
        <v>4</v>
      </c>
      <c r="T408" s="36">
        <f t="shared" si="118"/>
        <v>1</v>
      </c>
      <c r="U408" s="36">
        <f t="shared" si="119"/>
        <v>1</v>
      </c>
      <c r="V408" s="36">
        <f t="shared" si="120"/>
        <v>4</v>
      </c>
      <c r="W408" s="36">
        <f t="shared" si="121"/>
        <v>1</v>
      </c>
      <c r="X408" s="36" t="e">
        <f t="shared" si="122"/>
        <v>#N/A</v>
      </c>
      <c r="Y408" s="36">
        <f t="shared" si="123"/>
        <v>3</v>
      </c>
      <c r="Z408" s="36">
        <f t="shared" si="124"/>
        <v>4</v>
      </c>
      <c r="AA408" s="36">
        <f t="shared" si="125"/>
        <v>4</v>
      </c>
      <c r="AB408" s="36">
        <f t="shared" si="126"/>
        <v>1</v>
      </c>
      <c r="AC408" s="170"/>
      <c r="AF408" s="171"/>
      <c r="AG408" s="36" t="s">
        <v>95</v>
      </c>
    </row>
    <row r="409" spans="1:33" x14ac:dyDescent="0.25">
      <c r="A409" t="str">
        <f>INDEX(Aquifer!A:A,MATCH(B409,Aquifer!C:C,0))</f>
        <v>tamil nadu</v>
      </c>
      <c r="B409" s="29" t="s">
        <v>525</v>
      </c>
      <c r="C409" s="8">
        <v>5.44</v>
      </c>
      <c r="D409" s="7">
        <f>INDEX(Aquifer!L:L,MATCH(B409,Aquifer!C:C,0))*100</f>
        <v>140.83722448979591</v>
      </c>
      <c r="E409" s="7">
        <v>40.799999999999997</v>
      </c>
      <c r="F409" s="7">
        <v>73.16236292889991</v>
      </c>
      <c r="G409" s="8">
        <v>69</v>
      </c>
      <c r="H409" s="8">
        <f>INDEX(Aquifer!H:H,MATCH(B409,Aquifer!C:C,0))</f>
        <v>119.19</v>
      </c>
      <c r="I409" s="8">
        <f>INDEX(surface_water_body!E:E,MATCH(B409,surface_water_body!A:A,0))</f>
        <v>0.21626443604220114</v>
      </c>
      <c r="J409" s="8">
        <f>INDEX(Aquifer!J:J,MATCH(B409,Aquifer!C:C,0))*100</f>
        <v>45.475604287254356</v>
      </c>
      <c r="K409" s="8">
        <f>(INDEX(Tariff!D:D,MATCH(Adaptation!A409,Tariff!A:A,0)))*100</f>
        <v>0</v>
      </c>
      <c r="L409" s="8">
        <v>77.149999999999991</v>
      </c>
      <c r="M409" s="8">
        <v>8.39</v>
      </c>
      <c r="N409" s="8">
        <v>88.651022250000011</v>
      </c>
      <c r="P409" s="15"/>
      <c r="Q409">
        <f t="shared" si="115"/>
        <v>4</v>
      </c>
      <c r="R409">
        <f t="shared" si="116"/>
        <v>3</v>
      </c>
      <c r="S409">
        <f t="shared" si="117"/>
        <v>3</v>
      </c>
      <c r="T409" s="36">
        <f t="shared" si="118"/>
        <v>4</v>
      </c>
      <c r="U409" s="36">
        <f t="shared" si="119"/>
        <v>2</v>
      </c>
      <c r="V409" s="36">
        <f t="shared" si="120"/>
        <v>1</v>
      </c>
      <c r="W409" s="36">
        <f t="shared" si="121"/>
        <v>1</v>
      </c>
      <c r="X409" s="36">
        <f t="shared" si="122"/>
        <v>2</v>
      </c>
      <c r="Y409" s="36">
        <f t="shared" si="123"/>
        <v>1</v>
      </c>
      <c r="Z409" s="36">
        <f t="shared" si="124"/>
        <v>1</v>
      </c>
      <c r="AA409" s="36">
        <f t="shared" si="125"/>
        <v>3</v>
      </c>
      <c r="AB409" s="36">
        <f t="shared" si="126"/>
        <v>4</v>
      </c>
      <c r="AC409" s="170">
        <f t="shared" si="127"/>
        <v>2.4545454545454546</v>
      </c>
      <c r="AD409" s="36">
        <f t="shared" si="128"/>
        <v>2</v>
      </c>
      <c r="AE409" s="36" t="str">
        <f t="shared" si="114"/>
        <v>Moderatly Suitable</v>
      </c>
      <c r="AF409" s="171">
        <f t="shared" si="129"/>
        <v>0.14299999999999999</v>
      </c>
      <c r="AG409" s="36" t="str">
        <f t="shared" si="130"/>
        <v>Very Low</v>
      </c>
    </row>
    <row r="410" spans="1:33" x14ac:dyDescent="0.25">
      <c r="A410" t="str">
        <f>INDEX(Aquifer!A:A,MATCH(B410,Aquifer!C:C,0))</f>
        <v>gujarat</v>
      </c>
      <c r="B410" s="29" t="s">
        <v>135</v>
      </c>
      <c r="C410" s="8">
        <v>5.32</v>
      </c>
      <c r="D410" s="7">
        <f>INDEX(Aquifer!L:L,MATCH(B410,Aquifer!C:C,0))*100</f>
        <v>134.29150581117008</v>
      </c>
      <c r="E410" s="7">
        <v>75.3</v>
      </c>
      <c r="F410" s="7">
        <v>77.086747046883019</v>
      </c>
      <c r="G410" s="8">
        <v>91</v>
      </c>
      <c r="H410" s="8">
        <f>INDEX(Aquifer!H:H,MATCH(B410,Aquifer!C:C,0))</f>
        <v>27.14</v>
      </c>
      <c r="I410" s="8">
        <f>INDEX(surface_water_body!E:E,MATCH(B410,surface_water_body!A:A,0))</f>
        <v>1.706945587801479</v>
      </c>
      <c r="J410" s="8">
        <f>INDEX(Aquifer!J:J,MATCH(B410,Aquifer!C:C,0))*100</f>
        <v>44.495256915204614</v>
      </c>
      <c r="K410" s="8">
        <f>(INDEX(Tariff!D:D,MATCH(Adaptation!A410,Tariff!A:A,0)))*100</f>
        <v>60</v>
      </c>
      <c r="L410" s="8">
        <v>40.770000000000003</v>
      </c>
      <c r="M410" s="8">
        <v>7.6</v>
      </c>
      <c r="N410" s="8">
        <v>83.15</v>
      </c>
      <c r="P410" s="15"/>
      <c r="Q410">
        <f t="shared" si="115"/>
        <v>4</v>
      </c>
      <c r="R410">
        <f t="shared" si="116"/>
        <v>4</v>
      </c>
      <c r="S410">
        <f t="shared" si="117"/>
        <v>1</v>
      </c>
      <c r="T410" s="36">
        <f t="shared" si="118"/>
        <v>4</v>
      </c>
      <c r="U410" s="36">
        <f t="shared" si="119"/>
        <v>1</v>
      </c>
      <c r="V410" s="36">
        <f t="shared" si="120"/>
        <v>4</v>
      </c>
      <c r="W410" s="36">
        <f t="shared" si="121"/>
        <v>2</v>
      </c>
      <c r="X410" s="36">
        <f t="shared" si="122"/>
        <v>2</v>
      </c>
      <c r="Y410" s="36">
        <f t="shared" si="123"/>
        <v>1</v>
      </c>
      <c r="Z410" s="36">
        <f t="shared" si="124"/>
        <v>3</v>
      </c>
      <c r="AA410" s="36">
        <f t="shared" si="125"/>
        <v>3</v>
      </c>
      <c r="AB410" s="36">
        <f t="shared" si="126"/>
        <v>4</v>
      </c>
      <c r="AC410" s="170">
        <f t="shared" si="127"/>
        <v>2.9090909090909092</v>
      </c>
      <c r="AD410" s="36">
        <f t="shared" si="128"/>
        <v>3</v>
      </c>
      <c r="AE410" s="36" t="str">
        <f t="shared" si="114"/>
        <v>Highly Suitable</v>
      </c>
      <c r="AF410" s="171">
        <f t="shared" si="129"/>
        <v>0.63600000000000001</v>
      </c>
      <c r="AG410" s="36" t="str">
        <f t="shared" si="130"/>
        <v>High</v>
      </c>
    </row>
    <row r="411" spans="1:33" x14ac:dyDescent="0.25">
      <c r="A411" t="str">
        <f>INDEX(Aquifer!A:A,MATCH(B411,Aquifer!C:C,0))</f>
        <v>jammu and kashmir</v>
      </c>
      <c r="B411" s="29" t="s">
        <v>526</v>
      </c>
      <c r="C411" s="8">
        <v>4.62</v>
      </c>
      <c r="D411" s="7">
        <f>INDEX(Aquifer!L:L,MATCH(B411,Aquifer!C:C,0))*100</f>
        <v>166.37837024780958</v>
      </c>
      <c r="E411" s="7">
        <v>13.2</v>
      </c>
      <c r="F411" s="7">
        <v>33.397920044288028</v>
      </c>
      <c r="G411" s="8">
        <v>99</v>
      </c>
      <c r="H411" s="8">
        <f>INDEX(Aquifer!H:H,MATCH(B411,Aquifer!C:C,0))</f>
        <v>14.77</v>
      </c>
      <c r="I411" s="8">
        <f>INDEX(surface_water_body!E:E,MATCH(B411,surface_water_body!A:A,0))</f>
        <v>3.9347577435065067E-4</v>
      </c>
      <c r="J411" s="8">
        <f>INDEX(Aquifer!J:J,MATCH(B411,Aquifer!C:C,0))*100</f>
        <v>23.249490737097943</v>
      </c>
      <c r="K411" s="8">
        <f>(INDEX(Tariff!D:D,MATCH(Adaptation!A411,Tariff!A:A,0)))*100</f>
        <v>235</v>
      </c>
      <c r="L411" s="8">
        <v>22.28</v>
      </c>
      <c r="M411" s="8">
        <v>4.0263038991134339</v>
      </c>
      <c r="N411" s="8">
        <v>90.259999999999991</v>
      </c>
      <c r="P411" s="15"/>
      <c r="Q411">
        <f t="shared" si="115"/>
        <v>3</v>
      </c>
      <c r="R411">
        <f t="shared" si="116"/>
        <v>3</v>
      </c>
      <c r="S411">
        <f t="shared" si="117"/>
        <v>4</v>
      </c>
      <c r="T411" s="36">
        <f t="shared" si="118"/>
        <v>2</v>
      </c>
      <c r="U411" s="36">
        <f t="shared" si="119"/>
        <v>1</v>
      </c>
      <c r="V411" s="36">
        <f t="shared" si="120"/>
        <v>4</v>
      </c>
      <c r="W411" s="36">
        <f t="shared" si="121"/>
        <v>1</v>
      </c>
      <c r="X411" s="36">
        <f t="shared" si="122"/>
        <v>1</v>
      </c>
      <c r="Y411" s="36">
        <f t="shared" si="123"/>
        <v>3</v>
      </c>
      <c r="Z411" s="36">
        <f t="shared" si="124"/>
        <v>4</v>
      </c>
      <c r="AA411" s="36">
        <f t="shared" si="125"/>
        <v>4</v>
      </c>
      <c r="AB411" s="36">
        <f t="shared" si="126"/>
        <v>4</v>
      </c>
      <c r="AC411" s="170">
        <f t="shared" si="127"/>
        <v>3</v>
      </c>
      <c r="AD411" s="36">
        <f t="shared" si="128"/>
        <v>3</v>
      </c>
      <c r="AE411" s="36" t="str">
        <f t="shared" si="114"/>
        <v>Highly Suitable</v>
      </c>
      <c r="AF411" s="171">
        <f t="shared" si="129"/>
        <v>0.74399999999999999</v>
      </c>
      <c r="AG411" s="36" t="str">
        <f t="shared" si="130"/>
        <v>High</v>
      </c>
    </row>
    <row r="412" spans="1:33" x14ac:dyDescent="0.25">
      <c r="A412" t="str">
        <f>INDEX(Aquifer!A:A,MATCH(B412,Aquifer!C:C,0))</f>
        <v>tamil nadu</v>
      </c>
      <c r="B412" s="29" t="s">
        <v>527</v>
      </c>
      <c r="C412" s="9">
        <v>5.4970776470876999</v>
      </c>
      <c r="D412" s="7">
        <f>INDEX(Aquifer!L:L,MATCH(B412,Aquifer!C:C,0))*100</f>
        <v>104.44884930515424</v>
      </c>
      <c r="E412" s="7">
        <v>43.5</v>
      </c>
      <c r="F412" s="7">
        <v>62.60628034688208</v>
      </c>
      <c r="G412" s="8">
        <v>91</v>
      </c>
      <c r="H412" s="8">
        <f>INDEX(Aquifer!H:H,MATCH(B412,Aquifer!C:C,0))</f>
        <v>6.54</v>
      </c>
      <c r="I412" s="8">
        <f>INDEX(surface_water_body!E:E,MATCH(B412,surface_water_body!A:A,0))</f>
        <v>6.461451565757427</v>
      </c>
      <c r="J412" s="8">
        <f>INDEX(Aquifer!J:J,MATCH(B412,Aquifer!C:C,0))*100</f>
        <v>45.273463958313464</v>
      </c>
      <c r="K412" s="8">
        <f>(INDEX(Tariff!D:D,MATCH(Adaptation!A412,Tariff!A:A,0)))*100</f>
        <v>0</v>
      </c>
      <c r="L412" s="8">
        <v>13.41</v>
      </c>
      <c r="M412" s="8">
        <v>5.7</v>
      </c>
      <c r="N412" s="8">
        <v>94.204305760000011</v>
      </c>
      <c r="P412" s="15"/>
      <c r="Q412">
        <f t="shared" si="115"/>
        <v>4</v>
      </c>
      <c r="R412">
        <f t="shared" si="116"/>
        <v>4</v>
      </c>
      <c r="S412">
        <f t="shared" si="117"/>
        <v>3</v>
      </c>
      <c r="T412" s="36">
        <f t="shared" si="118"/>
        <v>3</v>
      </c>
      <c r="U412" s="36">
        <f t="shared" si="119"/>
        <v>1</v>
      </c>
      <c r="V412" s="36">
        <f t="shared" si="120"/>
        <v>4</v>
      </c>
      <c r="W412" s="36">
        <f t="shared" si="121"/>
        <v>4</v>
      </c>
      <c r="X412" s="36">
        <f t="shared" si="122"/>
        <v>2</v>
      </c>
      <c r="Y412" s="36">
        <f t="shared" si="123"/>
        <v>1</v>
      </c>
      <c r="Z412" s="36">
        <f t="shared" si="124"/>
        <v>4</v>
      </c>
      <c r="AA412" s="36">
        <f t="shared" si="125"/>
        <v>3</v>
      </c>
      <c r="AB412" s="36">
        <f t="shared" si="126"/>
        <v>4</v>
      </c>
      <c r="AC412" s="170">
        <f t="shared" si="127"/>
        <v>3.2727272727272729</v>
      </c>
      <c r="AD412" s="36">
        <f t="shared" si="128"/>
        <v>3</v>
      </c>
      <c r="AE412" s="36" t="str">
        <f t="shared" si="114"/>
        <v>Highly Suitable</v>
      </c>
      <c r="AF412" s="171">
        <f t="shared" si="129"/>
        <v>0.96</v>
      </c>
      <c r="AG412" s="36" t="str">
        <f t="shared" si="130"/>
        <v>Very High</v>
      </c>
    </row>
    <row r="413" spans="1:33" x14ac:dyDescent="0.25">
      <c r="A413" t="str">
        <f>INDEX(Aquifer!A:A,MATCH(B413,Aquifer!C:C,0))</f>
        <v>uttar pradesh</v>
      </c>
      <c r="B413" s="29" t="s">
        <v>528</v>
      </c>
      <c r="C413" s="8">
        <v>4.8</v>
      </c>
      <c r="D413" s="7">
        <f>INDEX(Aquifer!L:L,MATCH(B413,Aquifer!C:C,0))*100</f>
        <v>178.27277092212273</v>
      </c>
      <c r="E413" s="7">
        <v>73.900000000000006</v>
      </c>
      <c r="F413" s="7">
        <v>71.756967817153921</v>
      </c>
      <c r="G413" s="8">
        <v>30</v>
      </c>
      <c r="H413" s="8">
        <f>INDEX(Aquifer!H:H,MATCH(B413,Aquifer!C:C,0))</f>
        <v>87.28</v>
      </c>
      <c r="I413" s="8">
        <f>INDEX(surface_water_body!E:E,MATCH(B413,surface_water_body!A:A,0))</f>
        <v>0.90267946549514155</v>
      </c>
      <c r="J413" s="8">
        <f>INDEX(Aquifer!J:J,MATCH(B413,Aquifer!C:C,0))*100</f>
        <v>82.347450372967018</v>
      </c>
      <c r="K413" s="8">
        <f>(INDEX(Tariff!D:D,MATCH(Adaptation!A413,Tariff!A:A,0)))*100</f>
        <v>0</v>
      </c>
      <c r="L413" s="8">
        <v>75.84</v>
      </c>
      <c r="M413" s="8">
        <v>4.4800000000000004</v>
      </c>
      <c r="N413" s="8">
        <v>93.656532769999998</v>
      </c>
      <c r="P413" s="15"/>
      <c r="Q413">
        <f t="shared" si="115"/>
        <v>3</v>
      </c>
      <c r="R413">
        <f t="shared" si="116"/>
        <v>3</v>
      </c>
      <c r="S413">
        <f t="shared" si="117"/>
        <v>2</v>
      </c>
      <c r="T413" s="36">
        <f t="shared" si="118"/>
        <v>4</v>
      </c>
      <c r="U413" s="36">
        <f t="shared" si="119"/>
        <v>3</v>
      </c>
      <c r="V413" s="36">
        <f t="shared" si="120"/>
        <v>2</v>
      </c>
      <c r="W413" s="36">
        <f t="shared" si="121"/>
        <v>1</v>
      </c>
      <c r="X413" s="36">
        <f t="shared" si="122"/>
        <v>4</v>
      </c>
      <c r="Y413" s="36">
        <f t="shared" si="123"/>
        <v>1</v>
      </c>
      <c r="Z413" s="36">
        <f t="shared" si="124"/>
        <v>1</v>
      </c>
      <c r="AA413" s="36">
        <f t="shared" si="125"/>
        <v>4</v>
      </c>
      <c r="AB413" s="36">
        <f t="shared" si="126"/>
        <v>4</v>
      </c>
      <c r="AC413" s="170">
        <f t="shared" si="127"/>
        <v>2.6363636363636362</v>
      </c>
      <c r="AD413" s="36">
        <f t="shared" si="128"/>
        <v>3</v>
      </c>
      <c r="AE413" s="36" t="str">
        <f t="shared" si="114"/>
        <v>Highly Suitable</v>
      </c>
      <c r="AF413" s="171">
        <f t="shared" si="129"/>
        <v>0.32700000000000001</v>
      </c>
      <c r="AG413" s="36" t="str">
        <f t="shared" si="130"/>
        <v>Low</v>
      </c>
    </row>
    <row r="414" spans="1:33" x14ac:dyDescent="0.25">
      <c r="A414" t="str">
        <f>INDEX(Aquifer!A:A,MATCH(B414,Aquifer!C:C,0))</f>
        <v>uttar pradesh</v>
      </c>
      <c r="B414" s="29" t="s">
        <v>529</v>
      </c>
      <c r="C414" s="8">
        <v>4.96</v>
      </c>
      <c r="D414" s="7">
        <f>INDEX(Aquifer!L:L,MATCH(B414,Aquifer!C:C,0))*100</f>
        <v>163.61116733880385</v>
      </c>
      <c r="E414" s="7">
        <v>85.4</v>
      </c>
      <c r="F414" s="7">
        <v>74.186599316594865</v>
      </c>
      <c r="G414" s="8">
        <v>2</v>
      </c>
      <c r="H414" s="8">
        <f>INDEX(Aquifer!H:H,MATCH(B414,Aquifer!C:C,0))</f>
        <v>79.790000000000006</v>
      </c>
      <c r="I414" s="8">
        <f>INDEX(surface_water_body!E:E,MATCH(B414,surface_water_body!A:A,0))</f>
        <v>0</v>
      </c>
      <c r="J414" s="8">
        <f>INDEX(Aquifer!J:J,MATCH(B414,Aquifer!C:C,0))*100</f>
        <v>62.290741207736033</v>
      </c>
      <c r="K414" s="8">
        <f>(INDEX(Tariff!D:D,MATCH(Adaptation!A414,Tariff!A:A,0)))*100</f>
        <v>0</v>
      </c>
      <c r="L414" s="8">
        <v>66.239999999999995</v>
      </c>
      <c r="M414" s="8">
        <v>7.64</v>
      </c>
      <c r="N414" s="8">
        <v>98.640480945000007</v>
      </c>
      <c r="P414" s="15"/>
      <c r="Q414">
        <f t="shared" si="115"/>
        <v>3</v>
      </c>
      <c r="R414">
        <f t="shared" si="116"/>
        <v>3</v>
      </c>
      <c r="S414">
        <f t="shared" si="117"/>
        <v>1</v>
      </c>
      <c r="T414" s="36">
        <f t="shared" si="118"/>
        <v>4</v>
      </c>
      <c r="U414" s="36">
        <f t="shared" si="119"/>
        <v>4</v>
      </c>
      <c r="V414" s="36">
        <f t="shared" si="120"/>
        <v>2</v>
      </c>
      <c r="W414" s="36">
        <f t="shared" si="121"/>
        <v>1</v>
      </c>
      <c r="X414" s="36">
        <f t="shared" si="122"/>
        <v>3</v>
      </c>
      <c r="Y414" s="36">
        <f t="shared" si="123"/>
        <v>1</v>
      </c>
      <c r="Z414" s="36">
        <f t="shared" si="124"/>
        <v>2</v>
      </c>
      <c r="AA414" s="36">
        <f t="shared" si="125"/>
        <v>3</v>
      </c>
      <c r="AB414" s="36">
        <f t="shared" si="126"/>
        <v>4</v>
      </c>
      <c r="AC414" s="170">
        <f t="shared" si="127"/>
        <v>2.4545454545454546</v>
      </c>
      <c r="AD414" s="36">
        <f t="shared" si="128"/>
        <v>2</v>
      </c>
      <c r="AE414" s="36" t="str">
        <f t="shared" si="114"/>
        <v>Moderatly Suitable</v>
      </c>
      <c r="AF414" s="171">
        <f t="shared" si="129"/>
        <v>0.14299999999999999</v>
      </c>
      <c r="AG414" s="36" t="str">
        <f t="shared" si="130"/>
        <v>Very Low</v>
      </c>
    </row>
    <row r="415" spans="1:33" x14ac:dyDescent="0.25">
      <c r="A415" t="str">
        <f>INDEX(Aquifer!A:A,MATCH(B415,Aquifer!C:C,0))</f>
        <v>odisha</v>
      </c>
      <c r="B415" s="29" t="s">
        <v>530</v>
      </c>
      <c r="C415" s="8">
        <v>5.0999999999999996</v>
      </c>
      <c r="D415" s="7">
        <f>INDEX(Aquifer!L:L,MATCH(B415,Aquifer!C:C,0))*100</f>
        <v>135.7853120881754</v>
      </c>
      <c r="E415" s="7">
        <v>59.6</v>
      </c>
      <c r="F415" s="7">
        <v>36.684475718877593</v>
      </c>
      <c r="G415" s="8">
        <v>83</v>
      </c>
      <c r="H415" s="8">
        <f>INDEX(Aquifer!H:H,MATCH(B415,Aquifer!C:C,0))</f>
        <v>48.78</v>
      </c>
      <c r="I415" s="8">
        <f>INDEX(surface_water_body!E:E,MATCH(B415,surface_water_body!A:A,0))</f>
        <v>0.46037975120405478</v>
      </c>
      <c r="J415" s="8">
        <f>INDEX(Aquifer!J:J,MATCH(B415,Aquifer!C:C,0))*100</f>
        <v>53.675004822840975</v>
      </c>
      <c r="K415" s="8">
        <f>(INDEX(Tariff!D:D,MATCH(Adaptation!A415,Tariff!A:A,0)))*100</f>
        <v>150</v>
      </c>
      <c r="L415" s="8">
        <v>11</v>
      </c>
      <c r="M415" s="8">
        <v>3.81</v>
      </c>
      <c r="N415" s="8">
        <v>89.03</v>
      </c>
      <c r="P415" s="15"/>
      <c r="Q415">
        <f t="shared" si="115"/>
        <v>3</v>
      </c>
      <c r="R415">
        <f t="shared" si="116"/>
        <v>4</v>
      </c>
      <c r="S415">
        <f t="shared" si="117"/>
        <v>2</v>
      </c>
      <c r="T415" s="36">
        <f t="shared" si="118"/>
        <v>2</v>
      </c>
      <c r="U415" s="36">
        <f t="shared" si="119"/>
        <v>1</v>
      </c>
      <c r="V415" s="36">
        <f t="shared" si="120"/>
        <v>4</v>
      </c>
      <c r="W415" s="36">
        <f t="shared" si="121"/>
        <v>1</v>
      </c>
      <c r="X415" s="36">
        <f t="shared" si="122"/>
        <v>3</v>
      </c>
      <c r="Y415" s="36">
        <f t="shared" si="123"/>
        <v>3</v>
      </c>
      <c r="Z415" s="36">
        <f t="shared" si="124"/>
        <v>4</v>
      </c>
      <c r="AA415" s="36">
        <f t="shared" si="125"/>
        <v>4</v>
      </c>
      <c r="AB415" s="36">
        <f t="shared" si="126"/>
        <v>4</v>
      </c>
      <c r="AC415" s="170">
        <f t="shared" si="127"/>
        <v>3.0909090909090908</v>
      </c>
      <c r="AD415" s="36">
        <f t="shared" si="128"/>
        <v>3</v>
      </c>
      <c r="AE415" s="36" t="str">
        <f t="shared" si="114"/>
        <v>Highly Suitable</v>
      </c>
      <c r="AF415" s="171">
        <f t="shared" si="129"/>
        <v>0.84399999999999997</v>
      </c>
      <c r="AG415" s="36" t="str">
        <f t="shared" si="130"/>
        <v>Very High</v>
      </c>
    </row>
    <row r="416" spans="1:33" x14ac:dyDescent="0.25">
      <c r="A416" t="str">
        <f>INDEX(Aquifer!A:A,MATCH(B416,Aquifer!C:C,0))</f>
        <v>maharashtra</v>
      </c>
      <c r="B416" s="29" t="s">
        <v>531</v>
      </c>
      <c r="C416" s="9">
        <v>5.1698598055267002</v>
      </c>
      <c r="D416" s="7">
        <f>INDEX(Aquifer!L:L,MATCH(B416,Aquifer!C:C,0))*100</f>
        <v>110.21611001964638</v>
      </c>
      <c r="E416" s="7">
        <v>5.4</v>
      </c>
      <c r="F416" s="7">
        <v>64.310087438686296</v>
      </c>
      <c r="G416" s="8">
        <v>100</v>
      </c>
      <c r="H416" s="8">
        <f>INDEX(Aquifer!H:H,MATCH(B416,Aquifer!C:C,0))</f>
        <v>19.07</v>
      </c>
      <c r="I416" s="8">
        <f>INDEX(surface_water_body!E:E,MATCH(B416,surface_water_body!A:A,0))</f>
        <v>0.17317846519807978</v>
      </c>
      <c r="J416" s="8">
        <f>INDEX(Aquifer!J:J,MATCH(B416,Aquifer!C:C,0))*100</f>
        <v>38.160008568062551</v>
      </c>
      <c r="K416" s="8">
        <f>(INDEX(Tariff!D:D,MATCH(Adaptation!A416,Tariff!A:A,0)))*100</f>
        <v>155</v>
      </c>
      <c r="L416" s="8">
        <v>75.59</v>
      </c>
      <c r="M416" s="8">
        <v>4.5</v>
      </c>
      <c r="N416" s="8">
        <v>82.539999999999992</v>
      </c>
      <c r="P416" s="15"/>
      <c r="Q416">
        <f t="shared" si="115"/>
        <v>3</v>
      </c>
      <c r="R416">
        <f t="shared" si="116"/>
        <v>4</v>
      </c>
      <c r="S416">
        <f t="shared" si="117"/>
        <v>4</v>
      </c>
      <c r="T416" s="36">
        <f t="shared" si="118"/>
        <v>3</v>
      </c>
      <c r="U416" s="36">
        <f t="shared" si="119"/>
        <v>1</v>
      </c>
      <c r="V416" s="36">
        <f t="shared" si="120"/>
        <v>4</v>
      </c>
      <c r="W416" s="36">
        <f t="shared" si="121"/>
        <v>1</v>
      </c>
      <c r="X416" s="36">
        <f t="shared" si="122"/>
        <v>2</v>
      </c>
      <c r="Y416" s="36">
        <f t="shared" si="123"/>
        <v>3</v>
      </c>
      <c r="Z416" s="36">
        <f t="shared" si="124"/>
        <v>1</v>
      </c>
      <c r="AA416" s="36">
        <f t="shared" si="125"/>
        <v>4</v>
      </c>
      <c r="AB416" s="36">
        <f t="shared" si="126"/>
        <v>4</v>
      </c>
      <c r="AC416" s="170">
        <f t="shared" si="127"/>
        <v>3</v>
      </c>
      <c r="AD416" s="36">
        <f t="shared" si="128"/>
        <v>3</v>
      </c>
      <c r="AE416" s="36" t="str">
        <f t="shared" si="114"/>
        <v>Highly Suitable</v>
      </c>
      <c r="AF416" s="171">
        <f t="shared" si="129"/>
        <v>0.74399999999999999</v>
      </c>
      <c r="AG416" s="36" t="str">
        <f t="shared" si="130"/>
        <v>High</v>
      </c>
    </row>
    <row r="417" spans="1:33" x14ac:dyDescent="0.25">
      <c r="A417" t="str">
        <f>INDEX(Aquifer!A:A,MATCH(B417,Aquifer!C:C,0))</f>
        <v>tamil nadu</v>
      </c>
      <c r="B417" s="29" t="s">
        <v>532</v>
      </c>
      <c r="C417" s="9">
        <v>5.4428653440278998</v>
      </c>
      <c r="D417" s="7">
        <f>INDEX(Aquifer!L:L,MATCH(B417,Aquifer!C:C,0))*100</f>
        <v>167.1790933936862</v>
      </c>
      <c r="E417" s="7">
        <v>90.3</v>
      </c>
      <c r="F417" s="7">
        <v>57.968899009361451</v>
      </c>
      <c r="G417" s="8">
        <v>85</v>
      </c>
      <c r="H417" s="8">
        <f>INDEX(Aquifer!H:H,MATCH(B417,Aquifer!C:C,0))</f>
        <v>102.85</v>
      </c>
      <c r="I417" s="8">
        <f>INDEX(surface_water_body!E:E,MATCH(B417,surface_water_body!A:A,0))</f>
        <v>38.693891174154324</v>
      </c>
      <c r="J417" s="8">
        <f>INDEX(Aquifer!J:J,MATCH(B417,Aquifer!C:C,0))*100</f>
        <v>58.27849860300244</v>
      </c>
      <c r="K417" s="8">
        <f>(INDEX(Tariff!D:D,MATCH(Adaptation!A417,Tariff!A:A,0)))*100</f>
        <v>0</v>
      </c>
      <c r="L417" s="8">
        <v>18.48</v>
      </c>
      <c r="M417" s="8">
        <v>5.5</v>
      </c>
      <c r="N417" s="8">
        <v>93.315100380000004</v>
      </c>
      <c r="P417" s="15"/>
      <c r="Q417">
        <f t="shared" si="115"/>
        <v>4</v>
      </c>
      <c r="R417">
        <f t="shared" si="116"/>
        <v>3</v>
      </c>
      <c r="S417">
        <f t="shared" si="117"/>
        <v>1</v>
      </c>
      <c r="T417" s="36">
        <f t="shared" si="118"/>
        <v>3</v>
      </c>
      <c r="U417" s="36">
        <f t="shared" si="119"/>
        <v>1</v>
      </c>
      <c r="V417" s="36">
        <f t="shared" si="120"/>
        <v>1</v>
      </c>
      <c r="W417" s="36">
        <f t="shared" si="121"/>
        <v>4</v>
      </c>
      <c r="X417" s="36">
        <f t="shared" si="122"/>
        <v>3</v>
      </c>
      <c r="Y417" s="36">
        <f t="shared" si="123"/>
        <v>1</v>
      </c>
      <c r="Z417" s="36">
        <f t="shared" si="124"/>
        <v>4</v>
      </c>
      <c r="AA417" s="36">
        <f t="shared" si="125"/>
        <v>3</v>
      </c>
      <c r="AB417" s="36">
        <f t="shared" si="126"/>
        <v>4</v>
      </c>
      <c r="AC417" s="170">
        <f t="shared" si="127"/>
        <v>2.8181818181818183</v>
      </c>
      <c r="AD417" s="36">
        <f t="shared" si="128"/>
        <v>3</v>
      </c>
      <c r="AE417" s="36" t="str">
        <f t="shared" si="114"/>
        <v>Highly Suitable</v>
      </c>
      <c r="AF417" s="171">
        <f t="shared" si="129"/>
        <v>0.52700000000000002</v>
      </c>
      <c r="AG417" s="36" t="str">
        <f t="shared" si="130"/>
        <v>Moderate</v>
      </c>
    </row>
    <row r="418" spans="1:33" x14ac:dyDescent="0.25">
      <c r="A418" t="str">
        <f>INDEX(Aquifer!A:A,MATCH(B418,Aquifer!C:C,0))</f>
        <v>karnataka</v>
      </c>
      <c r="B418" s="29" t="s">
        <v>136</v>
      </c>
      <c r="C418" s="9">
        <v>5.5333332999999998</v>
      </c>
      <c r="D418" s="7">
        <f>INDEX(Aquifer!L:L,MATCH(B418,Aquifer!C:C,0))*100</f>
        <v>114.63959887826563</v>
      </c>
      <c r="E418" s="7">
        <v>31.5</v>
      </c>
      <c r="F418" s="7">
        <v>58.875340545401642</v>
      </c>
      <c r="G418" s="8">
        <v>100</v>
      </c>
      <c r="H418" s="8">
        <f>INDEX(Aquifer!H:H,MATCH(B418,Aquifer!C:C,0))</f>
        <v>91.77</v>
      </c>
      <c r="I418" s="8">
        <f>INDEX(surface_water_body!E:E,MATCH(B418,surface_water_body!A:A,0))</f>
        <v>0.86933826528807523</v>
      </c>
      <c r="J418" s="8">
        <f>INDEX(Aquifer!J:J,MATCH(B418,Aquifer!C:C,0))*100</f>
        <v>54.488873027128307</v>
      </c>
      <c r="K418" s="8">
        <f>(INDEX(Tariff!D:D,MATCH(Adaptation!A418,Tariff!A:A,0)))*100</f>
        <v>0</v>
      </c>
      <c r="L418" s="8">
        <v>76.84</v>
      </c>
      <c r="M418" s="8">
        <v>9.8000000000000007</v>
      </c>
      <c r="N418" s="8">
        <v>82.36</v>
      </c>
      <c r="P418" s="15"/>
      <c r="Q418">
        <f t="shared" si="115"/>
        <v>4</v>
      </c>
      <c r="R418">
        <f t="shared" si="116"/>
        <v>4</v>
      </c>
      <c r="S418">
        <f t="shared" si="117"/>
        <v>3</v>
      </c>
      <c r="T418" s="36">
        <f t="shared" si="118"/>
        <v>3</v>
      </c>
      <c r="U418" s="36">
        <f t="shared" si="119"/>
        <v>1</v>
      </c>
      <c r="V418" s="36">
        <f t="shared" si="120"/>
        <v>2</v>
      </c>
      <c r="W418" s="36">
        <f t="shared" si="121"/>
        <v>1</v>
      </c>
      <c r="X418" s="36">
        <f t="shared" si="122"/>
        <v>3</v>
      </c>
      <c r="Y418" s="36">
        <f t="shared" si="123"/>
        <v>1</v>
      </c>
      <c r="Z418" s="36">
        <f t="shared" si="124"/>
        <v>1</v>
      </c>
      <c r="AA418" s="36">
        <f t="shared" si="125"/>
        <v>3</v>
      </c>
      <c r="AB418" s="36">
        <f t="shared" si="126"/>
        <v>4</v>
      </c>
      <c r="AC418" s="170">
        <f t="shared" si="127"/>
        <v>2.6363636363636362</v>
      </c>
      <c r="AD418" s="36">
        <f t="shared" si="128"/>
        <v>3</v>
      </c>
      <c r="AE418" s="36" t="str">
        <f t="shared" si="114"/>
        <v>Highly Suitable</v>
      </c>
      <c r="AF418" s="171">
        <f t="shared" si="129"/>
        <v>0.32700000000000001</v>
      </c>
      <c r="AG418" s="36" t="str">
        <f t="shared" si="130"/>
        <v>Low</v>
      </c>
    </row>
    <row r="419" spans="1:33" x14ac:dyDescent="0.25">
      <c r="A419" t="str">
        <f>INDEX(Aquifer!A:A,MATCH(B419,Aquifer!C:C,0))</f>
        <v>uttar pradesh</v>
      </c>
      <c r="B419" s="29" t="s">
        <v>533</v>
      </c>
      <c r="C419" s="9">
        <v>4.8716679497694004</v>
      </c>
      <c r="D419" s="7">
        <f>INDEX(Aquifer!L:L,MATCH(B419,Aquifer!C:C,0))*100</f>
        <v>164.80612162706402</v>
      </c>
      <c r="E419" s="7">
        <v>81.8</v>
      </c>
      <c r="F419" s="7">
        <v>78.573032866661691</v>
      </c>
      <c r="G419" s="8">
        <v>9</v>
      </c>
      <c r="H419" s="8">
        <f>INDEX(Aquifer!H:H,MATCH(B419,Aquifer!C:C,0))</f>
        <v>61.31</v>
      </c>
      <c r="I419" s="8">
        <f>INDEX(surface_water_body!E:E,MATCH(B419,surface_water_body!A:A,0))</f>
        <v>0.53489145559240059</v>
      </c>
      <c r="J419" s="8">
        <f>INDEX(Aquifer!J:J,MATCH(B419,Aquifer!C:C,0))*100</f>
        <v>67.440278821959836</v>
      </c>
      <c r="K419" s="8">
        <f>(INDEX(Tariff!D:D,MATCH(Adaptation!A419,Tariff!A:A,0)))*100</f>
        <v>0</v>
      </c>
      <c r="L419" s="8">
        <v>80.22</v>
      </c>
      <c r="M419" s="8">
        <v>6.19</v>
      </c>
      <c r="N419" s="8">
        <v>95.652165580000002</v>
      </c>
      <c r="P419" s="15"/>
      <c r="Q419">
        <f t="shared" si="115"/>
        <v>3</v>
      </c>
      <c r="R419">
        <f t="shared" si="116"/>
        <v>3</v>
      </c>
      <c r="S419">
        <f t="shared" si="117"/>
        <v>1</v>
      </c>
      <c r="T419" s="36">
        <f t="shared" si="118"/>
        <v>4</v>
      </c>
      <c r="U419" s="36">
        <f t="shared" si="119"/>
        <v>4</v>
      </c>
      <c r="V419" s="36">
        <f t="shared" si="120"/>
        <v>3</v>
      </c>
      <c r="W419" s="36">
        <f t="shared" si="121"/>
        <v>1</v>
      </c>
      <c r="X419" s="36">
        <f t="shared" si="122"/>
        <v>3</v>
      </c>
      <c r="Y419" s="36">
        <f t="shared" si="123"/>
        <v>1</v>
      </c>
      <c r="Z419" s="36">
        <f t="shared" si="124"/>
        <v>1</v>
      </c>
      <c r="AA419" s="36">
        <f t="shared" si="125"/>
        <v>3</v>
      </c>
      <c r="AB419" s="36">
        <f t="shared" si="126"/>
        <v>4</v>
      </c>
      <c r="AC419" s="170">
        <f t="shared" si="127"/>
        <v>2.4545454545454546</v>
      </c>
      <c r="AD419" s="36">
        <f t="shared" si="128"/>
        <v>2</v>
      </c>
      <c r="AE419" s="36" t="str">
        <f t="shared" si="114"/>
        <v>Moderatly Suitable</v>
      </c>
      <c r="AF419" s="171">
        <f t="shared" si="129"/>
        <v>0.14299999999999999</v>
      </c>
      <c r="AG419" s="36" t="str">
        <f t="shared" si="130"/>
        <v>Very Low</v>
      </c>
    </row>
    <row r="420" spans="1:33" x14ac:dyDescent="0.25">
      <c r="A420" t="str">
        <f>INDEX(Aquifer!A:A,MATCH(B420,Aquifer!C:C,0))</f>
        <v>uttar pradesh</v>
      </c>
      <c r="B420" s="29" t="s">
        <v>534</v>
      </c>
      <c r="C420" s="9">
        <v>4.9600514983156003</v>
      </c>
      <c r="D420" s="7">
        <f>INDEX(Aquifer!L:L,MATCH(B420,Aquifer!C:C,0))*100</f>
        <v>162.49926231926821</v>
      </c>
      <c r="E420" s="7">
        <v>84.1</v>
      </c>
      <c r="F420" s="7">
        <v>74.653067671548158</v>
      </c>
      <c r="G420" s="8">
        <v>13</v>
      </c>
      <c r="H420" s="8">
        <f>INDEX(Aquifer!H:H,MATCH(B420,Aquifer!C:C,0))</f>
        <v>87.78</v>
      </c>
      <c r="I420" s="8">
        <f>INDEX(surface_water_body!E:E,MATCH(B420,surface_water_body!A:A,0))</f>
        <v>7.2842071364960473E-2</v>
      </c>
      <c r="J420" s="8">
        <f>INDEX(Aquifer!J:J,MATCH(B420,Aquifer!C:C,0))*100</f>
        <v>66.591126422929307</v>
      </c>
      <c r="K420" s="8">
        <f>(INDEX(Tariff!D:D,MATCH(Adaptation!A420,Tariff!A:A,0)))*100</f>
        <v>0</v>
      </c>
      <c r="L420" s="8">
        <v>76.449999999999989</v>
      </c>
      <c r="M420" s="8">
        <v>9</v>
      </c>
      <c r="N420" s="8">
        <v>99.104407945000005</v>
      </c>
      <c r="P420" s="15"/>
      <c r="Q420">
        <f t="shared" si="115"/>
        <v>3</v>
      </c>
      <c r="R420">
        <f t="shared" si="116"/>
        <v>3</v>
      </c>
      <c r="S420">
        <f t="shared" si="117"/>
        <v>1</v>
      </c>
      <c r="T420" s="36">
        <f t="shared" si="118"/>
        <v>4</v>
      </c>
      <c r="U420" s="36">
        <f t="shared" si="119"/>
        <v>4</v>
      </c>
      <c r="V420" s="36">
        <f t="shared" si="120"/>
        <v>2</v>
      </c>
      <c r="W420" s="36">
        <f t="shared" si="121"/>
        <v>1</v>
      </c>
      <c r="X420" s="36">
        <f t="shared" si="122"/>
        <v>3</v>
      </c>
      <c r="Y420" s="36">
        <f t="shared" si="123"/>
        <v>1</v>
      </c>
      <c r="Z420" s="36">
        <f t="shared" si="124"/>
        <v>1</v>
      </c>
      <c r="AA420" s="36">
        <f t="shared" si="125"/>
        <v>3</v>
      </c>
      <c r="AB420" s="36">
        <f t="shared" si="126"/>
        <v>4</v>
      </c>
      <c r="AC420" s="170">
        <f t="shared" si="127"/>
        <v>2.3636363636363638</v>
      </c>
      <c r="AD420" s="36">
        <f t="shared" si="128"/>
        <v>2</v>
      </c>
      <c r="AE420" s="36" t="str">
        <f t="shared" si="114"/>
        <v>Moderatly Suitable</v>
      </c>
      <c r="AF420" s="171">
        <f t="shared" si="129"/>
        <v>8.7999999999999995E-2</v>
      </c>
      <c r="AG420" s="36" t="str">
        <f t="shared" si="130"/>
        <v>Very Low</v>
      </c>
    </row>
    <row r="421" spans="1:33" x14ac:dyDescent="0.25">
      <c r="A421" t="str">
        <f>INDEX(Aquifer!A:A,MATCH(B421,Aquifer!C:C,0))</f>
        <v>tripura</v>
      </c>
      <c r="B421" s="29" t="s">
        <v>535</v>
      </c>
      <c r="C421" s="9">
        <v>4.5855737808250003</v>
      </c>
      <c r="D421" s="7">
        <f>INDEX(Aquifer!L:L,MATCH(B421,Aquifer!C:C,0))*100</f>
        <v>188.75826378294295</v>
      </c>
      <c r="E421" s="7">
        <v>24.4</v>
      </c>
      <c r="F421" s="7">
        <v>36.327777777777776</v>
      </c>
      <c r="G421" s="8">
        <v>100</v>
      </c>
      <c r="H421" s="8">
        <f>INDEX(Aquifer!H:H,MATCH(B421,Aquifer!C:C,0))</f>
        <v>21.21</v>
      </c>
      <c r="I421" s="8">
        <f>INDEX(surface_water_body!E:E,MATCH(B421,surface_water_body!A:A,0))</f>
        <v>0</v>
      </c>
      <c r="J421" s="8">
        <f>INDEX(Aquifer!J:J,MATCH(B421,Aquifer!C:C,0))*100</f>
        <v>31.960113197445413</v>
      </c>
      <c r="K421" s="8">
        <f>(INDEX(Tariff!D:D,MATCH(Adaptation!A421,Tariff!A:A,0)))*100</f>
        <v>405</v>
      </c>
      <c r="L421" s="8">
        <v>34.4</v>
      </c>
      <c r="M421" s="8">
        <v>5.0999999999999996</v>
      </c>
      <c r="N421" s="8">
        <v>97.871263139000007</v>
      </c>
      <c r="P421" s="15"/>
      <c r="Q421">
        <f t="shared" si="115"/>
        <v>3</v>
      </c>
      <c r="R421">
        <f t="shared" si="116"/>
        <v>2</v>
      </c>
      <c r="S421">
        <f t="shared" si="117"/>
        <v>4</v>
      </c>
      <c r="T421" s="36">
        <f t="shared" si="118"/>
        <v>2</v>
      </c>
      <c r="U421" s="36">
        <f t="shared" si="119"/>
        <v>1</v>
      </c>
      <c r="V421" s="36">
        <f t="shared" si="120"/>
        <v>4</v>
      </c>
      <c r="W421" s="36">
        <f t="shared" si="121"/>
        <v>1</v>
      </c>
      <c r="X421" s="36">
        <f t="shared" si="122"/>
        <v>2</v>
      </c>
      <c r="Y421" s="36">
        <f t="shared" si="123"/>
        <v>4</v>
      </c>
      <c r="Z421" s="36">
        <f t="shared" si="124"/>
        <v>3</v>
      </c>
      <c r="AA421" s="36">
        <f t="shared" si="125"/>
        <v>3</v>
      </c>
      <c r="AB421" s="36">
        <f t="shared" si="126"/>
        <v>4</v>
      </c>
      <c r="AC421" s="170">
        <f t="shared" si="127"/>
        <v>2.9090909090909092</v>
      </c>
      <c r="AD421" s="36">
        <f t="shared" si="128"/>
        <v>3</v>
      </c>
      <c r="AE421" s="36" t="str">
        <f t="shared" si="114"/>
        <v>Highly Suitable</v>
      </c>
      <c r="AF421" s="171">
        <f t="shared" si="129"/>
        <v>0.63600000000000001</v>
      </c>
      <c r="AG421" s="36" t="str">
        <f t="shared" si="130"/>
        <v>High</v>
      </c>
    </row>
    <row r="422" spans="1:33" x14ac:dyDescent="0.25">
      <c r="A422" t="str">
        <f>INDEX(Aquifer!A:A,MATCH(B422,Aquifer!C:C,0))</f>
        <v>andhra pradesh</v>
      </c>
      <c r="B422" s="29" t="s">
        <v>137</v>
      </c>
      <c r="C422" s="8">
        <v>5.19</v>
      </c>
      <c r="D422" s="7">
        <f>INDEX(Aquifer!L:L,MATCH(B422,Aquifer!C:C,0))*100</f>
        <v>106.91333182760816</v>
      </c>
      <c r="E422" s="7">
        <v>48.5</v>
      </c>
      <c r="F422" s="7">
        <v>68.417379806809421</v>
      </c>
      <c r="G422" s="8">
        <v>99</v>
      </c>
      <c r="H422" s="8">
        <f>INDEX(Aquifer!H:H,MATCH(B422,Aquifer!C:C,0))</f>
        <v>33.85</v>
      </c>
      <c r="I422" s="8">
        <f>INDEX(surface_water_body!E:E,MATCH(B422,surface_water_body!A:A,0))</f>
        <v>1.5773947221780857</v>
      </c>
      <c r="J422" s="8">
        <f>INDEX(Aquifer!J:J,MATCH(B422,Aquifer!C:C,0))*100</f>
        <v>22.196822709811837</v>
      </c>
      <c r="K422" s="8">
        <f>(INDEX(Tariff!D:D,MATCH(Adaptation!A422,Tariff!A:A,0)))*100</f>
        <v>0</v>
      </c>
      <c r="L422" s="8">
        <v>80.760000000000005</v>
      </c>
      <c r="M422" s="8">
        <v>6.9</v>
      </c>
      <c r="N422" s="8">
        <v>84.83</v>
      </c>
      <c r="P422" s="15"/>
      <c r="Q422">
        <f t="shared" si="115"/>
        <v>3</v>
      </c>
      <c r="R422">
        <f t="shared" si="116"/>
        <v>4</v>
      </c>
      <c r="S422">
        <f t="shared" si="117"/>
        <v>3</v>
      </c>
      <c r="T422" s="36">
        <f t="shared" si="118"/>
        <v>4</v>
      </c>
      <c r="U422" s="36">
        <f t="shared" si="119"/>
        <v>1</v>
      </c>
      <c r="V422" s="36">
        <f t="shared" si="120"/>
        <v>4</v>
      </c>
      <c r="W422" s="36">
        <f t="shared" si="121"/>
        <v>2</v>
      </c>
      <c r="X422" s="36">
        <f t="shared" si="122"/>
        <v>1</v>
      </c>
      <c r="Y422" s="36">
        <f t="shared" si="123"/>
        <v>1</v>
      </c>
      <c r="Z422" s="36">
        <f t="shared" si="124"/>
        <v>1</v>
      </c>
      <c r="AA422" s="36">
        <f t="shared" si="125"/>
        <v>3</v>
      </c>
      <c r="AB422" s="36">
        <f t="shared" si="126"/>
        <v>4</v>
      </c>
      <c r="AC422" s="170">
        <f t="shared" si="127"/>
        <v>2.7272727272727271</v>
      </c>
      <c r="AD422" s="36">
        <f t="shared" si="128"/>
        <v>3</v>
      </c>
      <c r="AE422" s="36" t="str">
        <f t="shared" si="114"/>
        <v>Highly Suitable</v>
      </c>
      <c r="AF422" s="171">
        <f t="shared" si="129"/>
        <v>0.41699999999999998</v>
      </c>
      <c r="AG422" s="36" t="str">
        <f t="shared" si="130"/>
        <v>Moderate</v>
      </c>
    </row>
    <row r="423" spans="1:33" x14ac:dyDescent="0.25">
      <c r="A423" t="str">
        <f>INDEX(Aquifer!A:A,MATCH(B423,Aquifer!C:C,0))</f>
        <v>maharashtra</v>
      </c>
      <c r="B423" s="29" t="s">
        <v>138</v>
      </c>
      <c r="C423" s="9">
        <v>5.2521008818594996</v>
      </c>
      <c r="D423" s="7">
        <f>INDEX(Aquifer!L:L,MATCH(B423,Aquifer!C:C,0))*100</f>
        <v>129.83450126733266</v>
      </c>
      <c r="E423" s="7">
        <v>9</v>
      </c>
      <c r="F423" s="7">
        <v>65.601694769294355</v>
      </c>
      <c r="G423" s="8">
        <v>60</v>
      </c>
      <c r="H423" s="8">
        <f>INDEX(Aquifer!H:H,MATCH(B423,Aquifer!C:C,0))</f>
        <v>91.83</v>
      </c>
      <c r="I423" s="8">
        <f>INDEX(surface_water_body!E:E,MATCH(B423,surface_water_body!A:A,0))</f>
        <v>0.68046038009092602</v>
      </c>
      <c r="J423" s="8">
        <f>INDEX(Aquifer!J:J,MATCH(B423,Aquifer!C:C,0))*100</f>
        <v>54.898911353032666</v>
      </c>
      <c r="K423" s="8">
        <f>(INDEX(Tariff!D:D,MATCH(Adaptation!A423,Tariff!A:A,0)))*100</f>
        <v>155</v>
      </c>
      <c r="L423" s="8">
        <v>90.92</v>
      </c>
      <c r="M423" s="8">
        <v>10.029999999999999</v>
      </c>
      <c r="N423" s="8">
        <v>74.53</v>
      </c>
      <c r="P423" s="15"/>
      <c r="Q423">
        <f t="shared" si="115"/>
        <v>4</v>
      </c>
      <c r="R423">
        <f t="shared" si="116"/>
        <v>4</v>
      </c>
      <c r="S423">
        <f t="shared" si="117"/>
        <v>4</v>
      </c>
      <c r="T423" s="36">
        <f t="shared" si="118"/>
        <v>3</v>
      </c>
      <c r="U423" s="36">
        <f t="shared" si="119"/>
        <v>2</v>
      </c>
      <c r="V423" s="36">
        <f t="shared" si="120"/>
        <v>2</v>
      </c>
      <c r="W423" s="36">
        <f t="shared" si="121"/>
        <v>1</v>
      </c>
      <c r="X423" s="36">
        <f t="shared" si="122"/>
        <v>3</v>
      </c>
      <c r="Y423" s="36">
        <f t="shared" si="123"/>
        <v>3</v>
      </c>
      <c r="Z423" s="36">
        <f t="shared" si="124"/>
        <v>1</v>
      </c>
      <c r="AA423" s="36">
        <f t="shared" si="125"/>
        <v>2</v>
      </c>
      <c r="AB423" s="36">
        <f t="shared" si="126"/>
        <v>3</v>
      </c>
      <c r="AC423" s="170">
        <f t="shared" si="127"/>
        <v>2.7272727272727271</v>
      </c>
      <c r="AD423" s="36">
        <f t="shared" si="128"/>
        <v>3</v>
      </c>
      <c r="AE423" s="36" t="str">
        <f t="shared" si="114"/>
        <v>Highly Suitable</v>
      </c>
      <c r="AF423" s="171">
        <f t="shared" si="129"/>
        <v>0.41699999999999998</v>
      </c>
      <c r="AG423" s="36" t="str">
        <f t="shared" si="130"/>
        <v>Moderate</v>
      </c>
    </row>
    <row r="424" spans="1:33" x14ac:dyDescent="0.25">
      <c r="A424" t="str">
        <f>INDEX(Aquifer!A:A,MATCH(B424,Aquifer!C:C,0))</f>
        <v>karnataka</v>
      </c>
      <c r="B424" s="29" t="s">
        <v>536</v>
      </c>
      <c r="C424" s="9">
        <v>5.3289999999999997</v>
      </c>
      <c r="D424" s="7">
        <f>INDEX(Aquifer!L:L,MATCH(B424,Aquifer!C:C,0))*100</f>
        <v>125.82192709039165</v>
      </c>
      <c r="E424" s="7">
        <v>28.4</v>
      </c>
      <c r="F424" s="7">
        <v>49.940918042720803</v>
      </c>
      <c r="G424" s="8">
        <v>8</v>
      </c>
      <c r="H424" s="8">
        <f>INDEX(Aquifer!H:H,MATCH(B424,Aquifer!C:C,0))</f>
        <v>150.84</v>
      </c>
      <c r="I424" s="8">
        <f>INDEX(surface_water_body!E:E,MATCH(B424,surface_water_body!A:A,0))</f>
        <v>1.7901903194174349E-3</v>
      </c>
      <c r="J424" s="8">
        <f>INDEX(Aquifer!J:J,MATCH(B424,Aquifer!C:C,0))*100</f>
        <v>16.9702405593119</v>
      </c>
      <c r="K424" s="8">
        <f>(INDEX(Tariff!D:D,MATCH(Adaptation!A424,Tariff!A:A,0)))*100</f>
        <v>0</v>
      </c>
      <c r="L424" s="8">
        <v>72.78</v>
      </c>
      <c r="M424" s="8">
        <v>10.4</v>
      </c>
      <c r="N424" s="8">
        <v>93.38000000000001</v>
      </c>
      <c r="P424" s="15"/>
      <c r="Q424">
        <f t="shared" si="115"/>
        <v>4</v>
      </c>
      <c r="R424">
        <f t="shared" si="116"/>
        <v>4</v>
      </c>
      <c r="S424">
        <f t="shared" si="117"/>
        <v>3</v>
      </c>
      <c r="T424" s="36">
        <f t="shared" si="118"/>
        <v>3</v>
      </c>
      <c r="U424" s="36">
        <f t="shared" si="119"/>
        <v>4</v>
      </c>
      <c r="V424" s="36">
        <f t="shared" si="120"/>
        <v>1</v>
      </c>
      <c r="W424" s="36">
        <f t="shared" si="121"/>
        <v>1</v>
      </c>
      <c r="X424" s="36">
        <f t="shared" si="122"/>
        <v>1</v>
      </c>
      <c r="Y424" s="36">
        <f t="shared" si="123"/>
        <v>1</v>
      </c>
      <c r="Z424" s="36">
        <f t="shared" si="124"/>
        <v>2</v>
      </c>
      <c r="AA424" s="36">
        <f t="shared" si="125"/>
        <v>2</v>
      </c>
      <c r="AB424" s="36">
        <f t="shared" si="126"/>
        <v>4</v>
      </c>
      <c r="AC424" s="170">
        <f t="shared" si="127"/>
        <v>2.3636363636363638</v>
      </c>
      <c r="AD424" s="36">
        <f t="shared" si="128"/>
        <v>2</v>
      </c>
      <c r="AE424" s="36" t="str">
        <f t="shared" si="114"/>
        <v>Moderatly Suitable</v>
      </c>
      <c r="AF424" s="171">
        <f t="shared" si="129"/>
        <v>8.7999999999999995E-2</v>
      </c>
      <c r="AG424" s="36" t="str">
        <f t="shared" si="130"/>
        <v>Very Low</v>
      </c>
    </row>
    <row r="425" spans="1:33" x14ac:dyDescent="0.25">
      <c r="A425" t="str">
        <f>INDEX(Aquifer!A:A,MATCH(B425,Aquifer!C:C,0))</f>
        <v>gujarat</v>
      </c>
      <c r="B425" s="29" t="s">
        <v>139</v>
      </c>
      <c r="C425" s="9">
        <v>5.3775841751440998</v>
      </c>
      <c r="D425" s="7">
        <f>INDEX(Aquifer!L:L,MATCH(B425,Aquifer!C:C,0))*100</f>
        <v>107.73773460759213</v>
      </c>
      <c r="E425" s="7">
        <v>51</v>
      </c>
      <c r="F425" s="7">
        <v>75.537298327082212</v>
      </c>
      <c r="G425" s="8">
        <v>100</v>
      </c>
      <c r="H425" s="8">
        <f>INDEX(Aquifer!H:H,MATCH(B425,Aquifer!C:C,0))</f>
        <v>30.91</v>
      </c>
      <c r="I425" s="8">
        <f>INDEX(surface_water_body!E:E,MATCH(B425,surface_water_body!A:A,0))</f>
        <v>0.93262474102933179</v>
      </c>
      <c r="J425" s="8">
        <f>INDEX(Aquifer!J:J,MATCH(B425,Aquifer!C:C,0))*100</f>
        <v>59.021026343969233</v>
      </c>
      <c r="K425" s="8">
        <f>(INDEX(Tariff!D:D,MATCH(Adaptation!A425,Tariff!A:A,0)))*100</f>
        <v>60</v>
      </c>
      <c r="L425" s="8">
        <v>52.17</v>
      </c>
      <c r="M425" s="8">
        <v>5.7</v>
      </c>
      <c r="N425" s="8">
        <v>66.349999999999994</v>
      </c>
      <c r="P425" s="15"/>
      <c r="Q425">
        <f t="shared" si="115"/>
        <v>4</v>
      </c>
      <c r="R425">
        <f t="shared" si="116"/>
        <v>4</v>
      </c>
      <c r="S425">
        <f t="shared" si="117"/>
        <v>2</v>
      </c>
      <c r="T425" s="36">
        <f t="shared" si="118"/>
        <v>4</v>
      </c>
      <c r="U425" s="36">
        <f t="shared" si="119"/>
        <v>1</v>
      </c>
      <c r="V425" s="36">
        <f t="shared" si="120"/>
        <v>4</v>
      </c>
      <c r="W425" s="36">
        <f t="shared" si="121"/>
        <v>1</v>
      </c>
      <c r="X425" s="36">
        <f t="shared" si="122"/>
        <v>3</v>
      </c>
      <c r="Y425" s="36">
        <f t="shared" si="123"/>
        <v>1</v>
      </c>
      <c r="Z425" s="36">
        <f t="shared" si="124"/>
        <v>2</v>
      </c>
      <c r="AA425" s="36">
        <f t="shared" si="125"/>
        <v>3</v>
      </c>
      <c r="AB425" s="36">
        <f t="shared" si="126"/>
        <v>3</v>
      </c>
      <c r="AC425" s="170">
        <f t="shared" si="127"/>
        <v>2.8181818181818183</v>
      </c>
      <c r="AD425" s="36">
        <f t="shared" si="128"/>
        <v>3</v>
      </c>
      <c r="AE425" s="36" t="str">
        <f t="shared" si="114"/>
        <v>Highly Suitable</v>
      </c>
      <c r="AF425" s="171">
        <f t="shared" si="129"/>
        <v>0.52700000000000002</v>
      </c>
      <c r="AG425" s="36" t="str">
        <f t="shared" si="130"/>
        <v>Moderate</v>
      </c>
    </row>
    <row r="426" spans="1:33" x14ac:dyDescent="0.25">
      <c r="A426" t="str">
        <f>INDEX(Aquifer!A:A,MATCH(B426,Aquifer!C:C,0))</f>
        <v>rajasthan</v>
      </c>
      <c r="B426" s="29" t="s">
        <v>537</v>
      </c>
      <c r="C426" s="9">
        <v>5.4775582197819004</v>
      </c>
      <c r="D426" s="7">
        <f>INDEX(Aquifer!L:L,MATCH(B426,Aquifer!C:C,0))*100</f>
        <v>157.24765752756988</v>
      </c>
      <c r="E426" s="7">
        <v>36.5</v>
      </c>
      <c r="F426" s="7">
        <v>77.512248110133228</v>
      </c>
      <c r="G426" s="8">
        <v>96</v>
      </c>
      <c r="H426" s="8">
        <f>INDEX(Aquifer!H:H,MATCH(B426,Aquifer!C:C,0))</f>
        <v>163.30000000000001</v>
      </c>
      <c r="I426" s="8">
        <f>INDEX(surface_water_body!E:E,MATCH(B426,surface_water_body!A:A,0))</f>
        <v>64.405710264025899</v>
      </c>
      <c r="J426" s="8">
        <f>INDEX(Aquifer!J:J,MATCH(B426,Aquifer!C:C,0))*100</f>
        <v>41.781389617124944</v>
      </c>
      <c r="K426" s="8">
        <f>(INDEX(Tariff!D:D,MATCH(Adaptation!A426,Tariff!A:A,0)))*100</f>
        <v>167</v>
      </c>
      <c r="L426" s="8">
        <v>82.98</v>
      </c>
      <c r="M426" s="8">
        <v>10.9</v>
      </c>
      <c r="N426" s="8">
        <v>76.804474010000007</v>
      </c>
      <c r="P426" s="15"/>
      <c r="Q426">
        <f t="shared" si="115"/>
        <v>4</v>
      </c>
      <c r="R426">
        <f t="shared" si="116"/>
        <v>3</v>
      </c>
      <c r="S426">
        <f t="shared" si="117"/>
        <v>3</v>
      </c>
      <c r="T426" s="36">
        <f t="shared" si="118"/>
        <v>4</v>
      </c>
      <c r="U426" s="36">
        <f t="shared" si="119"/>
        <v>1</v>
      </c>
      <c r="V426" s="36">
        <f t="shared" si="120"/>
        <v>1</v>
      </c>
      <c r="W426" s="36">
        <f t="shared" si="121"/>
        <v>4</v>
      </c>
      <c r="X426" s="36">
        <f t="shared" si="122"/>
        <v>2</v>
      </c>
      <c r="Y426" s="36">
        <f t="shared" si="123"/>
        <v>3</v>
      </c>
      <c r="Z426" s="36">
        <f t="shared" si="124"/>
        <v>1</v>
      </c>
      <c r="AA426" s="36">
        <f t="shared" si="125"/>
        <v>2</v>
      </c>
      <c r="AB426" s="36">
        <f t="shared" si="126"/>
        <v>3</v>
      </c>
      <c r="AC426" s="170">
        <f t="shared" si="127"/>
        <v>2.7272727272727271</v>
      </c>
      <c r="AD426" s="36">
        <f t="shared" si="128"/>
        <v>3</v>
      </c>
      <c r="AE426" s="36" t="str">
        <f t="shared" si="114"/>
        <v>Highly Suitable</v>
      </c>
      <c r="AF426" s="171">
        <f t="shared" si="129"/>
        <v>0.41699999999999998</v>
      </c>
      <c r="AG426" s="36" t="str">
        <f t="shared" si="130"/>
        <v>Moderate</v>
      </c>
    </row>
    <row r="427" spans="1:33" x14ac:dyDescent="0.25">
      <c r="A427" t="str">
        <f>INDEX(Aquifer!A:A,MATCH(B427,Aquifer!C:C,0))</f>
        <v>rajasthan</v>
      </c>
      <c r="B427" s="29" t="s">
        <v>140</v>
      </c>
      <c r="C427" s="9">
        <v>5.3392300484652004</v>
      </c>
      <c r="D427" s="7">
        <f>INDEX(Aquifer!L:L,MATCH(B427,Aquifer!C:C,0))*100</f>
        <v>122.46916415688926</v>
      </c>
      <c r="E427" s="7">
        <v>46.3</v>
      </c>
      <c r="F427" s="7">
        <v>77.403353887460469</v>
      </c>
      <c r="G427" s="8">
        <v>40</v>
      </c>
      <c r="H427" s="8">
        <f>INDEX(Aquifer!H:H,MATCH(B427,Aquifer!C:C,0))</f>
        <v>137.21</v>
      </c>
      <c r="I427" s="8">
        <f>INDEX(surface_water_body!E:E,MATCH(B427,surface_water_body!A:A,0))</f>
        <v>0</v>
      </c>
      <c r="J427" s="8">
        <f>INDEX(Aquifer!J:J,MATCH(B427,Aquifer!C:C,0))*100</f>
        <v>51.81298045551744</v>
      </c>
      <c r="K427" s="8">
        <f>(INDEX(Tariff!D:D,MATCH(Adaptation!A427,Tariff!A:A,0)))*100</f>
        <v>167</v>
      </c>
      <c r="L427" s="8">
        <v>28.939999999999998</v>
      </c>
      <c r="M427" s="8">
        <v>36.700000000000003</v>
      </c>
      <c r="N427" s="8">
        <v>12.437674747999999</v>
      </c>
      <c r="P427" s="15"/>
      <c r="Q427">
        <f t="shared" si="115"/>
        <v>4</v>
      </c>
      <c r="R427">
        <f t="shared" si="116"/>
        <v>4</v>
      </c>
      <c r="S427">
        <f t="shared" si="117"/>
        <v>3</v>
      </c>
      <c r="T427" s="36">
        <f t="shared" si="118"/>
        <v>4</v>
      </c>
      <c r="U427" s="36">
        <f t="shared" si="119"/>
        <v>3</v>
      </c>
      <c r="V427" s="36">
        <f t="shared" si="120"/>
        <v>1</v>
      </c>
      <c r="W427" s="36">
        <f t="shared" si="121"/>
        <v>1</v>
      </c>
      <c r="X427" s="36">
        <f t="shared" si="122"/>
        <v>3</v>
      </c>
      <c r="Y427" s="36">
        <f t="shared" si="123"/>
        <v>3</v>
      </c>
      <c r="Z427" s="36">
        <f t="shared" si="124"/>
        <v>3</v>
      </c>
      <c r="AA427" s="36">
        <f t="shared" si="125"/>
        <v>1</v>
      </c>
      <c r="AB427" s="36">
        <f t="shared" si="126"/>
        <v>1</v>
      </c>
      <c r="AC427" s="170">
        <f t="shared" si="127"/>
        <v>2.5454545454545454</v>
      </c>
      <c r="AD427" s="36">
        <f t="shared" si="128"/>
        <v>3</v>
      </c>
      <c r="AE427" s="36" t="str">
        <f t="shared" si="114"/>
        <v>Highly Suitable</v>
      </c>
      <c r="AF427" s="171">
        <f t="shared" si="129"/>
        <v>0.22</v>
      </c>
      <c r="AG427" s="36" t="str">
        <f t="shared" si="130"/>
        <v>Low</v>
      </c>
    </row>
    <row r="428" spans="1:33" x14ac:dyDescent="0.25">
      <c r="A428" t="str">
        <f>INDEX(Aquifer!A:A,MATCH(B428,Aquifer!C:C,0))</f>
        <v>madhya pradesh</v>
      </c>
      <c r="B428" s="29" t="s">
        <v>538</v>
      </c>
      <c r="C428" s="9">
        <v>5.0962992590437999</v>
      </c>
      <c r="D428" s="7">
        <f>INDEX(Aquifer!L:L,MATCH(B428,Aquifer!C:C,0))*100</f>
        <v>196.131607248118</v>
      </c>
      <c r="E428" s="7">
        <v>65.8</v>
      </c>
      <c r="F428" s="7">
        <v>72.477441730594009</v>
      </c>
      <c r="G428" s="8">
        <v>100</v>
      </c>
      <c r="H428" s="8">
        <f>INDEX(Aquifer!H:H,MATCH(B428,Aquifer!C:C,0))</f>
        <v>36.049999999999997</v>
      </c>
      <c r="I428" s="8">
        <f>INDEX(surface_water_body!E:E,MATCH(B428,surface_water_body!A:A,0))</f>
        <v>0.40298529978420822</v>
      </c>
      <c r="J428" s="8">
        <f>INDEX(Aquifer!J:J,MATCH(B428,Aquifer!C:C,0))*100</f>
        <v>72.349132247951474</v>
      </c>
      <c r="K428" s="8">
        <f>(INDEX(Tariff!D:D,MATCH(Adaptation!A428,Tariff!A:A,0)))*100</f>
        <v>135</v>
      </c>
      <c r="L428" s="8">
        <v>50.44</v>
      </c>
      <c r="M428" s="8">
        <v>13.1</v>
      </c>
      <c r="N428" s="8">
        <v>77.06</v>
      </c>
      <c r="P428" s="15"/>
      <c r="Q428">
        <f t="shared" si="115"/>
        <v>3</v>
      </c>
      <c r="R428">
        <f t="shared" si="116"/>
        <v>2</v>
      </c>
      <c r="S428">
        <f t="shared" si="117"/>
        <v>2</v>
      </c>
      <c r="T428" s="36">
        <f t="shared" si="118"/>
        <v>4</v>
      </c>
      <c r="U428" s="36">
        <f t="shared" si="119"/>
        <v>1</v>
      </c>
      <c r="V428" s="36">
        <f t="shared" si="120"/>
        <v>4</v>
      </c>
      <c r="W428" s="36">
        <f t="shared" si="121"/>
        <v>1</v>
      </c>
      <c r="X428" s="36">
        <f t="shared" si="122"/>
        <v>3</v>
      </c>
      <c r="Y428" s="36">
        <f t="shared" si="123"/>
        <v>2</v>
      </c>
      <c r="Z428" s="36">
        <f t="shared" si="124"/>
        <v>2</v>
      </c>
      <c r="AA428" s="36">
        <f t="shared" si="125"/>
        <v>2</v>
      </c>
      <c r="AB428" s="36">
        <f t="shared" si="126"/>
        <v>3</v>
      </c>
      <c r="AC428" s="170">
        <f t="shared" si="127"/>
        <v>2.5454545454545454</v>
      </c>
      <c r="AD428" s="36">
        <f t="shared" si="128"/>
        <v>3</v>
      </c>
      <c r="AE428" s="36" t="str">
        <f t="shared" si="114"/>
        <v>Highly Suitable</v>
      </c>
      <c r="AF428" s="171">
        <f t="shared" si="129"/>
        <v>0.22</v>
      </c>
      <c r="AG428" s="36" t="str">
        <f t="shared" si="130"/>
        <v>Low</v>
      </c>
    </row>
    <row r="429" spans="1:33" x14ac:dyDescent="0.25">
      <c r="A429" t="str">
        <f>INDEX(Aquifer!A:A,MATCH(B429,Aquifer!C:C,0))</f>
        <v>madhya pradesh</v>
      </c>
      <c r="B429" s="29" t="s">
        <v>539</v>
      </c>
      <c r="C429" s="9">
        <v>5.3207173038227999</v>
      </c>
      <c r="D429" s="7">
        <f>INDEX(Aquifer!L:L,MATCH(B429,Aquifer!C:C,0))*100</f>
        <v>212.08346647415487</v>
      </c>
      <c r="E429" s="7">
        <v>51</v>
      </c>
      <c r="F429" s="7">
        <v>75.48705210669732</v>
      </c>
      <c r="G429" s="8">
        <v>100</v>
      </c>
      <c r="H429" s="8">
        <f>INDEX(Aquifer!H:H,MATCH(B429,Aquifer!C:C,0))</f>
        <v>65.400000000000006</v>
      </c>
      <c r="I429" s="8">
        <f>INDEX(surface_water_body!E:E,MATCH(B429,surface_water_body!A:A,0))</f>
        <v>0.94783395388194236</v>
      </c>
      <c r="J429" s="8">
        <f>INDEX(Aquifer!J:J,MATCH(B429,Aquifer!C:C,0))*100</f>
        <v>61.861700634867567</v>
      </c>
      <c r="K429" s="8">
        <f>(INDEX(Tariff!D:D,MATCH(Adaptation!A429,Tariff!A:A,0)))*100</f>
        <v>135</v>
      </c>
      <c r="L429" s="8">
        <v>58.709999999999994</v>
      </c>
      <c r="M429" s="8">
        <v>10.4</v>
      </c>
      <c r="N429" s="8">
        <v>70.960000000000008</v>
      </c>
      <c r="P429" s="15"/>
      <c r="Q429">
        <f t="shared" si="115"/>
        <v>4</v>
      </c>
      <c r="R429">
        <f t="shared" si="116"/>
        <v>2</v>
      </c>
      <c r="S429">
        <f t="shared" si="117"/>
        <v>2</v>
      </c>
      <c r="T429" s="36">
        <f t="shared" si="118"/>
        <v>4</v>
      </c>
      <c r="U429" s="36">
        <f t="shared" si="119"/>
        <v>1</v>
      </c>
      <c r="V429" s="36">
        <f t="shared" si="120"/>
        <v>3</v>
      </c>
      <c r="W429" s="36">
        <f t="shared" si="121"/>
        <v>1</v>
      </c>
      <c r="X429" s="36">
        <f t="shared" si="122"/>
        <v>3</v>
      </c>
      <c r="Y429" s="36">
        <f t="shared" si="123"/>
        <v>2</v>
      </c>
      <c r="Z429" s="36">
        <f t="shared" si="124"/>
        <v>2</v>
      </c>
      <c r="AA429" s="36">
        <f t="shared" si="125"/>
        <v>2</v>
      </c>
      <c r="AB429" s="36">
        <f t="shared" si="126"/>
        <v>3</v>
      </c>
      <c r="AC429" s="170">
        <f t="shared" si="127"/>
        <v>2.5454545454545454</v>
      </c>
      <c r="AD429" s="36">
        <f t="shared" si="128"/>
        <v>3</v>
      </c>
      <c r="AE429" s="36" t="str">
        <f t="shared" si="114"/>
        <v>Highly Suitable</v>
      </c>
      <c r="AF429" s="171">
        <f t="shared" si="129"/>
        <v>0.22</v>
      </c>
      <c r="AG429" s="36" t="str">
        <f t="shared" si="130"/>
        <v>Low</v>
      </c>
    </row>
    <row r="430" spans="1:33" x14ac:dyDescent="0.25">
      <c r="A430" t="str">
        <f>INDEX(Aquifer!A:A,MATCH(B430,Aquifer!C:C,0))</f>
        <v>madhya pradesh</v>
      </c>
      <c r="B430" s="29" t="s">
        <v>141</v>
      </c>
      <c r="C430" s="9">
        <v>5.2618626125935997</v>
      </c>
      <c r="D430" s="7">
        <f>INDEX(Aquifer!L:L,MATCH(B430,Aquifer!C:C,0))*100</f>
        <v>186.21057400101927</v>
      </c>
      <c r="E430" s="7">
        <v>44</v>
      </c>
      <c r="F430" s="7">
        <v>74.642073067757494</v>
      </c>
      <c r="G430" s="8">
        <v>84</v>
      </c>
      <c r="H430" s="8">
        <f>INDEX(Aquifer!H:H,MATCH(B430,Aquifer!C:C,0))</f>
        <v>41.48</v>
      </c>
      <c r="I430" s="8">
        <f>INDEX(surface_water_body!E:E,MATCH(B430,surface_water_body!A:A,0))</f>
        <v>0</v>
      </c>
      <c r="J430" s="8">
        <f>INDEX(Aquifer!J:J,MATCH(B430,Aquifer!C:C,0))*100</f>
        <v>40.983424787523724</v>
      </c>
      <c r="K430" s="8">
        <f>(INDEX(Tariff!D:D,MATCH(Adaptation!A430,Tariff!A:A,0)))*100</f>
        <v>135</v>
      </c>
      <c r="L430" s="8">
        <v>79.42</v>
      </c>
      <c r="M430" s="8">
        <v>7.9</v>
      </c>
      <c r="N430" s="8">
        <v>67.22</v>
      </c>
      <c r="P430" s="15"/>
      <c r="Q430">
        <f t="shared" si="115"/>
        <v>4</v>
      </c>
      <c r="R430">
        <f t="shared" si="116"/>
        <v>2</v>
      </c>
      <c r="S430">
        <f t="shared" si="117"/>
        <v>3</v>
      </c>
      <c r="T430" s="36">
        <f t="shared" si="118"/>
        <v>4</v>
      </c>
      <c r="U430" s="36">
        <f t="shared" si="119"/>
        <v>1</v>
      </c>
      <c r="V430" s="36">
        <f t="shared" si="120"/>
        <v>4</v>
      </c>
      <c r="W430" s="36">
        <f t="shared" si="121"/>
        <v>1</v>
      </c>
      <c r="X430" s="36">
        <f t="shared" si="122"/>
        <v>2</v>
      </c>
      <c r="Y430" s="36">
        <f t="shared" si="123"/>
        <v>2</v>
      </c>
      <c r="Z430" s="36">
        <f t="shared" si="124"/>
        <v>1</v>
      </c>
      <c r="AA430" s="36">
        <f t="shared" si="125"/>
        <v>3</v>
      </c>
      <c r="AB430" s="36">
        <f t="shared" si="126"/>
        <v>3</v>
      </c>
      <c r="AC430" s="170">
        <f t="shared" si="127"/>
        <v>2.6363636363636362</v>
      </c>
      <c r="AD430" s="36">
        <f t="shared" si="128"/>
        <v>3</v>
      </c>
      <c r="AE430" s="36" t="str">
        <f t="shared" si="114"/>
        <v>Highly Suitable</v>
      </c>
      <c r="AF430" s="171">
        <f t="shared" si="129"/>
        <v>0.32700000000000001</v>
      </c>
      <c r="AG430" s="36" t="str">
        <f t="shared" si="130"/>
        <v>Low</v>
      </c>
    </row>
    <row r="431" spans="1:33" x14ac:dyDescent="0.25">
      <c r="A431" t="str">
        <f>INDEX(Aquifer!A:A,MATCH(B431,Aquifer!C:C,0))</f>
        <v>jharkhand</v>
      </c>
      <c r="B431" s="29" t="s">
        <v>142</v>
      </c>
      <c r="C431" s="9">
        <v>5.1245887458987998</v>
      </c>
      <c r="D431" s="7">
        <f>INDEX(Aquifer!L:L,MATCH(B431,Aquifer!C:C,0))*100</f>
        <v>125.7023783316</v>
      </c>
      <c r="E431" s="7">
        <v>5.8</v>
      </c>
      <c r="F431" s="7">
        <v>35.925721640007353</v>
      </c>
      <c r="G431" s="8">
        <v>37</v>
      </c>
      <c r="H431" s="8">
        <f>INDEX(Aquifer!H:H,MATCH(B431,Aquifer!C:C,0))</f>
        <v>17.84</v>
      </c>
      <c r="I431" s="8">
        <f>INDEX(surface_water_body!E:E,MATCH(B431,surface_water_body!A:A,0))</f>
        <v>0.46318052682056582</v>
      </c>
      <c r="J431" s="8">
        <f>INDEX(Aquifer!J:J,MATCH(B431,Aquifer!C:C,0))*100</f>
        <v>24.654044969475105</v>
      </c>
      <c r="K431" s="8">
        <f>(INDEX(Tariff!D:D,MATCH(Adaptation!A431,Tariff!A:A,0)))*100</f>
        <v>95</v>
      </c>
      <c r="L431" s="8">
        <v>75.55</v>
      </c>
      <c r="M431" s="8">
        <v>5.5</v>
      </c>
      <c r="N431" s="8">
        <v>77.87</v>
      </c>
      <c r="P431" s="15"/>
      <c r="Q431">
        <f t="shared" si="115"/>
        <v>3</v>
      </c>
      <c r="R431">
        <f t="shared" si="116"/>
        <v>4</v>
      </c>
      <c r="S431">
        <f t="shared" si="117"/>
        <v>4</v>
      </c>
      <c r="T431" s="36">
        <f t="shared" si="118"/>
        <v>2</v>
      </c>
      <c r="U431" s="36">
        <f t="shared" si="119"/>
        <v>3</v>
      </c>
      <c r="V431" s="36">
        <f t="shared" si="120"/>
        <v>4</v>
      </c>
      <c r="W431" s="36">
        <f t="shared" si="121"/>
        <v>1</v>
      </c>
      <c r="X431" s="36">
        <f t="shared" si="122"/>
        <v>1</v>
      </c>
      <c r="Y431" s="36">
        <f t="shared" si="123"/>
        <v>2</v>
      </c>
      <c r="Z431" s="36">
        <f t="shared" si="124"/>
        <v>1</v>
      </c>
      <c r="AA431" s="36">
        <f t="shared" si="125"/>
        <v>3</v>
      </c>
      <c r="AB431" s="36">
        <f t="shared" si="126"/>
        <v>3</v>
      </c>
      <c r="AC431" s="170">
        <f t="shared" si="127"/>
        <v>2.5454545454545454</v>
      </c>
      <c r="AD431" s="36">
        <f t="shared" si="128"/>
        <v>3</v>
      </c>
      <c r="AE431" s="36" t="str">
        <f t="shared" si="114"/>
        <v>Highly Suitable</v>
      </c>
      <c r="AF431" s="171">
        <f t="shared" si="129"/>
        <v>0.22</v>
      </c>
      <c r="AG431" s="36" t="str">
        <f t="shared" si="130"/>
        <v>Low</v>
      </c>
    </row>
    <row r="432" spans="1:33" x14ac:dyDescent="0.25">
      <c r="A432" t="str">
        <f>INDEX(Aquifer!A:A,MATCH(B432,Aquifer!C:C,0))</f>
        <v>karnataka</v>
      </c>
      <c r="B432" s="29" t="s">
        <v>143</v>
      </c>
      <c r="C432" s="8">
        <v>5.39</v>
      </c>
      <c r="D432" s="7">
        <f>INDEX(Aquifer!L:L,MATCH(B432,Aquifer!C:C,0))*100</f>
        <v>145.18020925469946</v>
      </c>
      <c r="E432" s="7">
        <v>28</v>
      </c>
      <c r="F432" s="7">
        <v>62.221801904041364</v>
      </c>
      <c r="G432" s="8">
        <v>100</v>
      </c>
      <c r="H432" s="8">
        <f>INDEX(Aquifer!H:H,MATCH(B432,Aquifer!C:C,0))</f>
        <v>60.99</v>
      </c>
      <c r="I432" s="8">
        <f>INDEX(surface_water_body!E:E,MATCH(B432,surface_water_body!A:A,0))</f>
        <v>0.39199990925767819</v>
      </c>
      <c r="J432" s="8">
        <f>INDEX(Aquifer!J:J,MATCH(B432,Aquifer!C:C,0))*100</f>
        <v>77.599576218783241</v>
      </c>
      <c r="K432" s="8">
        <f>(INDEX(Tariff!D:D,MATCH(Adaptation!A432,Tariff!A:A,0)))*100</f>
        <v>0</v>
      </c>
      <c r="L432" s="8">
        <v>57.16</v>
      </c>
      <c r="M432" s="8">
        <v>10.7</v>
      </c>
      <c r="N432" s="8">
        <v>76.039999999999992</v>
      </c>
      <c r="P432" s="15"/>
      <c r="Q432">
        <f t="shared" si="115"/>
        <v>4</v>
      </c>
      <c r="R432">
        <f t="shared" si="116"/>
        <v>3</v>
      </c>
      <c r="S432">
        <f t="shared" si="117"/>
        <v>3</v>
      </c>
      <c r="T432" s="36">
        <f t="shared" si="118"/>
        <v>3</v>
      </c>
      <c r="U432" s="36">
        <f t="shared" si="119"/>
        <v>1</v>
      </c>
      <c r="V432" s="36">
        <f t="shared" si="120"/>
        <v>3</v>
      </c>
      <c r="W432" s="36">
        <f t="shared" si="121"/>
        <v>1</v>
      </c>
      <c r="X432" s="36">
        <f t="shared" si="122"/>
        <v>4</v>
      </c>
      <c r="Y432" s="36">
        <f t="shared" si="123"/>
        <v>1</v>
      </c>
      <c r="Z432" s="36">
        <f t="shared" si="124"/>
        <v>2</v>
      </c>
      <c r="AA432" s="36">
        <f t="shared" si="125"/>
        <v>2</v>
      </c>
      <c r="AB432" s="36">
        <f t="shared" si="126"/>
        <v>3</v>
      </c>
      <c r="AC432" s="170">
        <f t="shared" si="127"/>
        <v>2.6363636363636362</v>
      </c>
      <c r="AD432" s="36">
        <f t="shared" si="128"/>
        <v>3</v>
      </c>
      <c r="AE432" s="36" t="str">
        <f t="shared" si="114"/>
        <v>Highly Suitable</v>
      </c>
      <c r="AF432" s="171">
        <f t="shared" si="129"/>
        <v>0.32700000000000001</v>
      </c>
      <c r="AG432" s="36" t="str">
        <f t="shared" si="130"/>
        <v>Low</v>
      </c>
    </row>
    <row r="433" spans="1:33" x14ac:dyDescent="0.25">
      <c r="A433" t="str">
        <f>INDEX(Aquifer!A:A,MATCH(B433,Aquifer!C:C,0))</f>
        <v>maharashtra</v>
      </c>
      <c r="B433" s="29" t="s">
        <v>144</v>
      </c>
      <c r="C433" s="9">
        <v>5.3024846970226003</v>
      </c>
      <c r="D433" s="7">
        <f>INDEX(Aquifer!L:L,MATCH(B433,Aquifer!C:C,0))*100</f>
        <v>117.0435080507023</v>
      </c>
      <c r="E433" s="7">
        <v>50.7</v>
      </c>
      <c r="F433" s="7">
        <v>65.512497513757211</v>
      </c>
      <c r="G433" s="8">
        <v>99</v>
      </c>
      <c r="H433" s="8">
        <f>INDEX(Aquifer!H:H,MATCH(B433,Aquifer!C:C,0))</f>
        <v>54.88</v>
      </c>
      <c r="I433" s="8">
        <f>INDEX(surface_water_body!E:E,MATCH(B433,surface_water_body!A:A,0))</f>
        <v>2.4469267171057609</v>
      </c>
      <c r="J433" s="8">
        <f>INDEX(Aquifer!J:J,MATCH(B433,Aquifer!C:C,0))*100</f>
        <v>81.570490428950677</v>
      </c>
      <c r="K433" s="8">
        <f>(INDEX(Tariff!D:D,MATCH(Adaptation!A433,Tariff!A:A,0)))*100</f>
        <v>155</v>
      </c>
      <c r="L433" s="8">
        <v>91.9</v>
      </c>
      <c r="M433" s="8">
        <v>9.9</v>
      </c>
      <c r="N433" s="8">
        <v>78.03</v>
      </c>
      <c r="P433" s="15"/>
      <c r="Q433">
        <f t="shared" si="115"/>
        <v>4</v>
      </c>
      <c r="R433">
        <f t="shared" si="116"/>
        <v>4</v>
      </c>
      <c r="S433">
        <f t="shared" si="117"/>
        <v>2</v>
      </c>
      <c r="T433" s="36">
        <f t="shared" si="118"/>
        <v>3</v>
      </c>
      <c r="U433" s="36">
        <f t="shared" si="119"/>
        <v>1</v>
      </c>
      <c r="V433" s="36">
        <f t="shared" si="120"/>
        <v>3</v>
      </c>
      <c r="W433" s="36">
        <f t="shared" si="121"/>
        <v>2</v>
      </c>
      <c r="X433" s="36">
        <f t="shared" si="122"/>
        <v>4</v>
      </c>
      <c r="Y433" s="36">
        <f t="shared" si="123"/>
        <v>3</v>
      </c>
      <c r="Z433" s="36">
        <f t="shared" si="124"/>
        <v>1</v>
      </c>
      <c r="AA433" s="36">
        <f t="shared" si="125"/>
        <v>3</v>
      </c>
      <c r="AB433" s="36">
        <f t="shared" si="126"/>
        <v>3</v>
      </c>
      <c r="AC433" s="170">
        <f t="shared" si="127"/>
        <v>2.9090909090909092</v>
      </c>
      <c r="AD433" s="36">
        <f t="shared" si="128"/>
        <v>3</v>
      </c>
      <c r="AE433" s="36" t="str">
        <f t="shared" si="114"/>
        <v>Highly Suitable</v>
      </c>
      <c r="AF433" s="171">
        <f t="shared" si="129"/>
        <v>0.63600000000000001</v>
      </c>
      <c r="AG433" s="36" t="str">
        <f t="shared" si="130"/>
        <v>High</v>
      </c>
    </row>
    <row r="434" spans="1:33" x14ac:dyDescent="0.25">
      <c r="A434" t="str">
        <f>INDEX(Aquifer!A:A,MATCH(B434,Aquifer!C:C,0))</f>
        <v>rajasthan</v>
      </c>
      <c r="B434" s="29" t="s">
        <v>540</v>
      </c>
      <c r="C434" s="9">
        <v>5.5833001890674003</v>
      </c>
      <c r="D434" s="7">
        <f>INDEX(Aquifer!L:L,MATCH(B434,Aquifer!C:C,0))*100</f>
        <v>126.88266310706393</v>
      </c>
      <c r="E434" s="7">
        <v>21.3</v>
      </c>
      <c r="F434" s="7">
        <v>76.124317003689342</v>
      </c>
      <c r="G434" s="8">
        <v>90</v>
      </c>
      <c r="H434" s="8">
        <f>INDEX(Aquifer!H:H,MATCH(B434,Aquifer!C:C,0))</f>
        <v>159.03</v>
      </c>
      <c r="I434" s="8">
        <f>INDEX(surface_water_body!E:E,MATCH(B434,surface_water_body!A:A,0))</f>
        <v>0.74709412154388732</v>
      </c>
      <c r="J434" s="8">
        <f>INDEX(Aquifer!J:J,MATCH(B434,Aquifer!C:C,0))*100</f>
        <v>51.155035484344467</v>
      </c>
      <c r="K434" s="8">
        <f>(INDEX(Tariff!D:D,MATCH(Adaptation!A434,Tariff!A:A,0)))*100</f>
        <v>167</v>
      </c>
      <c r="L434" s="8">
        <v>96.76</v>
      </c>
      <c r="M434" s="8">
        <v>7.8</v>
      </c>
      <c r="N434" s="8">
        <v>54.143571719999997</v>
      </c>
      <c r="P434" s="15"/>
      <c r="Q434">
        <f t="shared" si="115"/>
        <v>4</v>
      </c>
      <c r="R434">
        <f t="shared" si="116"/>
        <v>4</v>
      </c>
      <c r="S434">
        <f t="shared" si="117"/>
        <v>4</v>
      </c>
      <c r="T434" s="36">
        <f t="shared" si="118"/>
        <v>4</v>
      </c>
      <c r="U434" s="36">
        <f t="shared" si="119"/>
        <v>1</v>
      </c>
      <c r="V434" s="36">
        <f t="shared" si="120"/>
        <v>1</v>
      </c>
      <c r="W434" s="36">
        <f t="shared" si="121"/>
        <v>1</v>
      </c>
      <c r="X434" s="36">
        <f t="shared" si="122"/>
        <v>3</v>
      </c>
      <c r="Y434" s="36">
        <f t="shared" si="123"/>
        <v>3</v>
      </c>
      <c r="Z434" s="36">
        <f t="shared" si="124"/>
        <v>1</v>
      </c>
      <c r="AA434" s="36">
        <f t="shared" si="125"/>
        <v>3</v>
      </c>
      <c r="AB434" s="36">
        <f t="shared" si="126"/>
        <v>2</v>
      </c>
      <c r="AC434" s="170">
        <f t="shared" si="127"/>
        <v>2.7272727272727271</v>
      </c>
      <c r="AD434" s="36">
        <f t="shared" si="128"/>
        <v>3</v>
      </c>
      <c r="AE434" s="36" t="str">
        <f t="shared" si="114"/>
        <v>Highly Suitable</v>
      </c>
      <c r="AF434" s="171">
        <f t="shared" si="129"/>
        <v>0.41699999999999998</v>
      </c>
      <c r="AG434" s="36" t="str">
        <f t="shared" si="130"/>
        <v>Moderate</v>
      </c>
    </row>
    <row r="435" spans="1:33" x14ac:dyDescent="0.25">
      <c r="A435" t="str">
        <f>INDEX(Aquifer!A:A,MATCH(B435,Aquifer!C:C,0))</f>
        <v>madhya pradesh</v>
      </c>
      <c r="B435" s="29" t="s">
        <v>541</v>
      </c>
      <c r="C435" s="9">
        <v>5.2032260743467997</v>
      </c>
      <c r="D435" s="7">
        <f>INDEX(Aquifer!L:L,MATCH(B435,Aquifer!C:C,0))*100</f>
        <v>185.95553342826406</v>
      </c>
      <c r="E435" s="7">
        <v>41</v>
      </c>
      <c r="F435" s="7">
        <v>71.095880493278969</v>
      </c>
      <c r="G435" s="8">
        <v>97</v>
      </c>
      <c r="H435" s="8">
        <f>INDEX(Aquifer!H:H,MATCH(B435,Aquifer!C:C,0))</f>
        <v>59.29</v>
      </c>
      <c r="I435" s="8">
        <f>INDEX(surface_water_body!E:E,MATCH(B435,surface_water_body!A:A,0))</f>
        <v>0.21439303541012658</v>
      </c>
      <c r="J435" s="8">
        <f>INDEX(Aquifer!J:J,MATCH(B435,Aquifer!C:C,0))*100</f>
        <v>56.167093127510981</v>
      </c>
      <c r="K435" s="8">
        <f>(INDEX(Tariff!D:D,MATCH(Adaptation!A435,Tariff!A:A,0)))*100</f>
        <v>135</v>
      </c>
      <c r="L435" s="8">
        <v>65.45</v>
      </c>
      <c r="M435" s="8">
        <v>10.4</v>
      </c>
      <c r="N435" s="8">
        <v>76.08</v>
      </c>
      <c r="P435" s="15"/>
      <c r="Q435">
        <f t="shared" si="115"/>
        <v>3</v>
      </c>
      <c r="R435">
        <f t="shared" si="116"/>
        <v>2</v>
      </c>
      <c r="S435">
        <f t="shared" si="117"/>
        <v>3</v>
      </c>
      <c r="T435" s="36">
        <f t="shared" si="118"/>
        <v>4</v>
      </c>
      <c r="U435" s="36">
        <f t="shared" si="119"/>
        <v>1</v>
      </c>
      <c r="V435" s="36">
        <f t="shared" si="120"/>
        <v>3</v>
      </c>
      <c r="W435" s="36">
        <f t="shared" si="121"/>
        <v>1</v>
      </c>
      <c r="X435" s="36">
        <f t="shared" si="122"/>
        <v>3</v>
      </c>
      <c r="Y435" s="36">
        <f t="shared" si="123"/>
        <v>2</v>
      </c>
      <c r="Z435" s="36">
        <f t="shared" si="124"/>
        <v>2</v>
      </c>
      <c r="AA435" s="36">
        <f t="shared" si="125"/>
        <v>2</v>
      </c>
      <c r="AB435" s="36">
        <f t="shared" si="126"/>
        <v>3</v>
      </c>
      <c r="AC435" s="170">
        <f t="shared" si="127"/>
        <v>2.5454545454545454</v>
      </c>
      <c r="AD435" s="36">
        <f t="shared" si="128"/>
        <v>3</v>
      </c>
      <c r="AE435" s="36" t="str">
        <f t="shared" si="114"/>
        <v>Highly Suitable</v>
      </c>
      <c r="AF435" s="171">
        <f t="shared" si="129"/>
        <v>0.22</v>
      </c>
      <c r="AG435" s="36" t="str">
        <f t="shared" si="130"/>
        <v>Low</v>
      </c>
    </row>
    <row r="436" spans="1:33" x14ac:dyDescent="0.25">
      <c r="A436" t="str">
        <f>INDEX(Aquifer!A:A,MATCH(B436,Aquifer!C:C,0))</f>
        <v>chhattisgarh</v>
      </c>
      <c r="B436" s="29" t="s">
        <v>542</v>
      </c>
      <c r="C436" s="8">
        <v>5.13</v>
      </c>
      <c r="D436" s="7">
        <f>INDEX(Aquifer!L:L,MATCH(B436,Aquifer!C:C,0))*100</f>
        <v>100.5735265139337</v>
      </c>
      <c r="E436" s="7">
        <v>1</v>
      </c>
      <c r="F436" s="7">
        <v>45.215498180086392</v>
      </c>
      <c r="G436" s="8">
        <v>92</v>
      </c>
      <c r="H436" s="8">
        <f>INDEX(Aquifer!H:H,MATCH(B436,Aquifer!C:C,0))</f>
        <v>4.12</v>
      </c>
      <c r="I436" s="8">
        <f>INDEX(surface_water_body!E:E,MATCH(B436,surface_water_body!A:A,0))</f>
        <v>1.631350927520646E-3</v>
      </c>
      <c r="J436" s="8">
        <f>INDEX(Aquifer!J:J,MATCH(B436,Aquifer!C:C,0))*100</f>
        <v>16.612710090367933</v>
      </c>
      <c r="K436" s="8">
        <f>(INDEX(Tariff!D:D,MATCH(Adaptation!A436,Tariff!A:A,0)))*100</f>
        <v>0</v>
      </c>
      <c r="L436" s="8">
        <v>36.449999999999996</v>
      </c>
      <c r="M436" s="8">
        <v>5.152473644361641</v>
      </c>
      <c r="N436" s="8">
        <v>46.18</v>
      </c>
      <c r="P436" s="15"/>
      <c r="Q436">
        <f t="shared" si="115"/>
        <v>3</v>
      </c>
      <c r="R436">
        <f t="shared" si="116"/>
        <v>4</v>
      </c>
      <c r="S436">
        <f t="shared" si="117"/>
        <v>4</v>
      </c>
      <c r="T436" s="36">
        <f t="shared" si="118"/>
        <v>2</v>
      </c>
      <c r="U436" s="36">
        <f t="shared" si="119"/>
        <v>1</v>
      </c>
      <c r="V436" s="36">
        <f t="shared" si="120"/>
        <v>4</v>
      </c>
      <c r="W436" s="36">
        <f t="shared" si="121"/>
        <v>1</v>
      </c>
      <c r="X436" s="36">
        <f t="shared" si="122"/>
        <v>1</v>
      </c>
      <c r="Y436" s="36">
        <f t="shared" si="123"/>
        <v>1</v>
      </c>
      <c r="Z436" s="36">
        <f t="shared" si="124"/>
        <v>3</v>
      </c>
      <c r="AA436" s="36">
        <f t="shared" si="125"/>
        <v>3</v>
      </c>
      <c r="AB436" s="36">
        <f t="shared" si="126"/>
        <v>2</v>
      </c>
      <c r="AC436" s="170">
        <f t="shared" si="127"/>
        <v>2.5454545454545454</v>
      </c>
      <c r="AD436" s="36">
        <f t="shared" si="128"/>
        <v>3</v>
      </c>
      <c r="AE436" s="36" t="str">
        <f t="shared" si="114"/>
        <v>Highly Suitable</v>
      </c>
      <c r="AF436" s="171">
        <f t="shared" si="129"/>
        <v>0.22</v>
      </c>
      <c r="AG436" s="36" t="str">
        <f t="shared" si="130"/>
        <v>Low</v>
      </c>
    </row>
    <row r="437" spans="1:33" x14ac:dyDescent="0.25">
      <c r="A437" t="str">
        <f>INDEX(Aquifer!A:A,MATCH(B437,Aquifer!C:C,0))</f>
        <v>madhya pradesh</v>
      </c>
      <c r="B437" s="29" t="s">
        <v>145</v>
      </c>
      <c r="C437" s="9">
        <v>5.2906306438173001</v>
      </c>
      <c r="D437" s="7">
        <f>INDEX(Aquifer!L:L,MATCH(B437,Aquifer!C:C,0))*100</f>
        <v>187.53507052538529</v>
      </c>
      <c r="E437" s="7">
        <v>71.3</v>
      </c>
      <c r="F437" s="7">
        <v>78.398804368132346</v>
      </c>
      <c r="G437" s="8">
        <v>91</v>
      </c>
      <c r="H437" s="8">
        <f>INDEX(Aquifer!H:H,MATCH(B437,Aquifer!C:C,0))</f>
        <v>45.93</v>
      </c>
      <c r="I437" s="8">
        <f>INDEX(surface_water_body!E:E,MATCH(B437,surface_water_body!A:A,0))</f>
        <v>0</v>
      </c>
      <c r="J437" s="8">
        <f>INDEX(Aquifer!J:J,MATCH(B437,Aquifer!C:C,0))*100</f>
        <v>50.852066249967933</v>
      </c>
      <c r="K437" s="8">
        <f>(INDEX(Tariff!D:D,MATCH(Adaptation!A437,Tariff!A:A,0)))*100</f>
        <v>135</v>
      </c>
      <c r="L437" s="8">
        <v>69.510000000000005</v>
      </c>
      <c r="M437" s="8">
        <v>7.8</v>
      </c>
      <c r="N437" s="8">
        <v>71.400000000000006</v>
      </c>
      <c r="P437" s="15"/>
      <c r="Q437">
        <f t="shared" si="115"/>
        <v>4</v>
      </c>
      <c r="R437">
        <f t="shared" si="116"/>
        <v>2</v>
      </c>
      <c r="S437">
        <f t="shared" si="117"/>
        <v>2</v>
      </c>
      <c r="T437" s="36">
        <f t="shared" si="118"/>
        <v>4</v>
      </c>
      <c r="U437" s="36">
        <f t="shared" si="119"/>
        <v>1</v>
      </c>
      <c r="V437" s="36">
        <f t="shared" si="120"/>
        <v>4</v>
      </c>
      <c r="W437" s="36">
        <f t="shared" si="121"/>
        <v>1</v>
      </c>
      <c r="X437" s="36">
        <f t="shared" si="122"/>
        <v>3</v>
      </c>
      <c r="Y437" s="36">
        <f t="shared" si="123"/>
        <v>2</v>
      </c>
      <c r="Z437" s="36">
        <f t="shared" si="124"/>
        <v>2</v>
      </c>
      <c r="AA437" s="36">
        <f t="shared" si="125"/>
        <v>3</v>
      </c>
      <c r="AB437" s="36">
        <f t="shared" si="126"/>
        <v>3</v>
      </c>
      <c r="AC437" s="170">
        <f t="shared" si="127"/>
        <v>2.7272727272727271</v>
      </c>
      <c r="AD437" s="36">
        <f t="shared" si="128"/>
        <v>3</v>
      </c>
      <c r="AE437" s="36" t="str">
        <f t="shared" si="114"/>
        <v>Highly Suitable</v>
      </c>
      <c r="AF437" s="171">
        <f t="shared" si="129"/>
        <v>0.41699999999999998</v>
      </c>
      <c r="AG437" s="36" t="str">
        <f t="shared" si="130"/>
        <v>Moderate</v>
      </c>
    </row>
    <row r="438" spans="1:33" x14ac:dyDescent="0.25">
      <c r="A438" t="str">
        <f>INDEX(Aquifer!A:A,MATCH(B438,Aquifer!C:C,0))</f>
        <v>arunachal pradesh</v>
      </c>
      <c r="B438" s="29" t="s">
        <v>146</v>
      </c>
      <c r="C438" s="9">
        <v>3.3154030298013999</v>
      </c>
      <c r="D438" s="7">
        <f>INDEX(Aquifer!L:L,MATCH(B438,Aquifer!C:C,0))*100</f>
        <v>120.03959835949654</v>
      </c>
      <c r="E438" s="7">
        <v>43.9</v>
      </c>
      <c r="F438" s="7">
        <v>12.353525921016956</v>
      </c>
      <c r="G438" s="8">
        <v>0</v>
      </c>
      <c r="H438" s="8">
        <f>INDEX(Aquifer!H:H,MATCH(B438,Aquifer!C:C,0))</f>
        <v>0.16</v>
      </c>
      <c r="I438" s="8">
        <f>INDEX(surface_water_body!E:E,MATCH(B438,surface_water_body!A:A,0))</f>
        <v>2.9555040247595653E-3</v>
      </c>
      <c r="J438" s="8">
        <f>INDEX(Aquifer!J:J,MATCH(B438,Aquifer!C:C,0))*100</f>
        <v>49.851945854483922</v>
      </c>
      <c r="K438" s="8">
        <f>(INDEX(Tariff!D:D,MATCH(Adaptation!A438,Tariff!A:A,0)))*100</f>
        <v>290</v>
      </c>
      <c r="L438" s="8">
        <v>11.37</v>
      </c>
      <c r="M438" s="8">
        <v>6.1283317764346599</v>
      </c>
      <c r="N438" s="8">
        <v>40.06</v>
      </c>
      <c r="P438" s="15"/>
      <c r="Q438">
        <f t="shared" si="115"/>
        <v>1</v>
      </c>
      <c r="R438">
        <f t="shared" si="116"/>
        <v>4</v>
      </c>
      <c r="S438">
        <f t="shared" si="117"/>
        <v>3</v>
      </c>
      <c r="T438" s="36">
        <f t="shared" si="118"/>
        <v>1</v>
      </c>
      <c r="U438" s="36">
        <f t="shared" si="119"/>
        <v>4</v>
      </c>
      <c r="V438" s="36">
        <f t="shared" si="120"/>
        <v>4</v>
      </c>
      <c r="W438" s="36">
        <f t="shared" si="121"/>
        <v>1</v>
      </c>
      <c r="X438" s="36">
        <f t="shared" si="122"/>
        <v>2</v>
      </c>
      <c r="Y438" s="36">
        <f t="shared" si="123"/>
        <v>3</v>
      </c>
      <c r="Z438" s="36">
        <f t="shared" si="124"/>
        <v>4</v>
      </c>
      <c r="AA438" s="36">
        <f t="shared" si="125"/>
        <v>3</v>
      </c>
      <c r="AB438" s="36">
        <f t="shared" si="126"/>
        <v>2</v>
      </c>
      <c r="AC438" s="170">
        <f t="shared" si="127"/>
        <v>2.5454545454545454</v>
      </c>
      <c r="AD438" s="36">
        <f t="shared" si="128"/>
        <v>3</v>
      </c>
      <c r="AE438" s="36" t="str">
        <f t="shared" si="114"/>
        <v>Highly Suitable</v>
      </c>
      <c r="AF438" s="171">
        <f t="shared" si="129"/>
        <v>0.22</v>
      </c>
      <c r="AG438" s="36" t="str">
        <f t="shared" si="130"/>
        <v>Low</v>
      </c>
    </row>
    <row r="439" spans="1:33" x14ac:dyDescent="0.25">
      <c r="A439" t="str">
        <f>INDEX(Aquifer!A:A,MATCH(B439,Aquifer!C:C,0))</f>
        <v>maharashtra</v>
      </c>
      <c r="B439" s="29" t="s">
        <v>147</v>
      </c>
      <c r="C439" s="30">
        <v>5.28</v>
      </c>
      <c r="D439" s="7">
        <f>INDEX(Aquifer!L:L,MATCH(B439,Aquifer!C:C,0))*100</f>
        <v>121.1376773515502</v>
      </c>
      <c r="E439" s="7">
        <v>4.3</v>
      </c>
      <c r="F439" s="8">
        <v>66.42</v>
      </c>
      <c r="G439" s="8">
        <v>100</v>
      </c>
      <c r="H439" s="8">
        <f>INDEX(Aquifer!H:H,MATCH(B439,Aquifer!C:C,0))</f>
        <v>33.75</v>
      </c>
      <c r="I439" s="8">
        <f>INDEX(surface_water_body!E:E,MATCH(B439,surface_water_body!A:A,0))</f>
        <v>0.85238695073900117</v>
      </c>
      <c r="J439" s="8">
        <f>INDEX(Aquifer!J:J,MATCH(B439,Aquifer!C:C,0))*100</f>
        <v>56.30593978844589</v>
      </c>
      <c r="K439" s="8">
        <f>(INDEX(Tariff!D:D,MATCH(Adaptation!A439,Tariff!A:A,0)))*100</f>
        <v>155</v>
      </c>
      <c r="L439" s="8">
        <v>86.460000000000008</v>
      </c>
      <c r="M439" s="8">
        <v>8.09</v>
      </c>
      <c r="N439" s="8">
        <v>59.89</v>
      </c>
      <c r="O439" s="15"/>
      <c r="P439" s="15"/>
      <c r="Q439">
        <f t="shared" si="115"/>
        <v>4</v>
      </c>
      <c r="R439">
        <f t="shared" si="116"/>
        <v>4</v>
      </c>
      <c r="S439">
        <f t="shared" si="117"/>
        <v>4</v>
      </c>
      <c r="T439" s="36">
        <f t="shared" si="118"/>
        <v>3</v>
      </c>
      <c r="U439" s="36">
        <f t="shared" si="119"/>
        <v>1</v>
      </c>
      <c r="V439" s="36">
        <f t="shared" si="120"/>
        <v>4</v>
      </c>
      <c r="W439" s="36">
        <f t="shared" si="121"/>
        <v>1</v>
      </c>
      <c r="X439" s="36">
        <f t="shared" si="122"/>
        <v>3</v>
      </c>
      <c r="Y439" s="36">
        <f t="shared" si="123"/>
        <v>3</v>
      </c>
      <c r="Z439" s="36">
        <f t="shared" si="124"/>
        <v>1</v>
      </c>
      <c r="AA439" s="36">
        <f t="shared" si="125"/>
        <v>3</v>
      </c>
      <c r="AB439" s="36">
        <f t="shared" si="126"/>
        <v>2</v>
      </c>
      <c r="AC439" s="170">
        <f t="shared" si="127"/>
        <v>2.9090909090909092</v>
      </c>
      <c r="AD439" s="36">
        <f t="shared" si="128"/>
        <v>3</v>
      </c>
      <c r="AE439" s="36" t="str">
        <f t="shared" si="114"/>
        <v>Highly Suitable</v>
      </c>
      <c r="AF439" s="171">
        <f t="shared" si="129"/>
        <v>0.63600000000000001</v>
      </c>
      <c r="AG439" s="36" t="str">
        <f t="shared" si="130"/>
        <v>High</v>
      </c>
    </row>
    <row r="440" spans="1:33" x14ac:dyDescent="0.25">
      <c r="A440" t="str">
        <f>INDEX(Aquifer!A:A,MATCH(B440,Aquifer!C:C,0))</f>
        <v>uttar pradesh</v>
      </c>
      <c r="B440" s="29" t="s">
        <v>543</v>
      </c>
      <c r="C440" s="9">
        <v>4.8155429754879</v>
      </c>
      <c r="D440" s="7">
        <f>INDEX(Aquifer!L:L,MATCH(B440,Aquifer!C:C,0))*100</f>
        <v>179.72647130562041</v>
      </c>
      <c r="E440" s="7">
        <v>96.5</v>
      </c>
      <c r="F440" s="7">
        <v>75.919855862113877</v>
      </c>
      <c r="G440" s="8">
        <v>18</v>
      </c>
      <c r="H440" s="8">
        <f>INDEX(Aquifer!H:H,MATCH(B440,Aquifer!C:C,0))</f>
        <v>61.14</v>
      </c>
      <c r="I440" s="8">
        <f>INDEX(surface_water_body!E:E,MATCH(B440,surface_water_body!A:A,0))</f>
        <v>0.6572241291674884</v>
      </c>
      <c r="J440" s="8">
        <f>INDEX(Aquifer!J:J,MATCH(B440,Aquifer!C:C,0))*100</f>
        <v>67.677063043262947</v>
      </c>
      <c r="K440" s="8">
        <f>(INDEX(Tariff!D:D,MATCH(Adaptation!A440,Tariff!A:A,0)))*100</f>
        <v>0</v>
      </c>
      <c r="L440" s="8">
        <v>81.77</v>
      </c>
      <c r="M440" s="8">
        <v>5.98</v>
      </c>
      <c r="N440" s="8">
        <v>96.205264683999999</v>
      </c>
      <c r="P440" s="15"/>
      <c r="Q440">
        <f t="shared" si="115"/>
        <v>3</v>
      </c>
      <c r="R440">
        <f t="shared" si="116"/>
        <v>3</v>
      </c>
      <c r="S440">
        <f t="shared" si="117"/>
        <v>1</v>
      </c>
      <c r="T440" s="36">
        <f t="shared" si="118"/>
        <v>4</v>
      </c>
      <c r="U440" s="36">
        <f t="shared" si="119"/>
        <v>4</v>
      </c>
      <c r="V440" s="36">
        <f t="shared" si="120"/>
        <v>3</v>
      </c>
      <c r="W440" s="36">
        <f t="shared" si="121"/>
        <v>1</v>
      </c>
      <c r="X440" s="36">
        <f t="shared" si="122"/>
        <v>3</v>
      </c>
      <c r="Y440" s="36">
        <f t="shared" si="123"/>
        <v>1</v>
      </c>
      <c r="Z440" s="36">
        <f t="shared" si="124"/>
        <v>1</v>
      </c>
      <c r="AA440" s="36">
        <f t="shared" si="125"/>
        <v>3</v>
      </c>
      <c r="AB440" s="36">
        <f t="shared" si="126"/>
        <v>4</v>
      </c>
      <c r="AC440" s="170">
        <f t="shared" si="127"/>
        <v>2.4545454545454546</v>
      </c>
      <c r="AD440" s="36">
        <f t="shared" si="128"/>
        <v>2</v>
      </c>
      <c r="AE440" s="36" t="str">
        <f t="shared" si="114"/>
        <v>Moderatly Suitable</v>
      </c>
      <c r="AF440" s="171">
        <f t="shared" si="129"/>
        <v>0.14299999999999999</v>
      </c>
      <c r="AG440" s="36" t="str">
        <f t="shared" si="130"/>
        <v>Very Low</v>
      </c>
    </row>
    <row r="441" spans="1:33" x14ac:dyDescent="0.25">
      <c r="A441" t="str">
        <f>INDEX(Aquifer!A:A,MATCH(B441,Aquifer!C:C,0))</f>
        <v>uttar pradesh</v>
      </c>
      <c r="B441" s="29" t="s">
        <v>544</v>
      </c>
      <c r="C441" s="9">
        <v>4.8075806928515998</v>
      </c>
      <c r="D441" s="7">
        <f>INDEX(Aquifer!L:L,MATCH(B441,Aquifer!C:C,0))*100</f>
        <v>288.25234240040271</v>
      </c>
      <c r="E441" s="7">
        <v>93.2</v>
      </c>
      <c r="F441" s="7">
        <v>69.035458923099384</v>
      </c>
      <c r="G441" s="8">
        <v>30</v>
      </c>
      <c r="H441" s="8">
        <f>INDEX(Aquifer!H:H,MATCH(B441,Aquifer!C:C,0))</f>
        <v>63.13</v>
      </c>
      <c r="I441" s="8">
        <f>INDEX(surface_water_body!E:E,MATCH(B441,surface_water_body!A:A,0))</f>
        <v>0.74932992356572181</v>
      </c>
      <c r="J441" s="8">
        <f>INDEX(Aquifer!J:J,MATCH(B441,Aquifer!C:C,0))*100</f>
        <v>67.48321482705289</v>
      </c>
      <c r="K441" s="8">
        <f>(INDEX(Tariff!D:D,MATCH(Adaptation!A441,Tariff!A:A,0)))*100</f>
        <v>0</v>
      </c>
      <c r="L441" s="8">
        <v>71.75</v>
      </c>
      <c r="M441" s="8">
        <v>6.34</v>
      </c>
      <c r="N441" s="8">
        <v>96.273164249999994</v>
      </c>
      <c r="P441" s="15"/>
      <c r="Q441">
        <f t="shared" si="115"/>
        <v>3</v>
      </c>
      <c r="R441">
        <f t="shared" si="116"/>
        <v>1</v>
      </c>
      <c r="S441">
        <f t="shared" si="117"/>
        <v>1</v>
      </c>
      <c r="T441" s="36">
        <f t="shared" si="118"/>
        <v>4</v>
      </c>
      <c r="U441" s="36">
        <f t="shared" si="119"/>
        <v>3</v>
      </c>
      <c r="V441" s="36">
        <f t="shared" si="120"/>
        <v>3</v>
      </c>
      <c r="W441" s="36">
        <f t="shared" si="121"/>
        <v>1</v>
      </c>
      <c r="X441" s="36">
        <f t="shared" si="122"/>
        <v>3</v>
      </c>
      <c r="Y441" s="36">
        <f t="shared" si="123"/>
        <v>1</v>
      </c>
      <c r="Z441" s="36">
        <f t="shared" si="124"/>
        <v>2</v>
      </c>
      <c r="AA441" s="36">
        <f t="shared" si="125"/>
        <v>3</v>
      </c>
      <c r="AB441" s="36">
        <f t="shared" si="126"/>
        <v>4</v>
      </c>
      <c r="AC441" s="170">
        <f t="shared" si="127"/>
        <v>2.3636363636363638</v>
      </c>
      <c r="AD441" s="36">
        <f t="shared" si="128"/>
        <v>2</v>
      </c>
      <c r="AE441" s="36" t="str">
        <f t="shared" si="114"/>
        <v>Moderatly Suitable</v>
      </c>
      <c r="AF441" s="171">
        <f t="shared" si="129"/>
        <v>8.7999999999999995E-2</v>
      </c>
      <c r="AG441" s="36" t="str">
        <f t="shared" si="130"/>
        <v>Very Low</v>
      </c>
    </row>
    <row r="442" spans="1:33" x14ac:dyDescent="0.25">
      <c r="A442" t="str">
        <f>INDEX(Aquifer!A:A,MATCH(B442,Aquifer!C:C,0))</f>
        <v>uttar pradesh</v>
      </c>
      <c r="B442" s="29" t="s">
        <v>545</v>
      </c>
      <c r="C442" s="9">
        <v>4.8329505500553003</v>
      </c>
      <c r="D442" s="7">
        <f>INDEX(Aquifer!L:L,MATCH(B442,Aquifer!C:C,0))*100</f>
        <v>176.16154395997143</v>
      </c>
      <c r="E442" s="7">
        <v>100</v>
      </c>
      <c r="F442" s="7">
        <v>78.990518286162398</v>
      </c>
      <c r="G442" s="8">
        <v>30</v>
      </c>
      <c r="H442" s="8">
        <f>INDEX(Aquifer!H:H,MATCH(B442,Aquifer!C:C,0))</f>
        <v>95.56</v>
      </c>
      <c r="I442" s="8">
        <f>INDEX(surface_water_body!E:E,MATCH(B442,surface_water_body!A:A,0))</f>
        <v>8.5586732202710902E-2</v>
      </c>
      <c r="J442" s="8">
        <f>INDEX(Aquifer!J:J,MATCH(B442,Aquifer!C:C,0))*100</f>
        <v>82.029404834316964</v>
      </c>
      <c r="K442" s="8">
        <f>(INDEX(Tariff!D:D,MATCH(Adaptation!A442,Tariff!A:A,0)))*100</f>
        <v>0</v>
      </c>
      <c r="L442" s="8">
        <v>78.22</v>
      </c>
      <c r="M442" s="8">
        <v>8.9</v>
      </c>
      <c r="N442" s="8">
        <v>90.577693400000001</v>
      </c>
      <c r="P442" s="15"/>
      <c r="Q442">
        <f t="shared" si="115"/>
        <v>3</v>
      </c>
      <c r="R442">
        <f t="shared" si="116"/>
        <v>3</v>
      </c>
      <c r="S442">
        <f t="shared" si="117"/>
        <v>1</v>
      </c>
      <c r="T442" s="36">
        <f t="shared" si="118"/>
        <v>4</v>
      </c>
      <c r="U442" s="36">
        <f t="shared" si="119"/>
        <v>3</v>
      </c>
      <c r="V442" s="36">
        <f t="shared" si="120"/>
        <v>2</v>
      </c>
      <c r="W442" s="36">
        <f t="shared" si="121"/>
        <v>1</v>
      </c>
      <c r="X442" s="36">
        <f t="shared" si="122"/>
        <v>4</v>
      </c>
      <c r="Y442" s="36">
        <f t="shared" si="123"/>
        <v>1</v>
      </c>
      <c r="Z442" s="36">
        <f t="shared" si="124"/>
        <v>1</v>
      </c>
      <c r="AA442" s="36">
        <f t="shared" si="125"/>
        <v>3</v>
      </c>
      <c r="AB442" s="36">
        <f t="shared" si="126"/>
        <v>4</v>
      </c>
      <c r="AC442" s="170">
        <f t="shared" si="127"/>
        <v>2.4545454545454546</v>
      </c>
      <c r="AD442" s="36">
        <f t="shared" si="128"/>
        <v>2</v>
      </c>
      <c r="AE442" s="36" t="str">
        <f t="shared" si="114"/>
        <v>Moderatly Suitable</v>
      </c>
      <c r="AF442" s="171">
        <f t="shared" si="129"/>
        <v>0.14299999999999999</v>
      </c>
      <c r="AG442" s="36" t="str">
        <f t="shared" si="130"/>
        <v>Very Low</v>
      </c>
    </row>
    <row r="443" spans="1:33" x14ac:dyDescent="0.25">
      <c r="A443" t="str">
        <f>INDEX(Aquifer!A:A,MATCH(B443,Aquifer!C:C,0))</f>
        <v>uttar pradesh</v>
      </c>
      <c r="B443" s="29" t="s">
        <v>546</v>
      </c>
      <c r="C443" s="8">
        <v>4.9000000000000004</v>
      </c>
      <c r="D443" s="7">
        <f>INDEX(Aquifer!L:L,MATCH(B443,Aquifer!C:C,0))*100</f>
        <v>184.79511435048775</v>
      </c>
      <c r="E443" s="7">
        <v>92.3</v>
      </c>
      <c r="F443" s="7">
        <v>72.255077803092732</v>
      </c>
      <c r="G443" s="8">
        <v>27</v>
      </c>
      <c r="H443" s="8">
        <f>INDEX(Aquifer!H:H,MATCH(B443,Aquifer!C:C,0))</f>
        <v>54.92</v>
      </c>
      <c r="I443" s="8">
        <f>INDEX(surface_water_body!E:E,MATCH(B443,surface_water_body!A:A,0))</f>
        <v>7.9844782563377194E-5</v>
      </c>
      <c r="J443" s="8">
        <f>INDEX(Aquifer!J:J,MATCH(B443,Aquifer!C:C,0))*100</f>
        <v>53.445499538232021</v>
      </c>
      <c r="K443" s="8">
        <f>(INDEX(Tariff!D:D,MATCH(Adaptation!A443,Tariff!A:A,0)))*100</f>
        <v>0</v>
      </c>
      <c r="L443" s="8">
        <v>42.8</v>
      </c>
      <c r="M443" s="8">
        <v>5.28</v>
      </c>
      <c r="N443" s="8">
        <v>94.420573047999994</v>
      </c>
      <c r="P443" s="15"/>
      <c r="Q443">
        <f t="shared" si="115"/>
        <v>3</v>
      </c>
      <c r="R443">
        <f t="shared" si="116"/>
        <v>2</v>
      </c>
      <c r="S443">
        <f t="shared" si="117"/>
        <v>1</v>
      </c>
      <c r="T443" s="36">
        <f t="shared" si="118"/>
        <v>4</v>
      </c>
      <c r="U443" s="36">
        <f t="shared" si="119"/>
        <v>3</v>
      </c>
      <c r="V443" s="36">
        <f t="shared" si="120"/>
        <v>3</v>
      </c>
      <c r="W443" s="36">
        <f t="shared" si="121"/>
        <v>1</v>
      </c>
      <c r="X443" s="36">
        <f t="shared" si="122"/>
        <v>3</v>
      </c>
      <c r="Y443" s="36">
        <f t="shared" si="123"/>
        <v>1</v>
      </c>
      <c r="Z443" s="36">
        <f t="shared" si="124"/>
        <v>3</v>
      </c>
      <c r="AA443" s="36">
        <f t="shared" si="125"/>
        <v>3</v>
      </c>
      <c r="AB443" s="36">
        <f t="shared" si="126"/>
        <v>4</v>
      </c>
      <c r="AC443" s="170">
        <f t="shared" si="127"/>
        <v>2.5454545454545454</v>
      </c>
      <c r="AD443" s="36">
        <f t="shared" si="128"/>
        <v>3</v>
      </c>
      <c r="AE443" s="36" t="str">
        <f t="shared" si="114"/>
        <v>Highly Suitable</v>
      </c>
      <c r="AF443" s="171">
        <f t="shared" si="129"/>
        <v>0.22</v>
      </c>
      <c r="AG443" s="36" t="str">
        <f t="shared" si="130"/>
        <v>Low</v>
      </c>
    </row>
    <row r="444" spans="1:33" x14ac:dyDescent="0.25">
      <c r="A444" t="str">
        <f>INDEX(Aquifer!A:A,MATCH(B444,Aquifer!C:C,0))</f>
        <v>uttar pradesh</v>
      </c>
      <c r="B444" s="29" t="s">
        <v>547</v>
      </c>
      <c r="C444" s="9">
        <v>4.8656137376524002</v>
      </c>
      <c r="D444" s="7">
        <f>INDEX(Aquifer!L:L,MATCH(B444,Aquifer!C:C,0))*100</f>
        <v>171.3030392604735</v>
      </c>
      <c r="E444" s="7">
        <v>88.3</v>
      </c>
      <c r="F444" s="7">
        <v>73.303589433353494</v>
      </c>
      <c r="G444" s="8">
        <v>33</v>
      </c>
      <c r="H444" s="8">
        <f>INDEX(Aquifer!H:H,MATCH(B444,Aquifer!C:C,0))</f>
        <v>59.18</v>
      </c>
      <c r="I444" s="8">
        <f>INDEX(surface_water_body!E:E,MATCH(B444,surface_water_body!A:A,0))</f>
        <v>0.12872993868821206</v>
      </c>
      <c r="J444" s="8">
        <f>INDEX(Aquifer!J:J,MATCH(B444,Aquifer!C:C,0))*100</f>
        <v>78.175286752657442</v>
      </c>
      <c r="K444" s="8">
        <f>(INDEX(Tariff!D:D,MATCH(Adaptation!A444,Tariff!A:A,0)))*100</f>
        <v>0</v>
      </c>
      <c r="L444" s="8">
        <v>62.82</v>
      </c>
      <c r="M444" s="8">
        <v>6.3</v>
      </c>
      <c r="N444" s="8">
        <v>95.770609832000005</v>
      </c>
      <c r="P444" s="15"/>
      <c r="Q444">
        <f t="shared" si="115"/>
        <v>3</v>
      </c>
      <c r="R444">
        <f t="shared" si="116"/>
        <v>3</v>
      </c>
      <c r="S444">
        <f t="shared" si="117"/>
        <v>1</v>
      </c>
      <c r="T444" s="36">
        <f t="shared" si="118"/>
        <v>4</v>
      </c>
      <c r="U444" s="36">
        <f t="shared" si="119"/>
        <v>3</v>
      </c>
      <c r="V444" s="36">
        <f t="shared" si="120"/>
        <v>3</v>
      </c>
      <c r="W444" s="36">
        <f t="shared" si="121"/>
        <v>1</v>
      </c>
      <c r="X444" s="36">
        <f t="shared" si="122"/>
        <v>4</v>
      </c>
      <c r="Y444" s="36">
        <f t="shared" si="123"/>
        <v>1</v>
      </c>
      <c r="Z444" s="36">
        <f t="shared" si="124"/>
        <v>2</v>
      </c>
      <c r="AA444" s="36">
        <f t="shared" si="125"/>
        <v>3</v>
      </c>
      <c r="AB444" s="36">
        <f t="shared" si="126"/>
        <v>4</v>
      </c>
      <c r="AC444" s="170">
        <f t="shared" si="127"/>
        <v>2.6363636363636362</v>
      </c>
      <c r="AD444" s="36">
        <f t="shared" si="128"/>
        <v>3</v>
      </c>
      <c r="AE444" s="36" t="str">
        <f t="shared" si="114"/>
        <v>Highly Suitable</v>
      </c>
      <c r="AF444" s="171">
        <f t="shared" si="129"/>
        <v>0.32700000000000001</v>
      </c>
      <c r="AG444" s="36" t="str">
        <f t="shared" si="130"/>
        <v>Low</v>
      </c>
    </row>
    <row r="445" spans="1:33" x14ac:dyDescent="0.25">
      <c r="A445" t="str">
        <f>INDEX(Aquifer!A:A,MATCH(B445,Aquifer!C:C,0))</f>
        <v>himachal pradesh</v>
      </c>
      <c r="B445" s="29" t="s">
        <v>548</v>
      </c>
      <c r="C445" s="9">
        <v>4.7475746535293997</v>
      </c>
      <c r="D445" s="7">
        <f>INDEX(Aquifer!L:L,MATCH(B445,Aquifer!C:C,0))*100</f>
        <v>201.77654708938741</v>
      </c>
      <c r="E445" s="7">
        <v>4.5999999999999996</v>
      </c>
      <c r="F445" s="7">
        <v>42.729323777081468</v>
      </c>
      <c r="G445" s="8">
        <v>99</v>
      </c>
      <c r="H445" s="8">
        <f>INDEX(Aquifer!H:H,MATCH(B445,Aquifer!C:C,0))</f>
        <v>75.5</v>
      </c>
      <c r="I445" s="8">
        <f>INDEX(surface_water_body!E:E,MATCH(B445,surface_water_body!A:A,0))</f>
        <v>4.5686276832964764E-2</v>
      </c>
      <c r="J445" s="8">
        <f>INDEX(Aquifer!J:J,MATCH(B445,Aquifer!C:C,0))*100</f>
        <v>29.159711133691392</v>
      </c>
      <c r="K445" s="8">
        <f>(INDEX(Tariff!D:D,MATCH(Adaptation!A445,Tariff!A:A,0)))*100</f>
        <v>30</v>
      </c>
      <c r="L445" s="8">
        <v>14.89</v>
      </c>
      <c r="M445" s="8">
        <v>5.6</v>
      </c>
      <c r="N445" s="8">
        <v>88.31</v>
      </c>
      <c r="P445" s="15"/>
      <c r="Q445">
        <f t="shared" si="115"/>
        <v>3</v>
      </c>
      <c r="R445">
        <f t="shared" si="116"/>
        <v>2</v>
      </c>
      <c r="S445">
        <f t="shared" si="117"/>
        <v>4</v>
      </c>
      <c r="T445" s="36">
        <f t="shared" si="118"/>
        <v>2</v>
      </c>
      <c r="U445" s="36">
        <f t="shared" si="119"/>
        <v>1</v>
      </c>
      <c r="V445" s="36">
        <f t="shared" si="120"/>
        <v>2</v>
      </c>
      <c r="W445" s="36">
        <f t="shared" si="121"/>
        <v>1</v>
      </c>
      <c r="X445" s="36">
        <f t="shared" si="122"/>
        <v>2</v>
      </c>
      <c r="Y445" s="36">
        <f t="shared" si="123"/>
        <v>1</v>
      </c>
      <c r="Z445" s="36">
        <f t="shared" si="124"/>
        <v>4</v>
      </c>
      <c r="AA445" s="36">
        <f t="shared" si="125"/>
        <v>3</v>
      </c>
      <c r="AB445" s="36">
        <f t="shared" si="126"/>
        <v>4</v>
      </c>
      <c r="AC445" s="170">
        <f t="shared" si="127"/>
        <v>2.5454545454545454</v>
      </c>
      <c r="AD445" s="36">
        <f t="shared" si="128"/>
        <v>3</v>
      </c>
      <c r="AE445" s="36" t="str">
        <f t="shared" si="114"/>
        <v>Highly Suitable</v>
      </c>
      <c r="AF445" s="171">
        <f t="shared" si="129"/>
        <v>0.22</v>
      </c>
      <c r="AG445" s="36" t="str">
        <f t="shared" si="130"/>
        <v>Low</v>
      </c>
    </row>
    <row r="446" spans="1:33" x14ac:dyDescent="0.25">
      <c r="A446" t="str">
        <f>INDEX(Aquifer!A:A,MATCH(B446,Aquifer!C:C,0))</f>
        <v>uttarakhand</v>
      </c>
      <c r="B446" s="29" t="s">
        <v>549</v>
      </c>
      <c r="C446" s="9">
        <v>4.7623325070830003</v>
      </c>
      <c r="D446" s="7">
        <f>INDEX(Aquifer!L:L,MATCH(B446,Aquifer!C:C,0))*100</f>
        <v>144.46980847707101</v>
      </c>
      <c r="E446" s="7">
        <v>95.5</v>
      </c>
      <c r="F446" s="7">
        <v>64.806858213362119</v>
      </c>
      <c r="G446" s="8">
        <v>0</v>
      </c>
      <c r="H446" s="8">
        <f>INDEX(Aquifer!H:H,MATCH(B446,Aquifer!C:C,0))</f>
        <v>65.400000000000006</v>
      </c>
      <c r="I446" s="8">
        <f>INDEX(surface_water_body!E:E,MATCH(B446,surface_water_body!A:A,0))</f>
        <v>0.24775737888460145</v>
      </c>
      <c r="J446" s="8">
        <f>INDEX(Aquifer!J:J,MATCH(B446,Aquifer!C:C,0))*100</f>
        <v>46.502448921040227</v>
      </c>
      <c r="K446" s="8">
        <f>(INDEX(Tariff!D:D,MATCH(Adaptation!A446,Tariff!A:A,0)))*100</f>
        <v>285</v>
      </c>
      <c r="L446" s="8">
        <v>81.150000000000006</v>
      </c>
      <c r="M446" s="8">
        <v>6.4</v>
      </c>
      <c r="N446" s="8">
        <v>89.317485130000009</v>
      </c>
      <c r="P446" s="15"/>
      <c r="Q446">
        <f t="shared" si="115"/>
        <v>3</v>
      </c>
      <c r="R446">
        <f t="shared" si="116"/>
        <v>3</v>
      </c>
      <c r="S446">
        <f t="shared" si="117"/>
        <v>1</v>
      </c>
      <c r="T446" s="36">
        <f t="shared" si="118"/>
        <v>3</v>
      </c>
      <c r="U446" s="36">
        <f t="shared" si="119"/>
        <v>4</v>
      </c>
      <c r="V446" s="36">
        <f t="shared" si="120"/>
        <v>3</v>
      </c>
      <c r="W446" s="36">
        <f t="shared" si="121"/>
        <v>1</v>
      </c>
      <c r="X446" s="36">
        <f t="shared" si="122"/>
        <v>2</v>
      </c>
      <c r="Y446" s="36">
        <f t="shared" si="123"/>
        <v>3</v>
      </c>
      <c r="Z446" s="36">
        <f t="shared" si="124"/>
        <v>1</v>
      </c>
      <c r="AA446" s="36">
        <f t="shared" si="125"/>
        <v>3</v>
      </c>
      <c r="AB446" s="36">
        <f t="shared" si="126"/>
        <v>4</v>
      </c>
      <c r="AC446" s="170">
        <f t="shared" si="127"/>
        <v>2.4545454545454546</v>
      </c>
      <c r="AD446" s="36">
        <f t="shared" si="128"/>
        <v>2</v>
      </c>
      <c r="AE446" s="36" t="str">
        <f t="shared" si="114"/>
        <v>Moderatly Suitable</v>
      </c>
      <c r="AF446" s="171">
        <f t="shared" si="129"/>
        <v>0.14299999999999999</v>
      </c>
      <c r="AG446" s="36" t="str">
        <f t="shared" si="130"/>
        <v>Very Low</v>
      </c>
    </row>
    <row r="447" spans="1:33" x14ac:dyDescent="0.25">
      <c r="A447" t="str">
        <f>INDEX(Aquifer!A:A,MATCH(B447,Aquifer!C:C,0))</f>
        <v>uttar pradesh</v>
      </c>
      <c r="B447" s="29" t="s">
        <v>550</v>
      </c>
      <c r="C447" s="8">
        <v>4.83</v>
      </c>
      <c r="D447" s="7">
        <f>INDEX(Aquifer!L:L,MATCH(B447,Aquifer!C:C,0))*100</f>
        <v>192.95357817300376</v>
      </c>
      <c r="E447" s="7">
        <v>85.1</v>
      </c>
      <c r="F447" s="7">
        <v>75.452107935421296</v>
      </c>
      <c r="G447" s="8">
        <v>16</v>
      </c>
      <c r="H447" s="8">
        <f>INDEX(Aquifer!H:H,MATCH(B447,Aquifer!C:C,0))</f>
        <v>67.650000000000006</v>
      </c>
      <c r="I447" s="8">
        <f>INDEX(surface_water_body!E:E,MATCH(B447,surface_water_body!A:A,0))</f>
        <v>9.980716294449006E-2</v>
      </c>
      <c r="J447" s="8">
        <f>INDEX(Aquifer!J:J,MATCH(B447,Aquifer!C:C,0))*100</f>
        <v>72.553821299482109</v>
      </c>
      <c r="K447" s="8">
        <f>(INDEX(Tariff!D:D,MATCH(Adaptation!A447,Tariff!A:A,0)))*100</f>
        <v>0</v>
      </c>
      <c r="L447" s="8">
        <v>58.199999999999996</v>
      </c>
      <c r="M447" s="8">
        <v>5.4</v>
      </c>
      <c r="N447" s="8">
        <v>92.769268280000006</v>
      </c>
      <c r="P447" s="15"/>
      <c r="Q447">
        <f t="shared" si="115"/>
        <v>3</v>
      </c>
      <c r="R447">
        <f t="shared" si="116"/>
        <v>2</v>
      </c>
      <c r="S447">
        <f t="shared" si="117"/>
        <v>1</v>
      </c>
      <c r="T447" s="36">
        <f t="shared" si="118"/>
        <v>4</v>
      </c>
      <c r="U447" s="36">
        <f t="shared" si="119"/>
        <v>4</v>
      </c>
      <c r="V447" s="36">
        <f t="shared" si="120"/>
        <v>3</v>
      </c>
      <c r="W447" s="36">
        <f t="shared" si="121"/>
        <v>1</v>
      </c>
      <c r="X447" s="36">
        <f t="shared" si="122"/>
        <v>3</v>
      </c>
      <c r="Y447" s="36">
        <f t="shared" si="123"/>
        <v>1</v>
      </c>
      <c r="Z447" s="36">
        <f t="shared" si="124"/>
        <v>2</v>
      </c>
      <c r="AA447" s="36">
        <f t="shared" si="125"/>
        <v>3</v>
      </c>
      <c r="AB447" s="36">
        <f t="shared" si="126"/>
        <v>4</v>
      </c>
      <c r="AC447" s="170">
        <f t="shared" si="127"/>
        <v>2.4545454545454546</v>
      </c>
      <c r="AD447" s="36">
        <f t="shared" si="128"/>
        <v>2</v>
      </c>
      <c r="AE447" s="36" t="str">
        <f t="shared" si="114"/>
        <v>Moderatly Suitable</v>
      </c>
      <c r="AF447" s="171">
        <f t="shared" si="129"/>
        <v>0.14299999999999999</v>
      </c>
      <c r="AG447" s="36" t="str">
        <f t="shared" si="130"/>
        <v>Very Low</v>
      </c>
    </row>
    <row r="448" spans="1:33" x14ac:dyDescent="0.25">
      <c r="A448" t="str">
        <f>INDEX(Aquifer!A:A,MATCH(B448,Aquifer!C:C,0))</f>
        <v>uttar pradesh</v>
      </c>
      <c r="B448" s="29" t="s">
        <v>551</v>
      </c>
      <c r="C448" s="8">
        <v>4.5999999999999996</v>
      </c>
      <c r="D448" s="7">
        <f>INDEX(Aquifer!L:L,MATCH(B448,Aquifer!C:C,0))*100</f>
        <v>165.34431454399302</v>
      </c>
      <c r="E448" s="7">
        <v>89.7</v>
      </c>
      <c r="F448" s="7">
        <v>73.417740735680354</v>
      </c>
      <c r="G448" s="8">
        <v>88</v>
      </c>
      <c r="H448" s="8">
        <f>INDEX(Aquifer!H:H,MATCH(B448,Aquifer!C:C,0))</f>
        <v>51.18</v>
      </c>
      <c r="I448" s="8">
        <f>INDEX(surface_water_body!E:E,MATCH(B448,surface_water_body!A:A,0))</f>
        <v>0.53476320889247564</v>
      </c>
      <c r="J448" s="8">
        <f>INDEX(Aquifer!J:J,MATCH(B448,Aquifer!C:C,0))*100</f>
        <v>72.984434022143006</v>
      </c>
      <c r="K448" s="8">
        <f>(INDEX(Tariff!D:D,MATCH(Adaptation!A448,Tariff!A:A,0)))*100</f>
        <v>0</v>
      </c>
      <c r="L448" s="8">
        <v>69.42</v>
      </c>
      <c r="M448" s="8">
        <v>3</v>
      </c>
      <c r="N448" s="8">
        <v>97.142008695000001</v>
      </c>
      <c r="P448" s="15"/>
      <c r="Q448">
        <f t="shared" si="115"/>
        <v>3</v>
      </c>
      <c r="R448">
        <f t="shared" si="116"/>
        <v>3</v>
      </c>
      <c r="S448">
        <f t="shared" si="117"/>
        <v>1</v>
      </c>
      <c r="T448" s="36">
        <f t="shared" si="118"/>
        <v>4</v>
      </c>
      <c r="U448" s="36">
        <f t="shared" si="119"/>
        <v>1</v>
      </c>
      <c r="V448" s="36">
        <f t="shared" si="120"/>
        <v>3</v>
      </c>
      <c r="W448" s="36">
        <f t="shared" si="121"/>
        <v>1</v>
      </c>
      <c r="X448" s="36">
        <f t="shared" si="122"/>
        <v>3</v>
      </c>
      <c r="Y448" s="36">
        <f t="shared" si="123"/>
        <v>1</v>
      </c>
      <c r="Z448" s="36">
        <f t="shared" si="124"/>
        <v>2</v>
      </c>
      <c r="AA448" s="36">
        <f t="shared" si="125"/>
        <v>4</v>
      </c>
      <c r="AB448" s="36">
        <f t="shared" si="126"/>
        <v>4</v>
      </c>
      <c r="AC448" s="170">
        <f t="shared" si="127"/>
        <v>2.6363636363636362</v>
      </c>
      <c r="AD448" s="36">
        <f t="shared" si="128"/>
        <v>3</v>
      </c>
      <c r="AE448" s="36" t="str">
        <f t="shared" si="114"/>
        <v>Highly Suitable</v>
      </c>
      <c r="AF448" s="171">
        <f t="shared" si="129"/>
        <v>0.32700000000000001</v>
      </c>
      <c r="AG448" s="36" t="str">
        <f t="shared" si="130"/>
        <v>Low</v>
      </c>
    </row>
    <row r="449" spans="1:33" x14ac:dyDescent="0.25">
      <c r="A449" t="str">
        <f>INDEX(Aquifer!A:A,MATCH(B449,Aquifer!C:C,0))</f>
        <v>uttar pradesh</v>
      </c>
      <c r="B449" s="29" t="s">
        <v>552</v>
      </c>
      <c r="C449" s="8">
        <v>4.76</v>
      </c>
      <c r="D449" s="7">
        <f>INDEX(Aquifer!L:L,MATCH(B449,Aquifer!C:C,0))*100</f>
        <v>142.94387125703341</v>
      </c>
      <c r="E449" s="7">
        <v>92.7</v>
      </c>
      <c r="F449" s="7">
        <v>72.908290254642921</v>
      </c>
      <c r="G449" s="8">
        <v>1</v>
      </c>
      <c r="H449" s="8">
        <f>INDEX(Aquifer!H:H,MATCH(B449,Aquifer!C:C,0))</f>
        <v>60.79</v>
      </c>
      <c r="I449" s="8">
        <f>INDEX(surface_water_body!E:E,MATCH(B449,surface_water_body!A:A,0))</f>
        <v>0</v>
      </c>
      <c r="J449" s="8">
        <f>INDEX(Aquifer!J:J,MATCH(B449,Aquifer!C:C,0))*100</f>
        <v>62.622737413106833</v>
      </c>
      <c r="K449" s="8">
        <f>(INDEX(Tariff!D:D,MATCH(Adaptation!A449,Tariff!A:A,0)))*100</f>
        <v>0</v>
      </c>
      <c r="L449" s="8">
        <v>84.03</v>
      </c>
      <c r="M449" s="8">
        <v>4.3</v>
      </c>
      <c r="N449" s="8">
        <v>92.341440590000005</v>
      </c>
      <c r="P449" s="15"/>
      <c r="Q449">
        <f t="shared" si="115"/>
        <v>3</v>
      </c>
      <c r="R449">
        <f t="shared" si="116"/>
        <v>3</v>
      </c>
      <c r="S449">
        <f t="shared" si="117"/>
        <v>1</v>
      </c>
      <c r="T449" s="36">
        <f t="shared" si="118"/>
        <v>4</v>
      </c>
      <c r="U449" s="36">
        <f t="shared" si="119"/>
        <v>4</v>
      </c>
      <c r="V449" s="36">
        <f t="shared" si="120"/>
        <v>3</v>
      </c>
      <c r="W449" s="36">
        <f t="shared" si="121"/>
        <v>1</v>
      </c>
      <c r="X449" s="36">
        <f t="shared" si="122"/>
        <v>3</v>
      </c>
      <c r="Y449" s="36">
        <f t="shared" si="123"/>
        <v>1</v>
      </c>
      <c r="Z449" s="36">
        <f t="shared" si="124"/>
        <v>1</v>
      </c>
      <c r="AA449" s="36">
        <f t="shared" si="125"/>
        <v>4</v>
      </c>
      <c r="AB449" s="36">
        <f t="shared" si="126"/>
        <v>4</v>
      </c>
      <c r="AC449" s="170">
        <f t="shared" si="127"/>
        <v>2.5454545454545454</v>
      </c>
      <c r="AD449" s="36">
        <f t="shared" si="128"/>
        <v>3</v>
      </c>
      <c r="AE449" s="36" t="str">
        <f t="shared" si="114"/>
        <v>Highly Suitable</v>
      </c>
      <c r="AF449" s="171">
        <f t="shared" si="129"/>
        <v>0.22</v>
      </c>
      <c r="AG449" s="36" t="str">
        <f t="shared" si="130"/>
        <v>Low</v>
      </c>
    </row>
    <row r="450" spans="1:33" x14ac:dyDescent="0.25">
      <c r="A450" t="str">
        <f>INDEX(Aquifer!A:A,MATCH(B450,Aquifer!C:C,0))</f>
        <v>uttar pradesh</v>
      </c>
      <c r="B450" s="29" t="s">
        <v>553</v>
      </c>
      <c r="C450" s="9">
        <v>4.7857785744817001</v>
      </c>
      <c r="D450" s="7">
        <f>INDEX(Aquifer!L:L,MATCH(B450,Aquifer!C:C,0))*100</f>
        <v>165.66384239742894</v>
      </c>
      <c r="E450" s="7">
        <v>96.9</v>
      </c>
      <c r="F450" s="7">
        <v>75.729748205537192</v>
      </c>
      <c r="G450" s="8">
        <v>11</v>
      </c>
      <c r="H450" s="8">
        <f>INDEX(Aquifer!H:H,MATCH(B450,Aquifer!C:C,0))</f>
        <v>64.62</v>
      </c>
      <c r="I450" s="8">
        <f>INDEX(surface_water_body!E:E,MATCH(B450,surface_water_body!A:A,0))</f>
        <v>0.7470225462908453</v>
      </c>
      <c r="J450" s="8">
        <f>INDEX(Aquifer!J:J,MATCH(B450,Aquifer!C:C,0))*100</f>
        <v>69.800843704843146</v>
      </c>
      <c r="K450" s="8">
        <f>(INDEX(Tariff!D:D,MATCH(Adaptation!A450,Tariff!A:A,0)))*100</f>
        <v>0</v>
      </c>
      <c r="L450" s="8">
        <v>82.36</v>
      </c>
      <c r="M450" s="8">
        <v>5.61</v>
      </c>
      <c r="N450" s="8">
        <v>96.995541611999997</v>
      </c>
      <c r="P450" s="15"/>
      <c r="Q450">
        <f t="shared" si="115"/>
        <v>3</v>
      </c>
      <c r="R450">
        <f t="shared" si="116"/>
        <v>3</v>
      </c>
      <c r="S450">
        <f t="shared" si="117"/>
        <v>1</v>
      </c>
      <c r="T450" s="36">
        <f t="shared" si="118"/>
        <v>4</v>
      </c>
      <c r="U450" s="36">
        <f t="shared" si="119"/>
        <v>4</v>
      </c>
      <c r="V450" s="36">
        <f t="shared" si="120"/>
        <v>3</v>
      </c>
      <c r="W450" s="36">
        <f t="shared" si="121"/>
        <v>1</v>
      </c>
      <c r="X450" s="36">
        <f t="shared" si="122"/>
        <v>3</v>
      </c>
      <c r="Y450" s="36">
        <f t="shared" si="123"/>
        <v>1</v>
      </c>
      <c r="Z450" s="36">
        <f t="shared" si="124"/>
        <v>1</v>
      </c>
      <c r="AA450" s="36">
        <f t="shared" si="125"/>
        <v>3</v>
      </c>
      <c r="AB450" s="36">
        <f t="shared" si="126"/>
        <v>4</v>
      </c>
      <c r="AC450" s="170">
        <f t="shared" si="127"/>
        <v>2.4545454545454546</v>
      </c>
      <c r="AD450" s="36">
        <f t="shared" si="128"/>
        <v>2</v>
      </c>
      <c r="AE450" s="36" t="str">
        <f t="shared" ref="AE450:AE513" si="131">IF(AD450=1,"Less Suitable",IF(AD450=2,"Moderatly Suitable",IF(AD450=3,"Highly Suitable","Very Highly Suitable")))</f>
        <v>Moderatly Suitable</v>
      </c>
      <c r="AF450" s="171">
        <f t="shared" si="129"/>
        <v>0.14299999999999999</v>
      </c>
      <c r="AG450" s="36" t="str">
        <f t="shared" si="130"/>
        <v>Very Low</v>
      </c>
    </row>
    <row r="451" spans="1:33" x14ac:dyDescent="0.25">
      <c r="A451" t="str">
        <f>INDEX(Aquifer!A:A,MATCH(B451,Aquifer!C:C,0))</f>
        <v>tamil nadu</v>
      </c>
      <c r="B451" s="29" t="s">
        <v>554</v>
      </c>
      <c r="C451" s="8">
        <v>5.46</v>
      </c>
      <c r="D451" s="7">
        <f>INDEX(Aquifer!L:L,MATCH(B451,Aquifer!C:C,0))*100</f>
        <v>162.64792800502786</v>
      </c>
      <c r="E451" s="7">
        <v>61</v>
      </c>
      <c r="F451" s="7">
        <v>57.365154109589042</v>
      </c>
      <c r="G451" s="8">
        <v>83</v>
      </c>
      <c r="H451" s="8">
        <f>INDEX(Aquifer!H:H,MATCH(B451,Aquifer!C:C,0))</f>
        <v>0</v>
      </c>
      <c r="I451" s="8">
        <f>INDEX(surface_water_body!E:E,MATCH(B451,surface_water_body!A:A,0))</f>
        <v>4.5899250351899594</v>
      </c>
      <c r="J451" s="8">
        <f>INDEX(Aquifer!J:J,MATCH(B451,Aquifer!C:C,0))*100</f>
        <v>48.489544496676935</v>
      </c>
      <c r="K451" s="8">
        <f>(INDEX(Tariff!D:D,MATCH(Adaptation!A451,Tariff!A:A,0)))*100</f>
        <v>0</v>
      </c>
      <c r="L451" s="8">
        <v>14.41</v>
      </c>
      <c r="M451" s="8">
        <v>6.13</v>
      </c>
      <c r="N451" s="8">
        <v>90.532073249999996</v>
      </c>
      <c r="P451" s="15"/>
      <c r="Q451">
        <f t="shared" ref="Q451:Q514" si="132">IF(C451&lt;3.75,1,IF(C451&lt;4.5,2,IF(C451&lt;5.25,3,4)))</f>
        <v>4</v>
      </c>
      <c r="R451">
        <f t="shared" ref="R451:R514" si="133">IF(D451&lt;140,4,IF(D451&lt;180,3,IF(D451&lt;220,2,1)))</f>
        <v>3</v>
      </c>
      <c r="S451">
        <f t="shared" ref="S451:S514" si="134">IF(E451&lt;25,4,IF(E451&lt;50,3,IF(E451&lt;75,2,1)))</f>
        <v>2</v>
      </c>
      <c r="T451" s="36">
        <f t="shared" ref="T451:T514" si="135">IF(F451&lt;28.5,1,IF(F451&lt;48,2,IF(F451&lt;67.5,3,4)))</f>
        <v>3</v>
      </c>
      <c r="U451" s="36">
        <f t="shared" ref="U451:U514" si="136">IF(G451&lt;25,4,IF(G451&lt;50,3,IF(G451&lt;75,2,1)))</f>
        <v>1</v>
      </c>
      <c r="V451" s="36">
        <f t="shared" ref="V451:V514" si="137">IF(H451&lt;50,4,IF(H451&lt;70,3,IF(H451&lt;100,2,1)))</f>
        <v>4</v>
      </c>
      <c r="W451" s="36">
        <f t="shared" ref="W451:W514" si="138">IF(I451&lt;1,1,IF(I451&lt;3,2,IF(I451&lt;5,3,4)))</f>
        <v>3</v>
      </c>
      <c r="X451" s="36">
        <f t="shared" ref="X451:X514" si="139">IF(J451&lt;25,1,IF(J451&lt;50,2,IF(J451&lt;75,3,4)))</f>
        <v>2</v>
      </c>
      <c r="Y451" s="36">
        <f t="shared" ref="Y451:Y514" si="140">IF(K451&lt;70,1,IF(K451&lt;150,2,IF(K451&lt;300,3,4)))</f>
        <v>1</v>
      </c>
      <c r="Z451" s="36">
        <f t="shared" ref="Z451:Z514" si="141">IF(L451&lt;25,4,IF(L451&lt;50,3,IF(L451&lt;75,2,1)))</f>
        <v>4</v>
      </c>
      <c r="AA451" s="36">
        <f t="shared" ref="AA451:AA514" si="142">IF(M451&lt;5,4,IF(M451&lt;10,3,IF(M451&lt;20,2,1)))</f>
        <v>3</v>
      </c>
      <c r="AB451" s="36">
        <f t="shared" ref="AB451:AB514" si="143">IF(N451&lt;35,1,IF(N451&lt;60,2,IF(N451&lt;80,3,4)))</f>
        <v>4</v>
      </c>
      <c r="AC451" s="170">
        <f t="shared" ref="AC451:AC514" si="144">(Q451+R451+S451+T451+V451+W451+X451+Y451+Z451+AA451+AB451)/11</f>
        <v>3</v>
      </c>
      <c r="AD451" s="36">
        <f t="shared" ref="AD451:AD514" si="145">IF(AC451&lt;1.5,1,IF(AC451&lt;=2.5,2,IF(AC451&lt;3.5,3,4)))</f>
        <v>3</v>
      </c>
      <c r="AE451" s="36" t="str">
        <f t="shared" si="131"/>
        <v>Highly Suitable</v>
      </c>
      <c r="AF451" s="171">
        <f t="shared" ref="AF451:AF514" si="146">_xlfn.PERCENTRANK.INC(AC:AC,AC451)</f>
        <v>0.74399999999999999</v>
      </c>
      <c r="AG451" s="36" t="str">
        <f t="shared" ref="AG451:AG514" si="147">IF(AF451&gt;0.8, "Very High", IF(AND(AF451&lt;=0.8,AF451&gt;0.6), "High", IF(AND(AF451&lt;=0.6, AF451&gt;0.4),"Moderate",IF(AND(AF451&lt;=0.4, AF451&gt;0.2),"Low", "Very Low"))))</f>
        <v>High</v>
      </c>
    </row>
    <row r="452" spans="1:33" x14ac:dyDescent="0.25">
      <c r="A452" t="str">
        <f>INDEX(Aquifer!A:A,MATCH(B452,Aquifer!C:C,0))</f>
        <v>kerala</v>
      </c>
      <c r="B452" s="29" t="s">
        <v>555</v>
      </c>
      <c r="C452" s="9">
        <v>5.0797951602562001</v>
      </c>
      <c r="D452" s="7">
        <f>INDEX(Aquifer!L:L,MATCH(B452,Aquifer!C:C,0))*100</f>
        <v>132.95620492526379</v>
      </c>
      <c r="E452" s="7">
        <v>34.4</v>
      </c>
      <c r="F452" s="7">
        <v>45.819193701642462</v>
      </c>
      <c r="G452" s="8">
        <v>93</v>
      </c>
      <c r="H452" s="8">
        <f>INDEX(Aquifer!H:H,MATCH(B452,Aquifer!C:C,0))</f>
        <v>59.75</v>
      </c>
      <c r="I452" s="8">
        <f>INDEX(surface_water_body!E:E,MATCH(B452,surface_water_body!A:A,0))</f>
        <v>1.3542911393741863</v>
      </c>
      <c r="J452" s="8">
        <f>INDEX(Aquifer!J:J,MATCH(B452,Aquifer!C:C,0))*100</f>
        <v>44.827116250804316</v>
      </c>
      <c r="K452" s="8">
        <f>(INDEX(Tariff!D:D,MATCH(Adaptation!A452,Tariff!A:A,0)))*100</f>
        <v>195</v>
      </c>
      <c r="L452" s="8">
        <v>36.21</v>
      </c>
      <c r="M452" s="8">
        <v>8.5</v>
      </c>
      <c r="N452" s="8">
        <v>98.15</v>
      </c>
      <c r="P452" s="15"/>
      <c r="Q452">
        <f t="shared" si="132"/>
        <v>3</v>
      </c>
      <c r="R452">
        <f t="shared" si="133"/>
        <v>4</v>
      </c>
      <c r="S452">
        <f t="shared" si="134"/>
        <v>3</v>
      </c>
      <c r="T452" s="36">
        <f t="shared" si="135"/>
        <v>2</v>
      </c>
      <c r="U452" s="36">
        <f t="shared" si="136"/>
        <v>1</v>
      </c>
      <c r="V452" s="36">
        <f t="shared" si="137"/>
        <v>3</v>
      </c>
      <c r="W452" s="36">
        <f t="shared" si="138"/>
        <v>2</v>
      </c>
      <c r="X452" s="36">
        <f t="shared" si="139"/>
        <v>2</v>
      </c>
      <c r="Y452" s="36">
        <f t="shared" si="140"/>
        <v>3</v>
      </c>
      <c r="Z452" s="36">
        <f t="shared" si="141"/>
        <v>3</v>
      </c>
      <c r="AA452" s="36">
        <f t="shared" si="142"/>
        <v>3</v>
      </c>
      <c r="AB452" s="36">
        <f t="shared" si="143"/>
        <v>4</v>
      </c>
      <c r="AC452" s="170">
        <f t="shared" si="144"/>
        <v>2.9090909090909092</v>
      </c>
      <c r="AD452" s="36">
        <f t="shared" si="145"/>
        <v>3</v>
      </c>
      <c r="AE452" s="36" t="str">
        <f t="shared" si="131"/>
        <v>Highly Suitable</v>
      </c>
      <c r="AF452" s="171">
        <f t="shared" si="146"/>
        <v>0.63600000000000001</v>
      </c>
      <c r="AG452" s="36" t="str">
        <f t="shared" si="147"/>
        <v>High</v>
      </c>
    </row>
    <row r="453" spans="1:33" x14ac:dyDescent="0.25">
      <c r="A453" t="str">
        <f>INDEX(Aquifer!A:A,MATCH(B453,Aquifer!C:C,0))</f>
        <v>uttar pradesh</v>
      </c>
      <c r="B453" s="29" t="s">
        <v>556</v>
      </c>
      <c r="C453" s="9">
        <v>4.7590986394878003</v>
      </c>
      <c r="D453" s="7">
        <f>INDEX(Aquifer!L:L,MATCH(B453,Aquifer!C:C,0))*100</f>
        <v>161.101774607143</v>
      </c>
      <c r="E453" s="7">
        <v>95.2</v>
      </c>
      <c r="F453" s="7">
        <v>69.40945296326187</v>
      </c>
      <c r="G453" s="8">
        <v>34</v>
      </c>
      <c r="H453" s="8">
        <f>INDEX(Aquifer!H:H,MATCH(B453,Aquifer!C:C,0))</f>
        <v>100.62</v>
      </c>
      <c r="I453" s="8">
        <f>INDEX(surface_water_body!E:E,MATCH(B453,surface_water_body!A:A,0))</f>
        <v>2.6049258145262833E-3</v>
      </c>
      <c r="J453" s="8">
        <f>INDEX(Aquifer!J:J,MATCH(B453,Aquifer!C:C,0))*100</f>
        <v>72.786572510040102</v>
      </c>
      <c r="K453" s="8">
        <f>(INDEX(Tariff!D:D,MATCH(Adaptation!A453,Tariff!A:A,0)))*100</f>
        <v>0</v>
      </c>
      <c r="L453" s="8">
        <v>82.93</v>
      </c>
      <c r="M453" s="8">
        <v>9.64</v>
      </c>
      <c r="N453" s="8">
        <v>83.239534550000002</v>
      </c>
      <c r="P453" s="15"/>
      <c r="Q453">
        <f t="shared" si="132"/>
        <v>3</v>
      </c>
      <c r="R453">
        <f t="shared" si="133"/>
        <v>3</v>
      </c>
      <c r="S453">
        <f t="shared" si="134"/>
        <v>1</v>
      </c>
      <c r="T453" s="36">
        <f t="shared" si="135"/>
        <v>4</v>
      </c>
      <c r="U453" s="36">
        <f t="shared" si="136"/>
        <v>3</v>
      </c>
      <c r="V453" s="36">
        <f t="shared" si="137"/>
        <v>1</v>
      </c>
      <c r="W453" s="36">
        <f t="shared" si="138"/>
        <v>1</v>
      </c>
      <c r="X453" s="36">
        <f t="shared" si="139"/>
        <v>3</v>
      </c>
      <c r="Y453" s="36">
        <f t="shared" si="140"/>
        <v>1</v>
      </c>
      <c r="Z453" s="36">
        <f t="shared" si="141"/>
        <v>1</v>
      </c>
      <c r="AA453" s="36">
        <f t="shared" si="142"/>
        <v>3</v>
      </c>
      <c r="AB453" s="36">
        <f t="shared" si="143"/>
        <v>4</v>
      </c>
      <c r="AC453" s="170">
        <f t="shared" si="144"/>
        <v>2.2727272727272729</v>
      </c>
      <c r="AD453" s="36">
        <f t="shared" si="145"/>
        <v>2</v>
      </c>
      <c r="AE453" s="36" t="str">
        <f t="shared" si="131"/>
        <v>Moderatly Suitable</v>
      </c>
      <c r="AF453" s="171">
        <f t="shared" si="146"/>
        <v>6.2E-2</v>
      </c>
      <c r="AG453" s="36" t="str">
        <f t="shared" si="147"/>
        <v>Very Low</v>
      </c>
    </row>
    <row r="454" spans="1:33" x14ac:dyDescent="0.25">
      <c r="A454" t="str">
        <f>INDEX(Aquifer!A:A,MATCH(B454,Aquifer!C:C,0))</f>
        <v>uttar pradesh</v>
      </c>
      <c r="B454" s="29" t="s">
        <v>557</v>
      </c>
      <c r="C454" s="9">
        <v>4.8174632013126999</v>
      </c>
      <c r="D454" s="7">
        <f>INDEX(Aquifer!L:L,MATCH(B454,Aquifer!C:C,0))*100</f>
        <v>124.97185681669647</v>
      </c>
      <c r="E454" s="7">
        <v>93.3</v>
      </c>
      <c r="F454" s="7">
        <v>74.238102078929543</v>
      </c>
      <c r="G454" s="8">
        <v>87</v>
      </c>
      <c r="H454" s="8">
        <f>INDEX(Aquifer!H:H,MATCH(B454,Aquifer!C:C,0))</f>
        <v>64.06</v>
      </c>
      <c r="I454" s="8">
        <f>INDEX(surface_water_body!E:E,MATCH(B454,surface_water_body!A:A,0))</f>
        <v>0.60584846544283277</v>
      </c>
      <c r="J454" s="8">
        <f>INDEX(Aquifer!J:J,MATCH(B454,Aquifer!C:C,0))*100</f>
        <v>79.395568600289394</v>
      </c>
      <c r="K454" s="8">
        <f>(INDEX(Tariff!D:D,MATCH(Adaptation!A454,Tariff!A:A,0)))*100</f>
        <v>0</v>
      </c>
      <c r="L454" s="8">
        <v>62.62</v>
      </c>
      <c r="M454" s="8">
        <v>7.7</v>
      </c>
      <c r="N454" s="8">
        <v>91.502550129999989</v>
      </c>
      <c r="P454" s="15"/>
      <c r="Q454">
        <f t="shared" si="132"/>
        <v>3</v>
      </c>
      <c r="R454">
        <f t="shared" si="133"/>
        <v>4</v>
      </c>
      <c r="S454">
        <f t="shared" si="134"/>
        <v>1</v>
      </c>
      <c r="T454" s="36">
        <f t="shared" si="135"/>
        <v>4</v>
      </c>
      <c r="U454" s="36">
        <f t="shared" si="136"/>
        <v>1</v>
      </c>
      <c r="V454" s="36">
        <f t="shared" si="137"/>
        <v>3</v>
      </c>
      <c r="W454" s="36">
        <f t="shared" si="138"/>
        <v>1</v>
      </c>
      <c r="X454" s="36">
        <f t="shared" si="139"/>
        <v>4</v>
      </c>
      <c r="Y454" s="36">
        <f t="shared" si="140"/>
        <v>1</v>
      </c>
      <c r="Z454" s="36">
        <f t="shared" si="141"/>
        <v>2</v>
      </c>
      <c r="AA454" s="36">
        <f t="shared" si="142"/>
        <v>3</v>
      </c>
      <c r="AB454" s="36">
        <f t="shared" si="143"/>
        <v>4</v>
      </c>
      <c r="AC454" s="170">
        <f t="shared" si="144"/>
        <v>2.7272727272727271</v>
      </c>
      <c r="AD454" s="36">
        <f t="shared" si="145"/>
        <v>3</v>
      </c>
      <c r="AE454" s="36" t="str">
        <f t="shared" si="131"/>
        <v>Highly Suitable</v>
      </c>
      <c r="AF454" s="171">
        <f t="shared" si="146"/>
        <v>0.41699999999999998</v>
      </c>
      <c r="AG454" s="36" t="str">
        <f t="shared" si="147"/>
        <v>Moderate</v>
      </c>
    </row>
    <row r="455" spans="1:33" x14ac:dyDescent="0.25">
      <c r="A455" t="str">
        <f>INDEX(Aquifer!A:A,MATCH(B455,Aquifer!C:C,0))</f>
        <v>karnataka</v>
      </c>
      <c r="B455" s="29" t="s">
        <v>148</v>
      </c>
      <c r="C455" s="9">
        <v>5.2788529599525997</v>
      </c>
      <c r="D455" s="7">
        <f>INDEX(Aquifer!L:L,MATCH(B455,Aquifer!C:C,0))*100</f>
        <v>131.94092623418817</v>
      </c>
      <c r="E455" s="7">
        <v>62</v>
      </c>
      <c r="F455" s="7">
        <v>51.740016953423904</v>
      </c>
      <c r="G455" s="8">
        <v>100</v>
      </c>
      <c r="H455" s="8">
        <f>INDEX(Aquifer!H:H,MATCH(B455,Aquifer!C:C,0))</f>
        <v>40.619999999999997</v>
      </c>
      <c r="I455" s="8">
        <f>INDEX(surface_water_body!E:E,MATCH(B455,surface_water_body!A:A,0))</f>
        <v>3.4917218569451265</v>
      </c>
      <c r="J455" s="8">
        <f>INDEX(Aquifer!J:J,MATCH(B455,Aquifer!C:C,0))*100</f>
        <v>29.336010115784212</v>
      </c>
      <c r="K455" s="8">
        <f>(INDEX(Tariff!D:D,MATCH(Adaptation!A455,Tariff!A:A,0)))*100</f>
        <v>0</v>
      </c>
      <c r="L455" s="8">
        <v>28.310000000000002</v>
      </c>
      <c r="M455" s="8">
        <v>7.6</v>
      </c>
      <c r="N455" s="8">
        <v>87.04</v>
      </c>
      <c r="P455" s="15"/>
      <c r="Q455">
        <f t="shared" si="132"/>
        <v>4</v>
      </c>
      <c r="R455">
        <f t="shared" si="133"/>
        <v>4</v>
      </c>
      <c r="S455">
        <f t="shared" si="134"/>
        <v>2</v>
      </c>
      <c r="T455" s="36">
        <f t="shared" si="135"/>
        <v>3</v>
      </c>
      <c r="U455" s="36">
        <f t="shared" si="136"/>
        <v>1</v>
      </c>
      <c r="V455" s="36">
        <f t="shared" si="137"/>
        <v>4</v>
      </c>
      <c r="W455" s="36">
        <f t="shared" si="138"/>
        <v>3</v>
      </c>
      <c r="X455" s="36">
        <f t="shared" si="139"/>
        <v>2</v>
      </c>
      <c r="Y455" s="36">
        <f t="shared" si="140"/>
        <v>1</v>
      </c>
      <c r="Z455" s="36">
        <f t="shared" si="141"/>
        <v>3</v>
      </c>
      <c r="AA455" s="36">
        <f t="shared" si="142"/>
        <v>3</v>
      </c>
      <c r="AB455" s="36">
        <f t="shared" si="143"/>
        <v>4</v>
      </c>
      <c r="AC455" s="170">
        <f t="shared" si="144"/>
        <v>3</v>
      </c>
      <c r="AD455" s="36">
        <f t="shared" si="145"/>
        <v>3</v>
      </c>
      <c r="AE455" s="36" t="str">
        <f t="shared" si="131"/>
        <v>Highly Suitable</v>
      </c>
      <c r="AF455" s="171">
        <f t="shared" si="146"/>
        <v>0.74399999999999999</v>
      </c>
      <c r="AG455" s="36" t="str">
        <f t="shared" si="147"/>
        <v>High</v>
      </c>
    </row>
    <row r="456" spans="1:33" x14ac:dyDescent="0.25">
      <c r="A456" t="str">
        <f>INDEX(Aquifer!A:A,MATCH(B456,Aquifer!C:C,0))</f>
        <v>telangana</v>
      </c>
      <c r="B456" s="29" t="s">
        <v>149</v>
      </c>
      <c r="C456" s="9">
        <v>5.2703458559504996</v>
      </c>
      <c r="D456" s="7">
        <f>INDEX(Aquifer!L:L,MATCH(B456,Aquifer!C:C,0))*100</f>
        <v>143.01093617469775</v>
      </c>
      <c r="E456" s="7">
        <v>26.2</v>
      </c>
      <c r="F456" s="7">
        <v>64.454111913411367</v>
      </c>
      <c r="G456" s="8">
        <v>100</v>
      </c>
      <c r="H456" s="8">
        <f>INDEX(Aquifer!H:H,MATCH(B456,Aquifer!C:C,0))</f>
        <v>28.28</v>
      </c>
      <c r="I456" s="8">
        <f>INDEX(surface_water_body!E:E,MATCH(B456,surface_water_body!A:A,0))</f>
        <v>5.2180007089128885E-2</v>
      </c>
      <c r="J456" s="8">
        <f>INDEX(Aquifer!J:J,MATCH(B456,Aquifer!C:C,0))*100</f>
        <v>50.171605842908264</v>
      </c>
      <c r="K456" s="8">
        <f>(INDEX(Tariff!D:D,MATCH(Adaptation!A456,Tariff!A:A,0)))*100</f>
        <v>0</v>
      </c>
      <c r="L456" s="8">
        <v>51.89</v>
      </c>
      <c r="M456" s="8">
        <v>6.9</v>
      </c>
      <c r="N456" s="8">
        <v>80.900000000000006</v>
      </c>
      <c r="P456" s="15"/>
      <c r="Q456">
        <f t="shared" si="132"/>
        <v>4</v>
      </c>
      <c r="R456">
        <f t="shared" si="133"/>
        <v>3</v>
      </c>
      <c r="S456">
        <f t="shared" si="134"/>
        <v>3</v>
      </c>
      <c r="T456" s="36">
        <f t="shared" si="135"/>
        <v>3</v>
      </c>
      <c r="U456" s="36">
        <f t="shared" si="136"/>
        <v>1</v>
      </c>
      <c r="V456" s="36">
        <f t="shared" si="137"/>
        <v>4</v>
      </c>
      <c r="W456" s="36">
        <f t="shared" si="138"/>
        <v>1</v>
      </c>
      <c r="X456" s="36">
        <f t="shared" si="139"/>
        <v>3</v>
      </c>
      <c r="Y456" s="36">
        <f t="shared" si="140"/>
        <v>1</v>
      </c>
      <c r="Z456" s="36">
        <f t="shared" si="141"/>
        <v>2</v>
      </c>
      <c r="AA456" s="36">
        <f t="shared" si="142"/>
        <v>3</v>
      </c>
      <c r="AB456" s="36">
        <f t="shared" si="143"/>
        <v>4</v>
      </c>
      <c r="AC456" s="170">
        <f t="shared" si="144"/>
        <v>2.8181818181818183</v>
      </c>
      <c r="AD456" s="36">
        <f t="shared" si="145"/>
        <v>3</v>
      </c>
      <c r="AE456" s="36" t="str">
        <f t="shared" si="131"/>
        <v>Highly Suitable</v>
      </c>
      <c r="AF456" s="171">
        <f t="shared" si="146"/>
        <v>0.52700000000000002</v>
      </c>
      <c r="AG456" s="36" t="str">
        <f t="shared" si="147"/>
        <v>Moderate</v>
      </c>
    </row>
    <row r="457" spans="1:33" x14ac:dyDescent="0.25">
      <c r="A457" t="str">
        <f>INDEX(Aquifer!A:A,MATCH(B457,Aquifer!C:C,0))</f>
        <v>madhya pradesh</v>
      </c>
      <c r="B457" s="29" t="s">
        <v>558</v>
      </c>
      <c r="C457" s="8">
        <v>5.33</v>
      </c>
      <c r="D457" s="7">
        <f>INDEX(Aquifer!L:L,MATCH(B457,Aquifer!C:C,0))*100</f>
        <v>199.09520420775524</v>
      </c>
      <c r="E457" s="7">
        <v>41</v>
      </c>
      <c r="F457" s="7">
        <v>71.263273080975935</v>
      </c>
      <c r="G457" s="8">
        <v>97</v>
      </c>
      <c r="H457" s="8">
        <f>INDEX(Aquifer!H:H,MATCH(B457,Aquifer!C:C,0))</f>
        <v>89.94</v>
      </c>
      <c r="I457" s="8">
        <f>INDEX(surface_water_body!E:E,MATCH(B457,surface_water_body!A:A,0))</f>
        <v>1.351505153183518</v>
      </c>
      <c r="J457" s="8">
        <f>INDEX(Aquifer!J:J,MATCH(B457,Aquifer!C:C,0))*100</f>
        <v>68.564961222108906</v>
      </c>
      <c r="K457" s="8">
        <f>(INDEX(Tariff!D:D,MATCH(Adaptation!A457,Tariff!A:A,0)))*100</f>
        <v>135</v>
      </c>
      <c r="L457" s="8">
        <v>80.259999999999991</v>
      </c>
      <c r="M457" s="8">
        <v>10.305746646703531</v>
      </c>
      <c r="N457" s="8">
        <v>74.41</v>
      </c>
      <c r="O457" s="15"/>
      <c r="P457" s="15"/>
      <c r="Q457">
        <f t="shared" si="132"/>
        <v>4</v>
      </c>
      <c r="R457">
        <f t="shared" si="133"/>
        <v>2</v>
      </c>
      <c r="S457">
        <f t="shared" si="134"/>
        <v>3</v>
      </c>
      <c r="T457" s="36">
        <f t="shared" si="135"/>
        <v>4</v>
      </c>
      <c r="U457" s="36">
        <f t="shared" si="136"/>
        <v>1</v>
      </c>
      <c r="V457" s="36">
        <f t="shared" si="137"/>
        <v>2</v>
      </c>
      <c r="W457" s="36">
        <f t="shared" si="138"/>
        <v>2</v>
      </c>
      <c r="X457" s="36">
        <f t="shared" si="139"/>
        <v>3</v>
      </c>
      <c r="Y457" s="36">
        <f t="shared" si="140"/>
        <v>2</v>
      </c>
      <c r="Z457" s="36">
        <f t="shared" si="141"/>
        <v>1</v>
      </c>
      <c r="AA457" s="36">
        <f t="shared" si="142"/>
        <v>2</v>
      </c>
      <c r="AB457" s="36">
        <f t="shared" si="143"/>
        <v>3</v>
      </c>
      <c r="AC457" s="170">
        <f t="shared" si="144"/>
        <v>2.5454545454545454</v>
      </c>
      <c r="AD457" s="36">
        <f t="shared" si="145"/>
        <v>3</v>
      </c>
      <c r="AE457" s="36" t="str">
        <f t="shared" si="131"/>
        <v>Highly Suitable</v>
      </c>
      <c r="AF457" s="171">
        <f t="shared" si="146"/>
        <v>0.22</v>
      </c>
      <c r="AG457" s="36" t="str">
        <f t="shared" si="147"/>
        <v>Low</v>
      </c>
    </row>
    <row r="458" spans="1:33" x14ac:dyDescent="0.25">
      <c r="A458" t="str">
        <f>INDEX(Aquifer!A:A,MATCH(B458,Aquifer!C:C,0))</f>
        <v>uttar pradesh</v>
      </c>
      <c r="B458" s="29" t="s">
        <v>150</v>
      </c>
      <c r="C458" s="9">
        <v>4.8646873900081999</v>
      </c>
      <c r="D458" s="7">
        <f>INDEX(Aquifer!L:L,MATCH(B458,Aquifer!C:C,0))*100</f>
        <v>183.92765789991475</v>
      </c>
      <c r="E458" s="7">
        <v>85.8</v>
      </c>
      <c r="F458" s="7">
        <v>75.13057993646008</v>
      </c>
      <c r="G458" s="8">
        <v>60</v>
      </c>
      <c r="H458" s="8">
        <f>INDEX(Aquifer!H:H,MATCH(B458,Aquifer!C:C,0))</f>
        <v>80.41</v>
      </c>
      <c r="I458" s="8">
        <f>INDEX(surface_water_body!E:E,MATCH(B458,surface_water_body!A:A,0))</f>
        <v>0.2242375326917222</v>
      </c>
      <c r="J458" s="8">
        <f>INDEX(Aquifer!J:J,MATCH(B458,Aquifer!C:C,0))*100</f>
        <v>82.136286870961399</v>
      </c>
      <c r="K458" s="8">
        <f>(INDEX(Tariff!D:D,MATCH(Adaptation!A458,Tariff!A:A,0)))*100</f>
        <v>0</v>
      </c>
      <c r="L458" s="8">
        <v>78.06</v>
      </c>
      <c r="M458" s="8">
        <v>7.8</v>
      </c>
      <c r="N458" s="8">
        <v>86.545202060000008</v>
      </c>
      <c r="P458" s="15"/>
      <c r="Q458">
        <f t="shared" si="132"/>
        <v>3</v>
      </c>
      <c r="R458">
        <f t="shared" si="133"/>
        <v>2</v>
      </c>
      <c r="S458">
        <f t="shared" si="134"/>
        <v>1</v>
      </c>
      <c r="T458" s="36">
        <f t="shared" si="135"/>
        <v>4</v>
      </c>
      <c r="U458" s="36">
        <f t="shared" si="136"/>
        <v>2</v>
      </c>
      <c r="V458" s="36">
        <f t="shared" si="137"/>
        <v>2</v>
      </c>
      <c r="W458" s="36">
        <f t="shared" si="138"/>
        <v>1</v>
      </c>
      <c r="X458" s="36">
        <f t="shared" si="139"/>
        <v>4</v>
      </c>
      <c r="Y458" s="36">
        <f t="shared" si="140"/>
        <v>1</v>
      </c>
      <c r="Z458" s="36">
        <f t="shared" si="141"/>
        <v>1</v>
      </c>
      <c r="AA458" s="36">
        <f t="shared" si="142"/>
        <v>3</v>
      </c>
      <c r="AB458" s="36">
        <f t="shared" si="143"/>
        <v>4</v>
      </c>
      <c r="AC458" s="170">
        <f t="shared" si="144"/>
        <v>2.3636363636363638</v>
      </c>
      <c r="AD458" s="36">
        <f t="shared" si="145"/>
        <v>2</v>
      </c>
      <c r="AE458" s="36" t="str">
        <f t="shared" si="131"/>
        <v>Moderatly Suitable</v>
      </c>
      <c r="AF458" s="171">
        <f t="shared" si="146"/>
        <v>8.7999999999999995E-2</v>
      </c>
      <c r="AG458" s="36" t="str">
        <f t="shared" si="147"/>
        <v>Very Low</v>
      </c>
    </row>
    <row r="459" spans="1:33" x14ac:dyDescent="0.25">
      <c r="A459" t="str">
        <f>INDEX(Aquifer!A:A,MATCH(B459,Aquifer!C:C,0))</f>
        <v>gujarat</v>
      </c>
      <c r="B459" s="29" t="s">
        <v>151</v>
      </c>
      <c r="C459" s="9">
        <v>5.5286138352165004</v>
      </c>
      <c r="D459" s="7">
        <f>INDEX(Aquifer!L:L,MATCH(B459,Aquifer!C:C,0))*100</f>
        <v>135.24517537224733</v>
      </c>
      <c r="E459" s="7">
        <v>37.4</v>
      </c>
      <c r="F459" s="7">
        <v>78.712119119312689</v>
      </c>
      <c r="G459" s="8">
        <v>100</v>
      </c>
      <c r="H459" s="8">
        <f>INDEX(Aquifer!H:H,MATCH(B459,Aquifer!C:C,0))</f>
        <v>50.38</v>
      </c>
      <c r="I459" s="8">
        <f>INDEX(surface_water_body!E:E,MATCH(B459,surface_water_body!A:A,0))</f>
        <v>0.51284576371153545</v>
      </c>
      <c r="J459" s="8">
        <f>INDEX(Aquifer!J:J,MATCH(B459,Aquifer!C:C,0))*100</f>
        <v>76.118801457464571</v>
      </c>
      <c r="K459" s="8">
        <f>(INDEX(Tariff!D:D,MATCH(Adaptation!A459,Tariff!A:A,0)))*100</f>
        <v>60</v>
      </c>
      <c r="L459" s="8">
        <v>99.15</v>
      </c>
      <c r="M459" s="8">
        <v>14.4</v>
      </c>
      <c r="N459" s="8">
        <v>60.15</v>
      </c>
      <c r="P459" s="15"/>
      <c r="Q459">
        <f t="shared" si="132"/>
        <v>4</v>
      </c>
      <c r="R459">
        <f t="shared" si="133"/>
        <v>4</v>
      </c>
      <c r="S459">
        <f t="shared" si="134"/>
        <v>3</v>
      </c>
      <c r="T459" s="36">
        <f t="shared" si="135"/>
        <v>4</v>
      </c>
      <c r="U459" s="36">
        <f t="shared" si="136"/>
        <v>1</v>
      </c>
      <c r="V459" s="36">
        <f t="shared" si="137"/>
        <v>3</v>
      </c>
      <c r="W459" s="36">
        <f t="shared" si="138"/>
        <v>1</v>
      </c>
      <c r="X459" s="36">
        <f t="shared" si="139"/>
        <v>4</v>
      </c>
      <c r="Y459" s="36">
        <f t="shared" si="140"/>
        <v>1</v>
      </c>
      <c r="Z459" s="36">
        <f t="shared" si="141"/>
        <v>1</v>
      </c>
      <c r="AA459" s="36">
        <f t="shared" si="142"/>
        <v>2</v>
      </c>
      <c r="AB459" s="36">
        <f t="shared" si="143"/>
        <v>3</v>
      </c>
      <c r="AC459" s="170">
        <f t="shared" si="144"/>
        <v>2.7272727272727271</v>
      </c>
      <c r="AD459" s="36">
        <f t="shared" si="145"/>
        <v>3</v>
      </c>
      <c r="AE459" s="36" t="str">
        <f t="shared" si="131"/>
        <v>Highly Suitable</v>
      </c>
      <c r="AF459" s="171">
        <f t="shared" si="146"/>
        <v>0.41699999999999998</v>
      </c>
      <c r="AG459" s="36" t="str">
        <f t="shared" si="147"/>
        <v>Moderate</v>
      </c>
    </row>
    <row r="460" spans="1:33" x14ac:dyDescent="0.25">
      <c r="A460" t="str">
        <f>INDEX(Aquifer!A:A,MATCH(B460,Aquifer!C:C,0))</f>
        <v>uttar pradesh</v>
      </c>
      <c r="B460" s="29" t="s">
        <v>559</v>
      </c>
      <c r="C460" s="8">
        <v>4.79</v>
      </c>
      <c r="D460" s="7">
        <f>INDEX(Aquifer!L:L,MATCH(B460,Aquifer!C:C,0))*100</f>
        <v>170.53941908713693</v>
      </c>
      <c r="E460" s="7">
        <v>87.3</v>
      </c>
      <c r="F460" s="7">
        <v>76.047430830039517</v>
      </c>
      <c r="G460" s="8">
        <v>14.000000000000002</v>
      </c>
      <c r="H460" s="8">
        <f>INDEX(Aquifer!H:H,MATCH(B460,Aquifer!C:C,0))</f>
        <v>91.75</v>
      </c>
      <c r="I460" s="8">
        <f>INDEX(surface_water_body!E:E,MATCH(B460,surface_water_body!A:A,0))</f>
        <v>2.7345992409627686E-4</v>
      </c>
      <c r="J460" s="8">
        <f>INDEX(Aquifer!J:J,MATCH(B460,Aquifer!C:C,0))*100</f>
        <v>72.118093499140073</v>
      </c>
      <c r="K460" s="8">
        <f>(INDEX(Tariff!D:D,MATCH(Adaptation!A460,Tariff!A:A,0)))*100</f>
        <v>0</v>
      </c>
      <c r="L460" s="8">
        <v>88.13</v>
      </c>
      <c r="M460" s="8">
        <v>12.5</v>
      </c>
      <c r="N460" s="8">
        <v>90.128504100000001</v>
      </c>
      <c r="P460" s="15"/>
      <c r="Q460">
        <f t="shared" si="132"/>
        <v>3</v>
      </c>
      <c r="R460">
        <f t="shared" si="133"/>
        <v>3</v>
      </c>
      <c r="S460">
        <f t="shared" si="134"/>
        <v>1</v>
      </c>
      <c r="T460" s="36">
        <f t="shared" si="135"/>
        <v>4</v>
      </c>
      <c r="U460" s="36">
        <f t="shared" si="136"/>
        <v>4</v>
      </c>
      <c r="V460" s="36">
        <f t="shared" si="137"/>
        <v>2</v>
      </c>
      <c r="W460" s="36">
        <f t="shared" si="138"/>
        <v>1</v>
      </c>
      <c r="X460" s="36">
        <f t="shared" si="139"/>
        <v>3</v>
      </c>
      <c r="Y460" s="36">
        <f t="shared" si="140"/>
        <v>1</v>
      </c>
      <c r="Z460" s="36">
        <f t="shared" si="141"/>
        <v>1</v>
      </c>
      <c r="AA460" s="36">
        <f t="shared" si="142"/>
        <v>2</v>
      </c>
      <c r="AB460" s="36">
        <f t="shared" si="143"/>
        <v>4</v>
      </c>
      <c r="AC460" s="170">
        <f t="shared" si="144"/>
        <v>2.2727272727272729</v>
      </c>
      <c r="AD460" s="36">
        <f t="shared" si="145"/>
        <v>2</v>
      </c>
      <c r="AE460" s="36" t="str">
        <f t="shared" si="131"/>
        <v>Moderatly Suitable</v>
      </c>
      <c r="AF460" s="171">
        <f t="shared" si="146"/>
        <v>6.2E-2</v>
      </c>
      <c r="AG460" s="36" t="str">
        <f t="shared" si="147"/>
        <v>Very Low</v>
      </c>
    </row>
    <row r="461" spans="1:33" x14ac:dyDescent="0.25">
      <c r="A461" t="str">
        <f>INDEX(Aquifer!A:A,MATCH(B461,Aquifer!C:C,0))</f>
        <v>uttar pradesh</v>
      </c>
      <c r="B461" s="29" t="s">
        <v>560</v>
      </c>
      <c r="C461" s="8">
        <v>4.79</v>
      </c>
      <c r="D461" s="7">
        <f>INDEX(Aquifer!L:L,MATCH(B461,Aquifer!C:C,0))*100</f>
        <v>160.43532026070869</v>
      </c>
      <c r="E461" s="7">
        <v>100</v>
      </c>
      <c r="F461" s="7">
        <v>76.9142073298013</v>
      </c>
      <c r="G461" s="8">
        <v>16</v>
      </c>
      <c r="H461" s="8">
        <f>INDEX(Aquifer!H:H,MATCH(B461,Aquifer!C:C,0))</f>
        <v>97.12</v>
      </c>
      <c r="I461" s="8">
        <f>INDEX(surface_water_body!E:E,MATCH(B461,surface_water_body!A:A,0))</f>
        <v>0.53795198716991866</v>
      </c>
      <c r="J461" s="8">
        <f>INDEX(Aquifer!J:J,MATCH(B461,Aquifer!C:C,0))*100</f>
        <v>79.678922530985389</v>
      </c>
      <c r="K461" s="8">
        <f>(INDEX(Tariff!D:D,MATCH(Adaptation!A461,Tariff!A:A,0)))*100</f>
        <v>0</v>
      </c>
      <c r="L461" s="8">
        <v>88.53</v>
      </c>
      <c r="M461" s="8">
        <v>22</v>
      </c>
      <c r="N461" s="8">
        <v>86.967387000000002</v>
      </c>
      <c r="P461" s="15"/>
      <c r="Q461">
        <f t="shared" si="132"/>
        <v>3</v>
      </c>
      <c r="R461">
        <f t="shared" si="133"/>
        <v>3</v>
      </c>
      <c r="S461">
        <f t="shared" si="134"/>
        <v>1</v>
      </c>
      <c r="T461" s="36">
        <f t="shared" si="135"/>
        <v>4</v>
      </c>
      <c r="U461" s="36">
        <f t="shared" si="136"/>
        <v>4</v>
      </c>
      <c r="V461" s="36">
        <f t="shared" si="137"/>
        <v>2</v>
      </c>
      <c r="W461" s="36">
        <f t="shared" si="138"/>
        <v>1</v>
      </c>
      <c r="X461" s="36">
        <f t="shared" si="139"/>
        <v>4</v>
      </c>
      <c r="Y461" s="36">
        <f t="shared" si="140"/>
        <v>1</v>
      </c>
      <c r="Z461" s="36">
        <f t="shared" si="141"/>
        <v>1</v>
      </c>
      <c r="AA461" s="36">
        <f t="shared" si="142"/>
        <v>1</v>
      </c>
      <c r="AB461" s="36">
        <f t="shared" si="143"/>
        <v>4</v>
      </c>
      <c r="AC461" s="170">
        <f t="shared" si="144"/>
        <v>2.2727272727272729</v>
      </c>
      <c r="AD461" s="36">
        <f t="shared" si="145"/>
        <v>2</v>
      </c>
      <c r="AE461" s="36" t="str">
        <f t="shared" si="131"/>
        <v>Moderatly Suitable</v>
      </c>
      <c r="AF461" s="171">
        <f t="shared" si="146"/>
        <v>6.2E-2</v>
      </c>
      <c r="AG461" s="36" t="str">
        <f t="shared" si="147"/>
        <v>Very Low</v>
      </c>
    </row>
    <row r="462" spans="1:33" x14ac:dyDescent="0.25">
      <c r="A462" t="str">
        <f>INDEX(Aquifer!A:A,MATCH(B462,Aquifer!C:C,0))</f>
        <v>gujarat</v>
      </c>
      <c r="B462" s="29" t="s">
        <v>152</v>
      </c>
      <c r="C462" s="9">
        <v>5.4928410900077003</v>
      </c>
      <c r="D462" s="7">
        <f>INDEX(Aquifer!L:L,MATCH(B462,Aquifer!C:C,0))*100</f>
        <v>139.36359452714305</v>
      </c>
      <c r="E462" s="7">
        <v>37.9</v>
      </c>
      <c r="F462" s="7">
        <v>79.106710671067106</v>
      </c>
      <c r="G462" s="8">
        <v>100</v>
      </c>
      <c r="H462" s="8">
        <f>INDEX(Aquifer!H:H,MATCH(B462,Aquifer!C:C,0))</f>
        <v>42.78</v>
      </c>
      <c r="I462" s="8">
        <f>INDEX(surface_water_body!E:E,MATCH(B462,surface_water_body!A:A,0))</f>
        <v>0.66051056678583653</v>
      </c>
      <c r="J462" s="8">
        <f>INDEX(Aquifer!J:J,MATCH(B462,Aquifer!C:C,0))*100</f>
        <v>66.784876264103886</v>
      </c>
      <c r="K462" s="8">
        <f>(INDEX(Tariff!D:D,MATCH(Adaptation!A462,Tariff!A:A,0)))*100</f>
        <v>60</v>
      </c>
      <c r="L462" s="8">
        <v>99.339999999999989</v>
      </c>
      <c r="M462" s="8">
        <v>12.4</v>
      </c>
      <c r="N462" s="8">
        <v>67.510000000000005</v>
      </c>
      <c r="P462" s="15"/>
      <c r="Q462">
        <f t="shared" si="132"/>
        <v>4</v>
      </c>
      <c r="R462">
        <f t="shared" si="133"/>
        <v>4</v>
      </c>
      <c r="S462">
        <f t="shared" si="134"/>
        <v>3</v>
      </c>
      <c r="T462" s="36">
        <f t="shared" si="135"/>
        <v>4</v>
      </c>
      <c r="U462" s="36">
        <f t="shared" si="136"/>
        <v>1</v>
      </c>
      <c r="V462" s="36">
        <f t="shared" si="137"/>
        <v>4</v>
      </c>
      <c r="W462" s="36">
        <f t="shared" si="138"/>
        <v>1</v>
      </c>
      <c r="X462" s="36">
        <f t="shared" si="139"/>
        <v>3</v>
      </c>
      <c r="Y462" s="36">
        <f t="shared" si="140"/>
        <v>1</v>
      </c>
      <c r="Z462" s="36">
        <f t="shared" si="141"/>
        <v>1</v>
      </c>
      <c r="AA462" s="36">
        <f t="shared" si="142"/>
        <v>2</v>
      </c>
      <c r="AB462" s="36">
        <f t="shared" si="143"/>
        <v>3</v>
      </c>
      <c r="AC462" s="170">
        <f t="shared" si="144"/>
        <v>2.7272727272727271</v>
      </c>
      <c r="AD462" s="36">
        <f t="shared" si="145"/>
        <v>3</v>
      </c>
      <c r="AE462" s="36" t="str">
        <f t="shared" si="131"/>
        <v>Highly Suitable</v>
      </c>
      <c r="AF462" s="171">
        <f t="shared" si="146"/>
        <v>0.41699999999999998</v>
      </c>
      <c r="AG462" s="36" t="str">
        <f t="shared" si="147"/>
        <v>Moderate</v>
      </c>
    </row>
    <row r="463" spans="1:33" x14ac:dyDescent="0.25">
      <c r="A463" t="str">
        <f>INDEX(Aquifer!A:A,MATCH(B463,Aquifer!C:C,0))</f>
        <v>karnataka</v>
      </c>
      <c r="B463" s="29" t="s">
        <v>153</v>
      </c>
      <c r="C463" s="9">
        <v>5.2931886598273996</v>
      </c>
      <c r="D463" s="7">
        <f>INDEX(Aquifer!L:L,MATCH(B463,Aquifer!C:C,0))*100</f>
        <v>143.53604960325703</v>
      </c>
      <c r="E463" s="7">
        <v>7.7</v>
      </c>
      <c r="F463" s="7">
        <v>57.285398735623424</v>
      </c>
      <c r="G463" s="8">
        <v>99</v>
      </c>
      <c r="H463" s="8">
        <f>INDEX(Aquifer!H:H,MATCH(B463,Aquifer!C:C,0))</f>
        <v>58.63</v>
      </c>
      <c r="I463" s="8">
        <f>INDEX(surface_water_body!E:E,MATCH(B463,surface_water_body!A:A,0))</f>
        <v>0.9509536599802545</v>
      </c>
      <c r="J463" s="8">
        <f>INDEX(Aquifer!J:J,MATCH(B463,Aquifer!C:C,0))*100</f>
        <v>71.089125358781018</v>
      </c>
      <c r="K463" s="8">
        <f>(INDEX(Tariff!D:D,MATCH(Adaptation!A463,Tariff!A:A,0)))*100</f>
        <v>0</v>
      </c>
      <c r="L463" s="8">
        <v>91.02</v>
      </c>
      <c r="M463" s="8">
        <v>8.1</v>
      </c>
      <c r="N463" s="8">
        <v>73.87</v>
      </c>
      <c r="P463" s="15"/>
      <c r="Q463">
        <f t="shared" si="132"/>
        <v>4</v>
      </c>
      <c r="R463">
        <f t="shared" si="133"/>
        <v>3</v>
      </c>
      <c r="S463">
        <f t="shared" si="134"/>
        <v>4</v>
      </c>
      <c r="T463" s="36">
        <f t="shared" si="135"/>
        <v>3</v>
      </c>
      <c r="U463" s="36">
        <f t="shared" si="136"/>
        <v>1</v>
      </c>
      <c r="V463" s="36">
        <f t="shared" si="137"/>
        <v>3</v>
      </c>
      <c r="W463" s="36">
        <f t="shared" si="138"/>
        <v>1</v>
      </c>
      <c r="X463" s="36">
        <f t="shared" si="139"/>
        <v>3</v>
      </c>
      <c r="Y463" s="36">
        <f t="shared" si="140"/>
        <v>1</v>
      </c>
      <c r="Z463" s="36">
        <f t="shared" si="141"/>
        <v>1</v>
      </c>
      <c r="AA463" s="36">
        <f t="shared" si="142"/>
        <v>3</v>
      </c>
      <c r="AB463" s="36">
        <f t="shared" si="143"/>
        <v>3</v>
      </c>
      <c r="AC463" s="170">
        <f t="shared" si="144"/>
        <v>2.6363636363636362</v>
      </c>
      <c r="AD463" s="36">
        <f t="shared" si="145"/>
        <v>3</v>
      </c>
      <c r="AE463" s="36" t="str">
        <f t="shared" si="131"/>
        <v>Highly Suitable</v>
      </c>
      <c r="AF463" s="171">
        <f t="shared" si="146"/>
        <v>0.32700000000000001</v>
      </c>
      <c r="AG463" s="36" t="str">
        <f t="shared" si="147"/>
        <v>Low</v>
      </c>
    </row>
    <row r="464" spans="1:33" x14ac:dyDescent="0.25">
      <c r="A464" t="str">
        <f>INDEX(Aquifer!A:A,MATCH(B464,Aquifer!C:C,0))</f>
        <v>gujarat</v>
      </c>
      <c r="B464" s="29" t="s">
        <v>154</v>
      </c>
      <c r="C464" s="8">
        <v>5.56</v>
      </c>
      <c r="D464" s="7">
        <f>INDEX(Aquifer!L:L,MATCH(B464,Aquifer!C:C,0))*100</f>
        <v>129.68998810747615</v>
      </c>
      <c r="E464" s="7">
        <v>33.5</v>
      </c>
      <c r="F464" s="7">
        <v>80.539938337176466</v>
      </c>
      <c r="G464" s="8">
        <v>100</v>
      </c>
      <c r="H464" s="8">
        <f>INDEX(Aquifer!H:H,MATCH(B464,Aquifer!C:C,0))</f>
        <v>50.26</v>
      </c>
      <c r="I464" s="8">
        <f>INDEX(surface_water_body!E:E,MATCH(B464,surface_water_body!A:A,0))</f>
        <v>0.5134667488368776</v>
      </c>
      <c r="J464" s="8">
        <f>INDEX(Aquifer!J:J,MATCH(B464,Aquifer!C:C,0))*100</f>
        <v>80.058416776265361</v>
      </c>
      <c r="K464" s="8">
        <f>(INDEX(Tariff!D:D,MATCH(Adaptation!A464,Tariff!A:A,0)))*100</f>
        <v>60</v>
      </c>
      <c r="L464" s="8">
        <v>97.61999999999999</v>
      </c>
      <c r="M464" s="8">
        <v>9.9167967087748874</v>
      </c>
      <c r="N464" s="8">
        <v>56.94</v>
      </c>
      <c r="P464" s="15"/>
      <c r="Q464">
        <f t="shared" si="132"/>
        <v>4</v>
      </c>
      <c r="R464">
        <f t="shared" si="133"/>
        <v>4</v>
      </c>
      <c r="S464">
        <f t="shared" si="134"/>
        <v>3</v>
      </c>
      <c r="T464" s="36">
        <f t="shared" si="135"/>
        <v>4</v>
      </c>
      <c r="U464" s="36">
        <f t="shared" si="136"/>
        <v>1</v>
      </c>
      <c r="V464" s="36">
        <f t="shared" si="137"/>
        <v>3</v>
      </c>
      <c r="W464" s="36">
        <f t="shared" si="138"/>
        <v>1</v>
      </c>
      <c r="X464" s="36">
        <f t="shared" si="139"/>
        <v>4</v>
      </c>
      <c r="Y464" s="36">
        <f t="shared" si="140"/>
        <v>1</v>
      </c>
      <c r="Z464" s="36">
        <f t="shared" si="141"/>
        <v>1</v>
      </c>
      <c r="AA464" s="36">
        <f t="shared" si="142"/>
        <v>3</v>
      </c>
      <c r="AB464" s="36">
        <f t="shared" si="143"/>
        <v>2</v>
      </c>
      <c r="AC464" s="170">
        <f t="shared" si="144"/>
        <v>2.7272727272727271</v>
      </c>
      <c r="AD464" s="36">
        <f t="shared" si="145"/>
        <v>3</v>
      </c>
      <c r="AE464" s="36" t="str">
        <f t="shared" si="131"/>
        <v>Highly Suitable</v>
      </c>
      <c r="AF464" s="171">
        <f t="shared" si="146"/>
        <v>0.41699999999999998</v>
      </c>
      <c r="AG464" s="36" t="str">
        <f t="shared" si="147"/>
        <v>Moderate</v>
      </c>
    </row>
    <row r="465" spans="1:33" x14ac:dyDescent="0.25">
      <c r="A465" t="str">
        <f>INDEX(Aquifer!A:A,MATCH(B465,Aquifer!C:C,0))</f>
        <v>arunachal pradesh</v>
      </c>
      <c r="B465" s="29" t="s">
        <v>561</v>
      </c>
      <c r="C465" s="9">
        <v>3.7337002562795001</v>
      </c>
      <c r="D465" s="7">
        <f>INDEX(Aquifer!L:L,MATCH(B465,Aquifer!C:C,0))*100</f>
        <v>128.68771093905102</v>
      </c>
      <c r="E465" s="7">
        <v>24.6</v>
      </c>
      <c r="F465" s="7">
        <v>25.109219043974619</v>
      </c>
      <c r="G465" s="8">
        <v>77</v>
      </c>
      <c r="H465" s="8">
        <f>INDEX(Aquifer!H:H,MATCH(B465,Aquifer!C:C,0))</f>
        <v>0.48</v>
      </c>
      <c r="I465" s="8">
        <f>INDEX(surface_water_body!E:E,MATCH(B465,surface_water_body!A:A,0))</f>
        <v>1.7199291772783505E-3</v>
      </c>
      <c r="J465" s="8">
        <f>INDEX(Aquifer!J:J,MATCH(B465,Aquifer!C:C,0))*100</f>
        <v>33.933473684210526</v>
      </c>
      <c r="K465" s="8">
        <f>(INDEX(Tariff!D:D,MATCH(Adaptation!A465,Tariff!A:A,0)))*100</f>
        <v>290</v>
      </c>
      <c r="L465" s="8">
        <v>10.15</v>
      </c>
      <c r="M465" s="8">
        <v>3.5</v>
      </c>
      <c r="N465" s="8">
        <v>49.63</v>
      </c>
      <c r="P465" s="15"/>
      <c r="Q465">
        <f t="shared" si="132"/>
        <v>1</v>
      </c>
      <c r="R465">
        <f t="shared" si="133"/>
        <v>4</v>
      </c>
      <c r="S465">
        <f t="shared" si="134"/>
        <v>4</v>
      </c>
      <c r="T465" s="36">
        <f t="shared" si="135"/>
        <v>1</v>
      </c>
      <c r="U465" s="36">
        <f t="shared" si="136"/>
        <v>1</v>
      </c>
      <c r="V465" s="36">
        <f t="shared" si="137"/>
        <v>4</v>
      </c>
      <c r="W465" s="36">
        <f t="shared" si="138"/>
        <v>1</v>
      </c>
      <c r="X465" s="36">
        <f t="shared" si="139"/>
        <v>2</v>
      </c>
      <c r="Y465" s="36">
        <f t="shared" si="140"/>
        <v>3</v>
      </c>
      <c r="Z465" s="36">
        <f t="shared" si="141"/>
        <v>4</v>
      </c>
      <c r="AA465" s="36">
        <f t="shared" si="142"/>
        <v>4</v>
      </c>
      <c r="AB465" s="36">
        <f t="shared" si="143"/>
        <v>2</v>
      </c>
      <c r="AC465" s="170">
        <f t="shared" si="144"/>
        <v>2.7272727272727271</v>
      </c>
      <c r="AD465" s="36">
        <f t="shared" si="145"/>
        <v>3</v>
      </c>
      <c r="AE465" s="36" t="str">
        <f t="shared" si="131"/>
        <v>Highly Suitable</v>
      </c>
      <c r="AF465" s="171">
        <f t="shared" si="146"/>
        <v>0.41699999999999998</v>
      </c>
      <c r="AG465" s="36" t="str">
        <f t="shared" si="147"/>
        <v>Moderate</v>
      </c>
    </row>
    <row r="466" spans="1:33" x14ac:dyDescent="0.25">
      <c r="A466" t="str">
        <f>INDEX(Aquifer!A:A,MATCH(B466,Aquifer!C:C,0))</f>
        <v>madhya pradesh</v>
      </c>
      <c r="B466" s="29" t="s">
        <v>562</v>
      </c>
      <c r="C466" s="9">
        <v>5.2450420254837997</v>
      </c>
      <c r="D466" s="7">
        <f>INDEX(Aquifer!L:L,MATCH(B466,Aquifer!C:C,0))*100</f>
        <v>174.93047503045068</v>
      </c>
      <c r="E466" s="7">
        <v>33.4</v>
      </c>
      <c r="F466" s="7">
        <v>72.115657857345838</v>
      </c>
      <c r="G466" s="8">
        <v>88</v>
      </c>
      <c r="H466" s="8">
        <f>INDEX(Aquifer!H:H,MATCH(B466,Aquifer!C:C,0))</f>
        <v>63.24</v>
      </c>
      <c r="I466" s="8">
        <f>INDEX(surface_water_body!E:E,MATCH(B466,surface_water_body!A:A,0))</f>
        <v>0.72077603843412341</v>
      </c>
      <c r="J466" s="8">
        <f>INDEX(Aquifer!J:J,MATCH(B466,Aquifer!C:C,0))*100</f>
        <v>43.304501642722776</v>
      </c>
      <c r="K466" s="8">
        <f>(INDEX(Tariff!D:D,MATCH(Adaptation!A466,Tariff!A:A,0)))*100</f>
        <v>135</v>
      </c>
      <c r="L466" s="8">
        <v>68.66</v>
      </c>
      <c r="M466" s="8">
        <v>12.4</v>
      </c>
      <c r="N466" s="8">
        <v>72.210000000000008</v>
      </c>
      <c r="P466" s="15"/>
      <c r="Q466">
        <f t="shared" si="132"/>
        <v>3</v>
      </c>
      <c r="R466">
        <f t="shared" si="133"/>
        <v>3</v>
      </c>
      <c r="S466">
        <f t="shared" si="134"/>
        <v>3</v>
      </c>
      <c r="T466" s="36">
        <f t="shared" si="135"/>
        <v>4</v>
      </c>
      <c r="U466" s="36">
        <f t="shared" si="136"/>
        <v>1</v>
      </c>
      <c r="V466" s="36">
        <f t="shared" si="137"/>
        <v>3</v>
      </c>
      <c r="W466" s="36">
        <f t="shared" si="138"/>
        <v>1</v>
      </c>
      <c r="X466" s="36">
        <f t="shared" si="139"/>
        <v>2</v>
      </c>
      <c r="Y466" s="36">
        <f t="shared" si="140"/>
        <v>2</v>
      </c>
      <c r="Z466" s="36">
        <f t="shared" si="141"/>
        <v>2</v>
      </c>
      <c r="AA466" s="36">
        <f t="shared" si="142"/>
        <v>2</v>
      </c>
      <c r="AB466" s="36">
        <f t="shared" si="143"/>
        <v>3</v>
      </c>
      <c r="AC466" s="170">
        <f t="shared" si="144"/>
        <v>2.5454545454545454</v>
      </c>
      <c r="AD466" s="36">
        <f t="shared" si="145"/>
        <v>3</v>
      </c>
      <c r="AE466" s="36" t="str">
        <f t="shared" si="131"/>
        <v>Highly Suitable</v>
      </c>
      <c r="AF466" s="171">
        <f t="shared" si="146"/>
        <v>0.22</v>
      </c>
      <c r="AG466" s="36" t="str">
        <f t="shared" si="147"/>
        <v>Low</v>
      </c>
    </row>
    <row r="467" spans="1:33" x14ac:dyDescent="0.25">
      <c r="A467" t="str">
        <f>INDEX(Aquifer!A:A,MATCH(B467,Aquifer!C:C,0))</f>
        <v>gujarat</v>
      </c>
      <c r="B467" s="29" t="s">
        <v>155</v>
      </c>
      <c r="C467" s="8">
        <v>5.37</v>
      </c>
      <c r="D467" s="7">
        <f>INDEX(Aquifer!L:L,MATCH(B467,Aquifer!C:C,0))*100</f>
        <v>120.02386232712337</v>
      </c>
      <c r="E467" s="7">
        <v>62.9</v>
      </c>
      <c r="F467" s="7">
        <v>74.469650713133873</v>
      </c>
      <c r="G467" s="8">
        <v>100</v>
      </c>
      <c r="H467" s="8">
        <f>INDEX(Aquifer!H:H,MATCH(B467,Aquifer!C:C,0))</f>
        <v>39.950000000000003</v>
      </c>
      <c r="I467" s="8">
        <f>INDEX(surface_water_body!E:E,MATCH(B467,surface_water_body!A:A,0))</f>
        <v>1.0921424981617844</v>
      </c>
      <c r="J467" s="8">
        <f>INDEX(Aquifer!J:J,MATCH(B467,Aquifer!C:C,0))*100</f>
        <v>63.060302618694131</v>
      </c>
      <c r="K467" s="8">
        <f>(INDEX(Tariff!D:D,MATCH(Adaptation!A467,Tariff!A:A,0)))*100</f>
        <v>60</v>
      </c>
      <c r="L467" s="8">
        <v>86.16</v>
      </c>
      <c r="M467" s="8">
        <v>9.2355667643751715</v>
      </c>
      <c r="N467" s="8">
        <v>71.72</v>
      </c>
      <c r="P467" s="15"/>
      <c r="Q467">
        <f t="shared" si="132"/>
        <v>4</v>
      </c>
      <c r="R467">
        <f t="shared" si="133"/>
        <v>4</v>
      </c>
      <c r="S467">
        <f t="shared" si="134"/>
        <v>2</v>
      </c>
      <c r="T467" s="36">
        <f t="shared" si="135"/>
        <v>4</v>
      </c>
      <c r="U467" s="36">
        <f t="shared" si="136"/>
        <v>1</v>
      </c>
      <c r="V467" s="36">
        <f t="shared" si="137"/>
        <v>4</v>
      </c>
      <c r="W467" s="36">
        <f t="shared" si="138"/>
        <v>2</v>
      </c>
      <c r="X467" s="36">
        <f t="shared" si="139"/>
        <v>3</v>
      </c>
      <c r="Y467" s="36">
        <f t="shared" si="140"/>
        <v>1</v>
      </c>
      <c r="Z467" s="36">
        <f t="shared" si="141"/>
        <v>1</v>
      </c>
      <c r="AA467" s="36">
        <f t="shared" si="142"/>
        <v>3</v>
      </c>
      <c r="AB467" s="36">
        <f t="shared" si="143"/>
        <v>3</v>
      </c>
      <c r="AC467" s="170">
        <f t="shared" si="144"/>
        <v>2.8181818181818183</v>
      </c>
      <c r="AD467" s="36">
        <f t="shared" si="145"/>
        <v>3</v>
      </c>
      <c r="AE467" s="36" t="str">
        <f t="shared" si="131"/>
        <v>Highly Suitable</v>
      </c>
      <c r="AF467" s="171">
        <f t="shared" si="146"/>
        <v>0.52700000000000002</v>
      </c>
      <c r="AG467" s="36" t="str">
        <f t="shared" si="147"/>
        <v>Moderate</v>
      </c>
    </row>
    <row r="468" spans="1:33" x14ac:dyDescent="0.25">
      <c r="A468" t="str">
        <f>INDEX(Aquifer!A:A,MATCH(B468,Aquifer!C:C,0))</f>
        <v>karnataka</v>
      </c>
      <c r="B468" s="29" t="s">
        <v>156</v>
      </c>
      <c r="C468" s="9">
        <v>5.4566295813099996</v>
      </c>
      <c r="D468" s="7">
        <f>INDEX(Aquifer!L:L,MATCH(B468,Aquifer!C:C,0))*100</f>
        <v>128.68262472570927</v>
      </c>
      <c r="E468" s="7">
        <v>26.3</v>
      </c>
      <c r="F468" s="7">
        <v>67.615666309396218</v>
      </c>
      <c r="G468" s="8">
        <v>100</v>
      </c>
      <c r="H468" s="8">
        <f>INDEX(Aquifer!H:H,MATCH(B468,Aquifer!C:C,0))</f>
        <v>132.25</v>
      </c>
      <c r="I468" s="8">
        <f>INDEX(surface_water_body!E:E,MATCH(B468,surface_water_body!A:A,0))</f>
        <v>0.20251608668790233</v>
      </c>
      <c r="J468" s="8">
        <f>INDEX(Aquifer!J:J,MATCH(B468,Aquifer!C:C,0))*100</f>
        <v>58.243653188910891</v>
      </c>
      <c r="K468" s="8">
        <f>(INDEX(Tariff!D:D,MATCH(Adaptation!A468,Tariff!A:A,0)))*100</f>
        <v>0</v>
      </c>
      <c r="L468" s="8">
        <v>82.65</v>
      </c>
      <c r="M468" s="8">
        <v>11</v>
      </c>
      <c r="N468" s="8">
        <v>71.58</v>
      </c>
      <c r="P468" s="15"/>
      <c r="Q468">
        <f t="shared" si="132"/>
        <v>4</v>
      </c>
      <c r="R468">
        <f t="shared" si="133"/>
        <v>4</v>
      </c>
      <c r="S468">
        <f t="shared" si="134"/>
        <v>3</v>
      </c>
      <c r="T468" s="36">
        <f t="shared" si="135"/>
        <v>4</v>
      </c>
      <c r="U468" s="36">
        <f t="shared" si="136"/>
        <v>1</v>
      </c>
      <c r="V468" s="36">
        <f t="shared" si="137"/>
        <v>1</v>
      </c>
      <c r="W468" s="36">
        <f t="shared" si="138"/>
        <v>1</v>
      </c>
      <c r="X468" s="36">
        <f t="shared" si="139"/>
        <v>3</v>
      </c>
      <c r="Y468" s="36">
        <f t="shared" si="140"/>
        <v>1</v>
      </c>
      <c r="Z468" s="36">
        <f t="shared" si="141"/>
        <v>1</v>
      </c>
      <c r="AA468" s="36">
        <f t="shared" si="142"/>
        <v>2</v>
      </c>
      <c r="AB468" s="36">
        <f t="shared" si="143"/>
        <v>3</v>
      </c>
      <c r="AC468" s="170">
        <f t="shared" si="144"/>
        <v>2.4545454545454546</v>
      </c>
      <c r="AD468" s="36">
        <f t="shared" si="145"/>
        <v>2</v>
      </c>
      <c r="AE468" s="36" t="str">
        <f t="shared" si="131"/>
        <v>Moderatly Suitable</v>
      </c>
      <c r="AF468" s="171">
        <f t="shared" si="146"/>
        <v>0.14299999999999999</v>
      </c>
      <c r="AG468" s="36" t="str">
        <f t="shared" si="147"/>
        <v>Very Low</v>
      </c>
    </row>
    <row r="469" spans="1:33" x14ac:dyDescent="0.25">
      <c r="A469" t="str">
        <f>INDEX(Aquifer!A:A,MATCH(B469,Aquifer!C:C,0))</f>
        <v>madhya pradesh</v>
      </c>
      <c r="B469" s="29" t="s">
        <v>563</v>
      </c>
      <c r="C469" s="9">
        <v>5.2128946917437</v>
      </c>
      <c r="D469" s="7">
        <f>INDEX(Aquifer!L:L,MATCH(B469,Aquifer!C:C,0))*100</f>
        <v>198.79438849411773</v>
      </c>
      <c r="E469" s="7">
        <v>36.4</v>
      </c>
      <c r="F469" s="7">
        <v>70.830923947203019</v>
      </c>
      <c r="G469" s="8">
        <v>98</v>
      </c>
      <c r="H469" s="8">
        <f>INDEX(Aquifer!H:H,MATCH(B469,Aquifer!C:C,0))</f>
        <v>58.48</v>
      </c>
      <c r="I469" s="8">
        <f>INDEX(surface_water_body!E:E,MATCH(B469,surface_water_body!A:A,0))</f>
        <v>0.13402021444079956</v>
      </c>
      <c r="J469" s="8">
        <f>INDEX(Aquifer!J:J,MATCH(B469,Aquifer!C:C,0))*100</f>
        <v>44.251512868128955</v>
      </c>
      <c r="K469" s="8">
        <f>(INDEX(Tariff!D:D,MATCH(Adaptation!A469,Tariff!A:A,0)))*100</f>
        <v>135</v>
      </c>
      <c r="L469" s="8">
        <v>60.640000000000008</v>
      </c>
      <c r="M469" s="8">
        <v>10.6</v>
      </c>
      <c r="N469" s="8">
        <v>78.539999999999992</v>
      </c>
      <c r="P469" s="15"/>
      <c r="Q469">
        <f t="shared" si="132"/>
        <v>3</v>
      </c>
      <c r="R469">
        <f t="shared" si="133"/>
        <v>2</v>
      </c>
      <c r="S469">
        <f t="shared" si="134"/>
        <v>3</v>
      </c>
      <c r="T469" s="36">
        <f t="shared" si="135"/>
        <v>4</v>
      </c>
      <c r="U469" s="36">
        <f t="shared" si="136"/>
        <v>1</v>
      </c>
      <c r="V469" s="36">
        <f t="shared" si="137"/>
        <v>3</v>
      </c>
      <c r="W469" s="36">
        <f t="shared" si="138"/>
        <v>1</v>
      </c>
      <c r="X469" s="36">
        <f t="shared" si="139"/>
        <v>2</v>
      </c>
      <c r="Y469" s="36">
        <f t="shared" si="140"/>
        <v>2</v>
      </c>
      <c r="Z469" s="36">
        <f t="shared" si="141"/>
        <v>2</v>
      </c>
      <c r="AA469" s="36">
        <f t="shared" si="142"/>
        <v>2</v>
      </c>
      <c r="AB469" s="36">
        <f t="shared" si="143"/>
        <v>3</v>
      </c>
      <c r="AC469" s="170">
        <f t="shared" si="144"/>
        <v>2.4545454545454546</v>
      </c>
      <c r="AD469" s="36">
        <f t="shared" si="145"/>
        <v>2</v>
      </c>
      <c r="AE469" s="36" t="str">
        <f t="shared" si="131"/>
        <v>Moderatly Suitable</v>
      </c>
      <c r="AF469" s="171">
        <f t="shared" si="146"/>
        <v>0.14299999999999999</v>
      </c>
      <c r="AG469" s="36" t="str">
        <f t="shared" si="147"/>
        <v>Very Low</v>
      </c>
    </row>
    <row r="470" spans="1:33" x14ac:dyDescent="0.25">
      <c r="A470" t="str">
        <f>INDEX(Aquifer!A:A,MATCH(B470,Aquifer!C:C,0))</f>
        <v>madhya pradesh</v>
      </c>
      <c r="B470" s="29" t="s">
        <v>564</v>
      </c>
      <c r="C470" s="9">
        <v>5.2559481337746998</v>
      </c>
      <c r="D470" s="7">
        <f>INDEX(Aquifer!L:L,MATCH(B470,Aquifer!C:C,0))*100</f>
        <v>206.32223060266176</v>
      </c>
      <c r="E470" s="7">
        <v>51.3</v>
      </c>
      <c r="F470" s="7">
        <v>71.62905063670712</v>
      </c>
      <c r="G470" s="8">
        <v>73</v>
      </c>
      <c r="H470" s="8">
        <f>INDEX(Aquifer!H:H,MATCH(B470,Aquifer!C:C,0))</f>
        <v>80</v>
      </c>
      <c r="I470" s="8">
        <f>INDEX(surface_water_body!E:E,MATCH(B470,surface_water_body!A:A,0))</f>
        <v>3.2781127551687974</v>
      </c>
      <c r="J470" s="8">
        <f>INDEX(Aquifer!J:J,MATCH(B470,Aquifer!C:C,0))*100</f>
        <v>58.606287973740457</v>
      </c>
      <c r="K470" s="8">
        <f>(INDEX(Tariff!D:D,MATCH(Adaptation!A470,Tariff!A:A,0)))*100</f>
        <v>135</v>
      </c>
      <c r="L470" s="8">
        <v>85.27</v>
      </c>
      <c r="M470" s="8">
        <v>12.4</v>
      </c>
      <c r="N470" s="8">
        <v>72.400000000000006</v>
      </c>
      <c r="P470" s="15"/>
      <c r="Q470">
        <f t="shared" si="132"/>
        <v>4</v>
      </c>
      <c r="R470">
        <f t="shared" si="133"/>
        <v>2</v>
      </c>
      <c r="S470">
        <f t="shared" si="134"/>
        <v>2</v>
      </c>
      <c r="T470" s="36">
        <f t="shared" si="135"/>
        <v>4</v>
      </c>
      <c r="U470" s="36">
        <f t="shared" si="136"/>
        <v>2</v>
      </c>
      <c r="V470" s="36">
        <f t="shared" si="137"/>
        <v>2</v>
      </c>
      <c r="W470" s="36">
        <f t="shared" si="138"/>
        <v>3</v>
      </c>
      <c r="X470" s="36">
        <f t="shared" si="139"/>
        <v>3</v>
      </c>
      <c r="Y470" s="36">
        <f t="shared" si="140"/>
        <v>2</v>
      </c>
      <c r="Z470" s="36">
        <f t="shared" si="141"/>
        <v>1</v>
      </c>
      <c r="AA470" s="36">
        <f t="shared" si="142"/>
        <v>2</v>
      </c>
      <c r="AB470" s="36">
        <f t="shared" si="143"/>
        <v>3</v>
      </c>
      <c r="AC470" s="170">
        <f t="shared" si="144"/>
        <v>2.5454545454545454</v>
      </c>
      <c r="AD470" s="36">
        <f t="shared" si="145"/>
        <v>3</v>
      </c>
      <c r="AE470" s="36" t="str">
        <f t="shared" si="131"/>
        <v>Highly Suitable</v>
      </c>
      <c r="AF470" s="171">
        <f t="shared" si="146"/>
        <v>0.22</v>
      </c>
      <c r="AG470" s="36" t="str">
        <f t="shared" si="147"/>
        <v>Low</v>
      </c>
    </row>
    <row r="471" spans="1:33" x14ac:dyDescent="0.25">
      <c r="A471" t="str">
        <f>INDEX(Aquifer!A:A,MATCH(B471,Aquifer!C:C,0))</f>
        <v>chhattisgarh</v>
      </c>
      <c r="B471" s="29" t="s">
        <v>565</v>
      </c>
      <c r="C471" s="8">
        <v>5.0999999999999996</v>
      </c>
      <c r="D471" s="7">
        <f>INDEX(Aquifer!L:L,MATCH(B471,Aquifer!C:C,0))*100</f>
        <v>146.09531211361147</v>
      </c>
      <c r="E471" s="7">
        <v>71.400000000000006</v>
      </c>
      <c r="F471" s="7">
        <v>47.561747941735277</v>
      </c>
      <c r="G471" s="8">
        <v>100</v>
      </c>
      <c r="H471" s="8">
        <f>INDEX(Aquifer!H:H,MATCH(B471,Aquifer!C:C,0))</f>
        <v>78.22</v>
      </c>
      <c r="I471" s="8">
        <f>INDEX(surface_water_body!E:E,MATCH(B471,surface_water_body!A:A,0))</f>
        <v>0.512658389417052</v>
      </c>
      <c r="J471" s="8">
        <f>INDEX(Aquifer!J:J,MATCH(B471,Aquifer!C:C,0))*100</f>
        <v>34.673549031953023</v>
      </c>
      <c r="K471" s="8">
        <f>(INDEX(Tariff!D:D,MATCH(Adaptation!A471,Tariff!A:A,0)))*100</f>
        <v>0</v>
      </c>
      <c r="L471" s="8">
        <v>20.22</v>
      </c>
      <c r="M471" s="8">
        <v>7.3</v>
      </c>
      <c r="N471" s="8">
        <v>89.240000000000009</v>
      </c>
      <c r="P471" s="15"/>
      <c r="Q471">
        <f t="shared" si="132"/>
        <v>3</v>
      </c>
      <c r="R471">
        <f t="shared" si="133"/>
        <v>3</v>
      </c>
      <c r="S471">
        <f t="shared" si="134"/>
        <v>2</v>
      </c>
      <c r="T471" s="36">
        <f t="shared" si="135"/>
        <v>2</v>
      </c>
      <c r="U471" s="36">
        <f t="shared" si="136"/>
        <v>1</v>
      </c>
      <c r="V471" s="36">
        <f t="shared" si="137"/>
        <v>2</v>
      </c>
      <c r="W471" s="36">
        <f t="shared" si="138"/>
        <v>1</v>
      </c>
      <c r="X471" s="36">
        <f t="shared" si="139"/>
        <v>2</v>
      </c>
      <c r="Y471" s="36">
        <f t="shared" si="140"/>
        <v>1</v>
      </c>
      <c r="Z471" s="36">
        <f t="shared" si="141"/>
        <v>4</v>
      </c>
      <c r="AA471" s="36">
        <f t="shared" si="142"/>
        <v>3</v>
      </c>
      <c r="AB471" s="36">
        <f t="shared" si="143"/>
        <v>4</v>
      </c>
      <c r="AC471" s="170">
        <f t="shared" si="144"/>
        <v>2.4545454545454546</v>
      </c>
      <c r="AD471" s="36">
        <f t="shared" si="145"/>
        <v>2</v>
      </c>
      <c r="AE471" s="36" t="str">
        <f t="shared" si="131"/>
        <v>Moderatly Suitable</v>
      </c>
      <c r="AF471" s="171">
        <f t="shared" si="146"/>
        <v>0.14299999999999999</v>
      </c>
      <c r="AG471" s="36" t="str">
        <f t="shared" si="147"/>
        <v>Very Low</v>
      </c>
    </row>
    <row r="472" spans="1:33" x14ac:dyDescent="0.25">
      <c r="A472" t="str">
        <f>INDEX(Aquifer!A:A,MATCH(B472,Aquifer!C:C,0))</f>
        <v>uttarakhand</v>
      </c>
      <c r="B472" s="29" t="s">
        <v>566</v>
      </c>
      <c r="C472" s="9">
        <v>4.8154412877180999</v>
      </c>
      <c r="D472" s="7">
        <f>INDEX(Aquifer!L:L,MATCH(B472,Aquifer!C:C,0))*100</f>
        <v>141.69497408941015</v>
      </c>
      <c r="E472" s="7">
        <v>0</v>
      </c>
      <c r="F472" s="7">
        <v>44.693024530629025</v>
      </c>
      <c r="G472" s="8">
        <v>94</v>
      </c>
      <c r="H472" s="8">
        <f>INDEX(Aquifer!H:H,MATCH(B472,Aquifer!C:C,0))</f>
        <v>0</v>
      </c>
      <c r="I472" s="8">
        <f>INDEX(surface_water_body!E:E,MATCH(B472,surface_water_body!A:A,0))</f>
        <v>0</v>
      </c>
      <c r="J472" s="8">
        <f>INDEX(Aquifer!J:J,MATCH(B472,Aquifer!C:C,0))*100</f>
        <v>6.0280544947724781</v>
      </c>
      <c r="K472" s="8">
        <f>(INDEX(Tariff!D:D,MATCH(Adaptation!A472,Tariff!A:A,0)))*100</f>
        <v>285</v>
      </c>
      <c r="L472" s="8">
        <v>17.05</v>
      </c>
      <c r="M472" s="8">
        <v>12.970356530331026</v>
      </c>
      <c r="N472" s="8">
        <v>95.274925989999986</v>
      </c>
      <c r="P472" s="15"/>
      <c r="Q472">
        <f t="shared" si="132"/>
        <v>3</v>
      </c>
      <c r="R472">
        <f t="shared" si="133"/>
        <v>3</v>
      </c>
      <c r="S472">
        <f t="shared" si="134"/>
        <v>4</v>
      </c>
      <c r="T472" s="36">
        <f t="shared" si="135"/>
        <v>2</v>
      </c>
      <c r="U472" s="36">
        <f t="shared" si="136"/>
        <v>1</v>
      </c>
      <c r="V472" s="36">
        <f t="shared" si="137"/>
        <v>4</v>
      </c>
      <c r="W472" s="36">
        <f t="shared" si="138"/>
        <v>1</v>
      </c>
      <c r="X472" s="36">
        <f t="shared" si="139"/>
        <v>1</v>
      </c>
      <c r="Y472" s="36">
        <f t="shared" si="140"/>
        <v>3</v>
      </c>
      <c r="Z472" s="36">
        <f t="shared" si="141"/>
        <v>4</v>
      </c>
      <c r="AA472" s="36">
        <f t="shared" si="142"/>
        <v>2</v>
      </c>
      <c r="AB472" s="36">
        <f t="shared" si="143"/>
        <v>4</v>
      </c>
      <c r="AC472" s="170">
        <f t="shared" si="144"/>
        <v>2.8181818181818183</v>
      </c>
      <c r="AD472" s="36">
        <f t="shared" si="145"/>
        <v>3</v>
      </c>
      <c r="AE472" s="36" t="str">
        <f t="shared" si="131"/>
        <v>Highly Suitable</v>
      </c>
      <c r="AF472" s="171">
        <f t="shared" si="146"/>
        <v>0.52700000000000002</v>
      </c>
      <c r="AG472" s="36" t="str">
        <f t="shared" si="147"/>
        <v>Moderate</v>
      </c>
    </row>
    <row r="473" spans="1:33" x14ac:dyDescent="0.25">
      <c r="A473" t="str">
        <f>INDEX(Aquifer!A:A,MATCH(B473,Aquifer!C:C,0))</f>
        <v>madhya pradesh</v>
      </c>
      <c r="B473" s="29" t="s">
        <v>157</v>
      </c>
      <c r="C473" s="9">
        <v>5.2477311060191996</v>
      </c>
      <c r="D473" s="7">
        <f>INDEX(Aquifer!L:L,MATCH(B473,Aquifer!C:C,0))*100</f>
        <v>197.77676656048885</v>
      </c>
      <c r="E473" s="7">
        <v>47.2</v>
      </c>
      <c r="F473" s="7">
        <v>69.80695491207193</v>
      </c>
      <c r="G473" s="8">
        <v>100</v>
      </c>
      <c r="H473" s="8">
        <f>INDEX(Aquifer!H:H,MATCH(B473,Aquifer!C:C,0))</f>
        <v>64.959999999999994</v>
      </c>
      <c r="I473" s="8">
        <f>INDEX(surface_water_body!E:E,MATCH(B473,surface_water_body!A:A,0))</f>
        <v>1.087311046265858</v>
      </c>
      <c r="J473" s="8">
        <f>INDEX(Aquifer!J:J,MATCH(B473,Aquifer!C:C,0))*100</f>
        <v>53.65317724798102</v>
      </c>
      <c r="K473" s="8">
        <f>(INDEX(Tariff!D:D,MATCH(Adaptation!A473,Tariff!A:A,0)))*100</f>
        <v>135</v>
      </c>
      <c r="L473" s="8">
        <v>61.360000000000007</v>
      </c>
      <c r="M473" s="8">
        <v>12.1</v>
      </c>
      <c r="N473" s="8">
        <v>70.009999999999991</v>
      </c>
      <c r="P473" s="15"/>
      <c r="Q473">
        <f t="shared" si="132"/>
        <v>3</v>
      </c>
      <c r="R473">
        <f t="shared" si="133"/>
        <v>2</v>
      </c>
      <c r="S473">
        <f t="shared" si="134"/>
        <v>3</v>
      </c>
      <c r="T473" s="36">
        <f t="shared" si="135"/>
        <v>4</v>
      </c>
      <c r="U473" s="36">
        <f t="shared" si="136"/>
        <v>1</v>
      </c>
      <c r="V473" s="36">
        <f t="shared" si="137"/>
        <v>3</v>
      </c>
      <c r="W473" s="36">
        <f t="shared" si="138"/>
        <v>2</v>
      </c>
      <c r="X473" s="36">
        <f t="shared" si="139"/>
        <v>3</v>
      </c>
      <c r="Y473" s="36">
        <f t="shared" si="140"/>
        <v>2</v>
      </c>
      <c r="Z473" s="36">
        <f t="shared" si="141"/>
        <v>2</v>
      </c>
      <c r="AA473" s="36">
        <f t="shared" si="142"/>
        <v>2</v>
      </c>
      <c r="AB473" s="36">
        <f t="shared" si="143"/>
        <v>3</v>
      </c>
      <c r="AC473" s="170">
        <f t="shared" si="144"/>
        <v>2.6363636363636362</v>
      </c>
      <c r="AD473" s="36">
        <f t="shared" si="145"/>
        <v>3</v>
      </c>
      <c r="AE473" s="36" t="str">
        <f t="shared" si="131"/>
        <v>Highly Suitable</v>
      </c>
      <c r="AF473" s="171">
        <f t="shared" si="146"/>
        <v>0.32700000000000001</v>
      </c>
      <c r="AG473" s="36" t="str">
        <f t="shared" si="147"/>
        <v>Low</v>
      </c>
    </row>
    <row r="474" spans="1:33" x14ac:dyDescent="0.25">
      <c r="A474" t="str">
        <f>INDEX(Aquifer!A:A,MATCH(B474,Aquifer!C:C,0))</f>
        <v>uttar pradesh</v>
      </c>
      <c r="B474" s="29" t="s">
        <v>567</v>
      </c>
      <c r="C474" s="8">
        <v>4.87</v>
      </c>
      <c r="D474" s="7">
        <f>INDEX(Aquifer!L:L,MATCH(B474,Aquifer!C:C,0))*100</f>
        <v>171.14337932558092</v>
      </c>
      <c r="E474" s="7">
        <v>87.5</v>
      </c>
      <c r="F474" s="7">
        <v>67.728394361403417</v>
      </c>
      <c r="G474" s="8">
        <v>1</v>
      </c>
      <c r="H474" s="8">
        <f>INDEX(Aquifer!H:H,MATCH(B474,Aquifer!C:C,0))</f>
        <v>93.83</v>
      </c>
      <c r="I474" s="8">
        <f>INDEX(surface_water_body!E:E,MATCH(B474,surface_water_body!A:A,0))</f>
        <v>0.43222737506808784</v>
      </c>
      <c r="J474" s="8">
        <f>INDEX(Aquifer!J:J,MATCH(B474,Aquifer!C:C,0))*100</f>
        <v>82.913602175904074</v>
      </c>
      <c r="K474" s="8">
        <f>(INDEX(Tariff!D:D,MATCH(Adaptation!A474,Tariff!A:A,0)))*100</f>
        <v>0</v>
      </c>
      <c r="L474" s="8">
        <v>78.3</v>
      </c>
      <c r="M474" s="8">
        <v>11.6</v>
      </c>
      <c r="N474" s="8">
        <v>88.905711800000006</v>
      </c>
      <c r="P474" s="15"/>
      <c r="Q474">
        <f t="shared" si="132"/>
        <v>3</v>
      </c>
      <c r="R474">
        <f t="shared" si="133"/>
        <v>3</v>
      </c>
      <c r="S474">
        <f t="shared" si="134"/>
        <v>1</v>
      </c>
      <c r="T474" s="36">
        <f t="shared" si="135"/>
        <v>4</v>
      </c>
      <c r="U474" s="36">
        <f t="shared" si="136"/>
        <v>4</v>
      </c>
      <c r="V474" s="36">
        <f t="shared" si="137"/>
        <v>2</v>
      </c>
      <c r="W474" s="36">
        <f t="shared" si="138"/>
        <v>1</v>
      </c>
      <c r="X474" s="36">
        <f t="shared" si="139"/>
        <v>4</v>
      </c>
      <c r="Y474" s="36">
        <f t="shared" si="140"/>
        <v>1</v>
      </c>
      <c r="Z474" s="36">
        <f t="shared" si="141"/>
        <v>1</v>
      </c>
      <c r="AA474" s="36">
        <f t="shared" si="142"/>
        <v>2</v>
      </c>
      <c r="AB474" s="36">
        <f t="shared" si="143"/>
        <v>4</v>
      </c>
      <c r="AC474" s="170">
        <f t="shared" si="144"/>
        <v>2.3636363636363638</v>
      </c>
      <c r="AD474" s="36">
        <f t="shared" si="145"/>
        <v>2</v>
      </c>
      <c r="AE474" s="36" t="str">
        <f t="shared" si="131"/>
        <v>Moderatly Suitable</v>
      </c>
      <c r="AF474" s="171">
        <f t="shared" si="146"/>
        <v>8.7999999999999995E-2</v>
      </c>
      <c r="AG474" s="36" t="str">
        <f t="shared" si="147"/>
        <v>Very Low</v>
      </c>
    </row>
    <row r="475" spans="1:33" x14ac:dyDescent="0.25">
      <c r="A475" t="str">
        <f>INDEX(Aquifer!A:A,MATCH(B475,Aquifer!C:C,0))</f>
        <v>west bengal</v>
      </c>
      <c r="B475" s="29" t="s">
        <v>568</v>
      </c>
      <c r="C475" s="9">
        <v>4.7701464628843997</v>
      </c>
      <c r="D475" s="7">
        <f>INDEX(Aquifer!L:L,MATCH(B475,Aquifer!C:C,0))*100</f>
        <v>245.75999544799333</v>
      </c>
      <c r="E475" s="7">
        <v>24.7</v>
      </c>
      <c r="F475" s="7">
        <v>43.414877159862613</v>
      </c>
      <c r="G475" s="8">
        <v>85</v>
      </c>
      <c r="H475" s="8">
        <f>INDEX(Aquifer!H:H,MATCH(B475,Aquifer!C:C,0))</f>
        <v>53.74</v>
      </c>
      <c r="I475" s="8">
        <f>INDEX(surface_water_body!E:E,MATCH(B475,surface_water_body!A:A,0))</f>
        <v>2.9768223452580123</v>
      </c>
      <c r="J475" s="8">
        <f>INDEX(Aquifer!J:J,MATCH(B475,Aquifer!C:C,0))*100</f>
        <v>67.297425800707771</v>
      </c>
      <c r="K475" s="8">
        <f>(INDEX(Tariff!D:D,MATCH(Adaptation!A475,Tariff!A:A,0)))*100</f>
        <v>459.99999999999994</v>
      </c>
      <c r="L475" s="8">
        <v>61.150000000000006</v>
      </c>
      <c r="M475" s="8">
        <v>11.32</v>
      </c>
      <c r="N475" s="8">
        <v>98.15058879</v>
      </c>
      <c r="P475" s="15"/>
      <c r="Q475">
        <f t="shared" si="132"/>
        <v>3</v>
      </c>
      <c r="R475">
        <f t="shared" si="133"/>
        <v>1</v>
      </c>
      <c r="S475">
        <f t="shared" si="134"/>
        <v>4</v>
      </c>
      <c r="T475" s="36">
        <f t="shared" si="135"/>
        <v>2</v>
      </c>
      <c r="U475" s="36">
        <f t="shared" si="136"/>
        <v>1</v>
      </c>
      <c r="V475" s="36">
        <f t="shared" si="137"/>
        <v>3</v>
      </c>
      <c r="W475" s="36">
        <f t="shared" si="138"/>
        <v>2</v>
      </c>
      <c r="X475" s="36">
        <f t="shared" si="139"/>
        <v>3</v>
      </c>
      <c r="Y475" s="36">
        <f t="shared" si="140"/>
        <v>4</v>
      </c>
      <c r="Z475" s="36">
        <f t="shared" si="141"/>
        <v>2</v>
      </c>
      <c r="AA475" s="36">
        <f t="shared" si="142"/>
        <v>2</v>
      </c>
      <c r="AB475" s="36">
        <f t="shared" si="143"/>
        <v>4</v>
      </c>
      <c r="AC475" s="170">
        <f t="shared" si="144"/>
        <v>2.7272727272727271</v>
      </c>
      <c r="AD475" s="36">
        <f t="shared" si="145"/>
        <v>3</v>
      </c>
      <c r="AE475" s="36" t="str">
        <f t="shared" si="131"/>
        <v>Highly Suitable</v>
      </c>
      <c r="AF475" s="171">
        <f t="shared" si="146"/>
        <v>0.41699999999999998</v>
      </c>
      <c r="AG475" s="36" t="str">
        <f t="shared" si="147"/>
        <v>Moderate</v>
      </c>
    </row>
    <row r="476" spans="1:33" x14ac:dyDescent="0.25">
      <c r="A476" t="str">
        <f>INDEX(Aquifer!A:A,MATCH(B476,Aquifer!C:C,0))</f>
        <v>rajasthan</v>
      </c>
      <c r="B476" s="29" t="s">
        <v>569</v>
      </c>
      <c r="C476" s="9">
        <v>5.2358975449427998</v>
      </c>
      <c r="D476" s="7">
        <f>INDEX(Aquifer!L:L,MATCH(B476,Aquifer!C:C,0))*100</f>
        <v>157.44618301469444</v>
      </c>
      <c r="E476" s="7">
        <v>35.200000000000003</v>
      </c>
      <c r="F476" s="7">
        <v>70.571143711721973</v>
      </c>
      <c r="G476" s="8">
        <v>92</v>
      </c>
      <c r="H476" s="8">
        <f>INDEX(Aquifer!H:H,MATCH(B476,Aquifer!C:C,0))</f>
        <v>225.93</v>
      </c>
      <c r="I476" s="8">
        <f>INDEX(surface_water_body!E:E,MATCH(B476,surface_water_body!A:A,0))</f>
        <v>9.6555750379589467E-2</v>
      </c>
      <c r="J476" s="8">
        <f>INDEX(Aquifer!J:J,MATCH(B476,Aquifer!C:C,0))*100</f>
        <v>57.097372998960552</v>
      </c>
      <c r="K476" s="8">
        <f>(INDEX(Tariff!D:D,MATCH(Adaptation!A476,Tariff!A:A,0)))*100</f>
        <v>167</v>
      </c>
      <c r="L476" s="8">
        <v>99.13</v>
      </c>
      <c r="M476" s="8">
        <v>34.26</v>
      </c>
      <c r="N476" s="8">
        <v>72.053500040000003</v>
      </c>
      <c r="P476" s="15"/>
      <c r="Q476">
        <f t="shared" si="132"/>
        <v>3</v>
      </c>
      <c r="R476">
        <f t="shared" si="133"/>
        <v>3</v>
      </c>
      <c r="S476">
        <f t="shared" si="134"/>
        <v>3</v>
      </c>
      <c r="T476" s="36">
        <f t="shared" si="135"/>
        <v>4</v>
      </c>
      <c r="U476" s="36">
        <f t="shared" si="136"/>
        <v>1</v>
      </c>
      <c r="V476" s="36">
        <f t="shared" si="137"/>
        <v>1</v>
      </c>
      <c r="W476" s="36">
        <f t="shared" si="138"/>
        <v>1</v>
      </c>
      <c r="X476" s="36">
        <f t="shared" si="139"/>
        <v>3</v>
      </c>
      <c r="Y476" s="36">
        <f t="shared" si="140"/>
        <v>3</v>
      </c>
      <c r="Z476" s="36">
        <f t="shared" si="141"/>
        <v>1</v>
      </c>
      <c r="AA476" s="36">
        <f t="shared" si="142"/>
        <v>1</v>
      </c>
      <c r="AB476" s="36">
        <f t="shared" si="143"/>
        <v>3</v>
      </c>
      <c r="AC476" s="170">
        <f t="shared" si="144"/>
        <v>2.3636363636363638</v>
      </c>
      <c r="AD476" s="36">
        <f t="shared" si="145"/>
        <v>2</v>
      </c>
      <c r="AE476" s="36" t="str">
        <f t="shared" si="131"/>
        <v>Moderatly Suitable</v>
      </c>
      <c r="AF476" s="171">
        <f t="shared" si="146"/>
        <v>8.7999999999999995E-2</v>
      </c>
      <c r="AG476" s="36" t="str">
        <f t="shared" si="147"/>
        <v>Very Low</v>
      </c>
    </row>
    <row r="477" spans="1:33" x14ac:dyDescent="0.25">
      <c r="A477" t="str">
        <f>INDEX(Aquifer!A:A,MATCH(B477,Aquifer!C:C,0))</f>
        <v>tamil nadu</v>
      </c>
      <c r="B477" s="29" t="s">
        <v>570</v>
      </c>
      <c r="C477" s="8">
        <v>5.3</v>
      </c>
      <c r="D477" s="7">
        <f>INDEX(Aquifer!L:L,MATCH(B477,Aquifer!C:C,0))*100</f>
        <v>150.69655521783181</v>
      </c>
      <c r="E477" s="7">
        <v>95.8</v>
      </c>
      <c r="F477" s="7">
        <v>58.971655060817085</v>
      </c>
      <c r="G477" s="8">
        <v>95</v>
      </c>
      <c r="H477" s="8">
        <f>INDEX(Aquifer!H:H,MATCH(B477,Aquifer!C:C,0))</f>
        <v>50.55</v>
      </c>
      <c r="I477" s="8">
        <f>INDEX(surface_water_body!E:E,MATCH(B477,surface_water_body!A:A,0))</f>
        <v>56.913155844997561</v>
      </c>
      <c r="J477" s="8">
        <f>INDEX(Aquifer!J:J,MATCH(B477,Aquifer!C:C,0))*100</f>
        <v>23.158277559112854</v>
      </c>
      <c r="K477" s="8">
        <f>(INDEX(Tariff!D:D,MATCH(Adaptation!A477,Tariff!A:A,0)))*100</f>
        <v>0</v>
      </c>
      <c r="L477" s="8">
        <v>42.68</v>
      </c>
      <c r="M477" s="8">
        <v>4.71</v>
      </c>
      <c r="N477" s="8">
        <v>94.398331420000005</v>
      </c>
      <c r="P477" s="15"/>
      <c r="Q477">
        <f t="shared" si="132"/>
        <v>4</v>
      </c>
      <c r="R477">
        <f t="shared" si="133"/>
        <v>3</v>
      </c>
      <c r="S477">
        <f t="shared" si="134"/>
        <v>1</v>
      </c>
      <c r="T477" s="36">
        <f t="shared" si="135"/>
        <v>3</v>
      </c>
      <c r="U477" s="36">
        <f t="shared" si="136"/>
        <v>1</v>
      </c>
      <c r="V477" s="36">
        <f t="shared" si="137"/>
        <v>3</v>
      </c>
      <c r="W477" s="36">
        <f t="shared" si="138"/>
        <v>4</v>
      </c>
      <c r="X477" s="36">
        <f t="shared" si="139"/>
        <v>1</v>
      </c>
      <c r="Y477" s="36">
        <f t="shared" si="140"/>
        <v>1</v>
      </c>
      <c r="Z477" s="36">
        <f t="shared" si="141"/>
        <v>3</v>
      </c>
      <c r="AA477" s="36">
        <f t="shared" si="142"/>
        <v>4</v>
      </c>
      <c r="AB477" s="36">
        <f t="shared" si="143"/>
        <v>4</v>
      </c>
      <c r="AC477" s="170">
        <f t="shared" si="144"/>
        <v>2.8181818181818183</v>
      </c>
      <c r="AD477" s="36">
        <f t="shared" si="145"/>
        <v>3</v>
      </c>
      <c r="AE477" s="36" t="str">
        <f t="shared" si="131"/>
        <v>Highly Suitable</v>
      </c>
      <c r="AF477" s="171">
        <f t="shared" si="146"/>
        <v>0.52700000000000002</v>
      </c>
      <c r="AG477" s="36" t="str">
        <f t="shared" si="147"/>
        <v>Moderate</v>
      </c>
    </row>
    <row r="478" spans="1:33" x14ac:dyDescent="0.25">
      <c r="A478" t="str">
        <f>INDEX(Aquifer!A:A,MATCH(B478,Aquifer!C:C,0))</f>
        <v>telangana</v>
      </c>
      <c r="B478" s="29" t="s">
        <v>571</v>
      </c>
      <c r="C478" s="9">
        <v>5.3255361969691002</v>
      </c>
      <c r="D478" s="7">
        <f>INDEX(Aquifer!L:L,MATCH(B478,Aquifer!C:C,0))*100</f>
        <v>178.26107807404566</v>
      </c>
      <c r="E478" s="7">
        <v>81.8</v>
      </c>
      <c r="F478" s="7">
        <v>68.028175747820683</v>
      </c>
      <c r="G478" s="8">
        <v>99</v>
      </c>
      <c r="H478" s="8">
        <f>INDEX(Aquifer!H:H,MATCH(B478,Aquifer!C:C,0))</f>
        <v>27.79</v>
      </c>
      <c r="I478" s="8">
        <f>INDEX(surface_water_body!E:E,MATCH(B478,surface_water_body!A:A,0))</f>
        <v>0.51129602725205969</v>
      </c>
      <c r="J478" s="8">
        <f>INDEX(Aquifer!J:J,MATCH(B478,Aquifer!C:C,0))*100</f>
        <v>68.196641655064155</v>
      </c>
      <c r="K478" s="8">
        <f>(INDEX(Tariff!D:D,MATCH(Adaptation!A478,Tariff!A:A,0)))*100</f>
        <v>0</v>
      </c>
      <c r="L478" s="8">
        <v>62.59</v>
      </c>
      <c r="M478" s="8">
        <v>8.75</v>
      </c>
      <c r="N478" s="8">
        <v>92.703896070000013</v>
      </c>
      <c r="P478" s="15"/>
      <c r="Q478">
        <f t="shared" si="132"/>
        <v>4</v>
      </c>
      <c r="R478">
        <f t="shared" si="133"/>
        <v>3</v>
      </c>
      <c r="S478">
        <f t="shared" si="134"/>
        <v>1</v>
      </c>
      <c r="T478" s="36">
        <f t="shared" si="135"/>
        <v>4</v>
      </c>
      <c r="U478" s="36">
        <f t="shared" si="136"/>
        <v>1</v>
      </c>
      <c r="V478" s="36">
        <f t="shared" si="137"/>
        <v>4</v>
      </c>
      <c r="W478" s="36">
        <f t="shared" si="138"/>
        <v>1</v>
      </c>
      <c r="X478" s="36">
        <f t="shared" si="139"/>
        <v>3</v>
      </c>
      <c r="Y478" s="36">
        <f t="shared" si="140"/>
        <v>1</v>
      </c>
      <c r="Z478" s="36">
        <f t="shared" si="141"/>
        <v>2</v>
      </c>
      <c r="AA478" s="36">
        <f t="shared" si="142"/>
        <v>3</v>
      </c>
      <c r="AB478" s="36">
        <f t="shared" si="143"/>
        <v>4</v>
      </c>
      <c r="AC478" s="170">
        <f t="shared" si="144"/>
        <v>2.7272727272727271</v>
      </c>
      <c r="AD478" s="36">
        <f t="shared" si="145"/>
        <v>3</v>
      </c>
      <c r="AE478" s="36" t="str">
        <f t="shared" si="131"/>
        <v>Highly Suitable</v>
      </c>
      <c r="AF478" s="171">
        <f t="shared" si="146"/>
        <v>0.41699999999999998</v>
      </c>
      <c r="AG478" s="36" t="str">
        <f t="shared" si="147"/>
        <v>Moderate</v>
      </c>
    </row>
    <row r="479" spans="1:33" x14ac:dyDescent="0.25">
      <c r="A479" t="str">
        <f>INDEX(Aquifer!A:A,MATCH(B479,Aquifer!C:C,0))</f>
        <v>bihar</v>
      </c>
      <c r="B479" s="29" t="s">
        <v>572</v>
      </c>
      <c r="C479" s="9">
        <v>4.5678243472259998</v>
      </c>
      <c r="D479" s="7">
        <f>INDEX(Aquifer!L:L,MATCH(B479,Aquifer!C:C,0))*100</f>
        <v>172.52185925071345</v>
      </c>
      <c r="E479" s="7">
        <v>75.3</v>
      </c>
      <c r="F479" s="7">
        <v>43.266153446933657</v>
      </c>
      <c r="G479" s="8">
        <v>4</v>
      </c>
      <c r="H479" s="8">
        <f>INDEX(Aquifer!H:H,MATCH(B479,Aquifer!C:C,0))</f>
        <v>53.22</v>
      </c>
      <c r="I479" s="8">
        <f>INDEX(surface_water_body!E:E,MATCH(B479,surface_water_body!A:A,0))</f>
        <v>0.26428241764516819</v>
      </c>
      <c r="J479" s="8">
        <f>INDEX(Aquifer!J:J,MATCH(B479,Aquifer!C:C,0))*100</f>
        <v>45.221366814370398</v>
      </c>
      <c r="K479" s="8">
        <f>(INDEX(Tariff!D:D,MATCH(Adaptation!A479,Tariff!A:A,0)))*100</f>
        <v>67.5</v>
      </c>
      <c r="L479" s="8">
        <v>91.259999999999991</v>
      </c>
      <c r="M479" s="8">
        <v>4.5999999999999996</v>
      </c>
      <c r="N479" s="8">
        <v>97</v>
      </c>
      <c r="P479" s="15"/>
      <c r="Q479">
        <f t="shared" si="132"/>
        <v>3</v>
      </c>
      <c r="R479">
        <f t="shared" si="133"/>
        <v>3</v>
      </c>
      <c r="S479">
        <f t="shared" si="134"/>
        <v>1</v>
      </c>
      <c r="T479" s="36">
        <f t="shared" si="135"/>
        <v>2</v>
      </c>
      <c r="U479" s="36">
        <f t="shared" si="136"/>
        <v>4</v>
      </c>
      <c r="V479" s="36">
        <f t="shared" si="137"/>
        <v>3</v>
      </c>
      <c r="W479" s="36">
        <f t="shared" si="138"/>
        <v>1</v>
      </c>
      <c r="X479" s="36">
        <f t="shared" si="139"/>
        <v>2</v>
      </c>
      <c r="Y479" s="36">
        <f t="shared" si="140"/>
        <v>1</v>
      </c>
      <c r="Z479" s="36">
        <f t="shared" si="141"/>
        <v>1</v>
      </c>
      <c r="AA479" s="36">
        <f t="shared" si="142"/>
        <v>4</v>
      </c>
      <c r="AB479" s="36">
        <f t="shared" si="143"/>
        <v>4</v>
      </c>
      <c r="AC479" s="170">
        <f t="shared" si="144"/>
        <v>2.2727272727272729</v>
      </c>
      <c r="AD479" s="36">
        <f t="shared" si="145"/>
        <v>2</v>
      </c>
      <c r="AE479" s="36" t="str">
        <f t="shared" si="131"/>
        <v>Moderatly Suitable</v>
      </c>
      <c r="AF479" s="171">
        <f t="shared" si="146"/>
        <v>6.2E-2</v>
      </c>
      <c r="AG479" s="36" t="str">
        <f t="shared" si="147"/>
        <v>Very Low</v>
      </c>
    </row>
    <row r="480" spans="1:33" x14ac:dyDescent="0.25">
      <c r="A480" t="str">
        <f>INDEX(Aquifer!A:A,MATCH(B480,Aquifer!C:C,0))</f>
        <v>madhya pradesh</v>
      </c>
      <c r="B480" s="29" t="s">
        <v>573</v>
      </c>
      <c r="C480" s="8"/>
      <c r="D480" s="7">
        <f>INDEX(Aquifer!L:L,MATCH(B480,Aquifer!C:C,0))*100</f>
        <v>182.78882406635711</v>
      </c>
      <c r="E480" s="7">
        <v>62.6</v>
      </c>
      <c r="F480" s="7">
        <v>75.647241103558571</v>
      </c>
      <c r="G480" s="8">
        <v>99</v>
      </c>
      <c r="H480" s="8">
        <f>INDEX(Aquifer!H:H,MATCH(B480,Aquifer!C:C,0))</f>
        <v>47.12</v>
      </c>
      <c r="I480" s="8">
        <f>INDEX(surface_water_body!E:E,MATCH(B480,surface_water_body!A:A,0))</f>
        <v>1.3474682321045186</v>
      </c>
      <c r="J480" s="8">
        <f>INDEX(Aquifer!J:J,MATCH(B480,Aquifer!C:C,0))*100</f>
        <v>51.099997566377063</v>
      </c>
      <c r="K480" s="8">
        <f>(INDEX(Tariff!D:D,MATCH(Adaptation!A480,Tariff!A:A,0)))*100</f>
        <v>135</v>
      </c>
      <c r="L480" s="8">
        <v>61.79</v>
      </c>
      <c r="M480" s="8">
        <v>10.1</v>
      </c>
      <c r="N480" s="8">
        <v>84.32</v>
      </c>
      <c r="P480" s="15"/>
      <c r="Q480">
        <f t="shared" si="132"/>
        <v>1</v>
      </c>
      <c r="R480">
        <f t="shared" si="133"/>
        <v>2</v>
      </c>
      <c r="S480">
        <f t="shared" si="134"/>
        <v>2</v>
      </c>
      <c r="T480" s="36">
        <f t="shared" si="135"/>
        <v>4</v>
      </c>
      <c r="U480" s="36">
        <f t="shared" si="136"/>
        <v>1</v>
      </c>
      <c r="V480" s="36">
        <f t="shared" si="137"/>
        <v>4</v>
      </c>
      <c r="W480" s="36">
        <f t="shared" si="138"/>
        <v>2</v>
      </c>
      <c r="X480" s="36">
        <f t="shared" si="139"/>
        <v>3</v>
      </c>
      <c r="Y480" s="36">
        <f t="shared" si="140"/>
        <v>2</v>
      </c>
      <c r="Z480" s="36">
        <f t="shared" si="141"/>
        <v>2</v>
      </c>
      <c r="AA480" s="36">
        <f t="shared" si="142"/>
        <v>2</v>
      </c>
      <c r="AB480" s="36">
        <f t="shared" si="143"/>
        <v>4</v>
      </c>
      <c r="AC480" s="170">
        <f t="shared" si="144"/>
        <v>2.5454545454545454</v>
      </c>
      <c r="AD480" s="36">
        <f t="shared" si="145"/>
        <v>3</v>
      </c>
      <c r="AE480" s="36" t="str">
        <f t="shared" si="131"/>
        <v>Highly Suitable</v>
      </c>
      <c r="AF480" s="171">
        <f t="shared" si="146"/>
        <v>0.22</v>
      </c>
      <c r="AG480" s="36" t="str">
        <f t="shared" si="147"/>
        <v>Low</v>
      </c>
    </row>
    <row r="481" spans="1:33" x14ac:dyDescent="0.25">
      <c r="A481" t="str">
        <f>INDEX(Aquifer!A:A,MATCH(B481,Aquifer!C:C,0))</f>
        <v>karnataka</v>
      </c>
      <c r="B481" s="29" t="s">
        <v>574</v>
      </c>
      <c r="C481" s="9">
        <v>5.4514437812759002</v>
      </c>
      <c r="D481" s="7">
        <f>INDEX(Aquifer!L:L,MATCH(B481,Aquifer!C:C,0))*100</f>
        <v>116.05559754526571</v>
      </c>
      <c r="E481" s="7">
        <v>13</v>
      </c>
      <c r="F481" s="7">
        <v>52.565368233999955</v>
      </c>
      <c r="G481" s="8">
        <v>98</v>
      </c>
      <c r="H481" s="8">
        <f>INDEX(Aquifer!H:H,MATCH(B481,Aquifer!C:C,0))</f>
        <v>172.8</v>
      </c>
      <c r="I481" s="8">
        <f>INDEX(surface_water_body!E:E,MATCH(B481,surface_water_body!A:A,0))</f>
        <v>1.4257086044189449</v>
      </c>
      <c r="J481" s="8">
        <f>INDEX(Aquifer!J:J,MATCH(B481,Aquifer!C:C,0))*100</f>
        <v>56.103486716128927</v>
      </c>
      <c r="K481" s="8">
        <f>(INDEX(Tariff!D:D,MATCH(Adaptation!A481,Tariff!A:A,0)))*100</f>
        <v>0</v>
      </c>
      <c r="L481" s="8">
        <v>78.459999999999994</v>
      </c>
      <c r="M481" s="8">
        <v>12.3</v>
      </c>
      <c r="N481" s="8">
        <v>92.52000000000001</v>
      </c>
      <c r="P481" s="15"/>
      <c r="Q481">
        <f t="shared" si="132"/>
        <v>4</v>
      </c>
      <c r="R481">
        <f t="shared" si="133"/>
        <v>4</v>
      </c>
      <c r="S481">
        <f t="shared" si="134"/>
        <v>4</v>
      </c>
      <c r="T481" s="36">
        <f t="shared" si="135"/>
        <v>3</v>
      </c>
      <c r="U481" s="36">
        <f t="shared" si="136"/>
        <v>1</v>
      </c>
      <c r="V481" s="36">
        <f t="shared" si="137"/>
        <v>1</v>
      </c>
      <c r="W481" s="36">
        <f t="shared" si="138"/>
        <v>2</v>
      </c>
      <c r="X481" s="36">
        <f t="shared" si="139"/>
        <v>3</v>
      </c>
      <c r="Y481" s="36">
        <f t="shared" si="140"/>
        <v>1</v>
      </c>
      <c r="Z481" s="36">
        <f t="shared" si="141"/>
        <v>1</v>
      </c>
      <c r="AA481" s="36">
        <f t="shared" si="142"/>
        <v>2</v>
      </c>
      <c r="AB481" s="36">
        <f t="shared" si="143"/>
        <v>4</v>
      </c>
      <c r="AC481" s="170">
        <f t="shared" si="144"/>
        <v>2.6363636363636362</v>
      </c>
      <c r="AD481" s="36">
        <f t="shared" si="145"/>
        <v>3</v>
      </c>
      <c r="AE481" s="36" t="str">
        <f t="shared" si="131"/>
        <v>Highly Suitable</v>
      </c>
      <c r="AF481" s="171">
        <f t="shared" si="146"/>
        <v>0.32700000000000001</v>
      </c>
      <c r="AG481" s="36" t="str">
        <f t="shared" si="147"/>
        <v>Low</v>
      </c>
    </row>
    <row r="482" spans="1:33" x14ac:dyDescent="0.25">
      <c r="A482" t="str">
        <f>INDEX(Aquifer!A:A,MATCH(B482,Aquifer!C:C,0))</f>
        <v>arunachal pradesh</v>
      </c>
      <c r="B482" s="29" t="s">
        <v>158</v>
      </c>
      <c r="C482" s="9">
        <v>3.6120440699779999</v>
      </c>
      <c r="D482" s="7">
        <f>INDEX(Aquifer!L:L,MATCH(B482,Aquifer!C:C,0))*100</f>
        <v>163.92727272727271</v>
      </c>
      <c r="E482" s="7">
        <v>9</v>
      </c>
      <c r="F482" s="7">
        <v>16.638187221396731</v>
      </c>
      <c r="G482" s="8">
        <v>83</v>
      </c>
      <c r="H482" s="8">
        <f>INDEX(Aquifer!H:H,MATCH(B482,Aquifer!C:C,0))</f>
        <v>0.37</v>
      </c>
      <c r="I482" s="8">
        <f>INDEX(surface_water_body!E:E,MATCH(B482,surface_water_body!A:A,0))</f>
        <v>5.9197647102141775E-3</v>
      </c>
      <c r="J482" s="8">
        <f>INDEX(Aquifer!J:J,MATCH(B482,Aquifer!C:C,0))*100</f>
        <v>68.941504178272979</v>
      </c>
      <c r="K482" s="8">
        <f>(INDEX(Tariff!D:D,MATCH(Adaptation!A482,Tariff!A:A,0)))*100</f>
        <v>290</v>
      </c>
      <c r="L482" s="8">
        <v>5.08</v>
      </c>
      <c r="M482" s="8">
        <v>3.3</v>
      </c>
      <c r="N482" s="8">
        <v>53.870000000000005</v>
      </c>
      <c r="P482" s="15"/>
      <c r="Q482">
        <f t="shared" si="132"/>
        <v>1</v>
      </c>
      <c r="R482">
        <f t="shared" si="133"/>
        <v>3</v>
      </c>
      <c r="S482">
        <f t="shared" si="134"/>
        <v>4</v>
      </c>
      <c r="T482" s="36">
        <f t="shared" si="135"/>
        <v>1</v>
      </c>
      <c r="U482" s="36">
        <f t="shared" si="136"/>
        <v>1</v>
      </c>
      <c r="V482" s="36">
        <f t="shared" si="137"/>
        <v>4</v>
      </c>
      <c r="W482" s="36">
        <f t="shared" si="138"/>
        <v>1</v>
      </c>
      <c r="X482" s="36">
        <f t="shared" si="139"/>
        <v>3</v>
      </c>
      <c r="Y482" s="36">
        <f t="shared" si="140"/>
        <v>3</v>
      </c>
      <c r="Z482" s="36">
        <f t="shared" si="141"/>
        <v>4</v>
      </c>
      <c r="AA482" s="36">
        <f t="shared" si="142"/>
        <v>4</v>
      </c>
      <c r="AB482" s="36">
        <f t="shared" si="143"/>
        <v>2</v>
      </c>
      <c r="AC482" s="170">
        <f t="shared" si="144"/>
        <v>2.7272727272727271</v>
      </c>
      <c r="AD482" s="36">
        <f t="shared" si="145"/>
        <v>3</v>
      </c>
      <c r="AE482" s="36" t="str">
        <f t="shared" si="131"/>
        <v>Highly Suitable</v>
      </c>
      <c r="AF482" s="171">
        <f t="shared" si="146"/>
        <v>0.41699999999999998</v>
      </c>
      <c r="AG482" s="36" t="str">
        <f t="shared" si="147"/>
        <v>Moderate</v>
      </c>
    </row>
    <row r="483" spans="1:33" x14ac:dyDescent="0.25">
      <c r="A483" t="str">
        <f>INDEX(Aquifer!A:A,MATCH(B483,Aquifer!C:C,0))</f>
        <v>gujarat</v>
      </c>
      <c r="B483" s="29" t="s">
        <v>575</v>
      </c>
      <c r="C483" s="8">
        <v>5.45</v>
      </c>
      <c r="D483" s="7">
        <f>INDEX(Aquifer!L:L,MATCH(B483,Aquifer!C:C,0))*100</f>
        <v>167.96378269617708</v>
      </c>
      <c r="E483" s="7">
        <v>57.1</v>
      </c>
      <c r="F483" s="7">
        <v>79.053162592161428</v>
      </c>
      <c r="G483" s="8">
        <v>100</v>
      </c>
      <c r="H483" s="8">
        <f>INDEX(Aquifer!H:H,MATCH(B483,Aquifer!C:C,0))</f>
        <v>47.18</v>
      </c>
      <c r="I483" s="8">
        <f>INDEX(surface_water_body!E:E,MATCH(B483,surface_water_body!A:A,0))</f>
        <v>1.2349432448315301</v>
      </c>
      <c r="J483" s="8">
        <f>INDEX(Aquifer!J:J,MATCH(B483,Aquifer!C:C,0))*100</f>
        <v>49.534752067104144</v>
      </c>
      <c r="K483" s="8">
        <f>(INDEX(Tariff!D:D,MATCH(Adaptation!A483,Tariff!A:A,0)))*100</f>
        <v>60</v>
      </c>
      <c r="L483" s="8">
        <v>72.180000000000007</v>
      </c>
      <c r="M483" s="8">
        <v>8.8098722087612256</v>
      </c>
      <c r="N483" s="8">
        <v>78.8</v>
      </c>
      <c r="P483" s="15"/>
      <c r="Q483">
        <f t="shared" si="132"/>
        <v>4</v>
      </c>
      <c r="R483">
        <f t="shared" si="133"/>
        <v>3</v>
      </c>
      <c r="S483">
        <f t="shared" si="134"/>
        <v>2</v>
      </c>
      <c r="T483" s="36">
        <f t="shared" si="135"/>
        <v>4</v>
      </c>
      <c r="U483" s="36">
        <f t="shared" si="136"/>
        <v>1</v>
      </c>
      <c r="V483" s="36">
        <f t="shared" si="137"/>
        <v>4</v>
      </c>
      <c r="W483" s="36">
        <f t="shared" si="138"/>
        <v>2</v>
      </c>
      <c r="X483" s="36">
        <f t="shared" si="139"/>
        <v>2</v>
      </c>
      <c r="Y483" s="36">
        <f t="shared" si="140"/>
        <v>1</v>
      </c>
      <c r="Z483" s="36">
        <f t="shared" si="141"/>
        <v>2</v>
      </c>
      <c r="AA483" s="36">
        <f t="shared" si="142"/>
        <v>3</v>
      </c>
      <c r="AB483" s="36">
        <f t="shared" si="143"/>
        <v>3</v>
      </c>
      <c r="AC483" s="170">
        <f t="shared" si="144"/>
        <v>2.7272727272727271</v>
      </c>
      <c r="AD483" s="36">
        <f t="shared" si="145"/>
        <v>3</v>
      </c>
      <c r="AE483" s="36" t="str">
        <f t="shared" si="131"/>
        <v>Highly Suitable</v>
      </c>
      <c r="AF483" s="171">
        <f t="shared" si="146"/>
        <v>0.41699999999999998</v>
      </c>
      <c r="AG483" s="36" t="str">
        <f t="shared" si="147"/>
        <v>Moderate</v>
      </c>
    </row>
    <row r="484" spans="1:33" x14ac:dyDescent="0.25">
      <c r="A484" t="str">
        <f>INDEX(Aquifer!A:A,MATCH(B484,Aquifer!C:C,0))</f>
        <v>uttar pradesh</v>
      </c>
      <c r="B484" s="29" t="s">
        <v>576</v>
      </c>
      <c r="C484" s="9">
        <v>4.8933901059218003</v>
      </c>
      <c r="D484" s="7">
        <f>INDEX(Aquifer!L:L,MATCH(B484,Aquifer!C:C,0))*100</f>
        <v>153.62988855687735</v>
      </c>
      <c r="E484" s="7">
        <v>82.8</v>
      </c>
      <c r="F484" s="7">
        <v>79.375138981543259</v>
      </c>
      <c r="G484" s="8">
        <v>36</v>
      </c>
      <c r="H484" s="8">
        <f>INDEX(Aquifer!H:H,MATCH(B484,Aquifer!C:C,0))</f>
        <v>71.42</v>
      </c>
      <c r="I484" s="8">
        <f>INDEX(surface_water_body!E:E,MATCH(B484,surface_water_body!A:A,0))</f>
        <v>8.8087659864326831E-2</v>
      </c>
      <c r="J484" s="8">
        <f>INDEX(Aquifer!J:J,MATCH(B484,Aquifer!C:C,0))*100</f>
        <v>80.542672737400395</v>
      </c>
      <c r="K484" s="8">
        <f>(INDEX(Tariff!D:D,MATCH(Adaptation!A484,Tariff!A:A,0)))*100</f>
        <v>0</v>
      </c>
      <c r="L484" s="8">
        <v>59.9</v>
      </c>
      <c r="M484" s="8">
        <v>5.53</v>
      </c>
      <c r="N484" s="8">
        <v>76.288895920000002</v>
      </c>
      <c r="P484" s="15"/>
      <c r="Q484">
        <f t="shared" si="132"/>
        <v>3</v>
      </c>
      <c r="R484">
        <f t="shared" si="133"/>
        <v>3</v>
      </c>
      <c r="S484">
        <f t="shared" si="134"/>
        <v>1</v>
      </c>
      <c r="T484" s="36">
        <f t="shared" si="135"/>
        <v>4</v>
      </c>
      <c r="U484" s="36">
        <f t="shared" si="136"/>
        <v>3</v>
      </c>
      <c r="V484" s="36">
        <f t="shared" si="137"/>
        <v>2</v>
      </c>
      <c r="W484" s="36">
        <f t="shared" si="138"/>
        <v>1</v>
      </c>
      <c r="X484" s="36">
        <f t="shared" si="139"/>
        <v>4</v>
      </c>
      <c r="Y484" s="36">
        <f t="shared" si="140"/>
        <v>1</v>
      </c>
      <c r="Z484" s="36">
        <f t="shared" si="141"/>
        <v>2</v>
      </c>
      <c r="AA484" s="36">
        <f t="shared" si="142"/>
        <v>3</v>
      </c>
      <c r="AB484" s="36">
        <f t="shared" si="143"/>
        <v>3</v>
      </c>
      <c r="AC484" s="170">
        <f t="shared" si="144"/>
        <v>2.4545454545454546</v>
      </c>
      <c r="AD484" s="36">
        <f t="shared" si="145"/>
        <v>2</v>
      </c>
      <c r="AE484" s="36" t="str">
        <f t="shared" si="131"/>
        <v>Moderatly Suitable</v>
      </c>
      <c r="AF484" s="171">
        <f t="shared" si="146"/>
        <v>0.14299999999999999</v>
      </c>
      <c r="AG484" s="36" t="str">
        <f t="shared" si="147"/>
        <v>Very Low</v>
      </c>
    </row>
    <row r="485" spans="1:33" x14ac:dyDescent="0.25">
      <c r="A485" t="str">
        <f>INDEX(Aquifer!A:A,MATCH(B485,Aquifer!C:C,0))</f>
        <v>uttar pradesh</v>
      </c>
      <c r="B485" s="29" t="s">
        <v>577</v>
      </c>
      <c r="C485" s="9">
        <v>4.7767430416316001</v>
      </c>
      <c r="D485" s="7">
        <f>INDEX(Aquifer!L:L,MATCH(B485,Aquifer!C:C,0))*100</f>
        <v>145.02713742166517</v>
      </c>
      <c r="E485" s="7">
        <v>100</v>
      </c>
      <c r="F485" s="7">
        <v>73.90674222634928</v>
      </c>
      <c r="G485" s="8">
        <v>19</v>
      </c>
      <c r="H485" s="8">
        <f>INDEX(Aquifer!H:H,MATCH(B485,Aquifer!C:C,0))</f>
        <v>76.27</v>
      </c>
      <c r="I485" s="8">
        <f>INDEX(surface_water_body!E:E,MATCH(B485,surface_water_body!A:A,0))</f>
        <v>0.33015405294065431</v>
      </c>
      <c r="J485" s="8">
        <f>INDEX(Aquifer!J:J,MATCH(B485,Aquifer!C:C,0))*100</f>
        <v>72.992869662883109</v>
      </c>
      <c r="K485" s="8">
        <f>(INDEX(Tariff!D:D,MATCH(Adaptation!A485,Tariff!A:A,0)))*100</f>
        <v>0</v>
      </c>
      <c r="L485" s="8">
        <v>82.1</v>
      </c>
      <c r="M485" s="8">
        <v>13.27</v>
      </c>
      <c r="N485" s="8">
        <v>87.039088739999997</v>
      </c>
      <c r="P485" s="15"/>
      <c r="Q485">
        <f t="shared" si="132"/>
        <v>3</v>
      </c>
      <c r="R485">
        <f t="shared" si="133"/>
        <v>3</v>
      </c>
      <c r="S485">
        <f t="shared" si="134"/>
        <v>1</v>
      </c>
      <c r="T485" s="36">
        <f t="shared" si="135"/>
        <v>4</v>
      </c>
      <c r="U485" s="36">
        <f t="shared" si="136"/>
        <v>4</v>
      </c>
      <c r="V485" s="36">
        <f t="shared" si="137"/>
        <v>2</v>
      </c>
      <c r="W485" s="36">
        <f t="shared" si="138"/>
        <v>1</v>
      </c>
      <c r="X485" s="36">
        <f t="shared" si="139"/>
        <v>3</v>
      </c>
      <c r="Y485" s="36">
        <f t="shared" si="140"/>
        <v>1</v>
      </c>
      <c r="Z485" s="36">
        <f t="shared" si="141"/>
        <v>1</v>
      </c>
      <c r="AA485" s="36">
        <f t="shared" si="142"/>
        <v>2</v>
      </c>
      <c r="AB485" s="36">
        <f t="shared" si="143"/>
        <v>4</v>
      </c>
      <c r="AC485" s="170">
        <f t="shared" si="144"/>
        <v>2.2727272727272729</v>
      </c>
      <c r="AD485" s="36">
        <f t="shared" si="145"/>
        <v>2</v>
      </c>
      <c r="AE485" s="36" t="str">
        <f t="shared" si="131"/>
        <v>Moderatly Suitable</v>
      </c>
      <c r="AF485" s="171">
        <f t="shared" si="146"/>
        <v>6.2E-2</v>
      </c>
      <c r="AG485" s="36" t="str">
        <f t="shared" si="147"/>
        <v>Very Low</v>
      </c>
    </row>
    <row r="486" spans="1:33" x14ac:dyDescent="0.25">
      <c r="A486" t="str">
        <f>INDEX(Aquifer!A:A,MATCH(B486,Aquifer!C:C,0))</f>
        <v>uttarakhand</v>
      </c>
      <c r="B486" s="29" t="s">
        <v>578</v>
      </c>
      <c r="C486" s="9">
        <v>4.7950286145170002</v>
      </c>
      <c r="D486" s="7">
        <f>INDEX(Aquifer!L:L,MATCH(B486,Aquifer!C:C,0))*100</f>
        <v>166.45951521402785</v>
      </c>
      <c r="E486" s="7">
        <v>54.6</v>
      </c>
      <c r="F486" s="7">
        <v>58.907691548670385</v>
      </c>
      <c r="G486" s="8">
        <v>18</v>
      </c>
      <c r="H486" s="8">
        <f>INDEX(Aquifer!H:H,MATCH(B486,Aquifer!C:C,0))</f>
        <v>55.26</v>
      </c>
      <c r="I486" s="8">
        <f>INDEX(surface_water_body!E:E,MATCH(B486,surface_water_body!A:A,0))</f>
        <v>0</v>
      </c>
      <c r="J486" s="8">
        <f>INDEX(Aquifer!J:J,MATCH(B486,Aquifer!C:C,0))*100</f>
        <v>9.5028756123081592</v>
      </c>
      <c r="K486" s="8">
        <f>(INDEX(Tariff!D:D,MATCH(Adaptation!A486,Tariff!A:A,0)))*100</f>
        <v>285</v>
      </c>
      <c r="L486" s="10">
        <v>28.65</v>
      </c>
      <c r="M486" s="8">
        <v>23.5</v>
      </c>
      <c r="N486" s="8">
        <v>87.478160779999996</v>
      </c>
      <c r="P486" s="15"/>
      <c r="Q486">
        <f t="shared" si="132"/>
        <v>3</v>
      </c>
      <c r="R486">
        <f t="shared" si="133"/>
        <v>3</v>
      </c>
      <c r="S486">
        <f t="shared" si="134"/>
        <v>2</v>
      </c>
      <c r="T486" s="36">
        <f t="shared" si="135"/>
        <v>3</v>
      </c>
      <c r="U486" s="36">
        <f t="shared" si="136"/>
        <v>4</v>
      </c>
      <c r="V486" s="36">
        <f t="shared" si="137"/>
        <v>3</v>
      </c>
      <c r="W486" s="36">
        <f t="shared" si="138"/>
        <v>1</v>
      </c>
      <c r="X486" s="36">
        <f t="shared" si="139"/>
        <v>1</v>
      </c>
      <c r="Y486" s="36">
        <f t="shared" si="140"/>
        <v>3</v>
      </c>
      <c r="Z486" s="36">
        <f t="shared" si="141"/>
        <v>3</v>
      </c>
      <c r="AA486" s="36">
        <f t="shared" si="142"/>
        <v>1</v>
      </c>
      <c r="AB486" s="36">
        <f t="shared" si="143"/>
        <v>4</v>
      </c>
      <c r="AC486" s="170">
        <f t="shared" si="144"/>
        <v>2.4545454545454546</v>
      </c>
      <c r="AD486" s="36">
        <f t="shared" si="145"/>
        <v>2</v>
      </c>
      <c r="AE486" s="36" t="str">
        <f t="shared" si="131"/>
        <v>Moderatly Suitable</v>
      </c>
      <c r="AF486" s="171">
        <f t="shared" si="146"/>
        <v>0.14299999999999999</v>
      </c>
      <c r="AG486" s="36" t="str">
        <f t="shared" si="147"/>
        <v>Very Low</v>
      </c>
    </row>
    <row r="487" spans="1:33" x14ac:dyDescent="0.25">
      <c r="A487" t="str">
        <f>INDEX(Aquifer!A:A,MATCH(B487,Aquifer!C:C,0))</f>
        <v>madhya pradesh</v>
      </c>
      <c r="B487" s="29" t="s">
        <v>579</v>
      </c>
      <c r="C487" s="8">
        <v>5.49</v>
      </c>
      <c r="D487" s="7">
        <f>INDEX(Aquifer!L:L,MATCH(B487,Aquifer!C:C,0))*100</f>
        <v>203.34842618216129</v>
      </c>
      <c r="E487" s="7">
        <v>41.6</v>
      </c>
      <c r="F487" s="7">
        <v>71.556531369615485</v>
      </c>
      <c r="G487" s="8">
        <v>83</v>
      </c>
      <c r="H487" s="8">
        <f>INDEX(Aquifer!H:H,MATCH(B487,Aquifer!C:C,0))</f>
        <v>99.23</v>
      </c>
      <c r="I487" s="8">
        <f>INDEX(surface_water_body!E:E,MATCH(B487,surface_water_body!A:A,0))</f>
        <v>0.61304085936746744</v>
      </c>
      <c r="J487" s="8">
        <f>INDEX(Aquifer!J:J,MATCH(B487,Aquifer!C:C,0))*100</f>
        <v>44.164856246267995</v>
      </c>
      <c r="K487" s="8">
        <f>(INDEX(Tariff!D:D,MATCH(Adaptation!A487,Tariff!A:A,0)))*100</f>
        <v>135</v>
      </c>
      <c r="L487" s="8">
        <v>82.19</v>
      </c>
      <c r="M487" s="8">
        <v>10.33</v>
      </c>
      <c r="N487" s="8">
        <v>82.02</v>
      </c>
      <c r="P487" s="15"/>
      <c r="Q487">
        <f t="shared" si="132"/>
        <v>4</v>
      </c>
      <c r="R487">
        <f t="shared" si="133"/>
        <v>2</v>
      </c>
      <c r="S487">
        <f t="shared" si="134"/>
        <v>3</v>
      </c>
      <c r="T487" s="36">
        <f t="shared" si="135"/>
        <v>4</v>
      </c>
      <c r="U487" s="36">
        <f t="shared" si="136"/>
        <v>1</v>
      </c>
      <c r="V487" s="36">
        <f t="shared" si="137"/>
        <v>2</v>
      </c>
      <c r="W487" s="36">
        <f t="shared" si="138"/>
        <v>1</v>
      </c>
      <c r="X487" s="36">
        <f t="shared" si="139"/>
        <v>2</v>
      </c>
      <c r="Y487" s="36">
        <f t="shared" si="140"/>
        <v>2</v>
      </c>
      <c r="Z487" s="36">
        <f t="shared" si="141"/>
        <v>1</v>
      </c>
      <c r="AA487" s="36">
        <f t="shared" si="142"/>
        <v>2</v>
      </c>
      <c r="AB487" s="36">
        <f t="shared" si="143"/>
        <v>4</v>
      </c>
      <c r="AC487" s="170">
        <f t="shared" si="144"/>
        <v>2.4545454545454546</v>
      </c>
      <c r="AD487" s="36">
        <f t="shared" si="145"/>
        <v>2</v>
      </c>
      <c r="AE487" s="36" t="str">
        <f t="shared" si="131"/>
        <v>Moderatly Suitable</v>
      </c>
      <c r="AF487" s="171">
        <f t="shared" si="146"/>
        <v>0.14299999999999999</v>
      </c>
      <c r="AG487" s="36" t="str">
        <f t="shared" si="147"/>
        <v>Very Low</v>
      </c>
    </row>
    <row r="488" spans="1:33" x14ac:dyDescent="0.25">
      <c r="A488" t="str">
        <f>INDEX(Aquifer!A:A,MATCH(B488,Aquifer!C:C,0))</f>
        <v>telangana</v>
      </c>
      <c r="B488" s="29" t="s">
        <v>580</v>
      </c>
      <c r="C488" s="9">
        <v>5.3569558766408001</v>
      </c>
      <c r="D488" s="7">
        <f>INDEX(Aquifer!L:L,MATCH(B488,Aquifer!C:C,0))*100</f>
        <v>186.02907849950677</v>
      </c>
      <c r="E488" s="7">
        <v>87.6</v>
      </c>
      <c r="F488" s="7">
        <v>66.383287201792541</v>
      </c>
      <c r="G488" s="8">
        <v>100</v>
      </c>
      <c r="H488" s="8">
        <f>INDEX(Aquifer!H:H,MATCH(B488,Aquifer!C:C,0))</f>
        <v>54.89</v>
      </c>
      <c r="I488" s="8">
        <f>INDEX(surface_water_body!E:E,MATCH(B488,surface_water_body!A:A,0))</f>
        <v>12.800906896116432</v>
      </c>
      <c r="J488" s="8">
        <f>INDEX(Aquifer!J:J,MATCH(B488,Aquifer!C:C,0))*100</f>
        <v>53.825106551927028</v>
      </c>
      <c r="K488" s="8">
        <f>(INDEX(Tariff!D:D,MATCH(Adaptation!A488,Tariff!A:A,0)))*100</f>
        <v>0</v>
      </c>
      <c r="L488" s="8">
        <v>70.41</v>
      </c>
      <c r="M488" s="8">
        <v>10.58</v>
      </c>
      <c r="N488" s="8">
        <v>91.044957449999998</v>
      </c>
      <c r="P488" s="15"/>
      <c r="Q488">
        <f t="shared" si="132"/>
        <v>4</v>
      </c>
      <c r="R488">
        <f t="shared" si="133"/>
        <v>2</v>
      </c>
      <c r="S488">
        <f t="shared" si="134"/>
        <v>1</v>
      </c>
      <c r="T488" s="36">
        <f t="shared" si="135"/>
        <v>3</v>
      </c>
      <c r="U488" s="36">
        <f t="shared" si="136"/>
        <v>1</v>
      </c>
      <c r="V488" s="36">
        <f t="shared" si="137"/>
        <v>3</v>
      </c>
      <c r="W488" s="36">
        <f t="shared" si="138"/>
        <v>4</v>
      </c>
      <c r="X488" s="36">
        <f t="shared" si="139"/>
        <v>3</v>
      </c>
      <c r="Y488" s="36">
        <f t="shared" si="140"/>
        <v>1</v>
      </c>
      <c r="Z488" s="36">
        <f t="shared" si="141"/>
        <v>2</v>
      </c>
      <c r="AA488" s="36">
        <f t="shared" si="142"/>
        <v>2</v>
      </c>
      <c r="AB488" s="36">
        <f t="shared" si="143"/>
        <v>4</v>
      </c>
      <c r="AC488" s="170">
        <f t="shared" si="144"/>
        <v>2.6363636363636362</v>
      </c>
      <c r="AD488" s="36">
        <f t="shared" si="145"/>
        <v>3</v>
      </c>
      <c r="AE488" s="36" t="str">
        <f t="shared" si="131"/>
        <v>Highly Suitable</v>
      </c>
      <c r="AF488" s="171">
        <f t="shared" si="146"/>
        <v>0.32700000000000001</v>
      </c>
      <c r="AG488" s="36" t="str">
        <f t="shared" si="147"/>
        <v>Low</v>
      </c>
    </row>
    <row r="489" spans="1:33" x14ac:dyDescent="0.25">
      <c r="A489" t="str">
        <f>INDEX(Aquifer!A:A,MATCH(B489,Aquifer!C:C,0))</f>
        <v>haryana</v>
      </c>
      <c r="B489" s="29" t="s">
        <v>159</v>
      </c>
      <c r="C489" s="8">
        <v>4.8499999999999996</v>
      </c>
      <c r="D489" s="7">
        <f>INDEX(Aquifer!L:L,MATCH(B489,Aquifer!C:C,0))*100</f>
        <v>120.40419520137924</v>
      </c>
      <c r="E489" s="7">
        <v>98</v>
      </c>
      <c r="F489" s="7">
        <v>82.466250344384235</v>
      </c>
      <c r="G489" s="8">
        <v>100</v>
      </c>
      <c r="H489" s="8">
        <f>INDEX(Aquifer!H:H,MATCH(B489,Aquifer!C:C,0))</f>
        <v>94.36</v>
      </c>
      <c r="I489" s="8">
        <f>INDEX(surface_water_body!E:E,MATCH(B489,surface_water_body!A:A,0))</f>
        <v>1.4023710742530024</v>
      </c>
      <c r="J489" s="8">
        <f>INDEX(Aquifer!J:J,MATCH(B489,Aquifer!C:C,0))*100</f>
        <v>76.806220711674129</v>
      </c>
      <c r="K489" s="8">
        <f>(INDEX(Tariff!D:D,MATCH(Adaptation!A489,Tariff!A:A,0)))*100</f>
        <v>10</v>
      </c>
      <c r="L489" s="8">
        <v>73.58</v>
      </c>
      <c r="M489" s="8">
        <v>7.8</v>
      </c>
      <c r="N489" s="8">
        <v>80.180000000000007</v>
      </c>
      <c r="P489" s="15"/>
      <c r="Q489">
        <f t="shared" si="132"/>
        <v>3</v>
      </c>
      <c r="R489">
        <f t="shared" si="133"/>
        <v>4</v>
      </c>
      <c r="S489">
        <f t="shared" si="134"/>
        <v>1</v>
      </c>
      <c r="T489" s="36">
        <f t="shared" si="135"/>
        <v>4</v>
      </c>
      <c r="U489" s="36">
        <f t="shared" si="136"/>
        <v>1</v>
      </c>
      <c r="V489" s="36">
        <f t="shared" si="137"/>
        <v>2</v>
      </c>
      <c r="W489" s="36">
        <f t="shared" si="138"/>
        <v>2</v>
      </c>
      <c r="X489" s="36">
        <f t="shared" si="139"/>
        <v>4</v>
      </c>
      <c r="Y489" s="36">
        <f t="shared" si="140"/>
        <v>1</v>
      </c>
      <c r="Z489" s="36">
        <f t="shared" si="141"/>
        <v>2</v>
      </c>
      <c r="AA489" s="36">
        <f t="shared" si="142"/>
        <v>3</v>
      </c>
      <c r="AB489" s="36">
        <f t="shared" si="143"/>
        <v>4</v>
      </c>
      <c r="AC489" s="170">
        <f t="shared" si="144"/>
        <v>2.7272727272727271</v>
      </c>
      <c r="AD489" s="36">
        <f t="shared" si="145"/>
        <v>3</v>
      </c>
      <c r="AE489" s="36" t="str">
        <f t="shared" si="131"/>
        <v>Highly Suitable</v>
      </c>
      <c r="AF489" s="171">
        <f t="shared" si="146"/>
        <v>0.41699999999999998</v>
      </c>
      <c r="AG489" s="36" t="str">
        <f t="shared" si="147"/>
        <v>Moderate</v>
      </c>
    </row>
    <row r="490" spans="1:33" x14ac:dyDescent="0.25">
      <c r="A490" t="str">
        <f>INDEX(Aquifer!A:A,MATCH(B490,Aquifer!C:C,0))</f>
        <v>rajasthan</v>
      </c>
      <c r="B490" s="29" t="s">
        <v>581</v>
      </c>
      <c r="C490" s="9">
        <v>4.9047409193313003</v>
      </c>
      <c r="D490" s="7">
        <f>INDEX(Aquifer!L:L,MATCH(B490,Aquifer!C:C,0))*100</f>
        <v>177.42465463958374</v>
      </c>
      <c r="E490" s="7">
        <v>42.4</v>
      </c>
      <c r="F490" s="7">
        <v>72.000863084964237</v>
      </c>
      <c r="G490" s="8">
        <v>100</v>
      </c>
      <c r="H490" s="8">
        <f>INDEX(Aquifer!H:H,MATCH(B490,Aquifer!C:C,0))</f>
        <v>128.5</v>
      </c>
      <c r="I490" s="8">
        <f>INDEX(surface_water_body!E:E,MATCH(B490,surface_water_body!A:A,0))</f>
        <v>0.15171188067277822</v>
      </c>
      <c r="J490" s="8">
        <f>INDEX(Aquifer!J:J,MATCH(B490,Aquifer!C:C,0))*100</f>
        <v>45.974847960829266</v>
      </c>
      <c r="K490" s="8">
        <f>(INDEX(Tariff!D:D,MATCH(Adaptation!A490,Tariff!A:A,0)))*100</f>
        <v>167</v>
      </c>
      <c r="L490" s="8">
        <v>57.52</v>
      </c>
      <c r="M490" s="8">
        <v>7.14</v>
      </c>
      <c r="N490" s="8">
        <v>80.311236280000003</v>
      </c>
      <c r="P490" s="15"/>
      <c r="Q490">
        <f t="shared" si="132"/>
        <v>3</v>
      </c>
      <c r="R490">
        <f t="shared" si="133"/>
        <v>3</v>
      </c>
      <c r="S490">
        <f t="shared" si="134"/>
        <v>3</v>
      </c>
      <c r="T490" s="36">
        <f t="shared" si="135"/>
        <v>4</v>
      </c>
      <c r="U490" s="36">
        <f t="shared" si="136"/>
        <v>1</v>
      </c>
      <c r="V490" s="36">
        <f t="shared" si="137"/>
        <v>1</v>
      </c>
      <c r="W490" s="36">
        <f t="shared" si="138"/>
        <v>1</v>
      </c>
      <c r="X490" s="36">
        <f t="shared" si="139"/>
        <v>2</v>
      </c>
      <c r="Y490" s="36">
        <f t="shared" si="140"/>
        <v>3</v>
      </c>
      <c r="Z490" s="36">
        <f t="shared" si="141"/>
        <v>2</v>
      </c>
      <c r="AA490" s="36">
        <f t="shared" si="142"/>
        <v>3</v>
      </c>
      <c r="AB490" s="36">
        <f t="shared" si="143"/>
        <v>4</v>
      </c>
      <c r="AC490" s="170">
        <f t="shared" si="144"/>
        <v>2.6363636363636362</v>
      </c>
      <c r="AD490" s="36">
        <f t="shared" si="145"/>
        <v>3</v>
      </c>
      <c r="AE490" s="36" t="str">
        <f t="shared" si="131"/>
        <v>Highly Suitable</v>
      </c>
      <c r="AF490" s="171">
        <f t="shared" si="146"/>
        <v>0.32700000000000001</v>
      </c>
      <c r="AG490" s="36" t="str">
        <f t="shared" si="147"/>
        <v>Low</v>
      </c>
    </row>
    <row r="491" spans="1:33" x14ac:dyDescent="0.25">
      <c r="A491" t="str">
        <f>INDEX(Aquifer!A:A,MATCH(B491,Aquifer!C:C,0))</f>
        <v>puducherry</v>
      </c>
      <c r="B491" s="29" t="s">
        <v>582</v>
      </c>
      <c r="C491" s="9">
        <v>5.4831292268915997</v>
      </c>
      <c r="D491" s="7">
        <f>INDEX(Aquifer!L:L,MATCH(B491,Aquifer!C:C,0))*100</f>
        <v>198.07772236076474</v>
      </c>
      <c r="E491" s="7">
        <v>89.3</v>
      </c>
      <c r="F491" s="7">
        <v>70.557816822863103</v>
      </c>
      <c r="G491" s="8">
        <v>0</v>
      </c>
      <c r="H491" s="8">
        <f>INDEX(Aquifer!H:H,MATCH(B491,Aquifer!C:C,0))</f>
        <v>81.680000000000007</v>
      </c>
      <c r="I491" s="8">
        <f>INDEX(surface_water_body!E:E,MATCH(B491,surface_water_body!A:A,0))</f>
        <v>6.5944104150106684</v>
      </c>
      <c r="J491" s="8">
        <f>INDEX(Aquifer!J:J,MATCH(B491,Aquifer!C:C,0))*100</f>
        <v>32.759207570290691</v>
      </c>
      <c r="K491" s="8">
        <f>(INDEX(Tariff!D:D,MATCH(Adaptation!A491,Tariff!A:A,0)))*100</f>
        <v>0</v>
      </c>
      <c r="L491" s="8">
        <v>85.14</v>
      </c>
      <c r="M491" s="8">
        <v>8</v>
      </c>
      <c r="N491" s="8">
        <v>94.75</v>
      </c>
      <c r="P491" s="15"/>
      <c r="Q491">
        <f t="shared" si="132"/>
        <v>4</v>
      </c>
      <c r="R491">
        <f t="shared" si="133"/>
        <v>2</v>
      </c>
      <c r="S491">
        <f t="shared" si="134"/>
        <v>1</v>
      </c>
      <c r="T491" s="36">
        <f t="shared" si="135"/>
        <v>4</v>
      </c>
      <c r="U491" s="36">
        <f t="shared" si="136"/>
        <v>4</v>
      </c>
      <c r="V491" s="36">
        <f t="shared" si="137"/>
        <v>2</v>
      </c>
      <c r="W491" s="36">
        <f t="shared" si="138"/>
        <v>4</v>
      </c>
      <c r="X491" s="36">
        <f t="shared" si="139"/>
        <v>2</v>
      </c>
      <c r="Y491" s="36">
        <f t="shared" si="140"/>
        <v>1</v>
      </c>
      <c r="Z491" s="36">
        <f t="shared" si="141"/>
        <v>1</v>
      </c>
      <c r="AA491" s="36">
        <f t="shared" si="142"/>
        <v>3</v>
      </c>
      <c r="AB491" s="36">
        <f t="shared" si="143"/>
        <v>4</v>
      </c>
      <c r="AC491" s="170">
        <f t="shared" si="144"/>
        <v>2.5454545454545454</v>
      </c>
      <c r="AD491" s="36">
        <f t="shared" si="145"/>
        <v>3</v>
      </c>
      <c r="AE491" s="36" t="str">
        <f t="shared" si="131"/>
        <v>Highly Suitable</v>
      </c>
      <c r="AF491" s="171">
        <f t="shared" si="146"/>
        <v>0.22</v>
      </c>
      <c r="AG491" s="36" t="str">
        <f t="shared" si="147"/>
        <v>Low</v>
      </c>
    </row>
    <row r="492" spans="1:33" x14ac:dyDescent="0.25">
      <c r="A492" t="str">
        <f>INDEX(Aquifer!A:A,MATCH(B492,Aquifer!C:C,0))</f>
        <v>tamil nadu</v>
      </c>
      <c r="B492" s="29" t="s">
        <v>583</v>
      </c>
      <c r="C492" s="9">
        <v>5.37</v>
      </c>
      <c r="D492" s="7">
        <f>INDEX(Aquifer!L:L,MATCH(B492,Aquifer!C:C,0))*100</f>
        <v>110.04347195057053</v>
      </c>
      <c r="E492" s="7">
        <v>84.2</v>
      </c>
      <c r="F492" s="7">
        <v>61.66718059410011</v>
      </c>
      <c r="G492" s="8">
        <v>96</v>
      </c>
      <c r="H492" s="8">
        <f>INDEX(Aquifer!H:H,MATCH(B492,Aquifer!C:C,0))</f>
        <v>49.34</v>
      </c>
      <c r="I492" s="8">
        <f>INDEX(surface_water_body!E:E,MATCH(B492,surface_water_body!A:A,0))</f>
        <v>41.573509504610925</v>
      </c>
      <c r="J492" s="8">
        <f>INDEX(Aquifer!J:J,MATCH(B492,Aquifer!C:C,0))*100</f>
        <v>31.027665017616318</v>
      </c>
      <c r="K492" s="8">
        <f>(INDEX(Tariff!D:D,MATCH(Adaptation!A492,Tariff!A:A,0)))*100</f>
        <v>0</v>
      </c>
      <c r="L492" s="8">
        <v>30.28</v>
      </c>
      <c r="M492" s="8">
        <v>7</v>
      </c>
      <c r="N492" s="8">
        <v>93.903997219999994</v>
      </c>
      <c r="P492" s="15"/>
      <c r="Q492">
        <f t="shared" si="132"/>
        <v>4</v>
      </c>
      <c r="R492">
        <f t="shared" si="133"/>
        <v>4</v>
      </c>
      <c r="S492">
        <f t="shared" si="134"/>
        <v>1</v>
      </c>
      <c r="T492" s="36">
        <f t="shared" si="135"/>
        <v>3</v>
      </c>
      <c r="U492" s="36">
        <f t="shared" si="136"/>
        <v>1</v>
      </c>
      <c r="V492" s="36">
        <f t="shared" si="137"/>
        <v>4</v>
      </c>
      <c r="W492" s="36">
        <f t="shared" si="138"/>
        <v>4</v>
      </c>
      <c r="X492" s="36">
        <f t="shared" si="139"/>
        <v>2</v>
      </c>
      <c r="Y492" s="36">
        <f t="shared" si="140"/>
        <v>1</v>
      </c>
      <c r="Z492" s="36">
        <f t="shared" si="141"/>
        <v>3</v>
      </c>
      <c r="AA492" s="36">
        <f t="shared" si="142"/>
        <v>3</v>
      </c>
      <c r="AB492" s="36">
        <f t="shared" si="143"/>
        <v>4</v>
      </c>
      <c r="AC492" s="170">
        <f t="shared" si="144"/>
        <v>3</v>
      </c>
      <c r="AD492" s="36">
        <f t="shared" si="145"/>
        <v>3</v>
      </c>
      <c r="AE492" s="36" t="str">
        <f t="shared" si="131"/>
        <v>Highly Suitable</v>
      </c>
      <c r="AF492" s="171">
        <f t="shared" si="146"/>
        <v>0.74399999999999999</v>
      </c>
      <c r="AG492" s="36" t="str">
        <f t="shared" si="147"/>
        <v>High</v>
      </c>
    </row>
    <row r="493" spans="1:33" x14ac:dyDescent="0.25">
      <c r="A493" t="str">
        <f>INDEX(Aquifer!A:A,MATCH(B493,Aquifer!C:C,0))</f>
        <v>gujarat</v>
      </c>
      <c r="B493" s="29" t="s">
        <v>160</v>
      </c>
      <c r="C493" s="9">
        <v>5.5804193045563997</v>
      </c>
      <c r="D493" s="7">
        <f>INDEX(Aquifer!L:L,MATCH(B493,Aquifer!C:C,0))*100</f>
        <v>167.62910710898248</v>
      </c>
      <c r="E493" s="7">
        <v>42.2</v>
      </c>
      <c r="F493" s="7">
        <v>79.237031656679363</v>
      </c>
      <c r="G493" s="8">
        <v>100</v>
      </c>
      <c r="H493" s="8">
        <f>INDEX(Aquifer!H:H,MATCH(B493,Aquifer!C:C,0))</f>
        <v>62.85</v>
      </c>
      <c r="I493" s="8">
        <f>INDEX(surface_water_body!E:E,MATCH(B493,surface_water_body!A:A,0))</f>
        <v>0.47186189000396217</v>
      </c>
      <c r="J493" s="8">
        <f>INDEX(Aquifer!J:J,MATCH(B493,Aquifer!C:C,0))*100</f>
        <v>65.980928540091355</v>
      </c>
      <c r="K493" s="8">
        <f>(INDEX(Tariff!D:D,MATCH(Adaptation!A493,Tariff!A:A,0)))*100</f>
        <v>60</v>
      </c>
      <c r="L493" s="8">
        <v>98.8</v>
      </c>
      <c r="M493" s="8">
        <v>9.6</v>
      </c>
      <c r="N493" s="8">
        <v>66.56</v>
      </c>
      <c r="P493" s="15"/>
      <c r="Q493">
        <f t="shared" si="132"/>
        <v>4</v>
      </c>
      <c r="R493">
        <f t="shared" si="133"/>
        <v>3</v>
      </c>
      <c r="S493">
        <f t="shared" si="134"/>
        <v>3</v>
      </c>
      <c r="T493" s="36">
        <f t="shared" si="135"/>
        <v>4</v>
      </c>
      <c r="U493" s="36">
        <f t="shared" si="136"/>
        <v>1</v>
      </c>
      <c r="V493" s="36">
        <f t="shared" si="137"/>
        <v>3</v>
      </c>
      <c r="W493" s="36">
        <f t="shared" si="138"/>
        <v>1</v>
      </c>
      <c r="X493" s="36">
        <f t="shared" si="139"/>
        <v>3</v>
      </c>
      <c r="Y493" s="36">
        <f t="shared" si="140"/>
        <v>1</v>
      </c>
      <c r="Z493" s="36">
        <f t="shared" si="141"/>
        <v>1</v>
      </c>
      <c r="AA493" s="36">
        <f t="shared" si="142"/>
        <v>3</v>
      </c>
      <c r="AB493" s="36">
        <f t="shared" si="143"/>
        <v>3</v>
      </c>
      <c r="AC493" s="170">
        <f t="shared" si="144"/>
        <v>2.6363636363636362</v>
      </c>
      <c r="AD493" s="36">
        <f t="shared" si="145"/>
        <v>3</v>
      </c>
      <c r="AE493" s="36" t="str">
        <f t="shared" si="131"/>
        <v>Highly Suitable</v>
      </c>
      <c r="AF493" s="171">
        <f t="shared" si="146"/>
        <v>0.32700000000000001</v>
      </c>
      <c r="AG493" s="36" t="str">
        <f t="shared" si="147"/>
        <v>Low</v>
      </c>
    </row>
    <row r="494" spans="1:33" x14ac:dyDescent="0.25">
      <c r="A494" t="str">
        <f>INDEX(Aquifer!A:A,MATCH(B494,Aquifer!C:C,0))</f>
        <v>uttar pradesh</v>
      </c>
      <c r="B494" s="29" t="s">
        <v>584</v>
      </c>
      <c r="C494" s="9">
        <v>4.7961514324409</v>
      </c>
      <c r="D494" s="7">
        <f>INDEX(Aquifer!L:L,MATCH(B494,Aquifer!C:C,0))*100</f>
        <v>189.64604873072716</v>
      </c>
      <c r="E494" s="7">
        <v>96.2</v>
      </c>
      <c r="F494" s="7">
        <v>69.072875339319282</v>
      </c>
      <c r="G494" s="8">
        <v>22</v>
      </c>
      <c r="H494" s="8">
        <f>INDEX(Aquifer!H:H,MATCH(B494,Aquifer!C:C,0))</f>
        <v>74.650000000000006</v>
      </c>
      <c r="I494" s="8">
        <f>INDEX(surface_water_body!E:E,MATCH(B494,surface_water_body!A:A,0))</f>
        <v>0.24981944224407704</v>
      </c>
      <c r="J494" s="8">
        <f>INDEX(Aquifer!J:J,MATCH(B494,Aquifer!C:C,0))*100</f>
        <v>79.846092497221349</v>
      </c>
      <c r="K494" s="8">
        <f>(INDEX(Tariff!D:D,MATCH(Adaptation!A494,Tariff!A:A,0)))*100</f>
        <v>0</v>
      </c>
      <c r="L494" s="8">
        <v>89.45</v>
      </c>
      <c r="M494" s="8">
        <v>6.8</v>
      </c>
      <c r="N494" s="8">
        <v>89.922860839999998</v>
      </c>
      <c r="P494" s="15"/>
      <c r="Q494">
        <f t="shared" si="132"/>
        <v>3</v>
      </c>
      <c r="R494">
        <f t="shared" si="133"/>
        <v>2</v>
      </c>
      <c r="S494">
        <f t="shared" si="134"/>
        <v>1</v>
      </c>
      <c r="T494" s="36">
        <f t="shared" si="135"/>
        <v>4</v>
      </c>
      <c r="U494" s="36">
        <f t="shared" si="136"/>
        <v>4</v>
      </c>
      <c r="V494" s="36">
        <f t="shared" si="137"/>
        <v>2</v>
      </c>
      <c r="W494" s="36">
        <f t="shared" si="138"/>
        <v>1</v>
      </c>
      <c r="X494" s="36">
        <f t="shared" si="139"/>
        <v>4</v>
      </c>
      <c r="Y494" s="36">
        <f t="shared" si="140"/>
        <v>1</v>
      </c>
      <c r="Z494" s="36">
        <f t="shared" si="141"/>
        <v>1</v>
      </c>
      <c r="AA494" s="36">
        <f t="shared" si="142"/>
        <v>3</v>
      </c>
      <c r="AB494" s="36">
        <f t="shared" si="143"/>
        <v>4</v>
      </c>
      <c r="AC494" s="170">
        <f t="shared" si="144"/>
        <v>2.3636363636363638</v>
      </c>
      <c r="AD494" s="36">
        <f t="shared" si="145"/>
        <v>2</v>
      </c>
      <c r="AE494" s="36" t="str">
        <f t="shared" si="131"/>
        <v>Moderatly Suitable</v>
      </c>
      <c r="AF494" s="171">
        <f t="shared" si="146"/>
        <v>8.7999999999999995E-2</v>
      </c>
      <c r="AG494" s="36" t="str">
        <f t="shared" si="147"/>
        <v>Very Low</v>
      </c>
    </row>
    <row r="495" spans="1:33" x14ac:dyDescent="0.25">
      <c r="A495" t="str">
        <f>INDEX(Aquifer!A:A,MATCH(B495,Aquifer!C:C,0))</f>
        <v>telangana</v>
      </c>
      <c r="B495" s="29" t="s">
        <v>161</v>
      </c>
      <c r="C495" s="9">
        <v>5.3442060394409001</v>
      </c>
      <c r="D495" s="7">
        <f>INDEX(Aquifer!L:L,MATCH(B495,Aquifer!C:C,0))*100</f>
        <v>119.60377458236412</v>
      </c>
      <c r="E495" s="7">
        <v>29</v>
      </c>
      <c r="F495" s="7">
        <v>67.575190899174061</v>
      </c>
      <c r="G495" s="8">
        <v>100</v>
      </c>
      <c r="H495" s="8">
        <f>INDEX(Aquifer!H:H,MATCH(B495,Aquifer!C:C,0))</f>
        <v>52.42</v>
      </c>
      <c r="I495" s="8">
        <f>INDEX(surface_water_body!E:E,MATCH(B495,surface_water_body!A:A,0))</f>
        <v>1.2723914800411975</v>
      </c>
      <c r="J495" s="8">
        <f>INDEX(Aquifer!J:J,MATCH(B495,Aquifer!C:C,0))*100</f>
        <v>45.320267858212446</v>
      </c>
      <c r="K495" s="8">
        <f>(INDEX(Tariff!D:D,MATCH(Adaptation!A495,Tariff!A:A,0)))*100</f>
        <v>0</v>
      </c>
      <c r="L495" s="8">
        <v>90.45</v>
      </c>
      <c r="M495" s="8">
        <v>10.9</v>
      </c>
      <c r="N495" s="8">
        <v>85.98285697</v>
      </c>
      <c r="P495" s="15"/>
      <c r="Q495">
        <f t="shared" si="132"/>
        <v>4</v>
      </c>
      <c r="R495">
        <f t="shared" si="133"/>
        <v>4</v>
      </c>
      <c r="S495">
        <f t="shared" si="134"/>
        <v>3</v>
      </c>
      <c r="T495" s="36">
        <f t="shared" si="135"/>
        <v>4</v>
      </c>
      <c r="U495" s="36">
        <f t="shared" si="136"/>
        <v>1</v>
      </c>
      <c r="V495" s="36">
        <f t="shared" si="137"/>
        <v>3</v>
      </c>
      <c r="W495" s="36">
        <f t="shared" si="138"/>
        <v>2</v>
      </c>
      <c r="X495" s="36">
        <f t="shared" si="139"/>
        <v>2</v>
      </c>
      <c r="Y495" s="36">
        <f t="shared" si="140"/>
        <v>1</v>
      </c>
      <c r="Z495" s="36">
        <f t="shared" si="141"/>
        <v>1</v>
      </c>
      <c r="AA495" s="36">
        <f t="shared" si="142"/>
        <v>2</v>
      </c>
      <c r="AB495" s="36">
        <f t="shared" si="143"/>
        <v>4</v>
      </c>
      <c r="AC495" s="170">
        <f t="shared" si="144"/>
        <v>2.7272727272727271</v>
      </c>
      <c r="AD495" s="36">
        <f t="shared" si="145"/>
        <v>3</v>
      </c>
      <c r="AE495" s="36" t="str">
        <f t="shared" si="131"/>
        <v>Highly Suitable</v>
      </c>
      <c r="AF495" s="171">
        <f t="shared" si="146"/>
        <v>0.41699999999999998</v>
      </c>
      <c r="AG495" s="36" t="str">
        <f t="shared" si="147"/>
        <v>Moderate</v>
      </c>
    </row>
    <row r="496" spans="1:33" x14ac:dyDescent="0.25">
      <c r="A496" t="str">
        <f>INDEX(Aquifer!A:A,MATCH(B496,Aquifer!C:C,0))</f>
        <v>tamil nadu</v>
      </c>
      <c r="B496" s="29" t="s">
        <v>585</v>
      </c>
      <c r="C496" s="9">
        <v>5.4101269678186004</v>
      </c>
      <c r="D496" s="7">
        <f>INDEX(Aquifer!L:L,MATCH(B496,Aquifer!C:C,0))*100</f>
        <v>146.06314170063271</v>
      </c>
      <c r="E496" s="7">
        <v>43.1</v>
      </c>
      <c r="F496" s="7">
        <v>62.748664317380921</v>
      </c>
      <c r="G496" s="8">
        <v>71</v>
      </c>
      <c r="H496" s="8">
        <f>INDEX(Aquifer!H:H,MATCH(B496,Aquifer!C:C,0))</f>
        <v>135.63999999999999</v>
      </c>
      <c r="I496" s="8">
        <f>INDEX(surface_water_body!E:E,MATCH(B496,surface_water_body!A:A,0))</f>
        <v>0.27993057308945246</v>
      </c>
      <c r="J496" s="8">
        <f>INDEX(Aquifer!J:J,MATCH(B496,Aquifer!C:C,0))*100</f>
        <v>40.958830422838261</v>
      </c>
      <c r="K496" s="8">
        <f>(INDEX(Tariff!D:D,MATCH(Adaptation!A496,Tariff!A:A,0)))*100</f>
        <v>0</v>
      </c>
      <c r="L496" s="8">
        <v>80.849999999999994</v>
      </c>
      <c r="M496" s="8">
        <v>10.210000000000001</v>
      </c>
      <c r="N496" s="8">
        <v>92.854039169999993</v>
      </c>
      <c r="P496" s="15"/>
      <c r="Q496">
        <f t="shared" si="132"/>
        <v>4</v>
      </c>
      <c r="R496">
        <f t="shared" si="133"/>
        <v>3</v>
      </c>
      <c r="S496">
        <f t="shared" si="134"/>
        <v>3</v>
      </c>
      <c r="T496" s="36">
        <f t="shared" si="135"/>
        <v>3</v>
      </c>
      <c r="U496" s="36">
        <f t="shared" si="136"/>
        <v>2</v>
      </c>
      <c r="V496" s="36">
        <f t="shared" si="137"/>
        <v>1</v>
      </c>
      <c r="W496" s="36">
        <f t="shared" si="138"/>
        <v>1</v>
      </c>
      <c r="X496" s="36">
        <f t="shared" si="139"/>
        <v>2</v>
      </c>
      <c r="Y496" s="36">
        <f t="shared" si="140"/>
        <v>1</v>
      </c>
      <c r="Z496" s="36">
        <f t="shared" si="141"/>
        <v>1</v>
      </c>
      <c r="AA496" s="36">
        <f t="shared" si="142"/>
        <v>2</v>
      </c>
      <c r="AB496" s="36">
        <f t="shared" si="143"/>
        <v>4</v>
      </c>
      <c r="AC496" s="170">
        <f t="shared" si="144"/>
        <v>2.2727272727272729</v>
      </c>
      <c r="AD496" s="36">
        <f t="shared" si="145"/>
        <v>2</v>
      </c>
      <c r="AE496" s="36" t="str">
        <f t="shared" si="131"/>
        <v>Moderatly Suitable</v>
      </c>
      <c r="AF496" s="171">
        <f t="shared" si="146"/>
        <v>6.2E-2</v>
      </c>
      <c r="AG496" s="36" t="str">
        <f t="shared" si="147"/>
        <v>Very Low</v>
      </c>
    </row>
    <row r="497" spans="1:33" x14ac:dyDescent="0.25">
      <c r="A497" t="str">
        <f>INDEX(Aquifer!A:A,MATCH(B497,Aquifer!C:C,0))</f>
        <v>uttar pradesh</v>
      </c>
      <c r="B497" s="29" t="s">
        <v>586</v>
      </c>
      <c r="C497" s="8">
        <v>4.71</v>
      </c>
      <c r="D497" s="7">
        <f>INDEX(Aquifer!L:L,MATCH(B497,Aquifer!C:C,0))*100</f>
        <v>188.78865979381442</v>
      </c>
      <c r="E497" s="7">
        <v>50.3</v>
      </c>
      <c r="F497" s="7">
        <v>71.440273695369342</v>
      </c>
      <c r="G497" s="8">
        <v>9</v>
      </c>
      <c r="H497" s="8">
        <f>INDEX(Aquifer!H:H,MATCH(B497,Aquifer!C:C,0))</f>
        <v>63.24</v>
      </c>
      <c r="I497" s="8">
        <f>INDEX(surface_water_body!E:E,MATCH(B497,surface_water_body!A:A,0))</f>
        <v>0.99380687499852249</v>
      </c>
      <c r="J497" s="8">
        <f>INDEX(Aquifer!J:J,MATCH(B497,Aquifer!C:C,0))*100</f>
        <v>69.250042903724037</v>
      </c>
      <c r="K497" s="8">
        <f>(INDEX(Tariff!D:D,MATCH(Adaptation!A497,Tariff!A:A,0)))*100</f>
        <v>0</v>
      </c>
      <c r="L497" s="8">
        <v>80.36999999999999</v>
      </c>
      <c r="M497" s="8">
        <v>4.6224673794358262</v>
      </c>
      <c r="N497" s="8">
        <v>95.915510103000003</v>
      </c>
      <c r="P497" s="15"/>
      <c r="Q497">
        <f t="shared" si="132"/>
        <v>3</v>
      </c>
      <c r="R497">
        <f t="shared" si="133"/>
        <v>2</v>
      </c>
      <c r="S497">
        <f t="shared" si="134"/>
        <v>2</v>
      </c>
      <c r="T497" s="36">
        <f t="shared" si="135"/>
        <v>4</v>
      </c>
      <c r="U497" s="36">
        <f t="shared" si="136"/>
        <v>4</v>
      </c>
      <c r="V497" s="36">
        <f t="shared" si="137"/>
        <v>3</v>
      </c>
      <c r="W497" s="36">
        <f t="shared" si="138"/>
        <v>1</v>
      </c>
      <c r="X497" s="36">
        <f t="shared" si="139"/>
        <v>3</v>
      </c>
      <c r="Y497" s="36">
        <f t="shared" si="140"/>
        <v>1</v>
      </c>
      <c r="Z497" s="36">
        <f t="shared" si="141"/>
        <v>1</v>
      </c>
      <c r="AA497" s="36">
        <f t="shared" si="142"/>
        <v>4</v>
      </c>
      <c r="AB497" s="36">
        <f t="shared" si="143"/>
        <v>4</v>
      </c>
      <c r="AC497" s="170">
        <f t="shared" si="144"/>
        <v>2.5454545454545454</v>
      </c>
      <c r="AD497" s="36">
        <f t="shared" si="145"/>
        <v>3</v>
      </c>
      <c r="AE497" s="36" t="str">
        <f t="shared" si="131"/>
        <v>Highly Suitable</v>
      </c>
      <c r="AF497" s="171">
        <f t="shared" si="146"/>
        <v>0.22</v>
      </c>
      <c r="AG497" s="36" t="str">
        <f t="shared" si="147"/>
        <v>Low</v>
      </c>
    </row>
    <row r="498" spans="1:33" x14ac:dyDescent="0.25">
      <c r="A498" t="str">
        <f>INDEX(Aquifer!A:A,MATCH(B498,Aquifer!C:C,0))</f>
        <v>uttar pradesh</v>
      </c>
      <c r="B498" s="29" t="s">
        <v>587</v>
      </c>
      <c r="C498" s="9">
        <v>4.6490677310023996</v>
      </c>
      <c r="D498" s="7">
        <f>INDEX(Aquifer!L:L,MATCH(B498,Aquifer!C:C,0))*100</f>
        <v>159.99472225887322</v>
      </c>
      <c r="E498" s="7">
        <v>100</v>
      </c>
      <c r="F498" s="7">
        <v>73.732318636777237</v>
      </c>
      <c r="G498" s="8">
        <v>7.0000000000000009</v>
      </c>
      <c r="H498" s="8">
        <f>INDEX(Aquifer!H:H,MATCH(B498,Aquifer!C:C,0))</f>
        <v>103.48</v>
      </c>
      <c r="I498" s="8">
        <f>INDEX(surface_water_body!E:E,MATCH(B498,surface_water_body!A:A,0))</f>
        <v>6.3080049445638567E-2</v>
      </c>
      <c r="J498" s="8">
        <f>INDEX(Aquifer!J:J,MATCH(B498,Aquifer!C:C,0))*100</f>
        <v>83.101117611584939</v>
      </c>
      <c r="K498" s="8">
        <f>(INDEX(Tariff!D:D,MATCH(Adaptation!A498,Tariff!A:A,0)))*100</f>
        <v>0</v>
      </c>
      <c r="L498" s="8">
        <v>84.2</v>
      </c>
      <c r="M498" s="8">
        <v>17.369514731713593</v>
      </c>
      <c r="N498" s="8">
        <v>88.959392919999999</v>
      </c>
      <c r="P498" s="15"/>
      <c r="Q498">
        <f t="shared" si="132"/>
        <v>3</v>
      </c>
      <c r="R498">
        <f t="shared" si="133"/>
        <v>3</v>
      </c>
      <c r="S498">
        <f t="shared" si="134"/>
        <v>1</v>
      </c>
      <c r="T498" s="36">
        <f t="shared" si="135"/>
        <v>4</v>
      </c>
      <c r="U498" s="36">
        <f t="shared" si="136"/>
        <v>4</v>
      </c>
      <c r="V498" s="36">
        <f t="shared" si="137"/>
        <v>1</v>
      </c>
      <c r="W498" s="36">
        <f t="shared" si="138"/>
        <v>1</v>
      </c>
      <c r="X498" s="36">
        <f t="shared" si="139"/>
        <v>4</v>
      </c>
      <c r="Y498" s="36">
        <f t="shared" si="140"/>
        <v>1</v>
      </c>
      <c r="Z498" s="36">
        <f t="shared" si="141"/>
        <v>1</v>
      </c>
      <c r="AA498" s="36">
        <f t="shared" si="142"/>
        <v>2</v>
      </c>
      <c r="AB498" s="36">
        <f t="shared" si="143"/>
        <v>4</v>
      </c>
      <c r="AC498" s="170">
        <f t="shared" si="144"/>
        <v>2.2727272727272729</v>
      </c>
      <c r="AD498" s="36">
        <f t="shared" si="145"/>
        <v>2</v>
      </c>
      <c r="AE498" s="36" t="str">
        <f t="shared" si="131"/>
        <v>Moderatly Suitable</v>
      </c>
      <c r="AF498" s="171">
        <f t="shared" si="146"/>
        <v>6.2E-2</v>
      </c>
      <c r="AG498" s="36" t="str">
        <f t="shared" si="147"/>
        <v>Very Low</v>
      </c>
    </row>
    <row r="499" spans="1:33" x14ac:dyDescent="0.25">
      <c r="A499" t="str">
        <f>INDEX(Aquifer!A:A,MATCH(B499,Aquifer!C:C,0))</f>
        <v>madhya pradesh</v>
      </c>
      <c r="B499" s="29" t="s">
        <v>588</v>
      </c>
      <c r="C499" s="8">
        <v>4.5999999999999996</v>
      </c>
      <c r="D499" s="7">
        <f>INDEX(Aquifer!L:L,MATCH(B499,Aquifer!C:C,0))*100</f>
        <v>194.75510049915451</v>
      </c>
      <c r="E499" s="7">
        <v>61.6</v>
      </c>
      <c r="F499" s="7">
        <v>73.24001198289713</v>
      </c>
      <c r="G499" s="8">
        <v>99</v>
      </c>
      <c r="H499" s="8">
        <f>INDEX(Aquifer!H:H,MATCH(B499,Aquifer!C:C,0))</f>
        <v>38.47</v>
      </c>
      <c r="I499" s="8">
        <f>INDEX(surface_water_body!E:E,MATCH(B499,surface_water_body!A:A,0))</f>
        <v>6.3932619820115152E-2</v>
      </c>
      <c r="J499" s="8">
        <f>INDEX(Aquifer!J:J,MATCH(B499,Aquifer!C:C,0))*100</f>
        <v>25.814295357383937</v>
      </c>
      <c r="K499" s="8">
        <f>(INDEX(Tariff!D:D,MATCH(Adaptation!A499,Tariff!A:A,0)))*100</f>
        <v>135</v>
      </c>
      <c r="L499" s="8">
        <v>50.09</v>
      </c>
      <c r="M499" s="8">
        <v>15.8</v>
      </c>
      <c r="N499" s="8">
        <v>72.72</v>
      </c>
      <c r="P499" s="15"/>
      <c r="Q499">
        <f t="shared" si="132"/>
        <v>3</v>
      </c>
      <c r="R499">
        <f t="shared" si="133"/>
        <v>2</v>
      </c>
      <c r="S499">
        <f t="shared" si="134"/>
        <v>2</v>
      </c>
      <c r="T499" s="36">
        <f t="shared" si="135"/>
        <v>4</v>
      </c>
      <c r="U499" s="36">
        <f t="shared" si="136"/>
        <v>1</v>
      </c>
      <c r="V499" s="36">
        <f t="shared" si="137"/>
        <v>4</v>
      </c>
      <c r="W499" s="36">
        <f t="shared" si="138"/>
        <v>1</v>
      </c>
      <c r="X499" s="36">
        <f t="shared" si="139"/>
        <v>2</v>
      </c>
      <c r="Y499" s="36">
        <f t="shared" si="140"/>
        <v>2</v>
      </c>
      <c r="Z499" s="36">
        <f t="shared" si="141"/>
        <v>2</v>
      </c>
      <c r="AA499" s="36">
        <f t="shared" si="142"/>
        <v>2</v>
      </c>
      <c r="AB499" s="36">
        <f t="shared" si="143"/>
        <v>3</v>
      </c>
      <c r="AC499" s="170">
        <f t="shared" si="144"/>
        <v>2.4545454545454546</v>
      </c>
      <c r="AD499" s="36">
        <f t="shared" si="145"/>
        <v>2</v>
      </c>
      <c r="AE499" s="36" t="str">
        <f t="shared" si="131"/>
        <v>Moderatly Suitable</v>
      </c>
      <c r="AF499" s="171">
        <f t="shared" si="146"/>
        <v>0.14299999999999999</v>
      </c>
      <c r="AG499" s="36" t="str">
        <f t="shared" si="147"/>
        <v>Very Low</v>
      </c>
    </row>
    <row r="500" spans="1:33" x14ac:dyDescent="0.25">
      <c r="A500" t="str">
        <f>INDEX(Aquifer!A:A,MATCH(B500,Aquifer!C:C,0))</f>
        <v>madhya pradesh</v>
      </c>
      <c r="B500" s="29" t="s">
        <v>589</v>
      </c>
      <c r="C500" s="9">
        <v>5.2176463158419004</v>
      </c>
      <c r="D500" s="7">
        <f>INDEX(Aquifer!L:L,MATCH(B500,Aquifer!C:C,0))*100</f>
        <v>189.90570108911612</v>
      </c>
      <c r="E500" s="7">
        <v>39.6</v>
      </c>
      <c r="F500" s="7">
        <v>73.002215831408222</v>
      </c>
      <c r="G500" s="8">
        <v>97</v>
      </c>
      <c r="H500" s="8">
        <f>INDEX(Aquifer!H:H,MATCH(B500,Aquifer!C:C,0))</f>
        <v>67.67</v>
      </c>
      <c r="I500" s="8">
        <f>INDEX(surface_water_body!E:E,MATCH(B500,surface_water_body!A:A,0))</f>
        <v>0.77888589066075431</v>
      </c>
      <c r="J500" s="8">
        <f>INDEX(Aquifer!J:J,MATCH(B500,Aquifer!C:C,0))*100</f>
        <v>47.565219953805176</v>
      </c>
      <c r="K500" s="8">
        <f>(INDEX(Tariff!D:D,MATCH(Adaptation!A500,Tariff!A:A,0)))*100</f>
        <v>135</v>
      </c>
      <c r="L500" s="8">
        <v>69.23</v>
      </c>
      <c r="M500" s="8">
        <v>13.23</v>
      </c>
      <c r="N500" s="8">
        <v>74.72</v>
      </c>
      <c r="P500" s="15"/>
      <c r="Q500">
        <f t="shared" si="132"/>
        <v>3</v>
      </c>
      <c r="R500">
        <f t="shared" si="133"/>
        <v>2</v>
      </c>
      <c r="S500">
        <f t="shared" si="134"/>
        <v>3</v>
      </c>
      <c r="T500" s="36">
        <f t="shared" si="135"/>
        <v>4</v>
      </c>
      <c r="U500" s="36">
        <f t="shared" si="136"/>
        <v>1</v>
      </c>
      <c r="V500" s="36">
        <f t="shared" si="137"/>
        <v>3</v>
      </c>
      <c r="W500" s="36">
        <f t="shared" si="138"/>
        <v>1</v>
      </c>
      <c r="X500" s="36">
        <f t="shared" si="139"/>
        <v>2</v>
      </c>
      <c r="Y500" s="36">
        <f t="shared" si="140"/>
        <v>2</v>
      </c>
      <c r="Z500" s="36">
        <f t="shared" si="141"/>
        <v>2</v>
      </c>
      <c r="AA500" s="36">
        <f t="shared" si="142"/>
        <v>2</v>
      </c>
      <c r="AB500" s="36">
        <f t="shared" si="143"/>
        <v>3</v>
      </c>
      <c r="AC500" s="170">
        <f t="shared" si="144"/>
        <v>2.4545454545454546</v>
      </c>
      <c r="AD500" s="36">
        <f t="shared" si="145"/>
        <v>2</v>
      </c>
      <c r="AE500" s="36" t="str">
        <f t="shared" si="131"/>
        <v>Moderatly Suitable</v>
      </c>
      <c r="AF500" s="171">
        <f t="shared" si="146"/>
        <v>0.14299999999999999</v>
      </c>
      <c r="AG500" s="36" t="str">
        <f t="shared" si="147"/>
        <v>Very Low</v>
      </c>
    </row>
    <row r="501" spans="1:33" x14ac:dyDescent="0.25">
      <c r="A501" t="str">
        <f>INDEX(Aquifer!A:A,MATCH(B501,Aquifer!C:C,0))</f>
        <v>uttar pradesh</v>
      </c>
      <c r="B501" s="29" t="s">
        <v>590</v>
      </c>
      <c r="C501" s="8">
        <v>4.8</v>
      </c>
      <c r="D501" s="7">
        <f>INDEX(Aquifer!L:L,MATCH(B501,Aquifer!C:C,0))*100</f>
        <v>173.67773380947784</v>
      </c>
      <c r="E501" s="7">
        <v>44.3</v>
      </c>
      <c r="F501" s="7">
        <v>69.734598903377403</v>
      </c>
      <c r="G501" s="8">
        <v>79</v>
      </c>
      <c r="H501" s="8">
        <f>INDEX(Aquifer!H:H,MATCH(B501,Aquifer!C:C,0))</f>
        <v>57.14</v>
      </c>
      <c r="I501" s="8">
        <f>INDEX(surface_water_body!E:E,MATCH(B501,surface_water_body!A:A,0))</f>
        <v>0.30701682094768956</v>
      </c>
      <c r="J501" s="8">
        <f>INDEX(Aquifer!J:J,MATCH(B501,Aquifer!C:C,0))*100</f>
        <v>64.458465319072815</v>
      </c>
      <c r="K501" s="8">
        <f>(INDEX(Tariff!D:D,MATCH(Adaptation!A501,Tariff!A:A,0)))*100</f>
        <v>0</v>
      </c>
      <c r="L501" s="8">
        <v>73.850000000000009</v>
      </c>
      <c r="M501" s="8">
        <v>3.4</v>
      </c>
      <c r="N501" s="8">
        <v>94.031788419999998</v>
      </c>
      <c r="P501" s="15"/>
      <c r="Q501">
        <f t="shared" si="132"/>
        <v>3</v>
      </c>
      <c r="R501">
        <f t="shared" si="133"/>
        <v>3</v>
      </c>
      <c r="S501">
        <f t="shared" si="134"/>
        <v>3</v>
      </c>
      <c r="T501" s="36">
        <f t="shared" si="135"/>
        <v>4</v>
      </c>
      <c r="U501" s="36">
        <f t="shared" si="136"/>
        <v>1</v>
      </c>
      <c r="V501" s="36">
        <f t="shared" si="137"/>
        <v>3</v>
      </c>
      <c r="W501" s="36">
        <f t="shared" si="138"/>
        <v>1</v>
      </c>
      <c r="X501" s="36">
        <f t="shared" si="139"/>
        <v>3</v>
      </c>
      <c r="Y501" s="36">
        <f t="shared" si="140"/>
        <v>1</v>
      </c>
      <c r="Z501" s="36">
        <f t="shared" si="141"/>
        <v>2</v>
      </c>
      <c r="AA501" s="36">
        <f t="shared" si="142"/>
        <v>4</v>
      </c>
      <c r="AB501" s="36">
        <f t="shared" si="143"/>
        <v>4</v>
      </c>
      <c r="AC501" s="170">
        <f t="shared" si="144"/>
        <v>2.8181818181818183</v>
      </c>
      <c r="AD501" s="36">
        <f t="shared" si="145"/>
        <v>3</v>
      </c>
      <c r="AE501" s="36" t="str">
        <f t="shared" si="131"/>
        <v>Highly Suitable</v>
      </c>
      <c r="AF501" s="171">
        <f t="shared" si="146"/>
        <v>0.52700000000000002</v>
      </c>
      <c r="AG501" s="36" t="str">
        <f t="shared" si="147"/>
        <v>Moderate</v>
      </c>
    </row>
    <row r="502" spans="1:33" x14ac:dyDescent="0.25">
      <c r="A502" t="str">
        <f>INDEX(Aquifer!A:A,MATCH(B502,Aquifer!C:C,0))</f>
        <v>rajasthan</v>
      </c>
      <c r="B502" s="29" t="s">
        <v>591</v>
      </c>
      <c r="C502" s="9">
        <v>5.2112936220212998</v>
      </c>
      <c r="D502" s="7">
        <f>INDEX(Aquifer!L:L,MATCH(B502,Aquifer!C:C,0))*100</f>
        <v>140.87259100642399</v>
      </c>
      <c r="E502" s="7">
        <v>37.200000000000003</v>
      </c>
      <c r="F502" s="7">
        <v>69.270260359369274</v>
      </c>
      <c r="G502" s="8">
        <v>53</v>
      </c>
      <c r="H502" s="8">
        <f>INDEX(Aquifer!H:H,MATCH(B502,Aquifer!C:C,0))</f>
        <v>192.11</v>
      </c>
      <c r="I502" s="8">
        <f>INDEX(surface_water_body!E:E,MATCH(B502,surface_water_body!A:A,0))</f>
        <v>13.969886622285014</v>
      </c>
      <c r="J502" s="8">
        <f>INDEX(Aquifer!J:J,MATCH(B502,Aquifer!C:C,0))*100</f>
        <v>65.602082343462726</v>
      </c>
      <c r="K502" s="8">
        <f>(INDEX(Tariff!D:D,MATCH(Adaptation!A502,Tariff!A:A,0)))*100</f>
        <v>167</v>
      </c>
      <c r="L502" s="8">
        <v>99.18</v>
      </c>
      <c r="M502" s="8">
        <v>49</v>
      </c>
      <c r="N502" s="8">
        <v>67.458243299999992</v>
      </c>
      <c r="P502" s="15"/>
      <c r="Q502">
        <f t="shared" si="132"/>
        <v>3</v>
      </c>
      <c r="R502">
        <f t="shared" si="133"/>
        <v>3</v>
      </c>
      <c r="S502">
        <f t="shared" si="134"/>
        <v>3</v>
      </c>
      <c r="T502" s="36">
        <f t="shared" si="135"/>
        <v>4</v>
      </c>
      <c r="U502" s="36">
        <f t="shared" si="136"/>
        <v>2</v>
      </c>
      <c r="V502" s="36">
        <f t="shared" si="137"/>
        <v>1</v>
      </c>
      <c r="W502" s="36">
        <f t="shared" si="138"/>
        <v>4</v>
      </c>
      <c r="X502" s="36">
        <f t="shared" si="139"/>
        <v>3</v>
      </c>
      <c r="Y502" s="36">
        <f t="shared" si="140"/>
        <v>3</v>
      </c>
      <c r="Z502" s="36">
        <f t="shared" si="141"/>
        <v>1</v>
      </c>
      <c r="AA502" s="36">
        <f t="shared" si="142"/>
        <v>1</v>
      </c>
      <c r="AB502" s="36">
        <f t="shared" si="143"/>
        <v>3</v>
      </c>
      <c r="AC502" s="170">
        <f t="shared" si="144"/>
        <v>2.6363636363636362</v>
      </c>
      <c r="AD502" s="36">
        <f t="shared" si="145"/>
        <v>3</v>
      </c>
      <c r="AE502" s="36" t="str">
        <f t="shared" si="131"/>
        <v>Highly Suitable</v>
      </c>
      <c r="AF502" s="171">
        <f t="shared" si="146"/>
        <v>0.32700000000000001</v>
      </c>
      <c r="AG502" s="36" t="str">
        <f t="shared" si="147"/>
        <v>Low</v>
      </c>
    </row>
    <row r="503" spans="1:33" x14ac:dyDescent="0.25">
      <c r="A503" t="str">
        <f>INDEX(Aquifer!A:A,MATCH(B503,Aquifer!C:C,0))</f>
        <v>rajasthan</v>
      </c>
      <c r="B503" s="29" t="s">
        <v>592</v>
      </c>
      <c r="C503" s="9">
        <v>5.5896557370132998</v>
      </c>
      <c r="D503" s="7">
        <f>INDEX(Aquifer!L:L,MATCH(B503,Aquifer!C:C,0))*100</f>
        <v>135.12989800772775</v>
      </c>
      <c r="E503" s="7">
        <v>57.9</v>
      </c>
      <c r="F503" s="7">
        <v>74.644203735588349</v>
      </c>
      <c r="G503" s="8">
        <v>45</v>
      </c>
      <c r="H503" s="8">
        <f>INDEX(Aquifer!H:H,MATCH(B503,Aquifer!C:C,0))</f>
        <v>116.95</v>
      </c>
      <c r="I503" s="8">
        <f>INDEX(surface_water_body!E:E,MATCH(B503,surface_water_body!A:A,0))</f>
        <v>1.7265590331833158</v>
      </c>
      <c r="J503" s="8">
        <f>INDEX(Aquifer!J:J,MATCH(B503,Aquifer!C:C,0))*100</f>
        <v>33.27869453824426</v>
      </c>
      <c r="K503" s="8">
        <f>(INDEX(Tariff!D:D,MATCH(Adaptation!A503,Tariff!A:A,0)))*100</f>
        <v>167</v>
      </c>
      <c r="L503" s="8">
        <v>97.92</v>
      </c>
      <c r="M503" s="8">
        <v>12.3</v>
      </c>
      <c r="N503" s="8">
        <v>64.557668000000007</v>
      </c>
      <c r="P503" s="15"/>
      <c r="Q503">
        <f t="shared" si="132"/>
        <v>4</v>
      </c>
      <c r="R503">
        <f t="shared" si="133"/>
        <v>4</v>
      </c>
      <c r="S503">
        <f t="shared" si="134"/>
        <v>2</v>
      </c>
      <c r="T503" s="36">
        <f t="shared" si="135"/>
        <v>4</v>
      </c>
      <c r="U503" s="36">
        <f t="shared" si="136"/>
        <v>3</v>
      </c>
      <c r="V503" s="36">
        <f t="shared" si="137"/>
        <v>1</v>
      </c>
      <c r="W503" s="36">
        <f t="shared" si="138"/>
        <v>2</v>
      </c>
      <c r="X503" s="36">
        <f t="shared" si="139"/>
        <v>2</v>
      </c>
      <c r="Y503" s="36">
        <f t="shared" si="140"/>
        <v>3</v>
      </c>
      <c r="Z503" s="36">
        <f t="shared" si="141"/>
        <v>1</v>
      </c>
      <c r="AA503" s="36">
        <f t="shared" si="142"/>
        <v>2</v>
      </c>
      <c r="AB503" s="36">
        <f t="shared" si="143"/>
        <v>3</v>
      </c>
      <c r="AC503" s="170">
        <f t="shared" si="144"/>
        <v>2.5454545454545454</v>
      </c>
      <c r="AD503" s="36">
        <f t="shared" si="145"/>
        <v>3</v>
      </c>
      <c r="AE503" s="36" t="str">
        <f t="shared" si="131"/>
        <v>Highly Suitable</v>
      </c>
      <c r="AF503" s="171">
        <f t="shared" si="146"/>
        <v>0.22</v>
      </c>
      <c r="AG503" s="36" t="str">
        <f t="shared" si="147"/>
        <v>Low</v>
      </c>
    </row>
    <row r="504" spans="1:33" x14ac:dyDescent="0.25">
      <c r="A504" t="str">
        <f>INDEX(Aquifer!A:A,MATCH(B504,Aquifer!C:C,0))</f>
        <v>tamil nadu</v>
      </c>
      <c r="B504" s="29" t="s">
        <v>593</v>
      </c>
      <c r="C504" s="9">
        <v>4.2273198627372999</v>
      </c>
      <c r="D504" s="7">
        <f>INDEX(Aquifer!L:L,MATCH(B504,Aquifer!C:C,0))*100</f>
        <v>100.64117489030178</v>
      </c>
      <c r="E504" s="7">
        <v>65.400000000000006</v>
      </c>
      <c r="F504" s="7">
        <v>57.460436292553084</v>
      </c>
      <c r="G504" s="8">
        <v>94</v>
      </c>
      <c r="H504" s="8">
        <f>INDEX(Aquifer!H:H,MATCH(B504,Aquifer!C:C,0))</f>
        <v>28.63</v>
      </c>
      <c r="I504" s="8">
        <f>INDEX(surface_water_body!E:E,MATCH(B504,surface_water_body!A:A,0))</f>
        <v>4.1029667346976861</v>
      </c>
      <c r="J504" s="8">
        <f>INDEX(Aquifer!J:J,MATCH(B504,Aquifer!C:C,0))*100</f>
        <v>26.65791358319408</v>
      </c>
      <c r="K504" s="8">
        <f>(INDEX(Tariff!D:D,MATCH(Adaptation!A504,Tariff!A:A,0)))*100</f>
        <v>0</v>
      </c>
      <c r="L504" s="8">
        <v>17.62</v>
      </c>
      <c r="M504" s="8">
        <v>10.64</v>
      </c>
      <c r="N504" s="8">
        <v>94.639039220000001</v>
      </c>
      <c r="P504" s="15"/>
      <c r="Q504">
        <f t="shared" si="132"/>
        <v>2</v>
      </c>
      <c r="R504">
        <f t="shared" si="133"/>
        <v>4</v>
      </c>
      <c r="S504">
        <f t="shared" si="134"/>
        <v>2</v>
      </c>
      <c r="T504" s="36">
        <f t="shared" si="135"/>
        <v>3</v>
      </c>
      <c r="U504" s="36">
        <f t="shared" si="136"/>
        <v>1</v>
      </c>
      <c r="V504" s="36">
        <f t="shared" si="137"/>
        <v>4</v>
      </c>
      <c r="W504" s="36">
        <f t="shared" si="138"/>
        <v>3</v>
      </c>
      <c r="X504" s="36">
        <f t="shared" si="139"/>
        <v>2</v>
      </c>
      <c r="Y504" s="36">
        <f t="shared" si="140"/>
        <v>1</v>
      </c>
      <c r="Z504" s="36">
        <f t="shared" si="141"/>
        <v>4</v>
      </c>
      <c r="AA504" s="36">
        <f t="shared" si="142"/>
        <v>2</v>
      </c>
      <c r="AB504" s="36">
        <f t="shared" si="143"/>
        <v>4</v>
      </c>
      <c r="AC504" s="170">
        <f t="shared" si="144"/>
        <v>2.8181818181818183</v>
      </c>
      <c r="AD504" s="36">
        <f t="shared" si="145"/>
        <v>3</v>
      </c>
      <c r="AE504" s="36" t="str">
        <f t="shared" si="131"/>
        <v>Highly Suitable</v>
      </c>
      <c r="AF504" s="171">
        <f t="shared" si="146"/>
        <v>0.52700000000000002</v>
      </c>
      <c r="AG504" s="36" t="str">
        <f t="shared" si="147"/>
        <v>Moderate</v>
      </c>
    </row>
    <row r="505" spans="1:33" x14ac:dyDescent="0.25">
      <c r="A505" t="str">
        <f>INDEX(Aquifer!A:A,MATCH(B505,Aquifer!C:C,0))</f>
        <v>madhya pradesh</v>
      </c>
      <c r="B505" s="29" t="s">
        <v>594</v>
      </c>
      <c r="C505" s="9">
        <v>5.1960271622062004</v>
      </c>
      <c r="D505" s="7">
        <f>INDEX(Aquifer!L:L,MATCH(B505,Aquifer!C:C,0))*100</f>
        <v>199.4576870806998</v>
      </c>
      <c r="E505" s="7">
        <v>41.8</v>
      </c>
      <c r="F505" s="7">
        <v>73.514431239388799</v>
      </c>
      <c r="G505" s="8">
        <v>100</v>
      </c>
      <c r="H505" s="8">
        <f>INDEX(Aquifer!H:H,MATCH(B505,Aquifer!C:C,0))</f>
        <v>81.83</v>
      </c>
      <c r="I505" s="8">
        <f>INDEX(surface_water_body!E:E,MATCH(B505,surface_water_body!A:A,0))</f>
        <v>0.84749720749415969</v>
      </c>
      <c r="J505" s="8">
        <f>INDEX(Aquifer!J:J,MATCH(B505,Aquifer!C:C,0))*100</f>
        <v>62.264779440010528</v>
      </c>
      <c r="K505" s="8">
        <f>(INDEX(Tariff!D:D,MATCH(Adaptation!A505,Tariff!A:A,0)))*100</f>
        <v>135</v>
      </c>
      <c r="L505" s="8">
        <v>73.099999999999994</v>
      </c>
      <c r="M505" s="8">
        <v>10.46</v>
      </c>
      <c r="N505" s="8">
        <v>78.78</v>
      </c>
      <c r="P505" s="15"/>
      <c r="Q505">
        <f t="shared" si="132"/>
        <v>3</v>
      </c>
      <c r="R505">
        <f t="shared" si="133"/>
        <v>2</v>
      </c>
      <c r="S505">
        <f t="shared" si="134"/>
        <v>3</v>
      </c>
      <c r="T505" s="36">
        <f t="shared" si="135"/>
        <v>4</v>
      </c>
      <c r="U505" s="36">
        <f t="shared" si="136"/>
        <v>1</v>
      </c>
      <c r="V505" s="36">
        <f t="shared" si="137"/>
        <v>2</v>
      </c>
      <c r="W505" s="36">
        <f t="shared" si="138"/>
        <v>1</v>
      </c>
      <c r="X505" s="36">
        <f t="shared" si="139"/>
        <v>3</v>
      </c>
      <c r="Y505" s="36">
        <f t="shared" si="140"/>
        <v>2</v>
      </c>
      <c r="Z505" s="36">
        <f t="shared" si="141"/>
        <v>2</v>
      </c>
      <c r="AA505" s="36">
        <f t="shared" si="142"/>
        <v>2</v>
      </c>
      <c r="AB505" s="36">
        <f t="shared" si="143"/>
        <v>3</v>
      </c>
      <c r="AC505" s="170">
        <f t="shared" si="144"/>
        <v>2.4545454545454546</v>
      </c>
      <c r="AD505" s="36">
        <f t="shared" si="145"/>
        <v>2</v>
      </c>
      <c r="AE505" s="36" t="str">
        <f t="shared" si="131"/>
        <v>Moderatly Suitable</v>
      </c>
      <c r="AF505" s="171">
        <f t="shared" si="146"/>
        <v>0.14299999999999999</v>
      </c>
      <c r="AG505" s="36" t="str">
        <f t="shared" si="147"/>
        <v>Very Low</v>
      </c>
    </row>
    <row r="506" spans="1:33" x14ac:dyDescent="0.25">
      <c r="A506" t="str">
        <f>INDEX(Aquifer!A:A,MATCH(B506,Aquifer!C:C,0))</f>
        <v>tamil nadu</v>
      </c>
      <c r="B506" s="29" t="s">
        <v>595</v>
      </c>
      <c r="C506" s="9">
        <v>5.3393931205353002</v>
      </c>
      <c r="D506" s="7">
        <f>INDEX(Aquifer!L:L,MATCH(B506,Aquifer!C:C,0))*100</f>
        <v>155.95728545368831</v>
      </c>
      <c r="E506" s="7">
        <v>80.599999999999994</v>
      </c>
      <c r="F506" s="7">
        <v>58.789950376513858</v>
      </c>
      <c r="G506" s="8">
        <v>97</v>
      </c>
      <c r="H506" s="8">
        <f>INDEX(Aquifer!H:H,MATCH(B506,Aquifer!C:C,0))</f>
        <v>80.19</v>
      </c>
      <c r="I506" s="8">
        <f>INDEX(surface_water_body!E:E,MATCH(B506,surface_water_body!A:A,0))</f>
        <v>52.742980865776865</v>
      </c>
      <c r="J506" s="8">
        <f>INDEX(Aquifer!J:J,MATCH(B506,Aquifer!C:C,0))*100</f>
        <v>38.647507545092324</v>
      </c>
      <c r="K506" s="8">
        <f>(INDEX(Tariff!D:D,MATCH(Adaptation!A506,Tariff!A:A,0)))*100</f>
        <v>0</v>
      </c>
      <c r="L506" s="8">
        <v>76.010000000000005</v>
      </c>
      <c r="M506" s="8">
        <v>5.45</v>
      </c>
      <c r="N506" s="8">
        <v>95.391458999999998</v>
      </c>
      <c r="P506" s="15"/>
      <c r="Q506">
        <f t="shared" si="132"/>
        <v>4</v>
      </c>
      <c r="R506">
        <f t="shared" si="133"/>
        <v>3</v>
      </c>
      <c r="S506">
        <f t="shared" si="134"/>
        <v>1</v>
      </c>
      <c r="T506" s="36">
        <f t="shared" si="135"/>
        <v>3</v>
      </c>
      <c r="U506" s="36">
        <f t="shared" si="136"/>
        <v>1</v>
      </c>
      <c r="V506" s="36">
        <f t="shared" si="137"/>
        <v>2</v>
      </c>
      <c r="W506" s="36">
        <f t="shared" si="138"/>
        <v>4</v>
      </c>
      <c r="X506" s="36">
        <f t="shared" si="139"/>
        <v>2</v>
      </c>
      <c r="Y506" s="36">
        <f t="shared" si="140"/>
        <v>1</v>
      </c>
      <c r="Z506" s="36">
        <f t="shared" si="141"/>
        <v>1</v>
      </c>
      <c r="AA506" s="36">
        <f t="shared" si="142"/>
        <v>3</v>
      </c>
      <c r="AB506" s="36">
        <f t="shared" si="143"/>
        <v>4</v>
      </c>
      <c r="AC506" s="170">
        <f t="shared" si="144"/>
        <v>2.5454545454545454</v>
      </c>
      <c r="AD506" s="36">
        <f t="shared" si="145"/>
        <v>3</v>
      </c>
      <c r="AE506" s="36" t="str">
        <f t="shared" si="131"/>
        <v>Highly Suitable</v>
      </c>
      <c r="AF506" s="171">
        <f t="shared" si="146"/>
        <v>0.22</v>
      </c>
      <c r="AG506" s="36" t="str">
        <f t="shared" si="147"/>
        <v>Low</v>
      </c>
    </row>
    <row r="507" spans="1:33" x14ac:dyDescent="0.25">
      <c r="A507" t="str">
        <f>INDEX(Aquifer!A:A,MATCH(B507,Aquifer!C:C,0))</f>
        <v>karnataka</v>
      </c>
      <c r="B507" s="29" t="s">
        <v>596</v>
      </c>
      <c r="C507" s="8">
        <v>5.22</v>
      </c>
      <c r="D507" s="7">
        <f>INDEX(Aquifer!L:L,MATCH(B507,Aquifer!C:C,0))*100</f>
        <v>139.91574753502144</v>
      </c>
      <c r="E507" s="7">
        <v>29.6</v>
      </c>
      <c r="F507" s="7">
        <v>51.583881286653636</v>
      </c>
      <c r="G507" s="8">
        <v>100</v>
      </c>
      <c r="H507" s="8">
        <f>INDEX(Aquifer!H:H,MATCH(B507,Aquifer!C:C,0))</f>
        <v>33.75</v>
      </c>
      <c r="I507" s="8">
        <f>INDEX(surface_water_body!E:E,MATCH(B507,surface_water_body!A:A,0))</f>
        <v>1.8085049070930799</v>
      </c>
      <c r="J507" s="8">
        <f>INDEX(Aquifer!J:J,MATCH(B507,Aquifer!C:C,0))*100</f>
        <v>30.701144072313895</v>
      </c>
      <c r="K507" s="8">
        <f>(INDEX(Tariff!D:D,MATCH(Adaptation!A507,Tariff!A:A,0)))*100</f>
        <v>0</v>
      </c>
      <c r="L507" s="8">
        <v>70.97</v>
      </c>
      <c r="M507" s="8">
        <v>7.5</v>
      </c>
      <c r="N507" s="8">
        <v>92.22</v>
      </c>
      <c r="P507" s="15"/>
      <c r="Q507">
        <f t="shared" si="132"/>
        <v>3</v>
      </c>
      <c r="R507">
        <f t="shared" si="133"/>
        <v>4</v>
      </c>
      <c r="S507">
        <f t="shared" si="134"/>
        <v>3</v>
      </c>
      <c r="T507" s="36">
        <f t="shared" si="135"/>
        <v>3</v>
      </c>
      <c r="U507" s="36">
        <f t="shared" si="136"/>
        <v>1</v>
      </c>
      <c r="V507" s="36">
        <f t="shared" si="137"/>
        <v>4</v>
      </c>
      <c r="W507" s="36">
        <f t="shared" si="138"/>
        <v>2</v>
      </c>
      <c r="X507" s="36">
        <f t="shared" si="139"/>
        <v>2</v>
      </c>
      <c r="Y507" s="36">
        <f t="shared" si="140"/>
        <v>1</v>
      </c>
      <c r="Z507" s="36">
        <f t="shared" si="141"/>
        <v>2</v>
      </c>
      <c r="AA507" s="36">
        <f t="shared" si="142"/>
        <v>3</v>
      </c>
      <c r="AB507" s="36">
        <f t="shared" si="143"/>
        <v>4</v>
      </c>
      <c r="AC507" s="170">
        <f t="shared" si="144"/>
        <v>2.8181818181818183</v>
      </c>
      <c r="AD507" s="36">
        <f t="shared" si="145"/>
        <v>3</v>
      </c>
      <c r="AE507" s="36" t="str">
        <f t="shared" si="131"/>
        <v>Highly Suitable</v>
      </c>
      <c r="AF507" s="171">
        <f t="shared" si="146"/>
        <v>0.52700000000000002</v>
      </c>
      <c r="AG507" s="36" t="str">
        <f t="shared" si="147"/>
        <v>Moderate</v>
      </c>
    </row>
    <row r="508" spans="1:33" x14ac:dyDescent="0.25">
      <c r="A508" t="str">
        <f>INDEX(Aquifer!A:A,MATCH(B508,Aquifer!C:C,0))</f>
        <v>madhya pradesh</v>
      </c>
      <c r="B508" s="29" t="s">
        <v>597</v>
      </c>
      <c r="C508" s="9">
        <v>5.3131511535572997</v>
      </c>
      <c r="D508" s="7">
        <f>INDEX(Aquifer!L:L,MATCH(B508,Aquifer!C:C,0))*100</f>
        <v>199.92111501196942</v>
      </c>
      <c r="E508" s="7">
        <v>44.8</v>
      </c>
      <c r="F508" s="7">
        <v>71.131781108675469</v>
      </c>
      <c r="G508" s="8">
        <v>62</v>
      </c>
      <c r="H508" s="8">
        <f>INDEX(Aquifer!H:H,MATCH(B508,Aquifer!C:C,0))</f>
        <v>108.83</v>
      </c>
      <c r="I508" s="8">
        <f>INDEX(surface_water_body!E:E,MATCH(B508,surface_water_body!A:A,0))</f>
        <v>0.71682370906432691</v>
      </c>
      <c r="J508" s="8">
        <f>INDEX(Aquifer!J:J,MATCH(B508,Aquifer!C:C,0))*100</f>
        <v>83.97439471103867</v>
      </c>
      <c r="K508" s="8">
        <f>(INDEX(Tariff!D:D,MATCH(Adaptation!A508,Tariff!A:A,0)))*100</f>
        <v>135</v>
      </c>
      <c r="L508" s="8">
        <v>80.64</v>
      </c>
      <c r="M508" s="8">
        <v>11.26</v>
      </c>
      <c r="N508" s="8">
        <v>68.680000000000007</v>
      </c>
      <c r="P508" s="15"/>
      <c r="Q508">
        <f t="shared" si="132"/>
        <v>4</v>
      </c>
      <c r="R508">
        <f t="shared" si="133"/>
        <v>2</v>
      </c>
      <c r="S508">
        <f t="shared" si="134"/>
        <v>3</v>
      </c>
      <c r="T508" s="36">
        <f t="shared" si="135"/>
        <v>4</v>
      </c>
      <c r="U508" s="36">
        <f t="shared" si="136"/>
        <v>2</v>
      </c>
      <c r="V508" s="36">
        <f t="shared" si="137"/>
        <v>1</v>
      </c>
      <c r="W508" s="36">
        <f t="shared" si="138"/>
        <v>1</v>
      </c>
      <c r="X508" s="36">
        <f t="shared" si="139"/>
        <v>4</v>
      </c>
      <c r="Y508" s="36">
        <f t="shared" si="140"/>
        <v>2</v>
      </c>
      <c r="Z508" s="36">
        <f t="shared" si="141"/>
        <v>1</v>
      </c>
      <c r="AA508" s="36">
        <f t="shared" si="142"/>
        <v>2</v>
      </c>
      <c r="AB508" s="36">
        <f t="shared" si="143"/>
        <v>3</v>
      </c>
      <c r="AC508" s="170">
        <f t="shared" si="144"/>
        <v>2.4545454545454546</v>
      </c>
      <c r="AD508" s="36">
        <f t="shared" si="145"/>
        <v>2</v>
      </c>
      <c r="AE508" s="36" t="str">
        <f t="shared" si="131"/>
        <v>Moderatly Suitable</v>
      </c>
      <c r="AF508" s="171">
        <f t="shared" si="146"/>
        <v>0.14299999999999999</v>
      </c>
      <c r="AG508" s="36" t="str">
        <f t="shared" si="147"/>
        <v>Very Low</v>
      </c>
    </row>
    <row r="509" spans="1:33" x14ac:dyDescent="0.25">
      <c r="A509" t="str">
        <f>INDEX(Aquifer!A:A,MATCH(B509,Aquifer!C:C,0))</f>
        <v>himachal pradesh</v>
      </c>
      <c r="B509" s="29" t="s">
        <v>598</v>
      </c>
      <c r="C509" s="9">
        <v>4.6952805299696996</v>
      </c>
      <c r="D509" s="7">
        <f>INDEX(Aquifer!L:L,MATCH(B509,Aquifer!C:C,0))*100</f>
        <v>193.43614960512591</v>
      </c>
      <c r="E509" s="7">
        <v>32.9</v>
      </c>
      <c r="F509" s="7">
        <v>45.168322381738342</v>
      </c>
      <c r="G509" s="8">
        <v>0</v>
      </c>
      <c r="H509" s="8">
        <f>INDEX(Aquifer!H:H,MATCH(B509,Aquifer!C:C,0))</f>
        <v>61.821353760000001</v>
      </c>
      <c r="I509" s="8">
        <f>INDEX(surface_water_body!E:E,MATCH(B509,surface_water_body!A:A,0))</f>
        <v>0.37346328017035713</v>
      </c>
      <c r="J509" s="8">
        <f>INDEX(Aquifer!J:J,MATCH(B509,Aquifer!C:C,0))*100</f>
        <v>25.990472870919017</v>
      </c>
      <c r="K509" s="8">
        <f>(INDEX(Tariff!D:D,MATCH(Adaptation!A509,Tariff!A:A,0)))*100</f>
        <v>30</v>
      </c>
      <c r="L509" s="8">
        <v>89.82</v>
      </c>
      <c r="M509" s="8">
        <v>7.2</v>
      </c>
      <c r="N509" s="8">
        <v>85.289999999999992</v>
      </c>
      <c r="P509" s="15"/>
      <c r="Q509">
        <f t="shared" si="132"/>
        <v>3</v>
      </c>
      <c r="R509">
        <f t="shared" si="133"/>
        <v>2</v>
      </c>
      <c r="S509">
        <f t="shared" si="134"/>
        <v>3</v>
      </c>
      <c r="T509" s="36">
        <f t="shared" si="135"/>
        <v>2</v>
      </c>
      <c r="U509" s="36">
        <f t="shared" si="136"/>
        <v>4</v>
      </c>
      <c r="V509" s="36">
        <f t="shared" si="137"/>
        <v>3</v>
      </c>
      <c r="W509" s="36">
        <f t="shared" si="138"/>
        <v>1</v>
      </c>
      <c r="X509" s="36">
        <f t="shared" si="139"/>
        <v>2</v>
      </c>
      <c r="Y509" s="36">
        <f t="shared" si="140"/>
        <v>1</v>
      </c>
      <c r="Z509" s="36">
        <f t="shared" si="141"/>
        <v>1</v>
      </c>
      <c r="AA509" s="36">
        <f t="shared" si="142"/>
        <v>3</v>
      </c>
      <c r="AB509" s="36">
        <f t="shared" si="143"/>
        <v>4</v>
      </c>
      <c r="AC509" s="170">
        <f t="shared" si="144"/>
        <v>2.2727272727272729</v>
      </c>
      <c r="AD509" s="36">
        <f t="shared" si="145"/>
        <v>2</v>
      </c>
      <c r="AE509" s="36" t="str">
        <f t="shared" si="131"/>
        <v>Moderatly Suitable</v>
      </c>
      <c r="AF509" s="171">
        <f t="shared" si="146"/>
        <v>6.2E-2</v>
      </c>
      <c r="AG509" s="36" t="str">
        <f t="shared" si="147"/>
        <v>Very Low</v>
      </c>
    </row>
    <row r="510" spans="1:33" x14ac:dyDescent="0.25">
      <c r="A510" t="str">
        <f>INDEX(Aquifer!A:A,MATCH(B510,Aquifer!C:C,0))</f>
        <v>west bengal</v>
      </c>
      <c r="B510" s="29" t="s">
        <v>599</v>
      </c>
      <c r="C510" s="8">
        <v>4.47</v>
      </c>
      <c r="D510" s="7">
        <f>INDEX(Aquifer!L:L,MATCH(B510,Aquifer!C:C,0))*100</f>
        <v>199.38949983693124</v>
      </c>
      <c r="E510" s="7">
        <v>31.4</v>
      </c>
      <c r="F510" s="7">
        <v>39.090881431222805</v>
      </c>
      <c r="G510" s="8">
        <v>42</v>
      </c>
      <c r="H510" s="8">
        <f>INDEX(Aquifer!H:H,MATCH(B510,Aquifer!C:C,0))</f>
        <v>46.86</v>
      </c>
      <c r="I510" s="8">
        <f>INDEX(surface_water_body!E:E,MATCH(B510,surface_water_body!A:A,0))</f>
        <v>0.91161386798082578</v>
      </c>
      <c r="J510" s="8">
        <f>INDEX(Aquifer!J:J,MATCH(B510,Aquifer!C:C,0))*100</f>
        <v>87.334622006874355</v>
      </c>
      <c r="K510" s="8">
        <f>(INDEX(Tariff!D:D,MATCH(Adaptation!A510,Tariff!A:A,0)))*100</f>
        <v>459.99999999999994</v>
      </c>
      <c r="L510" s="8">
        <v>95.199999999999989</v>
      </c>
      <c r="M510" s="8">
        <v>3.7</v>
      </c>
      <c r="N510" s="8">
        <v>95.126135290000008</v>
      </c>
      <c r="P510" s="15"/>
      <c r="Q510">
        <f t="shared" si="132"/>
        <v>2</v>
      </c>
      <c r="R510">
        <f t="shared" si="133"/>
        <v>2</v>
      </c>
      <c r="S510">
        <f t="shared" si="134"/>
        <v>3</v>
      </c>
      <c r="T510" s="36">
        <f t="shared" si="135"/>
        <v>2</v>
      </c>
      <c r="U510" s="36">
        <f t="shared" si="136"/>
        <v>3</v>
      </c>
      <c r="V510" s="36">
        <f t="shared" si="137"/>
        <v>4</v>
      </c>
      <c r="W510" s="36">
        <f t="shared" si="138"/>
        <v>1</v>
      </c>
      <c r="X510" s="36">
        <f t="shared" si="139"/>
        <v>4</v>
      </c>
      <c r="Y510" s="36">
        <f t="shared" si="140"/>
        <v>4</v>
      </c>
      <c r="Z510" s="36">
        <f t="shared" si="141"/>
        <v>1</v>
      </c>
      <c r="AA510" s="36">
        <f t="shared" si="142"/>
        <v>4</v>
      </c>
      <c r="AB510" s="36">
        <f t="shared" si="143"/>
        <v>4</v>
      </c>
      <c r="AC510" s="170">
        <f t="shared" si="144"/>
        <v>2.8181818181818183</v>
      </c>
      <c r="AD510" s="36">
        <f t="shared" si="145"/>
        <v>3</v>
      </c>
      <c r="AE510" s="36" t="str">
        <f t="shared" si="131"/>
        <v>Highly Suitable</v>
      </c>
      <c r="AF510" s="171">
        <f t="shared" si="146"/>
        <v>0.52700000000000002</v>
      </c>
      <c r="AG510" s="36" t="str">
        <f t="shared" si="147"/>
        <v>Moderate</v>
      </c>
    </row>
    <row r="511" spans="1:33" x14ac:dyDescent="0.25">
      <c r="A511" t="str">
        <f>INDEX(Aquifer!A:A,MATCH(B511,Aquifer!C:C,0))</f>
        <v>bihar</v>
      </c>
      <c r="B511" s="29" t="s">
        <v>600</v>
      </c>
      <c r="C511" s="9">
        <v>4.7279493142242996</v>
      </c>
      <c r="D511" s="7">
        <f>INDEX(Aquifer!L:L,MATCH(B511,Aquifer!C:C,0))*100</f>
        <v>148.14979480164158</v>
      </c>
      <c r="E511" s="7">
        <v>68</v>
      </c>
      <c r="F511" s="7">
        <v>62.158151909744433</v>
      </c>
      <c r="G511" s="8">
        <v>100</v>
      </c>
      <c r="H511" s="8">
        <f>INDEX(Aquifer!H:H,MATCH(B511,Aquifer!C:C,0))</f>
        <v>69.459999999999994</v>
      </c>
      <c r="I511" s="8">
        <f>INDEX(surface_water_body!E:E,MATCH(B511,surface_water_body!A:A,0))</f>
        <v>0.37635774578969827</v>
      </c>
      <c r="J511" s="8">
        <f>INDEX(Aquifer!J:J,MATCH(B511,Aquifer!C:C,0))*100</f>
        <v>58.059359937254598</v>
      </c>
      <c r="K511" s="8">
        <f>(INDEX(Tariff!D:D,MATCH(Adaptation!A511,Tariff!A:A,0)))*100</f>
        <v>67.5</v>
      </c>
      <c r="L511" s="8">
        <v>88.31</v>
      </c>
      <c r="M511" s="8">
        <v>5.9</v>
      </c>
      <c r="N511" s="8">
        <v>98.19</v>
      </c>
      <c r="P511" s="15"/>
      <c r="Q511">
        <f t="shared" si="132"/>
        <v>3</v>
      </c>
      <c r="R511">
        <f t="shared" si="133"/>
        <v>3</v>
      </c>
      <c r="S511">
        <f t="shared" si="134"/>
        <v>2</v>
      </c>
      <c r="T511" s="36">
        <f t="shared" si="135"/>
        <v>3</v>
      </c>
      <c r="U511" s="36">
        <f t="shared" si="136"/>
        <v>1</v>
      </c>
      <c r="V511" s="36">
        <f t="shared" si="137"/>
        <v>3</v>
      </c>
      <c r="W511" s="36">
        <f t="shared" si="138"/>
        <v>1</v>
      </c>
      <c r="X511" s="36">
        <f t="shared" si="139"/>
        <v>3</v>
      </c>
      <c r="Y511" s="36">
        <f t="shared" si="140"/>
        <v>1</v>
      </c>
      <c r="Z511" s="36">
        <f t="shared" si="141"/>
        <v>1</v>
      </c>
      <c r="AA511" s="36">
        <f t="shared" si="142"/>
        <v>3</v>
      </c>
      <c r="AB511" s="36">
        <f t="shared" si="143"/>
        <v>4</v>
      </c>
      <c r="AC511" s="170">
        <f t="shared" si="144"/>
        <v>2.4545454545454546</v>
      </c>
      <c r="AD511" s="36">
        <f t="shared" si="145"/>
        <v>2</v>
      </c>
      <c r="AE511" s="36" t="str">
        <f t="shared" si="131"/>
        <v>Moderatly Suitable</v>
      </c>
      <c r="AF511" s="171">
        <f t="shared" si="146"/>
        <v>0.14299999999999999</v>
      </c>
      <c r="AG511" s="36" t="str">
        <f t="shared" si="147"/>
        <v>Very Low</v>
      </c>
    </row>
    <row r="512" spans="1:33" x14ac:dyDescent="0.25">
      <c r="A512" t="str">
        <f>INDEX(Aquifer!A:A,MATCH(B512,Aquifer!C:C,0))</f>
        <v>tamil nadu</v>
      </c>
      <c r="B512" s="29" t="s">
        <v>601</v>
      </c>
      <c r="C512" s="8">
        <v>5.41</v>
      </c>
      <c r="D512" s="7">
        <f>INDEX(Aquifer!L:L,MATCH(B512,Aquifer!C:C,0))*100</f>
        <v>105.16103076934129</v>
      </c>
      <c r="E512" s="7">
        <v>36.6</v>
      </c>
      <c r="F512" s="7">
        <v>62.572133433444179</v>
      </c>
      <c r="G512" s="8">
        <v>94</v>
      </c>
      <c r="H512" s="8">
        <f>INDEX(Aquifer!H:H,MATCH(B512,Aquifer!C:C,0))</f>
        <v>56.75</v>
      </c>
      <c r="I512" s="8">
        <f>INDEX(surface_water_body!E:E,MATCH(B512,surface_water_body!A:A,0))</f>
        <v>11.138025754551213</v>
      </c>
      <c r="J512" s="8">
        <f>INDEX(Aquifer!J:J,MATCH(B512,Aquifer!C:C,0))*100</f>
        <v>32.804490918474841</v>
      </c>
      <c r="K512" s="8">
        <f>(INDEX(Tariff!D:D,MATCH(Adaptation!A512,Tariff!A:A,0)))*100</f>
        <v>0</v>
      </c>
      <c r="L512" s="8">
        <v>65.31</v>
      </c>
      <c r="M512" s="8">
        <v>8.2200000000000006</v>
      </c>
      <c r="N512" s="8">
        <v>89.640231979999996</v>
      </c>
      <c r="P512" s="15"/>
      <c r="Q512">
        <f t="shared" si="132"/>
        <v>4</v>
      </c>
      <c r="R512">
        <f t="shared" si="133"/>
        <v>4</v>
      </c>
      <c r="S512">
        <f t="shared" si="134"/>
        <v>3</v>
      </c>
      <c r="T512" s="36">
        <f t="shared" si="135"/>
        <v>3</v>
      </c>
      <c r="U512" s="36">
        <f t="shared" si="136"/>
        <v>1</v>
      </c>
      <c r="V512" s="36">
        <f t="shared" si="137"/>
        <v>3</v>
      </c>
      <c r="W512" s="36">
        <f t="shared" si="138"/>
        <v>4</v>
      </c>
      <c r="X512" s="36">
        <f t="shared" si="139"/>
        <v>2</v>
      </c>
      <c r="Y512" s="36">
        <f t="shared" si="140"/>
        <v>1</v>
      </c>
      <c r="Z512" s="36">
        <f t="shared" si="141"/>
        <v>2</v>
      </c>
      <c r="AA512" s="36">
        <f t="shared" si="142"/>
        <v>3</v>
      </c>
      <c r="AB512" s="36">
        <f t="shared" si="143"/>
        <v>4</v>
      </c>
      <c r="AC512" s="170">
        <f t="shared" si="144"/>
        <v>3</v>
      </c>
      <c r="AD512" s="36">
        <f t="shared" si="145"/>
        <v>3</v>
      </c>
      <c r="AE512" s="36" t="str">
        <f t="shared" si="131"/>
        <v>Highly Suitable</v>
      </c>
      <c r="AF512" s="171">
        <f t="shared" si="146"/>
        <v>0.74399999999999999</v>
      </c>
      <c r="AG512" s="36" t="str">
        <f t="shared" si="147"/>
        <v>High</v>
      </c>
    </row>
    <row r="513" spans="1:33" x14ac:dyDescent="0.25">
      <c r="A513" t="str">
        <f>INDEX(Aquifer!A:A,MATCH(B513,Aquifer!C:C,0))</f>
        <v>jammu and kashmir</v>
      </c>
      <c r="B513" s="29" t="s">
        <v>602</v>
      </c>
      <c r="C513" s="9">
        <v>4.2006504432477003</v>
      </c>
      <c r="D513" s="7">
        <f>INDEX(Aquifer!L:L,MATCH(B513,Aquifer!C:C,0))*100</f>
        <v>124.91161363484757</v>
      </c>
      <c r="E513" s="7">
        <v>8.6999999999999993</v>
      </c>
      <c r="F513" s="7">
        <v>31.901074194354234</v>
      </c>
      <c r="G513" s="8">
        <v>97</v>
      </c>
      <c r="H513" s="8">
        <f>INDEX(Aquifer!H:H,MATCH(B513,Aquifer!C:C,0))</f>
        <v>47.37</v>
      </c>
      <c r="I513" s="8">
        <f>INDEX(surface_water_body!E:E,MATCH(B513,surface_water_body!A:A,0))</f>
        <v>9.9694111994979326E-4</v>
      </c>
      <c r="J513" s="8">
        <f>INDEX(Aquifer!J:J,MATCH(B513,Aquifer!C:C,0))*100</f>
        <v>15.965111263758208</v>
      </c>
      <c r="K513" s="8">
        <f>(INDEX(Tariff!D:D,MATCH(Adaptation!A513,Tariff!A:A,0)))*100</f>
        <v>235</v>
      </c>
      <c r="L513" s="8">
        <v>1.87</v>
      </c>
      <c r="M513" s="8">
        <v>8.4282742955109864</v>
      </c>
      <c r="N513" s="8">
        <v>94.83</v>
      </c>
      <c r="P513" s="15"/>
      <c r="Q513">
        <f t="shared" si="132"/>
        <v>2</v>
      </c>
      <c r="R513">
        <f t="shared" si="133"/>
        <v>4</v>
      </c>
      <c r="S513">
        <f t="shared" si="134"/>
        <v>4</v>
      </c>
      <c r="T513" s="36">
        <f t="shared" si="135"/>
        <v>2</v>
      </c>
      <c r="U513" s="36">
        <f t="shared" si="136"/>
        <v>1</v>
      </c>
      <c r="V513" s="36">
        <f t="shared" si="137"/>
        <v>4</v>
      </c>
      <c r="W513" s="36">
        <f t="shared" si="138"/>
        <v>1</v>
      </c>
      <c r="X513" s="36">
        <f t="shared" si="139"/>
        <v>1</v>
      </c>
      <c r="Y513" s="36">
        <f t="shared" si="140"/>
        <v>3</v>
      </c>
      <c r="Z513" s="36">
        <f t="shared" si="141"/>
        <v>4</v>
      </c>
      <c r="AA513" s="36">
        <f t="shared" si="142"/>
        <v>3</v>
      </c>
      <c r="AB513" s="36">
        <f t="shared" si="143"/>
        <v>4</v>
      </c>
      <c r="AC513" s="170">
        <f t="shared" si="144"/>
        <v>2.9090909090909092</v>
      </c>
      <c r="AD513" s="36">
        <f t="shared" si="145"/>
        <v>3</v>
      </c>
      <c r="AE513" s="36" t="str">
        <f t="shared" si="131"/>
        <v>Highly Suitable</v>
      </c>
      <c r="AF513" s="171">
        <f t="shared" si="146"/>
        <v>0.63600000000000001</v>
      </c>
      <c r="AG513" s="36" t="str">
        <f t="shared" si="147"/>
        <v>High</v>
      </c>
    </row>
    <row r="514" spans="1:33" x14ac:dyDescent="0.25">
      <c r="A514" t="str">
        <f>INDEX(Aquifer!A:A,MATCH(B514,Aquifer!C:C,0))</f>
        <v>gujarat</v>
      </c>
      <c r="B514" s="29" t="s">
        <v>162</v>
      </c>
      <c r="C514" s="9">
        <v>5.5092801148135004</v>
      </c>
      <c r="D514" s="7">
        <f>INDEX(Aquifer!L:L,MATCH(B514,Aquifer!C:C,0))*100</f>
        <v>167.84108468803106</v>
      </c>
      <c r="E514" s="7">
        <v>90.9</v>
      </c>
      <c r="F514" s="7">
        <v>79.608279713946061</v>
      </c>
      <c r="G514" s="8">
        <v>100</v>
      </c>
      <c r="H514" s="8">
        <f>INDEX(Aquifer!H:H,MATCH(B514,Aquifer!C:C,0))</f>
        <v>40.340000000000003</v>
      </c>
      <c r="I514" s="8">
        <f>INDEX(surface_water_body!E:E,MATCH(B514,surface_water_body!A:A,0))</f>
        <v>1.0348723049135742</v>
      </c>
      <c r="J514" s="8">
        <f>INDEX(Aquifer!J:J,MATCH(B514,Aquifer!C:C,0))*100</f>
        <v>79.149780516360323</v>
      </c>
      <c r="K514" s="8">
        <f>(INDEX(Tariff!D:D,MATCH(Adaptation!A514,Tariff!A:A,0)))*100</f>
        <v>60</v>
      </c>
      <c r="L514" s="8">
        <v>61.07</v>
      </c>
      <c r="M514" s="8">
        <v>10.6</v>
      </c>
      <c r="N514" s="8">
        <v>85.74</v>
      </c>
      <c r="P514" s="15"/>
      <c r="Q514">
        <f t="shared" si="132"/>
        <v>4</v>
      </c>
      <c r="R514">
        <f t="shared" si="133"/>
        <v>3</v>
      </c>
      <c r="S514">
        <f t="shared" si="134"/>
        <v>1</v>
      </c>
      <c r="T514" s="36">
        <f t="shared" si="135"/>
        <v>4</v>
      </c>
      <c r="U514" s="36">
        <f t="shared" si="136"/>
        <v>1</v>
      </c>
      <c r="V514" s="36">
        <f t="shared" si="137"/>
        <v>4</v>
      </c>
      <c r="W514" s="36">
        <f t="shared" si="138"/>
        <v>2</v>
      </c>
      <c r="X514" s="36">
        <f t="shared" si="139"/>
        <v>4</v>
      </c>
      <c r="Y514" s="36">
        <f t="shared" si="140"/>
        <v>1</v>
      </c>
      <c r="Z514" s="36">
        <f t="shared" si="141"/>
        <v>2</v>
      </c>
      <c r="AA514" s="36">
        <f t="shared" si="142"/>
        <v>2</v>
      </c>
      <c r="AB514" s="36">
        <f t="shared" si="143"/>
        <v>4</v>
      </c>
      <c r="AC514" s="170">
        <f t="shared" si="144"/>
        <v>2.8181818181818183</v>
      </c>
      <c r="AD514" s="36">
        <f t="shared" si="145"/>
        <v>3</v>
      </c>
      <c r="AE514" s="36" t="str">
        <f t="shared" ref="AE514:AE577" si="148">IF(AD514=1,"Less Suitable",IF(AD514=2,"Moderatly Suitable",IF(AD514=3,"Highly Suitable","Very Highly Suitable")))</f>
        <v>Highly Suitable</v>
      </c>
      <c r="AF514" s="171">
        <f t="shared" si="146"/>
        <v>0.52700000000000002</v>
      </c>
      <c r="AG514" s="36" t="str">
        <f t="shared" si="147"/>
        <v>Moderate</v>
      </c>
    </row>
    <row r="515" spans="1:33" x14ac:dyDescent="0.25">
      <c r="A515" t="str">
        <f>INDEX(Aquifer!A:A,MATCH(B515,Aquifer!C:C,0))</f>
        <v>tamil nadu</v>
      </c>
      <c r="B515" s="29" t="s">
        <v>603</v>
      </c>
      <c r="C515" s="8">
        <v>5.47</v>
      </c>
      <c r="D515" s="7">
        <f>INDEX(Aquifer!L:L,MATCH(B515,Aquifer!C:C,0))*100</f>
        <v>144.36477413467179</v>
      </c>
      <c r="E515" s="7">
        <v>36.299999999999997</v>
      </c>
      <c r="F515" s="7">
        <v>58.700572155117612</v>
      </c>
      <c r="G515" s="8">
        <v>93</v>
      </c>
      <c r="H515" s="8">
        <f>INDEX(Aquifer!H:H,MATCH(B515,Aquifer!C:C,0))</f>
        <v>86.17</v>
      </c>
      <c r="I515" s="8">
        <f>INDEX(surface_water_body!E:E,MATCH(B515,surface_water_body!A:A,0))</f>
        <v>0.82962970401460057</v>
      </c>
      <c r="J515" s="8">
        <f>INDEX(Aquifer!J:J,MATCH(B515,Aquifer!C:C,0))*100</f>
        <v>32.810124318039527</v>
      </c>
      <c r="K515" s="8">
        <f>(INDEX(Tariff!D:D,MATCH(Adaptation!A515,Tariff!A:A,0)))*100</f>
        <v>0</v>
      </c>
      <c r="L515" s="8">
        <v>76.64</v>
      </c>
      <c r="M515" s="8">
        <v>9.75</v>
      </c>
      <c r="N515" s="8">
        <v>94.10208557</v>
      </c>
      <c r="P515" s="15"/>
      <c r="Q515">
        <f t="shared" ref="Q515:Q578" si="149">IF(C515&lt;3.75,1,IF(C515&lt;4.5,2,IF(C515&lt;5.25,3,4)))</f>
        <v>4</v>
      </c>
      <c r="R515">
        <f t="shared" ref="R515:R578" si="150">IF(D515&lt;140,4,IF(D515&lt;180,3,IF(D515&lt;220,2,1)))</f>
        <v>3</v>
      </c>
      <c r="S515">
        <f t="shared" ref="S515:S578" si="151">IF(E515&lt;25,4,IF(E515&lt;50,3,IF(E515&lt;75,2,1)))</f>
        <v>3</v>
      </c>
      <c r="T515" s="36">
        <f t="shared" ref="T515:T578" si="152">IF(F515&lt;28.5,1,IF(F515&lt;48,2,IF(F515&lt;67.5,3,4)))</f>
        <v>3</v>
      </c>
      <c r="U515" s="36">
        <f t="shared" ref="U515:U578" si="153">IF(G515&lt;25,4,IF(G515&lt;50,3,IF(G515&lt;75,2,1)))</f>
        <v>1</v>
      </c>
      <c r="V515" s="36">
        <f t="shared" ref="V515:V578" si="154">IF(H515&lt;50,4,IF(H515&lt;70,3,IF(H515&lt;100,2,1)))</f>
        <v>2</v>
      </c>
      <c r="W515" s="36">
        <f t="shared" ref="W515:W578" si="155">IF(I515&lt;1,1,IF(I515&lt;3,2,IF(I515&lt;5,3,4)))</f>
        <v>1</v>
      </c>
      <c r="X515" s="36">
        <f t="shared" ref="X515:X578" si="156">IF(J515&lt;25,1,IF(J515&lt;50,2,IF(J515&lt;75,3,4)))</f>
        <v>2</v>
      </c>
      <c r="Y515" s="36">
        <f t="shared" ref="Y515:Y578" si="157">IF(K515&lt;70,1,IF(K515&lt;150,2,IF(K515&lt;300,3,4)))</f>
        <v>1</v>
      </c>
      <c r="Z515" s="36">
        <f t="shared" ref="Z515:Z578" si="158">IF(L515&lt;25,4,IF(L515&lt;50,3,IF(L515&lt;75,2,1)))</f>
        <v>1</v>
      </c>
      <c r="AA515" s="36">
        <f t="shared" ref="AA515:AA578" si="159">IF(M515&lt;5,4,IF(M515&lt;10,3,IF(M515&lt;20,2,1)))</f>
        <v>3</v>
      </c>
      <c r="AB515" s="36">
        <f t="shared" ref="AB515:AB578" si="160">IF(N515&lt;35,1,IF(N515&lt;60,2,IF(N515&lt;80,3,4)))</f>
        <v>4</v>
      </c>
      <c r="AC515" s="170">
        <f t="shared" ref="AC515:AC578" si="161">(Q515+R515+S515+T515+V515+W515+X515+Y515+Z515+AA515+AB515)/11</f>
        <v>2.4545454545454546</v>
      </c>
      <c r="AD515" s="36">
        <f t="shared" ref="AD515:AD578" si="162">IF(AC515&lt;1.5,1,IF(AC515&lt;=2.5,2,IF(AC515&lt;3.5,3,4)))</f>
        <v>2</v>
      </c>
      <c r="AE515" s="36" t="str">
        <f t="shared" si="148"/>
        <v>Moderatly Suitable</v>
      </c>
      <c r="AF515" s="171">
        <f t="shared" ref="AF515:AF578" si="163">_xlfn.PERCENTRANK.INC(AC:AC,AC515)</f>
        <v>0.14299999999999999</v>
      </c>
      <c r="AG515" s="36" t="str">
        <f t="shared" ref="AG515:AG578" si="164">IF(AF515&gt;0.8, "Very High", IF(AND(AF515&lt;=0.8,AF515&gt;0.6), "High", IF(AND(AF515&lt;=0.6, AF515&gt;0.4),"Moderate",IF(AND(AF515&lt;=0.4, AF515&gt;0.2),"Low", "Very Low"))))</f>
        <v>Very Low</v>
      </c>
    </row>
    <row r="516" spans="1:33" x14ac:dyDescent="0.25">
      <c r="A516" t="str">
        <f>INDEX(Aquifer!A:A,MATCH(B516,Aquifer!C:C,0))</f>
        <v>telangana</v>
      </c>
      <c r="B516" s="29" t="s">
        <v>604</v>
      </c>
      <c r="C516" s="9">
        <v>5.3517299923185</v>
      </c>
      <c r="D516" s="7">
        <f>INDEX(Aquifer!L:L,MATCH(B516,Aquifer!C:C,0))*100</f>
        <v>134.73419444370313</v>
      </c>
      <c r="E516" s="7">
        <v>62</v>
      </c>
      <c r="F516" s="7">
        <v>69.641761848714424</v>
      </c>
      <c r="G516" s="8">
        <v>100</v>
      </c>
      <c r="H516" s="8">
        <f>INDEX(Aquifer!H:H,MATCH(B516,Aquifer!C:C,0))</f>
        <v>47.06</v>
      </c>
      <c r="I516" s="8">
        <f>INDEX(surface_water_body!E:E,MATCH(B516,surface_water_body!A:A,0))</f>
        <v>0.62766588129689826</v>
      </c>
      <c r="J516" s="8">
        <f>INDEX(Aquifer!J:J,MATCH(B516,Aquifer!C:C,0))*100</f>
        <v>54.079876458129625</v>
      </c>
      <c r="K516" s="8">
        <f>(INDEX(Tariff!D:D,MATCH(Adaptation!A516,Tariff!A:A,0)))*100</f>
        <v>0</v>
      </c>
      <c r="L516" s="8">
        <v>81.089999999999989</v>
      </c>
      <c r="M516" s="8">
        <v>14.7</v>
      </c>
      <c r="N516" s="8">
        <v>91.257176439999995</v>
      </c>
      <c r="P516" s="15"/>
      <c r="Q516">
        <f t="shared" si="149"/>
        <v>4</v>
      </c>
      <c r="R516">
        <f t="shared" si="150"/>
        <v>4</v>
      </c>
      <c r="S516">
        <f t="shared" si="151"/>
        <v>2</v>
      </c>
      <c r="T516" s="36">
        <f t="shared" si="152"/>
        <v>4</v>
      </c>
      <c r="U516" s="36">
        <f t="shared" si="153"/>
        <v>1</v>
      </c>
      <c r="V516" s="36">
        <f t="shared" si="154"/>
        <v>4</v>
      </c>
      <c r="W516" s="36">
        <f t="shared" si="155"/>
        <v>1</v>
      </c>
      <c r="X516" s="36">
        <f t="shared" si="156"/>
        <v>3</v>
      </c>
      <c r="Y516" s="36">
        <f t="shared" si="157"/>
        <v>1</v>
      </c>
      <c r="Z516" s="36">
        <f t="shared" si="158"/>
        <v>1</v>
      </c>
      <c r="AA516" s="36">
        <f t="shared" si="159"/>
        <v>2</v>
      </c>
      <c r="AB516" s="36">
        <f t="shared" si="160"/>
        <v>4</v>
      </c>
      <c r="AC516" s="170">
        <f t="shared" si="161"/>
        <v>2.7272727272727271</v>
      </c>
      <c r="AD516" s="36">
        <f t="shared" si="162"/>
        <v>3</v>
      </c>
      <c r="AE516" s="36" t="str">
        <f t="shared" si="148"/>
        <v>Highly Suitable</v>
      </c>
      <c r="AF516" s="171">
        <f t="shared" si="163"/>
        <v>0.41699999999999998</v>
      </c>
      <c r="AG516" s="36" t="str">
        <f t="shared" si="164"/>
        <v>Moderate</v>
      </c>
    </row>
    <row r="517" spans="1:33" x14ac:dyDescent="0.25">
      <c r="A517" t="str">
        <f>INDEX(Aquifer!A:A,MATCH(B517,Aquifer!C:C,0))</f>
        <v>west bengal</v>
      </c>
      <c r="B517" s="29" t="s">
        <v>605</v>
      </c>
      <c r="C517" s="9">
        <v>4.6823213760193996</v>
      </c>
      <c r="D517" s="7">
        <f>INDEX(Aquifer!L:L,MATCH(B517,Aquifer!C:C,0))*100</f>
        <v>224.12147637044484</v>
      </c>
      <c r="E517" s="7">
        <v>25.8</v>
      </c>
      <c r="F517" s="7">
        <v>41.978405496782642</v>
      </c>
      <c r="G517" s="8">
        <v>11</v>
      </c>
      <c r="H517" s="8">
        <f>INDEX(Aquifer!H:H,MATCH(B517,Aquifer!C:C,0))</f>
        <v>67.900000000000006</v>
      </c>
      <c r="I517" s="8">
        <f>INDEX(surface_water_body!E:E,MATCH(B517,surface_water_body!A:A,0))</f>
        <v>1.7252781105065835</v>
      </c>
      <c r="J517" s="8">
        <f>INDEX(Aquifer!J:J,MATCH(B517,Aquifer!C:C,0))*100</f>
        <v>59.693059163208495</v>
      </c>
      <c r="K517" s="8">
        <f>(INDEX(Tariff!D:D,MATCH(Adaptation!A517,Tariff!A:A,0)))*100</f>
        <v>459.99999999999994</v>
      </c>
      <c r="L517" s="8">
        <v>94.13</v>
      </c>
      <c r="M517" s="8">
        <v>5.0999999999999996</v>
      </c>
      <c r="N517" s="8">
        <v>98.070237774999995</v>
      </c>
      <c r="P517" s="15"/>
      <c r="Q517">
        <f t="shared" si="149"/>
        <v>3</v>
      </c>
      <c r="R517">
        <f t="shared" si="150"/>
        <v>1</v>
      </c>
      <c r="S517">
        <f t="shared" si="151"/>
        <v>3</v>
      </c>
      <c r="T517" s="36">
        <f t="shared" si="152"/>
        <v>2</v>
      </c>
      <c r="U517" s="36">
        <f t="shared" si="153"/>
        <v>4</v>
      </c>
      <c r="V517" s="36">
        <f t="shared" si="154"/>
        <v>3</v>
      </c>
      <c r="W517" s="36">
        <f t="shared" si="155"/>
        <v>2</v>
      </c>
      <c r="X517" s="36">
        <f t="shared" si="156"/>
        <v>3</v>
      </c>
      <c r="Y517" s="36">
        <f t="shared" si="157"/>
        <v>4</v>
      </c>
      <c r="Z517" s="36">
        <f t="shared" si="158"/>
        <v>1</v>
      </c>
      <c r="AA517" s="36">
        <f t="shared" si="159"/>
        <v>3</v>
      </c>
      <c r="AB517" s="36">
        <f t="shared" si="160"/>
        <v>4</v>
      </c>
      <c r="AC517" s="170">
        <f t="shared" si="161"/>
        <v>2.6363636363636362</v>
      </c>
      <c r="AD517" s="36">
        <f t="shared" si="162"/>
        <v>3</v>
      </c>
      <c r="AE517" s="36" t="str">
        <f t="shared" si="148"/>
        <v>Highly Suitable</v>
      </c>
      <c r="AF517" s="171">
        <f t="shared" si="163"/>
        <v>0.32700000000000001</v>
      </c>
      <c r="AG517" s="36" t="str">
        <f t="shared" si="164"/>
        <v>Low</v>
      </c>
    </row>
    <row r="518" spans="1:33" x14ac:dyDescent="0.25">
      <c r="A518" t="str">
        <f>INDEX(Aquifer!A:A,MATCH(B518,Aquifer!C:C,0))</f>
        <v>west bengal</v>
      </c>
      <c r="B518" s="29" t="s">
        <v>606</v>
      </c>
      <c r="C518" s="8">
        <v>4.8</v>
      </c>
      <c r="D518" s="7">
        <f>INDEX(Aquifer!L:L,MATCH(B518,Aquifer!C:C,0))*100</f>
        <v>186.38777264990262</v>
      </c>
      <c r="E518" s="7">
        <v>4.8</v>
      </c>
      <c r="F518" s="7">
        <v>43.420628824855676</v>
      </c>
      <c r="G518" s="8">
        <v>98</v>
      </c>
      <c r="H518" s="8">
        <f>INDEX(Aquifer!H:H,MATCH(B518,Aquifer!C:C,0))</f>
        <v>36.270000000000003</v>
      </c>
      <c r="I518" s="8">
        <f>INDEX(surface_water_body!E:E,MATCH(B518,surface_water_body!A:A,0))</f>
        <v>1.2259861519104032</v>
      </c>
      <c r="J518" s="8">
        <f>INDEX(Aquifer!J:J,MATCH(B518,Aquifer!C:C,0))*100</f>
        <v>71.845514556448151</v>
      </c>
      <c r="K518" s="8">
        <f>(INDEX(Tariff!D:D,MATCH(Adaptation!A518,Tariff!A:A,0)))*100</f>
        <v>459.99999999999994</v>
      </c>
      <c r="L518" s="8">
        <v>58.5</v>
      </c>
      <c r="M518" s="8">
        <v>14.23</v>
      </c>
      <c r="N518" s="8">
        <v>99.627254381</v>
      </c>
      <c r="P518" s="15"/>
      <c r="Q518">
        <f t="shared" si="149"/>
        <v>3</v>
      </c>
      <c r="R518">
        <f t="shared" si="150"/>
        <v>2</v>
      </c>
      <c r="S518">
        <f t="shared" si="151"/>
        <v>4</v>
      </c>
      <c r="T518" s="36">
        <f t="shared" si="152"/>
        <v>2</v>
      </c>
      <c r="U518" s="36">
        <f t="shared" si="153"/>
        <v>1</v>
      </c>
      <c r="V518" s="36">
        <f t="shared" si="154"/>
        <v>4</v>
      </c>
      <c r="W518" s="36">
        <f t="shared" si="155"/>
        <v>2</v>
      </c>
      <c r="X518" s="36">
        <f t="shared" si="156"/>
        <v>3</v>
      </c>
      <c r="Y518" s="36">
        <f t="shared" si="157"/>
        <v>4</v>
      </c>
      <c r="Z518" s="36">
        <f t="shared" si="158"/>
        <v>2</v>
      </c>
      <c r="AA518" s="36">
        <f t="shared" si="159"/>
        <v>2</v>
      </c>
      <c r="AB518" s="36">
        <f t="shared" si="160"/>
        <v>4</v>
      </c>
      <c r="AC518" s="170">
        <f t="shared" si="161"/>
        <v>2.9090909090909092</v>
      </c>
      <c r="AD518" s="36">
        <f t="shared" si="162"/>
        <v>3</v>
      </c>
      <c r="AE518" s="36" t="str">
        <f t="shared" si="148"/>
        <v>Highly Suitable</v>
      </c>
      <c r="AF518" s="171">
        <f t="shared" si="163"/>
        <v>0.63600000000000001</v>
      </c>
      <c r="AG518" s="36" t="str">
        <f t="shared" si="164"/>
        <v>High</v>
      </c>
    </row>
    <row r="519" spans="1:33" x14ac:dyDescent="0.25">
      <c r="A519" t="str">
        <f>INDEX(Aquifer!A:A,MATCH(B519,Aquifer!C:C,0))</f>
        <v>rajasthan</v>
      </c>
      <c r="B519" s="29" t="s">
        <v>607</v>
      </c>
      <c r="C519" s="8">
        <v>5.59</v>
      </c>
      <c r="D519" s="7">
        <f>INDEX(Aquifer!L:L,MATCH(B519,Aquifer!C:C,0))*100</f>
        <v>143.10336366224001</v>
      </c>
      <c r="E519" s="7">
        <v>31.8</v>
      </c>
      <c r="F519" s="7">
        <v>80.02187386073642</v>
      </c>
      <c r="G519" s="8">
        <v>82</v>
      </c>
      <c r="H519" s="8">
        <f>INDEX(Aquifer!H:H,MATCH(B519,Aquifer!C:C,0))</f>
        <v>123.39</v>
      </c>
      <c r="I519" s="8">
        <f>INDEX(surface_water_body!E:E,MATCH(B519,surface_water_body!A:A,0))</f>
        <v>0.33156625096773523</v>
      </c>
      <c r="J519" s="8">
        <f>INDEX(Aquifer!J:J,MATCH(B519,Aquifer!C:C,0))*100</f>
        <v>22.495694413777876</v>
      </c>
      <c r="K519" s="8">
        <f>(INDEX(Tariff!D:D,MATCH(Adaptation!A519,Tariff!A:A,0)))*100</f>
        <v>167</v>
      </c>
      <c r="L519" s="8">
        <v>95.26</v>
      </c>
      <c r="M519" s="8">
        <v>9.1199999999999992</v>
      </c>
      <c r="N519" s="8">
        <v>85.376915310000001</v>
      </c>
      <c r="P519" s="15"/>
      <c r="Q519">
        <f t="shared" si="149"/>
        <v>4</v>
      </c>
      <c r="R519">
        <f t="shared" si="150"/>
        <v>3</v>
      </c>
      <c r="S519">
        <f t="shared" si="151"/>
        <v>3</v>
      </c>
      <c r="T519" s="36">
        <f t="shared" si="152"/>
        <v>4</v>
      </c>
      <c r="U519" s="36">
        <f t="shared" si="153"/>
        <v>1</v>
      </c>
      <c r="V519" s="36">
        <f t="shared" si="154"/>
        <v>1</v>
      </c>
      <c r="W519" s="36">
        <f t="shared" si="155"/>
        <v>1</v>
      </c>
      <c r="X519" s="36">
        <f t="shared" si="156"/>
        <v>1</v>
      </c>
      <c r="Y519" s="36">
        <f t="shared" si="157"/>
        <v>3</v>
      </c>
      <c r="Z519" s="36">
        <f t="shared" si="158"/>
        <v>1</v>
      </c>
      <c r="AA519" s="36">
        <f t="shared" si="159"/>
        <v>3</v>
      </c>
      <c r="AB519" s="36">
        <f t="shared" si="160"/>
        <v>4</v>
      </c>
      <c r="AC519" s="170">
        <f t="shared" si="161"/>
        <v>2.5454545454545454</v>
      </c>
      <c r="AD519" s="36">
        <f t="shared" si="162"/>
        <v>3</v>
      </c>
      <c r="AE519" s="36" t="str">
        <f t="shared" si="148"/>
        <v>Highly Suitable</v>
      </c>
      <c r="AF519" s="171">
        <f t="shared" si="163"/>
        <v>0.22</v>
      </c>
      <c r="AG519" s="36" t="str">
        <f t="shared" si="164"/>
        <v>Low</v>
      </c>
    </row>
    <row r="520" spans="1:33" x14ac:dyDescent="0.25">
      <c r="A520" t="str">
        <f>INDEX(Aquifer!A:A,MATCH(B520,Aquifer!C:C,0))</f>
        <v>rajasthan</v>
      </c>
      <c r="B520" s="29" t="s">
        <v>608</v>
      </c>
      <c r="C520" s="9">
        <v>5.5570659158289004</v>
      </c>
      <c r="D520" s="7">
        <f>INDEX(Aquifer!L:L,MATCH(B520,Aquifer!C:C,0))*100</f>
        <v>147.67912056984161</v>
      </c>
      <c r="E520" s="7">
        <v>28.9</v>
      </c>
      <c r="F520" s="7">
        <v>77.411033345315388</v>
      </c>
      <c r="G520" s="8">
        <v>81</v>
      </c>
      <c r="H520" s="8">
        <f>INDEX(Aquifer!H:H,MATCH(B520,Aquifer!C:C,0))</f>
        <v>102.41</v>
      </c>
      <c r="I520" s="8">
        <f>INDEX(surface_water_body!E:E,MATCH(B520,surface_water_body!A:A,0))</f>
        <v>3.2934458380455349</v>
      </c>
      <c r="J520" s="8">
        <f>INDEX(Aquifer!J:J,MATCH(B520,Aquifer!C:C,0))*100</f>
        <v>17.406204568344339</v>
      </c>
      <c r="K520" s="8">
        <f>(INDEX(Tariff!D:D,MATCH(Adaptation!A520,Tariff!A:A,0)))*100</f>
        <v>167</v>
      </c>
      <c r="L520" s="8">
        <v>89.24</v>
      </c>
      <c r="M520" s="8">
        <v>7.54</v>
      </c>
      <c r="N520" s="8">
        <v>84.402191049999999</v>
      </c>
      <c r="P520" s="15"/>
      <c r="Q520">
        <f t="shared" si="149"/>
        <v>4</v>
      </c>
      <c r="R520">
        <f t="shared" si="150"/>
        <v>3</v>
      </c>
      <c r="S520">
        <f t="shared" si="151"/>
        <v>3</v>
      </c>
      <c r="T520" s="36">
        <f t="shared" si="152"/>
        <v>4</v>
      </c>
      <c r="U520" s="36">
        <f t="shared" si="153"/>
        <v>1</v>
      </c>
      <c r="V520" s="36">
        <f t="shared" si="154"/>
        <v>1</v>
      </c>
      <c r="W520" s="36">
        <f t="shared" si="155"/>
        <v>3</v>
      </c>
      <c r="X520" s="36">
        <f t="shared" si="156"/>
        <v>1</v>
      </c>
      <c r="Y520" s="36">
        <f t="shared" si="157"/>
        <v>3</v>
      </c>
      <c r="Z520" s="36">
        <f t="shared" si="158"/>
        <v>1</v>
      </c>
      <c r="AA520" s="36">
        <f t="shared" si="159"/>
        <v>3</v>
      </c>
      <c r="AB520" s="36">
        <f t="shared" si="160"/>
        <v>4</v>
      </c>
      <c r="AC520" s="170">
        <f t="shared" si="161"/>
        <v>2.7272727272727271</v>
      </c>
      <c r="AD520" s="36">
        <f t="shared" si="162"/>
        <v>3</v>
      </c>
      <c r="AE520" s="36" t="str">
        <f t="shared" si="148"/>
        <v>Highly Suitable</v>
      </c>
      <c r="AF520" s="171">
        <f t="shared" si="163"/>
        <v>0.41699999999999998</v>
      </c>
      <c r="AG520" s="36" t="str">
        <f t="shared" si="164"/>
        <v>Moderate</v>
      </c>
    </row>
    <row r="521" spans="1:33" x14ac:dyDescent="0.25">
      <c r="A521" t="str">
        <f>INDEX(Aquifer!A:A,MATCH(B521,Aquifer!C:C,0))</f>
        <v>maharashtra</v>
      </c>
      <c r="B521" s="29" t="s">
        <v>163</v>
      </c>
      <c r="C521" s="9">
        <v>5.3233419722767996</v>
      </c>
      <c r="D521" s="7">
        <f>INDEX(Aquifer!L:L,MATCH(B521,Aquifer!C:C,0))*100</f>
        <v>122.26911618669314</v>
      </c>
      <c r="E521" s="7">
        <v>22.3</v>
      </c>
      <c r="F521" s="7">
        <v>74.16894828839699</v>
      </c>
      <c r="G521" s="8">
        <v>99</v>
      </c>
      <c r="H521" s="8">
        <f>INDEX(Aquifer!H:H,MATCH(B521,Aquifer!C:C,0))</f>
        <v>78.760000000000005</v>
      </c>
      <c r="I521" s="8">
        <f>INDEX(surface_water_body!E:E,MATCH(B521,surface_water_body!A:A,0))</f>
        <v>0.45072539632531794</v>
      </c>
      <c r="J521" s="8">
        <f>INDEX(Aquifer!J:J,MATCH(B521,Aquifer!C:C,0))*100</f>
        <v>69.215568347796193</v>
      </c>
      <c r="K521" s="8">
        <f>(INDEX(Tariff!D:D,MATCH(Adaptation!A521,Tariff!A:A,0)))*100</f>
        <v>155</v>
      </c>
      <c r="L521" s="8">
        <v>85.3</v>
      </c>
      <c r="M521" s="8">
        <v>12.43</v>
      </c>
      <c r="N521" s="8">
        <v>76.72999999999999</v>
      </c>
      <c r="P521" s="15"/>
      <c r="Q521">
        <f t="shared" si="149"/>
        <v>4</v>
      </c>
      <c r="R521">
        <f t="shared" si="150"/>
        <v>4</v>
      </c>
      <c r="S521">
        <f t="shared" si="151"/>
        <v>4</v>
      </c>
      <c r="T521" s="36">
        <f t="shared" si="152"/>
        <v>4</v>
      </c>
      <c r="U521" s="36">
        <f t="shared" si="153"/>
        <v>1</v>
      </c>
      <c r="V521" s="36">
        <f t="shared" si="154"/>
        <v>2</v>
      </c>
      <c r="W521" s="36">
        <f t="shared" si="155"/>
        <v>1</v>
      </c>
      <c r="X521" s="36">
        <f t="shared" si="156"/>
        <v>3</v>
      </c>
      <c r="Y521" s="36">
        <f t="shared" si="157"/>
        <v>3</v>
      </c>
      <c r="Z521" s="36">
        <f t="shared" si="158"/>
        <v>1</v>
      </c>
      <c r="AA521" s="36">
        <f t="shared" si="159"/>
        <v>2</v>
      </c>
      <c r="AB521" s="36">
        <f t="shared" si="160"/>
        <v>3</v>
      </c>
      <c r="AC521" s="170">
        <f t="shared" si="161"/>
        <v>2.8181818181818183</v>
      </c>
      <c r="AD521" s="36">
        <f t="shared" si="162"/>
        <v>3</v>
      </c>
      <c r="AE521" s="36" t="str">
        <f t="shared" si="148"/>
        <v>Highly Suitable</v>
      </c>
      <c r="AF521" s="171">
        <f t="shared" si="163"/>
        <v>0.52700000000000002</v>
      </c>
      <c r="AG521" s="36" t="str">
        <f t="shared" si="164"/>
        <v>Moderate</v>
      </c>
    </row>
    <row r="522" spans="1:33" x14ac:dyDescent="0.25">
      <c r="A522" t="str">
        <f>INDEX(Aquifer!A:A,MATCH(B522,Aquifer!C:C,0))</f>
        <v>madhya pradesh</v>
      </c>
      <c r="B522" s="29" t="s">
        <v>609</v>
      </c>
      <c r="C522" s="9">
        <v>5.3478652789923</v>
      </c>
      <c r="D522" s="7">
        <f>INDEX(Aquifer!L:L,MATCH(B522,Aquifer!C:C,0))*100</f>
        <v>202.00961309056206</v>
      </c>
      <c r="E522" s="7">
        <v>41.5</v>
      </c>
      <c r="F522" s="7">
        <v>72.798828125</v>
      </c>
      <c r="G522" s="8">
        <v>100</v>
      </c>
      <c r="H522" s="8">
        <f>INDEX(Aquifer!H:H,MATCH(B522,Aquifer!C:C,0))</f>
        <v>135.13999999999999</v>
      </c>
      <c r="I522" s="8">
        <f>INDEX(surface_water_body!E:E,MATCH(B522,surface_water_body!A:A,0))</f>
        <v>0.52168849529233863</v>
      </c>
      <c r="J522" s="8">
        <f>INDEX(Aquifer!J:J,MATCH(B522,Aquifer!C:C,0))*100</f>
        <v>70.718734503824024</v>
      </c>
      <c r="K522" s="8">
        <f>(INDEX(Tariff!D:D,MATCH(Adaptation!A522,Tariff!A:A,0)))*100</f>
        <v>135</v>
      </c>
      <c r="L522" s="8">
        <v>71.540000000000006</v>
      </c>
      <c r="M522" s="8">
        <v>17.399999999999999</v>
      </c>
      <c r="N522" s="8">
        <v>75.09</v>
      </c>
      <c r="P522" s="15"/>
      <c r="Q522">
        <f t="shared" si="149"/>
        <v>4</v>
      </c>
      <c r="R522">
        <f t="shared" si="150"/>
        <v>2</v>
      </c>
      <c r="S522">
        <f t="shared" si="151"/>
        <v>3</v>
      </c>
      <c r="T522" s="36">
        <f t="shared" si="152"/>
        <v>4</v>
      </c>
      <c r="U522" s="36">
        <f t="shared" si="153"/>
        <v>1</v>
      </c>
      <c r="V522" s="36">
        <f t="shared" si="154"/>
        <v>1</v>
      </c>
      <c r="W522" s="36">
        <f t="shared" si="155"/>
        <v>1</v>
      </c>
      <c r="X522" s="36">
        <f t="shared" si="156"/>
        <v>3</v>
      </c>
      <c r="Y522" s="36">
        <f t="shared" si="157"/>
        <v>2</v>
      </c>
      <c r="Z522" s="36">
        <f t="shared" si="158"/>
        <v>2</v>
      </c>
      <c r="AA522" s="36">
        <f t="shared" si="159"/>
        <v>2</v>
      </c>
      <c r="AB522" s="36">
        <f t="shared" si="160"/>
        <v>3</v>
      </c>
      <c r="AC522" s="170">
        <f t="shared" si="161"/>
        <v>2.4545454545454546</v>
      </c>
      <c r="AD522" s="36">
        <f t="shared" si="162"/>
        <v>2</v>
      </c>
      <c r="AE522" s="36" t="str">
        <f t="shared" si="148"/>
        <v>Moderatly Suitable</v>
      </c>
      <c r="AF522" s="171">
        <f t="shared" si="163"/>
        <v>0.14299999999999999</v>
      </c>
      <c r="AG522" s="36" t="str">
        <f t="shared" si="164"/>
        <v>Very Low</v>
      </c>
    </row>
    <row r="523" spans="1:33" x14ac:dyDescent="0.25">
      <c r="A523" t="str">
        <f>INDEX(Aquifer!A:A,MATCH(B523,Aquifer!C:C,0))</f>
        <v>madhya pradesh</v>
      </c>
      <c r="B523" s="29" t="s">
        <v>610</v>
      </c>
      <c r="C523" s="9">
        <v>5.284380600445</v>
      </c>
      <c r="D523" s="7">
        <f>INDEX(Aquifer!L:L,MATCH(B523,Aquifer!C:C,0))*100</f>
        <v>203.5404027066607</v>
      </c>
      <c r="E523" s="7">
        <v>42.2</v>
      </c>
      <c r="F523" s="7">
        <v>70.665620662603345</v>
      </c>
      <c r="G523" s="8">
        <v>98</v>
      </c>
      <c r="H523" s="8">
        <f>INDEX(Aquifer!H:H,MATCH(B523,Aquifer!C:C,0))</f>
        <v>106.9</v>
      </c>
      <c r="I523" s="8">
        <f>INDEX(surface_water_body!E:E,MATCH(B523,surface_water_body!A:A,0))</f>
        <v>0.88379103037667084</v>
      </c>
      <c r="J523" s="8">
        <f>INDEX(Aquifer!J:J,MATCH(B523,Aquifer!C:C,0))*100</f>
        <v>84.261068084614493</v>
      </c>
      <c r="K523" s="8">
        <f>(INDEX(Tariff!D:D,MATCH(Adaptation!A523,Tariff!A:A,0)))*100</f>
        <v>135</v>
      </c>
      <c r="L523" s="8">
        <v>72.16</v>
      </c>
      <c r="M523" s="8">
        <v>10.18</v>
      </c>
      <c r="N523" s="8">
        <v>73.44</v>
      </c>
      <c r="P523" s="15"/>
      <c r="Q523">
        <f t="shared" si="149"/>
        <v>4</v>
      </c>
      <c r="R523">
        <f t="shared" si="150"/>
        <v>2</v>
      </c>
      <c r="S523">
        <f t="shared" si="151"/>
        <v>3</v>
      </c>
      <c r="T523" s="36">
        <f t="shared" si="152"/>
        <v>4</v>
      </c>
      <c r="U523" s="36">
        <f t="shared" si="153"/>
        <v>1</v>
      </c>
      <c r="V523" s="36">
        <f t="shared" si="154"/>
        <v>1</v>
      </c>
      <c r="W523" s="36">
        <f t="shared" si="155"/>
        <v>1</v>
      </c>
      <c r="X523" s="36">
        <f t="shared" si="156"/>
        <v>4</v>
      </c>
      <c r="Y523" s="36">
        <f t="shared" si="157"/>
        <v>2</v>
      </c>
      <c r="Z523" s="36">
        <f t="shared" si="158"/>
        <v>2</v>
      </c>
      <c r="AA523" s="36">
        <f t="shared" si="159"/>
        <v>2</v>
      </c>
      <c r="AB523" s="36">
        <f t="shared" si="160"/>
        <v>3</v>
      </c>
      <c r="AC523" s="170">
        <f t="shared" si="161"/>
        <v>2.5454545454545454</v>
      </c>
      <c r="AD523" s="36">
        <f t="shared" si="162"/>
        <v>3</v>
      </c>
      <c r="AE523" s="36" t="str">
        <f t="shared" si="148"/>
        <v>Highly Suitable</v>
      </c>
      <c r="AF523" s="171">
        <f t="shared" si="163"/>
        <v>0.22</v>
      </c>
      <c r="AG523" s="36" t="str">
        <f t="shared" si="164"/>
        <v>Low</v>
      </c>
    </row>
    <row r="524" spans="1:33" x14ac:dyDescent="0.25">
      <c r="A524" t="str">
        <f>INDEX(Aquifer!A:A,MATCH(B524,Aquifer!C:C,0))</f>
        <v>uttar pradesh</v>
      </c>
      <c r="B524" s="29" t="s">
        <v>611</v>
      </c>
      <c r="C524" s="9">
        <v>4.9865386222866999</v>
      </c>
      <c r="D524" s="7">
        <f>INDEX(Aquifer!L:L,MATCH(B524,Aquifer!C:C,0))*100</f>
        <v>178.0265818268316</v>
      </c>
      <c r="E524" s="7">
        <v>89</v>
      </c>
      <c r="F524" s="7">
        <v>75.682004449127732</v>
      </c>
      <c r="G524" s="8">
        <v>41</v>
      </c>
      <c r="H524" s="8">
        <f>INDEX(Aquifer!H:H,MATCH(B524,Aquifer!C:C,0))</f>
        <v>73.27</v>
      </c>
      <c r="I524" s="8">
        <f>INDEX(surface_water_body!E:E,MATCH(B524,surface_water_body!A:A,0))</f>
        <v>1.070389464206833</v>
      </c>
      <c r="J524" s="8">
        <f>INDEX(Aquifer!J:J,MATCH(B524,Aquifer!C:C,0))*100</f>
        <v>60.372589638001415</v>
      </c>
      <c r="K524" s="8">
        <f>(INDEX(Tariff!D:D,MATCH(Adaptation!A524,Tariff!A:A,0)))*100</f>
        <v>0</v>
      </c>
      <c r="L524" s="8">
        <v>53.839999999999996</v>
      </c>
      <c r="M524" s="8">
        <v>7.57</v>
      </c>
      <c r="N524" s="8">
        <v>93.368131579999996</v>
      </c>
      <c r="P524" s="15"/>
      <c r="Q524">
        <f t="shared" si="149"/>
        <v>3</v>
      </c>
      <c r="R524">
        <f t="shared" si="150"/>
        <v>3</v>
      </c>
      <c r="S524">
        <f t="shared" si="151"/>
        <v>1</v>
      </c>
      <c r="T524" s="36">
        <f t="shared" si="152"/>
        <v>4</v>
      </c>
      <c r="U524" s="36">
        <f t="shared" si="153"/>
        <v>3</v>
      </c>
      <c r="V524" s="36">
        <f t="shared" si="154"/>
        <v>2</v>
      </c>
      <c r="W524" s="36">
        <f t="shared" si="155"/>
        <v>2</v>
      </c>
      <c r="X524" s="36">
        <f t="shared" si="156"/>
        <v>3</v>
      </c>
      <c r="Y524" s="36">
        <f t="shared" si="157"/>
        <v>1</v>
      </c>
      <c r="Z524" s="36">
        <f t="shared" si="158"/>
        <v>2</v>
      </c>
      <c r="AA524" s="36">
        <f t="shared" si="159"/>
        <v>3</v>
      </c>
      <c r="AB524" s="36">
        <f t="shared" si="160"/>
        <v>4</v>
      </c>
      <c r="AC524" s="170">
        <f t="shared" si="161"/>
        <v>2.5454545454545454</v>
      </c>
      <c r="AD524" s="36">
        <f t="shared" si="162"/>
        <v>3</v>
      </c>
      <c r="AE524" s="36" t="str">
        <f t="shared" si="148"/>
        <v>Highly Suitable</v>
      </c>
      <c r="AF524" s="171">
        <f t="shared" si="163"/>
        <v>0.22</v>
      </c>
      <c r="AG524" s="36" t="str">
        <f t="shared" si="164"/>
        <v>Low</v>
      </c>
    </row>
    <row r="525" spans="1:33" x14ac:dyDescent="0.25">
      <c r="A525" t="str">
        <f>INDEX(Aquifer!A:A,MATCH(B525,Aquifer!C:C,0))</f>
        <v>uttar pradesh</v>
      </c>
      <c r="B525" s="29" t="s">
        <v>612</v>
      </c>
      <c r="C525" s="8">
        <v>4.79</v>
      </c>
      <c r="D525" s="7">
        <f>INDEX(Aquifer!L:L,MATCH(B525,Aquifer!C:C,0))*100</f>
        <v>168.81520119225038</v>
      </c>
      <c r="E525" s="7">
        <v>95.9</v>
      </c>
      <c r="F525" s="7">
        <v>74.795322887497051</v>
      </c>
      <c r="G525" s="8">
        <v>43</v>
      </c>
      <c r="H525" s="8">
        <f>INDEX(Aquifer!H:H,MATCH(B525,Aquifer!C:C,0))</f>
        <v>62.98</v>
      </c>
      <c r="I525" s="8">
        <f>INDEX(surface_water_body!E:E,MATCH(B525,surface_water_body!A:A,0))</f>
        <v>0.60276873460752523</v>
      </c>
      <c r="J525" s="8">
        <f>INDEX(Aquifer!J:J,MATCH(B525,Aquifer!C:C,0))*100</f>
        <v>72.723885810087083</v>
      </c>
      <c r="K525" s="8">
        <f>(INDEX(Tariff!D:D,MATCH(Adaptation!A525,Tariff!A:A,0)))*100</f>
        <v>0</v>
      </c>
      <c r="L525" s="8">
        <v>89.69</v>
      </c>
      <c r="M525" s="8">
        <v>6.21</v>
      </c>
      <c r="N525" s="8">
        <v>97.608327735999993</v>
      </c>
      <c r="P525" s="15"/>
      <c r="Q525">
        <f t="shared" si="149"/>
        <v>3</v>
      </c>
      <c r="R525">
        <f t="shared" si="150"/>
        <v>3</v>
      </c>
      <c r="S525">
        <f t="shared" si="151"/>
        <v>1</v>
      </c>
      <c r="T525" s="36">
        <f t="shared" si="152"/>
        <v>4</v>
      </c>
      <c r="U525" s="36">
        <f t="shared" si="153"/>
        <v>3</v>
      </c>
      <c r="V525" s="36">
        <f t="shared" si="154"/>
        <v>3</v>
      </c>
      <c r="W525" s="36">
        <f t="shared" si="155"/>
        <v>1</v>
      </c>
      <c r="X525" s="36">
        <f t="shared" si="156"/>
        <v>3</v>
      </c>
      <c r="Y525" s="36">
        <f t="shared" si="157"/>
        <v>1</v>
      </c>
      <c r="Z525" s="36">
        <f t="shared" si="158"/>
        <v>1</v>
      </c>
      <c r="AA525" s="36">
        <f t="shared" si="159"/>
        <v>3</v>
      </c>
      <c r="AB525" s="36">
        <f t="shared" si="160"/>
        <v>4</v>
      </c>
      <c r="AC525" s="170">
        <f t="shared" si="161"/>
        <v>2.4545454545454546</v>
      </c>
      <c r="AD525" s="36">
        <f t="shared" si="162"/>
        <v>2</v>
      </c>
      <c r="AE525" s="36" t="str">
        <f t="shared" si="148"/>
        <v>Moderatly Suitable</v>
      </c>
      <c r="AF525" s="171">
        <f t="shared" si="163"/>
        <v>0.14299999999999999</v>
      </c>
      <c r="AG525" s="36" t="str">
        <f t="shared" si="164"/>
        <v>Very Low</v>
      </c>
    </row>
    <row r="526" spans="1:33" x14ac:dyDescent="0.25">
      <c r="A526" t="str">
        <f>INDEX(Aquifer!A:A,MATCH(B526,Aquifer!C:C,0))</f>
        <v>jammu and kashmir</v>
      </c>
      <c r="B526" s="29" t="s">
        <v>613</v>
      </c>
      <c r="C526" s="9">
        <v>4.3917151032125998</v>
      </c>
      <c r="D526" s="7">
        <f>INDEX(Aquifer!L:L,MATCH(B526,Aquifer!C:C,0))*100</f>
        <v>150.79883484861858</v>
      </c>
      <c r="E526" s="7">
        <v>72.8</v>
      </c>
      <c r="F526" s="7">
        <v>54.190091687733464</v>
      </c>
      <c r="G526" s="8">
        <v>93</v>
      </c>
      <c r="H526" s="8">
        <f>INDEX(Aquifer!H:H,MATCH(B526,Aquifer!C:C,0))</f>
        <v>22.33</v>
      </c>
      <c r="I526" s="8">
        <f>INDEX(surface_water_body!E:E,MATCH(B526,surface_water_body!A:A,0))</f>
        <v>6.9223247236439188E-3</v>
      </c>
      <c r="J526" s="8">
        <f>INDEX(Aquifer!J:J,MATCH(B526,Aquifer!C:C,0))*100</f>
        <v>62.765412263327747</v>
      </c>
      <c r="K526" s="8">
        <f>(INDEX(Tariff!D:D,MATCH(Adaptation!A526,Tariff!A:A,0)))*100</f>
        <v>235</v>
      </c>
      <c r="L526" s="8">
        <v>0.47000000000000003</v>
      </c>
      <c r="M526" s="8">
        <v>17.3</v>
      </c>
      <c r="N526" s="8">
        <v>99.11</v>
      </c>
      <c r="P526" s="15"/>
      <c r="Q526">
        <f t="shared" si="149"/>
        <v>2</v>
      </c>
      <c r="R526">
        <f t="shared" si="150"/>
        <v>3</v>
      </c>
      <c r="S526">
        <f t="shared" si="151"/>
        <v>2</v>
      </c>
      <c r="T526" s="36">
        <f t="shared" si="152"/>
        <v>3</v>
      </c>
      <c r="U526" s="36">
        <f t="shared" si="153"/>
        <v>1</v>
      </c>
      <c r="V526" s="36">
        <f t="shared" si="154"/>
        <v>4</v>
      </c>
      <c r="W526" s="36">
        <f t="shared" si="155"/>
        <v>1</v>
      </c>
      <c r="X526" s="36">
        <f t="shared" si="156"/>
        <v>3</v>
      </c>
      <c r="Y526" s="36">
        <f t="shared" si="157"/>
        <v>3</v>
      </c>
      <c r="Z526" s="36">
        <f t="shared" si="158"/>
        <v>4</v>
      </c>
      <c r="AA526" s="36">
        <f t="shared" si="159"/>
        <v>2</v>
      </c>
      <c r="AB526" s="36">
        <f t="shared" si="160"/>
        <v>4</v>
      </c>
      <c r="AC526" s="170">
        <f t="shared" si="161"/>
        <v>2.8181818181818183</v>
      </c>
      <c r="AD526" s="36">
        <f t="shared" si="162"/>
        <v>3</v>
      </c>
      <c r="AE526" s="36" t="str">
        <f t="shared" si="148"/>
        <v>Highly Suitable</v>
      </c>
      <c r="AF526" s="171">
        <f t="shared" si="163"/>
        <v>0.52700000000000002</v>
      </c>
      <c r="AG526" s="36" t="str">
        <f t="shared" si="164"/>
        <v>Moderate</v>
      </c>
    </row>
    <row r="527" spans="1:33" x14ac:dyDescent="0.25">
      <c r="A527" t="str">
        <f>INDEX(Aquifer!A:A,MATCH(B527,Aquifer!C:C,0))</f>
        <v>dadra and nagar haveli</v>
      </c>
      <c r="B527" s="29" t="s">
        <v>614</v>
      </c>
      <c r="C527" s="9">
        <v>5.2233360009408996</v>
      </c>
      <c r="D527" s="7">
        <f>INDEX(Aquifer!L:L,MATCH(B527,Aquifer!C:C,0))*100</f>
        <v>0.17572927649746448</v>
      </c>
      <c r="E527" s="7">
        <v>33.5</v>
      </c>
      <c r="F527" s="7">
        <v>66.20791869574424</v>
      </c>
      <c r="G527" s="8">
        <v>45</v>
      </c>
      <c r="H527" s="8">
        <f>INDEX(Aquifer!H:H,MATCH(B527,Aquifer!C:C,0))</f>
        <v>131.53</v>
      </c>
      <c r="I527" s="8">
        <f>INDEX(surface_water_body!E:E,MATCH(B527,surface_water_body!A:A,0))</f>
        <v>0</v>
      </c>
      <c r="J527" s="8">
        <f>INDEX(Aquifer!J:J,MATCH(B527,Aquifer!C:C,0))*100</f>
        <v>44.988818865623095</v>
      </c>
      <c r="K527" s="8">
        <f>(INDEX(Tariff!D:D,MATCH(Adaptation!A527,Tariff!A:A,0)))*100</f>
        <v>110.00000000000001</v>
      </c>
      <c r="L527" s="8">
        <v>58.47</v>
      </c>
      <c r="M527" s="8">
        <v>7.4898231326257054</v>
      </c>
      <c r="N527" s="8">
        <v>81.93</v>
      </c>
      <c r="P527" s="15"/>
      <c r="Q527">
        <f t="shared" si="149"/>
        <v>3</v>
      </c>
      <c r="R527">
        <f t="shared" si="150"/>
        <v>4</v>
      </c>
      <c r="S527">
        <f t="shared" si="151"/>
        <v>3</v>
      </c>
      <c r="T527" s="36">
        <f t="shared" si="152"/>
        <v>3</v>
      </c>
      <c r="U527" s="36">
        <f t="shared" si="153"/>
        <v>3</v>
      </c>
      <c r="V527" s="36">
        <f t="shared" si="154"/>
        <v>1</v>
      </c>
      <c r="W527" s="36">
        <f t="shared" si="155"/>
        <v>1</v>
      </c>
      <c r="X527" s="36">
        <f t="shared" si="156"/>
        <v>2</v>
      </c>
      <c r="Y527" s="36">
        <f t="shared" si="157"/>
        <v>2</v>
      </c>
      <c r="Z527" s="36">
        <f t="shared" si="158"/>
        <v>2</v>
      </c>
      <c r="AA527" s="36">
        <f t="shared" si="159"/>
        <v>3</v>
      </c>
      <c r="AB527" s="36">
        <f t="shared" si="160"/>
        <v>4</v>
      </c>
      <c r="AC527" s="170">
        <f t="shared" si="161"/>
        <v>2.5454545454545454</v>
      </c>
      <c r="AD527" s="36">
        <f t="shared" si="162"/>
        <v>3</v>
      </c>
      <c r="AE527" s="36" t="str">
        <f t="shared" si="148"/>
        <v>Highly Suitable</v>
      </c>
      <c r="AF527" s="171">
        <f t="shared" si="163"/>
        <v>0.22</v>
      </c>
      <c r="AG527" s="36" t="str">
        <f t="shared" si="164"/>
        <v>Low</v>
      </c>
    </row>
    <row r="528" spans="1:33" x14ac:dyDescent="0.25">
      <c r="A528" t="str">
        <f>INDEX(Aquifer!A:A,MATCH(B528,Aquifer!C:C,0))</f>
        <v>tamil nadu</v>
      </c>
      <c r="B528" s="29" t="s">
        <v>615</v>
      </c>
      <c r="C528" s="9">
        <v>5.2544362755552996</v>
      </c>
      <c r="D528" s="7">
        <f>INDEX(Aquifer!L:L,MATCH(B528,Aquifer!C:C,0))*100</f>
        <v>103.42301508724444</v>
      </c>
      <c r="E528" s="7">
        <v>37.700000000000003</v>
      </c>
      <c r="F528" s="7">
        <v>65.139567891499766</v>
      </c>
      <c r="G528" s="8">
        <v>86</v>
      </c>
      <c r="H528" s="8">
        <f>INDEX(Aquifer!H:H,MATCH(B528,Aquifer!C:C,0))</f>
        <v>114.68</v>
      </c>
      <c r="I528" s="8">
        <f>INDEX(surface_water_body!E:E,MATCH(B528,surface_water_body!A:A,0))</f>
        <v>0.17107940547415848</v>
      </c>
      <c r="J528" s="8">
        <f>INDEX(Aquifer!J:J,MATCH(B528,Aquifer!C:C,0))*100</f>
        <v>35.136213345588708</v>
      </c>
      <c r="K528" s="8">
        <f>(INDEX(Tariff!D:D,MATCH(Adaptation!A528,Tariff!A:A,0)))*100</f>
        <v>0</v>
      </c>
      <c r="L528" s="8">
        <v>85.17</v>
      </c>
      <c r="M528" s="8">
        <v>9.4</v>
      </c>
      <c r="N528" s="8">
        <v>88.019789279999998</v>
      </c>
      <c r="P528" s="15"/>
      <c r="Q528">
        <f t="shared" si="149"/>
        <v>4</v>
      </c>
      <c r="R528">
        <f t="shared" si="150"/>
        <v>4</v>
      </c>
      <c r="S528">
        <f t="shared" si="151"/>
        <v>3</v>
      </c>
      <c r="T528" s="36">
        <f t="shared" si="152"/>
        <v>3</v>
      </c>
      <c r="U528" s="36">
        <f t="shared" si="153"/>
        <v>1</v>
      </c>
      <c r="V528" s="36">
        <f t="shared" si="154"/>
        <v>1</v>
      </c>
      <c r="W528" s="36">
        <f t="shared" si="155"/>
        <v>1</v>
      </c>
      <c r="X528" s="36">
        <f t="shared" si="156"/>
        <v>2</v>
      </c>
      <c r="Y528" s="36">
        <f t="shared" si="157"/>
        <v>1</v>
      </c>
      <c r="Z528" s="36">
        <f t="shared" si="158"/>
        <v>1</v>
      </c>
      <c r="AA528" s="36">
        <f t="shared" si="159"/>
        <v>3</v>
      </c>
      <c r="AB528" s="36">
        <f t="shared" si="160"/>
        <v>4</v>
      </c>
      <c r="AC528" s="170">
        <f t="shared" si="161"/>
        <v>2.4545454545454546</v>
      </c>
      <c r="AD528" s="36">
        <f t="shared" si="162"/>
        <v>2</v>
      </c>
      <c r="AE528" s="36" t="str">
        <f t="shared" si="148"/>
        <v>Moderatly Suitable</v>
      </c>
      <c r="AF528" s="171">
        <f t="shared" si="163"/>
        <v>0.14299999999999999</v>
      </c>
      <c r="AG528" s="36" t="str">
        <f t="shared" si="164"/>
        <v>Very Low</v>
      </c>
    </row>
    <row r="529" spans="1:33" x14ac:dyDescent="0.25">
      <c r="A529" t="str">
        <f>INDEX(Aquifer!A:A,MATCH(B529,Aquifer!C:C,0))</f>
        <v>uttar pradesh</v>
      </c>
      <c r="B529" s="29" t="s">
        <v>616</v>
      </c>
      <c r="C529" s="9">
        <v>4.8006222780714998</v>
      </c>
      <c r="D529" s="7">
        <f>INDEX(Aquifer!L:L,MATCH(B529,Aquifer!C:C,0))*100</f>
        <v>180.46854679894474</v>
      </c>
      <c r="E529" s="7">
        <v>92.6</v>
      </c>
      <c r="F529" s="7">
        <v>73.28872572240644</v>
      </c>
      <c r="G529" s="8">
        <v>35</v>
      </c>
      <c r="H529" s="8">
        <f>INDEX(Aquifer!H:H,MATCH(B529,Aquifer!C:C,0))</f>
        <v>62.57</v>
      </c>
      <c r="I529" s="8">
        <f>INDEX(surface_water_body!E:E,MATCH(B529,surface_water_body!A:A,0))</f>
        <v>0</v>
      </c>
      <c r="J529" s="8">
        <f>INDEX(Aquifer!J:J,MATCH(B529,Aquifer!C:C,0))*100</f>
        <v>62.043447857192255</v>
      </c>
      <c r="K529" s="8">
        <f>(INDEX(Tariff!D:D,MATCH(Adaptation!A529,Tariff!A:A,0)))*100</f>
        <v>0</v>
      </c>
      <c r="L529" s="8">
        <v>86.32</v>
      </c>
      <c r="M529" s="8">
        <v>5.6</v>
      </c>
      <c r="N529" s="8">
        <v>96.104567517999996</v>
      </c>
      <c r="P529" s="15"/>
      <c r="Q529">
        <f t="shared" si="149"/>
        <v>3</v>
      </c>
      <c r="R529">
        <f t="shared" si="150"/>
        <v>2</v>
      </c>
      <c r="S529">
        <f t="shared" si="151"/>
        <v>1</v>
      </c>
      <c r="T529" s="36">
        <f t="shared" si="152"/>
        <v>4</v>
      </c>
      <c r="U529" s="36">
        <f t="shared" si="153"/>
        <v>3</v>
      </c>
      <c r="V529" s="36">
        <f t="shared" si="154"/>
        <v>3</v>
      </c>
      <c r="W529" s="36">
        <f t="shared" si="155"/>
        <v>1</v>
      </c>
      <c r="X529" s="36">
        <f t="shared" si="156"/>
        <v>3</v>
      </c>
      <c r="Y529" s="36">
        <f t="shared" si="157"/>
        <v>1</v>
      </c>
      <c r="Z529" s="36">
        <f t="shared" si="158"/>
        <v>1</v>
      </c>
      <c r="AA529" s="36">
        <f t="shared" si="159"/>
        <v>3</v>
      </c>
      <c r="AB529" s="36">
        <f t="shared" si="160"/>
        <v>4</v>
      </c>
      <c r="AC529" s="170">
        <f t="shared" si="161"/>
        <v>2.3636363636363638</v>
      </c>
      <c r="AD529" s="36">
        <f t="shared" si="162"/>
        <v>2</v>
      </c>
      <c r="AE529" s="36" t="str">
        <f t="shared" si="148"/>
        <v>Moderatly Suitable</v>
      </c>
      <c r="AF529" s="171">
        <f t="shared" si="163"/>
        <v>8.7999999999999995E-2</v>
      </c>
      <c r="AG529" s="36" t="str">
        <f t="shared" si="164"/>
        <v>Very Low</v>
      </c>
    </row>
    <row r="530" spans="1:33" x14ac:dyDescent="0.25">
      <c r="A530" t="str">
        <f>INDEX(Aquifer!A:A,MATCH(B530,Aquifer!C:C,0))</f>
        <v>uttar pradesh</v>
      </c>
      <c r="B530" s="29" t="s">
        <v>617</v>
      </c>
      <c r="C530" s="8">
        <v>4.8</v>
      </c>
      <c r="D530" s="7">
        <f>INDEX(Aquifer!L:L,MATCH(B530,Aquifer!C:C,0))*100</f>
        <v>163.64944844897866</v>
      </c>
      <c r="E530" s="7">
        <v>100</v>
      </c>
      <c r="F530" s="7">
        <v>76.057058131806315</v>
      </c>
      <c r="G530" s="8">
        <v>60</v>
      </c>
      <c r="H530" s="8">
        <f>INDEX(Aquifer!H:H,MATCH(B530,Aquifer!C:C,0))</f>
        <v>98</v>
      </c>
      <c r="I530" s="8">
        <f>INDEX(surface_water_body!E:E,MATCH(B530,surface_water_body!A:A,0))</f>
        <v>0.36917989734330653</v>
      </c>
      <c r="J530" s="8">
        <f>INDEX(Aquifer!J:J,MATCH(B530,Aquifer!C:C,0))*100</f>
        <v>75.996709720326223</v>
      </c>
      <c r="K530" s="8">
        <f>(INDEX(Tariff!D:D,MATCH(Adaptation!A530,Tariff!A:A,0)))*100</f>
        <v>0</v>
      </c>
      <c r="L530" s="8">
        <v>78.990000000000009</v>
      </c>
      <c r="M530" s="8">
        <v>11.874275098424599</v>
      </c>
      <c r="N530" s="8">
        <v>91.539633440000003</v>
      </c>
      <c r="P530" s="15"/>
      <c r="Q530">
        <f t="shared" si="149"/>
        <v>3</v>
      </c>
      <c r="R530">
        <f t="shared" si="150"/>
        <v>3</v>
      </c>
      <c r="S530">
        <f t="shared" si="151"/>
        <v>1</v>
      </c>
      <c r="T530" s="36">
        <f t="shared" si="152"/>
        <v>4</v>
      </c>
      <c r="U530" s="36">
        <f t="shared" si="153"/>
        <v>2</v>
      </c>
      <c r="V530" s="36">
        <f t="shared" si="154"/>
        <v>2</v>
      </c>
      <c r="W530" s="36">
        <f t="shared" si="155"/>
        <v>1</v>
      </c>
      <c r="X530" s="36">
        <f t="shared" si="156"/>
        <v>4</v>
      </c>
      <c r="Y530" s="36">
        <f t="shared" si="157"/>
        <v>1</v>
      </c>
      <c r="Z530" s="36">
        <f t="shared" si="158"/>
        <v>1</v>
      </c>
      <c r="AA530" s="36">
        <f t="shared" si="159"/>
        <v>2</v>
      </c>
      <c r="AB530" s="36">
        <f t="shared" si="160"/>
        <v>4</v>
      </c>
      <c r="AC530" s="170">
        <f t="shared" si="161"/>
        <v>2.3636363636363638</v>
      </c>
      <c r="AD530" s="36">
        <f t="shared" si="162"/>
        <v>2</v>
      </c>
      <c r="AE530" s="36" t="str">
        <f t="shared" si="148"/>
        <v>Moderatly Suitable</v>
      </c>
      <c r="AF530" s="171">
        <f t="shared" si="163"/>
        <v>8.7999999999999995E-2</v>
      </c>
      <c r="AG530" s="36" t="str">
        <f t="shared" si="164"/>
        <v>Very Low</v>
      </c>
    </row>
    <row r="531" spans="1:33" x14ac:dyDescent="0.25">
      <c r="A531" t="str">
        <f>INDEX(Aquifer!A:A,MATCH(B531,Aquifer!C:C,0))</f>
        <v>uttar pradesh</v>
      </c>
      <c r="B531" s="29" t="s">
        <v>618</v>
      </c>
      <c r="C531" s="9">
        <v>4.8827983454529997</v>
      </c>
      <c r="D531" s="7">
        <f>INDEX(Aquifer!L:L,MATCH(B531,Aquifer!C:C,0))*100</f>
        <v>180.84016915473583</v>
      </c>
      <c r="E531" s="7">
        <v>82.3</v>
      </c>
      <c r="F531" s="7">
        <v>72.415052977712818</v>
      </c>
      <c r="G531" s="8">
        <v>31</v>
      </c>
      <c r="H531" s="8">
        <f>INDEX(Aquifer!H:H,MATCH(B531,Aquifer!C:C,0))</f>
        <v>71.31</v>
      </c>
      <c r="I531" s="8">
        <f>INDEX(surface_water_body!E:E,MATCH(B531,surface_water_body!A:A,0))</f>
        <v>0.59807361441632478</v>
      </c>
      <c r="J531" s="8">
        <f>INDEX(Aquifer!J:J,MATCH(B531,Aquifer!C:C,0))*100</f>
        <v>68.74382369350009</v>
      </c>
      <c r="K531" s="8">
        <f>(INDEX(Tariff!D:D,MATCH(Adaptation!A531,Tariff!A:A,0)))*100</f>
        <v>0</v>
      </c>
      <c r="L531" s="8">
        <v>70.25</v>
      </c>
      <c r="M531" s="8">
        <v>5.5</v>
      </c>
      <c r="N531" s="8">
        <v>97.300224643999996</v>
      </c>
      <c r="P531" s="15"/>
      <c r="Q531">
        <f t="shared" si="149"/>
        <v>3</v>
      </c>
      <c r="R531">
        <f t="shared" si="150"/>
        <v>2</v>
      </c>
      <c r="S531">
        <f t="shared" si="151"/>
        <v>1</v>
      </c>
      <c r="T531" s="36">
        <f t="shared" si="152"/>
        <v>4</v>
      </c>
      <c r="U531" s="36">
        <f t="shared" si="153"/>
        <v>3</v>
      </c>
      <c r="V531" s="36">
        <f t="shared" si="154"/>
        <v>2</v>
      </c>
      <c r="W531" s="36">
        <f t="shared" si="155"/>
        <v>1</v>
      </c>
      <c r="X531" s="36">
        <f t="shared" si="156"/>
        <v>3</v>
      </c>
      <c r="Y531" s="36">
        <f t="shared" si="157"/>
        <v>1</v>
      </c>
      <c r="Z531" s="36">
        <f t="shared" si="158"/>
        <v>2</v>
      </c>
      <c r="AA531" s="36">
        <f t="shared" si="159"/>
        <v>3</v>
      </c>
      <c r="AB531" s="36">
        <f t="shared" si="160"/>
        <v>4</v>
      </c>
      <c r="AC531" s="170">
        <f t="shared" si="161"/>
        <v>2.3636363636363638</v>
      </c>
      <c r="AD531" s="36">
        <f t="shared" si="162"/>
        <v>2</v>
      </c>
      <c r="AE531" s="36" t="str">
        <f t="shared" si="148"/>
        <v>Moderatly Suitable</v>
      </c>
      <c r="AF531" s="171">
        <f t="shared" si="163"/>
        <v>8.7999999999999995E-2</v>
      </c>
      <c r="AG531" s="36" t="str">
        <f t="shared" si="164"/>
        <v>Very Low</v>
      </c>
    </row>
    <row r="532" spans="1:33" x14ac:dyDescent="0.25">
      <c r="A532" t="str">
        <f>INDEX(Aquifer!A:A,MATCH(B532,Aquifer!C:C,0))</f>
        <v>uttar pradesh</v>
      </c>
      <c r="B532" s="29" t="s">
        <v>619</v>
      </c>
      <c r="C532" s="8">
        <v>4.8600000000000003</v>
      </c>
      <c r="D532" s="7">
        <f>INDEX(Aquifer!L:L,MATCH(B532,Aquifer!C:C,0))*100</f>
        <v>188.23463620992521</v>
      </c>
      <c r="E532" s="7">
        <v>92.8</v>
      </c>
      <c r="F532" s="7">
        <v>71.989542085490925</v>
      </c>
      <c r="G532" s="8">
        <v>3</v>
      </c>
      <c r="H532" s="8">
        <f>INDEX(Aquifer!H:H,MATCH(B532,Aquifer!C:C,0))</f>
        <v>75.12</v>
      </c>
      <c r="I532" s="8">
        <f>INDEX(surface_water_body!E:E,MATCH(B532,surface_water_body!A:A,0))</f>
        <v>0.26071667457367492</v>
      </c>
      <c r="J532" s="8">
        <f>INDEX(Aquifer!J:J,MATCH(B532,Aquifer!C:C,0))*100</f>
        <v>72.735233738329825</v>
      </c>
      <c r="K532" s="8">
        <f>(INDEX(Tariff!D:D,MATCH(Adaptation!A532,Tariff!A:A,0)))*100</f>
        <v>0</v>
      </c>
      <c r="L532" s="8">
        <v>87.53</v>
      </c>
      <c r="M532" s="8">
        <v>10.3</v>
      </c>
      <c r="N532" s="8">
        <v>95.808913600000011</v>
      </c>
      <c r="P532" s="15"/>
      <c r="Q532">
        <f t="shared" si="149"/>
        <v>3</v>
      </c>
      <c r="R532">
        <f t="shared" si="150"/>
        <v>2</v>
      </c>
      <c r="S532">
        <f t="shared" si="151"/>
        <v>1</v>
      </c>
      <c r="T532" s="36">
        <f t="shared" si="152"/>
        <v>4</v>
      </c>
      <c r="U532" s="36">
        <f t="shared" si="153"/>
        <v>4</v>
      </c>
      <c r="V532" s="36">
        <f t="shared" si="154"/>
        <v>2</v>
      </c>
      <c r="W532" s="36">
        <f t="shared" si="155"/>
        <v>1</v>
      </c>
      <c r="X532" s="36">
        <f t="shared" si="156"/>
        <v>3</v>
      </c>
      <c r="Y532" s="36">
        <f t="shared" si="157"/>
        <v>1</v>
      </c>
      <c r="Z532" s="36">
        <f t="shared" si="158"/>
        <v>1</v>
      </c>
      <c r="AA532" s="36">
        <f t="shared" si="159"/>
        <v>2</v>
      </c>
      <c r="AB532" s="36">
        <f t="shared" si="160"/>
        <v>4</v>
      </c>
      <c r="AC532" s="170">
        <f t="shared" si="161"/>
        <v>2.1818181818181817</v>
      </c>
      <c r="AD532" s="36">
        <f t="shared" si="162"/>
        <v>2</v>
      </c>
      <c r="AE532" s="36" t="str">
        <f t="shared" si="148"/>
        <v>Moderatly Suitable</v>
      </c>
      <c r="AF532" s="171">
        <f t="shared" si="163"/>
        <v>4.4999999999999998E-2</v>
      </c>
      <c r="AG532" s="36" t="str">
        <f t="shared" si="164"/>
        <v>Very Low</v>
      </c>
    </row>
    <row r="533" spans="1:33" x14ac:dyDescent="0.25">
      <c r="A533" t="str">
        <f>INDEX(Aquifer!A:A,MATCH(B533,Aquifer!C:C,0))</f>
        <v>tamil nadu</v>
      </c>
      <c r="B533" s="29" t="s">
        <v>620</v>
      </c>
      <c r="C533" s="8">
        <v>5.6</v>
      </c>
      <c r="D533" s="7">
        <f>INDEX(Aquifer!L:L,MATCH(B533,Aquifer!C:C,0))*100</f>
        <v>104.9077627832116</v>
      </c>
      <c r="E533" s="7">
        <v>50.9</v>
      </c>
      <c r="F533" s="7">
        <v>73.650624216828334</v>
      </c>
      <c r="G533" s="8">
        <v>94</v>
      </c>
      <c r="H533" s="8">
        <f>INDEX(Aquifer!H:H,MATCH(B533,Aquifer!C:C,0))</f>
        <v>99.12</v>
      </c>
      <c r="I533" s="8">
        <f>INDEX(surface_water_body!E:E,MATCH(B533,surface_water_body!A:A,0))</f>
        <v>0.53007462267529393</v>
      </c>
      <c r="J533" s="8">
        <f>INDEX(Aquifer!J:J,MATCH(B533,Aquifer!C:C,0))*100</f>
        <v>27.89433513954075</v>
      </c>
      <c r="K533" s="8">
        <f>(INDEX(Tariff!D:D,MATCH(Adaptation!A533,Tariff!A:A,0)))*100</f>
        <v>0</v>
      </c>
      <c r="L533" s="8">
        <v>80</v>
      </c>
      <c r="M533" s="8">
        <v>6.52</v>
      </c>
      <c r="N533" s="8">
        <v>84.705003050000002</v>
      </c>
      <c r="P533" s="15"/>
      <c r="Q533">
        <f t="shared" si="149"/>
        <v>4</v>
      </c>
      <c r="R533">
        <f t="shared" si="150"/>
        <v>4</v>
      </c>
      <c r="S533">
        <f t="shared" si="151"/>
        <v>2</v>
      </c>
      <c r="T533" s="36">
        <f t="shared" si="152"/>
        <v>4</v>
      </c>
      <c r="U533" s="36">
        <f t="shared" si="153"/>
        <v>1</v>
      </c>
      <c r="V533" s="36">
        <f t="shared" si="154"/>
        <v>2</v>
      </c>
      <c r="W533" s="36">
        <f t="shared" si="155"/>
        <v>1</v>
      </c>
      <c r="X533" s="36">
        <f t="shared" si="156"/>
        <v>2</v>
      </c>
      <c r="Y533" s="36">
        <f t="shared" si="157"/>
        <v>1</v>
      </c>
      <c r="Z533" s="36">
        <f t="shared" si="158"/>
        <v>1</v>
      </c>
      <c r="AA533" s="36">
        <f t="shared" si="159"/>
        <v>3</v>
      </c>
      <c r="AB533" s="36">
        <f t="shared" si="160"/>
        <v>4</v>
      </c>
      <c r="AC533" s="170">
        <f t="shared" si="161"/>
        <v>2.5454545454545454</v>
      </c>
      <c r="AD533" s="36">
        <f t="shared" si="162"/>
        <v>3</v>
      </c>
      <c r="AE533" s="36" t="str">
        <f t="shared" si="148"/>
        <v>Highly Suitable</v>
      </c>
      <c r="AF533" s="171">
        <f t="shared" si="163"/>
        <v>0.22</v>
      </c>
      <c r="AG533" s="36" t="str">
        <f t="shared" si="164"/>
        <v>Low</v>
      </c>
    </row>
    <row r="534" spans="1:33" x14ac:dyDescent="0.25">
      <c r="A534" t="str">
        <f>INDEX(Aquifer!A:A,MATCH(B534,Aquifer!C:C,0))</f>
        <v>jammu and kashmir</v>
      </c>
      <c r="B534" s="29" t="s">
        <v>621</v>
      </c>
      <c r="C534" s="9">
        <v>4.5715263965505999</v>
      </c>
      <c r="D534" s="7">
        <f>INDEX(Aquifer!L:L,MATCH(B534,Aquifer!C:C,0))*100</f>
        <v>195.0694456051211</v>
      </c>
      <c r="E534" s="7">
        <v>36.200000000000003</v>
      </c>
      <c r="F534" s="7">
        <v>65.620057210163225</v>
      </c>
      <c r="G534" s="8">
        <v>100</v>
      </c>
      <c r="H534" s="8">
        <f>INDEX(Aquifer!H:H,MATCH(B534,Aquifer!C:C,0))</f>
        <v>30.52</v>
      </c>
      <c r="I534" s="8">
        <f>INDEX(surface_water_body!E:E,MATCH(B534,surface_water_body!A:A,0))</f>
        <v>3.5716928538410721E-2</v>
      </c>
      <c r="J534" s="8">
        <f>INDEX(Aquifer!J:J,MATCH(B534,Aquifer!C:C,0))*100</f>
        <v>22.609645310740444</v>
      </c>
      <c r="K534" s="8">
        <f>(INDEX(Tariff!D:D,MATCH(Adaptation!A534,Tariff!A:A,0)))*100</f>
        <v>235</v>
      </c>
      <c r="L534" s="8">
        <v>14.549999999999999</v>
      </c>
      <c r="M534" s="8">
        <v>5.8</v>
      </c>
      <c r="N534" s="8">
        <v>88.32</v>
      </c>
      <c r="P534" s="15"/>
      <c r="Q534">
        <f t="shared" si="149"/>
        <v>3</v>
      </c>
      <c r="R534">
        <f t="shared" si="150"/>
        <v>2</v>
      </c>
      <c r="S534">
        <f t="shared" si="151"/>
        <v>3</v>
      </c>
      <c r="T534" s="36">
        <f t="shared" si="152"/>
        <v>3</v>
      </c>
      <c r="U534" s="36">
        <f t="shared" si="153"/>
        <v>1</v>
      </c>
      <c r="V534" s="36">
        <f t="shared" si="154"/>
        <v>4</v>
      </c>
      <c r="W534" s="36">
        <f t="shared" si="155"/>
        <v>1</v>
      </c>
      <c r="X534" s="36">
        <f t="shared" si="156"/>
        <v>1</v>
      </c>
      <c r="Y534" s="36">
        <f t="shared" si="157"/>
        <v>3</v>
      </c>
      <c r="Z534" s="36">
        <f t="shared" si="158"/>
        <v>4</v>
      </c>
      <c r="AA534" s="36">
        <f t="shared" si="159"/>
        <v>3</v>
      </c>
      <c r="AB534" s="36">
        <f t="shared" si="160"/>
        <v>4</v>
      </c>
      <c r="AC534" s="170">
        <f t="shared" si="161"/>
        <v>2.8181818181818183</v>
      </c>
      <c r="AD534" s="36">
        <f t="shared" si="162"/>
        <v>3</v>
      </c>
      <c r="AE534" s="36" t="str">
        <f t="shared" si="148"/>
        <v>Highly Suitable</v>
      </c>
      <c r="AF534" s="171">
        <f t="shared" si="163"/>
        <v>0.52700000000000002</v>
      </c>
      <c r="AG534" s="36" t="str">
        <f t="shared" si="164"/>
        <v>Moderate</v>
      </c>
    </row>
    <row r="535" spans="1:33" x14ac:dyDescent="0.25">
      <c r="A535" t="str">
        <f>INDEX(Aquifer!A:A,MATCH(B535,Aquifer!C:C,0))</f>
        <v>telangana</v>
      </c>
      <c r="B535" s="29" t="s">
        <v>164</v>
      </c>
      <c r="C535" s="9">
        <v>5.1654894319758</v>
      </c>
      <c r="D535" s="7">
        <f>INDEX(Aquifer!L:L,MATCH(B535,Aquifer!C:C,0))*100</f>
        <v>156.66692506746108</v>
      </c>
      <c r="E535" s="7">
        <v>68.599999999999994</v>
      </c>
      <c r="F535" s="7">
        <v>65.051853274438258</v>
      </c>
      <c r="G535" s="8">
        <v>100</v>
      </c>
      <c r="H535" s="8">
        <f>INDEX(Aquifer!H:H,MATCH(B535,Aquifer!C:C,0))</f>
        <v>32.39</v>
      </c>
      <c r="I535" s="8">
        <f>INDEX(surface_water_body!E:E,MATCH(B535,surface_water_body!A:A,0))</f>
        <v>0.73890149009759365</v>
      </c>
      <c r="J535" s="8">
        <f>INDEX(Aquifer!J:J,MATCH(B535,Aquifer!C:C,0))*100</f>
        <v>60.452292593228997</v>
      </c>
      <c r="K535" s="8">
        <f>(INDEX(Tariff!D:D,MATCH(Adaptation!A535,Tariff!A:A,0)))*100</f>
        <v>0</v>
      </c>
      <c r="L535" s="8">
        <v>38.590000000000003</v>
      </c>
      <c r="M535" s="8">
        <v>6.78</v>
      </c>
      <c r="N535" s="8">
        <v>87.244049309999994</v>
      </c>
      <c r="P535" s="15"/>
      <c r="Q535">
        <f t="shared" si="149"/>
        <v>3</v>
      </c>
      <c r="R535">
        <f t="shared" si="150"/>
        <v>3</v>
      </c>
      <c r="S535">
        <f t="shared" si="151"/>
        <v>2</v>
      </c>
      <c r="T535" s="36">
        <f t="shared" si="152"/>
        <v>3</v>
      </c>
      <c r="U535" s="36">
        <f t="shared" si="153"/>
        <v>1</v>
      </c>
      <c r="V535" s="36">
        <f t="shared" si="154"/>
        <v>4</v>
      </c>
      <c r="W535" s="36">
        <f t="shared" si="155"/>
        <v>1</v>
      </c>
      <c r="X535" s="36">
        <f t="shared" si="156"/>
        <v>3</v>
      </c>
      <c r="Y535" s="36">
        <f t="shared" si="157"/>
        <v>1</v>
      </c>
      <c r="Z535" s="36">
        <f t="shared" si="158"/>
        <v>3</v>
      </c>
      <c r="AA535" s="36">
        <f t="shared" si="159"/>
        <v>3</v>
      </c>
      <c r="AB535" s="36">
        <f t="shared" si="160"/>
        <v>4</v>
      </c>
      <c r="AC535" s="170">
        <f t="shared" si="161"/>
        <v>2.7272727272727271</v>
      </c>
      <c r="AD535" s="36">
        <f t="shared" si="162"/>
        <v>3</v>
      </c>
      <c r="AE535" s="36" t="str">
        <f t="shared" si="148"/>
        <v>Highly Suitable</v>
      </c>
      <c r="AF535" s="171">
        <f t="shared" si="163"/>
        <v>0.41699999999999998</v>
      </c>
      <c r="AG535" s="36" t="str">
        <f t="shared" si="164"/>
        <v>Moderate</v>
      </c>
    </row>
    <row r="536" spans="1:33" x14ac:dyDescent="0.25">
      <c r="A536" t="str">
        <f>INDEX(Aquifer!A:A,MATCH(B536,Aquifer!C:C,0))</f>
        <v>jammu and kashmir</v>
      </c>
      <c r="B536" s="29" t="s">
        <v>622</v>
      </c>
      <c r="C536" s="8">
        <v>4.0999999999999996</v>
      </c>
      <c r="D536" s="7" t="e">
        <f>INDEX(Aquifer!L:L,MATCH(B536,Aquifer!C:C,0))*100</f>
        <v>#N/A</v>
      </c>
      <c r="E536" s="7">
        <v>100</v>
      </c>
      <c r="F536" s="7">
        <v>62.484788781364088</v>
      </c>
      <c r="G536" s="8">
        <v>0</v>
      </c>
      <c r="H536" s="8">
        <f>INDEX(Aquifer!H:H,MATCH(B536,Aquifer!C:C,0))</f>
        <v>43.67</v>
      </c>
      <c r="I536" s="8">
        <f>INDEX(surface_water_body!E:E,MATCH(B536,surface_water_body!A:A,0))</f>
        <v>1.2679887849415402E-3</v>
      </c>
      <c r="J536" s="8" t="e">
        <f>INDEX(Aquifer!J:J,MATCH(B536,Aquifer!C:C,0))*100</f>
        <v>#N/A</v>
      </c>
      <c r="K536" s="8">
        <f>(INDEX(Tariff!D:D,MATCH(Adaptation!A536,Tariff!A:A,0)))*100</f>
        <v>235</v>
      </c>
      <c r="L536" s="8">
        <v>1.0699999999999998</v>
      </c>
      <c r="M536" s="8">
        <v>20.7</v>
      </c>
      <c r="N536" s="8">
        <v>93.740000000000009</v>
      </c>
      <c r="P536" s="15"/>
      <c r="Q536">
        <f t="shared" si="149"/>
        <v>2</v>
      </c>
      <c r="R536" t="e">
        <f t="shared" si="150"/>
        <v>#N/A</v>
      </c>
      <c r="S536">
        <f t="shared" si="151"/>
        <v>1</v>
      </c>
      <c r="T536" s="36">
        <f t="shared" si="152"/>
        <v>3</v>
      </c>
      <c r="U536" s="36">
        <f t="shared" si="153"/>
        <v>4</v>
      </c>
      <c r="V536" s="36">
        <f t="shared" si="154"/>
        <v>4</v>
      </c>
      <c r="W536" s="36">
        <f t="shared" si="155"/>
        <v>1</v>
      </c>
      <c r="X536" s="36" t="e">
        <f t="shared" si="156"/>
        <v>#N/A</v>
      </c>
      <c r="Y536" s="36">
        <f t="shared" si="157"/>
        <v>3</v>
      </c>
      <c r="Z536" s="36">
        <f t="shared" si="158"/>
        <v>4</v>
      </c>
      <c r="AA536" s="36">
        <f t="shared" si="159"/>
        <v>1</v>
      </c>
      <c r="AB536" s="36">
        <f t="shared" si="160"/>
        <v>4</v>
      </c>
      <c r="AC536" s="170"/>
      <c r="AF536" s="171"/>
      <c r="AG536" s="36" t="s">
        <v>95</v>
      </c>
    </row>
    <row r="537" spans="1:33" x14ac:dyDescent="0.25">
      <c r="A537" t="str">
        <f>INDEX(Aquifer!A:A,MATCH(B537,Aquifer!C:C,0))</f>
        <v>uttar pradesh</v>
      </c>
      <c r="B537" s="29" t="s">
        <v>623</v>
      </c>
      <c r="C537" s="9">
        <v>4.8137346925840996</v>
      </c>
      <c r="D537" s="7">
        <f>INDEX(Aquifer!L:L,MATCH(B537,Aquifer!C:C,0))*100</f>
        <v>163.08489922684436</v>
      </c>
      <c r="E537" s="7">
        <v>93</v>
      </c>
      <c r="F537" s="7">
        <v>77.843473994111875</v>
      </c>
      <c r="G537" s="8">
        <v>10</v>
      </c>
      <c r="H537" s="8">
        <f>INDEX(Aquifer!H:H,MATCH(B537,Aquifer!C:C,0))</f>
        <v>65.94</v>
      </c>
      <c r="I537" s="8">
        <f>INDEX(surface_water_body!E:E,MATCH(B537,surface_water_body!A:A,0))</f>
        <v>0.83252729824160532</v>
      </c>
      <c r="J537" s="8">
        <f>INDEX(Aquifer!J:J,MATCH(B537,Aquifer!C:C,0))*100</f>
        <v>48.374775433631697</v>
      </c>
      <c r="K537" s="8">
        <f>(INDEX(Tariff!D:D,MATCH(Adaptation!A537,Tariff!A:A,0)))*100</f>
        <v>0</v>
      </c>
      <c r="L537" s="8">
        <v>77.17</v>
      </c>
      <c r="M537" s="8">
        <v>14.2</v>
      </c>
      <c r="N537" s="8">
        <v>95.538259780000004</v>
      </c>
      <c r="P537" s="15"/>
      <c r="Q537">
        <f t="shared" si="149"/>
        <v>3</v>
      </c>
      <c r="R537">
        <f t="shared" si="150"/>
        <v>3</v>
      </c>
      <c r="S537">
        <f t="shared" si="151"/>
        <v>1</v>
      </c>
      <c r="T537" s="36">
        <f t="shared" si="152"/>
        <v>4</v>
      </c>
      <c r="U537" s="36">
        <f t="shared" si="153"/>
        <v>4</v>
      </c>
      <c r="V537" s="36">
        <f t="shared" si="154"/>
        <v>3</v>
      </c>
      <c r="W537" s="36">
        <f t="shared" si="155"/>
        <v>1</v>
      </c>
      <c r="X537" s="36">
        <f t="shared" si="156"/>
        <v>2</v>
      </c>
      <c r="Y537" s="36">
        <f t="shared" si="157"/>
        <v>1</v>
      </c>
      <c r="Z537" s="36">
        <f t="shared" si="158"/>
        <v>1</v>
      </c>
      <c r="AA537" s="36">
        <f t="shared" si="159"/>
        <v>2</v>
      </c>
      <c r="AB537" s="36">
        <f t="shared" si="160"/>
        <v>4</v>
      </c>
      <c r="AC537" s="170">
        <f t="shared" si="161"/>
        <v>2.2727272727272729</v>
      </c>
      <c r="AD537" s="36">
        <f t="shared" si="162"/>
        <v>2</v>
      </c>
      <c r="AE537" s="36" t="str">
        <f t="shared" si="148"/>
        <v>Moderatly Suitable</v>
      </c>
      <c r="AF537" s="171">
        <f t="shared" si="163"/>
        <v>6.2E-2</v>
      </c>
      <c r="AG537" s="36" t="str">
        <f t="shared" si="164"/>
        <v>Very Low</v>
      </c>
    </row>
    <row r="538" spans="1:33" x14ac:dyDescent="0.25">
      <c r="A538" t="str">
        <f>INDEX(Aquifer!A:A,MATCH(B538,Aquifer!C:C,0))</f>
        <v>tamil nadu</v>
      </c>
      <c r="B538" s="29" t="s">
        <v>624</v>
      </c>
      <c r="C538" s="9">
        <v>5.3387800432860004</v>
      </c>
      <c r="D538" s="7">
        <f>INDEX(Aquifer!L:L,MATCH(B538,Aquifer!C:C,0))*100</f>
        <v>111.68012439093854</v>
      </c>
      <c r="E538" s="7">
        <v>52</v>
      </c>
      <c r="F538" s="7">
        <v>57.596421125781795</v>
      </c>
      <c r="G538" s="8">
        <v>78</v>
      </c>
      <c r="H538" s="8">
        <f>INDEX(Aquifer!H:H,MATCH(B538,Aquifer!C:C,0))</f>
        <v>65.41</v>
      </c>
      <c r="I538" s="8">
        <f>INDEX(surface_water_body!E:E,MATCH(B538,surface_water_body!A:A,0))</f>
        <v>136.70230174312533</v>
      </c>
      <c r="J538" s="8">
        <f>INDEX(Aquifer!J:J,MATCH(B538,Aquifer!C:C,0))*100</f>
        <v>34.720035919213835</v>
      </c>
      <c r="K538" s="8">
        <f>(INDEX(Tariff!D:D,MATCH(Adaptation!A538,Tariff!A:A,0)))*100</f>
        <v>0</v>
      </c>
      <c r="L538" s="8">
        <v>37.03</v>
      </c>
      <c r="M538" s="8">
        <v>9.43</v>
      </c>
      <c r="N538" s="8">
        <v>95.370388200000008</v>
      </c>
      <c r="P538" s="15"/>
      <c r="Q538">
        <f t="shared" si="149"/>
        <v>4</v>
      </c>
      <c r="R538">
        <f t="shared" si="150"/>
        <v>4</v>
      </c>
      <c r="S538">
        <f t="shared" si="151"/>
        <v>2</v>
      </c>
      <c r="T538" s="36">
        <f t="shared" si="152"/>
        <v>3</v>
      </c>
      <c r="U538" s="36">
        <f t="shared" si="153"/>
        <v>1</v>
      </c>
      <c r="V538" s="36">
        <f t="shared" si="154"/>
        <v>3</v>
      </c>
      <c r="W538" s="36">
        <f t="shared" si="155"/>
        <v>4</v>
      </c>
      <c r="X538" s="36">
        <f t="shared" si="156"/>
        <v>2</v>
      </c>
      <c r="Y538" s="36">
        <f t="shared" si="157"/>
        <v>1</v>
      </c>
      <c r="Z538" s="36">
        <f t="shared" si="158"/>
        <v>3</v>
      </c>
      <c r="AA538" s="36">
        <f t="shared" si="159"/>
        <v>3</v>
      </c>
      <c r="AB538" s="36">
        <f t="shared" si="160"/>
        <v>4</v>
      </c>
      <c r="AC538" s="170">
        <f t="shared" si="161"/>
        <v>3</v>
      </c>
      <c r="AD538" s="36">
        <f t="shared" si="162"/>
        <v>3</v>
      </c>
      <c r="AE538" s="36" t="str">
        <f t="shared" si="148"/>
        <v>Highly Suitable</v>
      </c>
      <c r="AF538" s="171">
        <f t="shared" si="163"/>
        <v>0.74399999999999999</v>
      </c>
      <c r="AG538" s="36" t="str">
        <f t="shared" si="164"/>
        <v>High</v>
      </c>
    </row>
    <row r="539" spans="1:33" x14ac:dyDescent="0.25">
      <c r="A539" t="str">
        <f>INDEX(Aquifer!A:A,MATCH(B539,Aquifer!C:C,0))</f>
        <v>uttar pradesh</v>
      </c>
      <c r="B539" s="29" t="s">
        <v>625</v>
      </c>
      <c r="C539" s="9">
        <v>4.7929158685853999</v>
      </c>
      <c r="D539" s="7">
        <f>INDEX(Aquifer!L:L,MATCH(B539,Aquifer!C:C,0))*100</f>
        <v>149.07077896401739</v>
      </c>
      <c r="E539" s="7">
        <v>100</v>
      </c>
      <c r="F539" s="7">
        <v>67.539136752221822</v>
      </c>
      <c r="G539" s="8">
        <v>21</v>
      </c>
      <c r="H539" s="8">
        <f>INDEX(Aquifer!H:H,MATCH(B539,Aquifer!C:C,0))</f>
        <v>77.27</v>
      </c>
      <c r="I539" s="8">
        <f>INDEX(surface_water_body!E:E,MATCH(B539,surface_water_body!A:A,0))</f>
        <v>0.37834322509622137</v>
      </c>
      <c r="J539" s="8">
        <f>INDEX(Aquifer!J:J,MATCH(B539,Aquifer!C:C,0))*100</f>
        <v>71.32946283035109</v>
      </c>
      <c r="K539" s="8">
        <f>(INDEX(Tariff!D:D,MATCH(Adaptation!A539,Tariff!A:A,0)))*100</f>
        <v>0</v>
      </c>
      <c r="L539" s="8">
        <v>84.830000000000013</v>
      </c>
      <c r="M539" s="8">
        <v>13.28</v>
      </c>
      <c r="N539" s="8">
        <v>87.339045799999994</v>
      </c>
      <c r="P539" s="15"/>
      <c r="Q539">
        <f t="shared" si="149"/>
        <v>3</v>
      </c>
      <c r="R539">
        <f t="shared" si="150"/>
        <v>3</v>
      </c>
      <c r="S539">
        <f t="shared" si="151"/>
        <v>1</v>
      </c>
      <c r="T539" s="36">
        <f t="shared" si="152"/>
        <v>4</v>
      </c>
      <c r="U539" s="36">
        <f t="shared" si="153"/>
        <v>4</v>
      </c>
      <c r="V539" s="36">
        <f t="shared" si="154"/>
        <v>2</v>
      </c>
      <c r="W539" s="36">
        <f t="shared" si="155"/>
        <v>1</v>
      </c>
      <c r="X539" s="36">
        <f t="shared" si="156"/>
        <v>3</v>
      </c>
      <c r="Y539" s="36">
        <f t="shared" si="157"/>
        <v>1</v>
      </c>
      <c r="Z539" s="36">
        <f t="shared" si="158"/>
        <v>1</v>
      </c>
      <c r="AA539" s="36">
        <f t="shared" si="159"/>
        <v>2</v>
      </c>
      <c r="AB539" s="36">
        <f t="shared" si="160"/>
        <v>4</v>
      </c>
      <c r="AC539" s="170">
        <f t="shared" si="161"/>
        <v>2.2727272727272729</v>
      </c>
      <c r="AD539" s="36">
        <f t="shared" si="162"/>
        <v>2</v>
      </c>
      <c r="AE539" s="36" t="str">
        <f t="shared" si="148"/>
        <v>Moderatly Suitable</v>
      </c>
      <c r="AF539" s="171">
        <f t="shared" si="163"/>
        <v>6.2E-2</v>
      </c>
      <c r="AG539" s="36" t="str">
        <f t="shared" si="164"/>
        <v>Very Low</v>
      </c>
    </row>
    <row r="540" spans="1:33" x14ac:dyDescent="0.25">
      <c r="A540" t="str">
        <f>INDEX(Aquifer!A:A,MATCH(B540,Aquifer!C:C,0))</f>
        <v>uttarakhand</v>
      </c>
      <c r="B540" s="29" t="s">
        <v>626</v>
      </c>
      <c r="C540" s="9">
        <v>4.5254475815472999</v>
      </c>
      <c r="D540" s="7">
        <f>INDEX(Aquifer!L:L,MATCH(B540,Aquifer!C:C,0))*100</f>
        <v>175.98530298246118</v>
      </c>
      <c r="E540" s="7">
        <v>0</v>
      </c>
      <c r="F540" s="7">
        <v>35.897342819805431</v>
      </c>
      <c r="G540" s="8">
        <v>98</v>
      </c>
      <c r="H540" s="8">
        <f>INDEX(Aquifer!H:H,MATCH(B540,Aquifer!C:C,0))</f>
        <v>0</v>
      </c>
      <c r="I540" s="8">
        <f>INDEX(surface_water_body!E:E,MATCH(B540,surface_water_body!A:A,0))</f>
        <v>2.4812266450986182E-3</v>
      </c>
      <c r="J540" s="8">
        <f>INDEX(Aquifer!J:J,MATCH(B540,Aquifer!C:C,0))*100</f>
        <v>4.6652489373726116</v>
      </c>
      <c r="K540" s="8">
        <f>(INDEX(Tariff!D:D,MATCH(Adaptation!A540,Tariff!A:A,0)))*100</f>
        <v>285</v>
      </c>
      <c r="L540" s="8">
        <v>0.04</v>
      </c>
      <c r="M540" s="8">
        <v>16.983523042022071</v>
      </c>
      <c r="N540" s="8">
        <v>98.658546510000008</v>
      </c>
      <c r="P540" s="15"/>
      <c r="Q540">
        <f t="shared" si="149"/>
        <v>3</v>
      </c>
      <c r="R540">
        <f t="shared" si="150"/>
        <v>3</v>
      </c>
      <c r="S540">
        <f t="shared" si="151"/>
        <v>4</v>
      </c>
      <c r="T540" s="36">
        <f t="shared" si="152"/>
        <v>2</v>
      </c>
      <c r="U540" s="36">
        <f t="shared" si="153"/>
        <v>1</v>
      </c>
      <c r="V540" s="36">
        <f t="shared" si="154"/>
        <v>4</v>
      </c>
      <c r="W540" s="36">
        <f t="shared" si="155"/>
        <v>1</v>
      </c>
      <c r="X540" s="36">
        <f t="shared" si="156"/>
        <v>1</v>
      </c>
      <c r="Y540" s="36">
        <f t="shared" si="157"/>
        <v>3</v>
      </c>
      <c r="Z540" s="36">
        <f t="shared" si="158"/>
        <v>4</v>
      </c>
      <c r="AA540" s="36">
        <f t="shared" si="159"/>
        <v>2</v>
      </c>
      <c r="AB540" s="36">
        <f t="shared" si="160"/>
        <v>4</v>
      </c>
      <c r="AC540" s="170">
        <f t="shared" si="161"/>
        <v>2.8181818181818183</v>
      </c>
      <c r="AD540" s="36">
        <f t="shared" si="162"/>
        <v>3</v>
      </c>
      <c r="AE540" s="36" t="str">
        <f t="shared" si="148"/>
        <v>Highly Suitable</v>
      </c>
      <c r="AF540" s="171">
        <f t="shared" si="163"/>
        <v>0.52700000000000002</v>
      </c>
      <c r="AG540" s="36" t="str">
        <f t="shared" si="164"/>
        <v>Moderate</v>
      </c>
    </row>
    <row r="541" spans="1:33" x14ac:dyDescent="0.25">
      <c r="A541" t="str">
        <f>INDEX(Aquifer!A:A,MATCH(B541,Aquifer!C:C,0))</f>
        <v>jammu and kashmir</v>
      </c>
      <c r="B541" s="29" t="s">
        <v>627</v>
      </c>
      <c r="C541" s="8">
        <v>4.68</v>
      </c>
      <c r="D541" s="7">
        <f>INDEX(Aquifer!L:L,MATCH(B541,Aquifer!C:C,0))*100</f>
        <v>185.17007217028535</v>
      </c>
      <c r="E541" s="7">
        <v>33.4</v>
      </c>
      <c r="F541" s="7">
        <v>38.604969747707294</v>
      </c>
      <c r="G541" s="8">
        <v>100</v>
      </c>
      <c r="H541" s="8">
        <f>INDEX(Aquifer!H:H,MATCH(B541,Aquifer!C:C,0))</f>
        <v>16.59</v>
      </c>
      <c r="I541" s="8">
        <f>INDEX(surface_water_body!E:E,MATCH(B541,surface_water_body!A:A,0))</f>
        <v>1.7884531658667376E-2</v>
      </c>
      <c r="J541" s="8">
        <f>INDEX(Aquifer!J:J,MATCH(B541,Aquifer!C:C,0))*100</f>
        <v>39.519826704374509</v>
      </c>
      <c r="K541" s="8">
        <f>(INDEX(Tariff!D:D,MATCH(Adaptation!A541,Tariff!A:A,0)))*100</f>
        <v>235</v>
      </c>
      <c r="L541" s="8">
        <v>23</v>
      </c>
      <c r="M541" s="8">
        <v>6.9</v>
      </c>
      <c r="N541" s="8">
        <v>88.32</v>
      </c>
      <c r="P541" s="15"/>
      <c r="Q541">
        <f t="shared" si="149"/>
        <v>3</v>
      </c>
      <c r="R541">
        <f t="shared" si="150"/>
        <v>2</v>
      </c>
      <c r="S541">
        <f t="shared" si="151"/>
        <v>3</v>
      </c>
      <c r="T541" s="36">
        <f t="shared" si="152"/>
        <v>2</v>
      </c>
      <c r="U541" s="36">
        <f t="shared" si="153"/>
        <v>1</v>
      </c>
      <c r="V541" s="36">
        <f t="shared" si="154"/>
        <v>4</v>
      </c>
      <c r="W541" s="36">
        <f t="shared" si="155"/>
        <v>1</v>
      </c>
      <c r="X541" s="36">
        <f t="shared" si="156"/>
        <v>2</v>
      </c>
      <c r="Y541" s="36">
        <f t="shared" si="157"/>
        <v>3</v>
      </c>
      <c r="Z541" s="36">
        <f t="shared" si="158"/>
        <v>4</v>
      </c>
      <c r="AA541" s="36">
        <f t="shared" si="159"/>
        <v>3</v>
      </c>
      <c r="AB541" s="36">
        <f t="shared" si="160"/>
        <v>4</v>
      </c>
      <c r="AC541" s="170">
        <f t="shared" si="161"/>
        <v>2.8181818181818183</v>
      </c>
      <c r="AD541" s="36">
        <f t="shared" si="162"/>
        <v>3</v>
      </c>
      <c r="AE541" s="36" t="str">
        <f t="shared" si="148"/>
        <v>Highly Suitable</v>
      </c>
      <c r="AF541" s="171">
        <f t="shared" si="163"/>
        <v>0.52700000000000002</v>
      </c>
      <c r="AG541" s="36" t="str">
        <f t="shared" si="164"/>
        <v>Moderate</v>
      </c>
    </row>
    <row r="542" spans="1:33" x14ac:dyDescent="0.25">
      <c r="A542" t="str">
        <f>INDEX(Aquifer!A:A,MATCH(B542,Aquifer!C:C,0))</f>
        <v>tripura</v>
      </c>
      <c r="B542" s="29" t="s">
        <v>628</v>
      </c>
      <c r="C542" s="8">
        <v>4.58</v>
      </c>
      <c r="D542" s="7">
        <f>INDEX(Aquifer!L:L,MATCH(B542,Aquifer!C:C,0))*100</f>
        <v>215.78441229182147</v>
      </c>
      <c r="E542" s="7">
        <v>22.5</v>
      </c>
      <c r="F542" s="7">
        <v>37.590912805426164</v>
      </c>
      <c r="G542" s="8">
        <v>100</v>
      </c>
      <c r="H542" s="8">
        <f>INDEX(Aquifer!H:H,MATCH(B542,Aquifer!C:C,0))</f>
        <v>11.73</v>
      </c>
      <c r="I542" s="8">
        <f>INDEX(surface_water_body!E:E,MATCH(B542,surface_water_body!A:A,0))</f>
        <v>0</v>
      </c>
      <c r="J542" s="8">
        <f>INDEX(Aquifer!J:J,MATCH(B542,Aquifer!C:C,0))*100</f>
        <v>44.386883973612726</v>
      </c>
      <c r="K542" s="8">
        <f>(INDEX(Tariff!D:D,MATCH(Adaptation!A542,Tariff!A:A,0)))*100</f>
        <v>405</v>
      </c>
      <c r="L542" s="8">
        <v>31.65</v>
      </c>
      <c r="M542" s="8">
        <v>4.2500421351493882</v>
      </c>
      <c r="N542" s="8">
        <v>95.918666096999999</v>
      </c>
      <c r="P542" s="15"/>
      <c r="Q542">
        <f t="shared" si="149"/>
        <v>3</v>
      </c>
      <c r="R542">
        <f t="shared" si="150"/>
        <v>2</v>
      </c>
      <c r="S542">
        <f t="shared" si="151"/>
        <v>4</v>
      </c>
      <c r="T542" s="36">
        <f t="shared" si="152"/>
        <v>2</v>
      </c>
      <c r="U542" s="36">
        <f t="shared" si="153"/>
        <v>1</v>
      </c>
      <c r="V542" s="36">
        <f t="shared" si="154"/>
        <v>4</v>
      </c>
      <c r="W542" s="36">
        <f t="shared" si="155"/>
        <v>1</v>
      </c>
      <c r="X542" s="36">
        <f t="shared" si="156"/>
        <v>2</v>
      </c>
      <c r="Y542" s="36">
        <f t="shared" si="157"/>
        <v>4</v>
      </c>
      <c r="Z542" s="36">
        <f t="shared" si="158"/>
        <v>3</v>
      </c>
      <c r="AA542" s="36">
        <f t="shared" si="159"/>
        <v>4</v>
      </c>
      <c r="AB542" s="36">
        <f t="shared" si="160"/>
        <v>4</v>
      </c>
      <c r="AC542" s="170">
        <f t="shared" si="161"/>
        <v>3</v>
      </c>
      <c r="AD542" s="36">
        <f t="shared" si="162"/>
        <v>3</v>
      </c>
      <c r="AE542" s="36" t="str">
        <f t="shared" si="148"/>
        <v>Highly Suitable</v>
      </c>
      <c r="AF542" s="171">
        <f t="shared" si="163"/>
        <v>0.74399999999999999</v>
      </c>
      <c r="AG542" s="36" t="str">
        <f t="shared" si="164"/>
        <v>High</v>
      </c>
    </row>
    <row r="543" spans="1:33" x14ac:dyDescent="0.25">
      <c r="A543" t="str">
        <f>INDEX(Aquifer!A:A,MATCH(B543,Aquifer!C:C,0))</f>
        <v>tamil nadu</v>
      </c>
      <c r="B543" s="29" t="s">
        <v>629</v>
      </c>
      <c r="C543" s="8">
        <v>5.3</v>
      </c>
      <c r="D543" s="7">
        <f>INDEX(Aquifer!L:L,MATCH(B543,Aquifer!C:C,0))*100</f>
        <v>168.24955467697788</v>
      </c>
      <c r="E543" s="7">
        <v>95.9</v>
      </c>
      <c r="F543" s="7">
        <v>57.701157261432002</v>
      </c>
      <c r="G543" s="8">
        <v>97</v>
      </c>
      <c r="H543" s="8">
        <f>INDEX(Aquifer!H:H,MATCH(B543,Aquifer!C:C,0))</f>
        <v>54.89</v>
      </c>
      <c r="I543" s="8">
        <f>INDEX(surface_water_body!E:E,MATCH(B543,surface_water_body!A:A,0))</f>
        <v>2.3386968795038818</v>
      </c>
      <c r="J543" s="8">
        <f>INDEX(Aquifer!J:J,MATCH(B543,Aquifer!C:C,0))*100</f>
        <v>28.409999105128847</v>
      </c>
      <c r="K543" s="8">
        <f>(INDEX(Tariff!D:D,MATCH(Adaptation!A543,Tariff!A:A,0)))*100</f>
        <v>0</v>
      </c>
      <c r="L543" s="8">
        <v>63.1</v>
      </c>
      <c r="M543" s="8">
        <v>4.74</v>
      </c>
      <c r="N543" s="8">
        <v>94.864654420000008</v>
      </c>
      <c r="P543" s="15"/>
      <c r="Q543">
        <f t="shared" si="149"/>
        <v>4</v>
      </c>
      <c r="R543">
        <f t="shared" si="150"/>
        <v>3</v>
      </c>
      <c r="S543">
        <f t="shared" si="151"/>
        <v>1</v>
      </c>
      <c r="T543" s="36">
        <f t="shared" si="152"/>
        <v>3</v>
      </c>
      <c r="U543" s="36">
        <f t="shared" si="153"/>
        <v>1</v>
      </c>
      <c r="V543" s="36">
        <f t="shared" si="154"/>
        <v>3</v>
      </c>
      <c r="W543" s="36">
        <f t="shared" si="155"/>
        <v>2</v>
      </c>
      <c r="X543" s="36">
        <f t="shared" si="156"/>
        <v>2</v>
      </c>
      <c r="Y543" s="36">
        <f t="shared" si="157"/>
        <v>1</v>
      </c>
      <c r="Z543" s="36">
        <f t="shared" si="158"/>
        <v>2</v>
      </c>
      <c r="AA543" s="36">
        <f t="shared" si="159"/>
        <v>4</v>
      </c>
      <c r="AB543" s="36">
        <f t="shared" si="160"/>
        <v>4</v>
      </c>
      <c r="AC543" s="170">
        <f t="shared" si="161"/>
        <v>2.6363636363636362</v>
      </c>
      <c r="AD543" s="36">
        <f t="shared" si="162"/>
        <v>3</v>
      </c>
      <c r="AE543" s="36" t="str">
        <f t="shared" si="148"/>
        <v>Highly Suitable</v>
      </c>
      <c r="AF543" s="171">
        <f t="shared" si="163"/>
        <v>0.32700000000000001</v>
      </c>
      <c r="AG543" s="36" t="str">
        <f t="shared" si="164"/>
        <v>Low</v>
      </c>
    </row>
    <row r="544" spans="1:33" x14ac:dyDescent="0.25">
      <c r="A544" t="str">
        <f>INDEX(Aquifer!A:A,MATCH(B544,Aquifer!C:C,0))</f>
        <v>kerala</v>
      </c>
      <c r="B544" s="29" t="s">
        <v>630</v>
      </c>
      <c r="C544" s="9">
        <v>5.1455678915594998</v>
      </c>
      <c r="D544" s="7">
        <f>INDEX(Aquifer!L:L,MATCH(B544,Aquifer!C:C,0))*100</f>
        <v>125.39557496229941</v>
      </c>
      <c r="E544" s="7">
        <v>43.9</v>
      </c>
      <c r="F544" s="7">
        <v>38.839477277160128</v>
      </c>
      <c r="G544" s="8">
        <v>93</v>
      </c>
      <c r="H544" s="8">
        <f>INDEX(Aquifer!H:H,MATCH(B544,Aquifer!C:C,0))</f>
        <v>60.94</v>
      </c>
      <c r="I544" s="8">
        <f>INDEX(surface_water_body!E:E,MATCH(B544,surface_water_body!A:A,0))</f>
        <v>1.0335948511322619</v>
      </c>
      <c r="J544" s="8">
        <f>INDEX(Aquifer!J:J,MATCH(B544,Aquifer!C:C,0))*100</f>
        <v>44.000871520109335</v>
      </c>
      <c r="K544" s="8">
        <f>(INDEX(Tariff!D:D,MATCH(Adaptation!A544,Tariff!A:A,0)))*100</f>
        <v>195</v>
      </c>
      <c r="L544" s="8">
        <v>58.53</v>
      </c>
      <c r="M544" s="8">
        <v>7.1</v>
      </c>
      <c r="N544" s="8">
        <v>99.61</v>
      </c>
      <c r="P544" s="15"/>
      <c r="Q544">
        <f t="shared" si="149"/>
        <v>3</v>
      </c>
      <c r="R544">
        <f t="shared" si="150"/>
        <v>4</v>
      </c>
      <c r="S544">
        <f t="shared" si="151"/>
        <v>3</v>
      </c>
      <c r="T544" s="36">
        <f t="shared" si="152"/>
        <v>2</v>
      </c>
      <c r="U544" s="36">
        <f t="shared" si="153"/>
        <v>1</v>
      </c>
      <c r="V544" s="36">
        <f t="shared" si="154"/>
        <v>3</v>
      </c>
      <c r="W544" s="36">
        <f t="shared" si="155"/>
        <v>2</v>
      </c>
      <c r="X544" s="36">
        <f t="shared" si="156"/>
        <v>2</v>
      </c>
      <c r="Y544" s="36">
        <f t="shared" si="157"/>
        <v>3</v>
      </c>
      <c r="Z544" s="36">
        <f t="shared" si="158"/>
        <v>2</v>
      </c>
      <c r="AA544" s="36">
        <f t="shared" si="159"/>
        <v>3</v>
      </c>
      <c r="AB544" s="36">
        <f t="shared" si="160"/>
        <v>4</v>
      </c>
      <c r="AC544" s="170">
        <f t="shared" si="161"/>
        <v>2.8181818181818183</v>
      </c>
      <c r="AD544" s="36">
        <f t="shared" si="162"/>
        <v>3</v>
      </c>
      <c r="AE544" s="36" t="str">
        <f t="shared" si="148"/>
        <v>Highly Suitable</v>
      </c>
      <c r="AF544" s="171">
        <f t="shared" si="163"/>
        <v>0.52700000000000002</v>
      </c>
      <c r="AG544" s="36" t="str">
        <f t="shared" si="164"/>
        <v>Moderate</v>
      </c>
    </row>
    <row r="545" spans="1:33" x14ac:dyDescent="0.25">
      <c r="A545" t="str">
        <f>INDEX(Aquifer!A:A,MATCH(B545,Aquifer!C:C,0))</f>
        <v>karnataka</v>
      </c>
      <c r="B545" s="29" t="s">
        <v>631</v>
      </c>
      <c r="C545" s="9">
        <v>5.2018050586879996</v>
      </c>
      <c r="D545" s="7">
        <f>INDEX(Aquifer!L:L,MATCH(B545,Aquifer!C:C,0))*100</f>
        <v>126.14175123340419</v>
      </c>
      <c r="E545" s="7">
        <v>34.700000000000003</v>
      </c>
      <c r="F545" s="7">
        <v>59.238674496644293</v>
      </c>
      <c r="G545" s="8">
        <v>99</v>
      </c>
      <c r="H545" s="8">
        <f>INDEX(Aquifer!H:H,MATCH(B545,Aquifer!C:C,0))</f>
        <v>32.11</v>
      </c>
      <c r="I545" s="8">
        <f>INDEX(surface_water_body!E:E,MATCH(B545,surface_water_body!A:A,0))</f>
        <v>1.2690523689972786</v>
      </c>
      <c r="J545" s="8">
        <f>INDEX(Aquifer!J:J,MATCH(B545,Aquifer!C:C,0))*100</f>
        <v>12.165273222150546</v>
      </c>
      <c r="K545" s="8">
        <f>(INDEX(Tariff!D:D,MATCH(Adaptation!A545,Tariff!A:A,0)))*100</f>
        <v>0</v>
      </c>
      <c r="L545" s="8">
        <v>50.71</v>
      </c>
      <c r="M545" s="8">
        <v>7</v>
      </c>
      <c r="N545" s="8">
        <v>91.7</v>
      </c>
      <c r="P545" s="15"/>
      <c r="Q545">
        <f t="shared" si="149"/>
        <v>3</v>
      </c>
      <c r="R545">
        <f t="shared" si="150"/>
        <v>4</v>
      </c>
      <c r="S545">
        <f t="shared" si="151"/>
        <v>3</v>
      </c>
      <c r="T545" s="36">
        <f t="shared" si="152"/>
        <v>3</v>
      </c>
      <c r="U545" s="36">
        <f t="shared" si="153"/>
        <v>1</v>
      </c>
      <c r="V545" s="36">
        <f t="shared" si="154"/>
        <v>4</v>
      </c>
      <c r="W545" s="36">
        <f t="shared" si="155"/>
        <v>2</v>
      </c>
      <c r="X545" s="36">
        <f t="shared" si="156"/>
        <v>1</v>
      </c>
      <c r="Y545" s="36">
        <f t="shared" si="157"/>
        <v>1</v>
      </c>
      <c r="Z545" s="36">
        <f t="shared" si="158"/>
        <v>2</v>
      </c>
      <c r="AA545" s="36">
        <f t="shared" si="159"/>
        <v>3</v>
      </c>
      <c r="AB545" s="36">
        <f t="shared" si="160"/>
        <v>4</v>
      </c>
      <c r="AC545" s="170">
        <f t="shared" si="161"/>
        <v>2.7272727272727271</v>
      </c>
      <c r="AD545" s="36">
        <f t="shared" si="162"/>
        <v>3</v>
      </c>
      <c r="AE545" s="36" t="str">
        <f t="shared" si="148"/>
        <v>Highly Suitable</v>
      </c>
      <c r="AF545" s="171">
        <f t="shared" si="163"/>
        <v>0.41699999999999998</v>
      </c>
      <c r="AG545" s="36" t="str">
        <f t="shared" si="164"/>
        <v>Moderate</v>
      </c>
    </row>
    <row r="546" spans="1:33" x14ac:dyDescent="0.25">
      <c r="A546" t="str">
        <f>INDEX(Aquifer!A:A,MATCH(B546,Aquifer!C:C,0))</f>
        <v>telangana</v>
      </c>
      <c r="B546" s="29" t="s">
        <v>632</v>
      </c>
      <c r="C546" s="9">
        <v>5.2685213555206998</v>
      </c>
      <c r="D546" s="7">
        <f>INDEX(Aquifer!L:L,MATCH(B546,Aquifer!C:C,0))*100</f>
        <v>167.25548334149602</v>
      </c>
      <c r="E546" s="7">
        <v>83.5</v>
      </c>
      <c r="F546" s="7">
        <v>65.538072708779609</v>
      </c>
      <c r="G546" s="8">
        <v>100</v>
      </c>
      <c r="H546" s="8">
        <f>INDEX(Aquifer!H:H,MATCH(B546,Aquifer!C:C,0))</f>
        <v>56.86</v>
      </c>
      <c r="I546" s="8">
        <f>INDEX(surface_water_body!E:E,MATCH(B546,surface_water_body!A:A,0))</f>
        <v>0.61176443198781072</v>
      </c>
      <c r="J546" s="8">
        <f>INDEX(Aquifer!J:J,MATCH(B546,Aquifer!C:C,0))*100</f>
        <v>70.456188126891462</v>
      </c>
      <c r="K546" s="8">
        <f>(INDEX(Tariff!D:D,MATCH(Adaptation!A546,Tariff!A:A,0)))*100</f>
        <v>0</v>
      </c>
      <c r="L546" s="8">
        <v>65.649999999999991</v>
      </c>
      <c r="M546" s="8">
        <v>8.44</v>
      </c>
      <c r="N546" s="8">
        <v>92.423629309999995</v>
      </c>
      <c r="P546" s="15"/>
      <c r="Q546">
        <f t="shared" si="149"/>
        <v>4</v>
      </c>
      <c r="R546">
        <f t="shared" si="150"/>
        <v>3</v>
      </c>
      <c r="S546">
        <f t="shared" si="151"/>
        <v>1</v>
      </c>
      <c r="T546" s="36">
        <f t="shared" si="152"/>
        <v>3</v>
      </c>
      <c r="U546" s="36">
        <f t="shared" si="153"/>
        <v>1</v>
      </c>
      <c r="V546" s="36">
        <f t="shared" si="154"/>
        <v>3</v>
      </c>
      <c r="W546" s="36">
        <f t="shared" si="155"/>
        <v>1</v>
      </c>
      <c r="X546" s="36">
        <f t="shared" si="156"/>
        <v>3</v>
      </c>
      <c r="Y546" s="36">
        <f t="shared" si="157"/>
        <v>1</v>
      </c>
      <c r="Z546" s="36">
        <f t="shared" si="158"/>
        <v>2</v>
      </c>
      <c r="AA546" s="36">
        <f t="shared" si="159"/>
        <v>3</v>
      </c>
      <c r="AB546" s="36">
        <f t="shared" si="160"/>
        <v>4</v>
      </c>
      <c r="AC546" s="170">
        <f t="shared" si="161"/>
        <v>2.5454545454545454</v>
      </c>
      <c r="AD546" s="36">
        <f t="shared" si="162"/>
        <v>3</v>
      </c>
      <c r="AE546" s="36" t="str">
        <f t="shared" si="148"/>
        <v>Highly Suitable</v>
      </c>
      <c r="AF546" s="171">
        <f t="shared" si="163"/>
        <v>0.22</v>
      </c>
      <c r="AG546" s="36" t="str">
        <f t="shared" si="164"/>
        <v>Low</v>
      </c>
    </row>
    <row r="547" spans="1:33" x14ac:dyDescent="0.25">
      <c r="A547" t="str">
        <f>INDEX(Aquifer!A:A,MATCH(B547,Aquifer!C:C,0))</f>
        <v>rajasthan</v>
      </c>
      <c r="B547" s="29" t="s">
        <v>633</v>
      </c>
      <c r="C547" s="9">
        <v>4.9776697899258</v>
      </c>
      <c r="D547" s="7">
        <f>INDEX(Aquifer!L:L,MATCH(B547,Aquifer!C:C,0))*100</f>
        <v>157.58023187964585</v>
      </c>
      <c r="E547" s="7">
        <v>60</v>
      </c>
      <c r="F547" s="7">
        <v>63.884901067349098</v>
      </c>
      <c r="G547" s="8">
        <v>73</v>
      </c>
      <c r="H547" s="8">
        <f>INDEX(Aquifer!H:H,MATCH(B547,Aquifer!C:C,0))</f>
        <v>120.76</v>
      </c>
      <c r="I547" s="8">
        <f>INDEX(surface_water_body!E:E,MATCH(B547,surface_water_body!A:A,0))</f>
        <v>0.22243580576985031</v>
      </c>
      <c r="J547" s="8">
        <f>INDEX(Aquifer!J:J,MATCH(B547,Aquifer!C:C,0))*100</f>
        <v>77.783917118894919</v>
      </c>
      <c r="K547" s="8">
        <f>(INDEX(Tariff!D:D,MATCH(Adaptation!A547,Tariff!A:A,0)))*100</f>
        <v>167</v>
      </c>
      <c r="L547" s="8">
        <v>97.08</v>
      </c>
      <c r="M547" s="8">
        <v>14.7</v>
      </c>
      <c r="N547" s="8">
        <v>80.980196939999999</v>
      </c>
      <c r="P547" s="15"/>
      <c r="Q547">
        <f t="shared" si="149"/>
        <v>3</v>
      </c>
      <c r="R547">
        <f t="shared" si="150"/>
        <v>3</v>
      </c>
      <c r="S547">
        <f t="shared" si="151"/>
        <v>2</v>
      </c>
      <c r="T547" s="36">
        <f t="shared" si="152"/>
        <v>3</v>
      </c>
      <c r="U547" s="36">
        <f t="shared" si="153"/>
        <v>2</v>
      </c>
      <c r="V547" s="36">
        <f t="shared" si="154"/>
        <v>1</v>
      </c>
      <c r="W547" s="36">
        <f t="shared" si="155"/>
        <v>1</v>
      </c>
      <c r="X547" s="36">
        <f t="shared" si="156"/>
        <v>4</v>
      </c>
      <c r="Y547" s="36">
        <f t="shared" si="157"/>
        <v>3</v>
      </c>
      <c r="Z547" s="36">
        <f t="shared" si="158"/>
        <v>1</v>
      </c>
      <c r="AA547" s="36">
        <f t="shared" si="159"/>
        <v>2</v>
      </c>
      <c r="AB547" s="36">
        <f t="shared" si="160"/>
        <v>4</v>
      </c>
      <c r="AC547" s="170">
        <f t="shared" si="161"/>
        <v>2.4545454545454546</v>
      </c>
      <c r="AD547" s="36">
        <f t="shared" si="162"/>
        <v>2</v>
      </c>
      <c r="AE547" s="36" t="str">
        <f t="shared" si="148"/>
        <v>Moderatly Suitable</v>
      </c>
      <c r="AF547" s="171">
        <f t="shared" si="163"/>
        <v>0.14299999999999999</v>
      </c>
      <c r="AG547" s="36" t="str">
        <f t="shared" si="164"/>
        <v>Very Low</v>
      </c>
    </row>
    <row r="548" spans="1:33" x14ac:dyDescent="0.25">
      <c r="A548" t="str">
        <f>INDEX(Aquifer!A:A,MATCH(B548,Aquifer!C:C,0))</f>
        <v>madhya pradesh</v>
      </c>
      <c r="B548" s="29" t="s">
        <v>165</v>
      </c>
      <c r="C548" s="9">
        <v>5.2305936910449997</v>
      </c>
      <c r="D548" s="7">
        <f>INDEX(Aquifer!L:L,MATCH(B548,Aquifer!C:C,0))*100</f>
        <v>197.35405044393809</v>
      </c>
      <c r="E548" s="7">
        <v>47</v>
      </c>
      <c r="F548" s="7">
        <v>71.032357473035432</v>
      </c>
      <c r="G548" s="8">
        <v>96</v>
      </c>
      <c r="H548" s="8">
        <f>INDEX(Aquifer!H:H,MATCH(B548,Aquifer!C:C,0))</f>
        <v>78.3</v>
      </c>
      <c r="I548" s="8">
        <f>INDEX(surface_water_body!E:E,MATCH(B548,surface_water_body!A:A,0))</f>
        <v>2.3444031483823253</v>
      </c>
      <c r="J548" s="8">
        <f>INDEX(Aquifer!J:J,MATCH(B548,Aquifer!C:C,0))*100</f>
        <v>54.960414567439187</v>
      </c>
      <c r="K548" s="8">
        <f>(INDEX(Tariff!D:D,MATCH(Adaptation!A548,Tariff!A:A,0)))*100</f>
        <v>135</v>
      </c>
      <c r="L548" s="8">
        <v>74.06</v>
      </c>
      <c r="M548" s="8">
        <v>11.3</v>
      </c>
      <c r="N548" s="8">
        <v>68.47999999999999</v>
      </c>
      <c r="P548" s="15"/>
      <c r="Q548">
        <f t="shared" si="149"/>
        <v>3</v>
      </c>
      <c r="R548">
        <f t="shared" si="150"/>
        <v>2</v>
      </c>
      <c r="S548">
        <f t="shared" si="151"/>
        <v>3</v>
      </c>
      <c r="T548" s="36">
        <f t="shared" si="152"/>
        <v>4</v>
      </c>
      <c r="U548" s="36">
        <f t="shared" si="153"/>
        <v>1</v>
      </c>
      <c r="V548" s="36">
        <f t="shared" si="154"/>
        <v>2</v>
      </c>
      <c r="W548" s="36">
        <f t="shared" si="155"/>
        <v>2</v>
      </c>
      <c r="X548" s="36">
        <f t="shared" si="156"/>
        <v>3</v>
      </c>
      <c r="Y548" s="36">
        <f t="shared" si="157"/>
        <v>2</v>
      </c>
      <c r="Z548" s="36">
        <f t="shared" si="158"/>
        <v>2</v>
      </c>
      <c r="AA548" s="36">
        <f t="shared" si="159"/>
        <v>2</v>
      </c>
      <c r="AB548" s="36">
        <f t="shared" si="160"/>
        <v>3</v>
      </c>
      <c r="AC548" s="170">
        <f t="shared" si="161"/>
        <v>2.5454545454545454</v>
      </c>
      <c r="AD548" s="36">
        <f t="shared" si="162"/>
        <v>3</v>
      </c>
      <c r="AE548" s="36" t="str">
        <f t="shared" si="148"/>
        <v>Highly Suitable</v>
      </c>
      <c r="AF548" s="171">
        <f t="shared" si="163"/>
        <v>0.22</v>
      </c>
      <c r="AG548" s="36" t="str">
        <f t="shared" si="164"/>
        <v>Low</v>
      </c>
    </row>
    <row r="549" spans="1:33" x14ac:dyDescent="0.25">
      <c r="A549" t="str">
        <f>INDEX(Aquifer!A:A,MATCH(B549,Aquifer!C:C,0))</f>
        <v>madhya pradesh</v>
      </c>
      <c r="B549" s="29" t="s">
        <v>166</v>
      </c>
      <c r="C549" s="8">
        <v>5.22</v>
      </c>
      <c r="D549" s="7">
        <f>INDEX(Aquifer!L:L,MATCH(B549,Aquifer!C:C,0))*100</f>
        <v>168.49348542161491</v>
      </c>
      <c r="E549" s="7">
        <v>55.1</v>
      </c>
      <c r="F549" s="7">
        <v>77.84411394119239</v>
      </c>
      <c r="G549" s="8">
        <v>99</v>
      </c>
      <c r="H549" s="8">
        <f>INDEX(Aquifer!H:H,MATCH(B549,Aquifer!C:C,0))</f>
        <v>69.8</v>
      </c>
      <c r="I549" s="8">
        <f>INDEX(surface_water_body!E:E,MATCH(B549,surface_water_body!A:A,0))</f>
        <v>0.53803919631596797</v>
      </c>
      <c r="J549" s="8">
        <f>INDEX(Aquifer!J:J,MATCH(B549,Aquifer!C:C,0))*100</f>
        <v>29.850236767705063</v>
      </c>
      <c r="K549" s="8">
        <f>(INDEX(Tariff!D:D,MATCH(Adaptation!A549,Tariff!A:A,0)))*100</f>
        <v>135</v>
      </c>
      <c r="L549" s="8">
        <v>80.569999999999993</v>
      </c>
      <c r="M549" s="8">
        <v>12.3</v>
      </c>
      <c r="N549" s="8">
        <v>70.13</v>
      </c>
      <c r="P549" s="15"/>
      <c r="Q549">
        <f t="shared" si="149"/>
        <v>3</v>
      </c>
      <c r="R549">
        <f t="shared" si="150"/>
        <v>3</v>
      </c>
      <c r="S549">
        <f t="shared" si="151"/>
        <v>2</v>
      </c>
      <c r="T549" s="36">
        <f t="shared" si="152"/>
        <v>4</v>
      </c>
      <c r="U549" s="36">
        <f t="shared" si="153"/>
        <v>1</v>
      </c>
      <c r="V549" s="36">
        <f t="shared" si="154"/>
        <v>3</v>
      </c>
      <c r="W549" s="36">
        <f t="shared" si="155"/>
        <v>1</v>
      </c>
      <c r="X549" s="36">
        <f t="shared" si="156"/>
        <v>2</v>
      </c>
      <c r="Y549" s="36">
        <f t="shared" si="157"/>
        <v>2</v>
      </c>
      <c r="Z549" s="36">
        <f t="shared" si="158"/>
        <v>1</v>
      </c>
      <c r="AA549" s="36">
        <f t="shared" si="159"/>
        <v>2</v>
      </c>
      <c r="AB549" s="36">
        <f t="shared" si="160"/>
        <v>3</v>
      </c>
      <c r="AC549" s="170">
        <f t="shared" si="161"/>
        <v>2.3636363636363638</v>
      </c>
      <c r="AD549" s="36">
        <f t="shared" si="162"/>
        <v>2</v>
      </c>
      <c r="AE549" s="36" t="str">
        <f t="shared" si="148"/>
        <v>Moderatly Suitable</v>
      </c>
      <c r="AF549" s="171">
        <f t="shared" si="163"/>
        <v>8.7999999999999995E-2</v>
      </c>
      <c r="AG549" s="36" t="str">
        <f t="shared" si="164"/>
        <v>Very Low</v>
      </c>
    </row>
    <row r="550" spans="1:33" x14ac:dyDescent="0.25">
      <c r="A550" t="str">
        <f>INDEX(Aquifer!A:A,MATCH(B550,Aquifer!C:C,0))</f>
        <v>madhya pradesh</v>
      </c>
      <c r="B550" s="29" t="s">
        <v>634</v>
      </c>
      <c r="C550" s="9">
        <v>5.1771723536997003</v>
      </c>
      <c r="D550" s="7">
        <f>INDEX(Aquifer!L:L,MATCH(B550,Aquifer!C:C,0))*100</f>
        <v>199.73499292262844</v>
      </c>
      <c r="E550" s="7">
        <v>42.1</v>
      </c>
      <c r="F550" s="7">
        <v>67.1947782228156</v>
      </c>
      <c r="G550" s="8">
        <v>94</v>
      </c>
      <c r="H550" s="8">
        <f>INDEX(Aquifer!H:H,MATCH(B550,Aquifer!C:C,0))</f>
        <v>65.42</v>
      </c>
      <c r="I550" s="8">
        <f>INDEX(surface_water_body!E:E,MATCH(B550,surface_water_body!A:A,0))</f>
        <v>1.8987523900629553</v>
      </c>
      <c r="J550" s="8">
        <f>INDEX(Aquifer!J:J,MATCH(B550,Aquifer!C:C,0))*100</f>
        <v>55.091444621081855</v>
      </c>
      <c r="K550" s="8">
        <f>(INDEX(Tariff!D:D,MATCH(Adaptation!A550,Tariff!A:A,0)))*100</f>
        <v>135</v>
      </c>
      <c r="L550" s="8">
        <v>75.36</v>
      </c>
      <c r="M550" s="8">
        <v>10.4</v>
      </c>
      <c r="N550" s="8">
        <v>74.84</v>
      </c>
      <c r="P550" s="15"/>
      <c r="Q550">
        <f t="shared" si="149"/>
        <v>3</v>
      </c>
      <c r="R550">
        <f t="shared" si="150"/>
        <v>2</v>
      </c>
      <c r="S550">
        <f t="shared" si="151"/>
        <v>3</v>
      </c>
      <c r="T550" s="36">
        <f t="shared" si="152"/>
        <v>3</v>
      </c>
      <c r="U550" s="36">
        <f t="shared" si="153"/>
        <v>1</v>
      </c>
      <c r="V550" s="36">
        <f t="shared" si="154"/>
        <v>3</v>
      </c>
      <c r="W550" s="36">
        <f t="shared" si="155"/>
        <v>2</v>
      </c>
      <c r="X550" s="36">
        <f t="shared" si="156"/>
        <v>3</v>
      </c>
      <c r="Y550" s="36">
        <f t="shared" si="157"/>
        <v>2</v>
      </c>
      <c r="Z550" s="36">
        <f t="shared" si="158"/>
        <v>1</v>
      </c>
      <c r="AA550" s="36">
        <f t="shared" si="159"/>
        <v>2</v>
      </c>
      <c r="AB550" s="36">
        <f t="shared" si="160"/>
        <v>3</v>
      </c>
      <c r="AC550" s="170">
        <f t="shared" si="161"/>
        <v>2.4545454545454546</v>
      </c>
      <c r="AD550" s="36">
        <f t="shared" si="162"/>
        <v>2</v>
      </c>
      <c r="AE550" s="36" t="str">
        <f t="shared" si="148"/>
        <v>Moderatly Suitable</v>
      </c>
      <c r="AF550" s="171">
        <f t="shared" si="163"/>
        <v>0.14299999999999999</v>
      </c>
      <c r="AG550" s="36" t="str">
        <f t="shared" si="164"/>
        <v>Very Low</v>
      </c>
    </row>
    <row r="551" spans="1:33" x14ac:dyDescent="0.25">
      <c r="A551" t="str">
        <f>INDEX(Aquifer!A:A,MATCH(B551,Aquifer!C:C,0))</f>
        <v>rajasthan</v>
      </c>
      <c r="B551" s="29" t="s">
        <v>635</v>
      </c>
      <c r="C551" s="9">
        <v>5.4945609884988</v>
      </c>
      <c r="D551" s="7">
        <f>INDEX(Aquifer!L:L,MATCH(B551,Aquifer!C:C,0))*100</f>
        <v>182.35491335362914</v>
      </c>
      <c r="E551" s="7">
        <v>46.6</v>
      </c>
      <c r="F551" s="7">
        <v>75.879686856201076</v>
      </c>
      <c r="G551" s="8">
        <v>99</v>
      </c>
      <c r="H551" s="8">
        <f>INDEX(Aquifer!H:H,MATCH(B551,Aquifer!C:C,0))</f>
        <v>156.43</v>
      </c>
      <c r="I551" s="8">
        <f>INDEX(surface_water_body!E:E,MATCH(B551,surface_water_body!A:A,0))</f>
        <v>0.46436459444812112</v>
      </c>
      <c r="J551" s="8">
        <f>INDEX(Aquifer!J:J,MATCH(B551,Aquifer!C:C,0))*100</f>
        <v>44.500556158708385</v>
      </c>
      <c r="K551" s="8">
        <f>(INDEX(Tariff!D:D,MATCH(Adaptation!A551,Tariff!A:A,0)))*100</f>
        <v>167</v>
      </c>
      <c r="L551" s="8">
        <v>92.2</v>
      </c>
      <c r="M551" s="8">
        <v>8.8000000000000007</v>
      </c>
      <c r="N551" s="8">
        <v>77.028852670000006</v>
      </c>
      <c r="P551" s="15"/>
      <c r="Q551">
        <f t="shared" si="149"/>
        <v>4</v>
      </c>
      <c r="R551">
        <f t="shared" si="150"/>
        <v>2</v>
      </c>
      <c r="S551">
        <f t="shared" si="151"/>
        <v>3</v>
      </c>
      <c r="T551" s="36">
        <f t="shared" si="152"/>
        <v>4</v>
      </c>
      <c r="U551" s="36">
        <f t="shared" si="153"/>
        <v>1</v>
      </c>
      <c r="V551" s="36">
        <f t="shared" si="154"/>
        <v>1</v>
      </c>
      <c r="W551" s="36">
        <f t="shared" si="155"/>
        <v>1</v>
      </c>
      <c r="X551" s="36">
        <f t="shared" si="156"/>
        <v>2</v>
      </c>
      <c r="Y551" s="36">
        <f t="shared" si="157"/>
        <v>3</v>
      </c>
      <c r="Z551" s="36">
        <f t="shared" si="158"/>
        <v>1</v>
      </c>
      <c r="AA551" s="36">
        <f t="shared" si="159"/>
        <v>3</v>
      </c>
      <c r="AB551" s="36">
        <f t="shared" si="160"/>
        <v>3</v>
      </c>
      <c r="AC551" s="170">
        <f t="shared" si="161"/>
        <v>2.4545454545454546</v>
      </c>
      <c r="AD551" s="36">
        <f t="shared" si="162"/>
        <v>2</v>
      </c>
      <c r="AE551" s="36" t="str">
        <f t="shared" si="148"/>
        <v>Moderatly Suitable</v>
      </c>
      <c r="AF551" s="171">
        <f t="shared" si="163"/>
        <v>0.14299999999999999</v>
      </c>
      <c r="AG551" s="36" t="str">
        <f t="shared" si="164"/>
        <v>Very Low</v>
      </c>
    </row>
    <row r="552" spans="1:33" x14ac:dyDescent="0.25">
      <c r="A552" t="str">
        <f>INDEX(Aquifer!A:A,MATCH(B552,Aquifer!C:C,0))</f>
        <v>rajasthan</v>
      </c>
      <c r="B552" s="29" t="s">
        <v>167</v>
      </c>
      <c r="C552" s="9">
        <v>5.1403164973614999</v>
      </c>
      <c r="D552" s="7">
        <f>INDEX(Aquifer!L:L,MATCH(B552,Aquifer!C:C,0))*100</f>
        <v>128.61965889305617</v>
      </c>
      <c r="E552" s="7">
        <v>20.9</v>
      </c>
      <c r="F552" s="7">
        <v>69.803225721020155</v>
      </c>
      <c r="G552" s="8">
        <v>51</v>
      </c>
      <c r="H552" s="8">
        <f>INDEX(Aquifer!H:H,MATCH(B552,Aquifer!C:C,0))</f>
        <v>125.84</v>
      </c>
      <c r="I552" s="8">
        <f>INDEX(surface_water_body!E:E,MATCH(B552,surface_water_body!A:A,0))</f>
        <v>0</v>
      </c>
      <c r="J552" s="8">
        <f>INDEX(Aquifer!J:J,MATCH(B552,Aquifer!C:C,0))*100</f>
        <v>80.936355666513933</v>
      </c>
      <c r="K552" s="8">
        <f>(INDEX(Tariff!D:D,MATCH(Adaptation!A552,Tariff!A:A,0)))*100</f>
        <v>167</v>
      </c>
      <c r="L552" s="8">
        <v>91.710000000000008</v>
      </c>
      <c r="M552" s="8">
        <v>36.1</v>
      </c>
      <c r="N552" s="8">
        <v>20.398426382</v>
      </c>
      <c r="P552" s="15"/>
      <c r="Q552">
        <f t="shared" si="149"/>
        <v>3</v>
      </c>
      <c r="R552">
        <f t="shared" si="150"/>
        <v>4</v>
      </c>
      <c r="S552">
        <f t="shared" si="151"/>
        <v>4</v>
      </c>
      <c r="T552" s="36">
        <f t="shared" si="152"/>
        <v>4</v>
      </c>
      <c r="U552" s="36">
        <f t="shared" si="153"/>
        <v>2</v>
      </c>
      <c r="V552" s="36">
        <f t="shared" si="154"/>
        <v>1</v>
      </c>
      <c r="W552" s="36">
        <f t="shared" si="155"/>
        <v>1</v>
      </c>
      <c r="X552" s="36">
        <f t="shared" si="156"/>
        <v>4</v>
      </c>
      <c r="Y552" s="36">
        <f t="shared" si="157"/>
        <v>3</v>
      </c>
      <c r="Z552" s="36">
        <f t="shared" si="158"/>
        <v>1</v>
      </c>
      <c r="AA552" s="36">
        <f t="shared" si="159"/>
        <v>1</v>
      </c>
      <c r="AB552" s="36">
        <f t="shared" si="160"/>
        <v>1</v>
      </c>
      <c r="AC552" s="170">
        <f t="shared" si="161"/>
        <v>2.4545454545454546</v>
      </c>
      <c r="AD552" s="36">
        <f t="shared" si="162"/>
        <v>2</v>
      </c>
      <c r="AE552" s="36" t="str">
        <f t="shared" si="148"/>
        <v>Moderatly Suitable</v>
      </c>
      <c r="AF552" s="171">
        <f t="shared" si="163"/>
        <v>0.14299999999999999</v>
      </c>
      <c r="AG552" s="36" t="str">
        <f t="shared" si="164"/>
        <v>Very Low</v>
      </c>
    </row>
    <row r="553" spans="1:33" x14ac:dyDescent="0.25">
      <c r="A553" t="str">
        <f>INDEX(Aquifer!A:A,MATCH(B553,Aquifer!C:C,0))</f>
        <v>gujarat</v>
      </c>
      <c r="B553" s="29" t="s">
        <v>168</v>
      </c>
      <c r="C553" s="8">
        <v>5.41</v>
      </c>
      <c r="D553" s="7">
        <f>INDEX(Aquifer!L:L,MATCH(B553,Aquifer!C:C,0))*100</f>
        <v>178.05826374749984</v>
      </c>
      <c r="E553" s="7">
        <v>33.200000000000003</v>
      </c>
      <c r="F553" s="7">
        <v>76.675696042689268</v>
      </c>
      <c r="G553" s="8">
        <v>100</v>
      </c>
      <c r="H553" s="8">
        <f>INDEX(Aquifer!H:H,MATCH(B553,Aquifer!C:C,0))</f>
        <v>39.49</v>
      </c>
      <c r="I553" s="8">
        <f>INDEX(surface_water_body!E:E,MATCH(B553,surface_water_body!A:A,0))</f>
        <v>1.5178377414853763</v>
      </c>
      <c r="J553" s="8">
        <f>INDEX(Aquifer!J:J,MATCH(B553,Aquifer!C:C,0))*100</f>
        <v>61.234992365741405</v>
      </c>
      <c r="K553" s="8">
        <f>(INDEX(Tariff!D:D,MATCH(Adaptation!A553,Tariff!A:A,0)))*100</f>
        <v>60</v>
      </c>
      <c r="L553" s="8">
        <v>90.36</v>
      </c>
      <c r="M553" s="8">
        <v>7</v>
      </c>
      <c r="N553" s="8">
        <v>61.739999999999995</v>
      </c>
      <c r="P553" s="15"/>
      <c r="Q553">
        <f t="shared" si="149"/>
        <v>4</v>
      </c>
      <c r="R553">
        <f t="shared" si="150"/>
        <v>3</v>
      </c>
      <c r="S553">
        <f t="shared" si="151"/>
        <v>3</v>
      </c>
      <c r="T553" s="36">
        <f t="shared" si="152"/>
        <v>4</v>
      </c>
      <c r="U553" s="36">
        <f t="shared" si="153"/>
        <v>1</v>
      </c>
      <c r="V553" s="36">
        <f t="shared" si="154"/>
        <v>4</v>
      </c>
      <c r="W553" s="36">
        <f t="shared" si="155"/>
        <v>2</v>
      </c>
      <c r="X553" s="36">
        <f t="shared" si="156"/>
        <v>3</v>
      </c>
      <c r="Y553" s="36">
        <f t="shared" si="157"/>
        <v>1</v>
      </c>
      <c r="Z553" s="36">
        <f t="shared" si="158"/>
        <v>1</v>
      </c>
      <c r="AA553" s="36">
        <f t="shared" si="159"/>
        <v>3</v>
      </c>
      <c r="AB553" s="36">
        <f t="shared" si="160"/>
        <v>3</v>
      </c>
      <c r="AC553" s="170">
        <f t="shared" si="161"/>
        <v>2.8181818181818183</v>
      </c>
      <c r="AD553" s="36">
        <f t="shared" si="162"/>
        <v>3</v>
      </c>
      <c r="AE553" s="36" t="str">
        <f t="shared" si="148"/>
        <v>Highly Suitable</v>
      </c>
      <c r="AF553" s="171">
        <f t="shared" si="163"/>
        <v>0.52700000000000002</v>
      </c>
      <c r="AG553" s="36" t="str">
        <f t="shared" si="164"/>
        <v>Moderate</v>
      </c>
    </row>
    <row r="554" spans="1:33" x14ac:dyDescent="0.25">
      <c r="A554" t="str">
        <f>INDEX(Aquifer!A:A,MATCH(B554,Aquifer!C:C,0))</f>
        <v>gujarat</v>
      </c>
      <c r="B554" s="29" t="s">
        <v>169</v>
      </c>
      <c r="C554" s="8">
        <v>5.57</v>
      </c>
      <c r="D554" s="7">
        <f>INDEX(Aquifer!L:L,MATCH(B554,Aquifer!C:C,0))*100</f>
        <v>194.90760735115916</v>
      </c>
      <c r="E554" s="7">
        <v>23.9</v>
      </c>
      <c r="F554" s="7">
        <v>74.24606916726006</v>
      </c>
      <c r="G554" s="8">
        <v>99</v>
      </c>
      <c r="H554" s="8">
        <f>INDEX(Aquifer!H:H,MATCH(B554,Aquifer!C:C,0))</f>
        <v>56.5</v>
      </c>
      <c r="I554" s="8">
        <f>INDEX(surface_water_body!E:E,MATCH(B554,surface_water_body!A:A,0))</f>
        <v>0.43980749031386274</v>
      </c>
      <c r="J554" s="8">
        <f>INDEX(Aquifer!J:J,MATCH(B554,Aquifer!C:C,0))*100</f>
        <v>59.709081805094819</v>
      </c>
      <c r="K554" s="8">
        <f>(INDEX(Tariff!D:D,MATCH(Adaptation!A554,Tariff!A:A,0)))*100</f>
        <v>60</v>
      </c>
      <c r="L554" s="8">
        <v>92.86</v>
      </c>
      <c r="M554" s="8">
        <v>10.674854908546306</v>
      </c>
      <c r="N554" s="8">
        <v>54.79</v>
      </c>
      <c r="P554" s="15"/>
      <c r="Q554">
        <f t="shared" si="149"/>
        <v>4</v>
      </c>
      <c r="R554">
        <f t="shared" si="150"/>
        <v>2</v>
      </c>
      <c r="S554">
        <f t="shared" si="151"/>
        <v>4</v>
      </c>
      <c r="T554" s="36">
        <f t="shared" si="152"/>
        <v>4</v>
      </c>
      <c r="U554" s="36">
        <f t="shared" si="153"/>
        <v>1</v>
      </c>
      <c r="V554" s="36">
        <f t="shared" si="154"/>
        <v>3</v>
      </c>
      <c r="W554" s="36">
        <f t="shared" si="155"/>
        <v>1</v>
      </c>
      <c r="X554" s="36">
        <f t="shared" si="156"/>
        <v>3</v>
      </c>
      <c r="Y554" s="36">
        <f t="shared" si="157"/>
        <v>1</v>
      </c>
      <c r="Z554" s="36">
        <f t="shared" si="158"/>
        <v>1</v>
      </c>
      <c r="AA554" s="36">
        <f t="shared" si="159"/>
        <v>2</v>
      </c>
      <c r="AB554" s="36">
        <f t="shared" si="160"/>
        <v>2</v>
      </c>
      <c r="AC554" s="170">
        <f t="shared" si="161"/>
        <v>2.4545454545454546</v>
      </c>
      <c r="AD554" s="36">
        <f t="shared" si="162"/>
        <v>2</v>
      </c>
      <c r="AE554" s="36" t="str">
        <f t="shared" si="148"/>
        <v>Moderatly Suitable</v>
      </c>
      <c r="AF554" s="171">
        <f t="shared" si="163"/>
        <v>0.14299999999999999</v>
      </c>
      <c r="AG554" s="36" t="str">
        <f t="shared" si="164"/>
        <v>Very Low</v>
      </c>
    </row>
    <row r="555" spans="1:33" x14ac:dyDescent="0.25">
      <c r="A555" t="str">
        <f>INDEX(Aquifer!A:A,MATCH(B555,Aquifer!C:C,0))</f>
        <v>rajasthan</v>
      </c>
      <c r="B555" s="29" t="s">
        <v>170</v>
      </c>
      <c r="C555" s="9">
        <v>5.0387606384341996</v>
      </c>
      <c r="D555" s="7">
        <f>INDEX(Aquifer!L:L,MATCH(B555,Aquifer!C:C,0))*100</f>
        <v>169.12706574477915</v>
      </c>
      <c r="E555" s="7">
        <v>89.6</v>
      </c>
      <c r="F555" s="7">
        <v>80.428853804388609</v>
      </c>
      <c r="G555" s="8">
        <v>45</v>
      </c>
      <c r="H555" s="8">
        <f>INDEX(Aquifer!H:H,MATCH(B555,Aquifer!C:C,0))</f>
        <v>39.53</v>
      </c>
      <c r="I555" s="8">
        <f>INDEX(surface_water_body!E:E,MATCH(B555,surface_water_body!A:A,0))</f>
        <v>0</v>
      </c>
      <c r="J555" s="8">
        <f>INDEX(Aquifer!J:J,MATCH(B555,Aquifer!C:C,0))*100</f>
        <v>67.507340229948142</v>
      </c>
      <c r="K555" s="8">
        <f>(INDEX(Tariff!D:D,MATCH(Adaptation!A555,Tariff!A:A,0)))*100</f>
        <v>167</v>
      </c>
      <c r="L555" s="8">
        <v>2.67</v>
      </c>
      <c r="M555" s="8">
        <v>13</v>
      </c>
      <c r="N555" s="8">
        <v>11.011092604</v>
      </c>
      <c r="P555" s="15"/>
      <c r="Q555">
        <f t="shared" si="149"/>
        <v>3</v>
      </c>
      <c r="R555">
        <f t="shared" si="150"/>
        <v>3</v>
      </c>
      <c r="S555">
        <f t="shared" si="151"/>
        <v>1</v>
      </c>
      <c r="T555" s="36">
        <f t="shared" si="152"/>
        <v>4</v>
      </c>
      <c r="U555" s="36">
        <f t="shared" si="153"/>
        <v>3</v>
      </c>
      <c r="V555" s="36">
        <f t="shared" si="154"/>
        <v>4</v>
      </c>
      <c r="W555" s="36">
        <f t="shared" si="155"/>
        <v>1</v>
      </c>
      <c r="X555" s="36">
        <f t="shared" si="156"/>
        <v>3</v>
      </c>
      <c r="Y555" s="36">
        <f t="shared" si="157"/>
        <v>3</v>
      </c>
      <c r="Z555" s="36">
        <f t="shared" si="158"/>
        <v>4</v>
      </c>
      <c r="AA555" s="36">
        <f t="shared" si="159"/>
        <v>2</v>
      </c>
      <c r="AB555" s="36">
        <f t="shared" si="160"/>
        <v>1</v>
      </c>
      <c r="AC555" s="170">
        <f t="shared" si="161"/>
        <v>2.6363636363636362</v>
      </c>
      <c r="AD555" s="36">
        <f t="shared" si="162"/>
        <v>3</v>
      </c>
      <c r="AE555" s="36" t="str">
        <f t="shared" si="148"/>
        <v>Highly Suitable</v>
      </c>
      <c r="AF555" s="171">
        <f t="shared" si="163"/>
        <v>0.32700000000000001</v>
      </c>
      <c r="AG555" s="36" t="str">
        <f t="shared" si="164"/>
        <v>Low</v>
      </c>
    </row>
    <row r="556" spans="1:33" x14ac:dyDescent="0.25">
      <c r="A556" t="str">
        <f>INDEX(Aquifer!A:A,MATCH(B556,Aquifer!C:C,0))</f>
        <v>gujarat</v>
      </c>
      <c r="B556" s="29" t="s">
        <v>171</v>
      </c>
      <c r="C556" s="9">
        <v>5.5596143495007997</v>
      </c>
      <c r="D556" s="7">
        <f>INDEX(Aquifer!L:L,MATCH(B556,Aquifer!C:C,0))*100</f>
        <v>156.07528792439001</v>
      </c>
      <c r="E556" s="7">
        <v>64</v>
      </c>
      <c r="F556" s="7">
        <v>77.300106482732318</v>
      </c>
      <c r="G556" s="8">
        <v>100</v>
      </c>
      <c r="H556" s="8">
        <f>INDEX(Aquifer!H:H,MATCH(B556,Aquifer!C:C,0))</f>
        <v>36.42</v>
      </c>
      <c r="I556" s="8">
        <f>INDEX(surface_water_body!E:E,MATCH(B556,surface_water_body!A:A,0))</f>
        <v>0.49438563388859447</v>
      </c>
      <c r="J556" s="8">
        <f>INDEX(Aquifer!J:J,MATCH(B556,Aquifer!C:C,0))*100</f>
        <v>60.231014547528225</v>
      </c>
      <c r="K556" s="8">
        <f>(INDEX(Tariff!D:D,MATCH(Adaptation!A556,Tariff!A:A,0)))*100</f>
        <v>60</v>
      </c>
      <c r="L556" s="8">
        <v>92.9</v>
      </c>
      <c r="M556" s="8">
        <v>9.4</v>
      </c>
      <c r="N556" s="8">
        <v>59.03</v>
      </c>
      <c r="P556" s="15"/>
      <c r="Q556">
        <f t="shared" si="149"/>
        <v>4</v>
      </c>
      <c r="R556">
        <f t="shared" si="150"/>
        <v>3</v>
      </c>
      <c r="S556">
        <f t="shared" si="151"/>
        <v>2</v>
      </c>
      <c r="T556" s="36">
        <f t="shared" si="152"/>
        <v>4</v>
      </c>
      <c r="U556" s="36">
        <f t="shared" si="153"/>
        <v>1</v>
      </c>
      <c r="V556" s="36">
        <f t="shared" si="154"/>
        <v>4</v>
      </c>
      <c r="W556" s="36">
        <f t="shared" si="155"/>
        <v>1</v>
      </c>
      <c r="X556" s="36">
        <f t="shared" si="156"/>
        <v>3</v>
      </c>
      <c r="Y556" s="36">
        <f t="shared" si="157"/>
        <v>1</v>
      </c>
      <c r="Z556" s="36">
        <f t="shared" si="158"/>
        <v>1</v>
      </c>
      <c r="AA556" s="36">
        <f t="shared" si="159"/>
        <v>3</v>
      </c>
      <c r="AB556" s="36">
        <f t="shared" si="160"/>
        <v>2</v>
      </c>
      <c r="AC556" s="170">
        <f t="shared" si="161"/>
        <v>2.5454545454545454</v>
      </c>
      <c r="AD556" s="36">
        <f t="shared" si="162"/>
        <v>3</v>
      </c>
      <c r="AE556" s="36" t="str">
        <f t="shared" si="148"/>
        <v>Highly Suitable</v>
      </c>
      <c r="AF556" s="171">
        <f t="shared" si="163"/>
        <v>0.22</v>
      </c>
      <c r="AG556" s="36" t="str">
        <f t="shared" si="164"/>
        <v>Low</v>
      </c>
    </row>
    <row r="557" spans="1:33" x14ac:dyDescent="0.25">
      <c r="A557" t="str">
        <f>INDEX(Aquifer!A:A,MATCH(B557,Aquifer!C:C,0))</f>
        <v>rajasthan</v>
      </c>
      <c r="B557" s="29" t="s">
        <v>636</v>
      </c>
      <c r="C557" s="9">
        <v>5.3111430191003999</v>
      </c>
      <c r="D557" s="7">
        <f>INDEX(Aquifer!L:L,MATCH(B557,Aquifer!C:C,0))*100</f>
        <v>190.09197348827703</v>
      </c>
      <c r="E557" s="7">
        <v>50.6</v>
      </c>
      <c r="F557" s="7">
        <v>69.774204939656414</v>
      </c>
      <c r="G557" s="8">
        <v>100</v>
      </c>
      <c r="H557" s="8">
        <f>INDEX(Aquifer!H:H,MATCH(B557,Aquifer!C:C,0))</f>
        <v>116.59</v>
      </c>
      <c r="I557" s="8">
        <f>INDEX(surface_water_body!E:E,MATCH(B557,surface_water_body!A:A,0))</f>
        <v>5.7747070007013406</v>
      </c>
      <c r="J557" s="8">
        <f>INDEX(Aquifer!J:J,MATCH(B557,Aquifer!C:C,0))*100</f>
        <v>54.171312882077075</v>
      </c>
      <c r="K557" s="8">
        <f>(INDEX(Tariff!D:D,MATCH(Adaptation!A557,Tariff!A:A,0)))*100</f>
        <v>167</v>
      </c>
      <c r="L557" s="8">
        <v>86.53</v>
      </c>
      <c r="M557" s="8">
        <v>5.4</v>
      </c>
      <c r="N557" s="8">
        <v>74.643827680000001</v>
      </c>
      <c r="P557" s="15"/>
      <c r="Q557">
        <f t="shared" si="149"/>
        <v>4</v>
      </c>
      <c r="R557">
        <f t="shared" si="150"/>
        <v>2</v>
      </c>
      <c r="S557">
        <f t="shared" si="151"/>
        <v>2</v>
      </c>
      <c r="T557" s="36">
        <f t="shared" si="152"/>
        <v>4</v>
      </c>
      <c r="U557" s="36">
        <f t="shared" si="153"/>
        <v>1</v>
      </c>
      <c r="V557" s="36">
        <f t="shared" si="154"/>
        <v>1</v>
      </c>
      <c r="W557" s="36">
        <f t="shared" si="155"/>
        <v>4</v>
      </c>
      <c r="X557" s="36">
        <f t="shared" si="156"/>
        <v>3</v>
      </c>
      <c r="Y557" s="36">
        <f t="shared" si="157"/>
        <v>3</v>
      </c>
      <c r="Z557" s="36">
        <f t="shared" si="158"/>
        <v>1</v>
      </c>
      <c r="AA557" s="36">
        <f t="shared" si="159"/>
        <v>3</v>
      </c>
      <c r="AB557" s="36">
        <f t="shared" si="160"/>
        <v>3</v>
      </c>
      <c r="AC557" s="170">
        <f t="shared" si="161"/>
        <v>2.7272727272727271</v>
      </c>
      <c r="AD557" s="36">
        <f t="shared" si="162"/>
        <v>3</v>
      </c>
      <c r="AE557" s="36" t="str">
        <f t="shared" si="148"/>
        <v>Highly Suitable</v>
      </c>
      <c r="AF557" s="171">
        <f t="shared" si="163"/>
        <v>0.41699999999999998</v>
      </c>
      <c r="AG557" s="36" t="str">
        <f t="shared" si="164"/>
        <v>Moderate</v>
      </c>
    </row>
    <row r="558" spans="1:33" x14ac:dyDescent="0.25">
      <c r="A558" t="str">
        <f>INDEX(Aquifer!A:A,MATCH(B558,Aquifer!C:C,0))</f>
        <v>madhya pradesh</v>
      </c>
      <c r="B558" s="29" t="s">
        <v>637</v>
      </c>
      <c r="C558" s="9">
        <v>5.4127518928254998</v>
      </c>
      <c r="D558" s="7">
        <f>INDEX(Aquifer!L:L,MATCH(B558,Aquifer!C:C,0))*100</f>
        <v>196.45183029040004</v>
      </c>
      <c r="E558" s="7">
        <v>43.6</v>
      </c>
      <c r="F558" s="7">
        <v>72.71170045544315</v>
      </c>
      <c r="G558" s="8">
        <v>100</v>
      </c>
      <c r="H558" s="8">
        <f>INDEX(Aquifer!H:H,MATCH(B558,Aquifer!C:C,0))</f>
        <v>104.57</v>
      </c>
      <c r="I558" s="8">
        <f>INDEX(surface_water_body!E:E,MATCH(B558,surface_water_body!A:A,0))</f>
        <v>0.32038663129458772</v>
      </c>
      <c r="J558" s="8">
        <f>INDEX(Aquifer!J:J,MATCH(B558,Aquifer!C:C,0))*100</f>
        <v>64.00220367303001</v>
      </c>
      <c r="K558" s="8">
        <f>(INDEX(Tariff!D:D,MATCH(Adaptation!A558,Tariff!A:A,0)))*100</f>
        <v>135</v>
      </c>
      <c r="L558" s="8">
        <v>86.92</v>
      </c>
      <c r="M558" s="8">
        <v>15</v>
      </c>
      <c r="N558" s="8">
        <v>76.5</v>
      </c>
      <c r="P558" s="15"/>
      <c r="Q558">
        <f t="shared" si="149"/>
        <v>4</v>
      </c>
      <c r="R558">
        <f t="shared" si="150"/>
        <v>2</v>
      </c>
      <c r="S558">
        <f t="shared" si="151"/>
        <v>3</v>
      </c>
      <c r="T558" s="36">
        <f t="shared" si="152"/>
        <v>4</v>
      </c>
      <c r="U558" s="36">
        <f t="shared" si="153"/>
        <v>1</v>
      </c>
      <c r="V558" s="36">
        <f t="shared" si="154"/>
        <v>1</v>
      </c>
      <c r="W558" s="36">
        <f t="shared" si="155"/>
        <v>1</v>
      </c>
      <c r="X558" s="36">
        <f t="shared" si="156"/>
        <v>3</v>
      </c>
      <c r="Y558" s="36">
        <f t="shared" si="157"/>
        <v>2</v>
      </c>
      <c r="Z558" s="36">
        <f t="shared" si="158"/>
        <v>1</v>
      </c>
      <c r="AA558" s="36">
        <f t="shared" si="159"/>
        <v>2</v>
      </c>
      <c r="AB558" s="36">
        <f t="shared" si="160"/>
        <v>3</v>
      </c>
      <c r="AC558" s="170">
        <f t="shared" si="161"/>
        <v>2.3636363636363638</v>
      </c>
      <c r="AD558" s="36">
        <f t="shared" si="162"/>
        <v>2</v>
      </c>
      <c r="AE558" s="36" t="str">
        <f t="shared" si="148"/>
        <v>Moderatly Suitable</v>
      </c>
      <c r="AF558" s="171">
        <f t="shared" si="163"/>
        <v>8.7999999999999995E-2</v>
      </c>
      <c r="AG558" s="36" t="str">
        <f t="shared" si="164"/>
        <v>Very Low</v>
      </c>
    </row>
    <row r="559" spans="1:33" x14ac:dyDescent="0.25">
      <c r="A559" t="str">
        <f>INDEX(Aquifer!A:A,MATCH(B559,Aquifer!C:C,0))</f>
        <v>haryana</v>
      </c>
      <c r="B559" s="29" t="s">
        <v>172</v>
      </c>
      <c r="C559" s="8">
        <v>4.8600000000000003</v>
      </c>
      <c r="D559" s="7">
        <f>INDEX(Aquifer!L:L,MATCH(B559,Aquifer!C:C,0))*100</f>
        <v>168.42191169669655</v>
      </c>
      <c r="E559" s="7">
        <v>66.099999999999994</v>
      </c>
      <c r="F559" s="7">
        <v>77.12392829306313</v>
      </c>
      <c r="G559" s="8">
        <v>98</v>
      </c>
      <c r="H559" s="8">
        <f>INDEX(Aquifer!H:H,MATCH(B559,Aquifer!C:C,0))</f>
        <v>80.22</v>
      </c>
      <c r="I559" s="8">
        <f>INDEX(surface_water_body!E:E,MATCH(B559,surface_water_body!A:A,0))</f>
        <v>2.8496115964204521E-2</v>
      </c>
      <c r="J559" s="8">
        <f>INDEX(Aquifer!J:J,MATCH(B559,Aquifer!C:C,0))*100</f>
        <v>74.689468337284111</v>
      </c>
      <c r="K559" s="8">
        <f>(INDEX(Tariff!D:D,MATCH(Adaptation!A559,Tariff!A:A,0)))*100</f>
        <v>10</v>
      </c>
      <c r="L559" s="8">
        <v>87.47</v>
      </c>
      <c r="M559" s="8">
        <v>5.4</v>
      </c>
      <c r="N559" s="8">
        <v>76.92</v>
      </c>
      <c r="P559" s="15"/>
      <c r="Q559">
        <f t="shared" si="149"/>
        <v>3</v>
      </c>
      <c r="R559">
        <f t="shared" si="150"/>
        <v>3</v>
      </c>
      <c r="S559">
        <f t="shared" si="151"/>
        <v>2</v>
      </c>
      <c r="T559" s="36">
        <f t="shared" si="152"/>
        <v>4</v>
      </c>
      <c r="U559" s="36">
        <f t="shared" si="153"/>
        <v>1</v>
      </c>
      <c r="V559" s="36">
        <f t="shared" si="154"/>
        <v>2</v>
      </c>
      <c r="W559" s="36">
        <f t="shared" si="155"/>
        <v>1</v>
      </c>
      <c r="X559" s="36">
        <f t="shared" si="156"/>
        <v>3</v>
      </c>
      <c r="Y559" s="36">
        <f t="shared" si="157"/>
        <v>1</v>
      </c>
      <c r="Z559" s="36">
        <f t="shared" si="158"/>
        <v>1</v>
      </c>
      <c r="AA559" s="36">
        <f t="shared" si="159"/>
        <v>3</v>
      </c>
      <c r="AB559" s="36">
        <f t="shared" si="160"/>
        <v>3</v>
      </c>
      <c r="AC559" s="170">
        <f t="shared" si="161"/>
        <v>2.3636363636363638</v>
      </c>
      <c r="AD559" s="36">
        <f t="shared" si="162"/>
        <v>2</v>
      </c>
      <c r="AE559" s="36" t="str">
        <f t="shared" si="148"/>
        <v>Moderatly Suitable</v>
      </c>
      <c r="AF559" s="171">
        <f t="shared" si="163"/>
        <v>8.7999999999999995E-2</v>
      </c>
      <c r="AG559" s="36" t="str">
        <f t="shared" si="164"/>
        <v>Very Low</v>
      </c>
    </row>
    <row r="560" spans="1:33" x14ac:dyDescent="0.25">
      <c r="A560" t="str">
        <f>INDEX(Aquifer!A:A,MATCH(B560,Aquifer!C:C,0))</f>
        <v>gujarat</v>
      </c>
      <c r="B560" s="29" t="s">
        <v>173</v>
      </c>
      <c r="C560" s="8">
        <v>5.59</v>
      </c>
      <c r="D560" s="7">
        <f>INDEX(Aquifer!L:L,MATCH(B560,Aquifer!C:C,0))*100</f>
        <v>132.19704854454025</v>
      </c>
      <c r="E560" s="7">
        <v>52.6</v>
      </c>
      <c r="F560" s="7">
        <v>77.978407635898023</v>
      </c>
      <c r="G560" s="8">
        <v>100</v>
      </c>
      <c r="H560" s="8">
        <f>INDEX(Aquifer!H:H,MATCH(B560,Aquifer!C:C,0))</f>
        <v>45.9</v>
      </c>
      <c r="I560" s="8">
        <f>INDEX(surface_water_body!E:E,MATCH(B560,surface_water_body!A:A,0))</f>
        <v>0.90266958125409946</v>
      </c>
      <c r="J560" s="8">
        <f>INDEX(Aquifer!J:J,MATCH(B560,Aquifer!C:C,0))*100</f>
        <v>73.75621187022746</v>
      </c>
      <c r="K560" s="8">
        <f>(INDEX(Tariff!D:D,MATCH(Adaptation!A560,Tariff!A:A,0)))*100</f>
        <v>60</v>
      </c>
      <c r="L560" s="8">
        <v>98.68</v>
      </c>
      <c r="M560" s="8">
        <v>13.49602709677907</v>
      </c>
      <c r="N560" s="8">
        <v>60.33</v>
      </c>
      <c r="P560" s="15"/>
      <c r="Q560">
        <f t="shared" si="149"/>
        <v>4</v>
      </c>
      <c r="R560">
        <f t="shared" si="150"/>
        <v>4</v>
      </c>
      <c r="S560">
        <f t="shared" si="151"/>
        <v>2</v>
      </c>
      <c r="T560" s="36">
        <f t="shared" si="152"/>
        <v>4</v>
      </c>
      <c r="U560" s="36">
        <f t="shared" si="153"/>
        <v>1</v>
      </c>
      <c r="V560" s="36">
        <f t="shared" si="154"/>
        <v>4</v>
      </c>
      <c r="W560" s="36">
        <f t="shared" si="155"/>
        <v>1</v>
      </c>
      <c r="X560" s="36">
        <f t="shared" si="156"/>
        <v>3</v>
      </c>
      <c r="Y560" s="36">
        <f t="shared" si="157"/>
        <v>1</v>
      </c>
      <c r="Z560" s="36">
        <f t="shared" si="158"/>
        <v>1</v>
      </c>
      <c r="AA560" s="36">
        <f t="shared" si="159"/>
        <v>2</v>
      </c>
      <c r="AB560" s="36">
        <f t="shared" si="160"/>
        <v>3</v>
      </c>
      <c r="AC560" s="170">
        <f t="shared" si="161"/>
        <v>2.6363636363636362</v>
      </c>
      <c r="AD560" s="36">
        <f t="shared" si="162"/>
        <v>3</v>
      </c>
      <c r="AE560" s="36" t="str">
        <f t="shared" si="148"/>
        <v>Highly Suitable</v>
      </c>
      <c r="AF560" s="171">
        <f t="shared" si="163"/>
        <v>0.32700000000000001</v>
      </c>
      <c r="AG560" s="36" t="str">
        <f t="shared" si="164"/>
        <v>Low</v>
      </c>
    </row>
    <row r="561" spans="1:33" x14ac:dyDescent="0.25">
      <c r="A561" t="str">
        <f>INDEX(Aquifer!A:A,MATCH(B561,Aquifer!C:C,0))</f>
        <v>rajasthan</v>
      </c>
      <c r="B561" s="29" t="s">
        <v>174</v>
      </c>
      <c r="C561" s="9">
        <v>5.4042343310229999</v>
      </c>
      <c r="D561" s="7">
        <f>INDEX(Aquifer!L:L,MATCH(B561,Aquifer!C:C,0))*100</f>
        <v>125.45175788373919</v>
      </c>
      <c r="E561" s="7">
        <v>24.7</v>
      </c>
      <c r="F561" s="7">
        <v>72.059629794010917</v>
      </c>
      <c r="G561" s="8">
        <v>85</v>
      </c>
      <c r="H561" s="8">
        <f>INDEX(Aquifer!H:H,MATCH(B561,Aquifer!C:C,0))</f>
        <v>181.68</v>
      </c>
      <c r="I561" s="8">
        <f>INDEX(surface_water_body!E:E,MATCH(B561,surface_water_body!A:A,0))</f>
        <v>4.6844308734904153E-2</v>
      </c>
      <c r="J561" s="8">
        <f>INDEX(Aquifer!J:J,MATCH(B561,Aquifer!C:C,0))*100</f>
        <v>72.903659785625194</v>
      </c>
      <c r="K561" s="8">
        <f>(INDEX(Tariff!D:D,MATCH(Adaptation!A561,Tariff!A:A,0)))*100</f>
        <v>167</v>
      </c>
      <c r="L561" s="8">
        <v>99.9</v>
      </c>
      <c r="M561" s="8">
        <v>33.6</v>
      </c>
      <c r="N561" s="8">
        <v>38.958427130000004</v>
      </c>
      <c r="P561" s="15"/>
      <c r="Q561">
        <f t="shared" si="149"/>
        <v>4</v>
      </c>
      <c r="R561">
        <f t="shared" si="150"/>
        <v>4</v>
      </c>
      <c r="S561">
        <f t="shared" si="151"/>
        <v>4</v>
      </c>
      <c r="T561" s="36">
        <f t="shared" si="152"/>
        <v>4</v>
      </c>
      <c r="U561" s="36">
        <f t="shared" si="153"/>
        <v>1</v>
      </c>
      <c r="V561" s="36">
        <f t="shared" si="154"/>
        <v>1</v>
      </c>
      <c r="W561" s="36">
        <f t="shared" si="155"/>
        <v>1</v>
      </c>
      <c r="X561" s="36">
        <f t="shared" si="156"/>
        <v>3</v>
      </c>
      <c r="Y561" s="36">
        <f t="shared" si="157"/>
        <v>3</v>
      </c>
      <c r="Z561" s="36">
        <f t="shared" si="158"/>
        <v>1</v>
      </c>
      <c r="AA561" s="36">
        <f t="shared" si="159"/>
        <v>1</v>
      </c>
      <c r="AB561" s="36">
        <f t="shared" si="160"/>
        <v>2</v>
      </c>
      <c r="AC561" s="170">
        <f t="shared" si="161"/>
        <v>2.5454545454545454</v>
      </c>
      <c r="AD561" s="36">
        <f t="shared" si="162"/>
        <v>3</v>
      </c>
      <c r="AE561" s="36" t="str">
        <f t="shared" si="148"/>
        <v>Highly Suitable</v>
      </c>
      <c r="AF561" s="171">
        <f t="shared" si="163"/>
        <v>0.22</v>
      </c>
      <c r="AG561" s="36" t="str">
        <f t="shared" si="164"/>
        <v>Low</v>
      </c>
    </row>
    <row r="562" spans="1:33" x14ac:dyDescent="0.25">
      <c r="A562" t="str">
        <f>INDEX(Aquifer!A:A,MATCH(B562,Aquifer!C:C,0))</f>
        <v>gujarat</v>
      </c>
      <c r="B562" s="29" t="s">
        <v>175</v>
      </c>
      <c r="C562" s="8">
        <v>5.32</v>
      </c>
      <c r="D562" s="7">
        <f>INDEX(Aquifer!L:L,MATCH(B562,Aquifer!C:C,0))*100</f>
        <v>122.14110662386524</v>
      </c>
      <c r="E562" s="7">
        <v>29.1</v>
      </c>
      <c r="F562" s="7">
        <v>73.682201974908182</v>
      </c>
      <c r="G562" s="8">
        <v>100</v>
      </c>
      <c r="H562" s="8">
        <f>INDEX(Aquifer!H:H,MATCH(B562,Aquifer!C:C,0))</f>
        <v>55.79</v>
      </c>
      <c r="I562" s="8">
        <f>INDEX(surface_water_body!E:E,MATCH(B562,surface_water_body!A:A,0))</f>
        <v>0.53758267233810242</v>
      </c>
      <c r="J562" s="8">
        <f>INDEX(Aquifer!J:J,MATCH(B562,Aquifer!C:C,0))*100</f>
        <v>41.166461220386431</v>
      </c>
      <c r="K562" s="8">
        <f>(INDEX(Tariff!D:D,MATCH(Adaptation!A562,Tariff!A:A,0)))*100</f>
        <v>60</v>
      </c>
      <c r="L562" s="8">
        <v>82.99</v>
      </c>
      <c r="M562" s="8">
        <v>9.6999999999999993</v>
      </c>
      <c r="N562" s="8">
        <v>65.319999999999993</v>
      </c>
      <c r="P562" s="15"/>
      <c r="Q562">
        <f t="shared" si="149"/>
        <v>4</v>
      </c>
      <c r="R562">
        <f t="shared" si="150"/>
        <v>4</v>
      </c>
      <c r="S562">
        <f t="shared" si="151"/>
        <v>3</v>
      </c>
      <c r="T562" s="36">
        <f t="shared" si="152"/>
        <v>4</v>
      </c>
      <c r="U562" s="36">
        <f t="shared" si="153"/>
        <v>1</v>
      </c>
      <c r="V562" s="36">
        <f t="shared" si="154"/>
        <v>3</v>
      </c>
      <c r="W562" s="36">
        <f t="shared" si="155"/>
        <v>1</v>
      </c>
      <c r="X562" s="36">
        <f t="shared" si="156"/>
        <v>2</v>
      </c>
      <c r="Y562" s="36">
        <f t="shared" si="157"/>
        <v>1</v>
      </c>
      <c r="Z562" s="36">
        <f t="shared" si="158"/>
        <v>1</v>
      </c>
      <c r="AA562" s="36">
        <f t="shared" si="159"/>
        <v>3</v>
      </c>
      <c r="AB562" s="36">
        <f t="shared" si="160"/>
        <v>3</v>
      </c>
      <c r="AC562" s="170">
        <f t="shared" si="161"/>
        <v>2.6363636363636362</v>
      </c>
      <c r="AD562" s="36">
        <f t="shared" si="162"/>
        <v>3</v>
      </c>
      <c r="AE562" s="36" t="str">
        <f t="shared" si="148"/>
        <v>Highly Suitable</v>
      </c>
      <c r="AF562" s="171">
        <f t="shared" si="163"/>
        <v>0.32700000000000001</v>
      </c>
      <c r="AG562" s="36" t="str">
        <f t="shared" si="164"/>
        <v>Low</v>
      </c>
    </row>
    <row r="563" spans="1:33" x14ac:dyDescent="0.25">
      <c r="A563" t="str">
        <f>INDEX(Aquifer!A:A,MATCH(B563,Aquifer!C:C,0))</f>
        <v>madhya pradesh</v>
      </c>
      <c r="B563" s="29" t="s">
        <v>638</v>
      </c>
      <c r="C563" s="9">
        <v>4.5507600789792999</v>
      </c>
      <c r="D563" s="7">
        <f>INDEX(Aquifer!L:L,MATCH(B563,Aquifer!C:C,0))*100</f>
        <v>197.43033362762532</v>
      </c>
      <c r="E563" s="7">
        <v>45.2</v>
      </c>
      <c r="F563" s="7">
        <v>71.41266929150089</v>
      </c>
      <c r="G563" s="8">
        <v>100</v>
      </c>
      <c r="H563" s="8">
        <f>INDEX(Aquifer!H:H,MATCH(B563,Aquifer!C:C,0))</f>
        <v>89.78</v>
      </c>
      <c r="I563" s="8">
        <f>INDEX(surface_water_body!E:E,MATCH(B563,surface_water_body!A:A,0))</f>
        <v>0.97839922886887465</v>
      </c>
      <c r="J563" s="8">
        <f>INDEX(Aquifer!J:J,MATCH(B563,Aquifer!C:C,0))*100</f>
        <v>78.292065552490669</v>
      </c>
      <c r="K563" s="8">
        <f>(INDEX(Tariff!D:D,MATCH(Adaptation!A563,Tariff!A:A,0)))*100</f>
        <v>135</v>
      </c>
      <c r="L563" s="8">
        <v>71.55</v>
      </c>
      <c r="M563" s="8">
        <v>12.4</v>
      </c>
      <c r="N563" s="8">
        <v>74.2</v>
      </c>
      <c r="P563" s="15"/>
      <c r="Q563">
        <f t="shared" si="149"/>
        <v>3</v>
      </c>
      <c r="R563">
        <f t="shared" si="150"/>
        <v>2</v>
      </c>
      <c r="S563">
        <f t="shared" si="151"/>
        <v>3</v>
      </c>
      <c r="T563" s="36">
        <f t="shared" si="152"/>
        <v>4</v>
      </c>
      <c r="U563" s="36">
        <f t="shared" si="153"/>
        <v>1</v>
      </c>
      <c r="V563" s="36">
        <f t="shared" si="154"/>
        <v>2</v>
      </c>
      <c r="W563" s="36">
        <f t="shared" si="155"/>
        <v>1</v>
      </c>
      <c r="X563" s="36">
        <f t="shared" si="156"/>
        <v>4</v>
      </c>
      <c r="Y563" s="36">
        <f t="shared" si="157"/>
        <v>2</v>
      </c>
      <c r="Z563" s="36">
        <f t="shared" si="158"/>
        <v>2</v>
      </c>
      <c r="AA563" s="36">
        <f t="shared" si="159"/>
        <v>2</v>
      </c>
      <c r="AB563" s="36">
        <f t="shared" si="160"/>
        <v>3</v>
      </c>
      <c r="AC563" s="170">
        <f t="shared" si="161"/>
        <v>2.5454545454545454</v>
      </c>
      <c r="AD563" s="36">
        <f t="shared" si="162"/>
        <v>3</v>
      </c>
      <c r="AE563" s="36" t="str">
        <f t="shared" si="148"/>
        <v>Highly Suitable</v>
      </c>
      <c r="AF563" s="171">
        <f t="shared" si="163"/>
        <v>0.22</v>
      </c>
      <c r="AG563" s="36" t="str">
        <f t="shared" si="164"/>
        <v>Low</v>
      </c>
    </row>
    <row r="564" spans="1:33" x14ac:dyDescent="0.25">
      <c r="A564" t="str">
        <f>INDEX(Aquifer!A:A,MATCH(B564,Aquifer!C:C,0))</f>
        <v>gujarat</v>
      </c>
      <c r="B564" s="29" t="s">
        <v>176</v>
      </c>
      <c r="C564" s="9">
        <v>5.5091897564072996</v>
      </c>
      <c r="D564" s="7">
        <f>INDEX(Aquifer!L:L,MATCH(B564,Aquifer!C:C,0))*100</f>
        <v>145.54925710236708</v>
      </c>
      <c r="E564" s="7">
        <v>73.400000000000006</v>
      </c>
      <c r="F564" s="7">
        <v>80.422287995594715</v>
      </c>
      <c r="G564" s="8">
        <v>40</v>
      </c>
      <c r="H564" s="8">
        <f>INDEX(Aquifer!H:H,MATCH(B564,Aquifer!C:C,0))</f>
        <v>71.31</v>
      </c>
      <c r="I564" s="8">
        <f>INDEX(surface_water_body!E:E,MATCH(B564,surface_water_body!A:A,0))</f>
        <v>0</v>
      </c>
      <c r="J564" s="8">
        <f>INDEX(Aquifer!J:J,MATCH(B564,Aquifer!C:C,0))*100</f>
        <v>64.010791069492313</v>
      </c>
      <c r="K564" s="8">
        <f>(INDEX(Tariff!D:D,MATCH(Adaptation!A564,Tariff!A:A,0)))*100</f>
        <v>60</v>
      </c>
      <c r="L564" s="8">
        <v>98.11999999999999</v>
      </c>
      <c r="M564" s="8">
        <v>13.2</v>
      </c>
      <c r="N564" s="8">
        <v>76.98</v>
      </c>
      <c r="P564" s="15"/>
      <c r="Q564">
        <f t="shared" si="149"/>
        <v>4</v>
      </c>
      <c r="R564">
        <f t="shared" si="150"/>
        <v>3</v>
      </c>
      <c r="S564">
        <f t="shared" si="151"/>
        <v>2</v>
      </c>
      <c r="T564" s="36">
        <f t="shared" si="152"/>
        <v>4</v>
      </c>
      <c r="U564" s="36">
        <f t="shared" si="153"/>
        <v>3</v>
      </c>
      <c r="V564" s="36">
        <f t="shared" si="154"/>
        <v>2</v>
      </c>
      <c r="W564" s="36">
        <f t="shared" si="155"/>
        <v>1</v>
      </c>
      <c r="X564" s="36">
        <f t="shared" si="156"/>
        <v>3</v>
      </c>
      <c r="Y564" s="36">
        <f t="shared" si="157"/>
        <v>1</v>
      </c>
      <c r="Z564" s="36">
        <f t="shared" si="158"/>
        <v>1</v>
      </c>
      <c r="AA564" s="36">
        <f t="shared" si="159"/>
        <v>2</v>
      </c>
      <c r="AB564" s="36">
        <f t="shared" si="160"/>
        <v>3</v>
      </c>
      <c r="AC564" s="170">
        <f t="shared" si="161"/>
        <v>2.3636363636363638</v>
      </c>
      <c r="AD564" s="36">
        <f t="shared" si="162"/>
        <v>2</v>
      </c>
      <c r="AE564" s="36" t="str">
        <f t="shared" si="148"/>
        <v>Moderatly Suitable</v>
      </c>
      <c r="AF564" s="171">
        <f t="shared" si="163"/>
        <v>8.7999999999999995E-2</v>
      </c>
      <c r="AG564" s="36" t="str">
        <f t="shared" si="164"/>
        <v>Very Low</v>
      </c>
    </row>
    <row r="565" spans="1:33" x14ac:dyDescent="0.25">
      <c r="A565" t="str">
        <f>INDEX(Aquifer!A:A,MATCH(B565,Aquifer!C:C,0))</f>
        <v>madhya pradesh</v>
      </c>
      <c r="B565" s="29" t="s">
        <v>177</v>
      </c>
      <c r="C565" s="9">
        <v>5.2280621605505004</v>
      </c>
      <c r="D565" s="7">
        <f>INDEX(Aquifer!L:L,MATCH(B565,Aquifer!C:C,0))*100</f>
        <v>213.68069010625561</v>
      </c>
      <c r="E565" s="7">
        <v>53.5</v>
      </c>
      <c r="F565" s="7">
        <v>73.070455691945511</v>
      </c>
      <c r="G565" s="8">
        <v>98</v>
      </c>
      <c r="H565" s="8">
        <f>INDEX(Aquifer!H:H,MATCH(B565,Aquifer!C:C,0))</f>
        <v>61.78</v>
      </c>
      <c r="I565" s="8">
        <f>INDEX(surface_water_body!E:E,MATCH(B565,surface_water_body!A:A,0))</f>
        <v>0.73600445623635646</v>
      </c>
      <c r="J565" s="8">
        <f>INDEX(Aquifer!J:J,MATCH(B565,Aquifer!C:C,0))*100</f>
        <v>61.726805694366568</v>
      </c>
      <c r="K565" s="8">
        <f>(INDEX(Tariff!D:D,MATCH(Adaptation!A565,Tariff!A:A,0)))*100</f>
        <v>135</v>
      </c>
      <c r="L565" s="8">
        <v>66.67</v>
      </c>
      <c r="M565" s="8">
        <v>11.9</v>
      </c>
      <c r="N565" s="8">
        <v>67.13</v>
      </c>
      <c r="P565" s="15"/>
      <c r="Q565">
        <f t="shared" si="149"/>
        <v>3</v>
      </c>
      <c r="R565">
        <f t="shared" si="150"/>
        <v>2</v>
      </c>
      <c r="S565">
        <f t="shared" si="151"/>
        <v>2</v>
      </c>
      <c r="T565" s="36">
        <f t="shared" si="152"/>
        <v>4</v>
      </c>
      <c r="U565" s="36">
        <f t="shared" si="153"/>
        <v>1</v>
      </c>
      <c r="V565" s="36">
        <f t="shared" si="154"/>
        <v>3</v>
      </c>
      <c r="W565" s="36">
        <f t="shared" si="155"/>
        <v>1</v>
      </c>
      <c r="X565" s="36">
        <f t="shared" si="156"/>
        <v>3</v>
      </c>
      <c r="Y565" s="36">
        <f t="shared" si="157"/>
        <v>2</v>
      </c>
      <c r="Z565" s="36">
        <f t="shared" si="158"/>
        <v>2</v>
      </c>
      <c r="AA565" s="36">
        <f t="shared" si="159"/>
        <v>2</v>
      </c>
      <c r="AB565" s="36">
        <f t="shared" si="160"/>
        <v>3</v>
      </c>
      <c r="AC565" s="170">
        <f t="shared" si="161"/>
        <v>2.4545454545454546</v>
      </c>
      <c r="AD565" s="36">
        <f t="shared" si="162"/>
        <v>2</v>
      </c>
      <c r="AE565" s="36" t="str">
        <f t="shared" si="148"/>
        <v>Moderatly Suitable</v>
      </c>
      <c r="AF565" s="171">
        <f t="shared" si="163"/>
        <v>0.14299999999999999</v>
      </c>
      <c r="AG565" s="36" t="str">
        <f t="shared" si="164"/>
        <v>Very Low</v>
      </c>
    </row>
    <row r="566" spans="1:33" x14ac:dyDescent="0.25">
      <c r="A566" t="str">
        <f>INDEX(Aquifer!A:A,MATCH(B566,Aquifer!C:C,0))</f>
        <v>haryana</v>
      </c>
      <c r="B566" s="29" t="s">
        <v>178</v>
      </c>
      <c r="C566" s="9">
        <v>4.9318739066228003</v>
      </c>
      <c r="D566" s="7">
        <f>INDEX(Aquifer!L:L,MATCH(B566,Aquifer!C:C,0))*100</f>
        <v>194.00174620175736</v>
      </c>
      <c r="E566" s="7">
        <v>97.6</v>
      </c>
      <c r="F566" s="7">
        <v>82.957759540038026</v>
      </c>
      <c r="G566" s="8">
        <v>80</v>
      </c>
      <c r="H566" s="8">
        <f>INDEX(Aquifer!H:H,MATCH(B566,Aquifer!C:C,0))</f>
        <v>148.47999999999999</v>
      </c>
      <c r="I566" s="8">
        <f>INDEX(surface_water_body!E:E,MATCH(B566,surface_water_body!A:A,0))</f>
        <v>1.0914270436975368E-2</v>
      </c>
      <c r="J566" s="8">
        <f>INDEX(Aquifer!J:J,MATCH(B566,Aquifer!C:C,0))*100</f>
        <v>92.232961980630975</v>
      </c>
      <c r="K566" s="8">
        <f>(INDEX(Tariff!D:D,MATCH(Adaptation!A566,Tariff!A:A,0)))*100</f>
        <v>10</v>
      </c>
      <c r="L566" s="8">
        <v>19.170000000000002</v>
      </c>
      <c r="M566" s="8">
        <v>13.1</v>
      </c>
      <c r="N566" s="8">
        <v>60.150000000000006</v>
      </c>
      <c r="P566" s="15"/>
      <c r="Q566">
        <f t="shared" si="149"/>
        <v>3</v>
      </c>
      <c r="R566">
        <f t="shared" si="150"/>
        <v>2</v>
      </c>
      <c r="S566">
        <f t="shared" si="151"/>
        <v>1</v>
      </c>
      <c r="T566" s="36">
        <f t="shared" si="152"/>
        <v>4</v>
      </c>
      <c r="U566" s="36">
        <f t="shared" si="153"/>
        <v>1</v>
      </c>
      <c r="V566" s="36">
        <f t="shared" si="154"/>
        <v>1</v>
      </c>
      <c r="W566" s="36">
        <f t="shared" si="155"/>
        <v>1</v>
      </c>
      <c r="X566" s="36">
        <f t="shared" si="156"/>
        <v>4</v>
      </c>
      <c r="Y566" s="36">
        <f t="shared" si="157"/>
        <v>1</v>
      </c>
      <c r="Z566" s="36">
        <f t="shared" si="158"/>
        <v>4</v>
      </c>
      <c r="AA566" s="36">
        <f t="shared" si="159"/>
        <v>2</v>
      </c>
      <c r="AB566" s="36">
        <f t="shared" si="160"/>
        <v>3</v>
      </c>
      <c r="AC566" s="170">
        <f t="shared" si="161"/>
        <v>2.3636363636363638</v>
      </c>
      <c r="AD566" s="36">
        <f t="shared" si="162"/>
        <v>2</v>
      </c>
      <c r="AE566" s="36" t="str">
        <f t="shared" si="148"/>
        <v>Moderatly Suitable</v>
      </c>
      <c r="AF566" s="171">
        <f t="shared" si="163"/>
        <v>8.7999999999999995E-2</v>
      </c>
      <c r="AG566" s="36" t="str">
        <f t="shared" si="164"/>
        <v>Very Low</v>
      </c>
    </row>
    <row r="567" spans="1:33" x14ac:dyDescent="0.25">
      <c r="A567" t="str">
        <f>INDEX(Aquifer!A:A,MATCH(B567,Aquifer!C:C,0))</f>
        <v>gujarat</v>
      </c>
      <c r="B567" s="29" t="s">
        <v>179</v>
      </c>
      <c r="C567" s="9">
        <v>5.5633335990625001</v>
      </c>
      <c r="D567" s="7">
        <f>INDEX(Aquifer!L:L,MATCH(B567,Aquifer!C:C,0))*100</f>
        <v>144.7340159278952</v>
      </c>
      <c r="E567" s="7">
        <v>52.3</v>
      </c>
      <c r="F567" s="7">
        <v>75.369350467698212</v>
      </c>
      <c r="G567" s="8">
        <v>100</v>
      </c>
      <c r="H567" s="8">
        <f>INDEX(Aquifer!H:H,MATCH(B567,Aquifer!C:C,0))</f>
        <v>47.7</v>
      </c>
      <c r="I567" s="8">
        <f>INDEX(surface_water_body!E:E,MATCH(B567,surface_water_body!A:A,0))</f>
        <v>0.36444839355663433</v>
      </c>
      <c r="J567" s="8">
        <f>INDEX(Aquifer!J:J,MATCH(B567,Aquifer!C:C,0))*100</f>
        <v>69.853437068005235</v>
      </c>
      <c r="K567" s="8">
        <f>(INDEX(Tariff!D:D,MATCH(Adaptation!A567,Tariff!A:A,0)))*100</f>
        <v>60</v>
      </c>
      <c r="L567" s="8">
        <v>98.22999999999999</v>
      </c>
      <c r="M567" s="8">
        <v>6.4</v>
      </c>
      <c r="N567" s="8">
        <v>46.35</v>
      </c>
      <c r="P567" s="15"/>
      <c r="Q567">
        <f t="shared" si="149"/>
        <v>4</v>
      </c>
      <c r="R567">
        <f t="shared" si="150"/>
        <v>3</v>
      </c>
      <c r="S567">
        <f t="shared" si="151"/>
        <v>2</v>
      </c>
      <c r="T567" s="36">
        <f t="shared" si="152"/>
        <v>4</v>
      </c>
      <c r="U567" s="36">
        <f t="shared" si="153"/>
        <v>1</v>
      </c>
      <c r="V567" s="36">
        <f t="shared" si="154"/>
        <v>4</v>
      </c>
      <c r="W567" s="36">
        <f t="shared" si="155"/>
        <v>1</v>
      </c>
      <c r="X567" s="36">
        <f t="shared" si="156"/>
        <v>3</v>
      </c>
      <c r="Y567" s="36">
        <f t="shared" si="157"/>
        <v>1</v>
      </c>
      <c r="Z567" s="36">
        <f t="shared" si="158"/>
        <v>1</v>
      </c>
      <c r="AA567" s="36">
        <f t="shared" si="159"/>
        <v>3</v>
      </c>
      <c r="AB567" s="36">
        <f t="shared" si="160"/>
        <v>2</v>
      </c>
      <c r="AC567" s="170">
        <f t="shared" si="161"/>
        <v>2.5454545454545454</v>
      </c>
      <c r="AD567" s="36">
        <f t="shared" si="162"/>
        <v>3</v>
      </c>
      <c r="AE567" s="36" t="str">
        <f t="shared" si="148"/>
        <v>Highly Suitable</v>
      </c>
      <c r="AF567" s="171">
        <f t="shared" si="163"/>
        <v>0.22</v>
      </c>
      <c r="AG567" s="36" t="str">
        <f t="shared" si="164"/>
        <v>Low</v>
      </c>
    </row>
    <row r="568" spans="1:33" x14ac:dyDescent="0.25">
      <c r="A568" t="str">
        <f>INDEX(Aquifer!A:A,MATCH(B568,Aquifer!C:C,0))</f>
        <v>uttarakhand</v>
      </c>
      <c r="B568" s="29" t="s">
        <v>639</v>
      </c>
      <c r="C568" s="9">
        <v>4.8227267305631996</v>
      </c>
      <c r="D568" s="7">
        <f>INDEX(Aquifer!L:L,MATCH(B568,Aquifer!C:C,0))*100</f>
        <v>143.19535783365572</v>
      </c>
      <c r="E568" s="7">
        <v>0</v>
      </c>
      <c r="F568" s="7">
        <v>46.22509121526803</v>
      </c>
      <c r="G568" s="8">
        <v>89</v>
      </c>
      <c r="H568" s="8">
        <f>INDEX(Aquifer!H:H,MATCH(B568,Aquifer!C:C,0))</f>
        <v>0</v>
      </c>
      <c r="I568" s="8">
        <f>INDEX(surface_water_body!E:E,MATCH(B568,surface_water_body!A:A,0))</f>
        <v>4.244878772450539E-3</v>
      </c>
      <c r="J568" s="8">
        <f>INDEX(Aquifer!J:J,MATCH(B568,Aquifer!C:C,0))*100</f>
        <v>13.899583173815227</v>
      </c>
      <c r="K568" s="8">
        <f>(INDEX(Tariff!D:D,MATCH(Adaptation!A568,Tariff!A:A,0)))*100</f>
        <v>285</v>
      </c>
      <c r="L568" s="8">
        <v>0.13</v>
      </c>
      <c r="M568" s="8">
        <v>21.136584823901433</v>
      </c>
      <c r="N568" s="8">
        <v>95.616274860000004</v>
      </c>
      <c r="P568" s="15"/>
      <c r="Q568">
        <f t="shared" si="149"/>
        <v>3</v>
      </c>
      <c r="R568">
        <f t="shared" si="150"/>
        <v>3</v>
      </c>
      <c r="S568">
        <f t="shared" si="151"/>
        <v>4</v>
      </c>
      <c r="T568" s="36">
        <f t="shared" si="152"/>
        <v>2</v>
      </c>
      <c r="U568" s="36">
        <f t="shared" si="153"/>
        <v>1</v>
      </c>
      <c r="V568" s="36">
        <f t="shared" si="154"/>
        <v>4</v>
      </c>
      <c r="W568" s="36">
        <f t="shared" si="155"/>
        <v>1</v>
      </c>
      <c r="X568" s="36">
        <f t="shared" si="156"/>
        <v>1</v>
      </c>
      <c r="Y568" s="36">
        <f t="shared" si="157"/>
        <v>3</v>
      </c>
      <c r="Z568" s="36">
        <f t="shared" si="158"/>
        <v>4</v>
      </c>
      <c r="AA568" s="36">
        <f t="shared" si="159"/>
        <v>1</v>
      </c>
      <c r="AB568" s="36">
        <f t="shared" si="160"/>
        <v>4</v>
      </c>
      <c r="AC568" s="170">
        <f t="shared" si="161"/>
        <v>2.7272727272727271</v>
      </c>
      <c r="AD568" s="36">
        <f t="shared" si="162"/>
        <v>3</v>
      </c>
      <c r="AE568" s="36" t="str">
        <f t="shared" si="148"/>
        <v>Highly Suitable</v>
      </c>
      <c r="AF568" s="171">
        <f t="shared" si="163"/>
        <v>0.41699999999999998</v>
      </c>
      <c r="AG568" s="36" t="str">
        <f t="shared" si="164"/>
        <v>Moderate</v>
      </c>
    </row>
    <row r="569" spans="1:33" x14ac:dyDescent="0.25">
      <c r="A569" t="str">
        <f>INDEX(Aquifer!A:A,MATCH(B569,Aquifer!C:C,0))</f>
        <v>tamil nadu</v>
      </c>
      <c r="B569" s="29" t="s">
        <v>640</v>
      </c>
      <c r="C569" s="9">
        <v>5.3250189810214001</v>
      </c>
      <c r="D569" s="7">
        <f>INDEX(Aquifer!L:L,MATCH(B569,Aquifer!C:C,0))*100</f>
        <v>150.91921634964908</v>
      </c>
      <c r="E569" s="7">
        <v>59.3</v>
      </c>
      <c r="F569" s="7">
        <v>57.036419435525353</v>
      </c>
      <c r="G569" s="8">
        <v>99</v>
      </c>
      <c r="H569" s="8">
        <f>INDEX(Aquifer!H:H,MATCH(B569,Aquifer!C:C,0))</f>
        <v>64.14</v>
      </c>
      <c r="I569" s="8">
        <f>INDEX(surface_water_body!E:E,MATCH(B569,surface_water_body!A:A,0))</f>
        <v>23.559870484616717</v>
      </c>
      <c r="J569" s="8">
        <f>INDEX(Aquifer!J:J,MATCH(B569,Aquifer!C:C,0))*100</f>
        <v>57.221824944736134</v>
      </c>
      <c r="K569" s="8">
        <f>(INDEX(Tariff!D:D,MATCH(Adaptation!A569,Tariff!A:A,0)))*100</f>
        <v>0</v>
      </c>
      <c r="L569" s="8">
        <v>54.620000000000005</v>
      </c>
      <c r="M569" s="8">
        <v>28.5</v>
      </c>
      <c r="N569" s="8">
        <v>94.337173210000003</v>
      </c>
      <c r="P569" s="15"/>
      <c r="Q569">
        <f t="shared" si="149"/>
        <v>4</v>
      </c>
      <c r="R569">
        <f t="shared" si="150"/>
        <v>3</v>
      </c>
      <c r="S569">
        <f t="shared" si="151"/>
        <v>2</v>
      </c>
      <c r="T569" s="36">
        <f t="shared" si="152"/>
        <v>3</v>
      </c>
      <c r="U569" s="36">
        <f t="shared" si="153"/>
        <v>1</v>
      </c>
      <c r="V569" s="36">
        <f t="shared" si="154"/>
        <v>3</v>
      </c>
      <c r="W569" s="36">
        <f t="shared" si="155"/>
        <v>4</v>
      </c>
      <c r="X569" s="36">
        <f t="shared" si="156"/>
        <v>3</v>
      </c>
      <c r="Y569" s="36">
        <f t="shared" si="157"/>
        <v>1</v>
      </c>
      <c r="Z569" s="36">
        <f t="shared" si="158"/>
        <v>2</v>
      </c>
      <c r="AA569" s="36">
        <f t="shared" si="159"/>
        <v>1</v>
      </c>
      <c r="AB569" s="36">
        <f t="shared" si="160"/>
        <v>4</v>
      </c>
      <c r="AC569" s="170">
        <f t="shared" si="161"/>
        <v>2.7272727272727271</v>
      </c>
      <c r="AD569" s="36">
        <f t="shared" si="162"/>
        <v>3</v>
      </c>
      <c r="AE569" s="36" t="str">
        <f t="shared" si="148"/>
        <v>Highly Suitable</v>
      </c>
      <c r="AF569" s="171">
        <f t="shared" si="163"/>
        <v>0.41699999999999998</v>
      </c>
      <c r="AG569" s="36" t="str">
        <f t="shared" si="164"/>
        <v>Moderate</v>
      </c>
    </row>
    <row r="570" spans="1:33" x14ac:dyDescent="0.25">
      <c r="A570" t="str">
        <f>INDEX(Aquifer!A:A,MATCH(B570,Aquifer!C:C,0))</f>
        <v>uttarakhand</v>
      </c>
      <c r="B570" s="29" t="s">
        <v>641</v>
      </c>
      <c r="C570" s="9">
        <v>4.7626174387551998</v>
      </c>
      <c r="D570" s="7">
        <f>INDEX(Aquifer!L:L,MATCH(B570,Aquifer!C:C,0))*100</f>
        <v>149.98367419632521</v>
      </c>
      <c r="E570" s="7">
        <v>52</v>
      </c>
      <c r="F570" s="7">
        <v>52.489671667753868</v>
      </c>
      <c r="G570" s="8">
        <v>100</v>
      </c>
      <c r="H570" s="8">
        <f>INDEX(Aquifer!H:H,MATCH(B570,Aquifer!C:C,0))</f>
        <v>32.15</v>
      </c>
      <c r="I570" s="8">
        <f>INDEX(surface_water_body!E:E,MATCH(B570,surface_water_body!A:A,0))</f>
        <v>5.9098858217944125E-2</v>
      </c>
      <c r="J570" s="8">
        <f>INDEX(Aquifer!J:J,MATCH(B570,Aquifer!C:C,0))*100</f>
        <v>9.2802560754563146</v>
      </c>
      <c r="K570" s="8">
        <f>(INDEX(Tariff!D:D,MATCH(Adaptation!A570,Tariff!A:A,0)))*100</f>
        <v>285</v>
      </c>
      <c r="L570" s="8">
        <v>32.11</v>
      </c>
      <c r="M570" s="8">
        <v>10.3</v>
      </c>
      <c r="N570" s="8">
        <v>88.660361589999994</v>
      </c>
      <c r="P570" s="15"/>
      <c r="Q570">
        <f t="shared" si="149"/>
        <v>3</v>
      </c>
      <c r="R570">
        <f t="shared" si="150"/>
        <v>3</v>
      </c>
      <c r="S570">
        <f t="shared" si="151"/>
        <v>2</v>
      </c>
      <c r="T570" s="36">
        <f t="shared" si="152"/>
        <v>3</v>
      </c>
      <c r="U570" s="36">
        <f t="shared" si="153"/>
        <v>1</v>
      </c>
      <c r="V570" s="36">
        <f t="shared" si="154"/>
        <v>4</v>
      </c>
      <c r="W570" s="36">
        <f t="shared" si="155"/>
        <v>1</v>
      </c>
      <c r="X570" s="36">
        <f t="shared" si="156"/>
        <v>1</v>
      </c>
      <c r="Y570" s="36">
        <f t="shared" si="157"/>
        <v>3</v>
      </c>
      <c r="Z570" s="36">
        <f t="shared" si="158"/>
        <v>3</v>
      </c>
      <c r="AA570" s="36">
        <f t="shared" si="159"/>
        <v>2</v>
      </c>
      <c r="AB570" s="36">
        <f t="shared" si="160"/>
        <v>4</v>
      </c>
      <c r="AC570" s="170">
        <f t="shared" si="161"/>
        <v>2.6363636363636362</v>
      </c>
      <c r="AD570" s="36">
        <f t="shared" si="162"/>
        <v>3</v>
      </c>
      <c r="AE570" s="36" t="str">
        <f t="shared" si="148"/>
        <v>Highly Suitable</v>
      </c>
      <c r="AF570" s="171">
        <f t="shared" si="163"/>
        <v>0.32700000000000001</v>
      </c>
      <c r="AG570" s="36" t="str">
        <f t="shared" si="164"/>
        <v>Low</v>
      </c>
    </row>
    <row r="571" spans="1:33" x14ac:dyDescent="0.25">
      <c r="A571" t="str">
        <f>INDEX(Aquifer!A:A,MATCH(B571,Aquifer!C:C,0))</f>
        <v>haryana</v>
      </c>
      <c r="B571" s="29" t="s">
        <v>180</v>
      </c>
      <c r="C571" s="8">
        <v>4.9000000000000004</v>
      </c>
      <c r="D571" s="7">
        <f>INDEX(Aquifer!L:L,MATCH(B571,Aquifer!C:C,0))*100</f>
        <v>200.95627789334776</v>
      </c>
      <c r="E571" s="7">
        <v>99</v>
      </c>
      <c r="F571" s="7">
        <v>85.599067377236395</v>
      </c>
      <c r="G571" s="8">
        <v>100</v>
      </c>
      <c r="H571" s="8">
        <f>INDEX(Aquifer!H:H,MATCH(B571,Aquifer!C:C,0))</f>
        <v>182.46</v>
      </c>
      <c r="I571" s="8">
        <f>INDEX(surface_water_body!E:E,MATCH(B571,surface_water_body!A:A,0))</f>
        <v>0.1443581040292885</v>
      </c>
      <c r="J571" s="8">
        <f>INDEX(Aquifer!J:J,MATCH(B571,Aquifer!C:C,0))*100</f>
        <v>87.706917546447187</v>
      </c>
      <c r="K571" s="8">
        <f>(INDEX(Tariff!D:D,MATCH(Adaptation!A571,Tariff!A:A,0)))*100</f>
        <v>10</v>
      </c>
      <c r="L571" s="8">
        <v>36.25</v>
      </c>
      <c r="M571" s="8">
        <v>12.06</v>
      </c>
      <c r="N571" s="8">
        <v>64.41</v>
      </c>
      <c r="P571" s="15"/>
      <c r="Q571">
        <f t="shared" si="149"/>
        <v>3</v>
      </c>
      <c r="R571">
        <f t="shared" si="150"/>
        <v>2</v>
      </c>
      <c r="S571">
        <f t="shared" si="151"/>
        <v>1</v>
      </c>
      <c r="T571" s="36">
        <f t="shared" si="152"/>
        <v>4</v>
      </c>
      <c r="U571" s="36">
        <f t="shared" si="153"/>
        <v>1</v>
      </c>
      <c r="V571" s="36">
        <f t="shared" si="154"/>
        <v>1</v>
      </c>
      <c r="W571" s="36">
        <f t="shared" si="155"/>
        <v>1</v>
      </c>
      <c r="X571" s="36">
        <f t="shared" si="156"/>
        <v>4</v>
      </c>
      <c r="Y571" s="36">
        <f t="shared" si="157"/>
        <v>1</v>
      </c>
      <c r="Z571" s="36">
        <f t="shared" si="158"/>
        <v>3</v>
      </c>
      <c r="AA571" s="36">
        <f t="shared" si="159"/>
        <v>2</v>
      </c>
      <c r="AB571" s="36">
        <f t="shared" si="160"/>
        <v>3</v>
      </c>
      <c r="AC571" s="170">
        <f t="shared" si="161"/>
        <v>2.2727272727272729</v>
      </c>
      <c r="AD571" s="36">
        <f t="shared" si="162"/>
        <v>2</v>
      </c>
      <c r="AE571" s="36" t="str">
        <f t="shared" si="148"/>
        <v>Moderatly Suitable</v>
      </c>
      <c r="AF571" s="171">
        <f t="shared" si="163"/>
        <v>6.2E-2</v>
      </c>
      <c r="AG571" s="36" t="str">
        <f t="shared" si="164"/>
        <v>Very Low</v>
      </c>
    </row>
    <row r="572" spans="1:33" x14ac:dyDescent="0.25">
      <c r="A572" t="str">
        <f>INDEX(Aquifer!A:A,MATCH(B572,Aquifer!C:C,0))</f>
        <v>uttar pradesh</v>
      </c>
      <c r="B572" s="29" t="s">
        <v>642</v>
      </c>
      <c r="C572" s="9">
        <v>4.9010703430967997</v>
      </c>
      <c r="D572" s="7">
        <f>INDEX(Aquifer!L:L,MATCH(B572,Aquifer!C:C,0))*100</f>
        <v>178.35342569597265</v>
      </c>
      <c r="E572" s="7">
        <v>73.7</v>
      </c>
      <c r="F572" s="7">
        <v>68.099554190900761</v>
      </c>
      <c r="G572" s="8">
        <v>67</v>
      </c>
      <c r="H572" s="8">
        <f>INDEX(Aquifer!H:H,MATCH(B572,Aquifer!C:C,0))</f>
        <v>104.69</v>
      </c>
      <c r="I572" s="8">
        <f>INDEX(surface_water_body!E:E,MATCH(B572,surface_water_body!A:A,0))</f>
        <v>5.6326601110231828E-2</v>
      </c>
      <c r="J572" s="8">
        <f>INDEX(Aquifer!J:J,MATCH(B572,Aquifer!C:C,0))*100</f>
        <v>73.292561572269676</v>
      </c>
      <c r="K572" s="8">
        <f>(INDEX(Tariff!D:D,MATCH(Adaptation!A572,Tariff!A:A,0)))*100</f>
        <v>0</v>
      </c>
      <c r="L572" s="8">
        <v>86.67</v>
      </c>
      <c r="M572" s="8">
        <v>11.5</v>
      </c>
      <c r="N572" s="8">
        <v>89.414548159999995</v>
      </c>
      <c r="P572" s="15"/>
      <c r="Q572">
        <f t="shared" si="149"/>
        <v>3</v>
      </c>
      <c r="R572">
        <f t="shared" si="150"/>
        <v>3</v>
      </c>
      <c r="S572">
        <f t="shared" si="151"/>
        <v>2</v>
      </c>
      <c r="T572" s="36">
        <f t="shared" si="152"/>
        <v>4</v>
      </c>
      <c r="U572" s="36">
        <f t="shared" si="153"/>
        <v>2</v>
      </c>
      <c r="V572" s="36">
        <f t="shared" si="154"/>
        <v>1</v>
      </c>
      <c r="W572" s="36">
        <f t="shared" si="155"/>
        <v>1</v>
      </c>
      <c r="X572" s="36">
        <f t="shared" si="156"/>
        <v>3</v>
      </c>
      <c r="Y572" s="36">
        <f t="shared" si="157"/>
        <v>1</v>
      </c>
      <c r="Z572" s="36">
        <f t="shared" si="158"/>
        <v>1</v>
      </c>
      <c r="AA572" s="36">
        <f t="shared" si="159"/>
        <v>2</v>
      </c>
      <c r="AB572" s="36">
        <f t="shared" si="160"/>
        <v>4</v>
      </c>
      <c r="AC572" s="170">
        <f t="shared" si="161"/>
        <v>2.2727272727272729</v>
      </c>
      <c r="AD572" s="36">
        <f t="shared" si="162"/>
        <v>2</v>
      </c>
      <c r="AE572" s="36" t="str">
        <f t="shared" si="148"/>
        <v>Moderatly Suitable</v>
      </c>
      <c r="AF572" s="171">
        <f t="shared" si="163"/>
        <v>6.2E-2</v>
      </c>
      <c r="AG572" s="36" t="str">
        <f t="shared" si="164"/>
        <v>Very Low</v>
      </c>
    </row>
    <row r="573" spans="1:33" x14ac:dyDescent="0.25">
      <c r="A573" t="str">
        <f>INDEX(Aquifer!A:A,MATCH(B573,Aquifer!C:C,0))</f>
        <v>uttar pradesh</v>
      </c>
      <c r="B573" s="29" t="s">
        <v>643</v>
      </c>
      <c r="C573" s="9">
        <v>4.7976929121068004</v>
      </c>
      <c r="D573" s="7">
        <f>INDEX(Aquifer!L:L,MATCH(B573,Aquifer!C:C,0))*100</f>
        <v>150.28301886792451</v>
      </c>
      <c r="E573" s="7">
        <v>100</v>
      </c>
      <c r="F573" s="7">
        <v>76.719217874235397</v>
      </c>
      <c r="G573" s="8">
        <v>8</v>
      </c>
      <c r="H573" s="8">
        <f>INDEX(Aquifer!H:H,MATCH(B573,Aquifer!C:C,0))</f>
        <v>123.15</v>
      </c>
      <c r="I573" s="8">
        <f>INDEX(surface_water_body!E:E,MATCH(B573,surface_water_body!A:A,0))</f>
        <v>0.35629077841172718</v>
      </c>
      <c r="J573" s="8">
        <f>INDEX(Aquifer!J:J,MATCH(B573,Aquifer!C:C,0))*100</f>
        <v>53.767618554253275</v>
      </c>
      <c r="K573" s="8">
        <f>(INDEX(Tariff!D:D,MATCH(Adaptation!A573,Tariff!A:A,0)))*100</f>
        <v>0</v>
      </c>
      <c r="L573" s="8">
        <v>78.459999999999994</v>
      </c>
      <c r="M573" s="8">
        <v>11.6</v>
      </c>
      <c r="N573" s="8">
        <v>91.800093500000003</v>
      </c>
      <c r="P573" s="15"/>
      <c r="Q573">
        <f t="shared" si="149"/>
        <v>3</v>
      </c>
      <c r="R573">
        <f t="shared" si="150"/>
        <v>3</v>
      </c>
      <c r="S573">
        <f t="shared" si="151"/>
        <v>1</v>
      </c>
      <c r="T573" s="36">
        <f t="shared" si="152"/>
        <v>4</v>
      </c>
      <c r="U573" s="36">
        <f t="shared" si="153"/>
        <v>4</v>
      </c>
      <c r="V573" s="36">
        <f t="shared" si="154"/>
        <v>1</v>
      </c>
      <c r="W573" s="36">
        <f t="shared" si="155"/>
        <v>1</v>
      </c>
      <c r="X573" s="36">
        <f t="shared" si="156"/>
        <v>3</v>
      </c>
      <c r="Y573" s="36">
        <f t="shared" si="157"/>
        <v>1</v>
      </c>
      <c r="Z573" s="36">
        <f t="shared" si="158"/>
        <v>1</v>
      </c>
      <c r="AA573" s="36">
        <f t="shared" si="159"/>
        <v>2</v>
      </c>
      <c r="AB573" s="36">
        <f t="shared" si="160"/>
        <v>4</v>
      </c>
      <c r="AC573" s="170">
        <f t="shared" si="161"/>
        <v>2.1818181818181817</v>
      </c>
      <c r="AD573" s="36">
        <f t="shared" si="162"/>
        <v>2</v>
      </c>
      <c r="AE573" s="36" t="str">
        <f t="shared" si="148"/>
        <v>Moderatly Suitable</v>
      </c>
      <c r="AF573" s="171">
        <f t="shared" si="163"/>
        <v>4.4999999999999998E-2</v>
      </c>
      <c r="AG573" s="36" t="str">
        <f t="shared" si="164"/>
        <v>Very Low</v>
      </c>
    </row>
    <row r="574" spans="1:33" x14ac:dyDescent="0.25">
      <c r="A574" t="str">
        <f>INDEX(Aquifer!A:A,MATCH(B574,Aquifer!C:C,0))</f>
        <v>gujarat</v>
      </c>
      <c r="B574" s="29" t="s">
        <v>181</v>
      </c>
      <c r="C574" s="8">
        <v>5.5</v>
      </c>
      <c r="D574" s="7">
        <f>INDEX(Aquifer!L:L,MATCH(B574,Aquifer!C:C,0))*100</f>
        <v>157.5743713374718</v>
      </c>
      <c r="E574" s="7">
        <v>58.2</v>
      </c>
      <c r="F574" s="7">
        <v>84.838297350773047</v>
      </c>
      <c r="G574" s="8">
        <v>100</v>
      </c>
      <c r="H574" s="8">
        <f>INDEX(Aquifer!H:H,MATCH(B574,Aquifer!C:C,0))</f>
        <v>45.85</v>
      </c>
      <c r="I574" s="8">
        <f>INDEX(surface_water_body!E:E,MATCH(B574,surface_water_body!A:A,0))</f>
        <v>0.68158152922943016</v>
      </c>
      <c r="J574" s="8">
        <f>INDEX(Aquifer!J:J,MATCH(B574,Aquifer!C:C,0))*100</f>
        <v>66.455180548546551</v>
      </c>
      <c r="K574" s="8">
        <f>(INDEX(Tariff!D:D,MATCH(Adaptation!A574,Tariff!A:A,0)))*100</f>
        <v>60</v>
      </c>
      <c r="L574" s="8">
        <v>98.99</v>
      </c>
      <c r="M574" s="8">
        <v>9.7342533803719054</v>
      </c>
      <c r="N574" s="8">
        <v>78.45</v>
      </c>
      <c r="P574" s="15"/>
      <c r="Q574">
        <f t="shared" si="149"/>
        <v>4</v>
      </c>
      <c r="R574">
        <f t="shared" si="150"/>
        <v>3</v>
      </c>
      <c r="S574">
        <f t="shared" si="151"/>
        <v>2</v>
      </c>
      <c r="T574" s="36">
        <f t="shared" si="152"/>
        <v>4</v>
      </c>
      <c r="U574" s="36">
        <f t="shared" si="153"/>
        <v>1</v>
      </c>
      <c r="V574" s="36">
        <f t="shared" si="154"/>
        <v>4</v>
      </c>
      <c r="W574" s="36">
        <f t="shared" si="155"/>
        <v>1</v>
      </c>
      <c r="X574" s="36">
        <f t="shared" si="156"/>
        <v>3</v>
      </c>
      <c r="Y574" s="36">
        <f t="shared" si="157"/>
        <v>1</v>
      </c>
      <c r="Z574" s="36">
        <f t="shared" si="158"/>
        <v>1</v>
      </c>
      <c r="AA574" s="36">
        <f t="shared" si="159"/>
        <v>3</v>
      </c>
      <c r="AB574" s="36">
        <f t="shared" si="160"/>
        <v>3</v>
      </c>
      <c r="AC574" s="170">
        <f t="shared" si="161"/>
        <v>2.6363636363636362</v>
      </c>
      <c r="AD574" s="36">
        <f t="shared" si="162"/>
        <v>3</v>
      </c>
      <c r="AE574" s="36" t="str">
        <f t="shared" si="148"/>
        <v>Highly Suitable</v>
      </c>
      <c r="AF574" s="171">
        <f t="shared" si="163"/>
        <v>0.32700000000000001</v>
      </c>
      <c r="AG574" s="36" t="str">
        <f t="shared" si="164"/>
        <v>Low</v>
      </c>
    </row>
    <row r="575" spans="1:33" x14ac:dyDescent="0.25">
      <c r="A575" t="str">
        <f>INDEX(Aquifer!A:A,MATCH(B575,Aquifer!C:C,0))</f>
        <v>uttar pradesh</v>
      </c>
      <c r="B575" s="29" t="s">
        <v>644</v>
      </c>
      <c r="C575" s="9">
        <v>4.7634273434379999</v>
      </c>
      <c r="D575" s="7">
        <f>INDEX(Aquifer!L:L,MATCH(B575,Aquifer!C:C,0))*100</f>
        <v>177.23253320135279</v>
      </c>
      <c r="E575" s="7">
        <v>88.2</v>
      </c>
      <c r="F575" s="7">
        <v>70.018192231243475</v>
      </c>
      <c r="G575" s="8">
        <v>41</v>
      </c>
      <c r="H575" s="8">
        <f>INDEX(Aquifer!H:H,MATCH(B575,Aquifer!C:C,0))</f>
        <v>60.11</v>
      </c>
      <c r="I575" s="8">
        <f>INDEX(surface_water_body!E:E,MATCH(B575,surface_water_body!A:A,0))</f>
        <v>0.28924288465001802</v>
      </c>
      <c r="J575" s="8">
        <f>INDEX(Aquifer!J:J,MATCH(B575,Aquifer!C:C,0))*100</f>
        <v>60.458111201432288</v>
      </c>
      <c r="K575" s="8">
        <f>(INDEX(Tariff!D:D,MATCH(Adaptation!A575,Tariff!A:A,0)))*100</f>
        <v>0</v>
      </c>
      <c r="L575" s="8">
        <v>83.23</v>
      </c>
      <c r="M575" s="8">
        <v>5.0199999999999996</v>
      </c>
      <c r="N575" s="8">
        <v>96.495839690000011</v>
      </c>
      <c r="P575" s="15"/>
      <c r="Q575">
        <f t="shared" si="149"/>
        <v>3</v>
      </c>
      <c r="R575">
        <f t="shared" si="150"/>
        <v>3</v>
      </c>
      <c r="S575">
        <f t="shared" si="151"/>
        <v>1</v>
      </c>
      <c r="T575" s="36">
        <f t="shared" si="152"/>
        <v>4</v>
      </c>
      <c r="U575" s="36">
        <f t="shared" si="153"/>
        <v>3</v>
      </c>
      <c r="V575" s="36">
        <f t="shared" si="154"/>
        <v>3</v>
      </c>
      <c r="W575" s="36">
        <f t="shared" si="155"/>
        <v>1</v>
      </c>
      <c r="X575" s="36">
        <f t="shared" si="156"/>
        <v>3</v>
      </c>
      <c r="Y575" s="36">
        <f t="shared" si="157"/>
        <v>1</v>
      </c>
      <c r="Z575" s="36">
        <f t="shared" si="158"/>
        <v>1</v>
      </c>
      <c r="AA575" s="36">
        <f t="shared" si="159"/>
        <v>3</v>
      </c>
      <c r="AB575" s="36">
        <f t="shared" si="160"/>
        <v>4</v>
      </c>
      <c r="AC575" s="170">
        <f t="shared" si="161"/>
        <v>2.4545454545454546</v>
      </c>
      <c r="AD575" s="36">
        <f t="shared" si="162"/>
        <v>2</v>
      </c>
      <c r="AE575" s="36" t="str">
        <f t="shared" si="148"/>
        <v>Moderatly Suitable</v>
      </c>
      <c r="AF575" s="171">
        <f t="shared" si="163"/>
        <v>0.14299999999999999</v>
      </c>
      <c r="AG575" s="36" t="str">
        <f t="shared" si="164"/>
        <v>Very Low</v>
      </c>
    </row>
    <row r="576" spans="1:33" x14ac:dyDescent="0.25">
      <c r="A576" t="str">
        <f>INDEX(Aquifer!A:A,MATCH(B576,Aquifer!C:C,0))</f>
        <v>haryana</v>
      </c>
      <c r="B576" s="29" t="s">
        <v>182</v>
      </c>
      <c r="C576" s="9">
        <v>4.8275287411830003</v>
      </c>
      <c r="D576" s="7">
        <f>INDEX(Aquifer!L:L,MATCH(B576,Aquifer!C:C,0))*100</f>
        <v>157.95792600998459</v>
      </c>
      <c r="E576" s="7">
        <v>99.1</v>
      </c>
      <c r="F576" s="7">
        <v>81.222126228780922</v>
      </c>
      <c r="G576" s="8">
        <v>92</v>
      </c>
      <c r="H576" s="8">
        <f>INDEX(Aquifer!H:H,MATCH(B576,Aquifer!C:C,0))</f>
        <v>105.27</v>
      </c>
      <c r="I576" s="8">
        <f>INDEX(surface_water_body!E:E,MATCH(B576,surface_water_body!A:A,0))</f>
        <v>0.15260546030485161</v>
      </c>
      <c r="J576" s="8">
        <f>INDEX(Aquifer!J:J,MATCH(B576,Aquifer!C:C,0))*100</f>
        <v>92.579514323339396</v>
      </c>
      <c r="K576" s="8">
        <f>(INDEX(Tariff!D:D,MATCH(Adaptation!A576,Tariff!A:A,0)))*100</f>
        <v>10</v>
      </c>
      <c r="L576" s="8">
        <v>43.46</v>
      </c>
      <c r="M576" s="8">
        <v>13.2</v>
      </c>
      <c r="N576" s="8">
        <v>65.97999999999999</v>
      </c>
      <c r="P576" s="15"/>
      <c r="Q576">
        <f t="shared" si="149"/>
        <v>3</v>
      </c>
      <c r="R576">
        <f t="shared" si="150"/>
        <v>3</v>
      </c>
      <c r="S576">
        <f t="shared" si="151"/>
        <v>1</v>
      </c>
      <c r="T576" s="36">
        <f t="shared" si="152"/>
        <v>4</v>
      </c>
      <c r="U576" s="36">
        <f t="shared" si="153"/>
        <v>1</v>
      </c>
      <c r="V576" s="36">
        <f t="shared" si="154"/>
        <v>1</v>
      </c>
      <c r="W576" s="36">
        <f t="shared" si="155"/>
        <v>1</v>
      </c>
      <c r="X576" s="36">
        <f t="shared" si="156"/>
        <v>4</v>
      </c>
      <c r="Y576" s="36">
        <f t="shared" si="157"/>
        <v>1</v>
      </c>
      <c r="Z576" s="36">
        <f t="shared" si="158"/>
        <v>3</v>
      </c>
      <c r="AA576" s="36">
        <f t="shared" si="159"/>
        <v>2</v>
      </c>
      <c r="AB576" s="36">
        <f t="shared" si="160"/>
        <v>3</v>
      </c>
      <c r="AC576" s="170">
        <f t="shared" si="161"/>
        <v>2.3636363636363638</v>
      </c>
      <c r="AD576" s="36">
        <f t="shared" si="162"/>
        <v>2</v>
      </c>
      <c r="AE576" s="36" t="str">
        <f t="shared" si="148"/>
        <v>Moderatly Suitable</v>
      </c>
      <c r="AF576" s="171">
        <f t="shared" si="163"/>
        <v>8.7999999999999995E-2</v>
      </c>
      <c r="AG576" s="36" t="str">
        <f t="shared" si="164"/>
        <v>Very Low</v>
      </c>
    </row>
    <row r="577" spans="1:33" x14ac:dyDescent="0.25">
      <c r="A577" t="str">
        <f>INDEX(Aquifer!A:A,MATCH(B577,Aquifer!C:C,0))</f>
        <v>uttarakhand</v>
      </c>
      <c r="B577" s="29" t="s">
        <v>645</v>
      </c>
      <c r="C577" s="8">
        <v>4.8</v>
      </c>
      <c r="D577" s="7">
        <f>INDEX(Aquifer!L:L,MATCH(B577,Aquifer!C:C,0))*100</f>
        <v>196.28814936880644</v>
      </c>
      <c r="E577" s="7">
        <v>98.7</v>
      </c>
      <c r="F577" s="7">
        <v>63.291394061399089</v>
      </c>
      <c r="G577" s="8">
        <v>0</v>
      </c>
      <c r="H577" s="8">
        <f>INDEX(Aquifer!H:H,MATCH(B577,Aquifer!C:C,0))</f>
        <v>57.53</v>
      </c>
      <c r="I577" s="8">
        <f>INDEX(surface_water_body!E:E,MATCH(B577,surface_water_body!A:A,0))</f>
        <v>1.5132321248472966</v>
      </c>
      <c r="J577" s="8">
        <f>INDEX(Aquifer!J:J,MATCH(B577,Aquifer!C:C,0))*100</f>
        <v>47.924342211057066</v>
      </c>
      <c r="K577" s="8">
        <f>(INDEX(Tariff!D:D,MATCH(Adaptation!A577,Tariff!A:A,0)))*100</f>
        <v>285</v>
      </c>
      <c r="L577" s="8">
        <v>82.09</v>
      </c>
      <c r="M577" s="8">
        <v>5.5</v>
      </c>
      <c r="N577" s="8">
        <v>79.25298669</v>
      </c>
      <c r="P577" s="15"/>
      <c r="Q577">
        <f t="shared" si="149"/>
        <v>3</v>
      </c>
      <c r="R577">
        <f t="shared" si="150"/>
        <v>2</v>
      </c>
      <c r="S577">
        <f t="shared" si="151"/>
        <v>1</v>
      </c>
      <c r="T577" s="36">
        <f t="shared" si="152"/>
        <v>3</v>
      </c>
      <c r="U577" s="36">
        <f t="shared" si="153"/>
        <v>4</v>
      </c>
      <c r="V577" s="36">
        <f t="shared" si="154"/>
        <v>3</v>
      </c>
      <c r="W577" s="36">
        <f t="shared" si="155"/>
        <v>2</v>
      </c>
      <c r="X577" s="36">
        <f t="shared" si="156"/>
        <v>2</v>
      </c>
      <c r="Y577" s="36">
        <f t="shared" si="157"/>
        <v>3</v>
      </c>
      <c r="Z577" s="36">
        <f t="shared" si="158"/>
        <v>1</v>
      </c>
      <c r="AA577" s="36">
        <f t="shared" si="159"/>
        <v>3</v>
      </c>
      <c r="AB577" s="36">
        <f t="shared" si="160"/>
        <v>3</v>
      </c>
      <c r="AC577" s="170">
        <f t="shared" si="161"/>
        <v>2.3636363636363638</v>
      </c>
      <c r="AD577" s="36">
        <f t="shared" si="162"/>
        <v>2</v>
      </c>
      <c r="AE577" s="36" t="str">
        <f t="shared" si="148"/>
        <v>Moderatly Suitable</v>
      </c>
      <c r="AF577" s="171">
        <f t="shared" si="163"/>
        <v>8.7999999999999995E-2</v>
      </c>
      <c r="AG577" s="36" t="str">
        <f t="shared" si="164"/>
        <v>Very Low</v>
      </c>
    </row>
    <row r="578" spans="1:33" x14ac:dyDescent="0.25">
      <c r="A578" t="str">
        <f>INDEX(Aquifer!A:A,MATCH(B578,Aquifer!C:C,0))</f>
        <v>tamil nadu</v>
      </c>
      <c r="B578" s="29" t="s">
        <v>646</v>
      </c>
      <c r="C578" s="8">
        <v>5.38</v>
      </c>
      <c r="D578" s="7">
        <f>INDEX(Aquifer!L:L,MATCH(B578,Aquifer!C:C,0))*100</f>
        <v>126.63282840299257</v>
      </c>
      <c r="E578" s="7">
        <v>68.3</v>
      </c>
      <c r="F578" s="7">
        <v>61.6947006104689</v>
      </c>
      <c r="G578" s="8">
        <v>99</v>
      </c>
      <c r="H578" s="8">
        <f>INDEX(Aquifer!H:H,MATCH(B578,Aquifer!C:C,0))</f>
        <v>88.2</v>
      </c>
      <c r="I578" s="8">
        <f>INDEX(surface_water_body!E:E,MATCH(B578,surface_water_body!A:A,0))</f>
        <v>1367.4279561145247</v>
      </c>
      <c r="J578" s="8">
        <f>INDEX(Aquifer!J:J,MATCH(B578,Aquifer!C:C,0))*100</f>
        <v>48.314293888644791</v>
      </c>
      <c r="K578" s="8">
        <f>(INDEX(Tariff!D:D,MATCH(Adaptation!A578,Tariff!A:A,0)))*100</f>
        <v>0</v>
      </c>
      <c r="L578" s="8">
        <v>80.989999999999995</v>
      </c>
      <c r="M578" s="8">
        <v>4.7300000000000004</v>
      </c>
      <c r="N578" s="8">
        <v>95.604592980000007</v>
      </c>
      <c r="P578" s="15"/>
      <c r="Q578">
        <f t="shared" si="149"/>
        <v>4</v>
      </c>
      <c r="R578">
        <f t="shared" si="150"/>
        <v>4</v>
      </c>
      <c r="S578">
        <f t="shared" si="151"/>
        <v>2</v>
      </c>
      <c r="T578" s="36">
        <f t="shared" si="152"/>
        <v>3</v>
      </c>
      <c r="U578" s="36">
        <f t="shared" si="153"/>
        <v>1</v>
      </c>
      <c r="V578" s="36">
        <f t="shared" si="154"/>
        <v>2</v>
      </c>
      <c r="W578" s="36">
        <f t="shared" si="155"/>
        <v>4</v>
      </c>
      <c r="X578" s="36">
        <f t="shared" si="156"/>
        <v>2</v>
      </c>
      <c r="Y578" s="36">
        <f t="shared" si="157"/>
        <v>1</v>
      </c>
      <c r="Z578" s="36">
        <f t="shared" si="158"/>
        <v>1</v>
      </c>
      <c r="AA578" s="36">
        <f t="shared" si="159"/>
        <v>4</v>
      </c>
      <c r="AB578" s="36">
        <f t="shared" si="160"/>
        <v>4</v>
      </c>
      <c r="AC578" s="170">
        <f t="shared" si="161"/>
        <v>2.8181818181818183</v>
      </c>
      <c r="AD578" s="36">
        <f t="shared" si="162"/>
        <v>3</v>
      </c>
      <c r="AE578" s="36" t="str">
        <f t="shared" ref="AE578:AE641" si="165">IF(AD578=1,"Less Suitable",IF(AD578=2,"Moderatly Suitable",IF(AD578=3,"Highly Suitable","Very Highly Suitable")))</f>
        <v>Highly Suitable</v>
      </c>
      <c r="AF578" s="171">
        <f t="shared" si="163"/>
        <v>0.52700000000000002</v>
      </c>
      <c r="AG578" s="36" t="str">
        <f t="shared" si="164"/>
        <v>Moderate</v>
      </c>
    </row>
    <row r="579" spans="1:33" x14ac:dyDescent="0.25">
      <c r="A579" t="str">
        <f>INDEX(Aquifer!A:A,MATCH(B579,Aquifer!C:C,0))</f>
        <v>delhi</v>
      </c>
      <c r="B579" s="29" t="s">
        <v>183</v>
      </c>
      <c r="C579" s="8">
        <v>4.68</v>
      </c>
      <c r="D579" s="7">
        <f>INDEX(Aquifer!L:L,MATCH(B579,Aquifer!C:C,0))*100</f>
        <v>182.10973548357623</v>
      </c>
      <c r="E579" s="7">
        <v>0</v>
      </c>
      <c r="F579" s="7">
        <v>80.687699397376818</v>
      </c>
      <c r="G579" s="8">
        <v>56.000000000000007</v>
      </c>
      <c r="H579" s="8">
        <f>INDEX(Aquifer!H:H,MATCH(B579,Aquifer!C:C,0))</f>
        <v>96.24</v>
      </c>
      <c r="I579" s="8">
        <f>INDEX(surface_water_body!E:E,MATCH(B579,surface_water_body!A:A,0))</f>
        <v>1.561559201838132E-2</v>
      </c>
      <c r="J579" s="8">
        <f>INDEX(Aquifer!J:J,MATCH(B579,Aquifer!C:C,0))*100</f>
        <v>14.841207420264698</v>
      </c>
      <c r="K579" s="8">
        <f>(INDEX(Tariff!D:D,MATCH(Adaptation!A579,Tariff!A:A,0)))*100</f>
        <v>150</v>
      </c>
      <c r="L579" s="8">
        <v>75.73</v>
      </c>
      <c r="M579" s="8">
        <v>20.290592447241536</v>
      </c>
      <c r="N579" s="8">
        <v>81.39</v>
      </c>
      <c r="P579" s="15"/>
      <c r="Q579">
        <f t="shared" ref="Q579:Q642" si="166">IF(C579&lt;3.75,1,IF(C579&lt;4.5,2,IF(C579&lt;5.25,3,4)))</f>
        <v>3</v>
      </c>
      <c r="R579">
        <f t="shared" ref="R579:R642" si="167">IF(D579&lt;140,4,IF(D579&lt;180,3,IF(D579&lt;220,2,1)))</f>
        <v>2</v>
      </c>
      <c r="S579">
        <f t="shared" ref="S579:S642" si="168">IF(E579&lt;25,4,IF(E579&lt;50,3,IF(E579&lt;75,2,1)))</f>
        <v>4</v>
      </c>
      <c r="T579" s="36">
        <f t="shared" ref="T579:T642" si="169">IF(F579&lt;28.5,1,IF(F579&lt;48,2,IF(F579&lt;67.5,3,4)))</f>
        <v>4</v>
      </c>
      <c r="U579" s="36">
        <f t="shared" ref="U579:U642" si="170">IF(G579&lt;25,4,IF(G579&lt;50,3,IF(G579&lt;75,2,1)))</f>
        <v>2</v>
      </c>
      <c r="V579" s="36">
        <f t="shared" ref="V579:V642" si="171">IF(H579&lt;50,4,IF(H579&lt;70,3,IF(H579&lt;100,2,1)))</f>
        <v>2</v>
      </c>
      <c r="W579" s="36">
        <f t="shared" ref="W579:W642" si="172">IF(I579&lt;1,1,IF(I579&lt;3,2,IF(I579&lt;5,3,4)))</f>
        <v>1</v>
      </c>
      <c r="X579" s="36">
        <f t="shared" ref="X579:X642" si="173">IF(J579&lt;25,1,IF(J579&lt;50,2,IF(J579&lt;75,3,4)))</f>
        <v>1</v>
      </c>
      <c r="Y579" s="36">
        <f t="shared" ref="Y579:Y642" si="174">IF(K579&lt;70,1,IF(K579&lt;150,2,IF(K579&lt;300,3,4)))</f>
        <v>3</v>
      </c>
      <c r="Z579" s="36">
        <f t="shared" ref="Z579:Z642" si="175">IF(L579&lt;25,4,IF(L579&lt;50,3,IF(L579&lt;75,2,1)))</f>
        <v>1</v>
      </c>
      <c r="AA579" s="36">
        <f t="shared" ref="AA579:AA642" si="176">IF(M579&lt;5,4,IF(M579&lt;10,3,IF(M579&lt;20,2,1)))</f>
        <v>1</v>
      </c>
      <c r="AB579" s="36">
        <f t="shared" ref="AB579:AB642" si="177">IF(N579&lt;35,1,IF(N579&lt;60,2,IF(N579&lt;80,3,4)))</f>
        <v>4</v>
      </c>
      <c r="AC579" s="170">
        <f t="shared" ref="AC579:AC641" si="178">(Q579+R579+S579+T579+V579+W579+X579+Y579+Z579+AA579+AB579)/11</f>
        <v>2.3636363636363638</v>
      </c>
      <c r="AD579" s="36">
        <f t="shared" ref="AD579:AD641" si="179">IF(AC579&lt;1.5,1,IF(AC579&lt;=2.5,2,IF(AC579&lt;3.5,3,4)))</f>
        <v>2</v>
      </c>
      <c r="AE579" s="36" t="str">
        <f t="shared" si="165"/>
        <v>Moderatly Suitable</v>
      </c>
      <c r="AF579" s="171">
        <f t="shared" ref="AF579:AF641" si="180">_xlfn.PERCENTRANK.INC(AC:AC,AC579)</f>
        <v>8.7999999999999995E-2</v>
      </c>
      <c r="AG579" s="36" t="str">
        <f t="shared" ref="AG579:AG641" si="181">IF(AF579&gt;0.8, "Very High", IF(AND(AF579&lt;=0.8,AF579&gt;0.6), "High", IF(AND(AF579&lt;=0.6, AF579&gt;0.4),"Moderate",IF(AND(AF579&lt;=0.4, AF579&gt;0.2),"Low", "Very Low"))))</f>
        <v>Very Low</v>
      </c>
    </row>
    <row r="580" spans="1:33" x14ac:dyDescent="0.25">
      <c r="A580" t="str">
        <f>INDEX(Aquifer!A:A,MATCH(B580,Aquifer!C:C,0))</f>
        <v>karnataka</v>
      </c>
      <c r="B580" s="29" t="s">
        <v>647</v>
      </c>
      <c r="C580" s="8">
        <v>5.52</v>
      </c>
      <c r="D580" s="7">
        <f>INDEX(Aquifer!L:L,MATCH(B580,Aquifer!C:C,0))*100</f>
        <v>112.11808586620108</v>
      </c>
      <c r="E580" s="7">
        <v>26.9</v>
      </c>
      <c r="F580" s="7">
        <v>56.518742769942641</v>
      </c>
      <c r="G580" s="8">
        <v>99</v>
      </c>
      <c r="H580" s="8">
        <f>INDEX(Aquifer!H:H,MATCH(B580,Aquifer!C:C,0))</f>
        <v>153.82</v>
      </c>
      <c r="I580" s="8">
        <f>INDEX(surface_water_body!E:E,MATCH(B580,surface_water_body!A:A,0))</f>
        <v>0.2238912320673572</v>
      </c>
      <c r="J580" s="8">
        <f>INDEX(Aquifer!J:J,MATCH(B580,Aquifer!C:C,0))*100</f>
        <v>49.843140066402803</v>
      </c>
      <c r="K580" s="8">
        <f>(INDEX(Tariff!D:D,MATCH(Adaptation!A580,Tariff!A:A,0)))*100</f>
        <v>0</v>
      </c>
      <c r="L580" s="8">
        <v>78.78</v>
      </c>
      <c r="M580" s="8">
        <v>15.9</v>
      </c>
      <c r="N580" s="8">
        <v>91.53</v>
      </c>
      <c r="P580" s="15"/>
      <c r="Q580">
        <f t="shared" si="166"/>
        <v>4</v>
      </c>
      <c r="R580">
        <f t="shared" si="167"/>
        <v>4</v>
      </c>
      <c r="S580">
        <f t="shared" si="168"/>
        <v>3</v>
      </c>
      <c r="T580" s="36">
        <f t="shared" si="169"/>
        <v>3</v>
      </c>
      <c r="U580" s="36">
        <f t="shared" si="170"/>
        <v>1</v>
      </c>
      <c r="V580" s="36">
        <f t="shared" si="171"/>
        <v>1</v>
      </c>
      <c r="W580" s="36">
        <f t="shared" si="172"/>
        <v>1</v>
      </c>
      <c r="X580" s="36">
        <f t="shared" si="173"/>
        <v>2</v>
      </c>
      <c r="Y580" s="36">
        <f t="shared" si="174"/>
        <v>1</v>
      </c>
      <c r="Z580" s="36">
        <f t="shared" si="175"/>
        <v>1</v>
      </c>
      <c r="AA580" s="36">
        <f t="shared" si="176"/>
        <v>2</v>
      </c>
      <c r="AB580" s="36">
        <f t="shared" si="177"/>
        <v>4</v>
      </c>
      <c r="AC580" s="170">
        <f t="shared" si="178"/>
        <v>2.3636363636363638</v>
      </c>
      <c r="AD580" s="36">
        <f t="shared" si="179"/>
        <v>2</v>
      </c>
      <c r="AE580" s="36" t="str">
        <f t="shared" si="165"/>
        <v>Moderatly Suitable</v>
      </c>
      <c r="AF580" s="171">
        <f t="shared" si="180"/>
        <v>8.7999999999999995E-2</v>
      </c>
      <c r="AG580" s="36" t="str">
        <f t="shared" si="181"/>
        <v>Very Low</v>
      </c>
    </row>
    <row r="581" spans="1:33" x14ac:dyDescent="0.25">
      <c r="A581" t="str">
        <f>INDEX(Aquifer!A:A,MATCH(B581,Aquifer!C:C,0))</f>
        <v>karnataka</v>
      </c>
      <c r="B581" s="29" t="s">
        <v>184</v>
      </c>
      <c r="C581" s="9">
        <v>5.1975697319523002</v>
      </c>
      <c r="D581" s="7">
        <f>INDEX(Aquifer!L:L,MATCH(B581,Aquifer!C:C,0))*100</f>
        <v>137.09726123025473</v>
      </c>
      <c r="E581" s="7">
        <v>16.899999999999999</v>
      </c>
      <c r="F581" s="7">
        <v>46.785529120341032</v>
      </c>
      <c r="G581" s="8">
        <v>99</v>
      </c>
      <c r="H581" s="8">
        <f>INDEX(Aquifer!H:H,MATCH(B581,Aquifer!C:C,0))</f>
        <v>53.2</v>
      </c>
      <c r="I581" s="8">
        <f>INDEX(surface_water_body!E:E,MATCH(B581,surface_water_body!A:A,0))</f>
        <v>4.1792228804964436E-2</v>
      </c>
      <c r="J581" s="8">
        <f>INDEX(Aquifer!J:J,MATCH(B581,Aquifer!C:C,0))*100</f>
        <v>42.652771526503479</v>
      </c>
      <c r="K581" s="8">
        <f>(INDEX(Tariff!D:D,MATCH(Adaptation!A581,Tariff!A:A,0)))*100</f>
        <v>0</v>
      </c>
      <c r="L581" s="8">
        <v>48.58</v>
      </c>
      <c r="M581" s="8">
        <v>7.4</v>
      </c>
      <c r="N581" s="8">
        <v>83.19</v>
      </c>
      <c r="P581" s="15"/>
      <c r="Q581">
        <f t="shared" si="166"/>
        <v>3</v>
      </c>
      <c r="R581">
        <f t="shared" si="167"/>
        <v>4</v>
      </c>
      <c r="S581">
        <f t="shared" si="168"/>
        <v>4</v>
      </c>
      <c r="T581" s="36">
        <f t="shared" si="169"/>
        <v>2</v>
      </c>
      <c r="U581" s="36">
        <f t="shared" si="170"/>
        <v>1</v>
      </c>
      <c r="V581" s="36">
        <f t="shared" si="171"/>
        <v>3</v>
      </c>
      <c r="W581" s="36">
        <f t="shared" si="172"/>
        <v>1</v>
      </c>
      <c r="X581" s="36">
        <f t="shared" si="173"/>
        <v>2</v>
      </c>
      <c r="Y581" s="36">
        <f t="shared" si="174"/>
        <v>1</v>
      </c>
      <c r="Z581" s="36">
        <f t="shared" si="175"/>
        <v>3</v>
      </c>
      <c r="AA581" s="36">
        <f t="shared" si="176"/>
        <v>3</v>
      </c>
      <c r="AB581" s="36">
        <f t="shared" si="177"/>
        <v>4</v>
      </c>
      <c r="AC581" s="170">
        <f t="shared" si="178"/>
        <v>2.7272727272727271</v>
      </c>
      <c r="AD581" s="36">
        <f t="shared" si="179"/>
        <v>3</v>
      </c>
      <c r="AE581" s="36" t="str">
        <f t="shared" si="165"/>
        <v>Highly Suitable</v>
      </c>
      <c r="AF581" s="171">
        <f t="shared" si="180"/>
        <v>0.41699999999999998</v>
      </c>
      <c r="AG581" s="36" t="str">
        <f t="shared" si="181"/>
        <v>Moderate</v>
      </c>
    </row>
    <row r="582" spans="1:33" x14ac:dyDescent="0.25">
      <c r="A582" t="str">
        <f>INDEX(Aquifer!A:A,MATCH(B582,Aquifer!C:C,0))</f>
        <v>karnataka</v>
      </c>
      <c r="B582" s="29" t="s">
        <v>648</v>
      </c>
      <c r="C582" s="9">
        <v>5.1429172078469003</v>
      </c>
      <c r="D582" s="7">
        <f>INDEX(Aquifer!L:L,MATCH(B582,Aquifer!C:C,0))*100</f>
        <v>102.89268151576512</v>
      </c>
      <c r="E582" s="7">
        <v>50</v>
      </c>
      <c r="F582" s="7">
        <v>48.131868131868131</v>
      </c>
      <c r="G582" s="8">
        <v>100</v>
      </c>
      <c r="H582" s="8">
        <f>INDEX(Aquifer!H:H,MATCH(B582,Aquifer!C:C,0))</f>
        <v>44.78</v>
      </c>
      <c r="I582" s="8">
        <f>INDEX(surface_water_body!E:E,MATCH(B582,surface_water_body!A:A,0))</f>
        <v>2.1072788770378325E-4</v>
      </c>
      <c r="J582" s="8">
        <f>INDEX(Aquifer!J:J,MATCH(B582,Aquifer!C:C,0))*100</f>
        <v>39.828774081917793</v>
      </c>
      <c r="K582" s="8">
        <f>(INDEX(Tariff!D:D,MATCH(Adaptation!A582,Tariff!A:A,0)))*100</f>
        <v>0</v>
      </c>
      <c r="L582" s="8">
        <v>89.88000000000001</v>
      </c>
      <c r="M582" s="8">
        <v>7.6</v>
      </c>
      <c r="N582" s="8">
        <v>91.81</v>
      </c>
      <c r="P582" s="15"/>
      <c r="Q582">
        <f t="shared" si="166"/>
        <v>3</v>
      </c>
      <c r="R582">
        <f t="shared" si="167"/>
        <v>4</v>
      </c>
      <c r="S582">
        <f t="shared" si="168"/>
        <v>2</v>
      </c>
      <c r="T582" s="36">
        <f t="shared" si="169"/>
        <v>3</v>
      </c>
      <c r="U582" s="36">
        <f t="shared" si="170"/>
        <v>1</v>
      </c>
      <c r="V582" s="36">
        <f t="shared" si="171"/>
        <v>4</v>
      </c>
      <c r="W582" s="36">
        <f t="shared" si="172"/>
        <v>1</v>
      </c>
      <c r="X582" s="36">
        <f t="shared" si="173"/>
        <v>2</v>
      </c>
      <c r="Y582" s="36">
        <f t="shared" si="174"/>
        <v>1</v>
      </c>
      <c r="Z582" s="36">
        <f t="shared" si="175"/>
        <v>1</v>
      </c>
      <c r="AA582" s="36">
        <f t="shared" si="176"/>
        <v>3</v>
      </c>
      <c r="AB582" s="36">
        <f t="shared" si="177"/>
        <v>4</v>
      </c>
      <c r="AC582" s="170">
        <f t="shared" si="178"/>
        <v>2.5454545454545454</v>
      </c>
      <c r="AD582" s="36">
        <f t="shared" si="179"/>
        <v>3</v>
      </c>
      <c r="AE582" s="36" t="str">
        <f t="shared" si="165"/>
        <v>Highly Suitable</v>
      </c>
      <c r="AF582" s="171">
        <f t="shared" si="180"/>
        <v>0.22</v>
      </c>
      <c r="AG582" s="36" t="str">
        <f t="shared" si="181"/>
        <v>Low</v>
      </c>
    </row>
    <row r="583" spans="1:33" x14ac:dyDescent="0.25">
      <c r="A583" t="str">
        <f>INDEX(Aquifer!A:A,MATCH(B583,Aquifer!C:C,0))</f>
        <v>daman and diu</v>
      </c>
      <c r="B583" s="29" t="s">
        <v>649</v>
      </c>
      <c r="C583" s="9">
        <v>5.2859834895538</v>
      </c>
      <c r="D583" s="7">
        <f>INDEX(Aquifer!L:L,MATCH(B583,Aquifer!C:C,0))*100</f>
        <v>102.78526504941598</v>
      </c>
      <c r="E583" s="7">
        <v>0</v>
      </c>
      <c r="F583" s="7"/>
      <c r="G583" s="8">
        <v>100</v>
      </c>
      <c r="H583" s="8">
        <f>INDEX(Aquifer!H:H,MATCH(B583,Aquifer!C:C,0))</f>
        <v>158.84</v>
      </c>
      <c r="I583" s="8">
        <f>INDEX(surface_water_body!E:E,MATCH(B583,surface_water_body!A:A,0))</f>
        <v>0</v>
      </c>
      <c r="J583" s="8">
        <f>INDEX(Aquifer!J:J,MATCH(B583,Aquifer!C:C,0))*100</f>
        <v>89.86677432377877</v>
      </c>
      <c r="K583" s="8">
        <f>(INDEX(Tariff!D:D,MATCH(Adaptation!A583,Tariff!A:A,0)))*100</f>
        <v>110.00000000000001</v>
      </c>
      <c r="L583" s="8">
        <v>0</v>
      </c>
      <c r="M583" s="8">
        <v>5.5</v>
      </c>
      <c r="N583" s="8">
        <v>97.910000000000011</v>
      </c>
      <c r="P583" s="15"/>
      <c r="Q583">
        <f t="shared" si="166"/>
        <v>4</v>
      </c>
      <c r="R583">
        <f t="shared" si="167"/>
        <v>4</v>
      </c>
      <c r="S583">
        <f t="shared" si="168"/>
        <v>4</v>
      </c>
      <c r="T583" s="36">
        <f t="shared" si="169"/>
        <v>1</v>
      </c>
      <c r="U583" s="36">
        <f t="shared" si="170"/>
        <v>1</v>
      </c>
      <c r="V583" s="36">
        <f t="shared" si="171"/>
        <v>1</v>
      </c>
      <c r="W583" s="36">
        <f t="shared" si="172"/>
        <v>1</v>
      </c>
      <c r="X583" s="36">
        <f t="shared" si="173"/>
        <v>4</v>
      </c>
      <c r="Y583" s="36">
        <f t="shared" si="174"/>
        <v>2</v>
      </c>
      <c r="Z583" s="36">
        <f t="shared" si="175"/>
        <v>4</v>
      </c>
      <c r="AA583" s="36">
        <f t="shared" si="176"/>
        <v>3</v>
      </c>
      <c r="AB583" s="36">
        <f t="shared" si="177"/>
        <v>4</v>
      </c>
      <c r="AC583" s="170">
        <f t="shared" si="178"/>
        <v>2.9090909090909092</v>
      </c>
      <c r="AD583" s="36">
        <f t="shared" si="179"/>
        <v>3</v>
      </c>
      <c r="AE583" s="36" t="str">
        <f t="shared" si="165"/>
        <v>Highly Suitable</v>
      </c>
      <c r="AF583" s="171">
        <f t="shared" si="180"/>
        <v>0.63600000000000001</v>
      </c>
      <c r="AG583" s="36" t="str">
        <f t="shared" si="181"/>
        <v>High</v>
      </c>
    </row>
    <row r="584" spans="1:33" x14ac:dyDescent="0.25">
      <c r="A584" t="str">
        <f>INDEX(Aquifer!A:A,MATCH(B584,Aquifer!C:C,0))</f>
        <v>rajasthan</v>
      </c>
      <c r="B584" s="29" t="s">
        <v>650</v>
      </c>
      <c r="C584" s="8">
        <v>5.14</v>
      </c>
      <c r="D584" s="7">
        <f>INDEX(Aquifer!L:L,MATCH(B584,Aquifer!C:C,0))*100</f>
        <v>163.25286223098581</v>
      </c>
      <c r="E584" s="7">
        <v>42.1</v>
      </c>
      <c r="F584" s="7">
        <v>70.290771175726931</v>
      </c>
      <c r="G584" s="8">
        <v>86</v>
      </c>
      <c r="H584" s="8">
        <f>INDEX(Aquifer!H:H,MATCH(B584,Aquifer!C:C,0))</f>
        <v>233.22</v>
      </c>
      <c r="I584" s="8">
        <f>INDEX(surface_water_body!E:E,MATCH(B584,surface_water_body!A:A,0))</f>
        <v>5.2049772416573298E-2</v>
      </c>
      <c r="J584" s="8">
        <f>INDEX(Aquifer!J:J,MATCH(B584,Aquifer!C:C,0))*100</f>
        <v>65.950654310718519</v>
      </c>
      <c r="K584" s="8">
        <f>(INDEX(Tariff!D:D,MATCH(Adaptation!A584,Tariff!A:A,0)))*100</f>
        <v>167</v>
      </c>
      <c r="L584" s="8">
        <v>99.15</v>
      </c>
      <c r="M584" s="8">
        <v>30.6</v>
      </c>
      <c r="N584" s="8">
        <v>81.16707821</v>
      </c>
      <c r="P584" s="15"/>
      <c r="Q584">
        <f t="shared" si="166"/>
        <v>3</v>
      </c>
      <c r="R584">
        <f t="shared" si="167"/>
        <v>3</v>
      </c>
      <c r="S584">
        <f t="shared" si="168"/>
        <v>3</v>
      </c>
      <c r="T584" s="36">
        <f t="shared" si="169"/>
        <v>4</v>
      </c>
      <c r="U584" s="36">
        <f t="shared" si="170"/>
        <v>1</v>
      </c>
      <c r="V584" s="36">
        <f t="shared" si="171"/>
        <v>1</v>
      </c>
      <c r="W584" s="36">
        <f t="shared" si="172"/>
        <v>1</v>
      </c>
      <c r="X584" s="36">
        <f t="shared" si="173"/>
        <v>3</v>
      </c>
      <c r="Y584" s="36">
        <f t="shared" si="174"/>
        <v>3</v>
      </c>
      <c r="Z584" s="36">
        <f t="shared" si="175"/>
        <v>1</v>
      </c>
      <c r="AA584" s="36">
        <f t="shared" si="176"/>
        <v>1</v>
      </c>
      <c r="AB584" s="36">
        <f t="shared" si="177"/>
        <v>4</v>
      </c>
      <c r="AC584" s="170">
        <f t="shared" si="178"/>
        <v>2.4545454545454546</v>
      </c>
      <c r="AD584" s="36">
        <f t="shared" si="179"/>
        <v>2</v>
      </c>
      <c r="AE584" s="36" t="str">
        <f t="shared" si="165"/>
        <v>Moderatly Suitable</v>
      </c>
      <c r="AF584" s="171">
        <f t="shared" si="180"/>
        <v>0.14299999999999999</v>
      </c>
      <c r="AG584" s="36" t="str">
        <f t="shared" si="181"/>
        <v>Very Low</v>
      </c>
    </row>
    <row r="585" spans="1:33" x14ac:dyDescent="0.25">
      <c r="A585" t="str">
        <f>INDEX(Aquifer!A:A,MATCH(B585,Aquifer!C:C,0))</f>
        <v>tamil nadu</v>
      </c>
      <c r="B585" s="29" t="s">
        <v>651</v>
      </c>
      <c r="C585" s="9">
        <v>5.3529999999999998</v>
      </c>
      <c r="D585" s="7">
        <f>INDEX(Aquifer!L:L,MATCH(B585,Aquifer!C:C,0))*100</f>
        <v>149.1240267796671</v>
      </c>
      <c r="E585" s="7">
        <v>37.9</v>
      </c>
      <c r="F585" s="7">
        <v>65.056078746864799</v>
      </c>
      <c r="G585" s="8">
        <v>98</v>
      </c>
      <c r="H585" s="8">
        <f>INDEX(Aquifer!H:H,MATCH(B585,Aquifer!C:C,0))</f>
        <v>98.78</v>
      </c>
      <c r="I585" s="8">
        <f>INDEX(surface_water_body!E:E,MATCH(B585,surface_water_body!A:A,0))</f>
        <v>0.33014177987894244</v>
      </c>
      <c r="J585" s="8">
        <f>INDEX(Aquifer!J:J,MATCH(B585,Aquifer!C:C,0))*100</f>
        <v>37.094604659642442</v>
      </c>
      <c r="K585" s="8">
        <f>(INDEX(Tariff!D:D,MATCH(Adaptation!A585,Tariff!A:A,0)))*100</f>
        <v>0</v>
      </c>
      <c r="L585" s="8">
        <v>76.84</v>
      </c>
      <c r="M585" s="8">
        <v>9.17</v>
      </c>
      <c r="N585" s="8">
        <v>95.03280663000001</v>
      </c>
      <c r="P585" s="15"/>
      <c r="Q585">
        <f t="shared" si="166"/>
        <v>4</v>
      </c>
      <c r="R585">
        <f t="shared" si="167"/>
        <v>3</v>
      </c>
      <c r="S585">
        <f t="shared" si="168"/>
        <v>3</v>
      </c>
      <c r="T585" s="36">
        <f t="shared" si="169"/>
        <v>3</v>
      </c>
      <c r="U585" s="36">
        <f t="shared" si="170"/>
        <v>1</v>
      </c>
      <c r="V585" s="36">
        <f t="shared" si="171"/>
        <v>2</v>
      </c>
      <c r="W585" s="36">
        <f t="shared" si="172"/>
        <v>1</v>
      </c>
      <c r="X585" s="36">
        <f t="shared" si="173"/>
        <v>2</v>
      </c>
      <c r="Y585" s="36">
        <f t="shared" si="174"/>
        <v>1</v>
      </c>
      <c r="Z585" s="36">
        <f t="shared" si="175"/>
        <v>1</v>
      </c>
      <c r="AA585" s="36">
        <f t="shared" si="176"/>
        <v>3</v>
      </c>
      <c r="AB585" s="36">
        <f t="shared" si="177"/>
        <v>4</v>
      </c>
      <c r="AC585" s="170">
        <f t="shared" si="178"/>
        <v>2.4545454545454546</v>
      </c>
      <c r="AD585" s="36">
        <f t="shared" si="179"/>
        <v>2</v>
      </c>
      <c r="AE585" s="36" t="str">
        <f t="shared" si="165"/>
        <v>Moderatly Suitable</v>
      </c>
      <c r="AF585" s="171">
        <f t="shared" si="180"/>
        <v>0.14299999999999999</v>
      </c>
      <c r="AG585" s="36" t="str">
        <f t="shared" si="181"/>
        <v>Very Low</v>
      </c>
    </row>
    <row r="586" spans="1:33" x14ac:dyDescent="0.25">
      <c r="A586" t="str">
        <f>INDEX(Aquifer!A:A,MATCH(B586,Aquifer!C:C,0))</f>
        <v>sikkim</v>
      </c>
      <c r="B586" s="29" t="s">
        <v>185</v>
      </c>
      <c r="C586" s="9">
        <v>3.8595433019498002</v>
      </c>
      <c r="D586" s="7" t="e">
        <f>INDEX(Aquifer!L:L,MATCH(B586,Aquifer!C:C,0))*100</f>
        <v>#N/A</v>
      </c>
      <c r="E586" s="7">
        <v>15.4</v>
      </c>
      <c r="F586" s="7">
        <v>16.61726565394591</v>
      </c>
      <c r="G586" s="8">
        <v>18</v>
      </c>
      <c r="H586" s="8">
        <f>INDEX(Aquifer!H:H,MATCH(B586,Aquifer!C:C,0))</f>
        <v>4.38</v>
      </c>
      <c r="I586" s="8">
        <f>INDEX(surface_water_body!E:E,MATCH(B586,surface_water_body!A:A,0))</f>
        <v>1.02383321209866E-2</v>
      </c>
      <c r="J586" s="8" t="e">
        <f>INDEX(Aquifer!J:J,MATCH(B586,Aquifer!C:C,0))*100</f>
        <v>#N/A</v>
      </c>
      <c r="K586" s="8">
        <f>(INDEX(Tariff!D:D,MATCH(Adaptation!A586,Tariff!A:A,0)))*100</f>
        <v>0</v>
      </c>
      <c r="L586" s="8">
        <v>0.02</v>
      </c>
      <c r="M586" s="8">
        <v>5.6670042280627806</v>
      </c>
      <c r="N586" s="8">
        <v>82.057374929999995</v>
      </c>
      <c r="P586" s="15"/>
      <c r="Q586">
        <f t="shared" si="166"/>
        <v>2</v>
      </c>
      <c r="R586" t="e">
        <f t="shared" si="167"/>
        <v>#N/A</v>
      </c>
      <c r="S586">
        <f t="shared" si="168"/>
        <v>4</v>
      </c>
      <c r="T586" s="36">
        <f t="shared" si="169"/>
        <v>1</v>
      </c>
      <c r="U586" s="36">
        <f t="shared" si="170"/>
        <v>4</v>
      </c>
      <c r="V586" s="36">
        <f t="shared" si="171"/>
        <v>4</v>
      </c>
      <c r="W586" s="36">
        <f t="shared" si="172"/>
        <v>1</v>
      </c>
      <c r="X586" s="36" t="e">
        <f t="shared" si="173"/>
        <v>#N/A</v>
      </c>
      <c r="Y586" s="36">
        <f t="shared" si="174"/>
        <v>1</v>
      </c>
      <c r="Z586" s="36">
        <f t="shared" si="175"/>
        <v>4</v>
      </c>
      <c r="AA586" s="36">
        <f t="shared" si="176"/>
        <v>3</v>
      </c>
      <c r="AB586" s="36">
        <f t="shared" si="177"/>
        <v>4</v>
      </c>
      <c r="AC586" s="170"/>
      <c r="AF586" s="171"/>
      <c r="AG586" s="36" t="s">
        <v>95</v>
      </c>
    </row>
    <row r="587" spans="1:33" x14ac:dyDescent="0.25">
      <c r="A587" t="str">
        <f>INDEX(Aquifer!A:A,MATCH(B587,Aquifer!C:C,0))</f>
        <v>jammu and kashmir</v>
      </c>
      <c r="B587" s="29" t="s">
        <v>652</v>
      </c>
      <c r="C587" s="9">
        <v>4.4743651750045004</v>
      </c>
      <c r="D587" s="7" t="e">
        <f>INDEX(Aquifer!L:L,MATCH(B587,Aquifer!C:C,0))*100</f>
        <v>#N/A</v>
      </c>
      <c r="E587" s="7">
        <v>100</v>
      </c>
      <c r="F587" s="7">
        <v>19.608043278554661</v>
      </c>
      <c r="G587" s="8">
        <v>0</v>
      </c>
      <c r="H587" s="8">
        <f>INDEX(Aquifer!H:H,MATCH(B587,Aquifer!C:C,0))</f>
        <v>25.07</v>
      </c>
      <c r="I587" s="8">
        <f>INDEX(surface_water_body!E:E,MATCH(B587,surface_water_body!A:A,0))</f>
        <v>3.7204314112225279E-4</v>
      </c>
      <c r="J587" s="8" t="e">
        <f>INDEX(Aquifer!J:J,MATCH(B587,Aquifer!C:C,0))*100</f>
        <v>#N/A</v>
      </c>
      <c r="K587" s="8">
        <f>(INDEX(Tariff!D:D,MATCH(Adaptation!A587,Tariff!A:A,0)))*100</f>
        <v>235</v>
      </c>
      <c r="L587" s="8">
        <v>0.24</v>
      </c>
      <c r="M587" s="8">
        <v>13.786447636930005</v>
      </c>
      <c r="N587" s="8">
        <v>94.289999999999992</v>
      </c>
      <c r="P587" s="15"/>
      <c r="Q587">
        <f t="shared" si="166"/>
        <v>2</v>
      </c>
      <c r="R587" t="e">
        <f t="shared" si="167"/>
        <v>#N/A</v>
      </c>
      <c r="S587">
        <f t="shared" si="168"/>
        <v>1</v>
      </c>
      <c r="T587" s="36">
        <f t="shared" si="169"/>
        <v>1</v>
      </c>
      <c r="U587" s="36">
        <f t="shared" si="170"/>
        <v>4</v>
      </c>
      <c r="V587" s="36">
        <f t="shared" si="171"/>
        <v>4</v>
      </c>
      <c r="W587" s="36">
        <f t="shared" si="172"/>
        <v>1</v>
      </c>
      <c r="X587" s="36" t="e">
        <f t="shared" si="173"/>
        <v>#N/A</v>
      </c>
      <c r="Y587" s="36">
        <f t="shared" si="174"/>
        <v>3</v>
      </c>
      <c r="Z587" s="36">
        <f t="shared" si="175"/>
        <v>4</v>
      </c>
      <c r="AA587" s="36">
        <f t="shared" si="176"/>
        <v>2</v>
      </c>
      <c r="AB587" s="36">
        <f t="shared" si="177"/>
        <v>4</v>
      </c>
      <c r="AC587" s="170"/>
      <c r="AF587" s="171"/>
      <c r="AG587" s="36" t="s">
        <v>95</v>
      </c>
    </row>
    <row r="588" spans="1:33" x14ac:dyDescent="0.25">
      <c r="A588" t="str">
        <f>INDEX(Aquifer!A:A,MATCH(B588,Aquifer!C:C,0))</f>
        <v>west bengal</v>
      </c>
      <c r="B588" s="29" t="s">
        <v>653</v>
      </c>
      <c r="C588" s="9">
        <v>4.3412449657687002</v>
      </c>
      <c r="D588" s="7">
        <f>INDEX(Aquifer!L:L,MATCH(B588,Aquifer!C:C,0))*100</f>
        <v>214.98895440190421</v>
      </c>
      <c r="E588" s="7">
        <v>15.8</v>
      </c>
      <c r="F588" s="7">
        <v>26.575583957690611</v>
      </c>
      <c r="G588" s="8">
        <v>65</v>
      </c>
      <c r="H588" s="8">
        <f>INDEX(Aquifer!H:H,MATCH(B588,Aquifer!C:C,0))</f>
        <v>44.68</v>
      </c>
      <c r="I588" s="8">
        <f>INDEX(surface_water_body!E:E,MATCH(B588,surface_water_body!A:A,0))</f>
        <v>1.1178265720317664</v>
      </c>
      <c r="J588" s="8">
        <f>INDEX(Aquifer!J:J,MATCH(B588,Aquifer!C:C,0))*100</f>
        <v>77.546182498152703</v>
      </c>
      <c r="K588" s="8">
        <f>(INDEX(Tariff!D:D,MATCH(Adaptation!A588,Tariff!A:A,0)))*100</f>
        <v>459.99999999999994</v>
      </c>
      <c r="L588" s="8">
        <v>91.19</v>
      </c>
      <c r="M588" s="8">
        <v>2.93</v>
      </c>
      <c r="N588" s="8">
        <v>94.058306689999995</v>
      </c>
      <c r="P588" s="15"/>
      <c r="Q588">
        <f t="shared" si="166"/>
        <v>2</v>
      </c>
      <c r="R588">
        <f t="shared" si="167"/>
        <v>2</v>
      </c>
      <c r="S588">
        <f t="shared" si="168"/>
        <v>4</v>
      </c>
      <c r="T588" s="36">
        <f t="shared" si="169"/>
        <v>1</v>
      </c>
      <c r="U588" s="36">
        <f t="shared" si="170"/>
        <v>2</v>
      </c>
      <c r="V588" s="36">
        <f t="shared" si="171"/>
        <v>4</v>
      </c>
      <c r="W588" s="36">
        <f t="shared" si="172"/>
        <v>2</v>
      </c>
      <c r="X588" s="36">
        <f t="shared" si="173"/>
        <v>4</v>
      </c>
      <c r="Y588" s="36">
        <f t="shared" si="174"/>
        <v>4</v>
      </c>
      <c r="Z588" s="36">
        <f t="shared" si="175"/>
        <v>1</v>
      </c>
      <c r="AA588" s="36">
        <f t="shared" si="176"/>
        <v>4</v>
      </c>
      <c r="AB588" s="36">
        <f t="shared" si="177"/>
        <v>4</v>
      </c>
      <c r="AC588" s="170">
        <f t="shared" si="178"/>
        <v>2.9090909090909092</v>
      </c>
      <c r="AD588" s="36">
        <f t="shared" si="179"/>
        <v>3</v>
      </c>
      <c r="AE588" s="36" t="str">
        <f t="shared" si="165"/>
        <v>Highly Suitable</v>
      </c>
      <c r="AF588" s="171">
        <f t="shared" si="180"/>
        <v>0.63600000000000001</v>
      </c>
      <c r="AG588" s="36" t="str">
        <f t="shared" si="181"/>
        <v>High</v>
      </c>
    </row>
    <row r="589" spans="1:33" x14ac:dyDescent="0.25">
      <c r="A589" t="str">
        <f>INDEX(Aquifer!A:A,MATCH(B589,Aquifer!C:C,0))</f>
        <v>lakshadweep</v>
      </c>
      <c r="B589" s="29" t="s">
        <v>654</v>
      </c>
      <c r="C589" s="9">
        <v>5.5270000000000001</v>
      </c>
      <c r="D589" s="7">
        <f>INDEX(Aquifer!L:L,MATCH(B589,Aquifer!C:C,0))*100</f>
        <v>106.80970149253733</v>
      </c>
      <c r="E589" s="7">
        <v>0</v>
      </c>
      <c r="F589" s="7"/>
      <c r="G589" s="8">
        <v>99</v>
      </c>
      <c r="H589" s="8">
        <f>INDEX(Aquifer!H:H,MATCH(B589,Aquifer!C:C,0))</f>
        <v>61.72</v>
      </c>
      <c r="I589" s="8">
        <f>INDEX(surface_water_body!E:E,MATCH(B589,surface_water_body!A:A,0))</f>
        <v>0</v>
      </c>
      <c r="J589" s="8">
        <f>INDEX(Aquifer!J:J,MATCH(B589,Aquifer!C:C,0))*100</f>
        <v>80.631816472358025</v>
      </c>
      <c r="K589" s="8">
        <f>(INDEX(Tariff!D:D,MATCH(Adaptation!A589,Tariff!A:A,0)))*100</f>
        <v>0</v>
      </c>
      <c r="L589" s="8">
        <v>100</v>
      </c>
      <c r="M589" s="8">
        <v>4.116891635701049</v>
      </c>
      <c r="N589" s="8">
        <v>0</v>
      </c>
      <c r="P589" s="15"/>
      <c r="Q589">
        <f t="shared" si="166"/>
        <v>4</v>
      </c>
      <c r="R589">
        <f t="shared" si="167"/>
        <v>4</v>
      </c>
      <c r="S589">
        <f t="shared" si="168"/>
        <v>4</v>
      </c>
      <c r="T589" s="36">
        <f t="shared" si="169"/>
        <v>1</v>
      </c>
      <c r="U589" s="36">
        <f t="shared" si="170"/>
        <v>1</v>
      </c>
      <c r="V589" s="36">
        <f t="shared" si="171"/>
        <v>3</v>
      </c>
      <c r="W589" s="36">
        <f t="shared" si="172"/>
        <v>1</v>
      </c>
      <c r="X589" s="36">
        <f t="shared" si="173"/>
        <v>4</v>
      </c>
      <c r="Y589" s="36">
        <f t="shared" si="174"/>
        <v>1</v>
      </c>
      <c r="Z589" s="36">
        <f t="shared" si="175"/>
        <v>1</v>
      </c>
      <c r="AA589" s="36">
        <f t="shared" si="176"/>
        <v>4</v>
      </c>
      <c r="AB589" s="36">
        <f t="shared" si="177"/>
        <v>1</v>
      </c>
      <c r="AC589" s="170">
        <f t="shared" si="178"/>
        <v>2.5454545454545454</v>
      </c>
      <c r="AD589" s="36">
        <f t="shared" si="179"/>
        <v>3</v>
      </c>
      <c r="AE589" s="36" t="str">
        <f t="shared" si="165"/>
        <v>Highly Suitable</v>
      </c>
      <c r="AF589" s="171">
        <f t="shared" si="180"/>
        <v>0.22</v>
      </c>
      <c r="AG589" s="36" t="str">
        <f t="shared" si="181"/>
        <v>Low</v>
      </c>
    </row>
    <row r="590" spans="1:33" x14ac:dyDescent="0.25">
      <c r="A590" t="str">
        <f>INDEX(Aquifer!A:A,MATCH(B590,Aquifer!C:C,0))</f>
        <v>gujarat</v>
      </c>
      <c r="B590" s="29" t="s">
        <v>655</v>
      </c>
      <c r="C590" s="8">
        <v>5.5</v>
      </c>
      <c r="D590" s="7">
        <f>INDEX(Aquifer!L:L,MATCH(B590,Aquifer!C:C,0))*100</f>
        <v>166.30995084975518</v>
      </c>
      <c r="E590" s="7">
        <v>65.599999999999994</v>
      </c>
      <c r="F590" s="7">
        <v>79.206646814455354</v>
      </c>
      <c r="G590" s="8">
        <v>91</v>
      </c>
      <c r="H590" s="8">
        <f>INDEX(Aquifer!H:H,MATCH(B590,Aquifer!C:C,0))</f>
        <v>41.92</v>
      </c>
      <c r="I590" s="8">
        <f>INDEX(surface_water_body!E:E,MATCH(B590,surface_water_body!A:A,0))</f>
        <v>1.0241431080609085</v>
      </c>
      <c r="J590" s="8">
        <f>INDEX(Aquifer!J:J,MATCH(B590,Aquifer!C:C,0))*100</f>
        <v>69.015926556458922</v>
      </c>
      <c r="K590" s="8">
        <f>(INDEX(Tariff!D:D,MATCH(Adaptation!A590,Tariff!A:A,0)))*100</f>
        <v>60</v>
      </c>
      <c r="L590" s="8">
        <v>97.76</v>
      </c>
      <c r="M590" s="8">
        <v>17.064223814986182</v>
      </c>
      <c r="N590" s="8">
        <v>71.150000000000006</v>
      </c>
      <c r="P590" s="15"/>
      <c r="Q590">
        <f t="shared" si="166"/>
        <v>4</v>
      </c>
      <c r="R590">
        <f t="shared" si="167"/>
        <v>3</v>
      </c>
      <c r="S590">
        <f t="shared" si="168"/>
        <v>2</v>
      </c>
      <c r="T590" s="36">
        <f t="shared" si="169"/>
        <v>4</v>
      </c>
      <c r="U590" s="36">
        <f t="shared" si="170"/>
        <v>1</v>
      </c>
      <c r="V590" s="36">
        <f t="shared" si="171"/>
        <v>4</v>
      </c>
      <c r="W590" s="36">
        <f t="shared" si="172"/>
        <v>2</v>
      </c>
      <c r="X590" s="36">
        <f t="shared" si="173"/>
        <v>3</v>
      </c>
      <c r="Y590" s="36">
        <f t="shared" si="174"/>
        <v>1</v>
      </c>
      <c r="Z590" s="36">
        <f t="shared" si="175"/>
        <v>1</v>
      </c>
      <c r="AA590" s="36">
        <f t="shared" si="176"/>
        <v>2</v>
      </c>
      <c r="AB590" s="36">
        <f t="shared" si="177"/>
        <v>3</v>
      </c>
      <c r="AC590" s="170">
        <f t="shared" si="178"/>
        <v>2.6363636363636362</v>
      </c>
      <c r="AD590" s="36">
        <f t="shared" si="179"/>
        <v>3</v>
      </c>
      <c r="AE590" s="36" t="str">
        <f t="shared" si="165"/>
        <v>Highly Suitable</v>
      </c>
      <c r="AF590" s="171">
        <f t="shared" si="180"/>
        <v>0.32700000000000001</v>
      </c>
      <c r="AG590" s="36" t="str">
        <f t="shared" si="181"/>
        <v>Low</v>
      </c>
    </row>
    <row r="591" spans="1:33" x14ac:dyDescent="0.25">
      <c r="A591" t="str">
        <f>INDEX(Aquifer!A:A,MATCH(B591,Aquifer!C:C,0))</f>
        <v>haryana</v>
      </c>
      <c r="B591" s="29" t="s">
        <v>186</v>
      </c>
      <c r="C591" s="9">
        <v>4.8992954758040996</v>
      </c>
      <c r="D591" s="7">
        <f>INDEX(Aquifer!L:L,MATCH(B591,Aquifer!C:C,0))*100</f>
        <v>180.92627772699004</v>
      </c>
      <c r="E591" s="7">
        <v>70.7</v>
      </c>
      <c r="F591" s="7">
        <v>76.72221395625651</v>
      </c>
      <c r="G591" s="8">
        <v>100</v>
      </c>
      <c r="H591" s="8">
        <f>INDEX(Aquifer!H:H,MATCH(B591,Aquifer!C:C,0))</f>
        <v>106.66</v>
      </c>
      <c r="I591" s="8">
        <f>INDEX(surface_water_body!E:E,MATCH(B591,surface_water_body!A:A,0))</f>
        <v>2.0978366464810953E-4</v>
      </c>
      <c r="J591" s="8">
        <f>INDEX(Aquifer!J:J,MATCH(B591,Aquifer!C:C,0))*100</f>
        <v>89.596007575619169</v>
      </c>
      <c r="K591" s="8">
        <f>(INDEX(Tariff!D:D,MATCH(Adaptation!A591,Tariff!A:A,0)))*100</f>
        <v>10</v>
      </c>
      <c r="L591" s="8">
        <v>61.68</v>
      </c>
      <c r="M591" s="8">
        <v>12.6</v>
      </c>
      <c r="N591" s="8">
        <v>58.76</v>
      </c>
      <c r="P591" s="15"/>
      <c r="Q591">
        <f t="shared" si="166"/>
        <v>3</v>
      </c>
      <c r="R591">
        <f t="shared" si="167"/>
        <v>2</v>
      </c>
      <c r="S591">
        <f t="shared" si="168"/>
        <v>2</v>
      </c>
      <c r="T591" s="36">
        <f t="shared" si="169"/>
        <v>4</v>
      </c>
      <c r="U591" s="36">
        <f t="shared" si="170"/>
        <v>1</v>
      </c>
      <c r="V591" s="36">
        <f t="shared" si="171"/>
        <v>1</v>
      </c>
      <c r="W591" s="36">
        <f t="shared" si="172"/>
        <v>1</v>
      </c>
      <c r="X591" s="36">
        <f t="shared" si="173"/>
        <v>4</v>
      </c>
      <c r="Y591" s="36">
        <f t="shared" si="174"/>
        <v>1</v>
      </c>
      <c r="Z591" s="36">
        <f t="shared" si="175"/>
        <v>2</v>
      </c>
      <c r="AA591" s="36">
        <f t="shared" si="176"/>
        <v>2</v>
      </c>
      <c r="AB591" s="36">
        <f t="shared" si="177"/>
        <v>2</v>
      </c>
      <c r="AC591" s="170">
        <f t="shared" si="178"/>
        <v>2.1818181818181817</v>
      </c>
      <c r="AD591" s="36">
        <f t="shared" si="179"/>
        <v>2</v>
      </c>
      <c r="AE591" s="36" t="str">
        <f t="shared" si="165"/>
        <v>Moderatly Suitable</v>
      </c>
      <c r="AF591" s="171">
        <f t="shared" si="180"/>
        <v>4.4999999999999998E-2</v>
      </c>
      <c r="AG591" s="36" t="str">
        <f t="shared" si="181"/>
        <v>Very Low</v>
      </c>
    </row>
    <row r="592" spans="1:33" x14ac:dyDescent="0.25">
      <c r="A592" t="str">
        <f>INDEX(Aquifer!A:A,MATCH(B592,Aquifer!C:C,0))</f>
        <v>madhya pradesh</v>
      </c>
      <c r="B592" s="29" t="s">
        <v>656</v>
      </c>
      <c r="C592" s="9">
        <v>5.2705315258208998</v>
      </c>
      <c r="D592" s="7">
        <f>INDEX(Aquifer!L:L,MATCH(B592,Aquifer!C:C,0))*100</f>
        <v>199.30127283802668</v>
      </c>
      <c r="E592" s="7">
        <v>45.7</v>
      </c>
      <c r="F592" s="7">
        <v>70.314314393119332</v>
      </c>
      <c r="G592" s="8">
        <v>98</v>
      </c>
      <c r="H592" s="8">
        <f>INDEX(Aquifer!H:H,MATCH(B592,Aquifer!C:C,0))</f>
        <v>119.38</v>
      </c>
      <c r="I592" s="8">
        <f>INDEX(surface_water_body!E:E,MATCH(B592,surface_water_body!A:A,0))</f>
        <v>0.35674257990395963</v>
      </c>
      <c r="J592" s="8">
        <f>INDEX(Aquifer!J:J,MATCH(B592,Aquifer!C:C,0))*100</f>
        <v>65.563290759259402</v>
      </c>
      <c r="K592" s="8">
        <f>(INDEX(Tariff!D:D,MATCH(Adaptation!A592,Tariff!A:A,0)))*100</f>
        <v>135</v>
      </c>
      <c r="L592" s="8">
        <v>85.53</v>
      </c>
      <c r="M592" s="8">
        <v>16.8</v>
      </c>
      <c r="N592" s="8">
        <v>71.89</v>
      </c>
      <c r="P592" s="15"/>
      <c r="Q592">
        <f t="shared" si="166"/>
        <v>4</v>
      </c>
      <c r="R592">
        <f t="shared" si="167"/>
        <v>2</v>
      </c>
      <c r="S592">
        <f t="shared" si="168"/>
        <v>3</v>
      </c>
      <c r="T592" s="36">
        <f t="shared" si="169"/>
        <v>4</v>
      </c>
      <c r="U592" s="36">
        <f t="shared" si="170"/>
        <v>1</v>
      </c>
      <c r="V592" s="36">
        <f t="shared" si="171"/>
        <v>1</v>
      </c>
      <c r="W592" s="36">
        <f t="shared" si="172"/>
        <v>1</v>
      </c>
      <c r="X592" s="36">
        <f t="shared" si="173"/>
        <v>3</v>
      </c>
      <c r="Y592" s="36">
        <f t="shared" si="174"/>
        <v>2</v>
      </c>
      <c r="Z592" s="36">
        <f t="shared" si="175"/>
        <v>1</v>
      </c>
      <c r="AA592" s="36">
        <f t="shared" si="176"/>
        <v>2</v>
      </c>
      <c r="AB592" s="36">
        <f t="shared" si="177"/>
        <v>3</v>
      </c>
      <c r="AC592" s="170">
        <f t="shared" si="178"/>
        <v>2.3636363636363638</v>
      </c>
      <c r="AD592" s="36">
        <f t="shared" si="179"/>
        <v>2</v>
      </c>
      <c r="AE592" s="36" t="str">
        <f t="shared" si="165"/>
        <v>Moderatly Suitable</v>
      </c>
      <c r="AF592" s="171">
        <f t="shared" si="180"/>
        <v>8.7999999999999995E-2</v>
      </c>
      <c r="AG592" s="36" t="str">
        <f t="shared" si="181"/>
        <v>Very Low</v>
      </c>
    </row>
    <row r="593" spans="1:33" x14ac:dyDescent="0.25">
      <c r="A593" t="str">
        <f>INDEX(Aquifer!A:A,MATCH(B593,Aquifer!C:C,0))</f>
        <v>gujarat</v>
      </c>
      <c r="B593" s="29" t="s">
        <v>187</v>
      </c>
      <c r="C593" s="9">
        <v>5.5148912337793998</v>
      </c>
      <c r="D593" s="7">
        <f>INDEX(Aquifer!L:L,MATCH(B593,Aquifer!C:C,0))*100</f>
        <v>188.93640801058348</v>
      </c>
      <c r="E593" s="7">
        <v>58.4</v>
      </c>
      <c r="F593" s="7">
        <v>83.360277328711192</v>
      </c>
      <c r="G593" s="8">
        <v>100</v>
      </c>
      <c r="H593" s="8">
        <f>INDEX(Aquifer!H:H,MATCH(B593,Aquifer!C:C,0))</f>
        <v>42.26</v>
      </c>
      <c r="I593" s="8">
        <f>INDEX(surface_water_body!E:E,MATCH(B593,surface_water_body!A:A,0))</f>
        <v>0.32650786793142922</v>
      </c>
      <c r="J593" s="8">
        <f>INDEX(Aquifer!J:J,MATCH(B593,Aquifer!C:C,0))*100</f>
        <v>63.818916263328362</v>
      </c>
      <c r="K593" s="8">
        <f>(INDEX(Tariff!D:D,MATCH(Adaptation!A593,Tariff!A:A,0)))*100</f>
        <v>60</v>
      </c>
      <c r="L593" s="8">
        <v>99.02</v>
      </c>
      <c r="M593" s="8">
        <v>13.5</v>
      </c>
      <c r="N593" s="8">
        <v>68.06</v>
      </c>
      <c r="P593" s="15"/>
      <c r="Q593">
        <f t="shared" si="166"/>
        <v>4</v>
      </c>
      <c r="R593">
        <f t="shared" si="167"/>
        <v>2</v>
      </c>
      <c r="S593">
        <f t="shared" si="168"/>
        <v>2</v>
      </c>
      <c r="T593" s="36">
        <f t="shared" si="169"/>
        <v>4</v>
      </c>
      <c r="U593" s="36">
        <f t="shared" si="170"/>
        <v>1</v>
      </c>
      <c r="V593" s="36">
        <f t="shared" si="171"/>
        <v>4</v>
      </c>
      <c r="W593" s="36">
        <f t="shared" si="172"/>
        <v>1</v>
      </c>
      <c r="X593" s="36">
        <f t="shared" si="173"/>
        <v>3</v>
      </c>
      <c r="Y593" s="36">
        <f t="shared" si="174"/>
        <v>1</v>
      </c>
      <c r="Z593" s="36">
        <f t="shared" si="175"/>
        <v>1</v>
      </c>
      <c r="AA593" s="36">
        <f t="shared" si="176"/>
        <v>2</v>
      </c>
      <c r="AB593" s="36">
        <f t="shared" si="177"/>
        <v>3</v>
      </c>
      <c r="AC593" s="170">
        <f t="shared" si="178"/>
        <v>2.4545454545454546</v>
      </c>
      <c r="AD593" s="36">
        <f t="shared" si="179"/>
        <v>2</v>
      </c>
      <c r="AE593" s="36" t="str">
        <f t="shared" si="165"/>
        <v>Moderatly Suitable</v>
      </c>
      <c r="AF593" s="171">
        <f t="shared" si="180"/>
        <v>0.14299999999999999</v>
      </c>
      <c r="AG593" s="36" t="str">
        <f t="shared" si="181"/>
        <v>Very Low</v>
      </c>
    </row>
    <row r="594" spans="1:33" x14ac:dyDescent="0.25">
      <c r="A594" t="str">
        <f>INDEX(Aquifer!A:A,MATCH(B594,Aquifer!C:C,0))</f>
        <v>gujarat</v>
      </c>
      <c r="B594" s="29" t="s">
        <v>188</v>
      </c>
      <c r="C594" s="9">
        <v>5.3854382931971001</v>
      </c>
      <c r="D594" s="7">
        <f>INDEX(Aquifer!L:L,MATCH(B594,Aquifer!C:C,0))*100</f>
        <v>124.23691885283409</v>
      </c>
      <c r="E594" s="7">
        <v>68.2</v>
      </c>
      <c r="F594" s="7">
        <v>74.688593193186648</v>
      </c>
      <c r="G594" s="8">
        <v>100</v>
      </c>
      <c r="H594" s="8">
        <f>INDEX(Aquifer!H:H,MATCH(B594,Aquifer!C:C,0))</f>
        <v>64.36</v>
      </c>
      <c r="I594" s="8">
        <f>INDEX(surface_water_body!E:E,MATCH(B594,surface_water_body!A:A,0))</f>
        <v>1.2913332647563873</v>
      </c>
      <c r="J594" s="8">
        <f>INDEX(Aquifer!J:J,MATCH(B594,Aquifer!C:C,0))*100</f>
        <v>71.823009283673244</v>
      </c>
      <c r="K594" s="8">
        <f>(INDEX(Tariff!D:D,MATCH(Adaptation!A594,Tariff!A:A,0)))*100</f>
        <v>60</v>
      </c>
      <c r="L594" s="8">
        <v>84.63000000000001</v>
      </c>
      <c r="M594" s="8">
        <v>12</v>
      </c>
      <c r="N594" s="8">
        <v>75.3</v>
      </c>
      <c r="P594" s="15"/>
      <c r="Q594">
        <f t="shared" si="166"/>
        <v>4</v>
      </c>
      <c r="R594">
        <f t="shared" si="167"/>
        <v>4</v>
      </c>
      <c r="S594">
        <f t="shared" si="168"/>
        <v>2</v>
      </c>
      <c r="T594" s="36">
        <f t="shared" si="169"/>
        <v>4</v>
      </c>
      <c r="U594" s="36">
        <f t="shared" si="170"/>
        <v>1</v>
      </c>
      <c r="V594" s="36">
        <f t="shared" si="171"/>
        <v>3</v>
      </c>
      <c r="W594" s="36">
        <f t="shared" si="172"/>
        <v>2</v>
      </c>
      <c r="X594" s="36">
        <f t="shared" si="173"/>
        <v>3</v>
      </c>
      <c r="Y594" s="36">
        <f t="shared" si="174"/>
        <v>1</v>
      </c>
      <c r="Z594" s="36">
        <f t="shared" si="175"/>
        <v>1</v>
      </c>
      <c r="AA594" s="36">
        <f t="shared" si="176"/>
        <v>2</v>
      </c>
      <c r="AB594" s="36">
        <f t="shared" si="177"/>
        <v>3</v>
      </c>
      <c r="AC594" s="170">
        <f t="shared" si="178"/>
        <v>2.6363636363636362</v>
      </c>
      <c r="AD594" s="36">
        <f t="shared" si="179"/>
        <v>3</v>
      </c>
      <c r="AE594" s="36" t="str">
        <f t="shared" si="165"/>
        <v>Highly Suitable</v>
      </c>
      <c r="AF594" s="171">
        <f t="shared" si="180"/>
        <v>0.32700000000000001</v>
      </c>
      <c r="AG594" s="36" t="str">
        <f t="shared" si="181"/>
        <v>Low</v>
      </c>
    </row>
    <row r="595" spans="1:33" x14ac:dyDescent="0.25">
      <c r="A595" t="str">
        <f>INDEX(Aquifer!A:A,MATCH(B595,Aquifer!C:C,0))</f>
        <v>tamil nadu</v>
      </c>
      <c r="B595" s="29" t="s">
        <v>189</v>
      </c>
      <c r="C595" s="8">
        <v>5.23</v>
      </c>
      <c r="D595" s="7">
        <f>INDEX(Aquifer!L:L,MATCH(B595,Aquifer!C:C,0))*100</f>
        <v>110.66282958119413</v>
      </c>
      <c r="E595" s="7">
        <v>65.099999999999994</v>
      </c>
      <c r="F595" s="7">
        <v>68.278533038254821</v>
      </c>
      <c r="G595" s="8">
        <v>84</v>
      </c>
      <c r="H595" s="8">
        <f>INDEX(Aquifer!H:H,MATCH(B595,Aquifer!C:C,0))</f>
        <v>80.180000000000007</v>
      </c>
      <c r="I595" s="8">
        <f>INDEX(surface_water_body!E:E,MATCH(B595,surface_water_body!A:A,0))</f>
        <v>1.7221169521495352</v>
      </c>
      <c r="J595" s="8">
        <f>INDEX(Aquifer!J:J,MATCH(B595,Aquifer!C:C,0))*100</f>
        <v>28.113947408888208</v>
      </c>
      <c r="K595" s="8">
        <f>(INDEX(Tariff!D:D,MATCH(Adaptation!A595,Tariff!A:A,0)))*100</f>
        <v>0</v>
      </c>
      <c r="L595" s="8">
        <v>52.53</v>
      </c>
      <c r="M595" s="8">
        <v>10.5</v>
      </c>
      <c r="N595" s="8">
        <v>82.86767073</v>
      </c>
      <c r="P595" s="15"/>
      <c r="Q595">
        <f t="shared" si="166"/>
        <v>3</v>
      </c>
      <c r="R595">
        <f t="shared" si="167"/>
        <v>4</v>
      </c>
      <c r="S595">
        <f t="shared" si="168"/>
        <v>2</v>
      </c>
      <c r="T595" s="36">
        <f t="shared" si="169"/>
        <v>4</v>
      </c>
      <c r="U595" s="36">
        <f t="shared" si="170"/>
        <v>1</v>
      </c>
      <c r="V595" s="36">
        <f t="shared" si="171"/>
        <v>2</v>
      </c>
      <c r="W595" s="36">
        <f t="shared" si="172"/>
        <v>2</v>
      </c>
      <c r="X595" s="36">
        <f t="shared" si="173"/>
        <v>2</v>
      </c>
      <c r="Y595" s="36">
        <f t="shared" si="174"/>
        <v>1</v>
      </c>
      <c r="Z595" s="36">
        <f t="shared" si="175"/>
        <v>2</v>
      </c>
      <c r="AA595" s="36">
        <f t="shared" si="176"/>
        <v>2</v>
      </c>
      <c r="AB595" s="36">
        <f t="shared" si="177"/>
        <v>4</v>
      </c>
      <c r="AC595" s="170">
        <f t="shared" si="178"/>
        <v>2.5454545454545454</v>
      </c>
      <c r="AD595" s="36">
        <f t="shared" si="179"/>
        <v>3</v>
      </c>
      <c r="AE595" s="36" t="str">
        <f t="shared" si="165"/>
        <v>Highly Suitable</v>
      </c>
      <c r="AF595" s="171">
        <f t="shared" si="180"/>
        <v>0.22</v>
      </c>
      <c r="AG595" s="36" t="str">
        <f t="shared" si="181"/>
        <v>Low</v>
      </c>
    </row>
    <row r="596" spans="1:33" x14ac:dyDescent="0.25">
      <c r="A596" t="str">
        <f>INDEX(Aquifer!A:A,MATCH(B596,Aquifer!C:C,0))</f>
        <v>jammu and kashmir</v>
      </c>
      <c r="B596" s="29" t="s">
        <v>657</v>
      </c>
      <c r="C596" s="8">
        <v>4.26</v>
      </c>
      <c r="D596" s="7">
        <f>INDEX(Aquifer!L:L,MATCH(B596,Aquifer!C:C,0))*100</f>
        <v>155.30045127068323</v>
      </c>
      <c r="E596" s="7">
        <v>79.900000000000006</v>
      </c>
      <c r="F596" s="7">
        <v>44.358222873509625</v>
      </c>
      <c r="G596" s="8">
        <v>100</v>
      </c>
      <c r="H596" s="8">
        <f>INDEX(Aquifer!H:H,MATCH(B596,Aquifer!C:C,0))</f>
        <v>51.67</v>
      </c>
      <c r="I596" s="8">
        <f>INDEX(surface_water_body!E:E,MATCH(B596,surface_water_body!A:A,0))</f>
        <v>5.3875195985059312</v>
      </c>
      <c r="J596" s="8">
        <f>INDEX(Aquifer!J:J,MATCH(B596,Aquifer!C:C,0))*100</f>
        <v>32.136678200692046</v>
      </c>
      <c r="K596" s="8">
        <f>(INDEX(Tariff!D:D,MATCH(Adaptation!A596,Tariff!A:A,0)))*100</f>
        <v>235</v>
      </c>
      <c r="L596" s="8">
        <v>0.37</v>
      </c>
      <c r="M596" s="8">
        <v>6.3867763147260472</v>
      </c>
      <c r="N596" s="8">
        <v>99.35</v>
      </c>
      <c r="P596" s="15"/>
      <c r="Q596">
        <f t="shared" si="166"/>
        <v>2</v>
      </c>
      <c r="R596">
        <f t="shared" si="167"/>
        <v>3</v>
      </c>
      <c r="S596">
        <f t="shared" si="168"/>
        <v>1</v>
      </c>
      <c r="T596" s="36">
        <f t="shared" si="169"/>
        <v>2</v>
      </c>
      <c r="U596" s="36">
        <f t="shared" si="170"/>
        <v>1</v>
      </c>
      <c r="V596" s="36">
        <f t="shared" si="171"/>
        <v>3</v>
      </c>
      <c r="W596" s="36">
        <f t="shared" si="172"/>
        <v>4</v>
      </c>
      <c r="X596" s="36">
        <f t="shared" si="173"/>
        <v>2</v>
      </c>
      <c r="Y596" s="36">
        <f t="shared" si="174"/>
        <v>3</v>
      </c>
      <c r="Z596" s="36">
        <f t="shared" si="175"/>
        <v>4</v>
      </c>
      <c r="AA596" s="36">
        <f t="shared" si="176"/>
        <v>3</v>
      </c>
      <c r="AB596" s="36">
        <f t="shared" si="177"/>
        <v>4</v>
      </c>
      <c r="AC596" s="170">
        <f t="shared" si="178"/>
        <v>2.8181818181818183</v>
      </c>
      <c r="AD596" s="36">
        <f t="shared" si="179"/>
        <v>3</v>
      </c>
      <c r="AE596" s="36" t="str">
        <f t="shared" si="165"/>
        <v>Highly Suitable</v>
      </c>
      <c r="AF596" s="171">
        <f t="shared" si="180"/>
        <v>0.52700000000000002</v>
      </c>
      <c r="AG596" s="36" t="str">
        <f t="shared" si="181"/>
        <v>Moderate</v>
      </c>
    </row>
    <row r="597" spans="1:33" x14ac:dyDescent="0.25">
      <c r="A597" t="str">
        <f>INDEX(Aquifer!A:A,MATCH(B597,Aquifer!C:C,0))</f>
        <v>kerala</v>
      </c>
      <c r="B597" s="29" t="s">
        <v>658</v>
      </c>
      <c r="C597" s="9">
        <v>5.1558830002442999</v>
      </c>
      <c r="D597" s="7">
        <f>INDEX(Aquifer!L:L,MATCH(B597,Aquifer!C:C,0))*100</f>
        <v>102.37416904083571</v>
      </c>
      <c r="E597" s="7">
        <v>43</v>
      </c>
      <c r="F597" s="7">
        <v>38.839285714285715</v>
      </c>
      <c r="G597" s="8">
        <v>95</v>
      </c>
      <c r="H597" s="8">
        <f>INDEX(Aquifer!H:H,MATCH(B597,Aquifer!C:C,0))</f>
        <v>72.75</v>
      </c>
      <c r="I597" s="8">
        <f>INDEX(surface_water_body!E:E,MATCH(B597,surface_water_body!A:A,0))</f>
        <v>2.4943415672087821</v>
      </c>
      <c r="J597" s="8">
        <f>INDEX(Aquifer!J:J,MATCH(B597,Aquifer!C:C,0))*100</f>
        <v>74.54736250163181</v>
      </c>
      <c r="K597" s="8">
        <f>(INDEX(Tariff!D:D,MATCH(Adaptation!A597,Tariff!A:A,0)))*100</f>
        <v>195</v>
      </c>
      <c r="L597" s="8">
        <v>75.5</v>
      </c>
      <c r="M597" s="8">
        <v>10.3</v>
      </c>
      <c r="N597" s="8">
        <v>98.19</v>
      </c>
      <c r="P597" s="15"/>
      <c r="Q597">
        <f t="shared" si="166"/>
        <v>3</v>
      </c>
      <c r="R597">
        <f t="shared" si="167"/>
        <v>4</v>
      </c>
      <c r="S597">
        <f t="shared" si="168"/>
        <v>3</v>
      </c>
      <c r="T597" s="36">
        <f t="shared" si="169"/>
        <v>2</v>
      </c>
      <c r="U597" s="36">
        <f t="shared" si="170"/>
        <v>1</v>
      </c>
      <c r="V597" s="36">
        <f t="shared" si="171"/>
        <v>2</v>
      </c>
      <c r="W597" s="36">
        <f t="shared" si="172"/>
        <v>2</v>
      </c>
      <c r="X597" s="36">
        <f t="shared" si="173"/>
        <v>3</v>
      </c>
      <c r="Y597" s="36">
        <f t="shared" si="174"/>
        <v>3</v>
      </c>
      <c r="Z597" s="36">
        <f t="shared" si="175"/>
        <v>1</v>
      </c>
      <c r="AA597" s="36">
        <f t="shared" si="176"/>
        <v>2</v>
      </c>
      <c r="AB597" s="36">
        <f t="shared" si="177"/>
        <v>4</v>
      </c>
      <c r="AC597" s="170">
        <f t="shared" si="178"/>
        <v>2.6363636363636362</v>
      </c>
      <c r="AD597" s="36">
        <f t="shared" si="179"/>
        <v>3</v>
      </c>
      <c r="AE597" s="36" t="str">
        <f t="shared" si="165"/>
        <v>Highly Suitable</v>
      </c>
      <c r="AF597" s="171">
        <f t="shared" si="180"/>
        <v>0.32700000000000001</v>
      </c>
      <c r="AG597" s="36" t="str">
        <f t="shared" si="181"/>
        <v>Low</v>
      </c>
    </row>
    <row r="598" spans="1:33" x14ac:dyDescent="0.25">
      <c r="A598" t="str">
        <f>INDEX(Aquifer!A:A,MATCH(B598,Aquifer!C:C,0))</f>
        <v>uttar pradesh</v>
      </c>
      <c r="B598" s="29" t="s">
        <v>659</v>
      </c>
      <c r="C598" s="9">
        <v>4.9248246224913999</v>
      </c>
      <c r="D598" s="7">
        <f>INDEX(Aquifer!L:L,MATCH(B598,Aquifer!C:C,0))*100</f>
        <v>167.21840386696036</v>
      </c>
      <c r="E598" s="7">
        <v>65.900000000000006</v>
      </c>
      <c r="F598" s="7">
        <v>67.421706347964843</v>
      </c>
      <c r="G598" s="8">
        <v>99</v>
      </c>
      <c r="H598" s="8">
        <f>INDEX(Aquifer!H:H,MATCH(B598,Aquifer!C:C,0))</f>
        <v>116.38</v>
      </c>
      <c r="I598" s="8">
        <f>INDEX(surface_water_body!E:E,MATCH(B598,surface_water_body!A:A,0))</f>
        <v>0.20484825226956471</v>
      </c>
      <c r="J598" s="8">
        <f>INDEX(Aquifer!J:J,MATCH(B598,Aquifer!C:C,0))*100</f>
        <v>64.402336015239243</v>
      </c>
      <c r="K598" s="8">
        <f>(INDEX(Tariff!D:D,MATCH(Adaptation!A598,Tariff!A:A,0)))*100</f>
        <v>0</v>
      </c>
      <c r="L598" s="8">
        <v>88.01</v>
      </c>
      <c r="M598" s="8">
        <v>21.6</v>
      </c>
      <c r="N598" s="8">
        <v>84.890471309999995</v>
      </c>
      <c r="P598" s="15"/>
      <c r="Q598">
        <f t="shared" si="166"/>
        <v>3</v>
      </c>
      <c r="R598">
        <f t="shared" si="167"/>
        <v>3</v>
      </c>
      <c r="S598">
        <f t="shared" si="168"/>
        <v>2</v>
      </c>
      <c r="T598" s="36">
        <f t="shared" si="169"/>
        <v>3</v>
      </c>
      <c r="U598" s="36">
        <f t="shared" si="170"/>
        <v>1</v>
      </c>
      <c r="V598" s="36">
        <f t="shared" si="171"/>
        <v>1</v>
      </c>
      <c r="W598" s="36">
        <f t="shared" si="172"/>
        <v>1</v>
      </c>
      <c r="X598" s="36">
        <f t="shared" si="173"/>
        <v>3</v>
      </c>
      <c r="Y598" s="36">
        <f t="shared" si="174"/>
        <v>1</v>
      </c>
      <c r="Z598" s="36">
        <f t="shared" si="175"/>
        <v>1</v>
      </c>
      <c r="AA598" s="36">
        <f t="shared" si="176"/>
        <v>1</v>
      </c>
      <c r="AB598" s="36">
        <f t="shared" si="177"/>
        <v>4</v>
      </c>
      <c r="AC598" s="170">
        <f t="shared" si="178"/>
        <v>2.0909090909090908</v>
      </c>
      <c r="AD598" s="36">
        <f t="shared" si="179"/>
        <v>2</v>
      </c>
      <c r="AE598" s="36" t="str">
        <f t="shared" si="165"/>
        <v>Moderatly Suitable</v>
      </c>
      <c r="AF598" s="171">
        <f t="shared" si="180"/>
        <v>0.03</v>
      </c>
      <c r="AG598" s="36" t="str">
        <f t="shared" si="181"/>
        <v>Very Low</v>
      </c>
    </row>
    <row r="599" spans="1:33" x14ac:dyDescent="0.25">
      <c r="A599" t="str">
        <f>INDEX(Aquifer!A:A,MATCH(B599,Aquifer!C:C,0))</f>
        <v>rajasthan</v>
      </c>
      <c r="B599" s="29" t="s">
        <v>190</v>
      </c>
      <c r="C599" s="9">
        <v>4.8152577833930996</v>
      </c>
      <c r="D599" s="7">
        <f>INDEX(Aquifer!L:L,MATCH(B599,Aquifer!C:C,0))*100</f>
        <v>192.47038867944258</v>
      </c>
      <c r="E599" s="7">
        <v>52.9</v>
      </c>
      <c r="F599" s="7">
        <v>69.289926234837793</v>
      </c>
      <c r="G599" s="8">
        <v>88</v>
      </c>
      <c r="H599" s="8">
        <f>INDEX(Aquifer!H:H,MATCH(B599,Aquifer!C:C,0))</f>
        <v>128.77000000000001</v>
      </c>
      <c r="I599" s="8">
        <f>INDEX(surface_water_body!E:E,MATCH(B599,surface_water_body!A:A,0))</f>
        <v>1.9565320668381303</v>
      </c>
      <c r="J599" s="8">
        <f>INDEX(Aquifer!J:J,MATCH(B599,Aquifer!C:C,0))*100</f>
        <v>49.22275866703076</v>
      </c>
      <c r="K599" s="8">
        <f>(INDEX(Tariff!D:D,MATCH(Adaptation!A599,Tariff!A:A,0)))*100</f>
        <v>167</v>
      </c>
      <c r="L599" s="8">
        <v>67.03</v>
      </c>
      <c r="M599" s="8">
        <v>6</v>
      </c>
      <c r="N599" s="8">
        <v>67.074636659999996</v>
      </c>
      <c r="P599" s="15"/>
      <c r="Q599">
        <f t="shared" si="166"/>
        <v>3</v>
      </c>
      <c r="R599">
        <f t="shared" si="167"/>
        <v>2</v>
      </c>
      <c r="S599">
        <f t="shared" si="168"/>
        <v>2</v>
      </c>
      <c r="T599" s="36">
        <f t="shared" si="169"/>
        <v>4</v>
      </c>
      <c r="U599" s="36">
        <f t="shared" si="170"/>
        <v>1</v>
      </c>
      <c r="V599" s="36">
        <f t="shared" si="171"/>
        <v>1</v>
      </c>
      <c r="W599" s="36">
        <f t="shared" si="172"/>
        <v>2</v>
      </c>
      <c r="X599" s="36">
        <f t="shared" si="173"/>
        <v>2</v>
      </c>
      <c r="Y599" s="36">
        <f t="shared" si="174"/>
        <v>3</v>
      </c>
      <c r="Z599" s="36">
        <f t="shared" si="175"/>
        <v>2</v>
      </c>
      <c r="AA599" s="36">
        <f t="shared" si="176"/>
        <v>3</v>
      </c>
      <c r="AB599" s="36">
        <f t="shared" si="177"/>
        <v>3</v>
      </c>
      <c r="AC599" s="170">
        <f t="shared" si="178"/>
        <v>2.4545454545454546</v>
      </c>
      <c r="AD599" s="36">
        <f t="shared" si="179"/>
        <v>2</v>
      </c>
      <c r="AE599" s="36" t="str">
        <f t="shared" si="165"/>
        <v>Moderatly Suitable</v>
      </c>
      <c r="AF599" s="171">
        <f t="shared" si="180"/>
        <v>0.14299999999999999</v>
      </c>
      <c r="AG599" s="36" t="str">
        <f t="shared" si="181"/>
        <v>Very Low</v>
      </c>
    </row>
    <row r="600" spans="1:33" x14ac:dyDescent="0.25">
      <c r="A600" t="str">
        <f>INDEX(Aquifer!A:A,MATCH(B600,Aquifer!C:C,0))</f>
        <v>gujarat</v>
      </c>
      <c r="B600" s="29" t="s">
        <v>191</v>
      </c>
      <c r="C600" s="9">
        <v>5.5240188885550996</v>
      </c>
      <c r="D600" s="7">
        <f>INDEX(Aquifer!L:L,MATCH(B600,Aquifer!C:C,0))*100</f>
        <v>125.41125147686994</v>
      </c>
      <c r="E600" s="7">
        <v>63.5</v>
      </c>
      <c r="F600" s="7">
        <v>79.928770341182485</v>
      </c>
      <c r="G600" s="8">
        <v>91</v>
      </c>
      <c r="H600" s="8">
        <f>INDEX(Aquifer!H:H,MATCH(B600,Aquifer!C:C,0))</f>
        <v>92.3</v>
      </c>
      <c r="I600" s="8">
        <f>INDEX(surface_water_body!E:E,MATCH(B600,surface_water_body!A:A,0))</f>
        <v>1.0333496449798614</v>
      </c>
      <c r="J600" s="8">
        <f>INDEX(Aquifer!J:J,MATCH(B600,Aquifer!C:C,0))*100</f>
        <v>78.443068236367694</v>
      </c>
      <c r="K600" s="8">
        <f>(INDEX(Tariff!D:D,MATCH(Adaptation!A600,Tariff!A:A,0)))*100</f>
        <v>60</v>
      </c>
      <c r="L600" s="8">
        <v>99.63</v>
      </c>
      <c r="M600" s="8">
        <v>78.099999999999994</v>
      </c>
      <c r="N600" s="8">
        <v>84.14</v>
      </c>
      <c r="P600" s="15"/>
      <c r="Q600">
        <f t="shared" si="166"/>
        <v>4</v>
      </c>
      <c r="R600">
        <f t="shared" si="167"/>
        <v>4</v>
      </c>
      <c r="S600">
        <f t="shared" si="168"/>
        <v>2</v>
      </c>
      <c r="T600" s="36">
        <f t="shared" si="169"/>
        <v>4</v>
      </c>
      <c r="U600" s="36">
        <f t="shared" si="170"/>
        <v>1</v>
      </c>
      <c r="V600" s="36">
        <f t="shared" si="171"/>
        <v>2</v>
      </c>
      <c r="W600" s="36">
        <f t="shared" si="172"/>
        <v>2</v>
      </c>
      <c r="X600" s="36">
        <f t="shared" si="173"/>
        <v>4</v>
      </c>
      <c r="Y600" s="36">
        <f t="shared" si="174"/>
        <v>1</v>
      </c>
      <c r="Z600" s="36">
        <f t="shared" si="175"/>
        <v>1</v>
      </c>
      <c r="AA600" s="36">
        <f t="shared" si="176"/>
        <v>1</v>
      </c>
      <c r="AB600" s="36">
        <f t="shared" si="177"/>
        <v>4</v>
      </c>
      <c r="AC600" s="170">
        <f t="shared" si="178"/>
        <v>2.6363636363636362</v>
      </c>
      <c r="AD600" s="36">
        <f t="shared" si="179"/>
        <v>3</v>
      </c>
      <c r="AE600" s="36" t="str">
        <f t="shared" si="165"/>
        <v>Highly Suitable</v>
      </c>
      <c r="AF600" s="171">
        <f t="shared" si="180"/>
        <v>0.32700000000000001</v>
      </c>
      <c r="AG600" s="36" t="str">
        <f t="shared" si="181"/>
        <v>Low</v>
      </c>
    </row>
    <row r="601" spans="1:33" x14ac:dyDescent="0.25">
      <c r="A601" t="str">
        <f>INDEX(Aquifer!A:A,MATCH(B601,Aquifer!C:C,0))</f>
        <v>rajasthan</v>
      </c>
      <c r="B601" s="29" t="s">
        <v>192</v>
      </c>
      <c r="C601" s="9">
        <v>5.5720775398395999</v>
      </c>
      <c r="D601" s="7">
        <f>INDEX(Aquifer!L:L,MATCH(B601,Aquifer!C:C,0))*100</f>
        <v>143.3245408893965</v>
      </c>
      <c r="E601" s="7">
        <v>45.7</v>
      </c>
      <c r="F601" s="7">
        <v>71.350116905007894</v>
      </c>
      <c r="G601" s="8">
        <v>95</v>
      </c>
      <c r="H601" s="8">
        <f>INDEX(Aquifer!H:H,MATCH(B601,Aquifer!C:C,0))</f>
        <v>181.46</v>
      </c>
      <c r="I601" s="8">
        <f>INDEX(surface_water_body!E:E,MATCH(B601,surface_water_body!A:A,0))</f>
        <v>0.21550438614996717</v>
      </c>
      <c r="J601" s="8">
        <f>INDEX(Aquifer!J:J,MATCH(B601,Aquifer!C:C,0))*100</f>
        <v>62.646707255555732</v>
      </c>
      <c r="K601" s="8">
        <f>(INDEX(Tariff!D:D,MATCH(Adaptation!A601,Tariff!A:A,0)))*100</f>
        <v>167</v>
      </c>
      <c r="L601" s="8">
        <v>97.76</v>
      </c>
      <c r="M601" s="8">
        <v>29.31</v>
      </c>
      <c r="N601" s="8">
        <v>32.249171519999997</v>
      </c>
      <c r="P601" s="15"/>
      <c r="Q601">
        <f t="shared" si="166"/>
        <v>4</v>
      </c>
      <c r="R601">
        <f t="shared" si="167"/>
        <v>3</v>
      </c>
      <c r="S601">
        <f t="shared" si="168"/>
        <v>3</v>
      </c>
      <c r="T601" s="36">
        <f t="shared" si="169"/>
        <v>4</v>
      </c>
      <c r="U601" s="36">
        <f t="shared" si="170"/>
        <v>1</v>
      </c>
      <c r="V601" s="36">
        <f t="shared" si="171"/>
        <v>1</v>
      </c>
      <c r="W601" s="36">
        <f t="shared" si="172"/>
        <v>1</v>
      </c>
      <c r="X601" s="36">
        <f t="shared" si="173"/>
        <v>3</v>
      </c>
      <c r="Y601" s="36">
        <f t="shared" si="174"/>
        <v>3</v>
      </c>
      <c r="Z601" s="36">
        <f t="shared" si="175"/>
        <v>1</v>
      </c>
      <c r="AA601" s="36">
        <f t="shared" si="176"/>
        <v>1</v>
      </c>
      <c r="AB601" s="36">
        <f t="shared" si="177"/>
        <v>1</v>
      </c>
      <c r="AC601" s="170">
        <f t="shared" si="178"/>
        <v>2.2727272727272729</v>
      </c>
      <c r="AD601" s="36">
        <f t="shared" si="179"/>
        <v>2</v>
      </c>
      <c r="AE601" s="36" t="str">
        <f t="shared" si="165"/>
        <v>Moderatly Suitable</v>
      </c>
      <c r="AF601" s="171">
        <f t="shared" si="180"/>
        <v>6.2E-2</v>
      </c>
      <c r="AG601" s="36" t="str">
        <f t="shared" si="181"/>
        <v>Very Low</v>
      </c>
    </row>
    <row r="602" spans="1:33" x14ac:dyDescent="0.25">
      <c r="A602" t="str">
        <f>INDEX(Aquifer!A:A,MATCH(B602,Aquifer!C:C,0))</f>
        <v>rajasthan</v>
      </c>
      <c r="B602" s="29" t="s">
        <v>193</v>
      </c>
      <c r="C602" s="9">
        <v>5.0883049667788001</v>
      </c>
      <c r="D602" s="7">
        <f>INDEX(Aquifer!L:L,MATCH(B602,Aquifer!C:C,0))*100</f>
        <v>160.99004762090129</v>
      </c>
      <c r="E602" s="7">
        <v>39.9</v>
      </c>
      <c r="F602" s="7">
        <v>68.182602196285856</v>
      </c>
      <c r="G602" s="8">
        <v>93</v>
      </c>
      <c r="H602" s="8">
        <f>INDEX(Aquifer!H:H,MATCH(B602,Aquifer!C:C,0))</f>
        <v>216.66</v>
      </c>
      <c r="I602" s="8">
        <f>INDEX(surface_water_body!E:E,MATCH(B602,surface_water_body!A:A,0))</f>
        <v>0</v>
      </c>
      <c r="J602" s="8">
        <f>INDEX(Aquifer!J:J,MATCH(B602,Aquifer!C:C,0))*100</f>
        <v>65.141428416867271</v>
      </c>
      <c r="K602" s="8">
        <f>(INDEX(Tariff!D:D,MATCH(Adaptation!A602,Tariff!A:A,0)))*100</f>
        <v>167</v>
      </c>
      <c r="L602" s="8">
        <v>99.339999999999989</v>
      </c>
      <c r="M602" s="8">
        <v>64.34</v>
      </c>
      <c r="N602" s="8">
        <v>71.945486420000009</v>
      </c>
      <c r="P602" s="15"/>
      <c r="Q602">
        <f t="shared" si="166"/>
        <v>3</v>
      </c>
      <c r="R602">
        <f t="shared" si="167"/>
        <v>3</v>
      </c>
      <c r="S602">
        <f t="shared" si="168"/>
        <v>3</v>
      </c>
      <c r="T602" s="36">
        <f t="shared" si="169"/>
        <v>4</v>
      </c>
      <c r="U602" s="36">
        <f t="shared" si="170"/>
        <v>1</v>
      </c>
      <c r="V602" s="36">
        <f t="shared" si="171"/>
        <v>1</v>
      </c>
      <c r="W602" s="36">
        <f t="shared" si="172"/>
        <v>1</v>
      </c>
      <c r="X602" s="36">
        <f t="shared" si="173"/>
        <v>3</v>
      </c>
      <c r="Y602" s="36">
        <f t="shared" si="174"/>
        <v>3</v>
      </c>
      <c r="Z602" s="36">
        <f t="shared" si="175"/>
        <v>1</v>
      </c>
      <c r="AA602" s="36">
        <f t="shared" si="176"/>
        <v>1</v>
      </c>
      <c r="AB602" s="36">
        <f t="shared" si="177"/>
        <v>3</v>
      </c>
      <c r="AC602" s="170">
        <f t="shared" si="178"/>
        <v>2.3636363636363638</v>
      </c>
      <c r="AD602" s="36">
        <f t="shared" si="179"/>
        <v>2</v>
      </c>
      <c r="AE602" s="36" t="str">
        <f t="shared" si="165"/>
        <v>Moderatly Suitable</v>
      </c>
      <c r="AF602" s="171">
        <f t="shared" si="180"/>
        <v>8.7999999999999995E-2</v>
      </c>
      <c r="AG602" s="36" t="str">
        <f t="shared" si="181"/>
        <v>Very Low</v>
      </c>
    </row>
    <row r="603" spans="1:33" x14ac:dyDescent="0.25">
      <c r="A603" t="str">
        <f>INDEX(Aquifer!A:A,MATCH(B603,Aquifer!C:C,0))</f>
        <v>rajasthan</v>
      </c>
      <c r="B603" s="29" t="s">
        <v>194</v>
      </c>
      <c r="C603" s="9">
        <v>5.5552357176163998</v>
      </c>
      <c r="D603" s="7">
        <f>INDEX(Aquifer!L:L,MATCH(B603,Aquifer!C:C,0))*100</f>
        <v>134.95613746172947</v>
      </c>
      <c r="E603" s="7">
        <v>47.8</v>
      </c>
      <c r="F603" s="7">
        <v>75.586023883237502</v>
      </c>
      <c r="G603" s="8">
        <v>78</v>
      </c>
      <c r="H603" s="8">
        <f>INDEX(Aquifer!H:H,MATCH(B603,Aquifer!C:C,0))</f>
        <v>256.74</v>
      </c>
      <c r="I603" s="8">
        <f>INDEX(surface_water_body!E:E,MATCH(B603,surface_water_body!A:A,0))</f>
        <v>3.0831820241328002E-2</v>
      </c>
      <c r="J603" s="8">
        <f>INDEX(Aquifer!J:J,MATCH(B603,Aquifer!C:C,0))*100</f>
        <v>61.896512372557233</v>
      </c>
      <c r="K603" s="8">
        <f>(INDEX(Tariff!D:D,MATCH(Adaptation!A603,Tariff!A:A,0)))*100</f>
        <v>167</v>
      </c>
      <c r="L603" s="8">
        <v>96.28</v>
      </c>
      <c r="M603" s="8">
        <v>22.62</v>
      </c>
      <c r="N603" s="8">
        <v>26.612127050000002</v>
      </c>
      <c r="P603" s="15"/>
      <c r="Q603">
        <f t="shared" si="166"/>
        <v>4</v>
      </c>
      <c r="R603">
        <f t="shared" si="167"/>
        <v>4</v>
      </c>
      <c r="S603">
        <f t="shared" si="168"/>
        <v>3</v>
      </c>
      <c r="T603" s="36">
        <f t="shared" si="169"/>
        <v>4</v>
      </c>
      <c r="U603" s="36">
        <f t="shared" si="170"/>
        <v>1</v>
      </c>
      <c r="V603" s="36">
        <f t="shared" si="171"/>
        <v>1</v>
      </c>
      <c r="W603" s="36">
        <f t="shared" si="172"/>
        <v>1</v>
      </c>
      <c r="X603" s="36">
        <f t="shared" si="173"/>
        <v>3</v>
      </c>
      <c r="Y603" s="36">
        <f t="shared" si="174"/>
        <v>3</v>
      </c>
      <c r="Z603" s="36">
        <f t="shared" si="175"/>
        <v>1</v>
      </c>
      <c r="AA603" s="36">
        <f t="shared" si="176"/>
        <v>1</v>
      </c>
      <c r="AB603" s="36">
        <f t="shared" si="177"/>
        <v>1</v>
      </c>
      <c r="AC603" s="170">
        <f t="shared" si="178"/>
        <v>2.3636363636363638</v>
      </c>
      <c r="AD603" s="36">
        <f t="shared" si="179"/>
        <v>2</v>
      </c>
      <c r="AE603" s="36" t="str">
        <f t="shared" si="165"/>
        <v>Moderatly Suitable</v>
      </c>
      <c r="AF603" s="171">
        <f t="shared" si="180"/>
        <v>8.7999999999999995E-2</v>
      </c>
      <c r="AG603" s="36" t="str">
        <f t="shared" si="181"/>
        <v>Very Low</v>
      </c>
    </row>
    <row r="604" spans="1:33" x14ac:dyDescent="0.25">
      <c r="A604" t="str">
        <f>INDEX(Aquifer!A:A,MATCH(B604,Aquifer!C:C,0))</f>
        <v>karnataka</v>
      </c>
      <c r="B604" s="29" t="s">
        <v>195</v>
      </c>
      <c r="C604" s="9">
        <v>4.9471199298672</v>
      </c>
      <c r="D604" s="7">
        <f>INDEX(Aquifer!L:L,MATCH(B604,Aquifer!C:C,0))*100</f>
        <v>165.31693481539185</v>
      </c>
      <c r="E604" s="7">
        <v>1.3</v>
      </c>
      <c r="F604" s="7">
        <v>47.665800365771496</v>
      </c>
      <c r="G604" s="8">
        <v>100</v>
      </c>
      <c r="H604" s="8">
        <f>INDEX(Aquifer!H:H,MATCH(B604,Aquifer!C:C,0))</f>
        <v>40.39</v>
      </c>
      <c r="I604" s="8">
        <f>INDEX(surface_water_body!E:E,MATCH(B604,surface_water_body!A:A,0))</f>
        <v>1.3813482588445911</v>
      </c>
      <c r="J604" s="8">
        <f>INDEX(Aquifer!J:J,MATCH(B604,Aquifer!C:C,0))*100</f>
        <v>48.752236625890092</v>
      </c>
      <c r="K604" s="8">
        <f>(INDEX(Tariff!D:D,MATCH(Adaptation!A604,Tariff!A:A,0)))*100</f>
        <v>0</v>
      </c>
      <c r="L604" s="8">
        <v>32.619999999999997</v>
      </c>
      <c r="M604" s="8">
        <v>8.9</v>
      </c>
      <c r="N604" s="8">
        <v>67.72</v>
      </c>
      <c r="P604" s="15"/>
      <c r="Q604">
        <f t="shared" si="166"/>
        <v>3</v>
      </c>
      <c r="R604">
        <f t="shared" si="167"/>
        <v>3</v>
      </c>
      <c r="S604">
        <f t="shared" si="168"/>
        <v>4</v>
      </c>
      <c r="T604" s="36">
        <f t="shared" si="169"/>
        <v>2</v>
      </c>
      <c r="U604" s="36">
        <f t="shared" si="170"/>
        <v>1</v>
      </c>
      <c r="V604" s="36">
        <f t="shared" si="171"/>
        <v>4</v>
      </c>
      <c r="W604" s="36">
        <f t="shared" si="172"/>
        <v>2</v>
      </c>
      <c r="X604" s="36">
        <f t="shared" si="173"/>
        <v>2</v>
      </c>
      <c r="Y604" s="36">
        <f t="shared" si="174"/>
        <v>1</v>
      </c>
      <c r="Z604" s="36">
        <f t="shared" si="175"/>
        <v>3</v>
      </c>
      <c r="AA604" s="36">
        <f t="shared" si="176"/>
        <v>3</v>
      </c>
      <c r="AB604" s="36">
        <f t="shared" si="177"/>
        <v>3</v>
      </c>
      <c r="AC604" s="170">
        <f t="shared" si="178"/>
        <v>2.7272727272727271</v>
      </c>
      <c r="AD604" s="36">
        <f t="shared" si="179"/>
        <v>3</v>
      </c>
      <c r="AE604" s="36" t="str">
        <f t="shared" si="165"/>
        <v>Highly Suitable</v>
      </c>
      <c r="AF604" s="171">
        <f t="shared" si="180"/>
        <v>0.41699999999999998</v>
      </c>
      <c r="AG604" s="36" t="str">
        <f t="shared" si="181"/>
        <v>Moderate</v>
      </c>
    </row>
    <row r="605" spans="1:33" x14ac:dyDescent="0.25">
      <c r="A605" t="str">
        <f>INDEX(Aquifer!A:A,MATCH(B605,Aquifer!C:C,0))</f>
        <v>uttar pradesh</v>
      </c>
      <c r="B605" s="29" t="s">
        <v>660</v>
      </c>
      <c r="C605" s="9">
        <v>4.8038084618561996</v>
      </c>
      <c r="D605" s="7">
        <f>INDEX(Aquifer!L:L,MATCH(B605,Aquifer!C:C,0))*100</f>
        <v>170.64241473238707</v>
      </c>
      <c r="E605" s="7">
        <v>93.9</v>
      </c>
      <c r="F605" s="7">
        <v>73.657366239954371</v>
      </c>
      <c r="G605" s="8">
        <v>56.000000000000007</v>
      </c>
      <c r="H605" s="8">
        <f>INDEX(Aquifer!H:H,MATCH(B605,Aquifer!C:C,0))</f>
        <v>88.64</v>
      </c>
      <c r="I605" s="8">
        <f>INDEX(surface_water_body!E:E,MATCH(B605,surface_water_body!A:A,0))</f>
        <v>0.11529562139067447</v>
      </c>
      <c r="J605" s="8">
        <f>INDEX(Aquifer!J:J,MATCH(B605,Aquifer!C:C,0))*100</f>
        <v>80.827527688460165</v>
      </c>
      <c r="K605" s="8">
        <f>(INDEX(Tariff!D:D,MATCH(Adaptation!A605,Tariff!A:A,0)))*100</f>
        <v>0</v>
      </c>
      <c r="L605" s="8">
        <v>81.39</v>
      </c>
      <c r="M605" s="8">
        <v>10.9</v>
      </c>
      <c r="N605" s="8">
        <v>92.817350309999995</v>
      </c>
      <c r="P605" s="15"/>
      <c r="Q605">
        <f t="shared" si="166"/>
        <v>3</v>
      </c>
      <c r="R605">
        <f t="shared" si="167"/>
        <v>3</v>
      </c>
      <c r="S605">
        <f t="shared" si="168"/>
        <v>1</v>
      </c>
      <c r="T605" s="36">
        <f t="shared" si="169"/>
        <v>4</v>
      </c>
      <c r="U605" s="36">
        <f t="shared" si="170"/>
        <v>2</v>
      </c>
      <c r="V605" s="36">
        <f t="shared" si="171"/>
        <v>2</v>
      </c>
      <c r="W605" s="36">
        <f t="shared" si="172"/>
        <v>1</v>
      </c>
      <c r="X605" s="36">
        <f t="shared" si="173"/>
        <v>4</v>
      </c>
      <c r="Y605" s="36">
        <f t="shared" si="174"/>
        <v>1</v>
      </c>
      <c r="Z605" s="36">
        <f t="shared" si="175"/>
        <v>1</v>
      </c>
      <c r="AA605" s="36">
        <f t="shared" si="176"/>
        <v>2</v>
      </c>
      <c r="AB605" s="36">
        <f t="shared" si="177"/>
        <v>4</v>
      </c>
      <c r="AC605" s="170">
        <f t="shared" si="178"/>
        <v>2.3636363636363638</v>
      </c>
      <c r="AD605" s="36">
        <f t="shared" si="179"/>
        <v>2</v>
      </c>
      <c r="AE605" s="36" t="str">
        <f t="shared" si="165"/>
        <v>Moderatly Suitable</v>
      </c>
      <c r="AF605" s="171">
        <f t="shared" si="180"/>
        <v>8.7999999999999995E-2</v>
      </c>
      <c r="AG605" s="36" t="str">
        <f t="shared" si="181"/>
        <v>Very Low</v>
      </c>
    </row>
    <row r="606" spans="1:33" x14ac:dyDescent="0.25">
      <c r="A606" t="str">
        <f>INDEX(Aquifer!A:A,MATCH(B606,Aquifer!C:C,0))</f>
        <v>haryana</v>
      </c>
      <c r="B606" s="29" t="s">
        <v>196</v>
      </c>
      <c r="C606" s="8">
        <v>4.79</v>
      </c>
      <c r="D606" s="7">
        <f>INDEX(Aquifer!L:L,MATCH(B606,Aquifer!C:C,0))*100</f>
        <v>215.1665146975815</v>
      </c>
      <c r="E606" s="7">
        <v>65.8</v>
      </c>
      <c r="F606" s="7">
        <v>57.708321450978147</v>
      </c>
      <c r="G606" s="8">
        <v>100</v>
      </c>
      <c r="H606" s="8">
        <f>INDEX(Aquifer!H:H,MATCH(B606,Aquifer!C:C,0))</f>
        <v>63.01</v>
      </c>
      <c r="I606" s="8">
        <f>INDEX(surface_water_body!E:E,MATCH(B606,surface_water_body!A:A,0))</f>
        <v>0.12594960505027669</v>
      </c>
      <c r="J606" s="8">
        <f>INDEX(Aquifer!J:J,MATCH(B606,Aquifer!C:C,0))*100</f>
        <v>40.596136219417609</v>
      </c>
      <c r="K606" s="8">
        <f>(INDEX(Tariff!D:D,MATCH(Adaptation!A606,Tariff!A:A,0)))*100</f>
        <v>10</v>
      </c>
      <c r="L606" s="8">
        <v>87.32</v>
      </c>
      <c r="M606" s="8">
        <v>10.7</v>
      </c>
      <c r="N606" s="8">
        <v>80.180000000000007</v>
      </c>
      <c r="P606" s="15"/>
      <c r="Q606">
        <f t="shared" si="166"/>
        <v>3</v>
      </c>
      <c r="R606">
        <f t="shared" si="167"/>
        <v>2</v>
      </c>
      <c r="S606">
        <f t="shared" si="168"/>
        <v>2</v>
      </c>
      <c r="T606" s="36">
        <f t="shared" si="169"/>
        <v>3</v>
      </c>
      <c r="U606" s="36">
        <f t="shared" si="170"/>
        <v>1</v>
      </c>
      <c r="V606" s="36">
        <f t="shared" si="171"/>
        <v>3</v>
      </c>
      <c r="W606" s="36">
        <f t="shared" si="172"/>
        <v>1</v>
      </c>
      <c r="X606" s="36">
        <f t="shared" si="173"/>
        <v>2</v>
      </c>
      <c r="Y606" s="36">
        <f t="shared" si="174"/>
        <v>1</v>
      </c>
      <c r="Z606" s="36">
        <f t="shared" si="175"/>
        <v>1</v>
      </c>
      <c r="AA606" s="36">
        <f t="shared" si="176"/>
        <v>2</v>
      </c>
      <c r="AB606" s="36">
        <f t="shared" si="177"/>
        <v>4</v>
      </c>
      <c r="AC606" s="170">
        <f t="shared" si="178"/>
        <v>2.1818181818181817</v>
      </c>
      <c r="AD606" s="36">
        <f t="shared" si="179"/>
        <v>2</v>
      </c>
      <c r="AE606" s="36" t="str">
        <f t="shared" si="165"/>
        <v>Moderatly Suitable</v>
      </c>
      <c r="AF606" s="171">
        <f t="shared" si="180"/>
        <v>4.4999999999999998E-2</v>
      </c>
      <c r="AG606" s="36" t="str">
        <f t="shared" si="181"/>
        <v>Very Low</v>
      </c>
    </row>
    <row r="607" spans="1:33" x14ac:dyDescent="0.25">
      <c r="A607" t="str">
        <f>INDEX(Aquifer!A:A,MATCH(B607,Aquifer!C:C,0))</f>
        <v>west bengal</v>
      </c>
      <c r="B607" s="29" t="s">
        <v>661</v>
      </c>
      <c r="C607" s="8">
        <v>4.8600000000000003</v>
      </c>
      <c r="D607" s="7">
        <f>INDEX(Aquifer!L:L,MATCH(B607,Aquifer!C:C,0))*100</f>
        <v>222.91464665716677</v>
      </c>
      <c r="E607" s="7">
        <v>28</v>
      </c>
      <c r="F607" s="7">
        <v>42.541576100692509</v>
      </c>
      <c r="G607" s="8">
        <v>85</v>
      </c>
      <c r="H607" s="8">
        <f>INDEX(Aquifer!H:H,MATCH(B607,Aquifer!C:C,0))</f>
        <v>52.95</v>
      </c>
      <c r="I607" s="8">
        <f>INDEX(surface_water_body!E:E,MATCH(B607,surface_water_body!A:A,0))</f>
        <v>0.99817880477459653</v>
      </c>
      <c r="J607" s="8">
        <f>INDEX(Aquifer!J:J,MATCH(B607,Aquifer!C:C,0))*100</f>
        <v>62.765913032307793</v>
      </c>
      <c r="K607" s="8">
        <f>(INDEX(Tariff!D:D,MATCH(Adaptation!A607,Tariff!A:A,0)))*100</f>
        <v>459.99999999999994</v>
      </c>
      <c r="L607" s="8">
        <v>59.5</v>
      </c>
      <c r="M607" s="8">
        <v>10.28</v>
      </c>
      <c r="N607" s="8">
        <v>97.62008419</v>
      </c>
      <c r="P607" s="15"/>
      <c r="Q607">
        <f t="shared" si="166"/>
        <v>3</v>
      </c>
      <c r="R607">
        <f t="shared" si="167"/>
        <v>1</v>
      </c>
      <c r="S607">
        <f t="shared" si="168"/>
        <v>3</v>
      </c>
      <c r="T607" s="36">
        <f t="shared" si="169"/>
        <v>2</v>
      </c>
      <c r="U607" s="36">
        <f t="shared" si="170"/>
        <v>1</v>
      </c>
      <c r="V607" s="36">
        <f t="shared" si="171"/>
        <v>3</v>
      </c>
      <c r="W607" s="36">
        <f t="shared" si="172"/>
        <v>1</v>
      </c>
      <c r="X607" s="36">
        <f t="shared" si="173"/>
        <v>3</v>
      </c>
      <c r="Y607" s="36">
        <f t="shared" si="174"/>
        <v>4</v>
      </c>
      <c r="Z607" s="36">
        <f t="shared" si="175"/>
        <v>2</v>
      </c>
      <c r="AA607" s="36">
        <f t="shared" si="176"/>
        <v>2</v>
      </c>
      <c r="AB607" s="36">
        <f t="shared" si="177"/>
        <v>4</v>
      </c>
      <c r="AC607" s="170">
        <f t="shared" si="178"/>
        <v>2.5454545454545454</v>
      </c>
      <c r="AD607" s="36">
        <f t="shared" si="179"/>
        <v>3</v>
      </c>
      <c r="AE607" s="36" t="str">
        <f t="shared" si="165"/>
        <v>Highly Suitable</v>
      </c>
      <c r="AF607" s="171">
        <f t="shared" si="180"/>
        <v>0.22</v>
      </c>
      <c r="AG607" s="36" t="str">
        <f t="shared" si="181"/>
        <v>Low</v>
      </c>
    </row>
    <row r="608" spans="1:33" x14ac:dyDescent="0.25">
      <c r="A608" t="str">
        <f>INDEX(Aquifer!A:A,MATCH(B608,Aquifer!C:C,0))</f>
        <v>nagaland</v>
      </c>
      <c r="B608" s="29" t="s">
        <v>197</v>
      </c>
      <c r="C608" s="8">
        <v>4.3499999999999996</v>
      </c>
      <c r="D608" s="7">
        <f>INDEX(Aquifer!L:L,MATCH(B608,Aquifer!C:C,0))*100</f>
        <v>154.07469321074427</v>
      </c>
      <c r="E608" s="7">
        <v>29.1</v>
      </c>
      <c r="F608" s="7">
        <v>31.522608000556072</v>
      </c>
      <c r="G608" s="8">
        <v>100</v>
      </c>
      <c r="H608" s="8">
        <f>INDEX(Aquifer!H:H,MATCH(B608,Aquifer!C:C,0))</f>
        <v>1.59</v>
      </c>
      <c r="I608" s="8">
        <f>INDEX(surface_water_body!E:E,MATCH(B608,surface_water_body!A:A,0))</f>
        <v>6.532443535040228E-3</v>
      </c>
      <c r="J608" s="8">
        <f>INDEX(Aquifer!J:J,MATCH(B608,Aquifer!C:C,0))*100</f>
        <v>17.369126099551931</v>
      </c>
      <c r="K608" s="8">
        <f>(INDEX(Tariff!D:D,MATCH(Adaptation!A608,Tariff!A:A,0)))*100</f>
        <v>320</v>
      </c>
      <c r="L608" s="8">
        <v>0.04</v>
      </c>
      <c r="M608" s="8">
        <v>5.0056956521311804</v>
      </c>
      <c r="N608" s="8">
        <v>31.75</v>
      </c>
      <c r="P608" s="15"/>
      <c r="Q608">
        <f t="shared" si="166"/>
        <v>2</v>
      </c>
      <c r="R608">
        <f t="shared" si="167"/>
        <v>3</v>
      </c>
      <c r="S608">
        <f t="shared" si="168"/>
        <v>3</v>
      </c>
      <c r="T608" s="36">
        <f t="shared" si="169"/>
        <v>2</v>
      </c>
      <c r="U608" s="36">
        <f t="shared" si="170"/>
        <v>1</v>
      </c>
      <c r="V608" s="36">
        <f t="shared" si="171"/>
        <v>4</v>
      </c>
      <c r="W608" s="36">
        <f t="shared" si="172"/>
        <v>1</v>
      </c>
      <c r="X608" s="36">
        <f t="shared" si="173"/>
        <v>1</v>
      </c>
      <c r="Y608" s="36">
        <f t="shared" si="174"/>
        <v>4</v>
      </c>
      <c r="Z608" s="36">
        <f t="shared" si="175"/>
        <v>4</v>
      </c>
      <c r="AA608" s="36">
        <f t="shared" si="176"/>
        <v>3</v>
      </c>
      <c r="AB608" s="36">
        <f t="shared" si="177"/>
        <v>1</v>
      </c>
      <c r="AC608" s="170">
        <f t="shared" si="178"/>
        <v>2.5454545454545454</v>
      </c>
      <c r="AD608" s="36">
        <f t="shared" si="179"/>
        <v>3</v>
      </c>
      <c r="AE608" s="36" t="str">
        <f t="shared" si="165"/>
        <v>Highly Suitable</v>
      </c>
      <c r="AF608" s="171">
        <f t="shared" si="180"/>
        <v>0.22</v>
      </c>
      <c r="AG608" s="36" t="str">
        <f t="shared" si="181"/>
        <v>Low</v>
      </c>
    </row>
    <row r="609" spans="1:33" x14ac:dyDescent="0.25">
      <c r="A609" t="str">
        <f>INDEX(Aquifer!A:A,MATCH(B609,Aquifer!C:C,0))</f>
        <v>gujarat</v>
      </c>
      <c r="B609" s="29" t="s">
        <v>198</v>
      </c>
      <c r="C609" s="8">
        <v>5.54</v>
      </c>
      <c r="D609" s="7">
        <f>INDEX(Aquifer!L:L,MATCH(B609,Aquifer!C:C,0))*100</f>
        <v>193.95462303673946</v>
      </c>
      <c r="E609" s="7">
        <v>53.1</v>
      </c>
      <c r="F609" s="7">
        <v>78.759793964016239</v>
      </c>
      <c r="G609" s="8">
        <v>100</v>
      </c>
      <c r="H609" s="8">
        <f>INDEX(Aquifer!H:H,MATCH(B609,Aquifer!C:C,0))</f>
        <v>50.1</v>
      </c>
      <c r="I609" s="8">
        <f>INDEX(surface_water_body!E:E,MATCH(B609,surface_water_body!A:A,0))</f>
        <v>0.41445074173002111</v>
      </c>
      <c r="J609" s="8">
        <f>INDEX(Aquifer!J:J,MATCH(B609,Aquifer!C:C,0))*100</f>
        <v>50.166058362595358</v>
      </c>
      <c r="K609" s="8">
        <f>(INDEX(Tariff!D:D,MATCH(Adaptation!A609,Tariff!A:A,0)))*100</f>
        <v>60</v>
      </c>
      <c r="L609" s="8">
        <v>98.240000000000009</v>
      </c>
      <c r="M609" s="8">
        <v>10.8</v>
      </c>
      <c r="N609" s="8">
        <v>67.83</v>
      </c>
      <c r="P609" s="15"/>
      <c r="Q609">
        <f t="shared" si="166"/>
        <v>4</v>
      </c>
      <c r="R609">
        <f t="shared" si="167"/>
        <v>2</v>
      </c>
      <c r="S609">
        <f t="shared" si="168"/>
        <v>2</v>
      </c>
      <c r="T609" s="36">
        <f t="shared" si="169"/>
        <v>4</v>
      </c>
      <c r="U609" s="36">
        <f t="shared" si="170"/>
        <v>1</v>
      </c>
      <c r="V609" s="36">
        <f t="shared" si="171"/>
        <v>3</v>
      </c>
      <c r="W609" s="36">
        <f t="shared" si="172"/>
        <v>1</v>
      </c>
      <c r="X609" s="36">
        <f t="shared" si="173"/>
        <v>3</v>
      </c>
      <c r="Y609" s="36">
        <f t="shared" si="174"/>
        <v>1</v>
      </c>
      <c r="Z609" s="36">
        <f t="shared" si="175"/>
        <v>1</v>
      </c>
      <c r="AA609" s="36">
        <f t="shared" si="176"/>
        <v>2</v>
      </c>
      <c r="AB609" s="36">
        <f t="shared" si="177"/>
        <v>3</v>
      </c>
      <c r="AC609" s="170">
        <f t="shared" si="178"/>
        <v>2.3636363636363638</v>
      </c>
      <c r="AD609" s="36">
        <f t="shared" si="179"/>
        <v>2</v>
      </c>
      <c r="AE609" s="36" t="str">
        <f t="shared" si="165"/>
        <v>Moderatly Suitable</v>
      </c>
      <c r="AF609" s="171">
        <f t="shared" si="180"/>
        <v>8.7999999999999995E-2</v>
      </c>
      <c r="AG609" s="36" t="str">
        <f t="shared" si="181"/>
        <v>Very Low</v>
      </c>
    </row>
    <row r="610" spans="1:33" x14ac:dyDescent="0.25">
      <c r="A610" t="str">
        <f>INDEX(Aquifer!A:A,MATCH(B610,Aquifer!C:C,0))</f>
        <v>rajasthan</v>
      </c>
      <c r="B610" s="29" t="s">
        <v>662</v>
      </c>
      <c r="C610" s="9">
        <v>5.1815226134748</v>
      </c>
      <c r="D610" s="7">
        <f>INDEX(Aquifer!L:L,MATCH(B610,Aquifer!C:C,0))*100</f>
        <v>160.9185467012897</v>
      </c>
      <c r="E610" s="7">
        <v>57.8</v>
      </c>
      <c r="F610" s="7">
        <v>65.01637010676157</v>
      </c>
      <c r="G610" s="8">
        <v>69</v>
      </c>
      <c r="H610" s="8">
        <f>INDEX(Aquifer!H:H,MATCH(B610,Aquifer!C:C,0))</f>
        <v>161.27000000000001</v>
      </c>
      <c r="I610" s="8">
        <f>INDEX(surface_water_body!E:E,MATCH(B610,surface_water_body!A:A,0))</f>
        <v>0.90823460324537619</v>
      </c>
      <c r="J610" s="8">
        <f>INDEX(Aquifer!J:J,MATCH(B610,Aquifer!C:C,0))*100</f>
        <v>55.61764303587664</v>
      </c>
      <c r="K610" s="8">
        <f>(INDEX(Tariff!D:D,MATCH(Adaptation!A610,Tariff!A:A,0)))*100</f>
        <v>167</v>
      </c>
      <c r="L610" s="8">
        <v>95.02000000000001</v>
      </c>
      <c r="M610" s="8">
        <v>11.28</v>
      </c>
      <c r="N610" s="8">
        <v>73.749382530000005</v>
      </c>
      <c r="P610" s="15"/>
      <c r="Q610">
        <f t="shared" si="166"/>
        <v>3</v>
      </c>
      <c r="R610">
        <f t="shared" si="167"/>
        <v>3</v>
      </c>
      <c r="S610">
        <f t="shared" si="168"/>
        <v>2</v>
      </c>
      <c r="T610" s="36">
        <f t="shared" si="169"/>
        <v>3</v>
      </c>
      <c r="U610" s="36">
        <f t="shared" si="170"/>
        <v>2</v>
      </c>
      <c r="V610" s="36">
        <f t="shared" si="171"/>
        <v>1</v>
      </c>
      <c r="W610" s="36">
        <f t="shared" si="172"/>
        <v>1</v>
      </c>
      <c r="X610" s="36">
        <f t="shared" si="173"/>
        <v>3</v>
      </c>
      <c r="Y610" s="36">
        <f t="shared" si="174"/>
        <v>3</v>
      </c>
      <c r="Z610" s="36">
        <f t="shared" si="175"/>
        <v>1</v>
      </c>
      <c r="AA610" s="36">
        <f t="shared" si="176"/>
        <v>2</v>
      </c>
      <c r="AB610" s="36">
        <f t="shared" si="177"/>
        <v>3</v>
      </c>
      <c r="AC610" s="170">
        <f t="shared" si="178"/>
        <v>2.2727272727272729</v>
      </c>
      <c r="AD610" s="36">
        <f t="shared" si="179"/>
        <v>2</v>
      </c>
      <c r="AE610" s="36" t="str">
        <f t="shared" si="165"/>
        <v>Moderatly Suitable</v>
      </c>
      <c r="AF610" s="171">
        <f t="shared" si="180"/>
        <v>6.2E-2</v>
      </c>
      <c r="AG610" s="36" t="str">
        <f t="shared" si="181"/>
        <v>Very Low</v>
      </c>
    </row>
    <row r="611" spans="1:33" x14ac:dyDescent="0.25">
      <c r="A611" t="str">
        <f>INDEX(Aquifer!A:A,MATCH(B611,Aquifer!C:C,0))</f>
        <v>himachal pradesh</v>
      </c>
      <c r="B611" s="29" t="s">
        <v>663</v>
      </c>
      <c r="C611" s="9">
        <v>4.7739169199956004</v>
      </c>
      <c r="D611" s="7">
        <f>INDEX(Aquifer!L:L,MATCH(B611,Aquifer!C:C,0))*100</f>
        <v>186.08373991517587</v>
      </c>
      <c r="E611" s="7">
        <v>24.7</v>
      </c>
      <c r="F611" s="7">
        <v>46.07238954951827</v>
      </c>
      <c r="G611" s="8">
        <v>100</v>
      </c>
      <c r="H611" s="8">
        <f>INDEX(Aquifer!H:H,MATCH(B611,Aquifer!C:C,0))</f>
        <v>57.094226689999999</v>
      </c>
      <c r="I611" s="8">
        <f>INDEX(surface_water_body!E:E,MATCH(B611,surface_water_body!A:A,0))</f>
        <v>0.54844403042610268</v>
      </c>
      <c r="J611" s="8">
        <f>INDEX(Aquifer!J:J,MATCH(B611,Aquifer!C:C,0))*100</f>
        <v>17.250503339091019</v>
      </c>
      <c r="K611" s="8">
        <f>(INDEX(Tariff!D:D,MATCH(Adaptation!A611,Tariff!A:A,0)))*100</f>
        <v>30</v>
      </c>
      <c r="L611" s="8">
        <v>57.999999999999993</v>
      </c>
      <c r="M611" s="8">
        <v>13.9</v>
      </c>
      <c r="N611" s="8">
        <v>76.17</v>
      </c>
      <c r="P611" s="15"/>
      <c r="Q611">
        <f t="shared" si="166"/>
        <v>3</v>
      </c>
      <c r="R611">
        <f t="shared" si="167"/>
        <v>2</v>
      </c>
      <c r="S611">
        <f t="shared" si="168"/>
        <v>4</v>
      </c>
      <c r="T611" s="36">
        <f t="shared" si="169"/>
        <v>2</v>
      </c>
      <c r="U611" s="36">
        <f t="shared" si="170"/>
        <v>1</v>
      </c>
      <c r="V611" s="36">
        <f t="shared" si="171"/>
        <v>3</v>
      </c>
      <c r="W611" s="36">
        <f t="shared" si="172"/>
        <v>1</v>
      </c>
      <c r="X611" s="36">
        <f t="shared" si="173"/>
        <v>1</v>
      </c>
      <c r="Y611" s="36">
        <f t="shared" si="174"/>
        <v>1</v>
      </c>
      <c r="Z611" s="36">
        <f t="shared" si="175"/>
        <v>2</v>
      </c>
      <c r="AA611" s="36">
        <f t="shared" si="176"/>
        <v>2</v>
      </c>
      <c r="AB611" s="36">
        <f t="shared" si="177"/>
        <v>3</v>
      </c>
      <c r="AC611" s="170">
        <f t="shared" si="178"/>
        <v>2.1818181818181817</v>
      </c>
      <c r="AD611" s="36">
        <f t="shared" si="179"/>
        <v>2</v>
      </c>
      <c r="AE611" s="36" t="str">
        <f t="shared" si="165"/>
        <v>Moderatly Suitable</v>
      </c>
      <c r="AF611" s="171">
        <f t="shared" si="180"/>
        <v>4.4999999999999998E-2</v>
      </c>
      <c r="AG611" s="36" t="str">
        <f t="shared" si="181"/>
        <v>Very Low</v>
      </c>
    </row>
    <row r="612" spans="1:33" x14ac:dyDescent="0.25">
      <c r="A612" t="str">
        <f>INDEX(Aquifer!A:A,MATCH(B612,Aquifer!C:C,0))</f>
        <v>tamil nadu</v>
      </c>
      <c r="B612" s="29" t="s">
        <v>664</v>
      </c>
      <c r="C612" s="8">
        <v>5.52</v>
      </c>
      <c r="D612" s="7">
        <f>INDEX(Aquifer!L:L,MATCH(B612,Aquifer!C:C,0))*100</f>
        <v>109.62997396801785</v>
      </c>
      <c r="E612" s="7">
        <v>56.9</v>
      </c>
      <c r="F612" s="7">
        <v>57.272635915988332</v>
      </c>
      <c r="G612" s="8">
        <v>32</v>
      </c>
      <c r="H612" s="8">
        <f>INDEX(Aquifer!H:H,MATCH(B612,Aquifer!C:C,0))</f>
        <v>75.94</v>
      </c>
      <c r="I612" s="8">
        <f>INDEX(surface_water_body!E:E,MATCH(B612,surface_water_body!A:A,0))</f>
        <v>1.1928625816507255</v>
      </c>
      <c r="J612" s="8">
        <f>INDEX(Aquifer!J:J,MATCH(B612,Aquifer!C:C,0))*100</f>
        <v>33.173981432933417</v>
      </c>
      <c r="K612" s="8">
        <f>(INDEX(Tariff!D:D,MATCH(Adaptation!A612,Tariff!A:A,0)))*100</f>
        <v>0</v>
      </c>
      <c r="L612" s="8">
        <v>82.55</v>
      </c>
      <c r="M612" s="8">
        <v>10.3</v>
      </c>
      <c r="N612" s="8">
        <v>90.57618088000001</v>
      </c>
      <c r="P612" s="15"/>
      <c r="Q612">
        <f t="shared" si="166"/>
        <v>4</v>
      </c>
      <c r="R612">
        <f t="shared" si="167"/>
        <v>4</v>
      </c>
      <c r="S612">
        <f t="shared" si="168"/>
        <v>2</v>
      </c>
      <c r="T612" s="36">
        <f t="shared" si="169"/>
        <v>3</v>
      </c>
      <c r="U612" s="36">
        <f t="shared" si="170"/>
        <v>3</v>
      </c>
      <c r="V612" s="36">
        <f t="shared" si="171"/>
        <v>2</v>
      </c>
      <c r="W612" s="36">
        <f t="shared" si="172"/>
        <v>2</v>
      </c>
      <c r="X612" s="36">
        <f t="shared" si="173"/>
        <v>2</v>
      </c>
      <c r="Y612" s="36">
        <f t="shared" si="174"/>
        <v>1</v>
      </c>
      <c r="Z612" s="36">
        <f t="shared" si="175"/>
        <v>1</v>
      </c>
      <c r="AA612" s="36">
        <f t="shared" si="176"/>
        <v>2</v>
      </c>
      <c r="AB612" s="36">
        <f t="shared" si="177"/>
        <v>4</v>
      </c>
      <c r="AC612" s="170">
        <f t="shared" si="178"/>
        <v>2.4545454545454546</v>
      </c>
      <c r="AD612" s="36">
        <f t="shared" si="179"/>
        <v>2</v>
      </c>
      <c r="AE612" s="36" t="str">
        <f t="shared" si="165"/>
        <v>Moderatly Suitable</v>
      </c>
      <c r="AF612" s="171">
        <f t="shared" si="180"/>
        <v>0.14299999999999999</v>
      </c>
      <c r="AG612" s="36" t="str">
        <f t="shared" si="181"/>
        <v>Very Low</v>
      </c>
    </row>
    <row r="613" spans="1:33" x14ac:dyDescent="0.25">
      <c r="A613" t="str">
        <f>INDEX(Aquifer!A:A,MATCH(B613,Aquifer!C:C,0))</f>
        <v>tamil nadu</v>
      </c>
      <c r="B613" s="29" t="s">
        <v>665</v>
      </c>
      <c r="C613" s="8">
        <v>5.6</v>
      </c>
      <c r="D613" s="7">
        <f>INDEX(Aquifer!L:L,MATCH(B613,Aquifer!C:C,0))*100</f>
        <v>102.38124017889521</v>
      </c>
      <c r="E613" s="7">
        <v>61.8</v>
      </c>
      <c r="F613" s="7">
        <v>58.612044326330036</v>
      </c>
      <c r="G613" s="8">
        <v>96</v>
      </c>
      <c r="H613" s="8">
        <f>INDEX(Aquifer!H:H,MATCH(B613,Aquifer!C:C,0))</f>
        <v>87.01</v>
      </c>
      <c r="I613" s="8">
        <f>INDEX(surface_water_body!E:E,MATCH(B613,surface_water_body!A:A,0))</f>
        <v>0.11826157128620202</v>
      </c>
      <c r="J613" s="8">
        <f>INDEX(Aquifer!J:J,MATCH(B613,Aquifer!C:C,0))*100</f>
        <v>36.623174653889166</v>
      </c>
      <c r="K613" s="8">
        <f>(INDEX(Tariff!D:D,MATCH(Adaptation!A613,Tariff!A:A,0)))*100</f>
        <v>0</v>
      </c>
      <c r="L613" s="8">
        <v>59.99</v>
      </c>
      <c r="M613" s="8">
        <v>7.2</v>
      </c>
      <c r="N613" s="8">
        <v>71.766842539999999</v>
      </c>
      <c r="P613" s="15"/>
      <c r="Q613">
        <f t="shared" si="166"/>
        <v>4</v>
      </c>
      <c r="R613">
        <f t="shared" si="167"/>
        <v>4</v>
      </c>
      <c r="S613">
        <f t="shared" si="168"/>
        <v>2</v>
      </c>
      <c r="T613" s="36">
        <f t="shared" si="169"/>
        <v>3</v>
      </c>
      <c r="U613" s="36">
        <f t="shared" si="170"/>
        <v>1</v>
      </c>
      <c r="V613" s="36">
        <f t="shared" si="171"/>
        <v>2</v>
      </c>
      <c r="W613" s="36">
        <f t="shared" si="172"/>
        <v>1</v>
      </c>
      <c r="X613" s="36">
        <f t="shared" si="173"/>
        <v>2</v>
      </c>
      <c r="Y613" s="36">
        <f t="shared" si="174"/>
        <v>1</v>
      </c>
      <c r="Z613" s="36">
        <f t="shared" si="175"/>
        <v>2</v>
      </c>
      <c r="AA613" s="36">
        <f t="shared" si="176"/>
        <v>3</v>
      </c>
      <c r="AB613" s="36">
        <f t="shared" si="177"/>
        <v>3</v>
      </c>
      <c r="AC613" s="170">
        <f t="shared" si="178"/>
        <v>2.4545454545454546</v>
      </c>
      <c r="AD613" s="36">
        <f t="shared" si="179"/>
        <v>2</v>
      </c>
      <c r="AE613" s="36" t="str">
        <f t="shared" si="165"/>
        <v>Moderatly Suitable</v>
      </c>
      <c r="AF613" s="171">
        <f t="shared" si="180"/>
        <v>0.14299999999999999</v>
      </c>
      <c r="AG613" s="36" t="str">
        <f t="shared" si="181"/>
        <v>Very Low</v>
      </c>
    </row>
    <row r="614" spans="1:33" x14ac:dyDescent="0.25">
      <c r="A614" t="str">
        <f>INDEX(Aquifer!A:A,MATCH(B614,Aquifer!C:C,0))</f>
        <v>telangana</v>
      </c>
      <c r="B614" s="29" t="s">
        <v>666</v>
      </c>
      <c r="C614" s="9">
        <v>5.3483303326135001</v>
      </c>
      <c r="D614" s="7" t="e">
        <f>INDEX(Aquifer!L:L,MATCH(B614,Aquifer!C:C,0))*100</f>
        <v>#DIV/0!</v>
      </c>
      <c r="E614" s="7">
        <v>0</v>
      </c>
      <c r="F614" s="7"/>
      <c r="G614" s="8">
        <v>0</v>
      </c>
      <c r="H614" s="8">
        <f>INDEX(Aquifer!H:H,MATCH(B614,Aquifer!C:C,0))</f>
        <v>93.62</v>
      </c>
      <c r="I614" s="8">
        <f>INDEX(surface_water_body!E:E,MATCH(B614,surface_water_body!A:A,0))</f>
        <v>0.20612496209690065</v>
      </c>
      <c r="J614" s="8">
        <f>INDEX(Aquifer!J:J,MATCH(B614,Aquifer!C:C,0))*100</f>
        <v>0</v>
      </c>
      <c r="K614" s="8">
        <f>(INDEX(Tariff!D:D,MATCH(Adaptation!A614,Tariff!A:A,0)))*100</f>
        <v>0</v>
      </c>
      <c r="L614" s="8">
        <v>93.42</v>
      </c>
      <c r="M614" s="8">
        <v>8.8000000000000007</v>
      </c>
      <c r="N614" s="8">
        <v>0</v>
      </c>
      <c r="P614" s="15"/>
      <c r="Q614">
        <f t="shared" si="166"/>
        <v>4</v>
      </c>
      <c r="R614" t="e">
        <f t="shared" si="167"/>
        <v>#DIV/0!</v>
      </c>
      <c r="S614">
        <f t="shared" si="168"/>
        <v>4</v>
      </c>
      <c r="T614" s="36">
        <f t="shared" si="169"/>
        <v>1</v>
      </c>
      <c r="U614" s="36">
        <f t="shared" si="170"/>
        <v>4</v>
      </c>
      <c r="V614" s="36">
        <f t="shared" si="171"/>
        <v>2</v>
      </c>
      <c r="W614" s="36">
        <f t="shared" si="172"/>
        <v>1</v>
      </c>
      <c r="X614" s="36">
        <f t="shared" si="173"/>
        <v>1</v>
      </c>
      <c r="Y614" s="36">
        <f t="shared" si="174"/>
        <v>1</v>
      </c>
      <c r="Z614" s="36">
        <f t="shared" si="175"/>
        <v>1</v>
      </c>
      <c r="AA614" s="36">
        <f t="shared" si="176"/>
        <v>3</v>
      </c>
      <c r="AB614" s="36">
        <f t="shared" si="177"/>
        <v>1</v>
      </c>
      <c r="AC614" s="170"/>
      <c r="AF614" s="171"/>
      <c r="AG614" s="36" t="s">
        <v>95</v>
      </c>
    </row>
    <row r="615" spans="1:33" x14ac:dyDescent="0.25">
      <c r="A615" t="str">
        <f>INDEX(Aquifer!A:A,MATCH(B615,Aquifer!C:C,0))</f>
        <v>gujarat</v>
      </c>
      <c r="B615" s="29" t="s">
        <v>199</v>
      </c>
      <c r="C615" s="9">
        <v>5.2393355937198001</v>
      </c>
      <c r="D615" s="7">
        <f>INDEX(Aquifer!L:L,MATCH(B615,Aquifer!C:C,0))*100</f>
        <v>144.51600312256051</v>
      </c>
      <c r="E615" s="7">
        <v>32.4</v>
      </c>
      <c r="F615" s="7">
        <v>68.850082372322902</v>
      </c>
      <c r="G615" s="8">
        <v>100</v>
      </c>
      <c r="H615" s="8">
        <f>INDEX(Aquifer!H:H,MATCH(B615,Aquifer!C:C,0))</f>
        <v>10</v>
      </c>
      <c r="I615" s="8">
        <f>INDEX(surface_water_body!E:E,MATCH(B615,surface_water_body!A:A,0))</f>
        <v>1.1733981775910782</v>
      </c>
      <c r="J615" s="8">
        <f>INDEX(Aquifer!J:J,MATCH(B615,Aquifer!C:C,0))*100</f>
        <v>31.733448937883196</v>
      </c>
      <c r="K615" s="8">
        <f>(INDEX(Tariff!D:D,MATCH(Adaptation!A615,Tariff!A:A,0)))*100</f>
        <v>60</v>
      </c>
      <c r="L615" s="8">
        <v>77.94</v>
      </c>
      <c r="M615" s="8">
        <v>4.8</v>
      </c>
      <c r="N615" s="8">
        <v>28.24</v>
      </c>
      <c r="P615" s="15"/>
      <c r="Q615">
        <f t="shared" si="166"/>
        <v>3</v>
      </c>
      <c r="R615">
        <f t="shared" si="167"/>
        <v>3</v>
      </c>
      <c r="S615">
        <f t="shared" si="168"/>
        <v>3</v>
      </c>
      <c r="T615" s="36">
        <f t="shared" si="169"/>
        <v>4</v>
      </c>
      <c r="U615" s="36">
        <f t="shared" si="170"/>
        <v>1</v>
      </c>
      <c r="V615" s="36">
        <f t="shared" si="171"/>
        <v>4</v>
      </c>
      <c r="W615" s="36">
        <f t="shared" si="172"/>
        <v>2</v>
      </c>
      <c r="X615" s="36">
        <f t="shared" si="173"/>
        <v>2</v>
      </c>
      <c r="Y615" s="36">
        <f t="shared" si="174"/>
        <v>1</v>
      </c>
      <c r="Z615" s="36">
        <f t="shared" si="175"/>
        <v>1</v>
      </c>
      <c r="AA615" s="36">
        <f t="shared" si="176"/>
        <v>4</v>
      </c>
      <c r="AB615" s="36">
        <f t="shared" si="177"/>
        <v>1</v>
      </c>
      <c r="AC615" s="170">
        <f t="shared" si="178"/>
        <v>2.5454545454545454</v>
      </c>
      <c r="AD615" s="36">
        <f t="shared" si="179"/>
        <v>3</v>
      </c>
      <c r="AE615" s="36" t="str">
        <f t="shared" si="165"/>
        <v>Highly Suitable</v>
      </c>
      <c r="AF615" s="171">
        <f t="shared" si="180"/>
        <v>0.22</v>
      </c>
      <c r="AG615" s="36" t="str">
        <f t="shared" si="181"/>
        <v>Low</v>
      </c>
    </row>
    <row r="616" spans="1:33" x14ac:dyDescent="0.25">
      <c r="A616" t="str">
        <f>INDEX(Aquifer!A:A,MATCH(B616,Aquifer!C:C,0))</f>
        <v>haryana</v>
      </c>
      <c r="B616" s="29" t="s">
        <v>200</v>
      </c>
      <c r="C616" s="9">
        <v>4.7818130184554999</v>
      </c>
      <c r="D616" s="7">
        <f>INDEX(Aquifer!L:L,MATCH(B616,Aquifer!C:C,0))*100</f>
        <v>170.98015731501354</v>
      </c>
      <c r="E616" s="7">
        <v>94.8</v>
      </c>
      <c r="F616" s="7">
        <v>65.823718808693314</v>
      </c>
      <c r="G616" s="8">
        <v>100</v>
      </c>
      <c r="H616" s="8">
        <f>INDEX(Aquifer!H:H,MATCH(B616,Aquifer!C:C,0))</f>
        <v>123.06</v>
      </c>
      <c r="I616" s="8">
        <f>INDEX(surface_water_body!E:E,MATCH(B616,surface_water_body!A:A,0))</f>
        <v>0.32404437620650328</v>
      </c>
      <c r="J616" s="8">
        <f>INDEX(Aquifer!J:J,MATCH(B616,Aquifer!C:C,0))*100</f>
        <v>96.675339881610611</v>
      </c>
      <c r="K616" s="8">
        <f>(INDEX(Tariff!D:D,MATCH(Adaptation!A616,Tariff!A:A,0)))*100</f>
        <v>10</v>
      </c>
      <c r="L616" s="8">
        <v>93.69</v>
      </c>
      <c r="M616" s="8">
        <v>8.9</v>
      </c>
      <c r="N616" s="8">
        <v>72.13</v>
      </c>
      <c r="P616" s="15"/>
      <c r="Q616">
        <f t="shared" si="166"/>
        <v>3</v>
      </c>
      <c r="R616">
        <f t="shared" si="167"/>
        <v>3</v>
      </c>
      <c r="S616">
        <f t="shared" si="168"/>
        <v>1</v>
      </c>
      <c r="T616" s="36">
        <f t="shared" si="169"/>
        <v>3</v>
      </c>
      <c r="U616" s="36">
        <f t="shared" si="170"/>
        <v>1</v>
      </c>
      <c r="V616" s="36">
        <f t="shared" si="171"/>
        <v>1</v>
      </c>
      <c r="W616" s="36">
        <f t="shared" si="172"/>
        <v>1</v>
      </c>
      <c r="X616" s="36">
        <f t="shared" si="173"/>
        <v>4</v>
      </c>
      <c r="Y616" s="36">
        <f t="shared" si="174"/>
        <v>1</v>
      </c>
      <c r="Z616" s="36">
        <f t="shared" si="175"/>
        <v>1</v>
      </c>
      <c r="AA616" s="36">
        <f t="shared" si="176"/>
        <v>3</v>
      </c>
      <c r="AB616" s="36">
        <f t="shared" si="177"/>
        <v>3</v>
      </c>
      <c r="AC616" s="170">
        <f t="shared" si="178"/>
        <v>2.1818181818181817</v>
      </c>
      <c r="AD616" s="36">
        <f t="shared" si="179"/>
        <v>2</v>
      </c>
      <c r="AE616" s="36" t="str">
        <f t="shared" si="165"/>
        <v>Moderatly Suitable</v>
      </c>
      <c r="AF616" s="171">
        <f t="shared" si="180"/>
        <v>4.4999999999999998E-2</v>
      </c>
      <c r="AG616" s="36" t="str">
        <f t="shared" si="181"/>
        <v>Very Low</v>
      </c>
    </row>
    <row r="617" spans="1:33" x14ac:dyDescent="0.25">
      <c r="A617" t="str">
        <f>INDEX(Aquifer!A:A,MATCH(B617,Aquifer!C:C,0))</f>
        <v>uttar pradesh</v>
      </c>
      <c r="B617" s="29" t="s">
        <v>667</v>
      </c>
      <c r="C617" s="8"/>
      <c r="D617" s="7">
        <f>INDEX(Aquifer!L:L,MATCH(B617,Aquifer!C:C,0))*100</f>
        <v>161.31711485965101</v>
      </c>
      <c r="E617" s="7">
        <v>78.900000000000006</v>
      </c>
      <c r="F617" s="7">
        <v>74.095357428330715</v>
      </c>
      <c r="G617" s="8">
        <v>26</v>
      </c>
      <c r="H617" s="8">
        <f>INDEX(Aquifer!H:H,MATCH(B617,Aquifer!C:C,0))</f>
        <v>81.73</v>
      </c>
      <c r="I617" s="8">
        <f>INDEX(surface_water_body!E:E,MATCH(B617,surface_water_body!A:A,0))</f>
        <v>0.39700468976246966</v>
      </c>
      <c r="J617" s="8">
        <f>INDEX(Aquifer!J:J,MATCH(B617,Aquifer!C:C,0))*100</f>
        <v>64.969488528549249</v>
      </c>
      <c r="K617" s="8">
        <f>(INDEX(Tariff!D:D,MATCH(Adaptation!A617,Tariff!A:A,0)))*100</f>
        <v>0</v>
      </c>
      <c r="L617" s="8">
        <v>82.46</v>
      </c>
      <c r="M617" s="8">
        <v>15.6</v>
      </c>
      <c r="N617" s="8">
        <v>94.307782150000008</v>
      </c>
      <c r="P617" s="15"/>
      <c r="Q617">
        <f t="shared" si="166"/>
        <v>1</v>
      </c>
      <c r="R617">
        <f t="shared" si="167"/>
        <v>3</v>
      </c>
      <c r="S617">
        <f t="shared" si="168"/>
        <v>1</v>
      </c>
      <c r="T617" s="36">
        <f t="shared" si="169"/>
        <v>4</v>
      </c>
      <c r="U617" s="36">
        <f t="shared" si="170"/>
        <v>3</v>
      </c>
      <c r="V617" s="36">
        <f t="shared" si="171"/>
        <v>2</v>
      </c>
      <c r="W617" s="36">
        <f t="shared" si="172"/>
        <v>1</v>
      </c>
      <c r="X617" s="36">
        <f t="shared" si="173"/>
        <v>3</v>
      </c>
      <c r="Y617" s="36">
        <f t="shared" si="174"/>
        <v>1</v>
      </c>
      <c r="Z617" s="36">
        <f t="shared" si="175"/>
        <v>1</v>
      </c>
      <c r="AA617" s="36">
        <f t="shared" si="176"/>
        <v>2</v>
      </c>
      <c r="AB617" s="36">
        <f t="shared" si="177"/>
        <v>4</v>
      </c>
      <c r="AC617" s="170">
        <f t="shared" si="178"/>
        <v>2.0909090909090908</v>
      </c>
      <c r="AD617" s="36">
        <f t="shared" si="179"/>
        <v>2</v>
      </c>
      <c r="AE617" s="36" t="str">
        <f t="shared" si="165"/>
        <v>Moderatly Suitable</v>
      </c>
      <c r="AF617" s="171">
        <f t="shared" si="180"/>
        <v>0.03</v>
      </c>
      <c r="AG617" s="36" t="str">
        <f t="shared" si="181"/>
        <v>Very Low</v>
      </c>
    </row>
    <row r="618" spans="1:33" x14ac:dyDescent="0.25">
      <c r="A618" t="str">
        <f>INDEX(Aquifer!A:A,MATCH(B618,Aquifer!C:C,0))</f>
        <v>haryana</v>
      </c>
      <c r="B618" s="29" t="s">
        <v>201</v>
      </c>
      <c r="C618" s="9">
        <v>4.8126901032095999</v>
      </c>
      <c r="D618" s="7">
        <f>INDEX(Aquifer!L:L,MATCH(B618,Aquifer!C:C,0))*100</f>
        <v>215.07556790625122</v>
      </c>
      <c r="E618" s="7">
        <v>100</v>
      </c>
      <c r="F618" s="7">
        <v>79.681372549019613</v>
      </c>
      <c r="G618" s="8">
        <v>84</v>
      </c>
      <c r="H618" s="8">
        <f>INDEX(Aquifer!H:H,MATCH(B618,Aquifer!C:C,0))</f>
        <v>100.49</v>
      </c>
      <c r="I618" s="8">
        <f>INDEX(surface_water_body!E:E,MATCH(B618,surface_water_body!A:A,0))</f>
        <v>0</v>
      </c>
      <c r="J618" s="8">
        <f>INDEX(Aquifer!J:J,MATCH(B618,Aquifer!C:C,0))*100</f>
        <v>71.605633538419667</v>
      </c>
      <c r="K618" s="8">
        <f>(INDEX(Tariff!D:D,MATCH(Adaptation!A618,Tariff!A:A,0)))*100</f>
        <v>10</v>
      </c>
      <c r="L618" s="8">
        <v>50.21</v>
      </c>
      <c r="M618" s="8">
        <v>11.19</v>
      </c>
      <c r="N618" s="8">
        <v>68.709999999999994</v>
      </c>
      <c r="P618" s="15"/>
      <c r="Q618">
        <f t="shared" si="166"/>
        <v>3</v>
      </c>
      <c r="R618">
        <f t="shared" si="167"/>
        <v>2</v>
      </c>
      <c r="S618">
        <f t="shared" si="168"/>
        <v>1</v>
      </c>
      <c r="T618" s="36">
        <f t="shared" si="169"/>
        <v>4</v>
      </c>
      <c r="U618" s="36">
        <f t="shared" si="170"/>
        <v>1</v>
      </c>
      <c r="V618" s="36">
        <f t="shared" si="171"/>
        <v>1</v>
      </c>
      <c r="W618" s="36">
        <f t="shared" si="172"/>
        <v>1</v>
      </c>
      <c r="X618" s="36">
        <f t="shared" si="173"/>
        <v>3</v>
      </c>
      <c r="Y618" s="36">
        <f t="shared" si="174"/>
        <v>1</v>
      </c>
      <c r="Z618" s="36">
        <f t="shared" si="175"/>
        <v>2</v>
      </c>
      <c r="AA618" s="36">
        <f t="shared" si="176"/>
        <v>2</v>
      </c>
      <c r="AB618" s="36">
        <f t="shared" si="177"/>
        <v>3</v>
      </c>
      <c r="AC618" s="170">
        <f t="shared" si="178"/>
        <v>2.0909090909090908</v>
      </c>
      <c r="AD618" s="36">
        <f t="shared" si="179"/>
        <v>2</v>
      </c>
      <c r="AE618" s="36" t="str">
        <f t="shared" si="165"/>
        <v>Moderatly Suitable</v>
      </c>
      <c r="AF618" s="171">
        <f t="shared" si="180"/>
        <v>0.03</v>
      </c>
      <c r="AG618" s="36" t="str">
        <f t="shared" si="181"/>
        <v>Very Low</v>
      </c>
    </row>
    <row r="619" spans="1:33" x14ac:dyDescent="0.25">
      <c r="A619" t="str">
        <f>INDEX(Aquifer!A:A,MATCH(B619,Aquifer!C:C,0))</f>
        <v>rajasthan</v>
      </c>
      <c r="B619" s="29" t="s">
        <v>668</v>
      </c>
      <c r="C619" s="9">
        <v>5.0203117126455998</v>
      </c>
      <c r="D619" s="7">
        <f>INDEX(Aquifer!L:L,MATCH(B619,Aquifer!C:C,0))*100</f>
        <v>182.92576419213972</v>
      </c>
      <c r="E619" s="7">
        <v>60.7</v>
      </c>
      <c r="F619" s="7">
        <v>66.876962521245645</v>
      </c>
      <c r="G619" s="8">
        <v>100</v>
      </c>
      <c r="H619" s="8">
        <f>INDEX(Aquifer!H:H,MATCH(B619,Aquifer!C:C,0))</f>
        <v>182.88</v>
      </c>
      <c r="I619" s="8">
        <f>INDEX(surface_water_body!E:E,MATCH(B619,surface_water_body!A:A,0))</f>
        <v>5.9385990199341203E-2</v>
      </c>
      <c r="J619" s="8">
        <f>INDEX(Aquifer!J:J,MATCH(B619,Aquifer!C:C,0))*100</f>
        <v>62.56543032085753</v>
      </c>
      <c r="K619" s="8">
        <f>(INDEX(Tariff!D:D,MATCH(Adaptation!A619,Tariff!A:A,0)))*100</f>
        <v>167</v>
      </c>
      <c r="L619" s="8">
        <v>96.99</v>
      </c>
      <c r="M619" s="8">
        <v>33.96</v>
      </c>
      <c r="N619" s="8">
        <v>84.502908579999996</v>
      </c>
      <c r="P619" s="15"/>
      <c r="Q619">
        <f t="shared" si="166"/>
        <v>3</v>
      </c>
      <c r="R619">
        <f t="shared" si="167"/>
        <v>2</v>
      </c>
      <c r="S619">
        <f t="shared" si="168"/>
        <v>2</v>
      </c>
      <c r="T619" s="36">
        <f t="shared" si="169"/>
        <v>3</v>
      </c>
      <c r="U619" s="36">
        <f t="shared" si="170"/>
        <v>1</v>
      </c>
      <c r="V619" s="36">
        <f t="shared" si="171"/>
        <v>1</v>
      </c>
      <c r="W619" s="36">
        <f t="shared" si="172"/>
        <v>1</v>
      </c>
      <c r="X619" s="36">
        <f t="shared" si="173"/>
        <v>3</v>
      </c>
      <c r="Y619" s="36">
        <f t="shared" si="174"/>
        <v>3</v>
      </c>
      <c r="Z619" s="36">
        <f t="shared" si="175"/>
        <v>1</v>
      </c>
      <c r="AA619" s="36">
        <f t="shared" si="176"/>
        <v>1</v>
      </c>
      <c r="AB619" s="36">
        <f t="shared" si="177"/>
        <v>4</v>
      </c>
      <c r="AC619" s="170">
        <f t="shared" si="178"/>
        <v>2.1818181818181817</v>
      </c>
      <c r="AD619" s="36">
        <f t="shared" si="179"/>
        <v>2</v>
      </c>
      <c r="AE619" s="36" t="str">
        <f t="shared" si="165"/>
        <v>Moderatly Suitable</v>
      </c>
      <c r="AF619" s="171">
        <f t="shared" si="180"/>
        <v>4.4999999999999998E-2</v>
      </c>
      <c r="AG619" s="36" t="str">
        <f t="shared" si="181"/>
        <v>Very Low</v>
      </c>
    </row>
    <row r="620" spans="1:33" x14ac:dyDescent="0.25">
      <c r="A620" t="str">
        <f>INDEX(Aquifer!A:A,MATCH(B620,Aquifer!C:C,0))</f>
        <v>karnataka</v>
      </c>
      <c r="B620" s="29" t="s">
        <v>669</v>
      </c>
      <c r="C620" s="8">
        <v>5.24</v>
      </c>
      <c r="D620" s="7">
        <f>INDEX(Aquifer!L:L,MATCH(B620,Aquifer!C:C,0))*100</f>
        <v>113.50050105529523</v>
      </c>
      <c r="E620" s="7">
        <v>30.9</v>
      </c>
      <c r="F620" s="7">
        <v>59.497230751571152</v>
      </c>
      <c r="G620" s="8">
        <v>99</v>
      </c>
      <c r="H620" s="8">
        <f>INDEX(Aquifer!H:H,MATCH(B620,Aquifer!C:C,0))</f>
        <v>96.53</v>
      </c>
      <c r="I620" s="8">
        <f>INDEX(surface_water_body!E:E,MATCH(B620,surface_water_body!A:A,0))</f>
        <v>1.4272900157847154E-2</v>
      </c>
      <c r="J620" s="8">
        <f>INDEX(Aquifer!J:J,MATCH(B620,Aquifer!C:C,0))*100</f>
        <v>31.34281217264051</v>
      </c>
      <c r="K620" s="8">
        <f>(INDEX(Tariff!D:D,MATCH(Adaptation!A620,Tariff!A:A,0)))*100</f>
        <v>0</v>
      </c>
      <c r="L620" s="8">
        <v>61.39</v>
      </c>
      <c r="M620" s="8">
        <v>9.4</v>
      </c>
      <c r="N620" s="8">
        <v>89.640000000000015</v>
      </c>
      <c r="P620" s="15"/>
      <c r="Q620">
        <f t="shared" si="166"/>
        <v>3</v>
      </c>
      <c r="R620">
        <f t="shared" si="167"/>
        <v>4</v>
      </c>
      <c r="S620">
        <f t="shared" si="168"/>
        <v>3</v>
      </c>
      <c r="T620" s="36">
        <f t="shared" si="169"/>
        <v>3</v>
      </c>
      <c r="U620" s="36">
        <f t="shared" si="170"/>
        <v>1</v>
      </c>
      <c r="V620" s="36">
        <f t="shared" si="171"/>
        <v>2</v>
      </c>
      <c r="W620" s="36">
        <f t="shared" si="172"/>
        <v>1</v>
      </c>
      <c r="X620" s="36">
        <f t="shared" si="173"/>
        <v>2</v>
      </c>
      <c r="Y620" s="36">
        <f t="shared" si="174"/>
        <v>1</v>
      </c>
      <c r="Z620" s="36">
        <f t="shared" si="175"/>
        <v>2</v>
      </c>
      <c r="AA620" s="36">
        <f t="shared" si="176"/>
        <v>3</v>
      </c>
      <c r="AB620" s="36">
        <f t="shared" si="177"/>
        <v>4</v>
      </c>
      <c r="AC620" s="170">
        <f t="shared" si="178"/>
        <v>2.5454545454545454</v>
      </c>
      <c r="AD620" s="36">
        <f t="shared" si="179"/>
        <v>3</v>
      </c>
      <c r="AE620" s="36" t="str">
        <f t="shared" si="165"/>
        <v>Highly Suitable</v>
      </c>
      <c r="AF620" s="171">
        <f t="shared" si="180"/>
        <v>0.22</v>
      </c>
      <c r="AG620" s="36" t="str">
        <f t="shared" si="181"/>
        <v>Low</v>
      </c>
    </row>
    <row r="621" spans="1:33" x14ac:dyDescent="0.25">
      <c r="A621" t="str">
        <f>INDEX(Aquifer!A:A,MATCH(B621,Aquifer!C:C,0))</f>
        <v>tamil nadu</v>
      </c>
      <c r="B621" s="29" t="s">
        <v>670</v>
      </c>
      <c r="C621" s="9">
        <v>5.3336455533615004</v>
      </c>
      <c r="D621" s="7">
        <f>INDEX(Aquifer!L:L,MATCH(B621,Aquifer!C:C,0))*100</f>
        <v>106.26308211636884</v>
      </c>
      <c r="E621" s="7">
        <v>65.900000000000006</v>
      </c>
      <c r="F621" s="7">
        <v>61.472046344950513</v>
      </c>
      <c r="G621" s="8">
        <v>90</v>
      </c>
      <c r="H621" s="8">
        <f>INDEX(Aquifer!H:H,MATCH(B621,Aquifer!C:C,0))</f>
        <v>89.03</v>
      </c>
      <c r="I621" s="8">
        <f>INDEX(surface_water_body!E:E,MATCH(B621,surface_water_body!A:A,0))</f>
        <v>0.15417162577089766</v>
      </c>
      <c r="J621" s="8">
        <f>INDEX(Aquifer!J:J,MATCH(B621,Aquifer!C:C,0))*100</f>
        <v>34.997734596313535</v>
      </c>
      <c r="K621" s="8">
        <f>(INDEX(Tariff!D:D,MATCH(Adaptation!A621,Tariff!A:A,0)))*100</f>
        <v>0</v>
      </c>
      <c r="L621" s="8">
        <v>64.7</v>
      </c>
      <c r="M621" s="8">
        <v>20.2</v>
      </c>
      <c r="N621" s="8">
        <v>75.482037430000005</v>
      </c>
      <c r="P621" s="15"/>
      <c r="Q621">
        <f t="shared" si="166"/>
        <v>4</v>
      </c>
      <c r="R621">
        <f t="shared" si="167"/>
        <v>4</v>
      </c>
      <c r="S621">
        <f t="shared" si="168"/>
        <v>2</v>
      </c>
      <c r="T621" s="36">
        <f t="shared" si="169"/>
        <v>3</v>
      </c>
      <c r="U621" s="36">
        <f t="shared" si="170"/>
        <v>1</v>
      </c>
      <c r="V621" s="36">
        <f t="shared" si="171"/>
        <v>2</v>
      </c>
      <c r="W621" s="36">
        <f t="shared" si="172"/>
        <v>1</v>
      </c>
      <c r="X621" s="36">
        <f t="shared" si="173"/>
        <v>2</v>
      </c>
      <c r="Y621" s="36">
        <f t="shared" si="174"/>
        <v>1</v>
      </c>
      <c r="Z621" s="36">
        <f t="shared" si="175"/>
        <v>2</v>
      </c>
      <c r="AA621" s="36">
        <f t="shared" si="176"/>
        <v>1</v>
      </c>
      <c r="AB621" s="36">
        <f t="shared" si="177"/>
        <v>3</v>
      </c>
      <c r="AC621" s="170">
        <f t="shared" si="178"/>
        <v>2.2727272727272729</v>
      </c>
      <c r="AD621" s="36">
        <f t="shared" si="179"/>
        <v>2</v>
      </c>
      <c r="AE621" s="36" t="str">
        <f t="shared" si="165"/>
        <v>Moderatly Suitable</v>
      </c>
      <c r="AF621" s="171">
        <f t="shared" si="180"/>
        <v>6.2E-2</v>
      </c>
      <c r="AG621" s="36" t="str">
        <f t="shared" si="181"/>
        <v>Very Low</v>
      </c>
    </row>
    <row r="622" spans="1:33" x14ac:dyDescent="0.25">
      <c r="A622" t="str">
        <f>INDEX(Aquifer!A:A,MATCH(B622,Aquifer!C:C,0))</f>
        <v>daman and diu</v>
      </c>
      <c r="B622" s="29" t="s">
        <v>671</v>
      </c>
      <c r="C622" s="9">
        <v>5.5970267547811998</v>
      </c>
      <c r="D622" s="7">
        <f>INDEX(Aquifer!L:L,MATCH(B622,Aquifer!C:C,0))*100</f>
        <v>102.60000000000001</v>
      </c>
      <c r="E622" s="7">
        <v>104.9</v>
      </c>
      <c r="F622" s="7">
        <v>63.636363636363633</v>
      </c>
      <c r="G622" s="8">
        <v>99</v>
      </c>
      <c r="H622" s="8">
        <f>INDEX(Aquifer!H:H,MATCH(B622,Aquifer!C:C,0))</f>
        <v>230.02</v>
      </c>
      <c r="I622" s="8">
        <f>INDEX(surface_water_body!E:E,MATCH(B622,surface_water_body!A:A,0))</f>
        <v>0</v>
      </c>
      <c r="J622" s="8">
        <f>INDEX(Aquifer!J:J,MATCH(B622,Aquifer!C:C,0))*100</f>
        <v>74.962518740629676</v>
      </c>
      <c r="K622" s="8">
        <f>(INDEX(Tariff!D:D,MATCH(Adaptation!A622,Tariff!A:A,0)))*100</f>
        <v>110.00000000000001</v>
      </c>
      <c r="L622" s="8">
        <v>99.02</v>
      </c>
      <c r="M622" s="8">
        <v>5.9</v>
      </c>
      <c r="N622" s="8">
        <v>97.87</v>
      </c>
      <c r="P622" s="15"/>
      <c r="Q622">
        <f t="shared" si="166"/>
        <v>4</v>
      </c>
      <c r="R622">
        <f t="shared" si="167"/>
        <v>4</v>
      </c>
      <c r="S622">
        <f t="shared" si="168"/>
        <v>1</v>
      </c>
      <c r="T622" s="36">
        <f t="shared" si="169"/>
        <v>3</v>
      </c>
      <c r="U622" s="36">
        <f t="shared" si="170"/>
        <v>1</v>
      </c>
      <c r="V622" s="36">
        <f t="shared" si="171"/>
        <v>1</v>
      </c>
      <c r="W622" s="36">
        <f t="shared" si="172"/>
        <v>1</v>
      </c>
      <c r="X622" s="36">
        <f t="shared" si="173"/>
        <v>3</v>
      </c>
      <c r="Y622" s="36">
        <f t="shared" si="174"/>
        <v>2</v>
      </c>
      <c r="Z622" s="36">
        <f t="shared" si="175"/>
        <v>1</v>
      </c>
      <c r="AA622" s="36">
        <f t="shared" si="176"/>
        <v>3</v>
      </c>
      <c r="AB622" s="36">
        <f t="shared" si="177"/>
        <v>4</v>
      </c>
      <c r="AC622" s="170">
        <f t="shared" si="178"/>
        <v>2.4545454545454546</v>
      </c>
      <c r="AD622" s="36">
        <f t="shared" si="179"/>
        <v>2</v>
      </c>
      <c r="AE622" s="36" t="str">
        <f t="shared" si="165"/>
        <v>Moderatly Suitable</v>
      </c>
      <c r="AF622" s="171">
        <f t="shared" si="180"/>
        <v>0.14299999999999999</v>
      </c>
      <c r="AG622" s="36" t="str">
        <f t="shared" si="181"/>
        <v>Very Low</v>
      </c>
    </row>
    <row r="623" spans="1:33" x14ac:dyDescent="0.25">
      <c r="A623" t="str">
        <f>INDEX(Aquifer!A:A,MATCH(B623,Aquifer!C:C,0))</f>
        <v>haryana</v>
      </c>
      <c r="B623" s="29" t="s">
        <v>202</v>
      </c>
      <c r="C623" s="9">
        <v>4.8640347491664002</v>
      </c>
      <c r="D623" s="7">
        <f>INDEX(Aquifer!L:L,MATCH(B623,Aquifer!C:C,0))*100</f>
        <v>100.89640671155794</v>
      </c>
      <c r="E623" s="7">
        <v>99.4</v>
      </c>
      <c r="F623" s="7">
        <v>74.647887323943678</v>
      </c>
      <c r="G623" s="8">
        <v>100</v>
      </c>
      <c r="H623" s="8">
        <f>INDEX(Aquifer!H:H,MATCH(B623,Aquifer!C:C,0))</f>
        <v>214</v>
      </c>
      <c r="I623" s="8">
        <f>INDEX(surface_water_body!E:E,MATCH(B623,surface_water_body!A:A,0))</f>
        <v>0.12450358813639406</v>
      </c>
      <c r="J623" s="8">
        <f>INDEX(Aquifer!J:J,MATCH(B623,Aquifer!C:C,0))*100</f>
        <v>97.769436283281593</v>
      </c>
      <c r="K623" s="8">
        <f>(INDEX(Tariff!D:D,MATCH(Adaptation!A623,Tariff!A:A,0)))*100</f>
        <v>10</v>
      </c>
      <c r="L623" s="8">
        <v>77.39</v>
      </c>
      <c r="M623" s="8">
        <v>30.3</v>
      </c>
      <c r="N623" s="8">
        <v>79.75</v>
      </c>
      <c r="P623" s="15"/>
      <c r="Q623">
        <f t="shared" si="166"/>
        <v>3</v>
      </c>
      <c r="R623">
        <f t="shared" si="167"/>
        <v>4</v>
      </c>
      <c r="S623">
        <f t="shared" si="168"/>
        <v>1</v>
      </c>
      <c r="T623" s="36">
        <f t="shared" si="169"/>
        <v>4</v>
      </c>
      <c r="U623" s="36">
        <f t="shared" si="170"/>
        <v>1</v>
      </c>
      <c r="V623" s="36">
        <f t="shared" si="171"/>
        <v>1</v>
      </c>
      <c r="W623" s="36">
        <f t="shared" si="172"/>
        <v>1</v>
      </c>
      <c r="X623" s="36">
        <f t="shared" si="173"/>
        <v>4</v>
      </c>
      <c r="Y623" s="36">
        <f t="shared" si="174"/>
        <v>1</v>
      </c>
      <c r="Z623" s="36">
        <f t="shared" si="175"/>
        <v>1</v>
      </c>
      <c r="AA623" s="36">
        <f t="shared" si="176"/>
        <v>1</v>
      </c>
      <c r="AB623" s="36">
        <f t="shared" si="177"/>
        <v>3</v>
      </c>
      <c r="AC623" s="170">
        <f t="shared" si="178"/>
        <v>2.1818181818181817</v>
      </c>
      <c r="AD623" s="36">
        <f t="shared" si="179"/>
        <v>2</v>
      </c>
      <c r="AE623" s="36" t="str">
        <f t="shared" si="165"/>
        <v>Moderatly Suitable</v>
      </c>
      <c r="AF623" s="171">
        <f t="shared" si="180"/>
        <v>4.4999999999999998E-2</v>
      </c>
      <c r="AG623" s="36" t="str">
        <f t="shared" si="181"/>
        <v>Very Low</v>
      </c>
    </row>
    <row r="624" spans="1:33" x14ac:dyDescent="0.25">
      <c r="A624" t="str">
        <f>INDEX(Aquifer!A:A,MATCH(B624,Aquifer!C:C,0))</f>
        <v>haryana</v>
      </c>
      <c r="B624" s="29" t="s">
        <v>203</v>
      </c>
      <c r="C624" s="9">
        <v>4.8145863740205002</v>
      </c>
      <c r="D624" s="7">
        <f>INDEX(Aquifer!L:L,MATCH(B624,Aquifer!C:C,0))*100</f>
        <v>202.71018260851901</v>
      </c>
      <c r="E624" s="7">
        <v>100</v>
      </c>
      <c r="F624" s="7">
        <v>80.037939588501388</v>
      </c>
      <c r="G624" s="8">
        <v>94</v>
      </c>
      <c r="H624" s="8">
        <f>INDEX(Aquifer!H:H,MATCH(B624,Aquifer!C:C,0))</f>
        <v>193.81</v>
      </c>
      <c r="I624" s="8">
        <f>INDEX(surface_water_body!E:E,MATCH(B624,surface_water_body!A:A,0))</f>
        <v>4.0997963628248868E-2</v>
      </c>
      <c r="J624" s="8">
        <f>INDEX(Aquifer!J:J,MATCH(B624,Aquifer!C:C,0))*100</f>
        <v>84.689752455660496</v>
      </c>
      <c r="K624" s="8">
        <f>(INDEX(Tariff!D:D,MATCH(Adaptation!A624,Tariff!A:A,0)))*100</f>
        <v>10</v>
      </c>
      <c r="L624" s="8">
        <v>61.47</v>
      </c>
      <c r="M624" s="8">
        <v>24.6</v>
      </c>
      <c r="N624" s="8">
        <v>67.08</v>
      </c>
      <c r="P624" s="15"/>
      <c r="Q624">
        <f t="shared" si="166"/>
        <v>3</v>
      </c>
      <c r="R624">
        <f t="shared" si="167"/>
        <v>2</v>
      </c>
      <c r="S624">
        <f t="shared" si="168"/>
        <v>1</v>
      </c>
      <c r="T624" s="36">
        <f t="shared" si="169"/>
        <v>4</v>
      </c>
      <c r="U624" s="36">
        <f t="shared" si="170"/>
        <v>1</v>
      </c>
      <c r="V624" s="36">
        <f t="shared" si="171"/>
        <v>1</v>
      </c>
      <c r="W624" s="36">
        <f t="shared" si="172"/>
        <v>1</v>
      </c>
      <c r="X624" s="36">
        <f t="shared" si="173"/>
        <v>4</v>
      </c>
      <c r="Y624" s="36">
        <f t="shared" si="174"/>
        <v>1</v>
      </c>
      <c r="Z624" s="36">
        <f t="shared" si="175"/>
        <v>2</v>
      </c>
      <c r="AA624" s="36">
        <f t="shared" si="176"/>
        <v>1</v>
      </c>
      <c r="AB624" s="36">
        <f t="shared" si="177"/>
        <v>3</v>
      </c>
      <c r="AC624" s="170">
        <f t="shared" si="178"/>
        <v>2.0909090909090908</v>
      </c>
      <c r="AD624" s="36">
        <f t="shared" si="179"/>
        <v>2</v>
      </c>
      <c r="AE624" s="36" t="str">
        <f t="shared" si="165"/>
        <v>Moderatly Suitable</v>
      </c>
      <c r="AF624" s="171">
        <f t="shared" si="180"/>
        <v>0.03</v>
      </c>
      <c r="AG624" s="36" t="str">
        <f t="shared" si="181"/>
        <v>Very Low</v>
      </c>
    </row>
    <row r="625" spans="1:33" x14ac:dyDescent="0.25">
      <c r="A625" t="str">
        <f>INDEX(Aquifer!A:A,MATCH(B625,Aquifer!C:C,0))</f>
        <v>rajasthan</v>
      </c>
      <c r="B625" s="29" t="s">
        <v>672</v>
      </c>
      <c r="C625" s="8">
        <v>5.13</v>
      </c>
      <c r="D625" s="7">
        <f>INDEX(Aquifer!L:L,MATCH(B625,Aquifer!C:C,0))*100</f>
        <v>170.76241355033753</v>
      </c>
      <c r="E625" s="7">
        <v>46.8</v>
      </c>
      <c r="F625" s="7">
        <v>63.68303360524078</v>
      </c>
      <c r="G625" s="8">
        <v>100</v>
      </c>
      <c r="H625" s="8">
        <f>INDEX(Aquifer!H:H,MATCH(B625,Aquifer!C:C,0))</f>
        <v>158.04</v>
      </c>
      <c r="I625" s="8">
        <f>INDEX(surface_water_body!E:E,MATCH(B625,surface_water_body!A:A,0))</f>
        <v>0.37651477464456634</v>
      </c>
      <c r="J625" s="8">
        <f>INDEX(Aquifer!J:J,MATCH(B625,Aquifer!C:C,0))*100</f>
        <v>38.30561845878065</v>
      </c>
      <c r="K625" s="8">
        <f>(INDEX(Tariff!D:D,MATCH(Adaptation!A625,Tariff!A:A,0)))*100</f>
        <v>167</v>
      </c>
      <c r="L625" s="8">
        <v>93.66</v>
      </c>
      <c r="M625" s="8">
        <v>14.87</v>
      </c>
      <c r="N625" s="8">
        <v>79.463501309999998</v>
      </c>
      <c r="P625" s="15"/>
      <c r="Q625">
        <f t="shared" si="166"/>
        <v>3</v>
      </c>
      <c r="R625">
        <f t="shared" si="167"/>
        <v>3</v>
      </c>
      <c r="S625">
        <f t="shared" si="168"/>
        <v>3</v>
      </c>
      <c r="T625" s="36">
        <f t="shared" si="169"/>
        <v>3</v>
      </c>
      <c r="U625" s="36">
        <f t="shared" si="170"/>
        <v>1</v>
      </c>
      <c r="V625" s="36">
        <f t="shared" si="171"/>
        <v>1</v>
      </c>
      <c r="W625" s="36">
        <f t="shared" si="172"/>
        <v>1</v>
      </c>
      <c r="X625" s="36">
        <f t="shared" si="173"/>
        <v>2</v>
      </c>
      <c r="Y625" s="36">
        <f t="shared" si="174"/>
        <v>3</v>
      </c>
      <c r="Z625" s="36">
        <f t="shared" si="175"/>
        <v>1</v>
      </c>
      <c r="AA625" s="36">
        <f t="shared" si="176"/>
        <v>2</v>
      </c>
      <c r="AB625" s="36">
        <f t="shared" si="177"/>
        <v>3</v>
      </c>
      <c r="AC625" s="170">
        <f t="shared" si="178"/>
        <v>2.2727272727272729</v>
      </c>
      <c r="AD625" s="36">
        <f t="shared" si="179"/>
        <v>2</v>
      </c>
      <c r="AE625" s="36" t="str">
        <f t="shared" si="165"/>
        <v>Moderatly Suitable</v>
      </c>
      <c r="AF625" s="171">
        <f t="shared" si="180"/>
        <v>6.2E-2</v>
      </c>
      <c r="AG625" s="36" t="str">
        <f t="shared" si="181"/>
        <v>Very Low</v>
      </c>
    </row>
    <row r="626" spans="1:33" x14ac:dyDescent="0.25">
      <c r="A626" t="str">
        <f>INDEX(Aquifer!A:A,MATCH(B626,Aquifer!C:C,0))</f>
        <v>haryana</v>
      </c>
      <c r="B626" s="29" t="s">
        <v>204</v>
      </c>
      <c r="C626" s="9">
        <v>4.7936280055214997</v>
      </c>
      <c r="D626" s="7">
        <f>INDEX(Aquifer!L:L,MATCH(B626,Aquifer!C:C,0))*100</f>
        <v>201.39166836838882</v>
      </c>
      <c r="E626" s="7">
        <v>100</v>
      </c>
      <c r="F626" s="7">
        <v>81.000670284762904</v>
      </c>
      <c r="G626" s="8">
        <v>98</v>
      </c>
      <c r="H626" s="8">
        <f>INDEX(Aquifer!H:H,MATCH(B626,Aquifer!C:C,0))</f>
        <v>198.16</v>
      </c>
      <c r="I626" s="8">
        <f>INDEX(surface_water_body!E:E,MATCH(B626,surface_water_body!A:A,0))</f>
        <v>0.38256729961069835</v>
      </c>
      <c r="J626" s="8">
        <f>INDEX(Aquifer!J:J,MATCH(B626,Aquifer!C:C,0))*100</f>
        <v>75.274188961732676</v>
      </c>
      <c r="K626" s="8">
        <f>(INDEX(Tariff!D:D,MATCH(Adaptation!A626,Tariff!A:A,0)))*100</f>
        <v>10</v>
      </c>
      <c r="L626" s="8">
        <v>78.73</v>
      </c>
      <c r="M626" s="8">
        <v>17</v>
      </c>
      <c r="N626" s="8">
        <v>78.569999999999993</v>
      </c>
      <c r="P626" s="15"/>
      <c r="Q626">
        <f t="shared" si="166"/>
        <v>3</v>
      </c>
      <c r="R626">
        <f t="shared" si="167"/>
        <v>2</v>
      </c>
      <c r="S626">
        <f t="shared" si="168"/>
        <v>1</v>
      </c>
      <c r="T626" s="36">
        <f t="shared" si="169"/>
        <v>4</v>
      </c>
      <c r="U626" s="36">
        <f t="shared" si="170"/>
        <v>1</v>
      </c>
      <c r="V626" s="36">
        <f t="shared" si="171"/>
        <v>1</v>
      </c>
      <c r="W626" s="36">
        <f t="shared" si="172"/>
        <v>1</v>
      </c>
      <c r="X626" s="36">
        <f t="shared" si="173"/>
        <v>4</v>
      </c>
      <c r="Y626" s="36">
        <f t="shared" si="174"/>
        <v>1</v>
      </c>
      <c r="Z626" s="36">
        <f t="shared" si="175"/>
        <v>1</v>
      </c>
      <c r="AA626" s="36">
        <f t="shared" si="176"/>
        <v>2</v>
      </c>
      <c r="AB626" s="36">
        <f t="shared" si="177"/>
        <v>3</v>
      </c>
      <c r="AC626" s="170">
        <f t="shared" si="178"/>
        <v>2.0909090909090908</v>
      </c>
      <c r="AD626" s="36">
        <f t="shared" si="179"/>
        <v>2</v>
      </c>
      <c r="AE626" s="36" t="str">
        <f t="shared" si="165"/>
        <v>Moderatly Suitable</v>
      </c>
      <c r="AF626" s="171">
        <f t="shared" si="180"/>
        <v>0.03</v>
      </c>
      <c r="AG626" s="36" t="str">
        <f t="shared" si="181"/>
        <v>Very Low</v>
      </c>
    </row>
    <row r="627" spans="1:33" x14ac:dyDescent="0.25">
      <c r="A627" t="str">
        <f>INDEX(Aquifer!A:A,MATCH(B627,Aquifer!C:C,0))</f>
        <v>tamil nadu</v>
      </c>
      <c r="B627" s="29" t="s">
        <v>673</v>
      </c>
      <c r="C627" s="8">
        <v>5.36</v>
      </c>
      <c r="D627" s="7">
        <f>INDEX(Aquifer!L:L,MATCH(B627,Aquifer!C:C,0))*100</f>
        <v>129.28534384399958</v>
      </c>
      <c r="E627" s="7">
        <v>57.6</v>
      </c>
      <c r="F627" s="7">
        <v>55.711109775881752</v>
      </c>
      <c r="G627" s="8">
        <v>92</v>
      </c>
      <c r="H627" s="8">
        <f>INDEX(Aquifer!H:H,MATCH(B627,Aquifer!C:C,0))</f>
        <v>112.5</v>
      </c>
      <c r="I627" s="8">
        <f>INDEX(surface_water_body!E:E,MATCH(B627,surface_water_body!A:A,0))</f>
        <v>1.3292930086714201</v>
      </c>
      <c r="J627" s="8">
        <f>INDEX(Aquifer!J:J,MATCH(B627,Aquifer!C:C,0))*100</f>
        <v>21.591031245520998</v>
      </c>
      <c r="K627" s="8">
        <f>(INDEX(Tariff!D:D,MATCH(Adaptation!A627,Tariff!A:A,0)))*100</f>
        <v>0</v>
      </c>
      <c r="L627" s="8">
        <v>90.990000000000009</v>
      </c>
      <c r="M627" s="8">
        <v>8.18</v>
      </c>
      <c r="N627" s="8">
        <v>95.932511809999994</v>
      </c>
      <c r="P627" s="15"/>
      <c r="Q627">
        <f t="shared" si="166"/>
        <v>4</v>
      </c>
      <c r="R627">
        <f t="shared" si="167"/>
        <v>4</v>
      </c>
      <c r="S627">
        <f t="shared" si="168"/>
        <v>2</v>
      </c>
      <c r="T627" s="36">
        <f t="shared" si="169"/>
        <v>3</v>
      </c>
      <c r="U627" s="36">
        <f t="shared" si="170"/>
        <v>1</v>
      </c>
      <c r="V627" s="36">
        <f t="shared" si="171"/>
        <v>1</v>
      </c>
      <c r="W627" s="36">
        <f t="shared" si="172"/>
        <v>2</v>
      </c>
      <c r="X627" s="36">
        <f t="shared" si="173"/>
        <v>1</v>
      </c>
      <c r="Y627" s="36">
        <f t="shared" si="174"/>
        <v>1</v>
      </c>
      <c r="Z627" s="36">
        <f t="shared" si="175"/>
        <v>1</v>
      </c>
      <c r="AA627" s="36">
        <f t="shared" si="176"/>
        <v>3</v>
      </c>
      <c r="AB627" s="36">
        <f t="shared" si="177"/>
        <v>4</v>
      </c>
      <c r="AC627" s="170">
        <f t="shared" si="178"/>
        <v>2.3636363636363638</v>
      </c>
      <c r="AD627" s="36">
        <f t="shared" si="179"/>
        <v>2</v>
      </c>
      <c r="AE627" s="36" t="str">
        <f t="shared" si="165"/>
        <v>Moderatly Suitable</v>
      </c>
      <c r="AF627" s="171">
        <f t="shared" si="180"/>
        <v>8.7999999999999995E-2</v>
      </c>
      <c r="AG627" s="36" t="str">
        <f t="shared" si="181"/>
        <v>Very Low</v>
      </c>
    </row>
    <row r="628" spans="1:33" x14ac:dyDescent="0.25">
      <c r="A628" t="str">
        <f>INDEX(Aquifer!A:A,MATCH(B628,Aquifer!C:C,0))</f>
        <v>punjab</v>
      </c>
      <c r="B628" s="29" t="s">
        <v>205</v>
      </c>
      <c r="C628" s="8">
        <v>4.84</v>
      </c>
      <c r="D628" s="7">
        <f>INDEX(Aquifer!L:L,MATCH(B628,Aquifer!C:C,0))*100</f>
        <v>194.9388524550879</v>
      </c>
      <c r="E628" s="7">
        <v>100</v>
      </c>
      <c r="F628" s="7">
        <v>77.342065120193553</v>
      </c>
      <c r="G628" s="8">
        <v>0</v>
      </c>
      <c r="H628" s="8">
        <f>INDEX(Aquifer!H:H,MATCH(B628,Aquifer!C:C,0))</f>
        <v>223.59</v>
      </c>
      <c r="I628" s="8">
        <f>INDEX(surface_water_body!E:E,MATCH(B628,surface_water_body!A:A,0))</f>
        <v>3.3566657700128268E-2</v>
      </c>
      <c r="J628" s="8">
        <f>INDEX(Aquifer!J:J,MATCH(B628,Aquifer!C:C,0))*100</f>
        <v>88.808569503068142</v>
      </c>
      <c r="K628" s="8">
        <f>(INDEX(Tariff!D:D,MATCH(Adaptation!A628,Tariff!A:A,0)))*100</f>
        <v>0</v>
      </c>
      <c r="L628" s="8">
        <v>78.38000000000001</v>
      </c>
      <c r="M628" s="8">
        <v>33.6</v>
      </c>
      <c r="N628" s="8">
        <v>0</v>
      </c>
      <c r="P628" s="15"/>
      <c r="Q628">
        <f t="shared" si="166"/>
        <v>3</v>
      </c>
      <c r="R628">
        <f t="shared" si="167"/>
        <v>2</v>
      </c>
      <c r="S628">
        <f t="shared" si="168"/>
        <v>1</v>
      </c>
      <c r="T628" s="36">
        <f t="shared" si="169"/>
        <v>4</v>
      </c>
      <c r="U628" s="36">
        <f t="shared" si="170"/>
        <v>4</v>
      </c>
      <c r="V628" s="36">
        <f t="shared" si="171"/>
        <v>1</v>
      </c>
      <c r="W628" s="36">
        <f t="shared" si="172"/>
        <v>1</v>
      </c>
      <c r="X628" s="36">
        <f t="shared" si="173"/>
        <v>4</v>
      </c>
      <c r="Y628" s="36">
        <f t="shared" si="174"/>
        <v>1</v>
      </c>
      <c r="Z628" s="36">
        <f t="shared" si="175"/>
        <v>1</v>
      </c>
      <c r="AA628" s="36">
        <f t="shared" si="176"/>
        <v>1</v>
      </c>
      <c r="AB628" s="36">
        <f t="shared" si="177"/>
        <v>1</v>
      </c>
      <c r="AC628" s="170">
        <f t="shared" si="178"/>
        <v>1.8181818181818181</v>
      </c>
      <c r="AD628" s="36">
        <f t="shared" si="179"/>
        <v>2</v>
      </c>
      <c r="AE628" s="36" t="str">
        <f t="shared" si="165"/>
        <v>Moderatly Suitable</v>
      </c>
      <c r="AF628" s="171">
        <f t="shared" si="180"/>
        <v>1E-3</v>
      </c>
      <c r="AG628" s="36" t="str">
        <f t="shared" si="181"/>
        <v>Very Low</v>
      </c>
    </row>
    <row r="629" spans="1:33" x14ac:dyDescent="0.25">
      <c r="A629" t="str">
        <f>INDEX(Aquifer!A:A,MATCH(B629,Aquifer!C:C,0))</f>
        <v>karnataka</v>
      </c>
      <c r="B629" s="29" t="s">
        <v>206</v>
      </c>
      <c r="C629" s="8">
        <v>5.34</v>
      </c>
      <c r="D629" s="7">
        <f>INDEX(Aquifer!L:L,MATCH(B629,Aquifer!C:C,0))*100</f>
        <v>100.06678209250556</v>
      </c>
      <c r="E629" s="7">
        <v>6.1</v>
      </c>
      <c r="F629" s="7">
        <v>57.455284389272279</v>
      </c>
      <c r="G629" s="8">
        <v>100</v>
      </c>
      <c r="H629" s="8">
        <f>INDEX(Aquifer!H:H,MATCH(B629,Aquifer!C:C,0))</f>
        <v>40.5</v>
      </c>
      <c r="I629" s="8">
        <f>INDEX(surface_water_body!E:E,MATCH(B629,surface_water_body!A:A,0))</f>
        <v>1.2911229233272107E-3</v>
      </c>
      <c r="J629" s="8">
        <f>INDEX(Aquifer!J:J,MATCH(B629,Aquifer!C:C,0))*100</f>
        <v>12.368415417231347</v>
      </c>
      <c r="K629" s="8">
        <f>(INDEX(Tariff!D:D,MATCH(Adaptation!A629,Tariff!A:A,0)))*100</f>
        <v>0</v>
      </c>
      <c r="L629" s="8">
        <v>79.27</v>
      </c>
      <c r="M629" s="8">
        <v>6.6</v>
      </c>
      <c r="N629" s="8">
        <v>53.900000000000006</v>
      </c>
      <c r="P629" s="15"/>
      <c r="Q629">
        <f t="shared" si="166"/>
        <v>4</v>
      </c>
      <c r="R629">
        <f t="shared" si="167"/>
        <v>4</v>
      </c>
      <c r="S629">
        <f t="shared" si="168"/>
        <v>4</v>
      </c>
      <c r="T629" s="36">
        <f t="shared" si="169"/>
        <v>3</v>
      </c>
      <c r="U629" s="36">
        <f t="shared" si="170"/>
        <v>1</v>
      </c>
      <c r="V629" s="36">
        <f t="shared" si="171"/>
        <v>4</v>
      </c>
      <c r="W629" s="36">
        <f t="shared" si="172"/>
        <v>1</v>
      </c>
      <c r="X629" s="36">
        <f t="shared" si="173"/>
        <v>1</v>
      </c>
      <c r="Y629" s="36">
        <f t="shared" si="174"/>
        <v>1</v>
      </c>
      <c r="Z629" s="36">
        <f t="shared" si="175"/>
        <v>1</v>
      </c>
      <c r="AA629" s="36">
        <f t="shared" si="176"/>
        <v>3</v>
      </c>
      <c r="AB629" s="36">
        <f t="shared" si="177"/>
        <v>2</v>
      </c>
      <c r="AC629" s="170">
        <f t="shared" si="178"/>
        <v>2.5454545454545454</v>
      </c>
      <c r="AD629" s="36">
        <f t="shared" si="179"/>
        <v>3</v>
      </c>
      <c r="AE629" s="36" t="str">
        <f t="shared" si="165"/>
        <v>Highly Suitable</v>
      </c>
      <c r="AF629" s="171">
        <f t="shared" si="180"/>
        <v>0.22</v>
      </c>
      <c r="AG629" s="36" t="str">
        <f t="shared" si="181"/>
        <v>Low</v>
      </c>
    </row>
    <row r="630" spans="1:33" x14ac:dyDescent="0.25">
      <c r="A630" t="str">
        <f>INDEX(Aquifer!A:A,MATCH(B630,Aquifer!C:C,0))</f>
        <v>gujarat</v>
      </c>
      <c r="B630" s="29" t="s">
        <v>207</v>
      </c>
      <c r="C630" s="9">
        <v>5.5335807929295999</v>
      </c>
      <c r="D630" s="7">
        <f>INDEX(Aquifer!L:L,MATCH(B630,Aquifer!C:C,0))*100</f>
        <v>127.87693117592438</v>
      </c>
      <c r="E630" s="7">
        <v>36.6</v>
      </c>
      <c r="F630" s="7">
        <v>72.350276397453555</v>
      </c>
      <c r="G630" s="8">
        <v>99</v>
      </c>
      <c r="H630" s="8">
        <f>INDEX(Aquifer!H:H,MATCH(B630,Aquifer!C:C,0))</f>
        <v>54.05</v>
      </c>
      <c r="I630" s="8">
        <f>INDEX(surface_water_body!E:E,MATCH(B630,surface_water_body!A:A,0))</f>
        <v>0.15017405496936639</v>
      </c>
      <c r="J630" s="8">
        <f>INDEX(Aquifer!J:J,MATCH(B630,Aquifer!C:C,0))*100</f>
        <v>15.070784832533121</v>
      </c>
      <c r="K630" s="8">
        <f>(INDEX(Tariff!D:D,MATCH(Adaptation!A630,Tariff!A:A,0)))*100</f>
        <v>60</v>
      </c>
      <c r="L630" s="8">
        <v>85.21</v>
      </c>
      <c r="M630" s="8">
        <v>16.2</v>
      </c>
      <c r="N630" s="8">
        <v>42.85</v>
      </c>
      <c r="P630" s="15"/>
      <c r="Q630">
        <f t="shared" si="166"/>
        <v>4</v>
      </c>
      <c r="R630">
        <f t="shared" si="167"/>
        <v>4</v>
      </c>
      <c r="S630">
        <f t="shared" si="168"/>
        <v>3</v>
      </c>
      <c r="T630" s="36">
        <f t="shared" si="169"/>
        <v>4</v>
      </c>
      <c r="U630" s="36">
        <f t="shared" si="170"/>
        <v>1</v>
      </c>
      <c r="V630" s="36">
        <f t="shared" si="171"/>
        <v>3</v>
      </c>
      <c r="W630" s="36">
        <f t="shared" si="172"/>
        <v>1</v>
      </c>
      <c r="X630" s="36">
        <f t="shared" si="173"/>
        <v>1</v>
      </c>
      <c r="Y630" s="36">
        <f t="shared" si="174"/>
        <v>1</v>
      </c>
      <c r="Z630" s="36">
        <f t="shared" si="175"/>
        <v>1</v>
      </c>
      <c r="AA630" s="36">
        <f t="shared" si="176"/>
        <v>2</v>
      </c>
      <c r="AB630" s="36">
        <f t="shared" si="177"/>
        <v>2</v>
      </c>
      <c r="AC630" s="170">
        <f t="shared" si="178"/>
        <v>2.3636363636363638</v>
      </c>
      <c r="AD630" s="36">
        <f t="shared" si="179"/>
        <v>2</v>
      </c>
      <c r="AE630" s="36" t="str">
        <f t="shared" si="165"/>
        <v>Moderatly Suitable</v>
      </c>
      <c r="AF630" s="171">
        <f t="shared" si="180"/>
        <v>8.7999999999999995E-2</v>
      </c>
      <c r="AG630" s="36" t="str">
        <f t="shared" si="181"/>
        <v>Very Low</v>
      </c>
    </row>
    <row r="631" spans="1:33" x14ac:dyDescent="0.25">
      <c r="A631" t="str">
        <f>INDEX(Aquifer!A:A,MATCH(B631,Aquifer!C:C,0))</f>
        <v>haryana</v>
      </c>
      <c r="B631" s="29" t="s">
        <v>208</v>
      </c>
      <c r="C631" s="9">
        <v>5.0040835558280996</v>
      </c>
      <c r="D631" s="7">
        <f>INDEX(Aquifer!L:L,MATCH(B631,Aquifer!C:C,0))*100</f>
        <v>187.68368478738836</v>
      </c>
      <c r="E631" s="7">
        <v>59.5</v>
      </c>
      <c r="F631" s="7">
        <v>70.619509282688426</v>
      </c>
      <c r="G631" s="8">
        <v>82</v>
      </c>
      <c r="H631" s="8">
        <f>INDEX(Aquifer!H:H,MATCH(B631,Aquifer!C:C,0))</f>
        <v>146.51</v>
      </c>
      <c r="I631" s="8">
        <f>INDEX(surface_water_body!E:E,MATCH(B631,surface_water_body!A:A,0))</f>
        <v>0.26047313415183315</v>
      </c>
      <c r="J631" s="8">
        <f>INDEX(Aquifer!J:J,MATCH(B631,Aquifer!C:C,0))*100</f>
        <v>78.474969097651424</v>
      </c>
      <c r="K631" s="8">
        <f>(INDEX(Tariff!D:D,MATCH(Adaptation!A631,Tariff!A:A,0)))*100</f>
        <v>10</v>
      </c>
      <c r="L631" s="8">
        <v>92.63</v>
      </c>
      <c r="M631" s="8">
        <v>30.5</v>
      </c>
      <c r="N631" s="8">
        <v>72.13</v>
      </c>
      <c r="P631" s="15"/>
      <c r="Q631">
        <f t="shared" si="166"/>
        <v>3</v>
      </c>
      <c r="R631">
        <f t="shared" si="167"/>
        <v>2</v>
      </c>
      <c r="S631">
        <f t="shared" si="168"/>
        <v>2</v>
      </c>
      <c r="T631" s="36">
        <f t="shared" si="169"/>
        <v>4</v>
      </c>
      <c r="U631" s="36">
        <f t="shared" si="170"/>
        <v>1</v>
      </c>
      <c r="V631" s="36">
        <f t="shared" si="171"/>
        <v>1</v>
      </c>
      <c r="W631" s="36">
        <f t="shared" si="172"/>
        <v>1</v>
      </c>
      <c r="X631" s="36">
        <f t="shared" si="173"/>
        <v>4</v>
      </c>
      <c r="Y631" s="36">
        <f t="shared" si="174"/>
        <v>1</v>
      </c>
      <c r="Z631" s="36">
        <f t="shared" si="175"/>
        <v>1</v>
      </c>
      <c r="AA631" s="36">
        <f t="shared" si="176"/>
        <v>1</v>
      </c>
      <c r="AB631" s="36">
        <f t="shared" si="177"/>
        <v>3</v>
      </c>
      <c r="AC631" s="170">
        <f t="shared" si="178"/>
        <v>2.0909090909090908</v>
      </c>
      <c r="AD631" s="36">
        <f t="shared" si="179"/>
        <v>2</v>
      </c>
      <c r="AE631" s="36" t="str">
        <f t="shared" si="165"/>
        <v>Moderatly Suitable</v>
      </c>
      <c r="AF631" s="171">
        <f t="shared" si="180"/>
        <v>0.03</v>
      </c>
      <c r="AG631" s="36" t="str">
        <f t="shared" si="181"/>
        <v>Very Low</v>
      </c>
    </row>
    <row r="632" spans="1:33" x14ac:dyDescent="0.25">
      <c r="A632" t="str">
        <f>INDEX(Aquifer!A:A,MATCH(B632,Aquifer!C:C,0))</f>
        <v>gujarat</v>
      </c>
      <c r="B632" s="29" t="s">
        <v>209</v>
      </c>
      <c r="C632" s="8">
        <v>5.52</v>
      </c>
      <c r="D632" s="7">
        <f>INDEX(Aquifer!L:L,MATCH(B632,Aquifer!C:C,0))*100</f>
        <v>160.69614530861861</v>
      </c>
      <c r="E632" s="7">
        <v>47.5</v>
      </c>
      <c r="F632" s="7">
        <v>74.972960839132298</v>
      </c>
      <c r="G632" s="8">
        <v>100</v>
      </c>
      <c r="H632" s="8">
        <f>INDEX(Aquifer!H:H,MATCH(B632,Aquifer!C:C,0))</f>
        <v>98.74</v>
      </c>
      <c r="I632" s="8">
        <f>INDEX(surface_water_body!E:E,MATCH(B632,surface_water_body!A:A,0))</f>
        <v>0.85343923228435736</v>
      </c>
      <c r="J632" s="8">
        <f>INDEX(Aquifer!J:J,MATCH(B632,Aquifer!C:C,0))*100</f>
        <v>57.688468856242793</v>
      </c>
      <c r="K632" s="8">
        <f>(INDEX(Tariff!D:D,MATCH(Adaptation!A632,Tariff!A:A,0)))*100</f>
        <v>60</v>
      </c>
      <c r="L632" s="8">
        <v>98.75</v>
      </c>
      <c r="M632" s="8">
        <v>56.1</v>
      </c>
      <c r="N632" s="8">
        <v>63.08</v>
      </c>
      <c r="P632" s="15"/>
      <c r="Q632">
        <f t="shared" si="166"/>
        <v>4</v>
      </c>
      <c r="R632">
        <f t="shared" si="167"/>
        <v>3</v>
      </c>
      <c r="S632">
        <f t="shared" si="168"/>
        <v>3</v>
      </c>
      <c r="T632" s="36">
        <f t="shared" si="169"/>
        <v>4</v>
      </c>
      <c r="U632" s="36">
        <f t="shared" si="170"/>
        <v>1</v>
      </c>
      <c r="V632" s="36">
        <f t="shared" si="171"/>
        <v>2</v>
      </c>
      <c r="W632" s="36">
        <f t="shared" si="172"/>
        <v>1</v>
      </c>
      <c r="X632" s="36">
        <f t="shared" si="173"/>
        <v>3</v>
      </c>
      <c r="Y632" s="36">
        <f t="shared" si="174"/>
        <v>1</v>
      </c>
      <c r="Z632" s="36">
        <f t="shared" si="175"/>
        <v>1</v>
      </c>
      <c r="AA632" s="36">
        <f t="shared" si="176"/>
        <v>1</v>
      </c>
      <c r="AB632" s="36">
        <f t="shared" si="177"/>
        <v>3</v>
      </c>
      <c r="AC632" s="170">
        <f t="shared" si="178"/>
        <v>2.3636363636363638</v>
      </c>
      <c r="AD632" s="36">
        <f t="shared" si="179"/>
        <v>2</v>
      </c>
      <c r="AE632" s="36" t="str">
        <f t="shared" si="165"/>
        <v>Moderatly Suitable</v>
      </c>
      <c r="AF632" s="171">
        <f t="shared" si="180"/>
        <v>8.7999999999999995E-2</v>
      </c>
      <c r="AG632" s="36" t="str">
        <f t="shared" si="181"/>
        <v>Very Low</v>
      </c>
    </row>
    <row r="633" spans="1:33" x14ac:dyDescent="0.25">
      <c r="A633" t="str">
        <f>INDEX(Aquifer!A:A,MATCH(B633,Aquifer!C:C,0))</f>
        <v>uttar pradesh</v>
      </c>
      <c r="B633" s="29" t="s">
        <v>674</v>
      </c>
      <c r="C633" s="8">
        <v>4.8099999999999996</v>
      </c>
      <c r="D633" s="7">
        <f>INDEX(Aquifer!L:L,MATCH(B633,Aquifer!C:C,0))*100</f>
        <v>191.22810424515478</v>
      </c>
      <c r="E633" s="7">
        <v>100</v>
      </c>
      <c r="F633" s="7">
        <v>82.863903694173871</v>
      </c>
      <c r="G633" s="8">
        <v>77</v>
      </c>
      <c r="H633" s="8">
        <f>INDEX(Aquifer!H:H,MATCH(B633,Aquifer!C:C,0))</f>
        <v>104.79</v>
      </c>
      <c r="I633" s="8">
        <f>INDEX(surface_water_body!E:E,MATCH(B633,surface_water_body!A:A,0))</f>
        <v>0</v>
      </c>
      <c r="J633" s="8">
        <f>INDEX(Aquifer!J:J,MATCH(B633,Aquifer!C:C,0))*100</f>
        <v>41.056592942227041</v>
      </c>
      <c r="K633" s="8">
        <f>(INDEX(Tariff!D:D,MATCH(Adaptation!A633,Tariff!A:A,0)))*100</f>
        <v>0</v>
      </c>
      <c r="L633" s="8">
        <v>69.930000000000007</v>
      </c>
      <c r="M633" s="8">
        <v>19.2</v>
      </c>
      <c r="N633" s="8">
        <v>91.822112590000003</v>
      </c>
      <c r="P633" s="15"/>
      <c r="Q633">
        <f t="shared" si="166"/>
        <v>3</v>
      </c>
      <c r="R633">
        <f t="shared" si="167"/>
        <v>2</v>
      </c>
      <c r="S633">
        <f t="shared" si="168"/>
        <v>1</v>
      </c>
      <c r="T633" s="36">
        <f t="shared" si="169"/>
        <v>4</v>
      </c>
      <c r="U633" s="36">
        <f t="shared" si="170"/>
        <v>1</v>
      </c>
      <c r="V633" s="36">
        <f t="shared" si="171"/>
        <v>1</v>
      </c>
      <c r="W633" s="36">
        <f t="shared" si="172"/>
        <v>1</v>
      </c>
      <c r="X633" s="36">
        <f t="shared" si="173"/>
        <v>2</v>
      </c>
      <c r="Y633" s="36">
        <f t="shared" si="174"/>
        <v>1</v>
      </c>
      <c r="Z633" s="36">
        <f t="shared" si="175"/>
        <v>2</v>
      </c>
      <c r="AA633" s="36">
        <f t="shared" si="176"/>
        <v>2</v>
      </c>
      <c r="AB633" s="36">
        <f t="shared" si="177"/>
        <v>4</v>
      </c>
      <c r="AC633" s="170">
        <f t="shared" si="178"/>
        <v>2.0909090909090908</v>
      </c>
      <c r="AD633" s="36">
        <f t="shared" si="179"/>
        <v>2</v>
      </c>
      <c r="AE633" s="36" t="str">
        <f t="shared" si="165"/>
        <v>Moderatly Suitable</v>
      </c>
      <c r="AF633" s="171">
        <f t="shared" si="180"/>
        <v>0.03</v>
      </c>
      <c r="AG633" s="36" t="str">
        <f t="shared" si="181"/>
        <v>Very Low</v>
      </c>
    </row>
    <row r="634" spans="1:33" x14ac:dyDescent="0.25">
      <c r="A634" t="str">
        <f>INDEX(Aquifer!A:A,MATCH(B634,Aquifer!C:C,0))</f>
        <v>gujarat</v>
      </c>
      <c r="B634" s="29" t="s">
        <v>210</v>
      </c>
      <c r="C634" s="9">
        <v>5.3557466556216999</v>
      </c>
      <c r="D634" s="7">
        <f>INDEX(Aquifer!L:L,MATCH(B634,Aquifer!C:C,0))*100</f>
        <v>135.68006221922042</v>
      </c>
      <c r="E634" s="7">
        <v>59.3</v>
      </c>
      <c r="F634" s="7">
        <v>82.886960680490546</v>
      </c>
      <c r="G634" s="8">
        <v>100</v>
      </c>
      <c r="H634" s="8">
        <f>INDEX(Aquifer!H:H,MATCH(B634,Aquifer!C:C,0))</f>
        <v>87.32</v>
      </c>
      <c r="I634" s="8">
        <f>INDEX(surface_water_body!E:E,MATCH(B634,surface_water_body!A:A,0))</f>
        <v>0.78982359324590512</v>
      </c>
      <c r="J634" s="8">
        <f>INDEX(Aquifer!J:J,MATCH(B634,Aquifer!C:C,0))*100</f>
        <v>68.917826710656414</v>
      </c>
      <c r="K634" s="8">
        <f>(INDEX(Tariff!D:D,MATCH(Adaptation!A634,Tariff!A:A,0)))*100</f>
        <v>60</v>
      </c>
      <c r="L634" s="8">
        <v>68.88</v>
      </c>
      <c r="M634" s="8">
        <v>21.1</v>
      </c>
      <c r="N634" s="8">
        <v>58.24</v>
      </c>
      <c r="P634" s="15"/>
      <c r="Q634">
        <f t="shared" si="166"/>
        <v>4</v>
      </c>
      <c r="R634">
        <f t="shared" si="167"/>
        <v>4</v>
      </c>
      <c r="S634">
        <f t="shared" si="168"/>
        <v>2</v>
      </c>
      <c r="T634" s="36">
        <f t="shared" si="169"/>
        <v>4</v>
      </c>
      <c r="U634" s="36">
        <f t="shared" si="170"/>
        <v>1</v>
      </c>
      <c r="V634" s="36">
        <f t="shared" si="171"/>
        <v>2</v>
      </c>
      <c r="W634" s="36">
        <f t="shared" si="172"/>
        <v>1</v>
      </c>
      <c r="X634" s="36">
        <f t="shared" si="173"/>
        <v>3</v>
      </c>
      <c r="Y634" s="36">
        <f t="shared" si="174"/>
        <v>1</v>
      </c>
      <c r="Z634" s="36">
        <f t="shared" si="175"/>
        <v>2</v>
      </c>
      <c r="AA634" s="36">
        <f t="shared" si="176"/>
        <v>1</v>
      </c>
      <c r="AB634" s="36">
        <f t="shared" si="177"/>
        <v>2</v>
      </c>
      <c r="AC634" s="170">
        <f t="shared" si="178"/>
        <v>2.3636363636363638</v>
      </c>
      <c r="AD634" s="36">
        <f t="shared" si="179"/>
        <v>2</v>
      </c>
      <c r="AE634" s="36" t="str">
        <f t="shared" si="165"/>
        <v>Moderatly Suitable</v>
      </c>
      <c r="AF634" s="171">
        <f t="shared" si="180"/>
        <v>8.7999999999999995E-2</v>
      </c>
      <c r="AG634" s="36" t="str">
        <f t="shared" si="181"/>
        <v>Very Low</v>
      </c>
    </row>
    <row r="635" spans="1:33" x14ac:dyDescent="0.25">
      <c r="A635" t="str">
        <f>INDEX(Aquifer!A:A,MATCH(B635,Aquifer!C:C,0))</f>
        <v>chandigarh</v>
      </c>
      <c r="B635" s="29" t="s">
        <v>675</v>
      </c>
      <c r="C635" s="9">
        <v>4.7045045396910004</v>
      </c>
      <c r="D635" s="7">
        <f>INDEX(Aquifer!L:L,MATCH(B635,Aquifer!C:C,0))*100</f>
        <v>155.92216582064299</v>
      </c>
      <c r="E635" s="7">
        <v>0</v>
      </c>
      <c r="F635" s="7">
        <v>64.383443518252378</v>
      </c>
      <c r="G635" s="8">
        <v>99</v>
      </c>
      <c r="H635" s="8">
        <f>INDEX(Aquifer!H:H,MATCH(B635,Aquifer!C:C,0))</f>
        <v>75.41</v>
      </c>
      <c r="I635" s="8">
        <f>INDEX(surface_water_body!E:E,MATCH(B635,surface_water_body!A:A,0))</f>
        <v>2.6334044609283604</v>
      </c>
      <c r="J635" s="8">
        <f>INDEX(Aquifer!J:J,MATCH(B635,Aquifer!C:C,0))*100</f>
        <v>16.82562277580071</v>
      </c>
      <c r="K635" s="8">
        <f>(INDEX(Tariff!D:D,MATCH(Adaptation!A635,Tariff!A:A,0)))*100</f>
        <v>260</v>
      </c>
      <c r="L635" s="8">
        <v>97.16</v>
      </c>
      <c r="M635" s="8">
        <v>28.5</v>
      </c>
      <c r="N635" s="8">
        <v>82.82</v>
      </c>
      <c r="P635" s="15"/>
      <c r="Q635">
        <f t="shared" si="166"/>
        <v>3</v>
      </c>
      <c r="R635">
        <f t="shared" si="167"/>
        <v>3</v>
      </c>
      <c r="S635">
        <f t="shared" si="168"/>
        <v>4</v>
      </c>
      <c r="T635" s="36">
        <f t="shared" si="169"/>
        <v>3</v>
      </c>
      <c r="U635" s="36">
        <f t="shared" si="170"/>
        <v>1</v>
      </c>
      <c r="V635" s="36">
        <f t="shared" si="171"/>
        <v>2</v>
      </c>
      <c r="W635" s="36">
        <f t="shared" si="172"/>
        <v>2</v>
      </c>
      <c r="X635" s="36">
        <f t="shared" si="173"/>
        <v>1</v>
      </c>
      <c r="Y635" s="36">
        <f t="shared" si="174"/>
        <v>3</v>
      </c>
      <c r="Z635" s="36">
        <f t="shared" si="175"/>
        <v>1</v>
      </c>
      <c r="AA635" s="36">
        <f t="shared" si="176"/>
        <v>1</v>
      </c>
      <c r="AB635" s="36">
        <f t="shared" si="177"/>
        <v>4</v>
      </c>
      <c r="AC635" s="170">
        <f t="shared" si="178"/>
        <v>2.4545454545454546</v>
      </c>
      <c r="AD635" s="36">
        <f t="shared" si="179"/>
        <v>2</v>
      </c>
      <c r="AE635" s="36" t="str">
        <f t="shared" si="165"/>
        <v>Moderatly Suitable</v>
      </c>
      <c r="AF635" s="171">
        <f t="shared" si="180"/>
        <v>0.14299999999999999</v>
      </c>
      <c r="AG635" s="36" t="str">
        <f t="shared" si="181"/>
        <v>Very Low</v>
      </c>
    </row>
    <row r="636" spans="1:33" x14ac:dyDescent="0.25">
      <c r="A636" t="str">
        <f>INDEX(Aquifer!A:A,MATCH(B636,Aquifer!C:C,0))</f>
        <v>rajasthan</v>
      </c>
      <c r="B636" s="29" t="s">
        <v>676</v>
      </c>
      <c r="C636" s="8">
        <v>5.03</v>
      </c>
      <c r="D636" s="7">
        <f>INDEX(Aquifer!L:L,MATCH(B636,Aquifer!C:C,0))*100</f>
        <v>163.42628294440519</v>
      </c>
      <c r="E636" s="7">
        <v>55</v>
      </c>
      <c r="F636" s="7">
        <v>62.77222479645198</v>
      </c>
      <c r="G636" s="8">
        <v>100</v>
      </c>
      <c r="H636" s="8">
        <f>INDEX(Aquifer!H:H,MATCH(B636,Aquifer!C:C,0))</f>
        <v>135.97999999999999</v>
      </c>
      <c r="I636" s="8">
        <f>INDEX(surface_water_body!E:E,MATCH(B636,surface_water_body!A:A,0))</f>
        <v>0</v>
      </c>
      <c r="J636" s="8">
        <f>INDEX(Aquifer!J:J,MATCH(B636,Aquifer!C:C,0))*100</f>
        <v>51.217261717077513</v>
      </c>
      <c r="K636" s="8">
        <f>(INDEX(Tariff!D:D,MATCH(Adaptation!A636,Tariff!A:A,0)))*100</f>
        <v>167</v>
      </c>
      <c r="L636" s="8">
        <v>93.34</v>
      </c>
      <c r="M636" s="8">
        <v>13.8</v>
      </c>
      <c r="N636" s="8">
        <v>84.790111510000003</v>
      </c>
      <c r="P636" s="15"/>
      <c r="Q636">
        <f t="shared" si="166"/>
        <v>3</v>
      </c>
      <c r="R636">
        <f t="shared" si="167"/>
        <v>3</v>
      </c>
      <c r="S636">
        <f t="shared" si="168"/>
        <v>2</v>
      </c>
      <c r="T636" s="36">
        <f t="shared" si="169"/>
        <v>3</v>
      </c>
      <c r="U636" s="36">
        <f t="shared" si="170"/>
        <v>1</v>
      </c>
      <c r="V636" s="36">
        <f t="shared" si="171"/>
        <v>1</v>
      </c>
      <c r="W636" s="36">
        <f t="shared" si="172"/>
        <v>1</v>
      </c>
      <c r="X636" s="36">
        <f t="shared" si="173"/>
        <v>3</v>
      </c>
      <c r="Y636" s="36">
        <f t="shared" si="174"/>
        <v>3</v>
      </c>
      <c r="Z636" s="36">
        <f t="shared" si="175"/>
        <v>1</v>
      </c>
      <c r="AA636" s="36">
        <f t="shared" si="176"/>
        <v>2</v>
      </c>
      <c r="AB636" s="36">
        <f t="shared" si="177"/>
        <v>4</v>
      </c>
      <c r="AC636" s="170">
        <f t="shared" si="178"/>
        <v>2.3636363636363638</v>
      </c>
      <c r="AD636" s="36">
        <f t="shared" si="179"/>
        <v>2</v>
      </c>
      <c r="AE636" s="36" t="str">
        <f t="shared" si="165"/>
        <v>Moderatly Suitable</v>
      </c>
      <c r="AF636" s="171">
        <f t="shared" si="180"/>
        <v>8.7999999999999995E-2</v>
      </c>
      <c r="AG636" s="36" t="str">
        <f t="shared" si="181"/>
        <v>Very Low</v>
      </c>
    </row>
    <row r="637" spans="1:33" x14ac:dyDescent="0.25">
      <c r="A637" t="str">
        <f>INDEX(Aquifer!A:A,MATCH(B637,Aquifer!C:C,0))</f>
        <v>punjab</v>
      </c>
      <c r="B637" s="29" t="s">
        <v>211</v>
      </c>
      <c r="C637" s="8">
        <v>4.91</v>
      </c>
      <c r="D637" s="7">
        <f>INDEX(Aquifer!L:L,MATCH(B637,Aquifer!C:C,0))*100</f>
        <v>196.62181970889094</v>
      </c>
      <c r="E637" s="7">
        <v>100</v>
      </c>
      <c r="F637" s="7">
        <v>84.868285123966942</v>
      </c>
      <c r="G637" s="8">
        <v>97</v>
      </c>
      <c r="H637" s="8">
        <f>INDEX(Aquifer!H:H,MATCH(B637,Aquifer!C:C,0))</f>
        <v>76.209999999999994</v>
      </c>
      <c r="I637" s="8">
        <f>INDEX(surface_water_body!E:E,MATCH(B637,surface_water_body!A:A,0))</f>
        <v>0.18197610125774902</v>
      </c>
      <c r="J637" s="8">
        <f>INDEX(Aquifer!J:J,MATCH(B637,Aquifer!C:C,0))*100</f>
        <v>87.938098357000513</v>
      </c>
      <c r="K637" s="8">
        <f>(INDEX(Tariff!D:D,MATCH(Adaptation!A637,Tariff!A:A,0)))*100</f>
        <v>0</v>
      </c>
      <c r="L637" s="8">
        <v>48.44</v>
      </c>
      <c r="M637" s="8">
        <v>4.9392441837630923</v>
      </c>
      <c r="N637" s="8">
        <v>0</v>
      </c>
      <c r="P637" s="15"/>
      <c r="Q637">
        <f t="shared" si="166"/>
        <v>3</v>
      </c>
      <c r="R637">
        <f t="shared" si="167"/>
        <v>2</v>
      </c>
      <c r="S637">
        <f t="shared" si="168"/>
        <v>1</v>
      </c>
      <c r="T637" s="36">
        <f t="shared" si="169"/>
        <v>4</v>
      </c>
      <c r="U637" s="36">
        <f t="shared" si="170"/>
        <v>1</v>
      </c>
      <c r="V637" s="36">
        <f t="shared" si="171"/>
        <v>2</v>
      </c>
      <c r="W637" s="36">
        <f t="shared" si="172"/>
        <v>1</v>
      </c>
      <c r="X637" s="36">
        <f t="shared" si="173"/>
        <v>4</v>
      </c>
      <c r="Y637" s="36">
        <f t="shared" si="174"/>
        <v>1</v>
      </c>
      <c r="Z637" s="36">
        <f t="shared" si="175"/>
        <v>3</v>
      </c>
      <c r="AA637" s="36">
        <f t="shared" si="176"/>
        <v>4</v>
      </c>
      <c r="AB637" s="36">
        <f t="shared" si="177"/>
        <v>1</v>
      </c>
      <c r="AC637" s="170">
        <f t="shared" si="178"/>
        <v>2.3636363636363638</v>
      </c>
      <c r="AD637" s="36">
        <f t="shared" si="179"/>
        <v>2</v>
      </c>
      <c r="AE637" s="36" t="str">
        <f t="shared" si="165"/>
        <v>Moderatly Suitable</v>
      </c>
      <c r="AF637" s="171">
        <f t="shared" si="180"/>
        <v>8.7999999999999995E-2</v>
      </c>
      <c r="AG637" s="36" t="str">
        <f t="shared" si="181"/>
        <v>Very Low</v>
      </c>
    </row>
    <row r="638" spans="1:33" x14ac:dyDescent="0.25">
      <c r="A638" t="str">
        <f>INDEX(Aquifer!A:A,MATCH(B638,Aquifer!C:C,0))</f>
        <v>haryana</v>
      </c>
      <c r="B638" s="29" t="s">
        <v>212</v>
      </c>
      <c r="C638" s="9">
        <v>4.783941748418</v>
      </c>
      <c r="D638" s="7">
        <f>INDEX(Aquifer!L:L,MATCH(B638,Aquifer!C:C,0))*100</f>
        <v>199.18031151155947</v>
      </c>
      <c r="E638" s="7">
        <v>100</v>
      </c>
      <c r="F638" s="7">
        <v>74.987518721917127</v>
      </c>
      <c r="G638" s="8">
        <v>95</v>
      </c>
      <c r="H638" s="8">
        <f>INDEX(Aquifer!H:H,MATCH(B638,Aquifer!C:C,0))</f>
        <v>172.93</v>
      </c>
      <c r="I638" s="8">
        <f>INDEX(surface_water_body!E:E,MATCH(B638,surface_water_body!A:A,0))</f>
        <v>7.4116596883224153E-2</v>
      </c>
      <c r="J638" s="8">
        <f>INDEX(Aquifer!J:J,MATCH(B638,Aquifer!C:C,0))*100</f>
        <v>81.397435949498686</v>
      </c>
      <c r="K638" s="8">
        <f>(INDEX(Tariff!D:D,MATCH(Adaptation!A638,Tariff!A:A,0)))*100</f>
        <v>10</v>
      </c>
      <c r="L638" s="8">
        <v>85.67</v>
      </c>
      <c r="M638" s="8">
        <v>20.7</v>
      </c>
      <c r="N638" s="8">
        <v>65.11</v>
      </c>
      <c r="P638" s="15"/>
      <c r="Q638">
        <f t="shared" si="166"/>
        <v>3</v>
      </c>
      <c r="R638">
        <f t="shared" si="167"/>
        <v>2</v>
      </c>
      <c r="S638">
        <f t="shared" si="168"/>
        <v>1</v>
      </c>
      <c r="T638" s="36">
        <f t="shared" si="169"/>
        <v>4</v>
      </c>
      <c r="U638" s="36">
        <f t="shared" si="170"/>
        <v>1</v>
      </c>
      <c r="V638" s="36">
        <f t="shared" si="171"/>
        <v>1</v>
      </c>
      <c r="W638" s="36">
        <f t="shared" si="172"/>
        <v>1</v>
      </c>
      <c r="X638" s="36">
        <f t="shared" si="173"/>
        <v>4</v>
      </c>
      <c r="Y638" s="36">
        <f t="shared" si="174"/>
        <v>1</v>
      </c>
      <c r="Z638" s="36">
        <f t="shared" si="175"/>
        <v>1</v>
      </c>
      <c r="AA638" s="36">
        <f t="shared" si="176"/>
        <v>1</v>
      </c>
      <c r="AB638" s="36">
        <f t="shared" si="177"/>
        <v>3</v>
      </c>
      <c r="AC638" s="170">
        <f t="shared" si="178"/>
        <v>2</v>
      </c>
      <c r="AD638" s="36">
        <f t="shared" si="179"/>
        <v>2</v>
      </c>
      <c r="AE638" s="36" t="str">
        <f t="shared" si="165"/>
        <v>Moderatly Suitable</v>
      </c>
      <c r="AF638" s="171">
        <f t="shared" si="180"/>
        <v>2.5000000000000001E-2</v>
      </c>
      <c r="AG638" s="36" t="str">
        <f t="shared" si="181"/>
        <v>Very Low</v>
      </c>
    </row>
    <row r="639" spans="1:33" x14ac:dyDescent="0.25">
      <c r="A639" t="str">
        <f>INDEX(Aquifer!A:A,MATCH(B639,Aquifer!C:C,0))</f>
        <v>haryana</v>
      </c>
      <c r="B639" s="29" t="s">
        <v>213</v>
      </c>
      <c r="C639" s="9">
        <v>4.7830212578274001</v>
      </c>
      <c r="D639" s="7">
        <f>INDEX(Aquifer!L:L,MATCH(B639,Aquifer!C:C,0))*100</f>
        <v>204.02154725545688</v>
      </c>
      <c r="E639" s="7">
        <v>100</v>
      </c>
      <c r="F639" s="7">
        <v>76.05004873404809</v>
      </c>
      <c r="G639" s="8">
        <v>93</v>
      </c>
      <c r="H639" s="8">
        <f>INDEX(Aquifer!H:H,MATCH(B639,Aquifer!C:C,0))</f>
        <v>226.3</v>
      </c>
      <c r="I639" s="8">
        <f>INDEX(surface_water_body!E:E,MATCH(B639,surface_water_body!A:A,0))</f>
        <v>1.330764190760874E-2</v>
      </c>
      <c r="J639" s="8">
        <f>INDEX(Aquifer!J:J,MATCH(B639,Aquifer!C:C,0))*100</f>
        <v>84.846035434732215</v>
      </c>
      <c r="K639" s="8">
        <f>(INDEX(Tariff!D:D,MATCH(Adaptation!A639,Tariff!A:A,0)))*100</f>
        <v>10</v>
      </c>
      <c r="L639" s="8">
        <v>91.759999999999991</v>
      </c>
      <c r="M639" s="8">
        <v>36.9</v>
      </c>
      <c r="N639" s="8">
        <v>70.41</v>
      </c>
      <c r="P639" s="15"/>
      <c r="Q639">
        <f t="shared" si="166"/>
        <v>3</v>
      </c>
      <c r="R639">
        <f t="shared" si="167"/>
        <v>2</v>
      </c>
      <c r="S639">
        <f t="shared" si="168"/>
        <v>1</v>
      </c>
      <c r="T639" s="36">
        <f t="shared" si="169"/>
        <v>4</v>
      </c>
      <c r="U639" s="36">
        <f t="shared" si="170"/>
        <v>1</v>
      </c>
      <c r="V639" s="36">
        <f t="shared" si="171"/>
        <v>1</v>
      </c>
      <c r="W639" s="36">
        <f t="shared" si="172"/>
        <v>1</v>
      </c>
      <c r="X639" s="36">
        <f t="shared" si="173"/>
        <v>4</v>
      </c>
      <c r="Y639" s="36">
        <f t="shared" si="174"/>
        <v>1</v>
      </c>
      <c r="Z639" s="36">
        <f t="shared" si="175"/>
        <v>1</v>
      </c>
      <c r="AA639" s="36">
        <f t="shared" si="176"/>
        <v>1</v>
      </c>
      <c r="AB639" s="36">
        <f t="shared" si="177"/>
        <v>3</v>
      </c>
      <c r="AC639" s="170">
        <f t="shared" si="178"/>
        <v>2</v>
      </c>
      <c r="AD639" s="36">
        <f t="shared" si="179"/>
        <v>2</v>
      </c>
      <c r="AE639" s="36" t="str">
        <f t="shared" si="165"/>
        <v>Moderatly Suitable</v>
      </c>
      <c r="AF639" s="171">
        <f t="shared" si="180"/>
        <v>2.5000000000000001E-2</v>
      </c>
      <c r="AG639" s="36" t="str">
        <f t="shared" si="181"/>
        <v>Very Low</v>
      </c>
    </row>
    <row r="640" spans="1:33" x14ac:dyDescent="0.25">
      <c r="A640" t="str">
        <f>INDEX(Aquifer!A:A,MATCH(B640,Aquifer!C:C,0))</f>
        <v>haryana</v>
      </c>
      <c r="B640" s="29" t="s">
        <v>214</v>
      </c>
      <c r="C640" s="9">
        <v>4.9158436839092001</v>
      </c>
      <c r="D640" s="7">
        <f>INDEX(Aquifer!L:L,MATCH(B640,Aquifer!C:C,0))*100</f>
        <v>127.36115643930046</v>
      </c>
      <c r="E640" s="7">
        <v>97.1</v>
      </c>
      <c r="F640" s="7">
        <v>67.078189300411523</v>
      </c>
      <c r="G640" s="8">
        <v>99</v>
      </c>
      <c r="H640" s="8">
        <f>INDEX(Aquifer!H:H,MATCH(B640,Aquifer!C:C,0))</f>
        <v>132.81</v>
      </c>
      <c r="I640" s="8">
        <f>INDEX(surface_water_body!E:E,MATCH(B640,surface_water_body!A:A,0))</f>
        <v>0</v>
      </c>
      <c r="J640" s="8">
        <f>INDEX(Aquifer!J:J,MATCH(B640,Aquifer!C:C,0))*100</f>
        <v>83.37448068065676</v>
      </c>
      <c r="K640" s="8">
        <f>(INDEX(Tariff!D:D,MATCH(Adaptation!A640,Tariff!A:A,0)))*100</f>
        <v>10</v>
      </c>
      <c r="L640" s="8">
        <v>90.77</v>
      </c>
      <c r="M640" s="8">
        <v>34.200000000000003</v>
      </c>
      <c r="N640" s="8">
        <v>73.38</v>
      </c>
      <c r="P640" s="15"/>
      <c r="Q640">
        <f t="shared" si="166"/>
        <v>3</v>
      </c>
      <c r="R640">
        <f t="shared" si="167"/>
        <v>4</v>
      </c>
      <c r="S640">
        <f t="shared" si="168"/>
        <v>1</v>
      </c>
      <c r="T640" s="36">
        <f t="shared" si="169"/>
        <v>3</v>
      </c>
      <c r="U640" s="36">
        <f t="shared" si="170"/>
        <v>1</v>
      </c>
      <c r="V640" s="36">
        <f t="shared" si="171"/>
        <v>1</v>
      </c>
      <c r="W640" s="36">
        <f t="shared" si="172"/>
        <v>1</v>
      </c>
      <c r="X640" s="36">
        <f t="shared" si="173"/>
        <v>4</v>
      </c>
      <c r="Y640" s="36">
        <f t="shared" si="174"/>
        <v>1</v>
      </c>
      <c r="Z640" s="36">
        <f t="shared" si="175"/>
        <v>1</v>
      </c>
      <c r="AA640" s="36">
        <f t="shared" si="176"/>
        <v>1</v>
      </c>
      <c r="AB640" s="36">
        <f t="shared" si="177"/>
        <v>3</v>
      </c>
      <c r="AC640" s="170">
        <f t="shared" si="178"/>
        <v>2.0909090909090908</v>
      </c>
      <c r="AD640" s="36">
        <f t="shared" si="179"/>
        <v>2</v>
      </c>
      <c r="AE640" s="36" t="str">
        <f t="shared" si="165"/>
        <v>Moderatly Suitable</v>
      </c>
      <c r="AF640" s="171">
        <f t="shared" si="180"/>
        <v>0.03</v>
      </c>
      <c r="AG640" s="36" t="str">
        <f t="shared" si="181"/>
        <v>Very Low</v>
      </c>
    </row>
    <row r="641" spans="1:33" x14ac:dyDescent="0.25">
      <c r="A641" t="str">
        <f>INDEX(Aquifer!A:A,MATCH(B641,Aquifer!C:C,0))</f>
        <v>gujarat</v>
      </c>
      <c r="B641" s="29" t="s">
        <v>215</v>
      </c>
      <c r="C641" s="9">
        <v>5.5431966805134998</v>
      </c>
      <c r="D641" s="7">
        <f>INDEX(Aquifer!L:L,MATCH(B641,Aquifer!C:C,0))*100</f>
        <v>152.93892214167442</v>
      </c>
      <c r="E641" s="7">
        <v>76.5</v>
      </c>
      <c r="F641" s="7">
        <v>77.040054310930088</v>
      </c>
      <c r="G641" s="8">
        <v>100</v>
      </c>
      <c r="H641" s="8">
        <f>INDEX(Aquifer!H:H,MATCH(B641,Aquifer!C:C,0))</f>
        <v>108.2</v>
      </c>
      <c r="I641" s="8">
        <f>INDEX(surface_water_body!E:E,MATCH(B641,surface_water_body!A:A,0))</f>
        <v>1.3292523205626907</v>
      </c>
      <c r="J641" s="8">
        <f>INDEX(Aquifer!J:J,MATCH(B641,Aquifer!C:C,0))*100</f>
        <v>77.444832117449806</v>
      </c>
      <c r="K641" s="8">
        <f>(INDEX(Tariff!D:D,MATCH(Adaptation!A641,Tariff!A:A,0)))*100</f>
        <v>60</v>
      </c>
      <c r="L641" s="8">
        <v>97.47</v>
      </c>
      <c r="M641" s="8">
        <v>36.9</v>
      </c>
      <c r="N641" s="8">
        <v>83.67</v>
      </c>
      <c r="P641" s="15"/>
      <c r="Q641">
        <f t="shared" si="166"/>
        <v>4</v>
      </c>
      <c r="R641">
        <f t="shared" si="167"/>
        <v>3</v>
      </c>
      <c r="S641">
        <f t="shared" si="168"/>
        <v>1</v>
      </c>
      <c r="T641" s="36">
        <f t="shared" si="169"/>
        <v>4</v>
      </c>
      <c r="U641" s="36">
        <f t="shared" si="170"/>
        <v>1</v>
      </c>
      <c r="V641" s="36">
        <f t="shared" si="171"/>
        <v>1</v>
      </c>
      <c r="W641" s="36">
        <f t="shared" si="172"/>
        <v>2</v>
      </c>
      <c r="X641" s="36">
        <f t="shared" si="173"/>
        <v>4</v>
      </c>
      <c r="Y641" s="36">
        <f t="shared" si="174"/>
        <v>1</v>
      </c>
      <c r="Z641" s="36">
        <f t="shared" si="175"/>
        <v>1</v>
      </c>
      <c r="AA641" s="36">
        <f t="shared" si="176"/>
        <v>1</v>
      </c>
      <c r="AB641" s="36">
        <f t="shared" si="177"/>
        <v>4</v>
      </c>
      <c r="AC641" s="170">
        <f t="shared" si="178"/>
        <v>2.3636363636363638</v>
      </c>
      <c r="AD641" s="36">
        <f t="shared" si="179"/>
        <v>2</v>
      </c>
      <c r="AE641" s="36" t="str">
        <f t="shared" si="165"/>
        <v>Moderatly Suitable</v>
      </c>
      <c r="AF641" s="171">
        <f t="shared" si="180"/>
        <v>8.7999999999999995E-2</v>
      </c>
      <c r="AG641" s="36" t="str">
        <f t="shared" si="181"/>
        <v>Very Low</v>
      </c>
    </row>
    <row r="642" spans="1:33" x14ac:dyDescent="0.25">
      <c r="A642" t="str">
        <f>INDEX(Aquifer!A:A,MATCH(B642,Aquifer!C:C,0))</f>
        <v>sikkim</v>
      </c>
      <c r="B642" s="29" t="s">
        <v>216</v>
      </c>
      <c r="C642" s="9">
        <v>3.7962687504385002</v>
      </c>
      <c r="D642" s="7" t="e">
        <f>INDEX(Aquifer!L:L,MATCH(B642,Aquifer!C:C,0))*100</f>
        <v>#N/A</v>
      </c>
      <c r="E642" s="7">
        <v>0</v>
      </c>
      <c r="F642" s="7">
        <v>12.882200709287837</v>
      </c>
      <c r="G642" s="8">
        <v>65</v>
      </c>
      <c r="H642" s="8">
        <f>INDEX(Aquifer!H:H,MATCH(B642,Aquifer!C:C,0))</f>
        <v>2.74</v>
      </c>
      <c r="I642" s="8">
        <f>INDEX(surface_water_body!E:E,MATCH(B642,surface_water_body!A:A,0))</f>
        <v>5.2182120895957257E-3</v>
      </c>
      <c r="J642" s="8" t="e">
        <f>INDEX(Aquifer!J:J,MATCH(B642,Aquifer!C:C,0))*100</f>
        <v>#N/A</v>
      </c>
      <c r="K642" s="8">
        <f>(INDEX(Tariff!D:D,MATCH(Adaptation!A642,Tariff!A:A,0)))*100</f>
        <v>0</v>
      </c>
      <c r="L642" s="8">
        <v>2.0699999999999998</v>
      </c>
      <c r="M642" s="8">
        <v>6.2555547781016445</v>
      </c>
      <c r="N642" s="8">
        <v>54.867071379999999</v>
      </c>
      <c r="P642" s="15"/>
      <c r="Q642">
        <f t="shared" si="166"/>
        <v>2</v>
      </c>
      <c r="R642" t="e">
        <f t="shared" si="167"/>
        <v>#N/A</v>
      </c>
      <c r="S642">
        <f t="shared" si="168"/>
        <v>4</v>
      </c>
      <c r="T642" s="36">
        <f t="shared" si="169"/>
        <v>1</v>
      </c>
      <c r="U642" s="36">
        <f t="shared" si="170"/>
        <v>2</v>
      </c>
      <c r="V642" s="36">
        <f t="shared" si="171"/>
        <v>4</v>
      </c>
      <c r="W642" s="36">
        <f t="shared" si="172"/>
        <v>1</v>
      </c>
      <c r="X642" s="36" t="e">
        <f t="shared" si="173"/>
        <v>#N/A</v>
      </c>
      <c r="Y642" s="36">
        <f t="shared" si="174"/>
        <v>1</v>
      </c>
      <c r="Z642" s="36">
        <f t="shared" si="175"/>
        <v>4</v>
      </c>
      <c r="AA642" s="36">
        <f t="shared" si="176"/>
        <v>3</v>
      </c>
      <c r="AB642" s="36">
        <f t="shared" si="177"/>
        <v>2</v>
      </c>
      <c r="AC642" s="170"/>
      <c r="AF642" s="171"/>
      <c r="AG642" s="36" t="s">
        <v>95</v>
      </c>
    </row>
    <row r="643" spans="1:33" x14ac:dyDescent="0.25">
      <c r="A643" t="str">
        <f>INDEX(Aquifer!A:A,MATCH(B643,Aquifer!C:C,0))</f>
        <v>haryana</v>
      </c>
      <c r="B643" s="29" t="s">
        <v>677</v>
      </c>
      <c r="C643" s="9">
        <v>4.7610622902677999</v>
      </c>
      <c r="D643" s="7">
        <f>INDEX(Aquifer!L:L,MATCH(B643,Aquifer!C:C,0))*100</f>
        <v>196.20676864379837</v>
      </c>
      <c r="E643" s="7">
        <v>98.7</v>
      </c>
      <c r="F643" s="7">
        <v>64.736549974229874</v>
      </c>
      <c r="G643" s="8">
        <v>100</v>
      </c>
      <c r="H643" s="8">
        <f>INDEX(Aquifer!H:H,MATCH(B643,Aquifer!C:C,0))</f>
        <v>138.53</v>
      </c>
      <c r="I643" s="8">
        <f>INDEX(surface_water_body!E:E,MATCH(B643,surface_water_body!A:A,0))</f>
        <v>0.32150493748923659</v>
      </c>
      <c r="J643" s="8">
        <f>INDEX(Aquifer!J:J,MATCH(B643,Aquifer!C:C,0))*100</f>
        <v>65.75033825177546</v>
      </c>
      <c r="K643" s="8">
        <f>(INDEX(Tariff!D:D,MATCH(Adaptation!A643,Tariff!A:A,0)))*100</f>
        <v>10</v>
      </c>
      <c r="L643" s="8">
        <v>92.77</v>
      </c>
      <c r="M643" s="8">
        <v>15.3</v>
      </c>
      <c r="N643" s="8">
        <v>72.06</v>
      </c>
      <c r="P643" s="15"/>
      <c r="Q643">
        <f t="shared" ref="Q643:Q667" si="182">IF(C643&lt;3.75,1,IF(C643&lt;4.5,2,IF(C643&lt;5.25,3,4)))</f>
        <v>3</v>
      </c>
      <c r="R643">
        <f t="shared" ref="R643:R667" si="183">IF(D643&lt;140,4,IF(D643&lt;180,3,IF(D643&lt;220,2,1)))</f>
        <v>2</v>
      </c>
      <c r="S643">
        <f t="shared" ref="S643:S667" si="184">IF(E643&lt;25,4,IF(E643&lt;50,3,IF(E643&lt;75,2,1)))</f>
        <v>1</v>
      </c>
      <c r="T643" s="36">
        <f t="shared" ref="T643:T667" si="185">IF(F643&lt;28.5,1,IF(F643&lt;48,2,IF(F643&lt;67.5,3,4)))</f>
        <v>3</v>
      </c>
      <c r="U643" s="36">
        <f t="shared" ref="U643:U667" si="186">IF(G643&lt;25,4,IF(G643&lt;50,3,IF(G643&lt;75,2,1)))</f>
        <v>1</v>
      </c>
      <c r="V643" s="36">
        <f t="shared" ref="V643:V667" si="187">IF(H643&lt;50,4,IF(H643&lt;70,3,IF(H643&lt;100,2,1)))</f>
        <v>1</v>
      </c>
      <c r="W643" s="36">
        <f t="shared" ref="W643:W667" si="188">IF(I643&lt;1,1,IF(I643&lt;3,2,IF(I643&lt;5,3,4)))</f>
        <v>1</v>
      </c>
      <c r="X643" s="36">
        <f t="shared" ref="X643:X667" si="189">IF(J643&lt;25,1,IF(J643&lt;50,2,IF(J643&lt;75,3,4)))</f>
        <v>3</v>
      </c>
      <c r="Y643" s="36">
        <f t="shared" ref="Y643:Y667" si="190">IF(K643&lt;70,1,IF(K643&lt;150,2,IF(K643&lt;300,3,4)))</f>
        <v>1</v>
      </c>
      <c r="Z643" s="36">
        <f t="shared" ref="Z643:Z667" si="191">IF(L643&lt;25,4,IF(L643&lt;50,3,IF(L643&lt;75,2,1)))</f>
        <v>1</v>
      </c>
      <c r="AA643" s="36">
        <f t="shared" ref="AA643:AA667" si="192">IF(M643&lt;5,4,IF(M643&lt;10,3,IF(M643&lt;20,2,1)))</f>
        <v>2</v>
      </c>
      <c r="AB643" s="36">
        <f t="shared" ref="AB643:AB667" si="193">IF(N643&lt;35,1,IF(N643&lt;60,2,IF(N643&lt;80,3,4)))</f>
        <v>3</v>
      </c>
      <c r="AC643" s="170">
        <f t="shared" ref="AC643:AC667" si="194">(Q643+R643+S643+T643+V643+W643+X643+Y643+Z643+AA643+AB643)/11</f>
        <v>1.9090909090909092</v>
      </c>
      <c r="AD643" s="36">
        <f t="shared" ref="AD643:AD667" si="195">IF(AC643&lt;1.5,1,IF(AC643&lt;=2.5,2,IF(AC643&lt;3.5,3,4)))</f>
        <v>2</v>
      </c>
      <c r="AE643" s="36" t="str">
        <f t="shared" ref="AE643:AE667" si="196">IF(AD643=1,"Less Suitable",IF(AD643=2,"Moderatly Suitable",IF(AD643=3,"Highly Suitable","Very Highly Suitable")))</f>
        <v>Moderatly Suitable</v>
      </c>
      <c r="AF643" s="171">
        <f t="shared" ref="AF643:AF665" si="197">_xlfn.PERCENTRANK.INC(AC:AC,AC643)</f>
        <v>1.9E-2</v>
      </c>
      <c r="AG643" s="36" t="str">
        <f t="shared" ref="AG643:AG667" si="198">IF(AF643&gt;0.8, "Very High", IF(AND(AF643&lt;=0.8,AF643&gt;0.6), "High", IF(AND(AF643&lt;=0.6, AF643&gt;0.4),"Moderate",IF(AND(AF643&lt;=0.4, AF643&gt;0.2),"Low", "Very Low"))))</f>
        <v>Very Low</v>
      </c>
    </row>
    <row r="644" spans="1:33" x14ac:dyDescent="0.25">
      <c r="A644" t="str">
        <f>INDEX(Aquifer!A:A,MATCH(B644,Aquifer!C:C,0))</f>
        <v>haryana</v>
      </c>
      <c r="B644" s="29" t="s">
        <v>217</v>
      </c>
      <c r="C644" s="9">
        <v>4.8497952450602</v>
      </c>
      <c r="D644" s="7">
        <f>INDEX(Aquifer!L:L,MATCH(B644,Aquifer!C:C,0))*100</f>
        <v>410.39737654320987</v>
      </c>
      <c r="E644" s="7">
        <v>100</v>
      </c>
      <c r="F644" s="7">
        <v>83.507995079950788</v>
      </c>
      <c r="G644" s="8">
        <v>100</v>
      </c>
      <c r="H644" s="8">
        <f>INDEX(Aquifer!H:H,MATCH(B644,Aquifer!C:C,0))</f>
        <v>200.45</v>
      </c>
      <c r="I644" s="8">
        <f>INDEX(surface_water_body!E:E,MATCH(B644,surface_water_body!A:A,0))</f>
        <v>0.2665240767332881</v>
      </c>
      <c r="J644" s="8">
        <f>INDEX(Aquifer!J:J,MATCH(B644,Aquifer!C:C,0))*100</f>
        <v>43.157441966949257</v>
      </c>
      <c r="K644" s="8">
        <f>(INDEX(Tariff!D:D,MATCH(Adaptation!A644,Tariff!A:A,0)))*100</f>
        <v>10</v>
      </c>
      <c r="L644" s="8">
        <v>67.789999999999992</v>
      </c>
      <c r="M644" s="8">
        <v>27.4</v>
      </c>
      <c r="N644" s="8">
        <v>79.900000000000006</v>
      </c>
      <c r="P644" s="15"/>
      <c r="Q644">
        <f t="shared" si="182"/>
        <v>3</v>
      </c>
      <c r="R644">
        <f t="shared" si="183"/>
        <v>1</v>
      </c>
      <c r="S644">
        <f t="shared" si="184"/>
        <v>1</v>
      </c>
      <c r="T644" s="36">
        <f t="shared" si="185"/>
        <v>4</v>
      </c>
      <c r="U644" s="36">
        <f t="shared" si="186"/>
        <v>1</v>
      </c>
      <c r="V644" s="36">
        <f t="shared" si="187"/>
        <v>1</v>
      </c>
      <c r="W644" s="36">
        <f t="shared" si="188"/>
        <v>1</v>
      </c>
      <c r="X644" s="36">
        <f t="shared" si="189"/>
        <v>2</v>
      </c>
      <c r="Y644" s="36">
        <f t="shared" si="190"/>
        <v>1</v>
      </c>
      <c r="Z644" s="36">
        <f t="shared" si="191"/>
        <v>2</v>
      </c>
      <c r="AA644" s="36">
        <f t="shared" si="192"/>
        <v>1</v>
      </c>
      <c r="AB644" s="36">
        <f t="shared" si="193"/>
        <v>3</v>
      </c>
      <c r="AC644" s="170">
        <f t="shared" si="194"/>
        <v>1.8181818181818181</v>
      </c>
      <c r="AD644" s="36">
        <f t="shared" si="195"/>
        <v>2</v>
      </c>
      <c r="AE644" s="36" t="str">
        <f t="shared" si="196"/>
        <v>Moderatly Suitable</v>
      </c>
      <c r="AF644" s="171">
        <f t="shared" si="197"/>
        <v>1E-3</v>
      </c>
      <c r="AG644" s="36" t="str">
        <f t="shared" si="198"/>
        <v>Very Low</v>
      </c>
    </row>
    <row r="645" spans="1:33" x14ac:dyDescent="0.25">
      <c r="A645" t="str">
        <f>INDEX(Aquifer!A:A,MATCH(B645,Aquifer!C:C,0))</f>
        <v>punjab</v>
      </c>
      <c r="B645" s="29" t="s">
        <v>218</v>
      </c>
      <c r="C645" s="9">
        <v>4.8698911217671004</v>
      </c>
      <c r="D645" s="7">
        <f>INDEX(Aquifer!L:L,MATCH(B645,Aquifer!C:C,0))*100</f>
        <v>194.57280735591647</v>
      </c>
      <c r="E645" s="7">
        <v>100</v>
      </c>
      <c r="F645" s="7">
        <v>81.165680307407513</v>
      </c>
      <c r="G645" s="8">
        <v>100</v>
      </c>
      <c r="H645" s="8">
        <f>INDEX(Aquifer!H:H,MATCH(B645,Aquifer!C:C,0))</f>
        <v>128.80000000000001</v>
      </c>
      <c r="I645" s="8">
        <f>INDEX(surface_water_body!E:E,MATCH(B645,surface_water_body!A:A,0))</f>
        <v>0.10864887065359632</v>
      </c>
      <c r="J645" s="8">
        <f>INDEX(Aquifer!J:J,MATCH(B645,Aquifer!C:C,0))*100</f>
        <v>86.486468085106381</v>
      </c>
      <c r="K645" s="8">
        <f>(INDEX(Tariff!D:D,MATCH(Adaptation!A645,Tariff!A:A,0)))*100</f>
        <v>0</v>
      </c>
      <c r="L645" s="8">
        <v>36.79</v>
      </c>
      <c r="M645" s="8">
        <v>6.8</v>
      </c>
      <c r="N645" s="8">
        <v>0</v>
      </c>
      <c r="P645" s="15"/>
      <c r="Q645">
        <f t="shared" si="182"/>
        <v>3</v>
      </c>
      <c r="R645">
        <f t="shared" si="183"/>
        <v>2</v>
      </c>
      <c r="S645">
        <f t="shared" si="184"/>
        <v>1</v>
      </c>
      <c r="T645" s="36">
        <f t="shared" si="185"/>
        <v>4</v>
      </c>
      <c r="U645" s="36">
        <f t="shared" si="186"/>
        <v>1</v>
      </c>
      <c r="V645" s="36">
        <f t="shared" si="187"/>
        <v>1</v>
      </c>
      <c r="W645" s="36">
        <f t="shared" si="188"/>
        <v>1</v>
      </c>
      <c r="X645" s="36">
        <f t="shared" si="189"/>
        <v>4</v>
      </c>
      <c r="Y645" s="36">
        <f t="shared" si="190"/>
        <v>1</v>
      </c>
      <c r="Z645" s="36">
        <f t="shared" si="191"/>
        <v>3</v>
      </c>
      <c r="AA645" s="36">
        <f t="shared" si="192"/>
        <v>3</v>
      </c>
      <c r="AB645" s="36">
        <f t="shared" si="193"/>
        <v>1</v>
      </c>
      <c r="AC645" s="170">
        <f t="shared" si="194"/>
        <v>2.1818181818181817</v>
      </c>
      <c r="AD645" s="36">
        <f t="shared" si="195"/>
        <v>2</v>
      </c>
      <c r="AE645" s="36" t="str">
        <f t="shared" si="196"/>
        <v>Moderatly Suitable</v>
      </c>
      <c r="AF645" s="171">
        <f t="shared" si="197"/>
        <v>4.4999999999999998E-2</v>
      </c>
      <c r="AG645" s="36" t="str">
        <f t="shared" si="198"/>
        <v>Very Low</v>
      </c>
    </row>
    <row r="646" spans="1:33" x14ac:dyDescent="0.25">
      <c r="A646" t="str">
        <f>INDEX(Aquifer!A:A,MATCH(B646,Aquifer!C:C,0))</f>
        <v>punjab</v>
      </c>
      <c r="B646" s="29" t="s">
        <v>219</v>
      </c>
      <c r="C646" s="9">
        <v>4.8851237185257004</v>
      </c>
      <c r="D646" s="7">
        <f>INDEX(Aquifer!L:L,MATCH(B646,Aquifer!C:C,0))*100</f>
        <v>190.36955194767552</v>
      </c>
      <c r="E646" s="7">
        <v>99.8</v>
      </c>
      <c r="F646" s="7">
        <v>81.020130164976536</v>
      </c>
      <c r="G646" s="8">
        <v>100</v>
      </c>
      <c r="H646" s="8">
        <f>INDEX(Aquifer!H:H,MATCH(B646,Aquifer!C:C,0))</f>
        <v>105</v>
      </c>
      <c r="I646" s="8">
        <f>INDEX(surface_water_body!E:E,MATCH(B646,surface_water_body!A:A,0))</f>
        <v>0.1948705631666722</v>
      </c>
      <c r="J646" s="8">
        <f>INDEX(Aquifer!J:J,MATCH(B646,Aquifer!C:C,0))*100</f>
        <v>87.08797980547925</v>
      </c>
      <c r="K646" s="8">
        <f>(INDEX(Tariff!D:D,MATCH(Adaptation!A646,Tariff!A:A,0)))*100</f>
        <v>0</v>
      </c>
      <c r="L646" s="8">
        <v>39.31</v>
      </c>
      <c r="M646" s="8">
        <v>15.6</v>
      </c>
      <c r="N646" s="8">
        <v>0</v>
      </c>
      <c r="P646" s="15"/>
      <c r="Q646">
        <f t="shared" si="182"/>
        <v>3</v>
      </c>
      <c r="R646">
        <f t="shared" si="183"/>
        <v>2</v>
      </c>
      <c r="S646">
        <f t="shared" si="184"/>
        <v>1</v>
      </c>
      <c r="T646" s="36">
        <f t="shared" si="185"/>
        <v>4</v>
      </c>
      <c r="U646" s="36">
        <f t="shared" si="186"/>
        <v>1</v>
      </c>
      <c r="V646" s="36">
        <f t="shared" si="187"/>
        <v>1</v>
      </c>
      <c r="W646" s="36">
        <f t="shared" si="188"/>
        <v>1</v>
      </c>
      <c r="X646" s="36">
        <f t="shared" si="189"/>
        <v>4</v>
      </c>
      <c r="Y646" s="36">
        <f t="shared" si="190"/>
        <v>1</v>
      </c>
      <c r="Z646" s="36">
        <f t="shared" si="191"/>
        <v>3</v>
      </c>
      <c r="AA646" s="36">
        <f t="shared" si="192"/>
        <v>2</v>
      </c>
      <c r="AB646" s="36">
        <f t="shared" si="193"/>
        <v>1</v>
      </c>
      <c r="AC646" s="170">
        <f t="shared" si="194"/>
        <v>2.0909090909090908</v>
      </c>
      <c r="AD646" s="36">
        <f t="shared" si="195"/>
        <v>2</v>
      </c>
      <c r="AE646" s="36" t="str">
        <f t="shared" si="196"/>
        <v>Moderatly Suitable</v>
      </c>
      <c r="AF646" s="171">
        <f t="shared" si="197"/>
        <v>0.03</v>
      </c>
      <c r="AG646" s="36" t="str">
        <f t="shared" si="198"/>
        <v>Very Low</v>
      </c>
    </row>
    <row r="647" spans="1:33" x14ac:dyDescent="0.25">
      <c r="A647" t="str">
        <f>INDEX(Aquifer!A:A,MATCH(B647,Aquifer!C:C,0))</f>
        <v>punjab</v>
      </c>
      <c r="B647" s="29" t="s">
        <v>220</v>
      </c>
      <c r="C647" s="9">
        <v>4.8600213559828997</v>
      </c>
      <c r="D647" s="7">
        <f>INDEX(Aquifer!L:L,MATCH(B647,Aquifer!C:C,0))*100</f>
        <v>187.83049885063787</v>
      </c>
      <c r="E647" s="7">
        <v>100</v>
      </c>
      <c r="F647" s="7">
        <v>86.447216512263111</v>
      </c>
      <c r="G647" s="8">
        <v>99</v>
      </c>
      <c r="H647" s="8">
        <f>INDEX(Aquifer!H:H,MATCH(B647,Aquifer!C:C,0))</f>
        <v>131.88999999999999</v>
      </c>
      <c r="I647" s="8">
        <f>INDEX(surface_water_body!E:E,MATCH(B647,surface_water_body!A:A,0))</f>
        <v>0.12481395359811877</v>
      </c>
      <c r="J647" s="8">
        <f>INDEX(Aquifer!J:J,MATCH(B647,Aquifer!C:C,0))*100</f>
        <v>91.503777355976524</v>
      </c>
      <c r="K647" s="8">
        <f>(INDEX(Tariff!D:D,MATCH(Adaptation!A647,Tariff!A:A,0)))*100</f>
        <v>0</v>
      </c>
      <c r="L647" s="8">
        <v>55.120000000000005</v>
      </c>
      <c r="M647" s="8">
        <v>8.35</v>
      </c>
      <c r="N647" s="8">
        <v>0</v>
      </c>
      <c r="P647" s="15"/>
      <c r="Q647">
        <f t="shared" si="182"/>
        <v>3</v>
      </c>
      <c r="R647">
        <f t="shared" si="183"/>
        <v>2</v>
      </c>
      <c r="S647">
        <f t="shared" si="184"/>
        <v>1</v>
      </c>
      <c r="T647" s="36">
        <f t="shared" si="185"/>
        <v>4</v>
      </c>
      <c r="U647" s="36">
        <f t="shared" si="186"/>
        <v>1</v>
      </c>
      <c r="V647" s="36">
        <f t="shared" si="187"/>
        <v>1</v>
      </c>
      <c r="W647" s="36">
        <f t="shared" si="188"/>
        <v>1</v>
      </c>
      <c r="X647" s="36">
        <f t="shared" si="189"/>
        <v>4</v>
      </c>
      <c r="Y647" s="36">
        <f t="shared" si="190"/>
        <v>1</v>
      </c>
      <c r="Z647" s="36">
        <f t="shared" si="191"/>
        <v>2</v>
      </c>
      <c r="AA647" s="36">
        <f t="shared" si="192"/>
        <v>3</v>
      </c>
      <c r="AB647" s="36">
        <f t="shared" si="193"/>
        <v>1</v>
      </c>
      <c r="AC647" s="170">
        <f t="shared" si="194"/>
        <v>2.0909090909090908</v>
      </c>
      <c r="AD647" s="36">
        <f t="shared" si="195"/>
        <v>2</v>
      </c>
      <c r="AE647" s="36" t="str">
        <f t="shared" si="196"/>
        <v>Moderatly Suitable</v>
      </c>
      <c r="AF647" s="171">
        <f t="shared" si="197"/>
        <v>0.03</v>
      </c>
      <c r="AG647" s="36" t="str">
        <f t="shared" si="198"/>
        <v>Very Low</v>
      </c>
    </row>
    <row r="648" spans="1:33" x14ac:dyDescent="0.25">
      <c r="A648" t="str">
        <f>INDEX(Aquifer!A:A,MATCH(B648,Aquifer!C:C,0))</f>
        <v>punjab</v>
      </c>
      <c r="B648" s="29" t="s">
        <v>221</v>
      </c>
      <c r="C648" s="8">
        <v>4.88</v>
      </c>
      <c r="D648" s="7">
        <f>INDEX(Aquifer!L:L,MATCH(B648,Aquifer!C:C,0))*100</f>
        <v>199.15029525477587</v>
      </c>
      <c r="E648" s="7">
        <v>99.7</v>
      </c>
      <c r="F648" s="7">
        <v>84.31664510459639</v>
      </c>
      <c r="G648" s="8">
        <v>96</v>
      </c>
      <c r="H648" s="8">
        <f>INDEX(Aquifer!H:H,MATCH(B648,Aquifer!C:C,0))</f>
        <v>98.94</v>
      </c>
      <c r="I648" s="8">
        <f>INDEX(surface_water_body!E:E,MATCH(B648,surface_water_body!A:A,0))</f>
        <v>0.25259614967258709</v>
      </c>
      <c r="J648" s="8">
        <f>INDEX(Aquifer!J:J,MATCH(B648,Aquifer!C:C,0))*100</f>
        <v>86.216859358856283</v>
      </c>
      <c r="K648" s="8">
        <f>(INDEX(Tariff!D:D,MATCH(Adaptation!A648,Tariff!A:A,0)))*100</f>
        <v>0</v>
      </c>
      <c r="L648" s="8">
        <v>44.440000000000005</v>
      </c>
      <c r="M648" s="8">
        <v>12.2</v>
      </c>
      <c r="N648" s="8">
        <v>0</v>
      </c>
      <c r="P648" s="15"/>
      <c r="Q648">
        <f t="shared" si="182"/>
        <v>3</v>
      </c>
      <c r="R648">
        <f t="shared" si="183"/>
        <v>2</v>
      </c>
      <c r="S648">
        <f t="shared" si="184"/>
        <v>1</v>
      </c>
      <c r="T648" s="36">
        <f t="shared" si="185"/>
        <v>4</v>
      </c>
      <c r="U648" s="36">
        <f t="shared" si="186"/>
        <v>1</v>
      </c>
      <c r="V648" s="36">
        <f t="shared" si="187"/>
        <v>2</v>
      </c>
      <c r="W648" s="36">
        <f t="shared" si="188"/>
        <v>1</v>
      </c>
      <c r="X648" s="36">
        <f t="shared" si="189"/>
        <v>4</v>
      </c>
      <c r="Y648" s="36">
        <f t="shared" si="190"/>
        <v>1</v>
      </c>
      <c r="Z648" s="36">
        <f t="shared" si="191"/>
        <v>3</v>
      </c>
      <c r="AA648" s="36">
        <f t="shared" si="192"/>
        <v>2</v>
      </c>
      <c r="AB648" s="36">
        <f t="shared" si="193"/>
        <v>1</v>
      </c>
      <c r="AC648" s="170">
        <f t="shared" si="194"/>
        <v>2.1818181818181817</v>
      </c>
      <c r="AD648" s="36">
        <f t="shared" si="195"/>
        <v>2</v>
      </c>
      <c r="AE648" s="36" t="str">
        <f t="shared" si="196"/>
        <v>Moderatly Suitable</v>
      </c>
      <c r="AF648" s="171">
        <f t="shared" si="197"/>
        <v>4.4999999999999998E-2</v>
      </c>
      <c r="AG648" s="36" t="str">
        <f t="shared" si="198"/>
        <v>Very Low</v>
      </c>
    </row>
    <row r="649" spans="1:33" x14ac:dyDescent="0.25">
      <c r="A649" t="str">
        <f>INDEX(Aquifer!A:A,MATCH(B649,Aquifer!C:C,0))</f>
        <v>punjab</v>
      </c>
      <c r="B649" s="29" t="s">
        <v>222</v>
      </c>
      <c r="C649" s="8">
        <v>4.9000000000000004</v>
      </c>
      <c r="D649" s="7">
        <f>INDEX(Aquifer!L:L,MATCH(B649,Aquifer!C:C,0))*100</f>
        <v>199.11934300192206</v>
      </c>
      <c r="E649" s="7">
        <v>99.9</v>
      </c>
      <c r="F649" s="7">
        <v>83.99622205897785</v>
      </c>
      <c r="G649" s="8">
        <v>89</v>
      </c>
      <c r="H649" s="8">
        <f>INDEX(Aquifer!H:H,MATCH(B649,Aquifer!C:C,0))</f>
        <v>24.13</v>
      </c>
      <c r="I649" s="8">
        <f>INDEX(surface_water_body!E:E,MATCH(B649,surface_water_body!A:A,0))</f>
        <v>0.33134527503337624</v>
      </c>
      <c r="J649" s="8">
        <f>INDEX(Aquifer!J:J,MATCH(B649,Aquifer!C:C,0))*100</f>
        <v>86.734133283825827</v>
      </c>
      <c r="K649" s="8">
        <f>(INDEX(Tariff!D:D,MATCH(Adaptation!A649,Tariff!A:A,0)))*100</f>
        <v>0</v>
      </c>
      <c r="L649" s="8">
        <v>36.11</v>
      </c>
      <c r="M649" s="8">
        <v>3.1579999999999999</v>
      </c>
      <c r="N649" s="8">
        <v>0</v>
      </c>
      <c r="P649" s="15"/>
      <c r="Q649">
        <f t="shared" si="182"/>
        <v>3</v>
      </c>
      <c r="R649">
        <f t="shared" si="183"/>
        <v>2</v>
      </c>
      <c r="S649">
        <f t="shared" si="184"/>
        <v>1</v>
      </c>
      <c r="T649" s="36">
        <f t="shared" si="185"/>
        <v>4</v>
      </c>
      <c r="U649" s="36">
        <f t="shared" si="186"/>
        <v>1</v>
      </c>
      <c r="V649" s="36">
        <f t="shared" si="187"/>
        <v>4</v>
      </c>
      <c r="W649" s="36">
        <f t="shared" si="188"/>
        <v>1</v>
      </c>
      <c r="X649" s="36">
        <f t="shared" si="189"/>
        <v>4</v>
      </c>
      <c r="Y649" s="36">
        <f t="shared" si="190"/>
        <v>1</v>
      </c>
      <c r="Z649" s="36">
        <f t="shared" si="191"/>
        <v>3</v>
      </c>
      <c r="AA649" s="36">
        <f t="shared" si="192"/>
        <v>4</v>
      </c>
      <c r="AB649" s="36">
        <f t="shared" si="193"/>
        <v>1</v>
      </c>
      <c r="AC649" s="170">
        <f t="shared" si="194"/>
        <v>2.5454545454545454</v>
      </c>
      <c r="AD649" s="36">
        <f t="shared" si="195"/>
        <v>3</v>
      </c>
      <c r="AE649" s="36" t="str">
        <f t="shared" si="196"/>
        <v>Highly Suitable</v>
      </c>
      <c r="AF649" s="171">
        <f t="shared" si="197"/>
        <v>0.22</v>
      </c>
      <c r="AG649" s="36" t="str">
        <f t="shared" si="198"/>
        <v>Low</v>
      </c>
    </row>
    <row r="650" spans="1:33" x14ac:dyDescent="0.25">
      <c r="A650" t="str">
        <f>INDEX(Aquifer!A:A,MATCH(B650,Aquifer!C:C,0))</f>
        <v>punjab</v>
      </c>
      <c r="B650" s="29" t="s">
        <v>223</v>
      </c>
      <c r="C650" s="9">
        <v>4.7866689146550003</v>
      </c>
      <c r="D650" s="7">
        <f>INDEX(Aquifer!L:L,MATCH(B650,Aquifer!C:C,0))*100</f>
        <v>196.74202179223701</v>
      </c>
      <c r="E650" s="7">
        <v>99.7</v>
      </c>
      <c r="F650" s="7">
        <v>70.358737410445443</v>
      </c>
      <c r="G650" s="8">
        <v>99</v>
      </c>
      <c r="H650" s="8">
        <f>INDEX(Aquifer!H:H,MATCH(B650,Aquifer!C:C,0))</f>
        <v>214.72</v>
      </c>
      <c r="I650" s="8">
        <f>INDEX(surface_water_body!E:E,MATCH(B650,surface_water_body!A:A,0))</f>
        <v>0.42580436746255795</v>
      </c>
      <c r="J650" s="8">
        <f>INDEX(Aquifer!J:J,MATCH(B650,Aquifer!C:C,0))*100</f>
        <v>80.01576176159405</v>
      </c>
      <c r="K650" s="8">
        <f>(INDEX(Tariff!D:D,MATCH(Adaptation!A650,Tariff!A:A,0)))*100</f>
        <v>0</v>
      </c>
      <c r="L650" s="8">
        <v>95.199999999999989</v>
      </c>
      <c r="M650" s="8">
        <v>28.2</v>
      </c>
      <c r="N650" s="8">
        <v>0</v>
      </c>
      <c r="P650" s="15"/>
      <c r="Q650">
        <f t="shared" si="182"/>
        <v>3</v>
      </c>
      <c r="R650">
        <f t="shared" si="183"/>
        <v>2</v>
      </c>
      <c r="S650">
        <f t="shared" si="184"/>
        <v>1</v>
      </c>
      <c r="T650" s="36">
        <f t="shared" si="185"/>
        <v>4</v>
      </c>
      <c r="U650" s="36">
        <f t="shared" si="186"/>
        <v>1</v>
      </c>
      <c r="V650" s="36">
        <f t="shared" si="187"/>
        <v>1</v>
      </c>
      <c r="W650" s="36">
        <f t="shared" si="188"/>
        <v>1</v>
      </c>
      <c r="X650" s="36">
        <f t="shared" si="189"/>
        <v>4</v>
      </c>
      <c r="Y650" s="36">
        <f t="shared" si="190"/>
        <v>1</v>
      </c>
      <c r="Z650" s="36">
        <f t="shared" si="191"/>
        <v>1</v>
      </c>
      <c r="AA650" s="36">
        <f t="shared" si="192"/>
        <v>1</v>
      </c>
      <c r="AB650" s="36">
        <f t="shared" si="193"/>
        <v>1</v>
      </c>
      <c r="AC650" s="170">
        <f t="shared" si="194"/>
        <v>1.8181818181818181</v>
      </c>
      <c r="AD650" s="36">
        <f t="shared" si="195"/>
        <v>2</v>
      </c>
      <c r="AE650" s="36" t="str">
        <f t="shared" si="196"/>
        <v>Moderatly Suitable</v>
      </c>
      <c r="AF650" s="171">
        <f t="shared" si="197"/>
        <v>1E-3</v>
      </c>
      <c r="AG650" s="36" t="str">
        <f t="shared" si="198"/>
        <v>Very Low</v>
      </c>
    </row>
    <row r="651" spans="1:33" x14ac:dyDescent="0.25">
      <c r="A651" t="str">
        <f>INDEX(Aquifer!A:A,MATCH(B651,Aquifer!C:C,0))</f>
        <v>punjab</v>
      </c>
      <c r="B651" s="29" t="s">
        <v>224</v>
      </c>
      <c r="C651" s="8">
        <v>4.6100000000000003</v>
      </c>
      <c r="D651" s="7">
        <f>INDEX(Aquifer!L:L,MATCH(B651,Aquifer!C:C,0))*100</f>
        <v>198.52622637502654</v>
      </c>
      <c r="E651" s="7">
        <v>55.2</v>
      </c>
      <c r="F651" s="7">
        <v>54.576300933103226</v>
      </c>
      <c r="G651" s="8">
        <v>100</v>
      </c>
      <c r="H651" s="8">
        <f>INDEX(Aquifer!H:H,MATCH(B651,Aquifer!C:C,0))</f>
        <v>51.47</v>
      </c>
      <c r="I651" s="8">
        <f>INDEX(surface_water_body!E:E,MATCH(B651,surface_water_body!A:A,0))</f>
        <v>6.5594795637243825E-2</v>
      </c>
      <c r="J651" s="8">
        <f>INDEX(Aquifer!J:J,MATCH(B651,Aquifer!C:C,0))*100</f>
        <v>50.330262285970797</v>
      </c>
      <c r="K651" s="8">
        <f>(INDEX(Tariff!D:D,MATCH(Adaptation!A651,Tariff!A:A,0)))*100</f>
        <v>0</v>
      </c>
      <c r="L651" s="8">
        <v>68.13</v>
      </c>
      <c r="M651" s="8">
        <v>6.2723757692608837</v>
      </c>
      <c r="N651" s="8">
        <v>0</v>
      </c>
      <c r="P651" s="15"/>
      <c r="Q651">
        <f t="shared" si="182"/>
        <v>3</v>
      </c>
      <c r="R651">
        <f t="shared" si="183"/>
        <v>2</v>
      </c>
      <c r="S651">
        <f t="shared" si="184"/>
        <v>2</v>
      </c>
      <c r="T651" s="36">
        <f t="shared" si="185"/>
        <v>3</v>
      </c>
      <c r="U651" s="36">
        <f t="shared" si="186"/>
        <v>1</v>
      </c>
      <c r="V651" s="36">
        <f t="shared" si="187"/>
        <v>3</v>
      </c>
      <c r="W651" s="36">
        <f t="shared" si="188"/>
        <v>1</v>
      </c>
      <c r="X651" s="36">
        <f t="shared" si="189"/>
        <v>3</v>
      </c>
      <c r="Y651" s="36">
        <f t="shared" si="190"/>
        <v>1</v>
      </c>
      <c r="Z651" s="36">
        <f t="shared" si="191"/>
        <v>2</v>
      </c>
      <c r="AA651" s="36">
        <f t="shared" si="192"/>
        <v>3</v>
      </c>
      <c r="AB651" s="36">
        <f t="shared" si="193"/>
        <v>1</v>
      </c>
      <c r="AC651" s="170">
        <f t="shared" si="194"/>
        <v>2.1818181818181817</v>
      </c>
      <c r="AD651" s="36">
        <f t="shared" si="195"/>
        <v>2</v>
      </c>
      <c r="AE651" s="36" t="str">
        <f t="shared" si="196"/>
        <v>Moderatly Suitable</v>
      </c>
      <c r="AF651" s="171">
        <f t="shared" si="197"/>
        <v>4.4999999999999998E-2</v>
      </c>
      <c r="AG651" s="36" t="str">
        <f t="shared" si="198"/>
        <v>Very Low</v>
      </c>
    </row>
    <row r="652" spans="1:33" x14ac:dyDescent="0.25">
      <c r="A652" t="str">
        <f>INDEX(Aquifer!A:A,MATCH(B652,Aquifer!C:C,0))</f>
        <v>gujarat</v>
      </c>
      <c r="B652" s="29" t="s">
        <v>225</v>
      </c>
      <c r="C652" s="9">
        <v>5.5329163735696003</v>
      </c>
      <c r="D652" s="7">
        <f>INDEX(Aquifer!L:L,MATCH(B652,Aquifer!C:C,0))*100</f>
        <v>193.22365008932175</v>
      </c>
      <c r="E652" s="7">
        <v>71.7</v>
      </c>
      <c r="F652" s="7">
        <v>68.463088214131531</v>
      </c>
      <c r="G652" s="8">
        <v>95</v>
      </c>
      <c r="H652" s="8">
        <f>INDEX(Aquifer!H:H,MATCH(B652,Aquifer!C:C,0))</f>
        <v>115.52</v>
      </c>
      <c r="I652" s="8">
        <f>INDEX(surface_water_body!E:E,MATCH(B652,surface_water_body!A:A,0))</f>
        <v>0.68593064212416976</v>
      </c>
      <c r="J652" s="8">
        <f>INDEX(Aquifer!J:J,MATCH(B652,Aquifer!C:C,0))*100</f>
        <v>64.44748159757556</v>
      </c>
      <c r="K652" s="8">
        <f>(INDEX(Tariff!D:D,MATCH(Adaptation!A652,Tariff!A:A,0)))*100</f>
        <v>60</v>
      </c>
      <c r="L652" s="8">
        <v>97.66</v>
      </c>
      <c r="M652" s="8">
        <v>39.299999999999997</v>
      </c>
      <c r="N652" s="8">
        <v>59</v>
      </c>
      <c r="P652" s="15"/>
      <c r="Q652">
        <f t="shared" si="182"/>
        <v>4</v>
      </c>
      <c r="R652">
        <f t="shared" si="183"/>
        <v>2</v>
      </c>
      <c r="S652">
        <f t="shared" si="184"/>
        <v>2</v>
      </c>
      <c r="T652" s="36">
        <f t="shared" si="185"/>
        <v>4</v>
      </c>
      <c r="U652" s="36">
        <f t="shared" si="186"/>
        <v>1</v>
      </c>
      <c r="V652" s="36">
        <f t="shared" si="187"/>
        <v>1</v>
      </c>
      <c r="W652" s="36">
        <f t="shared" si="188"/>
        <v>1</v>
      </c>
      <c r="X652" s="36">
        <f t="shared" si="189"/>
        <v>3</v>
      </c>
      <c r="Y652" s="36">
        <f t="shared" si="190"/>
        <v>1</v>
      </c>
      <c r="Z652" s="36">
        <f t="shared" si="191"/>
        <v>1</v>
      </c>
      <c r="AA652" s="36">
        <f t="shared" si="192"/>
        <v>1</v>
      </c>
      <c r="AB652" s="36">
        <f t="shared" si="193"/>
        <v>2</v>
      </c>
      <c r="AC652" s="170">
        <f t="shared" si="194"/>
        <v>2</v>
      </c>
      <c r="AD652" s="36">
        <f t="shared" si="195"/>
        <v>2</v>
      </c>
      <c r="AE652" s="36" t="str">
        <f t="shared" si="196"/>
        <v>Moderatly Suitable</v>
      </c>
      <c r="AF652" s="171">
        <f t="shared" si="197"/>
        <v>2.5000000000000001E-2</v>
      </c>
      <c r="AG652" s="36" t="str">
        <f t="shared" si="198"/>
        <v>Very Low</v>
      </c>
    </row>
    <row r="653" spans="1:33" x14ac:dyDescent="0.25">
      <c r="A653" t="str">
        <f>INDEX(Aquifer!A:A,MATCH(B653,Aquifer!C:C,0))</f>
        <v>punjab</v>
      </c>
      <c r="B653" s="29" t="s">
        <v>226</v>
      </c>
      <c r="C653" s="9">
        <v>4.6437930021743004</v>
      </c>
      <c r="D653" s="7">
        <f>INDEX(Aquifer!L:L,MATCH(B653,Aquifer!C:C,0))*100</f>
        <v>195.90140784390692</v>
      </c>
      <c r="E653" s="7">
        <v>95.3</v>
      </c>
      <c r="F653" s="7">
        <v>54.843075881905094</v>
      </c>
      <c r="G653" s="8">
        <v>90</v>
      </c>
      <c r="H653" s="8">
        <f>INDEX(Aquifer!H:H,MATCH(B653,Aquifer!C:C,0))</f>
        <v>141.99</v>
      </c>
      <c r="I653" s="8">
        <f>INDEX(surface_water_body!E:E,MATCH(B653,surface_water_body!A:A,0))</f>
        <v>0.26962734667949678</v>
      </c>
      <c r="J653" s="8">
        <f>INDEX(Aquifer!J:J,MATCH(B653,Aquifer!C:C,0))*100</f>
        <v>81.253768033077009</v>
      </c>
      <c r="K653" s="8">
        <f>(INDEX(Tariff!D:D,MATCH(Adaptation!A653,Tariff!A:A,0)))*100</f>
        <v>0</v>
      </c>
      <c r="L653" s="8">
        <v>90.64</v>
      </c>
      <c r="M653" s="8">
        <v>7.5</v>
      </c>
      <c r="N653" s="8">
        <v>0</v>
      </c>
      <c r="P653" s="15"/>
      <c r="Q653">
        <f t="shared" si="182"/>
        <v>3</v>
      </c>
      <c r="R653">
        <f t="shared" si="183"/>
        <v>2</v>
      </c>
      <c r="S653">
        <f t="shared" si="184"/>
        <v>1</v>
      </c>
      <c r="T653" s="36">
        <f t="shared" si="185"/>
        <v>3</v>
      </c>
      <c r="U653" s="36">
        <f t="shared" si="186"/>
        <v>1</v>
      </c>
      <c r="V653" s="36">
        <f t="shared" si="187"/>
        <v>1</v>
      </c>
      <c r="W653" s="36">
        <f t="shared" si="188"/>
        <v>1</v>
      </c>
      <c r="X653" s="36">
        <f t="shared" si="189"/>
        <v>4</v>
      </c>
      <c r="Y653" s="36">
        <f t="shared" si="190"/>
        <v>1</v>
      </c>
      <c r="Z653" s="36">
        <f t="shared" si="191"/>
        <v>1</v>
      </c>
      <c r="AA653" s="36">
        <f t="shared" si="192"/>
        <v>3</v>
      </c>
      <c r="AB653" s="36">
        <f t="shared" si="193"/>
        <v>1</v>
      </c>
      <c r="AC653" s="170">
        <f t="shared" si="194"/>
        <v>1.9090909090909092</v>
      </c>
      <c r="AD653" s="36">
        <f t="shared" si="195"/>
        <v>2</v>
      </c>
      <c r="AE653" s="36" t="str">
        <f t="shared" si="196"/>
        <v>Moderatly Suitable</v>
      </c>
      <c r="AF653" s="171">
        <f t="shared" si="197"/>
        <v>1.9E-2</v>
      </c>
      <c r="AG653" s="36" t="str">
        <f t="shared" si="198"/>
        <v>Very Low</v>
      </c>
    </row>
    <row r="654" spans="1:33" x14ac:dyDescent="0.25">
      <c r="A654" t="str">
        <f>INDEX(Aquifer!A:A,MATCH(B654,Aquifer!C:C,0))</f>
        <v>punjab</v>
      </c>
      <c r="B654" s="29" t="s">
        <v>227</v>
      </c>
      <c r="C654" s="8">
        <v>4.68</v>
      </c>
      <c r="D654" s="7">
        <f>INDEX(Aquifer!L:L,MATCH(B654,Aquifer!C:C,0))*100</f>
        <v>189.01456556981449</v>
      </c>
      <c r="E654" s="7">
        <v>83.2</v>
      </c>
      <c r="F654" s="7">
        <v>59.965342798848489</v>
      </c>
      <c r="G654" s="8">
        <v>60</v>
      </c>
      <c r="H654" s="8">
        <f>INDEX(Aquifer!H:H,MATCH(B654,Aquifer!C:C,0))</f>
        <v>98.56</v>
      </c>
      <c r="I654" s="8">
        <f>INDEX(surface_water_body!E:E,MATCH(B654,surface_water_body!A:A,0))</f>
        <v>0.11659954131054479</v>
      </c>
      <c r="J654" s="8">
        <f>INDEX(Aquifer!J:J,MATCH(B654,Aquifer!C:C,0))*100</f>
        <v>58.083552565374276</v>
      </c>
      <c r="K654" s="8">
        <f>(INDEX(Tariff!D:D,MATCH(Adaptation!A654,Tariff!A:A,0)))*100</f>
        <v>0</v>
      </c>
      <c r="L654" s="8">
        <v>93.7</v>
      </c>
      <c r="M654" s="8">
        <v>12.4</v>
      </c>
      <c r="N654" s="8">
        <v>0</v>
      </c>
      <c r="P654" s="15"/>
      <c r="Q654">
        <f t="shared" si="182"/>
        <v>3</v>
      </c>
      <c r="R654">
        <f t="shared" si="183"/>
        <v>2</v>
      </c>
      <c r="S654">
        <f t="shared" si="184"/>
        <v>1</v>
      </c>
      <c r="T654" s="36">
        <f t="shared" si="185"/>
        <v>3</v>
      </c>
      <c r="U654" s="36">
        <f t="shared" si="186"/>
        <v>2</v>
      </c>
      <c r="V654" s="36">
        <f t="shared" si="187"/>
        <v>2</v>
      </c>
      <c r="W654" s="36">
        <f t="shared" si="188"/>
        <v>1</v>
      </c>
      <c r="X654" s="36">
        <f t="shared" si="189"/>
        <v>3</v>
      </c>
      <c r="Y654" s="36">
        <f t="shared" si="190"/>
        <v>1</v>
      </c>
      <c r="Z654" s="36">
        <f t="shared" si="191"/>
        <v>1</v>
      </c>
      <c r="AA654" s="36">
        <f t="shared" si="192"/>
        <v>2</v>
      </c>
      <c r="AB654" s="36">
        <f t="shared" si="193"/>
        <v>1</v>
      </c>
      <c r="AC654" s="170">
        <f t="shared" si="194"/>
        <v>1.8181818181818181</v>
      </c>
      <c r="AD654" s="36">
        <f t="shared" si="195"/>
        <v>2</v>
      </c>
      <c r="AE654" s="36" t="str">
        <f t="shared" si="196"/>
        <v>Moderatly Suitable</v>
      </c>
      <c r="AF654" s="171">
        <f t="shared" si="197"/>
        <v>1E-3</v>
      </c>
      <c r="AG654" s="36" t="str">
        <f t="shared" si="198"/>
        <v>Very Low</v>
      </c>
    </row>
    <row r="655" spans="1:33" x14ac:dyDescent="0.25">
      <c r="A655" t="str">
        <f>INDEX(Aquifer!A:A,MATCH(B655,Aquifer!C:C,0))</f>
        <v>punjab</v>
      </c>
      <c r="B655" s="29" t="s">
        <v>228</v>
      </c>
      <c r="C655" s="9">
        <v>4.7135516080102002</v>
      </c>
      <c r="D655" s="7">
        <f>INDEX(Aquifer!L:L,MATCH(B655,Aquifer!C:C,0))*100</f>
        <v>188.2102207902447</v>
      </c>
      <c r="E655" s="7">
        <v>100</v>
      </c>
      <c r="F655" s="7">
        <v>66.692949203942376</v>
      </c>
      <c r="G655" s="8">
        <v>100</v>
      </c>
      <c r="H655" s="8">
        <f>INDEX(Aquifer!H:H,MATCH(B655,Aquifer!C:C,0))</f>
        <v>178.11</v>
      </c>
      <c r="I655" s="8">
        <f>INDEX(surface_water_body!E:E,MATCH(B655,surface_water_body!A:A,0))</f>
        <v>0.2506239979728957</v>
      </c>
      <c r="J655" s="8">
        <f>INDEX(Aquifer!J:J,MATCH(B655,Aquifer!C:C,0))*100</f>
        <v>83.136168759722267</v>
      </c>
      <c r="K655" s="8">
        <f>(INDEX(Tariff!D:D,MATCH(Adaptation!A655,Tariff!A:A,0)))*100</f>
        <v>0</v>
      </c>
      <c r="L655" s="8">
        <v>78.36999999999999</v>
      </c>
      <c r="M655" s="8">
        <v>15</v>
      </c>
      <c r="N655" s="8">
        <v>33.129999999999995</v>
      </c>
      <c r="P655" s="15"/>
      <c r="Q655">
        <f t="shared" si="182"/>
        <v>3</v>
      </c>
      <c r="R655">
        <f t="shared" si="183"/>
        <v>2</v>
      </c>
      <c r="S655">
        <f t="shared" si="184"/>
        <v>1</v>
      </c>
      <c r="T655" s="36">
        <f t="shared" si="185"/>
        <v>3</v>
      </c>
      <c r="U655" s="36">
        <f t="shared" si="186"/>
        <v>1</v>
      </c>
      <c r="V655" s="36">
        <f t="shared" si="187"/>
        <v>1</v>
      </c>
      <c r="W655" s="36">
        <f t="shared" si="188"/>
        <v>1</v>
      </c>
      <c r="X655" s="36">
        <f t="shared" si="189"/>
        <v>4</v>
      </c>
      <c r="Y655" s="36">
        <f t="shared" si="190"/>
        <v>1</v>
      </c>
      <c r="Z655" s="36">
        <f t="shared" si="191"/>
        <v>1</v>
      </c>
      <c r="AA655" s="36">
        <f t="shared" si="192"/>
        <v>2</v>
      </c>
      <c r="AB655" s="36">
        <f t="shared" si="193"/>
        <v>1</v>
      </c>
      <c r="AC655" s="170">
        <f t="shared" si="194"/>
        <v>1.8181818181818181</v>
      </c>
      <c r="AD655" s="36">
        <f t="shared" si="195"/>
        <v>2</v>
      </c>
      <c r="AE655" s="36" t="str">
        <f t="shared" si="196"/>
        <v>Moderatly Suitable</v>
      </c>
      <c r="AF655" s="171">
        <f t="shared" si="197"/>
        <v>1E-3</v>
      </c>
      <c r="AG655" s="36" t="str">
        <f t="shared" si="198"/>
        <v>Very Low</v>
      </c>
    </row>
    <row r="656" spans="1:33" x14ac:dyDescent="0.25">
      <c r="A656" t="str">
        <f>INDEX(Aquifer!A:A,MATCH(B656,Aquifer!C:C,0))</f>
        <v>punjab</v>
      </c>
      <c r="B656" s="29" t="s">
        <v>229</v>
      </c>
      <c r="C656" s="9">
        <v>4.7599295974925999</v>
      </c>
      <c r="D656" s="7">
        <f>INDEX(Aquifer!L:L,MATCH(B656,Aquifer!C:C,0))*100</f>
        <v>189.42444791046077</v>
      </c>
      <c r="E656" s="7">
        <v>100</v>
      </c>
      <c r="F656" s="7">
        <v>68.715423766319986</v>
      </c>
      <c r="G656" s="8">
        <v>99</v>
      </c>
      <c r="H656" s="8">
        <f>INDEX(Aquifer!H:H,MATCH(B656,Aquifer!C:C,0))</f>
        <v>221.04</v>
      </c>
      <c r="I656" s="8">
        <f>INDEX(surface_water_body!E:E,MATCH(B656,surface_water_body!A:A,0))</f>
        <v>0.70252419525975529</v>
      </c>
      <c r="J656" s="8">
        <f>INDEX(Aquifer!J:J,MATCH(B656,Aquifer!C:C,0))*100</f>
        <v>81.119811464193404</v>
      </c>
      <c r="K656" s="8">
        <f>(INDEX(Tariff!D:D,MATCH(Adaptation!A656,Tariff!A:A,0)))*100</f>
        <v>0</v>
      </c>
      <c r="L656" s="8">
        <v>94.62</v>
      </c>
      <c r="M656" s="8">
        <v>17.899999999999999</v>
      </c>
      <c r="N656" s="8">
        <v>0</v>
      </c>
      <c r="P656" s="15"/>
      <c r="Q656">
        <f t="shared" si="182"/>
        <v>3</v>
      </c>
      <c r="R656">
        <f t="shared" si="183"/>
        <v>2</v>
      </c>
      <c r="S656">
        <f t="shared" si="184"/>
        <v>1</v>
      </c>
      <c r="T656" s="36">
        <f t="shared" si="185"/>
        <v>4</v>
      </c>
      <c r="U656" s="36">
        <f t="shared" si="186"/>
        <v>1</v>
      </c>
      <c r="V656" s="36">
        <f t="shared" si="187"/>
        <v>1</v>
      </c>
      <c r="W656" s="36">
        <f t="shared" si="188"/>
        <v>1</v>
      </c>
      <c r="X656" s="36">
        <f t="shared" si="189"/>
        <v>4</v>
      </c>
      <c r="Y656" s="36">
        <f t="shared" si="190"/>
        <v>1</v>
      </c>
      <c r="Z656" s="36">
        <f t="shared" si="191"/>
        <v>1</v>
      </c>
      <c r="AA656" s="36">
        <f t="shared" si="192"/>
        <v>2</v>
      </c>
      <c r="AB656" s="36">
        <f t="shared" si="193"/>
        <v>1</v>
      </c>
      <c r="AC656" s="170">
        <f t="shared" si="194"/>
        <v>1.9090909090909092</v>
      </c>
      <c r="AD656" s="36">
        <f t="shared" si="195"/>
        <v>2</v>
      </c>
      <c r="AE656" s="36" t="str">
        <f t="shared" si="196"/>
        <v>Moderatly Suitable</v>
      </c>
      <c r="AF656" s="171">
        <f t="shared" si="197"/>
        <v>1.9E-2</v>
      </c>
      <c r="AG656" s="36" t="str">
        <f t="shared" si="198"/>
        <v>Very Low</v>
      </c>
    </row>
    <row r="657" spans="1:33" x14ac:dyDescent="0.25">
      <c r="A657" t="str">
        <f>INDEX(Aquifer!A:A,MATCH(B657,Aquifer!C:C,0))</f>
        <v>punjab</v>
      </c>
      <c r="B657" s="29" t="s">
        <v>230</v>
      </c>
      <c r="C657" s="9">
        <v>4.8393618041202</v>
      </c>
      <c r="D657" s="7">
        <f>INDEX(Aquifer!L:L,MATCH(B657,Aquifer!C:C,0))*100</f>
        <v>199.36943967535507</v>
      </c>
      <c r="E657" s="7">
        <v>100</v>
      </c>
      <c r="F657" s="7">
        <v>77.388210052591646</v>
      </c>
      <c r="G657" s="8">
        <v>81</v>
      </c>
      <c r="H657" s="8">
        <f>INDEX(Aquifer!H:H,MATCH(B657,Aquifer!C:C,0))</f>
        <v>313.41000000000003</v>
      </c>
      <c r="I657" s="8">
        <f>INDEX(surface_water_body!E:E,MATCH(B657,surface_water_body!A:A,0))</f>
        <v>0.23889012402244394</v>
      </c>
      <c r="J657" s="8">
        <f>INDEX(Aquifer!J:J,MATCH(B657,Aquifer!C:C,0))*100</f>
        <v>87.659350319299222</v>
      </c>
      <c r="K657" s="8">
        <f>(INDEX(Tariff!D:D,MATCH(Adaptation!A657,Tariff!A:A,0)))*100</f>
        <v>0</v>
      </c>
      <c r="L657" s="8">
        <v>83.8</v>
      </c>
      <c r="M657" s="8">
        <v>33.6</v>
      </c>
      <c r="N657" s="8">
        <v>0</v>
      </c>
      <c r="P657" s="15"/>
      <c r="Q657">
        <f t="shared" si="182"/>
        <v>3</v>
      </c>
      <c r="R657">
        <f t="shared" si="183"/>
        <v>2</v>
      </c>
      <c r="S657">
        <f t="shared" si="184"/>
        <v>1</v>
      </c>
      <c r="T657" s="36">
        <f t="shared" si="185"/>
        <v>4</v>
      </c>
      <c r="U657" s="36">
        <f t="shared" si="186"/>
        <v>1</v>
      </c>
      <c r="V657" s="36">
        <f t="shared" si="187"/>
        <v>1</v>
      </c>
      <c r="W657" s="36">
        <f t="shared" si="188"/>
        <v>1</v>
      </c>
      <c r="X657" s="36">
        <f t="shared" si="189"/>
        <v>4</v>
      </c>
      <c r="Y657" s="36">
        <f t="shared" si="190"/>
        <v>1</v>
      </c>
      <c r="Z657" s="36">
        <f t="shared" si="191"/>
        <v>1</v>
      </c>
      <c r="AA657" s="36">
        <f t="shared" si="192"/>
        <v>1</v>
      </c>
      <c r="AB657" s="36">
        <f t="shared" si="193"/>
        <v>1</v>
      </c>
      <c r="AC657" s="170">
        <f t="shared" si="194"/>
        <v>1.8181818181818181</v>
      </c>
      <c r="AD657" s="36">
        <f t="shared" si="195"/>
        <v>2</v>
      </c>
      <c r="AE657" s="36" t="str">
        <f t="shared" si="196"/>
        <v>Moderatly Suitable</v>
      </c>
      <c r="AF657" s="171">
        <f t="shared" si="197"/>
        <v>1E-3</v>
      </c>
      <c r="AG657" s="36" t="str">
        <f t="shared" si="198"/>
        <v>Very Low</v>
      </c>
    </row>
    <row r="658" spans="1:33" x14ac:dyDescent="0.25">
      <c r="A658" t="str">
        <f>INDEX(Aquifer!A:A,MATCH(B658,Aquifer!C:C,0))</f>
        <v>punjab</v>
      </c>
      <c r="B658" s="29" t="s">
        <v>231</v>
      </c>
      <c r="C658" s="9">
        <v>4.6815118137156997</v>
      </c>
      <c r="D658" s="7">
        <f>INDEX(Aquifer!L:L,MATCH(B658,Aquifer!C:C,0))*100</f>
        <v>165.69237290641851</v>
      </c>
      <c r="E658" s="7">
        <v>93.7</v>
      </c>
      <c r="F658" s="7">
        <v>56.701622580476872</v>
      </c>
      <c r="G658" s="8">
        <v>99</v>
      </c>
      <c r="H658" s="8">
        <f>INDEX(Aquifer!H:H,MATCH(B658,Aquifer!C:C,0))</f>
        <v>117.58</v>
      </c>
      <c r="I658" s="8">
        <f>INDEX(surface_water_body!E:E,MATCH(B658,surface_water_body!A:A,0))</f>
        <v>0.18283343976295419</v>
      </c>
      <c r="J658" s="8">
        <f>INDEX(Aquifer!J:J,MATCH(B658,Aquifer!C:C,0))*100</f>
        <v>59.800098447535419</v>
      </c>
      <c r="K658" s="8">
        <f>(INDEX(Tariff!D:D,MATCH(Adaptation!A658,Tariff!A:A,0)))*100</f>
        <v>0</v>
      </c>
      <c r="L658" s="8">
        <v>95.49</v>
      </c>
      <c r="M658" s="8">
        <v>13.6</v>
      </c>
      <c r="N658" s="8">
        <v>0</v>
      </c>
      <c r="P658" s="15"/>
      <c r="Q658">
        <f t="shared" si="182"/>
        <v>3</v>
      </c>
      <c r="R658">
        <f t="shared" si="183"/>
        <v>3</v>
      </c>
      <c r="S658">
        <f t="shared" si="184"/>
        <v>1</v>
      </c>
      <c r="T658" s="36">
        <f t="shared" si="185"/>
        <v>3</v>
      </c>
      <c r="U658" s="36">
        <f t="shared" si="186"/>
        <v>1</v>
      </c>
      <c r="V658" s="36">
        <f t="shared" si="187"/>
        <v>1</v>
      </c>
      <c r="W658" s="36">
        <f t="shared" si="188"/>
        <v>1</v>
      </c>
      <c r="X658" s="36">
        <f t="shared" si="189"/>
        <v>3</v>
      </c>
      <c r="Y658" s="36">
        <f t="shared" si="190"/>
        <v>1</v>
      </c>
      <c r="Z658" s="36">
        <f t="shared" si="191"/>
        <v>1</v>
      </c>
      <c r="AA658" s="36">
        <f t="shared" si="192"/>
        <v>2</v>
      </c>
      <c r="AB658" s="36">
        <f t="shared" si="193"/>
        <v>1</v>
      </c>
      <c r="AC658" s="170">
        <f t="shared" si="194"/>
        <v>1.8181818181818181</v>
      </c>
      <c r="AD658" s="36">
        <f t="shared" si="195"/>
        <v>2</v>
      </c>
      <c r="AE658" s="36" t="str">
        <f t="shared" si="196"/>
        <v>Moderatly Suitable</v>
      </c>
      <c r="AF658" s="171">
        <f t="shared" si="197"/>
        <v>1E-3</v>
      </c>
      <c r="AG658" s="36" t="str">
        <f t="shared" si="198"/>
        <v>Very Low</v>
      </c>
    </row>
    <row r="659" spans="1:33" x14ac:dyDescent="0.25">
      <c r="A659" t="str">
        <f>INDEX(Aquifer!A:A,MATCH(B659,Aquifer!C:C,0))</f>
        <v>punjab</v>
      </c>
      <c r="B659" s="29" t="s">
        <v>232</v>
      </c>
      <c r="C659" s="9">
        <v>4.7103559689966996</v>
      </c>
      <c r="D659" s="7">
        <f>INDEX(Aquifer!L:L,MATCH(B659,Aquifer!C:C,0))*100</f>
        <v>202.20841017234704</v>
      </c>
      <c r="E659" s="7">
        <v>100</v>
      </c>
      <c r="F659" s="7">
        <v>64.137250348351131</v>
      </c>
      <c r="G659" s="8">
        <v>94</v>
      </c>
      <c r="H659" s="8">
        <f>INDEX(Aquifer!H:H,MATCH(B659,Aquifer!C:C,0))</f>
        <v>237.4</v>
      </c>
      <c r="I659" s="8">
        <f>INDEX(surface_water_body!E:E,MATCH(B659,surface_water_body!A:A,0))</f>
        <v>0.13154796284525735</v>
      </c>
      <c r="J659" s="8">
        <f>INDEX(Aquifer!J:J,MATCH(B659,Aquifer!C:C,0))*100</f>
        <v>79.121057277187006</v>
      </c>
      <c r="K659" s="8">
        <f>(INDEX(Tariff!D:D,MATCH(Adaptation!A659,Tariff!A:A,0)))*100</f>
        <v>0</v>
      </c>
      <c r="L659" s="8">
        <v>97.289999999999992</v>
      </c>
      <c r="M659" s="8">
        <v>17.600000000000001</v>
      </c>
      <c r="N659" s="8">
        <v>0</v>
      </c>
      <c r="P659" s="15"/>
      <c r="Q659">
        <f t="shared" si="182"/>
        <v>3</v>
      </c>
      <c r="R659">
        <f t="shared" si="183"/>
        <v>2</v>
      </c>
      <c r="S659">
        <f t="shared" si="184"/>
        <v>1</v>
      </c>
      <c r="T659" s="36">
        <f t="shared" si="185"/>
        <v>3</v>
      </c>
      <c r="U659" s="36">
        <f t="shared" si="186"/>
        <v>1</v>
      </c>
      <c r="V659" s="36">
        <f t="shared" si="187"/>
        <v>1</v>
      </c>
      <c r="W659" s="36">
        <f t="shared" si="188"/>
        <v>1</v>
      </c>
      <c r="X659" s="36">
        <f t="shared" si="189"/>
        <v>4</v>
      </c>
      <c r="Y659" s="36">
        <f t="shared" si="190"/>
        <v>1</v>
      </c>
      <c r="Z659" s="36">
        <f t="shared" si="191"/>
        <v>1</v>
      </c>
      <c r="AA659" s="36">
        <f t="shared" si="192"/>
        <v>2</v>
      </c>
      <c r="AB659" s="36">
        <f t="shared" si="193"/>
        <v>1</v>
      </c>
      <c r="AC659" s="170">
        <f t="shared" si="194"/>
        <v>1.8181818181818181</v>
      </c>
      <c r="AD659" s="36">
        <f t="shared" si="195"/>
        <v>2</v>
      </c>
      <c r="AE659" s="36" t="str">
        <f t="shared" si="196"/>
        <v>Moderatly Suitable</v>
      </c>
      <c r="AF659" s="171">
        <f t="shared" si="197"/>
        <v>1E-3</v>
      </c>
      <c r="AG659" s="36" t="str">
        <f t="shared" si="198"/>
        <v>Very Low</v>
      </c>
    </row>
    <row r="660" spans="1:33" x14ac:dyDescent="0.25">
      <c r="A660" t="str">
        <f>INDEX(Aquifer!A:A,MATCH(B660,Aquifer!C:C,0))</f>
        <v>punjab</v>
      </c>
      <c r="B660" s="29" t="s">
        <v>233</v>
      </c>
      <c r="C660" s="8">
        <v>4.75</v>
      </c>
      <c r="D660" s="7">
        <f>INDEX(Aquifer!L:L,MATCH(B660,Aquifer!C:C,0))*100</f>
        <v>182.96903838099314</v>
      </c>
      <c r="E660" s="7">
        <v>100</v>
      </c>
      <c r="F660" s="7">
        <v>66.539791290005397</v>
      </c>
      <c r="G660" s="8">
        <v>100</v>
      </c>
      <c r="H660" s="8">
        <f>INDEX(Aquifer!H:H,MATCH(B660,Aquifer!C:C,0))</f>
        <v>213.98</v>
      </c>
      <c r="I660" s="8">
        <f>INDEX(surface_water_body!E:E,MATCH(B660,surface_water_body!A:A,0))</f>
        <v>0.18817049046284712</v>
      </c>
      <c r="J660" s="8">
        <f>INDEX(Aquifer!J:J,MATCH(B660,Aquifer!C:C,0))*100</f>
        <v>89.985462768534973</v>
      </c>
      <c r="K660" s="8">
        <f>(INDEX(Tariff!D:D,MATCH(Adaptation!A660,Tariff!A:A,0)))*100</f>
        <v>0</v>
      </c>
      <c r="L660" s="8">
        <v>75.91</v>
      </c>
      <c r="M660" s="8">
        <v>19.3</v>
      </c>
      <c r="N660" s="8">
        <v>0</v>
      </c>
      <c r="P660" s="15"/>
      <c r="Q660">
        <f t="shared" si="182"/>
        <v>3</v>
      </c>
      <c r="R660">
        <f t="shared" si="183"/>
        <v>2</v>
      </c>
      <c r="S660">
        <f t="shared" si="184"/>
        <v>1</v>
      </c>
      <c r="T660" s="36">
        <f t="shared" si="185"/>
        <v>3</v>
      </c>
      <c r="U660" s="36">
        <f t="shared" si="186"/>
        <v>1</v>
      </c>
      <c r="V660" s="36">
        <f t="shared" si="187"/>
        <v>1</v>
      </c>
      <c r="W660" s="36">
        <f t="shared" si="188"/>
        <v>1</v>
      </c>
      <c r="X660" s="36">
        <f t="shared" si="189"/>
        <v>4</v>
      </c>
      <c r="Y660" s="36">
        <f t="shared" si="190"/>
        <v>1</v>
      </c>
      <c r="Z660" s="36">
        <f t="shared" si="191"/>
        <v>1</v>
      </c>
      <c r="AA660" s="36">
        <f t="shared" si="192"/>
        <v>2</v>
      </c>
      <c r="AB660" s="36">
        <f t="shared" si="193"/>
        <v>1</v>
      </c>
      <c r="AC660" s="170">
        <f t="shared" si="194"/>
        <v>1.8181818181818181</v>
      </c>
      <c r="AD660" s="36">
        <f t="shared" si="195"/>
        <v>2</v>
      </c>
      <c r="AE660" s="36" t="str">
        <f t="shared" si="196"/>
        <v>Moderatly Suitable</v>
      </c>
      <c r="AF660" s="171">
        <f t="shared" si="197"/>
        <v>1E-3</v>
      </c>
      <c r="AG660" s="36" t="str">
        <f t="shared" si="198"/>
        <v>Very Low</v>
      </c>
    </row>
    <row r="661" spans="1:33" x14ac:dyDescent="0.25">
      <c r="A661" t="str">
        <f>INDEX(Aquifer!A:A,MATCH(B661,Aquifer!C:C,0))</f>
        <v>punjab</v>
      </c>
      <c r="B661" s="29" t="s">
        <v>234</v>
      </c>
      <c r="C661" s="9">
        <v>4.7090720843243998</v>
      </c>
      <c r="D661" s="7">
        <f>INDEX(Aquifer!L:L,MATCH(B661,Aquifer!C:C,0))*100</f>
        <v>171.06034971312272</v>
      </c>
      <c r="E661" s="7">
        <v>100</v>
      </c>
      <c r="F661" s="7">
        <v>65.724076447317103</v>
      </c>
      <c r="G661" s="8">
        <v>95</v>
      </c>
      <c r="H661" s="8">
        <f>INDEX(Aquifer!H:H,MATCH(B661,Aquifer!C:C,0))</f>
        <v>263.60000000000002</v>
      </c>
      <c r="I661" s="8">
        <f>INDEX(surface_water_body!E:E,MATCH(B661,surface_water_body!A:A,0))</f>
        <v>0.24279897159732838</v>
      </c>
      <c r="J661" s="8">
        <f>INDEX(Aquifer!J:J,MATCH(B661,Aquifer!C:C,0))*100</f>
        <v>90.803608990924928</v>
      </c>
      <c r="K661" s="8">
        <f>(INDEX(Tariff!D:D,MATCH(Adaptation!A661,Tariff!A:A,0)))*100</f>
        <v>0</v>
      </c>
      <c r="L661" s="8">
        <v>98.87</v>
      </c>
      <c r="M661" s="8">
        <v>24.28</v>
      </c>
      <c r="N661" s="8">
        <v>0</v>
      </c>
      <c r="P661" s="15"/>
      <c r="Q661">
        <f t="shared" si="182"/>
        <v>3</v>
      </c>
      <c r="R661">
        <f t="shared" si="183"/>
        <v>3</v>
      </c>
      <c r="S661">
        <f t="shared" si="184"/>
        <v>1</v>
      </c>
      <c r="T661" s="36">
        <f t="shared" si="185"/>
        <v>3</v>
      </c>
      <c r="U661" s="36">
        <f t="shared" si="186"/>
        <v>1</v>
      </c>
      <c r="V661" s="36">
        <f t="shared" si="187"/>
        <v>1</v>
      </c>
      <c r="W661" s="36">
        <f t="shared" si="188"/>
        <v>1</v>
      </c>
      <c r="X661" s="36">
        <f t="shared" si="189"/>
        <v>4</v>
      </c>
      <c r="Y661" s="36">
        <f t="shared" si="190"/>
        <v>1</v>
      </c>
      <c r="Z661" s="36">
        <f t="shared" si="191"/>
        <v>1</v>
      </c>
      <c r="AA661" s="36">
        <f t="shared" si="192"/>
        <v>1</v>
      </c>
      <c r="AB661" s="36">
        <f t="shared" si="193"/>
        <v>1</v>
      </c>
      <c r="AC661" s="170">
        <f t="shared" si="194"/>
        <v>1.8181818181818181</v>
      </c>
      <c r="AD661" s="36">
        <f t="shared" si="195"/>
        <v>2</v>
      </c>
      <c r="AE661" s="36" t="str">
        <f t="shared" si="196"/>
        <v>Moderatly Suitable</v>
      </c>
      <c r="AF661" s="171">
        <f t="shared" si="197"/>
        <v>1E-3</v>
      </c>
      <c r="AG661" s="36" t="str">
        <f t="shared" si="198"/>
        <v>Very Low</v>
      </c>
    </row>
    <row r="662" spans="1:33" x14ac:dyDescent="0.25">
      <c r="A662" t="str">
        <f>INDEX(Aquifer!A:A,MATCH(B662,Aquifer!C:C,0))</f>
        <v>punjab</v>
      </c>
      <c r="B662" s="29" t="s">
        <v>235</v>
      </c>
      <c r="C662" s="8">
        <v>4.75</v>
      </c>
      <c r="D662" s="7">
        <f>INDEX(Aquifer!L:L,MATCH(B662,Aquifer!C:C,0))*100</f>
        <v>186.40303571078383</v>
      </c>
      <c r="E662" s="7">
        <v>100</v>
      </c>
      <c r="F662" s="7">
        <v>68.656162130617005</v>
      </c>
      <c r="G662" s="8">
        <v>83</v>
      </c>
      <c r="H662" s="8">
        <f>INDEX(Aquifer!H:H,MATCH(B662,Aquifer!C:C,0))</f>
        <v>215.61</v>
      </c>
      <c r="I662" s="8">
        <f>INDEX(surface_water_body!E:E,MATCH(B662,surface_water_body!A:A,0))</f>
        <v>0.63227784677140098</v>
      </c>
      <c r="J662" s="8">
        <f>INDEX(Aquifer!J:J,MATCH(B662,Aquifer!C:C,0))*100</f>
        <v>88.855007057101531</v>
      </c>
      <c r="K662" s="8">
        <f>(INDEX(Tariff!D:D,MATCH(Adaptation!A662,Tariff!A:A,0)))*100</f>
        <v>0</v>
      </c>
      <c r="L662" s="8">
        <v>97.59</v>
      </c>
      <c r="M662" s="8">
        <v>23.5</v>
      </c>
      <c r="N662" s="8">
        <v>0</v>
      </c>
      <c r="P662" s="15"/>
      <c r="Q662">
        <f t="shared" si="182"/>
        <v>3</v>
      </c>
      <c r="R662">
        <f t="shared" si="183"/>
        <v>2</v>
      </c>
      <c r="S662">
        <f t="shared" si="184"/>
        <v>1</v>
      </c>
      <c r="T662" s="36">
        <f t="shared" si="185"/>
        <v>4</v>
      </c>
      <c r="U662" s="36">
        <f t="shared" si="186"/>
        <v>1</v>
      </c>
      <c r="V662" s="36">
        <f t="shared" si="187"/>
        <v>1</v>
      </c>
      <c r="W662" s="36">
        <f t="shared" si="188"/>
        <v>1</v>
      </c>
      <c r="X662" s="36">
        <f t="shared" si="189"/>
        <v>4</v>
      </c>
      <c r="Y662" s="36">
        <f t="shared" si="190"/>
        <v>1</v>
      </c>
      <c r="Z662" s="36">
        <f t="shared" si="191"/>
        <v>1</v>
      </c>
      <c r="AA662" s="36">
        <f t="shared" si="192"/>
        <v>1</v>
      </c>
      <c r="AB662" s="36">
        <f t="shared" si="193"/>
        <v>1</v>
      </c>
      <c r="AC662" s="170">
        <f t="shared" si="194"/>
        <v>1.8181818181818181</v>
      </c>
      <c r="AD662" s="36">
        <f t="shared" si="195"/>
        <v>2</v>
      </c>
      <c r="AE662" s="36" t="str">
        <f t="shared" si="196"/>
        <v>Moderatly Suitable</v>
      </c>
      <c r="AF662" s="171">
        <f t="shared" si="197"/>
        <v>1E-3</v>
      </c>
      <c r="AG662" s="36" t="str">
        <f t="shared" si="198"/>
        <v>Very Low</v>
      </c>
    </row>
    <row r="663" spans="1:33" x14ac:dyDescent="0.25">
      <c r="A663" t="str">
        <f>INDEX(Aquifer!A:A,MATCH(B663,Aquifer!C:C,0))</f>
        <v>punjab</v>
      </c>
      <c r="B663" s="29" t="s">
        <v>236</v>
      </c>
      <c r="C663" s="8">
        <v>4.8</v>
      </c>
      <c r="D663" s="7">
        <f>INDEX(Aquifer!L:L,MATCH(B663,Aquifer!C:C,0))*100</f>
        <v>200.10887400542822</v>
      </c>
      <c r="E663" s="7">
        <v>100</v>
      </c>
      <c r="F663" s="7">
        <v>76.702048735947045</v>
      </c>
      <c r="G663" s="8">
        <v>96</v>
      </c>
      <c r="H663" s="8">
        <f>INDEX(Aquifer!H:H,MATCH(B663,Aquifer!C:C,0))</f>
        <v>237.22</v>
      </c>
      <c r="I663" s="8">
        <f>INDEX(surface_water_body!E:E,MATCH(B663,surface_water_body!A:A,0))</f>
        <v>0.124784646079175</v>
      </c>
      <c r="J663" s="8">
        <f>INDEX(Aquifer!J:J,MATCH(B663,Aquifer!C:C,0))*100</f>
        <v>86.747236023454633</v>
      </c>
      <c r="K663" s="8">
        <f>(INDEX(Tariff!D:D,MATCH(Adaptation!A663,Tariff!A:A,0)))*100</f>
        <v>0</v>
      </c>
      <c r="L663" s="8">
        <v>75.570000000000007</v>
      </c>
      <c r="M663" s="8">
        <v>24.9</v>
      </c>
      <c r="N663" s="8">
        <v>0</v>
      </c>
      <c r="P663" s="15"/>
      <c r="Q663">
        <f t="shared" si="182"/>
        <v>3</v>
      </c>
      <c r="R663">
        <f t="shared" si="183"/>
        <v>2</v>
      </c>
      <c r="S663">
        <f t="shared" si="184"/>
        <v>1</v>
      </c>
      <c r="T663" s="36">
        <f t="shared" si="185"/>
        <v>4</v>
      </c>
      <c r="U663" s="36">
        <f t="shared" si="186"/>
        <v>1</v>
      </c>
      <c r="V663" s="36">
        <f t="shared" si="187"/>
        <v>1</v>
      </c>
      <c r="W663" s="36">
        <f t="shared" si="188"/>
        <v>1</v>
      </c>
      <c r="X663" s="36">
        <f t="shared" si="189"/>
        <v>4</v>
      </c>
      <c r="Y663" s="36">
        <f t="shared" si="190"/>
        <v>1</v>
      </c>
      <c r="Z663" s="36">
        <f t="shared" si="191"/>
        <v>1</v>
      </c>
      <c r="AA663" s="36">
        <f t="shared" si="192"/>
        <v>1</v>
      </c>
      <c r="AB663" s="36">
        <f t="shared" si="193"/>
        <v>1</v>
      </c>
      <c r="AC663" s="170">
        <f t="shared" si="194"/>
        <v>1.8181818181818181</v>
      </c>
      <c r="AD663" s="36">
        <f t="shared" si="195"/>
        <v>2</v>
      </c>
      <c r="AE663" s="36" t="str">
        <f t="shared" si="196"/>
        <v>Moderatly Suitable</v>
      </c>
      <c r="AF663" s="171">
        <f t="shared" si="197"/>
        <v>1E-3</v>
      </c>
      <c r="AG663" s="36" t="str">
        <f t="shared" si="198"/>
        <v>Very Low</v>
      </c>
    </row>
    <row r="664" spans="1:33" x14ac:dyDescent="0.25">
      <c r="A664" t="str">
        <f>INDEX(Aquifer!A:A,MATCH(B664,Aquifer!C:C,0))</f>
        <v>punjab</v>
      </c>
      <c r="B664" s="29" t="s">
        <v>237</v>
      </c>
      <c r="C664" s="8">
        <v>4.71</v>
      </c>
      <c r="D664" s="7">
        <f>INDEX(Aquifer!L:L,MATCH(B664,Aquifer!C:C,0))*100</f>
        <v>192.93835770288047</v>
      </c>
      <c r="E664" s="7">
        <v>96.3</v>
      </c>
      <c r="F664" s="7">
        <v>65.87819318057231</v>
      </c>
      <c r="G664" s="8">
        <v>99</v>
      </c>
      <c r="H664" s="8">
        <f>INDEX(Aquifer!H:H,MATCH(B664,Aquifer!C:C,0))</f>
        <v>123.24</v>
      </c>
      <c r="I664" s="8">
        <f>INDEX(surface_water_body!E:E,MATCH(B664,surface_water_body!A:A,0))</f>
        <v>0</v>
      </c>
      <c r="J664" s="8">
        <f>INDEX(Aquifer!J:J,MATCH(B664,Aquifer!C:C,0))*100</f>
        <v>73.836470040041377</v>
      </c>
      <c r="K664" s="8">
        <f>(INDEX(Tariff!D:D,MATCH(Adaptation!A664,Tariff!A:A,0)))*100</f>
        <v>0</v>
      </c>
      <c r="L664" s="8">
        <v>96.41</v>
      </c>
      <c r="M664" s="8">
        <v>19.600000000000001</v>
      </c>
      <c r="N664" s="8">
        <v>0</v>
      </c>
      <c r="P664" s="15"/>
      <c r="Q664">
        <f t="shared" si="182"/>
        <v>3</v>
      </c>
      <c r="R664">
        <f t="shared" si="183"/>
        <v>2</v>
      </c>
      <c r="S664">
        <f t="shared" si="184"/>
        <v>1</v>
      </c>
      <c r="T664" s="36">
        <f t="shared" si="185"/>
        <v>3</v>
      </c>
      <c r="U664" s="36">
        <f t="shared" si="186"/>
        <v>1</v>
      </c>
      <c r="V664" s="36">
        <f t="shared" si="187"/>
        <v>1</v>
      </c>
      <c r="W664" s="36">
        <f t="shared" si="188"/>
        <v>1</v>
      </c>
      <c r="X664" s="36">
        <f t="shared" si="189"/>
        <v>3</v>
      </c>
      <c r="Y664" s="36">
        <f t="shared" si="190"/>
        <v>1</v>
      </c>
      <c r="Z664" s="36">
        <f t="shared" si="191"/>
        <v>1</v>
      </c>
      <c r="AA664" s="36">
        <f t="shared" si="192"/>
        <v>2</v>
      </c>
      <c r="AB664" s="36">
        <f t="shared" si="193"/>
        <v>1</v>
      </c>
      <c r="AC664" s="170">
        <f t="shared" si="194"/>
        <v>1.7272727272727273</v>
      </c>
      <c r="AD664" s="36">
        <f t="shared" si="195"/>
        <v>2</v>
      </c>
      <c r="AE664" s="36" t="str">
        <f t="shared" si="196"/>
        <v>Moderatly Suitable</v>
      </c>
      <c r="AF664" s="171">
        <f t="shared" si="197"/>
        <v>0</v>
      </c>
      <c r="AG664" s="36" t="str">
        <f t="shared" si="198"/>
        <v>Very Low</v>
      </c>
    </row>
    <row r="665" spans="1:33" x14ac:dyDescent="0.25">
      <c r="A665" t="str">
        <f>INDEX(Aquifer!A:A,MATCH(B665,Aquifer!C:C,0))</f>
        <v>punjab</v>
      </c>
      <c r="B665" s="29" t="s">
        <v>238</v>
      </c>
      <c r="C665" s="8">
        <v>4.68</v>
      </c>
      <c r="D665" s="7">
        <f>INDEX(Aquifer!L:L,MATCH(B665,Aquifer!C:C,0))*100</f>
        <v>134.61113115956368</v>
      </c>
      <c r="E665" s="7">
        <v>100</v>
      </c>
      <c r="F665" s="7">
        <v>60.392168055714123</v>
      </c>
      <c r="G665" s="8">
        <v>99</v>
      </c>
      <c r="H665" s="8">
        <f>INDEX(Aquifer!H:H,MATCH(B665,Aquifer!C:C,0))</f>
        <v>130</v>
      </c>
      <c r="I665" s="8">
        <f>INDEX(surface_water_body!E:E,MATCH(B665,surface_water_body!A:A,0))</f>
        <v>0</v>
      </c>
      <c r="J665" s="8">
        <f>INDEX(Aquifer!J:J,MATCH(B665,Aquifer!C:C,0))*100</f>
        <v>71.030610726157207</v>
      </c>
      <c r="K665" s="8">
        <f>(INDEX(Tariff!D:D,MATCH(Adaptation!A665,Tariff!A:A,0)))*100</f>
        <v>0</v>
      </c>
      <c r="L665" s="8">
        <v>96.57</v>
      </c>
      <c r="M665" s="8">
        <v>18.38</v>
      </c>
      <c r="N665" s="8">
        <v>0</v>
      </c>
      <c r="P665" s="15"/>
      <c r="Q665">
        <f t="shared" si="182"/>
        <v>3</v>
      </c>
      <c r="R665">
        <f t="shared" si="183"/>
        <v>4</v>
      </c>
      <c r="S665">
        <f t="shared" si="184"/>
        <v>1</v>
      </c>
      <c r="T665" s="36">
        <f t="shared" si="185"/>
        <v>3</v>
      </c>
      <c r="U665" s="36">
        <f t="shared" si="186"/>
        <v>1</v>
      </c>
      <c r="V665" s="36">
        <f t="shared" si="187"/>
        <v>1</v>
      </c>
      <c r="W665" s="36">
        <f t="shared" si="188"/>
        <v>1</v>
      </c>
      <c r="X665" s="36">
        <f t="shared" si="189"/>
        <v>3</v>
      </c>
      <c r="Y665" s="36">
        <f t="shared" si="190"/>
        <v>1</v>
      </c>
      <c r="Z665" s="36">
        <f t="shared" si="191"/>
        <v>1</v>
      </c>
      <c r="AA665" s="36">
        <f t="shared" si="192"/>
        <v>2</v>
      </c>
      <c r="AB665" s="36">
        <f t="shared" si="193"/>
        <v>1</v>
      </c>
      <c r="AC665" s="170">
        <f t="shared" si="194"/>
        <v>1.9090909090909092</v>
      </c>
      <c r="AD665" s="36">
        <f t="shared" si="195"/>
        <v>2</v>
      </c>
      <c r="AE665" s="36" t="str">
        <f t="shared" si="196"/>
        <v>Moderatly Suitable</v>
      </c>
      <c r="AF665" s="171">
        <f t="shared" si="197"/>
        <v>1.9E-2</v>
      </c>
      <c r="AG665" s="36" t="str">
        <f t="shared" si="198"/>
        <v>Very Low</v>
      </c>
    </row>
    <row r="666" spans="1:33" x14ac:dyDescent="0.25">
      <c r="A666" t="str">
        <f>INDEX(Aquifer!A:A,MATCH(B666,Aquifer!C:C,0))</f>
        <v>west bengal</v>
      </c>
      <c r="B666" s="29" t="s">
        <v>678</v>
      </c>
      <c r="C666" s="9">
        <v>4.8099999999999996</v>
      </c>
      <c r="D666" s="7">
        <f>INDEX(Aquifer!L:L,MATCH(B666,Aquifer!C:C,0))*100</f>
        <v>119.96452214622728</v>
      </c>
      <c r="E666" s="8"/>
      <c r="F666" s="8"/>
      <c r="G666" s="8"/>
      <c r="H666" s="8">
        <f>INDEX(Aquifer!H:H,MATCH(B666,Aquifer!C:C,0))</f>
        <v>51.6</v>
      </c>
      <c r="I666" s="8">
        <f>INDEX(surface_water_body!E:E,MATCH(B666,surface_water_body!A:A,0))</f>
        <v>0</v>
      </c>
      <c r="J666" s="8">
        <f>INDEX(Aquifer!J:J,MATCH(B666,Aquifer!C:C,0))*100</f>
        <v>33.867001938548633</v>
      </c>
      <c r="K666" s="8">
        <f>(INDEX(Tariff!D:D,MATCH(Adaptation!A666,Tariff!A:A,0)))*100</f>
        <v>459.99999999999994</v>
      </c>
      <c r="L666" s="8"/>
      <c r="M666" s="8">
        <v>8.3000000000000007</v>
      </c>
      <c r="N666" s="8"/>
      <c r="P666" s="15"/>
      <c r="Q666">
        <f t="shared" si="182"/>
        <v>3</v>
      </c>
      <c r="R666">
        <f t="shared" si="183"/>
        <v>4</v>
      </c>
      <c r="S666">
        <f t="shared" si="184"/>
        <v>4</v>
      </c>
      <c r="T666" s="36">
        <f t="shared" si="185"/>
        <v>1</v>
      </c>
      <c r="U666" s="36">
        <f t="shared" si="186"/>
        <v>4</v>
      </c>
      <c r="V666" s="36">
        <f t="shared" si="187"/>
        <v>3</v>
      </c>
      <c r="W666" s="36">
        <f t="shared" si="188"/>
        <v>1</v>
      </c>
      <c r="X666" s="36">
        <f t="shared" si="189"/>
        <v>2</v>
      </c>
      <c r="Y666" s="36">
        <f t="shared" si="190"/>
        <v>4</v>
      </c>
      <c r="Z666" s="36">
        <f t="shared" si="191"/>
        <v>4</v>
      </c>
      <c r="AA666" s="36">
        <f t="shared" si="192"/>
        <v>3</v>
      </c>
      <c r="AB666" s="36">
        <f t="shared" si="193"/>
        <v>1</v>
      </c>
      <c r="AC666" s="170">
        <f t="shared" si="194"/>
        <v>2.7272727272727271</v>
      </c>
      <c r="AD666" s="36">
        <f t="shared" si="195"/>
        <v>3</v>
      </c>
      <c r="AE666" s="36" t="str">
        <f t="shared" si="196"/>
        <v>Highly Suitable</v>
      </c>
      <c r="AF666" s="171">
        <f t="shared" ref="AF666:AF667" si="199">_xlfn.PERCENTRANK.INC(AC:AC,AC666)</f>
        <v>0.41699999999999998</v>
      </c>
      <c r="AG666" s="36" t="str">
        <f t="shared" si="198"/>
        <v>Moderate</v>
      </c>
    </row>
    <row r="667" spans="1:33" x14ac:dyDescent="0.25">
      <c r="A667" t="str">
        <f>INDEX(Aquifer!A:A,MATCH(B667,Aquifer!C:C,0))</f>
        <v>arunachal pradesh</v>
      </c>
      <c r="B667" s="29" t="s">
        <v>679</v>
      </c>
      <c r="C667" s="9">
        <v>2.9</v>
      </c>
      <c r="D667" s="7">
        <f>INDEX(Aquifer!L:L,MATCH(B667,Aquifer!C:C,0))*100</f>
        <v>120.109225668032</v>
      </c>
      <c r="E667" s="8"/>
      <c r="F667" s="8"/>
      <c r="G667" s="8"/>
      <c r="H667" s="8">
        <f>INDEX(Aquifer!H:H,MATCH(B667,Aquifer!C:C,0))</f>
        <v>0</v>
      </c>
      <c r="I667" s="8">
        <f>INDEX(surface_water_body!E:E,MATCH(B667,surface_water_body!A:A,0))</f>
        <v>5.0166232865383271E-4</v>
      </c>
      <c r="J667" s="8">
        <f>INDEX(Aquifer!J:J,MATCH(B667,Aquifer!C:C,0))*100</f>
        <v>49.160993383833542</v>
      </c>
      <c r="K667" s="8">
        <f>(INDEX(Tariff!D:D,MATCH(Adaptation!A667,Tariff!A:A,0)))*100</f>
        <v>290</v>
      </c>
      <c r="L667" s="8"/>
      <c r="M667" s="8">
        <v>6.3240214598093907</v>
      </c>
      <c r="N667" s="8"/>
      <c r="P667" s="15"/>
      <c r="Q667">
        <f t="shared" si="182"/>
        <v>1</v>
      </c>
      <c r="R667">
        <f t="shared" si="183"/>
        <v>4</v>
      </c>
      <c r="S667">
        <f t="shared" si="184"/>
        <v>4</v>
      </c>
      <c r="T667" s="36">
        <f t="shared" si="185"/>
        <v>1</v>
      </c>
      <c r="U667" s="36">
        <f t="shared" si="186"/>
        <v>4</v>
      </c>
      <c r="V667" s="36">
        <f t="shared" si="187"/>
        <v>4</v>
      </c>
      <c r="W667" s="36">
        <f t="shared" si="188"/>
        <v>1</v>
      </c>
      <c r="X667" s="36">
        <f t="shared" si="189"/>
        <v>2</v>
      </c>
      <c r="Y667" s="36">
        <f t="shared" si="190"/>
        <v>3</v>
      </c>
      <c r="Z667" s="36">
        <f t="shared" si="191"/>
        <v>4</v>
      </c>
      <c r="AA667" s="36">
        <f t="shared" si="192"/>
        <v>3</v>
      </c>
      <c r="AB667" s="36">
        <f t="shared" si="193"/>
        <v>1</v>
      </c>
      <c r="AC667" s="170">
        <f t="shared" si="194"/>
        <v>2.5454545454545454</v>
      </c>
      <c r="AD667" s="36">
        <f t="shared" si="195"/>
        <v>3</v>
      </c>
      <c r="AE667" s="36" t="str">
        <f t="shared" si="196"/>
        <v>Highly Suitable</v>
      </c>
      <c r="AF667" s="171">
        <f t="shared" si="199"/>
        <v>0.22</v>
      </c>
      <c r="AG667" s="36" t="str">
        <f t="shared" si="198"/>
        <v>Low</v>
      </c>
    </row>
    <row r="668" spans="1:33" x14ac:dyDescent="0.25">
      <c r="A668" t="str">
        <f>INDEX(Aquifer!A:A,MATCH(B668,Aquifer!C:C,0))</f>
        <v>maharashtra</v>
      </c>
      <c r="B668" s="29" t="s">
        <v>106</v>
      </c>
      <c r="C668" s="8"/>
      <c r="D668" s="7" t="e">
        <f>INDEX(Aquifer!L:L,MATCH(B668,Aquifer!C:C,0))*100</f>
        <v>#N/A</v>
      </c>
      <c r="E668" s="8"/>
      <c r="F668" s="8"/>
      <c r="G668" s="8"/>
      <c r="H668" s="8">
        <f>INDEX(Aquifer!H:H,MATCH(B668,Aquifer!C:C,0))</f>
        <v>23.85</v>
      </c>
      <c r="I668" s="8">
        <f>INDEX(surface_water_body!E:E,MATCH(B668,surface_water_body!A:A,0))</f>
        <v>0.28753462699192778</v>
      </c>
      <c r="J668" s="8"/>
      <c r="K668" s="8"/>
      <c r="L668" s="8"/>
      <c r="M668" s="8">
        <v>8.0370813031189119</v>
      </c>
      <c r="N668" s="8"/>
      <c r="P668" s="15"/>
      <c r="AC668" s="170"/>
      <c r="AF668" s="171"/>
    </row>
    <row r="669" spans="1:33" x14ac:dyDescent="0.25">
      <c r="A669" t="e">
        <f>INDEX(Aquifer!A:A,MATCH(B669,Aquifer!C:C,0))</f>
        <v>#N/A</v>
      </c>
      <c r="B669" s="9"/>
      <c r="AF669" s="17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5B019-9A8B-46D4-8AD5-5937448964DA}">
  <dimension ref="A1:AK669"/>
  <sheetViews>
    <sheetView topLeftCell="O1" workbookViewId="0">
      <selection activeCell="Q35" sqref="Q35"/>
    </sheetView>
  </sheetViews>
  <sheetFormatPr defaultRowHeight="15" x14ac:dyDescent="0.25"/>
  <cols>
    <col min="7" max="7" width="21.85546875" bestFit="1" customWidth="1"/>
    <col min="12" max="12" width="18" customWidth="1"/>
    <col min="15" max="15" width="26.42578125" bestFit="1" customWidth="1"/>
    <col min="17" max="17" width="15.140625" bestFit="1" customWidth="1"/>
    <col min="18" max="18" width="9" bestFit="1" customWidth="1"/>
    <col min="23" max="23" width="8.42578125" bestFit="1" customWidth="1"/>
    <col min="30" max="30" width="9.5703125" customWidth="1"/>
    <col min="31" max="31" width="18.42578125" bestFit="1" customWidth="1"/>
    <col min="32" max="33" width="18.42578125" customWidth="1"/>
    <col min="36" max="36" width="11.28515625" customWidth="1"/>
  </cols>
  <sheetData>
    <row r="1" spans="1:37" ht="60" x14ac:dyDescent="0.25">
      <c r="A1" t="s">
        <v>680</v>
      </c>
      <c r="B1" s="14" t="s">
        <v>0</v>
      </c>
      <c r="C1" s="6" t="s">
        <v>681</v>
      </c>
      <c r="D1" s="2" t="s">
        <v>683</v>
      </c>
      <c r="E1" s="2" t="s">
        <v>684</v>
      </c>
      <c r="F1" s="3" t="s">
        <v>685</v>
      </c>
      <c r="G1" s="22" t="s">
        <v>687</v>
      </c>
      <c r="H1" s="4" t="s">
        <v>695</v>
      </c>
      <c r="I1" s="5" t="s">
        <v>688</v>
      </c>
      <c r="J1" s="17" t="s">
        <v>691</v>
      </c>
      <c r="K1" s="17" t="s">
        <v>682</v>
      </c>
      <c r="L1" s="18" t="s">
        <v>713</v>
      </c>
      <c r="N1" s="22" t="s">
        <v>798</v>
      </c>
      <c r="O1" s="22" t="s">
        <v>703</v>
      </c>
      <c r="Q1" s="6" t="s">
        <v>681</v>
      </c>
      <c r="R1" s="2" t="s">
        <v>683</v>
      </c>
      <c r="S1" s="2" t="s">
        <v>684</v>
      </c>
      <c r="T1" s="3" t="s">
        <v>685</v>
      </c>
      <c r="U1" s="17" t="s">
        <v>687</v>
      </c>
      <c r="V1" s="4" t="s">
        <v>695</v>
      </c>
      <c r="W1" s="5" t="s">
        <v>688</v>
      </c>
      <c r="X1" s="17" t="s">
        <v>691</v>
      </c>
      <c r="Y1" s="17" t="s">
        <v>682</v>
      </c>
      <c r="Z1" s="18" t="s">
        <v>713</v>
      </c>
      <c r="AA1" s="17" t="s">
        <v>798</v>
      </c>
      <c r="AB1" s="17" t="s">
        <v>703</v>
      </c>
      <c r="AC1" s="17" t="s">
        <v>808</v>
      </c>
      <c r="AD1" s="17" t="s">
        <v>809</v>
      </c>
      <c r="AE1" s="17" t="s">
        <v>56</v>
      </c>
      <c r="AF1" s="97" t="s">
        <v>802</v>
      </c>
      <c r="AG1" s="24" t="s">
        <v>803</v>
      </c>
    </row>
    <row r="2" spans="1:37" x14ac:dyDescent="0.25">
      <c r="A2" t="str">
        <f>INDEX(Aquifer!A:A,MATCH(B2,Aquifer!C:C,0))</f>
        <v>telangana</v>
      </c>
      <c r="B2" s="19" t="s">
        <v>149</v>
      </c>
      <c r="C2" s="12">
        <v>5.2703458559504996</v>
      </c>
      <c r="D2" s="7">
        <f>INDEX(Aquifer!L:L,MATCH(B2,Aquifer!C:C,0))*100</f>
        <v>143.01093617469775</v>
      </c>
      <c r="E2" s="7">
        <v>26.2</v>
      </c>
      <c r="F2" s="7">
        <v>64.454111913411367</v>
      </c>
      <c r="G2" s="1">
        <v>51.89</v>
      </c>
      <c r="H2" s="8">
        <v>100</v>
      </c>
      <c r="I2" s="8">
        <f>INDEX(Aquifer!H:H,MATCH(B2,Aquifer!C:C,0))</f>
        <v>28.28</v>
      </c>
      <c r="J2" s="8">
        <f>INDEX(surface_water_body!E:E,MATCH(B2,surface_water_body!A:A,0))</f>
        <v>5.2180007089128885E-2</v>
      </c>
      <c r="K2" s="8">
        <f>INDEX(Aquifer!J:J,MATCH(B2,Aquifer!C:C,0))*100</f>
        <v>50.171605842908264</v>
      </c>
      <c r="L2" s="8">
        <f>(INDEX(Tariff!D:D,MATCH(Adaptation!A2,Tariff!A:A,0)))*100</f>
        <v>67.5</v>
      </c>
      <c r="N2" s="8">
        <v>6.9</v>
      </c>
      <c r="O2" s="1">
        <v>80.900000000000006</v>
      </c>
      <c r="Q2">
        <f t="shared" ref="Q2" si="0">IF(C2&lt;3.75,1,IF(C2&lt;4.5,2,IF(C2&lt;5.25,3,4)))</f>
        <v>4</v>
      </c>
      <c r="R2">
        <f t="shared" ref="R2" si="1">IF(D2&lt;140,1,IF(D2&lt;180,2,IF(D2&lt;220,3,4)))</f>
        <v>2</v>
      </c>
      <c r="S2">
        <f t="shared" ref="S2" si="2">IF(E2&lt;25,1,IF(E2&lt;50,2,IF(E2&lt;75,3,4)))</f>
        <v>2</v>
      </c>
      <c r="T2">
        <f t="shared" ref="T2" si="3">IF(F2&lt;28.5,1,IF(F2&lt;48,2,IF(F2&lt;67.5,3,4)))</f>
        <v>3</v>
      </c>
      <c r="U2">
        <f t="shared" ref="U2:U33" si="4">IF(G2&lt;25,1,IF(G2&lt;50,2,IF(G2&lt;75,3,4)))</f>
        <v>3</v>
      </c>
      <c r="V2">
        <f t="shared" ref="V2" si="5">IF(H2&lt;25,4,IF(H2&lt;50,3,IF(H2&lt;75,2,1)))</f>
        <v>1</v>
      </c>
      <c r="W2">
        <f t="shared" ref="W2:W65" si="6">IF(I2&lt;50,4,IF(I2&lt;70,3,IF(I2&lt;100,2,1)))</f>
        <v>4</v>
      </c>
      <c r="X2">
        <f t="shared" ref="X2:X65" si="7">IF(J2&lt;1,1,IF(J2&lt;3,2,IF(J2&lt;5,3,4)))</f>
        <v>1</v>
      </c>
      <c r="Y2">
        <f t="shared" ref="Y2" si="8">IF(K2&lt;25,1,IF(K2&lt;50,2,IF(K2&lt;75,3,4)))</f>
        <v>3</v>
      </c>
      <c r="Z2">
        <f t="shared" ref="Z2:Z65" si="9">IF(L2&lt;70,1,IF(L2&lt;150,2,IF(L2&lt;300,3,4)))</f>
        <v>1</v>
      </c>
      <c r="AA2">
        <f t="shared" ref="AA2:AA33" si="10">IF(N2&lt;5,1,IF(N2&lt;10,2,IF(N2&lt;20,3,4)))</f>
        <v>2</v>
      </c>
      <c r="AB2">
        <f t="shared" ref="AB2:AB33" si="11">IF(O2&lt;35,1,IF(O2&lt;60,2,IF(O2&lt;80,3,4)))</f>
        <v>4</v>
      </c>
      <c r="AC2">
        <f t="shared" ref="AC2:AC33" si="12">0.0833*Q2+R2*0.0833+S2*0.0833+T2*0.0833+V2*0.0833+W2*0.0833+X2*0.0833+Y2*0.0833+Z2*0.0833+U2*0.0833+AA2*0.0833+AB2*0.0833</f>
        <v>2.4990000000000001</v>
      </c>
      <c r="AD2">
        <f t="shared" ref="AD2:AD33" si="13">IF(AC2&lt;=1.5,1,IF(AC2&lt;=2.5,2,IF(AC2&lt;3.5,3,4)))</f>
        <v>2</v>
      </c>
      <c r="AE2" t="str">
        <f t="shared" ref="AE2:AE33" si="14">IF(AD2=1,"Less Suitable",IF(AD2=2,"Moderatly Suitable",IF(AD2=3,"Highly Suitable","Very Highly Suitable")))</f>
        <v>Moderatly Suitable</v>
      </c>
      <c r="AF2" s="15">
        <f t="shared" ref="AF2:AF33" si="15">_xlfn.PERCENTRANK.INC(AC:AC,AC2)</f>
        <v>0.53500000000000003</v>
      </c>
      <c r="AG2" t="str">
        <f t="shared" ref="AG2:AG33" si="16">IF(AF2&gt;0.8, "Very High", IF(AND(AF2&lt;=0.8,AF2&gt;0.6), "High", IF(AND(AF2&lt;=0.6, AF2&gt;0.4),"Moderate",IF(AND(AF2&lt;=0.4, AF2&gt;0.2),"Low", "Very Low"))))</f>
        <v>Moderate</v>
      </c>
    </row>
    <row r="3" spans="1:37" x14ac:dyDescent="0.25">
      <c r="A3" t="str">
        <f>INDEX(Aquifer!A:A,MATCH(B3,Aquifer!C:C,0))</f>
        <v>gujarat</v>
      </c>
      <c r="B3" s="19" t="s">
        <v>469</v>
      </c>
      <c r="C3" s="13">
        <v>5.53</v>
      </c>
      <c r="D3" s="7">
        <f>INDEX(Aquifer!L:L,MATCH(B3,Aquifer!C:C,0))*100</f>
        <v>211.43548320964368</v>
      </c>
      <c r="E3" s="7">
        <v>95.5</v>
      </c>
      <c r="F3" s="7">
        <v>79.318788144574796</v>
      </c>
      <c r="G3" s="1">
        <v>61.94</v>
      </c>
      <c r="H3" s="8">
        <v>20</v>
      </c>
      <c r="I3" s="8">
        <f>INDEX(Aquifer!H:H,MATCH(B3,Aquifer!C:C,0))</f>
        <v>22.84</v>
      </c>
      <c r="J3" s="8">
        <f>INDEX(surface_water_body!E:E,MATCH(B3,surface_water_body!A:A,0))</f>
        <v>1.2854304881980185</v>
      </c>
      <c r="K3" s="8">
        <f>INDEX(Aquifer!J:J,MATCH(B3,Aquifer!C:C,0))*100</f>
        <v>70.256197900725553</v>
      </c>
      <c r="L3" s="8">
        <f>(INDEX(Tariff!D:D,MATCH(Adaptation!A24,Tariff!A:A,0)))*100</f>
        <v>465.00000000000006</v>
      </c>
      <c r="N3" s="8">
        <v>14.9</v>
      </c>
      <c r="O3" s="1">
        <v>89.46</v>
      </c>
      <c r="Q3">
        <f t="shared" ref="Q3:Q34" si="17">IF(C3&lt;3.75,1,IF(C3&lt;4.5,2,IF(C3&lt;5.25,3,4)))</f>
        <v>4</v>
      </c>
      <c r="R3">
        <f t="shared" ref="R3:R34" si="18">IF(D3&lt;140,1,IF(D3&lt;180,2,IF(D3&lt;220,3,4)))</f>
        <v>3</v>
      </c>
      <c r="S3">
        <f t="shared" ref="S3:S34" si="19">IF(E3&lt;25,1,IF(E3&lt;50,2,IF(E3&lt;75,3,4)))</f>
        <v>4</v>
      </c>
      <c r="T3">
        <f t="shared" ref="T3:T34" si="20">IF(F3&lt;28.5,1,IF(F3&lt;48,2,IF(F3&lt;67.5,3,4)))</f>
        <v>4</v>
      </c>
      <c r="U3">
        <f t="shared" si="4"/>
        <v>3</v>
      </c>
      <c r="V3">
        <f t="shared" ref="V3:V34" si="21">IF(H3&lt;25,4,IF(H3&lt;50,3,IF(H3&lt;75,2,1)))</f>
        <v>4</v>
      </c>
      <c r="W3">
        <f t="shared" si="6"/>
        <v>4</v>
      </c>
      <c r="X3">
        <f t="shared" si="7"/>
        <v>2</v>
      </c>
      <c r="Y3">
        <f t="shared" ref="Y3:Y34" si="22">IF(K3&lt;25,1,IF(K3&lt;50,2,IF(K3&lt;75,3,4)))</f>
        <v>3</v>
      </c>
      <c r="Z3">
        <f t="shared" si="9"/>
        <v>4</v>
      </c>
      <c r="AA3">
        <f t="shared" si="10"/>
        <v>3</v>
      </c>
      <c r="AB3">
        <f t="shared" si="11"/>
        <v>4</v>
      </c>
      <c r="AC3">
        <f t="shared" si="12"/>
        <v>3.4986000000000002</v>
      </c>
      <c r="AD3">
        <f t="shared" si="13"/>
        <v>3</v>
      </c>
      <c r="AE3" t="str">
        <f t="shared" si="14"/>
        <v>Highly Suitable</v>
      </c>
      <c r="AF3" s="15">
        <f t="shared" si="15"/>
        <v>1</v>
      </c>
      <c r="AG3" t="str">
        <f t="shared" si="16"/>
        <v>Very High</v>
      </c>
    </row>
    <row r="4" spans="1:37" x14ac:dyDescent="0.25">
      <c r="A4" t="str">
        <f>INDEX(Aquifer!A:A,MATCH(B4,Aquifer!C:C,0))</f>
        <v>uttar pradesh</v>
      </c>
      <c r="B4" s="19" t="s">
        <v>478</v>
      </c>
      <c r="C4" s="12">
        <v>4.9297647854745001</v>
      </c>
      <c r="D4" s="7">
        <f>INDEX(Aquifer!L:L,MATCH(B4,Aquifer!C:C,0))*100</f>
        <v>171.19729266119703</v>
      </c>
      <c r="E4" s="7">
        <v>80.599999999999994</v>
      </c>
      <c r="F4" s="7">
        <v>76.4500013357912</v>
      </c>
      <c r="G4" s="1">
        <v>56.230000000000004</v>
      </c>
      <c r="H4" s="8">
        <v>22</v>
      </c>
      <c r="I4" s="8">
        <f>INDEX(Aquifer!H:H,MATCH(B4,Aquifer!C:C,0))</f>
        <v>50.48</v>
      </c>
      <c r="J4" s="8">
        <f>INDEX(surface_water_body!E:E,MATCH(B4,surface_water_body!A:A,0))</f>
        <v>4.1452453782988368</v>
      </c>
      <c r="K4" s="8">
        <f>INDEX(Aquifer!J:J,MATCH(B4,Aquifer!C:C,0))*100</f>
        <v>62.598743080700878</v>
      </c>
      <c r="L4" s="8">
        <f>(INDEX(Tariff!D:D,MATCH(Adaptation!A189,Tariff!A:A,0)))*100</f>
        <v>290</v>
      </c>
      <c r="N4" s="8">
        <v>14.15</v>
      </c>
      <c r="O4" s="1">
        <v>89.879712730000008</v>
      </c>
      <c r="Q4">
        <f t="shared" si="17"/>
        <v>3</v>
      </c>
      <c r="R4">
        <f t="shared" si="18"/>
        <v>2</v>
      </c>
      <c r="S4">
        <f t="shared" si="19"/>
        <v>4</v>
      </c>
      <c r="T4">
        <f t="shared" si="20"/>
        <v>4</v>
      </c>
      <c r="U4">
        <f t="shared" si="4"/>
        <v>3</v>
      </c>
      <c r="V4">
        <f t="shared" si="21"/>
        <v>4</v>
      </c>
      <c r="W4">
        <f t="shared" si="6"/>
        <v>3</v>
      </c>
      <c r="X4">
        <f t="shared" si="7"/>
        <v>3</v>
      </c>
      <c r="Y4">
        <f t="shared" si="22"/>
        <v>3</v>
      </c>
      <c r="Z4">
        <f t="shared" si="9"/>
        <v>3</v>
      </c>
      <c r="AA4">
        <f t="shared" si="10"/>
        <v>3</v>
      </c>
      <c r="AB4">
        <f t="shared" si="11"/>
        <v>4</v>
      </c>
      <c r="AC4">
        <f t="shared" si="12"/>
        <v>3.2487000000000008</v>
      </c>
      <c r="AD4">
        <f t="shared" si="13"/>
        <v>3</v>
      </c>
      <c r="AE4" t="str">
        <f t="shared" si="14"/>
        <v>Highly Suitable</v>
      </c>
      <c r="AF4" s="15">
        <f t="shared" si="15"/>
        <v>0.998</v>
      </c>
      <c r="AG4" t="str">
        <f t="shared" si="16"/>
        <v>Very High</v>
      </c>
    </row>
    <row r="5" spans="1:37" x14ac:dyDescent="0.25">
      <c r="A5" t="str">
        <f>INDEX(Aquifer!A:A,MATCH(B5,Aquifer!C:C,0))</f>
        <v>uttar pradesh</v>
      </c>
      <c r="B5" s="19" t="s">
        <v>560</v>
      </c>
      <c r="C5" s="13">
        <v>4.79</v>
      </c>
      <c r="D5" s="7">
        <f>INDEX(Aquifer!L:L,MATCH(B5,Aquifer!C:C,0))*100</f>
        <v>160.43532026070869</v>
      </c>
      <c r="E5" s="7">
        <v>100</v>
      </c>
      <c r="F5" s="7">
        <v>76.9142073298013</v>
      </c>
      <c r="G5" s="1">
        <v>88.53</v>
      </c>
      <c r="H5" s="8">
        <v>16</v>
      </c>
      <c r="I5" s="8">
        <f>INDEX(Aquifer!H:H,MATCH(B5,Aquifer!C:C,0))</f>
        <v>97.12</v>
      </c>
      <c r="J5" s="8">
        <f>INDEX(surface_water_body!E:E,MATCH(B5,surface_water_body!A:A,0))</f>
        <v>0.53795198716991866</v>
      </c>
      <c r="K5" s="8">
        <f>INDEX(Aquifer!J:J,MATCH(B5,Aquifer!C:C,0))*100</f>
        <v>79.678922530985389</v>
      </c>
      <c r="L5" s="8">
        <f>(INDEX(Tariff!D:D,MATCH(Adaptation!A42,Tariff!A:A,0)))*100</f>
        <v>150</v>
      </c>
      <c r="N5" s="8">
        <v>22</v>
      </c>
      <c r="O5" s="1">
        <v>86.967387000000002</v>
      </c>
      <c r="Q5">
        <f t="shared" si="17"/>
        <v>3</v>
      </c>
      <c r="R5">
        <f t="shared" si="18"/>
        <v>2</v>
      </c>
      <c r="S5">
        <f t="shared" si="19"/>
        <v>4</v>
      </c>
      <c r="T5">
        <f t="shared" si="20"/>
        <v>4</v>
      </c>
      <c r="U5">
        <f t="shared" si="4"/>
        <v>4</v>
      </c>
      <c r="V5">
        <f t="shared" si="21"/>
        <v>4</v>
      </c>
      <c r="W5">
        <f t="shared" si="6"/>
        <v>2</v>
      </c>
      <c r="X5">
        <f t="shared" si="7"/>
        <v>1</v>
      </c>
      <c r="Y5">
        <f t="shared" si="22"/>
        <v>4</v>
      </c>
      <c r="Z5">
        <f t="shared" si="9"/>
        <v>3</v>
      </c>
      <c r="AA5">
        <f t="shared" si="10"/>
        <v>4</v>
      </c>
      <c r="AB5">
        <f t="shared" si="11"/>
        <v>4</v>
      </c>
      <c r="AC5">
        <f t="shared" si="12"/>
        <v>3.2487000000000004</v>
      </c>
      <c r="AD5">
        <f t="shared" si="13"/>
        <v>3</v>
      </c>
      <c r="AE5" t="str">
        <f t="shared" si="14"/>
        <v>Highly Suitable</v>
      </c>
      <c r="AF5" s="15">
        <f t="shared" si="15"/>
        <v>0.996</v>
      </c>
      <c r="AG5" t="str">
        <f t="shared" si="16"/>
        <v>Very High</v>
      </c>
    </row>
    <row r="6" spans="1:37" x14ac:dyDescent="0.25">
      <c r="A6" t="str">
        <f>INDEX(Aquifer!A:A,MATCH(B6,Aquifer!C:C,0))</f>
        <v>maharashtra</v>
      </c>
      <c r="B6" s="19" t="s">
        <v>80</v>
      </c>
      <c r="C6" s="12">
        <v>5.5254977033020998</v>
      </c>
      <c r="D6" s="7">
        <f>INDEX(Aquifer!L:L,MATCH(B6,Aquifer!C:C,0))*100</f>
        <v>109.20853038279648</v>
      </c>
      <c r="E6" s="7">
        <v>21.7</v>
      </c>
      <c r="F6" s="7">
        <v>74.565322191868873</v>
      </c>
      <c r="G6" s="1">
        <v>84.789999999999992</v>
      </c>
      <c r="H6" s="8">
        <v>100</v>
      </c>
      <c r="I6" s="8">
        <f>INDEX(Aquifer!H:H,MATCH(B6,Aquifer!C:C,0))</f>
        <v>79.2</v>
      </c>
      <c r="J6" s="8">
        <f>INDEX(surface_water_body!E:E,MATCH(B6,surface_water_body!A:A,0))</f>
        <v>0.43142493970877865</v>
      </c>
      <c r="K6" s="8">
        <f>INDEX(Aquifer!J:J,MATCH(B6,Aquifer!C:C,0))*100</f>
        <v>65.846063454759104</v>
      </c>
      <c r="L6" s="8">
        <f>(INDEX(Tariff!D:D,MATCH(Adaptation!A6,Tariff!A:A,0)))*100</f>
        <v>95</v>
      </c>
      <c r="N6" s="8">
        <v>9.4499999999999993</v>
      </c>
      <c r="O6" s="1">
        <v>82.539999999999992</v>
      </c>
      <c r="Q6">
        <f t="shared" si="17"/>
        <v>4</v>
      </c>
      <c r="R6">
        <f t="shared" si="18"/>
        <v>1</v>
      </c>
      <c r="S6">
        <f t="shared" si="19"/>
        <v>1</v>
      </c>
      <c r="T6">
        <f t="shared" si="20"/>
        <v>4</v>
      </c>
      <c r="U6">
        <f t="shared" si="4"/>
        <v>4</v>
      </c>
      <c r="V6">
        <f t="shared" si="21"/>
        <v>1</v>
      </c>
      <c r="W6">
        <f t="shared" si="6"/>
        <v>2</v>
      </c>
      <c r="X6">
        <f t="shared" si="7"/>
        <v>1</v>
      </c>
      <c r="Y6">
        <f t="shared" si="22"/>
        <v>3</v>
      </c>
      <c r="Z6">
        <f t="shared" si="9"/>
        <v>2</v>
      </c>
      <c r="AA6">
        <f t="shared" si="10"/>
        <v>2</v>
      </c>
      <c r="AB6">
        <f t="shared" si="11"/>
        <v>4</v>
      </c>
      <c r="AC6">
        <f t="shared" si="12"/>
        <v>2.4157000000000002</v>
      </c>
      <c r="AD6">
        <f t="shared" si="13"/>
        <v>2</v>
      </c>
      <c r="AE6" t="str">
        <f t="shared" si="14"/>
        <v>Moderatly Suitable</v>
      </c>
      <c r="AF6" s="15">
        <f t="shared" si="15"/>
        <v>0.41199999999999998</v>
      </c>
      <c r="AG6" t="str">
        <f t="shared" si="16"/>
        <v>Moderate</v>
      </c>
      <c r="AJ6" s="25" t="s">
        <v>728</v>
      </c>
      <c r="AK6" s="36">
        <f>COUNTIF(AG:AG,AJ6)</f>
        <v>147</v>
      </c>
    </row>
    <row r="7" spans="1:37" x14ac:dyDescent="0.25">
      <c r="A7" t="str">
        <f>INDEX(Aquifer!A:A,MATCH(B7,Aquifer!C:C,0))</f>
        <v>mizoram</v>
      </c>
      <c r="B7" s="19" t="s">
        <v>13</v>
      </c>
      <c r="C7" s="12">
        <v>4.6575161843319002</v>
      </c>
      <c r="D7" s="7">
        <f>INDEX(Aquifer!L:L,MATCH(B7,Aquifer!C:C,0))*100</f>
        <v>100</v>
      </c>
      <c r="E7" s="7">
        <v>8.1999999999999993</v>
      </c>
      <c r="F7" s="7">
        <v>36.247001729235237</v>
      </c>
      <c r="G7" s="1">
        <v>0</v>
      </c>
      <c r="H7" s="8">
        <v>0</v>
      </c>
      <c r="I7" s="8">
        <f>INDEX(Aquifer!H:H,MATCH(B7,Aquifer!C:C,0))</f>
        <v>13.13</v>
      </c>
      <c r="J7" s="8">
        <f>INDEX(surface_water_body!E:E,MATCH(B7,surface_water_body!A:A,0))</f>
        <v>1.2812628632527306E-2</v>
      </c>
      <c r="K7" s="8">
        <f>INDEX(Aquifer!J:J,MATCH(B7,Aquifer!C:C,0))*100</f>
        <v>6.5380272122667114</v>
      </c>
      <c r="L7" s="8">
        <f>(INDEX(Tariff!D:D,MATCH(Adaptation!A7,Tariff!A:A,0)))*100</f>
        <v>515</v>
      </c>
      <c r="N7" s="8">
        <v>1.7519725412123133</v>
      </c>
      <c r="O7" s="1">
        <v>86.87</v>
      </c>
      <c r="Q7">
        <f t="shared" si="17"/>
        <v>3</v>
      </c>
      <c r="R7">
        <f t="shared" si="18"/>
        <v>1</v>
      </c>
      <c r="S7">
        <f t="shared" si="19"/>
        <v>1</v>
      </c>
      <c r="T7">
        <f t="shared" si="20"/>
        <v>2</v>
      </c>
      <c r="U7">
        <f t="shared" si="4"/>
        <v>1</v>
      </c>
      <c r="V7">
        <f t="shared" si="21"/>
        <v>4</v>
      </c>
      <c r="W7">
        <f t="shared" si="6"/>
        <v>4</v>
      </c>
      <c r="X7">
        <f t="shared" si="7"/>
        <v>1</v>
      </c>
      <c r="Y7">
        <f t="shared" si="22"/>
        <v>1</v>
      </c>
      <c r="Z7">
        <f t="shared" si="9"/>
        <v>4</v>
      </c>
      <c r="AA7">
        <f t="shared" si="10"/>
        <v>1</v>
      </c>
      <c r="AB7">
        <f t="shared" si="11"/>
        <v>4</v>
      </c>
      <c r="AC7">
        <f t="shared" si="12"/>
        <v>2.2490999999999994</v>
      </c>
      <c r="AD7">
        <f t="shared" si="13"/>
        <v>2</v>
      </c>
      <c r="AE7" t="str">
        <f t="shared" si="14"/>
        <v>Moderatly Suitable</v>
      </c>
      <c r="AF7" s="15">
        <f t="shared" si="15"/>
        <v>0.24199999999999999</v>
      </c>
      <c r="AG7" t="str">
        <f t="shared" si="16"/>
        <v>Low</v>
      </c>
      <c r="AJ7" s="25" t="s">
        <v>806</v>
      </c>
      <c r="AK7" s="36">
        <f>COUNTIF(AG:AG,AJ7)</f>
        <v>123</v>
      </c>
    </row>
    <row r="8" spans="1:37" x14ac:dyDescent="0.25">
      <c r="A8" t="str">
        <f>INDEX(Aquifer!A:A,MATCH(B8,Aquifer!C:C,0))</f>
        <v>rajasthan</v>
      </c>
      <c r="B8" s="19" t="s">
        <v>302</v>
      </c>
      <c r="C8" s="12">
        <v>5.4165503567103004</v>
      </c>
      <c r="D8" s="7">
        <f>INDEX(Aquifer!L:L,MATCH(B8,Aquifer!C:C,0))*100</f>
        <v>144.81832033074738</v>
      </c>
      <c r="E8" s="7">
        <v>18.7</v>
      </c>
      <c r="F8" s="7">
        <v>74.175401480911646</v>
      </c>
      <c r="G8" s="1">
        <v>90.429999999999993</v>
      </c>
      <c r="H8" s="8">
        <v>97</v>
      </c>
      <c r="I8" s="8">
        <f>INDEX(Aquifer!H:H,MATCH(B8,Aquifer!C:C,0))</f>
        <v>142.91</v>
      </c>
      <c r="J8" s="8">
        <f>INDEX(surface_water_body!E:E,MATCH(B8,surface_water_body!A:A,0))</f>
        <v>27.851875334651378</v>
      </c>
      <c r="K8" s="8">
        <f>INDEX(Aquifer!J:J,MATCH(B8,Aquifer!C:C,0))*100</f>
        <v>54.171081260051082</v>
      </c>
      <c r="L8" s="8">
        <f>(INDEX(Tariff!D:D,MATCH(Adaptation!A8,Tariff!A:A,0)))*100</f>
        <v>67.5</v>
      </c>
      <c r="N8" s="8">
        <v>8.52</v>
      </c>
      <c r="O8" s="1">
        <v>76.000319789999992</v>
      </c>
      <c r="Q8">
        <f t="shared" si="17"/>
        <v>4</v>
      </c>
      <c r="R8">
        <f t="shared" si="18"/>
        <v>2</v>
      </c>
      <c r="S8">
        <f t="shared" si="19"/>
        <v>1</v>
      </c>
      <c r="T8">
        <f t="shared" si="20"/>
        <v>4</v>
      </c>
      <c r="U8">
        <f t="shared" si="4"/>
        <v>4</v>
      </c>
      <c r="V8">
        <f t="shared" si="21"/>
        <v>1</v>
      </c>
      <c r="W8">
        <f t="shared" si="6"/>
        <v>1</v>
      </c>
      <c r="X8">
        <f t="shared" si="7"/>
        <v>4</v>
      </c>
      <c r="Y8">
        <f t="shared" si="22"/>
        <v>3</v>
      </c>
      <c r="Z8">
        <f t="shared" si="9"/>
        <v>1</v>
      </c>
      <c r="AA8">
        <f t="shared" si="10"/>
        <v>2</v>
      </c>
      <c r="AB8">
        <f t="shared" si="11"/>
        <v>3</v>
      </c>
      <c r="AC8">
        <f t="shared" si="12"/>
        <v>2.4989999999999997</v>
      </c>
      <c r="AD8">
        <f t="shared" si="13"/>
        <v>2</v>
      </c>
      <c r="AE8" t="str">
        <f t="shared" si="14"/>
        <v>Moderatly Suitable</v>
      </c>
      <c r="AF8" s="15">
        <f t="shared" si="15"/>
        <v>0.48599999999999999</v>
      </c>
      <c r="AG8" t="str">
        <f t="shared" si="16"/>
        <v>Moderate</v>
      </c>
      <c r="AJ8" s="25" t="s">
        <v>762</v>
      </c>
      <c r="AK8" s="36">
        <f>COUNTIF(AG:AG,AJ8)</f>
        <v>115</v>
      </c>
    </row>
    <row r="9" spans="1:37" x14ac:dyDescent="0.25">
      <c r="A9" t="str">
        <f>INDEX(Aquifer!A:A,MATCH(B9,Aquifer!C:C,0))</f>
        <v>puducherry</v>
      </c>
      <c r="B9" s="19" t="s">
        <v>582</v>
      </c>
      <c r="C9" s="12">
        <v>5.4831292268915997</v>
      </c>
      <c r="D9" s="7">
        <f>INDEX(Aquifer!L:L,MATCH(B9,Aquifer!C:C,0))*100</f>
        <v>198.07772236076474</v>
      </c>
      <c r="E9" s="7">
        <v>89.3</v>
      </c>
      <c r="F9" s="7">
        <v>70.557816822863103</v>
      </c>
      <c r="G9" s="1">
        <v>85.14</v>
      </c>
      <c r="H9" s="8">
        <v>0</v>
      </c>
      <c r="I9" s="8">
        <f>INDEX(Aquifer!H:H,MATCH(B9,Aquifer!C:C,0))</f>
        <v>81.680000000000007</v>
      </c>
      <c r="J9" s="8">
        <f>INDEX(surface_water_body!E:E,MATCH(B9,surface_water_body!A:A,0))</f>
        <v>6.5944104150106684</v>
      </c>
      <c r="K9" s="8">
        <f>INDEX(Aquifer!J:J,MATCH(B9,Aquifer!C:C,0))*100</f>
        <v>32.759207570290691</v>
      </c>
      <c r="L9" s="8">
        <f>(INDEX(Tariff!D:D,MATCH(Adaptation!A480,Tariff!A:A,0)))*100</f>
        <v>135</v>
      </c>
      <c r="N9" s="8">
        <v>8</v>
      </c>
      <c r="O9" s="1">
        <v>94.75</v>
      </c>
      <c r="Q9">
        <f t="shared" si="17"/>
        <v>4</v>
      </c>
      <c r="R9">
        <f t="shared" si="18"/>
        <v>3</v>
      </c>
      <c r="S9">
        <f t="shared" si="19"/>
        <v>4</v>
      </c>
      <c r="T9">
        <f t="shared" si="20"/>
        <v>4</v>
      </c>
      <c r="U9">
        <f t="shared" si="4"/>
        <v>4</v>
      </c>
      <c r="V9">
        <f t="shared" si="21"/>
        <v>4</v>
      </c>
      <c r="W9">
        <f t="shared" si="6"/>
        <v>2</v>
      </c>
      <c r="X9">
        <f t="shared" si="7"/>
        <v>4</v>
      </c>
      <c r="Y9">
        <f t="shared" si="22"/>
        <v>2</v>
      </c>
      <c r="Z9">
        <f t="shared" si="9"/>
        <v>2</v>
      </c>
      <c r="AA9">
        <f t="shared" si="10"/>
        <v>2</v>
      </c>
      <c r="AB9">
        <f t="shared" si="11"/>
        <v>4</v>
      </c>
      <c r="AC9">
        <f t="shared" si="12"/>
        <v>3.2486999999999999</v>
      </c>
      <c r="AD9">
        <f t="shared" si="13"/>
        <v>3</v>
      </c>
      <c r="AE9" t="str">
        <f t="shared" si="14"/>
        <v>Highly Suitable</v>
      </c>
      <c r="AF9" s="15">
        <f t="shared" si="15"/>
        <v>0.99199999999999999</v>
      </c>
      <c r="AG9" t="str">
        <f t="shared" si="16"/>
        <v>Very High</v>
      </c>
    </row>
    <row r="10" spans="1:37" x14ac:dyDescent="0.25">
      <c r="A10" t="str">
        <f>INDEX(Aquifer!A:A,MATCH(B10,Aquifer!C:C,0))</f>
        <v>kerala</v>
      </c>
      <c r="B10" s="19" t="s">
        <v>431</v>
      </c>
      <c r="C10" s="12">
        <v>5.3366018363928998</v>
      </c>
      <c r="D10" s="7">
        <f>INDEX(Aquifer!L:L,MATCH(B10,Aquifer!C:C,0))*100</f>
        <v>126.12725479960558</v>
      </c>
      <c r="E10" s="7">
        <v>44.6</v>
      </c>
      <c r="F10" s="7">
        <v>23.062325666468521</v>
      </c>
      <c r="G10" s="1">
        <v>61.870000000000005</v>
      </c>
      <c r="H10" s="8">
        <v>100</v>
      </c>
      <c r="I10" s="8">
        <f>INDEX(Aquifer!H:H,MATCH(B10,Aquifer!C:C,0))</f>
        <v>39.33</v>
      </c>
      <c r="J10" s="8">
        <f>INDEX(surface_water_body!E:E,MATCH(B10,surface_water_body!A:A,0))</f>
        <v>0.13123109320875914</v>
      </c>
      <c r="K10" s="8">
        <f>INDEX(Aquifer!J:J,MATCH(B10,Aquifer!C:C,0))*100</f>
        <v>61.133528589968158</v>
      </c>
      <c r="L10" s="8">
        <f>(INDEX(Tariff!D:D,MATCH(Adaptation!A10,Tariff!A:A,0)))*100</f>
        <v>95</v>
      </c>
      <c r="N10" s="8">
        <v>3.7</v>
      </c>
      <c r="O10" s="1">
        <v>99.48</v>
      </c>
      <c r="Q10">
        <f t="shared" si="17"/>
        <v>4</v>
      </c>
      <c r="R10">
        <f t="shared" si="18"/>
        <v>1</v>
      </c>
      <c r="S10">
        <f t="shared" si="19"/>
        <v>2</v>
      </c>
      <c r="T10">
        <f t="shared" si="20"/>
        <v>1</v>
      </c>
      <c r="U10">
        <f t="shared" si="4"/>
        <v>3</v>
      </c>
      <c r="V10">
        <f t="shared" si="21"/>
        <v>1</v>
      </c>
      <c r="W10">
        <f t="shared" si="6"/>
        <v>4</v>
      </c>
      <c r="X10">
        <f t="shared" si="7"/>
        <v>1</v>
      </c>
      <c r="Y10">
        <f t="shared" si="22"/>
        <v>3</v>
      </c>
      <c r="Z10">
        <f t="shared" si="9"/>
        <v>2</v>
      </c>
      <c r="AA10">
        <f t="shared" si="10"/>
        <v>1</v>
      </c>
      <c r="AB10">
        <f t="shared" si="11"/>
        <v>4</v>
      </c>
      <c r="AC10">
        <f t="shared" si="12"/>
        <v>2.2490999999999999</v>
      </c>
      <c r="AD10">
        <f t="shared" si="13"/>
        <v>2</v>
      </c>
      <c r="AE10" t="str">
        <f t="shared" si="14"/>
        <v>Moderatly Suitable</v>
      </c>
      <c r="AF10" s="15">
        <f t="shared" si="15"/>
        <v>0.25</v>
      </c>
      <c r="AG10" t="str">
        <f t="shared" si="16"/>
        <v>Low</v>
      </c>
      <c r="AK10" s="36"/>
    </row>
    <row r="11" spans="1:37" x14ac:dyDescent="0.25">
      <c r="A11" t="str">
        <f>INDEX(Aquifer!A:A,MATCH(B11,Aquifer!C:C,0))</f>
        <v>uttar pradesh</v>
      </c>
      <c r="B11" s="19" t="s">
        <v>399</v>
      </c>
      <c r="C11" s="13">
        <v>4.93</v>
      </c>
      <c r="D11" s="7">
        <f>INDEX(Aquifer!L:L,MATCH(B11,Aquifer!C:C,0))*100</f>
        <v>172.73326030122385</v>
      </c>
      <c r="E11" s="7">
        <v>85.7</v>
      </c>
      <c r="F11" s="7">
        <v>79.425137183172183</v>
      </c>
      <c r="G11" s="1">
        <v>57.53</v>
      </c>
      <c r="H11" s="8">
        <v>38</v>
      </c>
      <c r="I11" s="8">
        <f>INDEX(Aquifer!H:H,MATCH(B11,Aquifer!C:C,0))</f>
        <v>56.12</v>
      </c>
      <c r="J11" s="8">
        <f>INDEX(surface_water_body!E:E,MATCH(B11,surface_water_body!A:A,0))</f>
        <v>8.3188199919418704</v>
      </c>
      <c r="K11" s="8">
        <f>INDEX(Aquifer!J:J,MATCH(B11,Aquifer!C:C,0))*100</f>
        <v>72.185459379214649</v>
      </c>
      <c r="L11" s="8">
        <f>(INDEX(Tariff!D:D,MATCH(Adaptation!A35,Tariff!A:A,0)))*100</f>
        <v>465.00000000000006</v>
      </c>
      <c r="N11" s="8">
        <v>7.8</v>
      </c>
      <c r="O11" s="1">
        <v>92.933984009999989</v>
      </c>
      <c r="Q11">
        <f t="shared" si="17"/>
        <v>3</v>
      </c>
      <c r="R11">
        <f t="shared" si="18"/>
        <v>2</v>
      </c>
      <c r="S11">
        <f t="shared" si="19"/>
        <v>4</v>
      </c>
      <c r="T11">
        <f t="shared" si="20"/>
        <v>4</v>
      </c>
      <c r="U11">
        <f t="shared" si="4"/>
        <v>3</v>
      </c>
      <c r="V11">
        <f t="shared" si="21"/>
        <v>3</v>
      </c>
      <c r="W11">
        <f t="shared" si="6"/>
        <v>3</v>
      </c>
      <c r="X11">
        <f t="shared" si="7"/>
        <v>4</v>
      </c>
      <c r="Y11">
        <f t="shared" si="22"/>
        <v>3</v>
      </c>
      <c r="Z11">
        <f t="shared" si="9"/>
        <v>4</v>
      </c>
      <c r="AA11">
        <f t="shared" si="10"/>
        <v>2</v>
      </c>
      <c r="AB11">
        <f t="shared" si="11"/>
        <v>4</v>
      </c>
      <c r="AC11">
        <f t="shared" si="12"/>
        <v>3.2486999999999999</v>
      </c>
      <c r="AD11">
        <f t="shared" si="13"/>
        <v>3</v>
      </c>
      <c r="AE11" t="str">
        <f t="shared" si="14"/>
        <v>Highly Suitable</v>
      </c>
      <c r="AF11" s="15">
        <f t="shared" si="15"/>
        <v>0.99199999999999999</v>
      </c>
      <c r="AG11" t="str">
        <f t="shared" si="16"/>
        <v>Very High</v>
      </c>
    </row>
    <row r="12" spans="1:37" x14ac:dyDescent="0.25">
      <c r="A12" t="str">
        <f>INDEX(Aquifer!A:A,MATCH(B12,Aquifer!C:C,0))</f>
        <v>uttar pradesh</v>
      </c>
      <c r="B12" s="19" t="s">
        <v>567</v>
      </c>
      <c r="C12" s="13">
        <v>4.87</v>
      </c>
      <c r="D12" s="7">
        <f>INDEX(Aquifer!L:L,MATCH(B12,Aquifer!C:C,0))*100</f>
        <v>171.14337932558092</v>
      </c>
      <c r="E12" s="7">
        <v>87.5</v>
      </c>
      <c r="F12" s="7">
        <v>67.728394361403417</v>
      </c>
      <c r="G12" s="1">
        <v>78.3</v>
      </c>
      <c r="H12" s="8">
        <v>1</v>
      </c>
      <c r="I12" s="8">
        <f>INDEX(Aquifer!H:H,MATCH(B12,Aquifer!C:C,0))</f>
        <v>93.83</v>
      </c>
      <c r="J12" s="8">
        <f>INDEX(surface_water_body!E:E,MATCH(B12,surface_water_body!A:A,0))</f>
        <v>0.43222737506808784</v>
      </c>
      <c r="K12" s="8">
        <f>INDEX(Aquifer!J:J,MATCH(B12,Aquifer!C:C,0))*100</f>
        <v>82.913602175904074</v>
      </c>
      <c r="L12" s="8">
        <f>(INDEX(Tariff!D:D,MATCH(Adaptation!A241,Tariff!A:A,0)))*100</f>
        <v>465.00000000000006</v>
      </c>
      <c r="N12" s="8">
        <v>11.6</v>
      </c>
      <c r="O12" s="1">
        <v>88.905711800000006</v>
      </c>
      <c r="Q12">
        <f t="shared" si="17"/>
        <v>3</v>
      </c>
      <c r="R12">
        <f t="shared" si="18"/>
        <v>2</v>
      </c>
      <c r="S12">
        <f t="shared" si="19"/>
        <v>4</v>
      </c>
      <c r="T12">
        <f t="shared" si="20"/>
        <v>4</v>
      </c>
      <c r="U12">
        <f t="shared" si="4"/>
        <v>4</v>
      </c>
      <c r="V12">
        <f t="shared" si="21"/>
        <v>4</v>
      </c>
      <c r="W12">
        <f t="shared" si="6"/>
        <v>2</v>
      </c>
      <c r="X12">
        <f t="shared" si="7"/>
        <v>1</v>
      </c>
      <c r="Y12">
        <f t="shared" si="22"/>
        <v>4</v>
      </c>
      <c r="Z12">
        <f t="shared" si="9"/>
        <v>4</v>
      </c>
      <c r="AA12">
        <f t="shared" si="10"/>
        <v>3</v>
      </c>
      <c r="AB12">
        <f t="shared" si="11"/>
        <v>4</v>
      </c>
      <c r="AC12">
        <f t="shared" si="12"/>
        <v>3.2486999999999999</v>
      </c>
      <c r="AD12">
        <f t="shared" si="13"/>
        <v>3</v>
      </c>
      <c r="AE12" t="str">
        <f t="shared" si="14"/>
        <v>Highly Suitable</v>
      </c>
      <c r="AF12" s="15">
        <f t="shared" si="15"/>
        <v>0.99199999999999999</v>
      </c>
      <c r="AG12" t="str">
        <f t="shared" si="16"/>
        <v>Very High</v>
      </c>
    </row>
    <row r="13" spans="1:37" x14ac:dyDescent="0.25">
      <c r="A13" t="str">
        <f>INDEX(Aquifer!A:A,MATCH(B13,Aquifer!C:C,0))</f>
        <v>madhya pradesh</v>
      </c>
      <c r="B13" s="19" t="s">
        <v>303</v>
      </c>
      <c r="C13" s="13">
        <v>5.4</v>
      </c>
      <c r="D13" s="7">
        <f>INDEX(Aquifer!L:L,MATCH(B13,Aquifer!C:C,0))*100</f>
        <v>138.48527299487526</v>
      </c>
      <c r="E13" s="7">
        <v>17.600000000000001</v>
      </c>
      <c r="F13" s="7">
        <v>75.114240611498843</v>
      </c>
      <c r="G13" s="1">
        <v>53.300000000000004</v>
      </c>
      <c r="H13" s="8">
        <v>98</v>
      </c>
      <c r="I13" s="8">
        <f>INDEX(Aquifer!H:H,MATCH(B13,Aquifer!C:C,0))</f>
        <v>43.32</v>
      </c>
      <c r="J13" s="8">
        <f>INDEX(surface_water_body!E:E,MATCH(B13,surface_water_body!A:A,0))</f>
        <v>0.77783342223243868</v>
      </c>
      <c r="K13" s="8">
        <f>INDEX(Aquifer!J:J,MATCH(B13,Aquifer!C:C,0))*100</f>
        <v>44.211425838670984</v>
      </c>
      <c r="L13" s="8">
        <f>(INDEX(Tariff!D:D,MATCH(Adaptation!A13,Tariff!A:A,0)))*100</f>
        <v>515</v>
      </c>
      <c r="N13" s="8">
        <v>8.8000000000000007</v>
      </c>
      <c r="O13" s="1">
        <v>73.06</v>
      </c>
      <c r="Q13">
        <f t="shared" si="17"/>
        <v>4</v>
      </c>
      <c r="R13">
        <f t="shared" si="18"/>
        <v>1</v>
      </c>
      <c r="S13">
        <f t="shared" si="19"/>
        <v>1</v>
      </c>
      <c r="T13">
        <f t="shared" si="20"/>
        <v>4</v>
      </c>
      <c r="U13">
        <f t="shared" si="4"/>
        <v>3</v>
      </c>
      <c r="V13">
        <f t="shared" si="21"/>
        <v>1</v>
      </c>
      <c r="W13">
        <f t="shared" si="6"/>
        <v>4</v>
      </c>
      <c r="X13">
        <f t="shared" si="7"/>
        <v>1</v>
      </c>
      <c r="Y13">
        <f t="shared" si="22"/>
        <v>2</v>
      </c>
      <c r="Z13">
        <f t="shared" si="9"/>
        <v>4</v>
      </c>
      <c r="AA13">
        <f t="shared" si="10"/>
        <v>2</v>
      </c>
      <c r="AB13">
        <f t="shared" si="11"/>
        <v>3</v>
      </c>
      <c r="AC13">
        <f t="shared" si="12"/>
        <v>2.4989999999999997</v>
      </c>
      <c r="AD13">
        <f t="shared" si="13"/>
        <v>2</v>
      </c>
      <c r="AE13" t="str">
        <f t="shared" si="14"/>
        <v>Moderatly Suitable</v>
      </c>
      <c r="AF13" s="15">
        <f t="shared" si="15"/>
        <v>0.48599999999999999</v>
      </c>
      <c r="AG13" t="str">
        <f t="shared" si="16"/>
        <v>Moderate</v>
      </c>
    </row>
    <row r="14" spans="1:37" x14ac:dyDescent="0.25">
      <c r="A14" t="str">
        <f>INDEX(Aquifer!A:A,MATCH(B14,Aquifer!C:C,0))</f>
        <v>uttar pradesh</v>
      </c>
      <c r="B14" s="19" t="s">
        <v>559</v>
      </c>
      <c r="C14" s="13">
        <v>4.79</v>
      </c>
      <c r="D14" s="7">
        <f>INDEX(Aquifer!L:L,MATCH(B14,Aquifer!C:C,0))*100</f>
        <v>170.53941908713693</v>
      </c>
      <c r="E14" s="7">
        <v>87.3</v>
      </c>
      <c r="F14" s="7">
        <v>76.047430830039517</v>
      </c>
      <c r="G14" s="1">
        <v>88.13</v>
      </c>
      <c r="H14" s="8">
        <v>14.000000000000002</v>
      </c>
      <c r="I14" s="8">
        <f>INDEX(Aquifer!H:H,MATCH(B14,Aquifer!C:C,0))</f>
        <v>91.75</v>
      </c>
      <c r="J14" s="8">
        <f>INDEX(surface_water_body!E:E,MATCH(B14,surface_water_body!A:A,0))</f>
        <v>2.7345992409627686E-4</v>
      </c>
      <c r="K14" s="8">
        <f>INDEX(Aquifer!J:J,MATCH(B14,Aquifer!C:C,0))*100</f>
        <v>72.118093499140073</v>
      </c>
      <c r="L14" s="8">
        <f>(INDEX(Tariff!D:D,MATCH(Adaptation!A23,Tariff!A:A,0)))*100</f>
        <v>515</v>
      </c>
      <c r="N14" s="8">
        <v>12.5</v>
      </c>
      <c r="O14" s="1">
        <v>90.128504100000001</v>
      </c>
      <c r="Q14">
        <f t="shared" si="17"/>
        <v>3</v>
      </c>
      <c r="R14">
        <f t="shared" si="18"/>
        <v>2</v>
      </c>
      <c r="S14">
        <f t="shared" si="19"/>
        <v>4</v>
      </c>
      <c r="T14">
        <f t="shared" si="20"/>
        <v>4</v>
      </c>
      <c r="U14">
        <f t="shared" si="4"/>
        <v>4</v>
      </c>
      <c r="V14">
        <f t="shared" si="21"/>
        <v>4</v>
      </c>
      <c r="W14">
        <f t="shared" si="6"/>
        <v>2</v>
      </c>
      <c r="X14">
        <f t="shared" si="7"/>
        <v>1</v>
      </c>
      <c r="Y14">
        <f t="shared" si="22"/>
        <v>3</v>
      </c>
      <c r="Z14">
        <f t="shared" si="9"/>
        <v>4</v>
      </c>
      <c r="AA14">
        <f t="shared" si="10"/>
        <v>3</v>
      </c>
      <c r="AB14">
        <f t="shared" si="11"/>
        <v>4</v>
      </c>
      <c r="AC14">
        <f t="shared" si="12"/>
        <v>3.1654000000000004</v>
      </c>
      <c r="AD14">
        <f t="shared" si="13"/>
        <v>3</v>
      </c>
      <c r="AE14" t="str">
        <f t="shared" si="14"/>
        <v>Highly Suitable</v>
      </c>
      <c r="AF14" s="15">
        <f t="shared" si="15"/>
        <v>0.98899999999999999</v>
      </c>
      <c r="AG14" t="str">
        <f t="shared" si="16"/>
        <v>Very High</v>
      </c>
    </row>
    <row r="15" spans="1:37" x14ac:dyDescent="0.25">
      <c r="A15" t="str">
        <f>INDEX(Aquifer!A:A,MATCH(B15,Aquifer!C:C,0))</f>
        <v>uttarakhand</v>
      </c>
      <c r="B15" s="19" t="s">
        <v>639</v>
      </c>
      <c r="C15" s="12">
        <v>4.8227267305631996</v>
      </c>
      <c r="D15" s="7">
        <f>INDEX(Aquifer!L:L,MATCH(B15,Aquifer!C:C,0))*100</f>
        <v>143.19535783365572</v>
      </c>
      <c r="E15" s="7">
        <v>0</v>
      </c>
      <c r="F15" s="7">
        <v>46.22509121526803</v>
      </c>
      <c r="G15" s="1">
        <v>0.13</v>
      </c>
      <c r="H15" s="8">
        <v>89</v>
      </c>
      <c r="I15" s="8">
        <f>INDEX(Aquifer!H:H,MATCH(B15,Aquifer!C:C,0))</f>
        <v>0</v>
      </c>
      <c r="J15" s="8">
        <f>INDEX(surface_water_body!E:E,MATCH(B15,surface_water_body!A:A,0))</f>
        <v>4.244878772450539E-3</v>
      </c>
      <c r="K15" s="8">
        <f>INDEX(Aquifer!J:J,MATCH(B15,Aquifer!C:C,0))*100</f>
        <v>13.899583173815227</v>
      </c>
      <c r="L15" s="8">
        <f>(INDEX(Tariff!D:D,MATCH(Adaptation!A15,Tariff!A:A,0)))*100</f>
        <v>95</v>
      </c>
      <c r="N15" s="8">
        <v>21.136584823901433</v>
      </c>
      <c r="O15" s="1">
        <v>95.616274860000004</v>
      </c>
      <c r="Q15">
        <f t="shared" si="17"/>
        <v>3</v>
      </c>
      <c r="R15">
        <f t="shared" si="18"/>
        <v>2</v>
      </c>
      <c r="S15">
        <f t="shared" si="19"/>
        <v>1</v>
      </c>
      <c r="T15">
        <f t="shared" si="20"/>
        <v>2</v>
      </c>
      <c r="U15">
        <f t="shared" si="4"/>
        <v>1</v>
      </c>
      <c r="V15">
        <f t="shared" si="21"/>
        <v>1</v>
      </c>
      <c r="W15">
        <f t="shared" si="6"/>
        <v>4</v>
      </c>
      <c r="X15">
        <f t="shared" si="7"/>
        <v>1</v>
      </c>
      <c r="Y15">
        <f t="shared" si="22"/>
        <v>1</v>
      </c>
      <c r="Z15">
        <f t="shared" si="9"/>
        <v>2</v>
      </c>
      <c r="AA15">
        <f t="shared" si="10"/>
        <v>4</v>
      </c>
      <c r="AB15">
        <f t="shared" si="11"/>
        <v>4</v>
      </c>
      <c r="AC15">
        <f t="shared" si="12"/>
        <v>2.1657999999999999</v>
      </c>
      <c r="AD15">
        <f t="shared" si="13"/>
        <v>2</v>
      </c>
      <c r="AE15" t="str">
        <f t="shared" si="14"/>
        <v>Moderatly Suitable</v>
      </c>
      <c r="AF15" s="15">
        <f t="shared" si="15"/>
        <v>0.182</v>
      </c>
      <c r="AG15" t="str">
        <f t="shared" si="16"/>
        <v>Very Low</v>
      </c>
    </row>
    <row r="16" spans="1:37" x14ac:dyDescent="0.25">
      <c r="A16" t="str">
        <f>INDEX(Aquifer!A:A,MATCH(B16,Aquifer!C:C,0))</f>
        <v>uttar pradesh</v>
      </c>
      <c r="B16" s="19" t="s">
        <v>619</v>
      </c>
      <c r="C16" s="13">
        <v>4.8600000000000003</v>
      </c>
      <c r="D16" s="7">
        <f>INDEX(Aquifer!L:L,MATCH(B16,Aquifer!C:C,0))*100</f>
        <v>188.23463620992521</v>
      </c>
      <c r="E16" s="7">
        <v>92.8</v>
      </c>
      <c r="F16" s="7">
        <v>71.989542085490925</v>
      </c>
      <c r="G16" s="1">
        <v>87.53</v>
      </c>
      <c r="H16" s="8">
        <v>3</v>
      </c>
      <c r="I16" s="8">
        <f>INDEX(Aquifer!H:H,MATCH(B16,Aquifer!C:C,0))</f>
        <v>75.12</v>
      </c>
      <c r="J16" s="8">
        <f>INDEX(surface_water_body!E:E,MATCH(B16,surface_water_body!A:A,0))</f>
        <v>0.26071667457367492</v>
      </c>
      <c r="K16" s="8">
        <f>INDEX(Aquifer!J:J,MATCH(B16,Aquifer!C:C,0))*100</f>
        <v>72.735233738329825</v>
      </c>
      <c r="L16" s="8">
        <f>(INDEX(Tariff!D:D,MATCH(Adaptation!A294,Tariff!A:A,0)))*100</f>
        <v>195</v>
      </c>
      <c r="N16" s="8">
        <v>10.3</v>
      </c>
      <c r="O16" s="1">
        <v>95.808913600000011</v>
      </c>
      <c r="Q16">
        <f t="shared" si="17"/>
        <v>3</v>
      </c>
      <c r="R16">
        <f t="shared" si="18"/>
        <v>3</v>
      </c>
      <c r="S16">
        <f t="shared" si="19"/>
        <v>4</v>
      </c>
      <c r="T16">
        <f t="shared" si="20"/>
        <v>4</v>
      </c>
      <c r="U16">
        <f t="shared" si="4"/>
        <v>4</v>
      </c>
      <c r="V16">
        <f t="shared" si="21"/>
        <v>4</v>
      </c>
      <c r="W16">
        <f t="shared" si="6"/>
        <v>2</v>
      </c>
      <c r="X16">
        <f t="shared" si="7"/>
        <v>1</v>
      </c>
      <c r="Y16">
        <f t="shared" si="22"/>
        <v>3</v>
      </c>
      <c r="Z16">
        <f t="shared" si="9"/>
        <v>3</v>
      </c>
      <c r="AA16">
        <f t="shared" si="10"/>
        <v>3</v>
      </c>
      <c r="AB16">
        <f t="shared" si="11"/>
        <v>4</v>
      </c>
      <c r="AC16">
        <f t="shared" si="12"/>
        <v>3.1654000000000004</v>
      </c>
      <c r="AD16">
        <f t="shared" si="13"/>
        <v>3</v>
      </c>
      <c r="AE16" t="str">
        <f t="shared" si="14"/>
        <v>Highly Suitable</v>
      </c>
      <c r="AF16" s="15">
        <f t="shared" si="15"/>
        <v>0.98899999999999999</v>
      </c>
      <c r="AG16" t="str">
        <f t="shared" si="16"/>
        <v>Very High</v>
      </c>
    </row>
    <row r="17" spans="1:33" x14ac:dyDescent="0.25">
      <c r="A17" t="str">
        <f>INDEX(Aquifer!A:A,MATCH(B17,Aquifer!C:C,0))</f>
        <v>haryana</v>
      </c>
      <c r="B17" s="19" t="s">
        <v>200</v>
      </c>
      <c r="C17" s="12">
        <v>4.7818130184554999</v>
      </c>
      <c r="D17" s="7">
        <f>INDEX(Aquifer!L:L,MATCH(B17,Aquifer!C:C,0))*100</f>
        <v>170.98015731501354</v>
      </c>
      <c r="E17" s="7">
        <v>94.8</v>
      </c>
      <c r="F17" s="7">
        <v>65.823718808693314</v>
      </c>
      <c r="G17" s="1">
        <v>93.69</v>
      </c>
      <c r="H17" s="8">
        <v>100</v>
      </c>
      <c r="I17" s="8">
        <f>INDEX(Aquifer!H:H,MATCH(B17,Aquifer!C:C,0))</f>
        <v>123.06</v>
      </c>
      <c r="J17" s="8">
        <f>INDEX(surface_water_body!E:E,MATCH(B17,surface_water_body!A:A,0))</f>
        <v>0.32404437620650328</v>
      </c>
      <c r="K17" s="8">
        <f>INDEX(Aquifer!J:J,MATCH(B17,Aquifer!C:C,0))*100</f>
        <v>96.675339881610611</v>
      </c>
      <c r="L17" s="8">
        <f>(INDEX(Tariff!D:D,MATCH(Adaptation!A17,Tariff!A:A,0)))*100</f>
        <v>67.5</v>
      </c>
      <c r="N17" s="8">
        <v>8.9</v>
      </c>
      <c r="O17" s="1">
        <v>72.13</v>
      </c>
      <c r="Q17">
        <f t="shared" si="17"/>
        <v>3</v>
      </c>
      <c r="R17">
        <f t="shared" si="18"/>
        <v>2</v>
      </c>
      <c r="S17">
        <f t="shared" si="19"/>
        <v>4</v>
      </c>
      <c r="T17">
        <f t="shared" si="20"/>
        <v>3</v>
      </c>
      <c r="U17">
        <f t="shared" si="4"/>
        <v>4</v>
      </c>
      <c r="V17">
        <f t="shared" si="21"/>
        <v>1</v>
      </c>
      <c r="W17">
        <f t="shared" si="6"/>
        <v>1</v>
      </c>
      <c r="X17">
        <f t="shared" si="7"/>
        <v>1</v>
      </c>
      <c r="Y17">
        <f t="shared" si="22"/>
        <v>4</v>
      </c>
      <c r="Z17">
        <f t="shared" si="9"/>
        <v>1</v>
      </c>
      <c r="AA17">
        <f t="shared" si="10"/>
        <v>2</v>
      </c>
      <c r="AB17">
        <f t="shared" si="11"/>
        <v>3</v>
      </c>
      <c r="AC17">
        <f t="shared" si="12"/>
        <v>2.4156999999999993</v>
      </c>
      <c r="AD17">
        <f t="shared" si="13"/>
        <v>2</v>
      </c>
      <c r="AE17" t="str">
        <f t="shared" si="14"/>
        <v>Moderatly Suitable</v>
      </c>
      <c r="AF17" s="15">
        <f t="shared" si="15"/>
        <v>0.39200000000000002</v>
      </c>
      <c r="AG17" t="str">
        <f t="shared" si="16"/>
        <v>Low</v>
      </c>
    </row>
    <row r="18" spans="1:33" x14ac:dyDescent="0.25">
      <c r="A18" t="str">
        <f>INDEX(Aquifer!A:A,MATCH(B18,Aquifer!C:C,0))</f>
        <v>bihar</v>
      </c>
      <c r="B18" s="19" t="s">
        <v>255</v>
      </c>
      <c r="C18" s="12">
        <v>4.6692336877573997</v>
      </c>
      <c r="D18" s="7">
        <f>INDEX(Aquifer!L:L,MATCH(B18,Aquifer!C:C,0))*100</f>
        <v>117.0494094927907</v>
      </c>
      <c r="E18" s="7">
        <v>81.8</v>
      </c>
      <c r="F18" s="7">
        <v>67.896297713575066</v>
      </c>
      <c r="G18" s="1">
        <v>68.03</v>
      </c>
      <c r="H18" s="8">
        <v>44</v>
      </c>
      <c r="I18" s="8">
        <f>INDEX(Aquifer!H:H,MATCH(B18,Aquifer!C:C,0))</f>
        <v>49.22</v>
      </c>
      <c r="J18" s="8">
        <f>INDEX(surface_water_body!E:E,MATCH(B18,surface_water_body!A:A,0))</f>
        <v>6.2006022912275096</v>
      </c>
      <c r="K18" s="8">
        <f>INDEX(Aquifer!J:J,MATCH(B18,Aquifer!C:C,0))*100</f>
        <v>68.104370528134112</v>
      </c>
      <c r="L18" s="8">
        <f>(INDEX(Tariff!D:D,MATCH(Adaptation!A222,Tariff!A:A,0)))*100</f>
        <v>465.00000000000006</v>
      </c>
      <c r="N18" s="8">
        <v>4.04</v>
      </c>
      <c r="O18" s="1">
        <v>98.63000000000001</v>
      </c>
      <c r="Q18">
        <f t="shared" si="17"/>
        <v>3</v>
      </c>
      <c r="R18">
        <f t="shared" si="18"/>
        <v>1</v>
      </c>
      <c r="S18">
        <f t="shared" si="19"/>
        <v>4</v>
      </c>
      <c r="T18">
        <f t="shared" si="20"/>
        <v>4</v>
      </c>
      <c r="U18">
        <f t="shared" si="4"/>
        <v>3</v>
      </c>
      <c r="V18">
        <f t="shared" si="21"/>
        <v>3</v>
      </c>
      <c r="W18">
        <f t="shared" si="6"/>
        <v>4</v>
      </c>
      <c r="X18">
        <f t="shared" si="7"/>
        <v>4</v>
      </c>
      <c r="Y18">
        <f t="shared" si="22"/>
        <v>3</v>
      </c>
      <c r="Z18">
        <f t="shared" si="9"/>
        <v>4</v>
      </c>
      <c r="AA18">
        <f t="shared" si="10"/>
        <v>1</v>
      </c>
      <c r="AB18">
        <f t="shared" si="11"/>
        <v>4</v>
      </c>
      <c r="AC18">
        <f t="shared" si="12"/>
        <v>3.1654</v>
      </c>
      <c r="AD18">
        <f t="shared" si="13"/>
        <v>3</v>
      </c>
      <c r="AE18" t="str">
        <f t="shared" si="14"/>
        <v>Highly Suitable</v>
      </c>
      <c r="AF18" s="15">
        <f t="shared" si="15"/>
        <v>0.98299999999999998</v>
      </c>
      <c r="AG18" t="str">
        <f t="shared" si="16"/>
        <v>Very High</v>
      </c>
    </row>
    <row r="19" spans="1:33" x14ac:dyDescent="0.25">
      <c r="A19" t="str">
        <f>INDEX(Aquifer!A:A,MATCH(B19,Aquifer!C:C,0))</f>
        <v>bihar</v>
      </c>
      <c r="B19" s="19" t="s">
        <v>350</v>
      </c>
      <c r="C19" s="12">
        <v>4.8601409285577004</v>
      </c>
      <c r="D19" s="7">
        <f>INDEX(Aquifer!L:L,MATCH(B19,Aquifer!C:C,0))*100</f>
        <v>145.83834039592688</v>
      </c>
      <c r="E19" s="7">
        <v>88.7</v>
      </c>
      <c r="F19" s="7">
        <v>61.184132057918475</v>
      </c>
      <c r="G19" s="1">
        <v>88.39</v>
      </c>
      <c r="H19" s="8">
        <v>5</v>
      </c>
      <c r="I19" s="8">
        <f>INDEX(Aquifer!H:H,MATCH(B19,Aquifer!C:C,0))</f>
        <v>75.650000000000006</v>
      </c>
      <c r="J19" s="8">
        <f>INDEX(surface_water_body!E:E,MATCH(B19,surface_water_body!A:A,0))</f>
        <v>24.001128228281939</v>
      </c>
      <c r="K19" s="8">
        <f>INDEX(Aquifer!J:J,MATCH(B19,Aquifer!C:C,0))*100</f>
        <v>67.936510664627122</v>
      </c>
      <c r="L19" s="8">
        <f>(INDEX(Tariff!D:D,MATCH(Adaptation!A423,Tariff!A:A,0)))*100</f>
        <v>155</v>
      </c>
      <c r="N19" s="8">
        <v>5.7</v>
      </c>
      <c r="O19" s="1">
        <v>96.28</v>
      </c>
      <c r="Q19">
        <f t="shared" si="17"/>
        <v>3</v>
      </c>
      <c r="R19">
        <f t="shared" si="18"/>
        <v>2</v>
      </c>
      <c r="S19">
        <f t="shared" si="19"/>
        <v>4</v>
      </c>
      <c r="T19">
        <f t="shared" si="20"/>
        <v>3</v>
      </c>
      <c r="U19">
        <f t="shared" si="4"/>
        <v>4</v>
      </c>
      <c r="V19">
        <f t="shared" si="21"/>
        <v>4</v>
      </c>
      <c r="W19">
        <f t="shared" si="6"/>
        <v>2</v>
      </c>
      <c r="X19">
        <f t="shared" si="7"/>
        <v>4</v>
      </c>
      <c r="Y19">
        <f t="shared" si="22"/>
        <v>3</v>
      </c>
      <c r="Z19">
        <f t="shared" si="9"/>
        <v>3</v>
      </c>
      <c r="AA19">
        <f t="shared" si="10"/>
        <v>2</v>
      </c>
      <c r="AB19">
        <f t="shared" si="11"/>
        <v>4</v>
      </c>
      <c r="AC19">
        <f t="shared" si="12"/>
        <v>3.1654</v>
      </c>
      <c r="AD19">
        <f t="shared" si="13"/>
        <v>3</v>
      </c>
      <c r="AE19" t="str">
        <f t="shared" si="14"/>
        <v>Highly Suitable</v>
      </c>
      <c r="AF19" s="15">
        <f t="shared" si="15"/>
        <v>0.98299999999999998</v>
      </c>
      <c r="AG19" t="str">
        <f t="shared" si="16"/>
        <v>Very High</v>
      </c>
    </row>
    <row r="20" spans="1:33" x14ac:dyDescent="0.25">
      <c r="A20" t="str">
        <f>INDEX(Aquifer!A:A,MATCH(B20,Aquifer!C:C,0))</f>
        <v>maharashtra</v>
      </c>
      <c r="B20" s="19" t="s">
        <v>138</v>
      </c>
      <c r="C20" s="12">
        <v>5.2521008818594996</v>
      </c>
      <c r="D20" s="7">
        <f>INDEX(Aquifer!L:L,MATCH(B20,Aquifer!C:C,0))*100</f>
        <v>129.83450126733266</v>
      </c>
      <c r="E20" s="7">
        <v>9</v>
      </c>
      <c r="F20" s="7">
        <v>65.601694769294355</v>
      </c>
      <c r="G20" s="1">
        <v>90.92</v>
      </c>
      <c r="H20" s="8">
        <v>60</v>
      </c>
      <c r="I20" s="8">
        <f>INDEX(Aquifer!H:H,MATCH(B20,Aquifer!C:C,0))</f>
        <v>91.83</v>
      </c>
      <c r="J20" s="8">
        <f>INDEX(surface_water_body!E:E,MATCH(B20,surface_water_body!A:A,0))</f>
        <v>0.68046038009092602</v>
      </c>
      <c r="K20" s="8">
        <f>INDEX(Aquifer!J:J,MATCH(B20,Aquifer!C:C,0))*100</f>
        <v>54.898911353032666</v>
      </c>
      <c r="L20" s="8">
        <f>(INDEX(Tariff!D:D,MATCH(Adaptation!A20,Tariff!A:A,0)))*100</f>
        <v>150</v>
      </c>
      <c r="N20" s="8">
        <v>10.029999999999999</v>
      </c>
      <c r="O20" s="1">
        <v>74.53</v>
      </c>
      <c r="Q20">
        <f t="shared" si="17"/>
        <v>4</v>
      </c>
      <c r="R20">
        <f t="shared" si="18"/>
        <v>1</v>
      </c>
      <c r="S20">
        <f t="shared" si="19"/>
        <v>1</v>
      </c>
      <c r="T20">
        <f t="shared" si="20"/>
        <v>3</v>
      </c>
      <c r="U20">
        <f t="shared" si="4"/>
        <v>4</v>
      </c>
      <c r="V20">
        <f t="shared" si="21"/>
        <v>2</v>
      </c>
      <c r="W20">
        <f t="shared" si="6"/>
        <v>2</v>
      </c>
      <c r="X20">
        <f t="shared" si="7"/>
        <v>1</v>
      </c>
      <c r="Y20">
        <f t="shared" si="22"/>
        <v>3</v>
      </c>
      <c r="Z20">
        <f t="shared" si="9"/>
        <v>3</v>
      </c>
      <c r="AA20">
        <f t="shared" si="10"/>
        <v>3</v>
      </c>
      <c r="AB20">
        <f t="shared" si="11"/>
        <v>3</v>
      </c>
      <c r="AC20">
        <f t="shared" si="12"/>
        <v>2.4989999999999997</v>
      </c>
      <c r="AD20">
        <f t="shared" si="13"/>
        <v>2</v>
      </c>
      <c r="AE20" t="str">
        <f t="shared" si="14"/>
        <v>Moderatly Suitable</v>
      </c>
      <c r="AF20" s="15">
        <f t="shared" si="15"/>
        <v>0.48599999999999999</v>
      </c>
      <c r="AG20" t="str">
        <f t="shared" si="16"/>
        <v>Moderate</v>
      </c>
    </row>
    <row r="21" spans="1:33" x14ac:dyDescent="0.25">
      <c r="A21" t="str">
        <f>INDEX(Aquifer!A:A,MATCH(B21,Aquifer!C:C,0))</f>
        <v>uttar pradesh</v>
      </c>
      <c r="B21" s="19" t="s">
        <v>543</v>
      </c>
      <c r="C21" s="12">
        <v>4.8155429754879</v>
      </c>
      <c r="D21" s="7">
        <f>INDEX(Aquifer!L:L,MATCH(B21,Aquifer!C:C,0))*100</f>
        <v>179.72647130562041</v>
      </c>
      <c r="E21" s="7">
        <v>96.5</v>
      </c>
      <c r="F21" s="7">
        <v>75.919855862113877</v>
      </c>
      <c r="G21" s="1">
        <v>81.77</v>
      </c>
      <c r="H21" s="8">
        <v>18</v>
      </c>
      <c r="I21" s="8">
        <f>INDEX(Aquifer!H:H,MATCH(B21,Aquifer!C:C,0))</f>
        <v>61.14</v>
      </c>
      <c r="J21" s="8">
        <f>INDEX(surface_water_body!E:E,MATCH(B21,surface_water_body!A:A,0))</f>
        <v>0.6572241291674884</v>
      </c>
      <c r="K21" s="8">
        <f>INDEX(Aquifer!J:J,MATCH(B21,Aquifer!C:C,0))*100</f>
        <v>67.677063043262947</v>
      </c>
      <c r="L21" s="8">
        <f>(INDEX(Tariff!D:D,MATCH(Adaptation!A38,Tariff!A:A,0)))*100</f>
        <v>465.00000000000006</v>
      </c>
      <c r="N21" s="8">
        <v>5.98</v>
      </c>
      <c r="O21" s="1">
        <v>96.205264683999999</v>
      </c>
      <c r="Q21">
        <f t="shared" si="17"/>
        <v>3</v>
      </c>
      <c r="R21">
        <f t="shared" si="18"/>
        <v>2</v>
      </c>
      <c r="S21">
        <f t="shared" si="19"/>
        <v>4</v>
      </c>
      <c r="T21">
        <f t="shared" si="20"/>
        <v>4</v>
      </c>
      <c r="U21">
        <f t="shared" si="4"/>
        <v>4</v>
      </c>
      <c r="V21">
        <f t="shared" si="21"/>
        <v>4</v>
      </c>
      <c r="W21">
        <f t="shared" si="6"/>
        <v>3</v>
      </c>
      <c r="X21">
        <f t="shared" si="7"/>
        <v>1</v>
      </c>
      <c r="Y21">
        <f t="shared" si="22"/>
        <v>3</v>
      </c>
      <c r="Z21">
        <f t="shared" si="9"/>
        <v>4</v>
      </c>
      <c r="AA21">
        <f t="shared" si="10"/>
        <v>2</v>
      </c>
      <c r="AB21">
        <f t="shared" si="11"/>
        <v>4</v>
      </c>
      <c r="AC21">
        <f t="shared" si="12"/>
        <v>3.1654</v>
      </c>
      <c r="AD21">
        <f t="shared" si="13"/>
        <v>3</v>
      </c>
      <c r="AE21" t="str">
        <f t="shared" si="14"/>
        <v>Highly Suitable</v>
      </c>
      <c r="AF21" s="15">
        <f t="shared" si="15"/>
        <v>0.98299999999999998</v>
      </c>
      <c r="AG21" t="str">
        <f t="shared" si="16"/>
        <v>Very High</v>
      </c>
    </row>
    <row r="22" spans="1:33" x14ac:dyDescent="0.25">
      <c r="A22" t="str">
        <f>INDEX(Aquifer!A:A,MATCH(B22,Aquifer!C:C,0))</f>
        <v>uttar pradesh</v>
      </c>
      <c r="B22" s="19" t="s">
        <v>460</v>
      </c>
      <c r="C22" s="12">
        <v>4.7980978174375997</v>
      </c>
      <c r="D22" s="7">
        <f>INDEX(Aquifer!L:L,MATCH(B22,Aquifer!C:C,0))*100</f>
        <v>150.69358243709738</v>
      </c>
      <c r="E22" s="7">
        <v>88.1</v>
      </c>
      <c r="F22" s="7">
        <v>73.431217591437203</v>
      </c>
      <c r="G22" s="1">
        <v>86.02</v>
      </c>
      <c r="H22" s="8">
        <v>3</v>
      </c>
      <c r="I22" s="8">
        <f>INDEX(Aquifer!H:H,MATCH(B22,Aquifer!C:C,0))</f>
        <v>60.04</v>
      </c>
      <c r="J22" s="8">
        <f>INDEX(surface_water_body!E:E,MATCH(B22,surface_water_body!A:A,0))</f>
        <v>0.37582910355894733</v>
      </c>
      <c r="K22" s="8">
        <f>INDEX(Aquifer!J:J,MATCH(B22,Aquifer!C:C,0))*100</f>
        <v>76.926803173424915</v>
      </c>
      <c r="L22" s="8">
        <f>(INDEX(Tariff!D:D,MATCH(Adaptation!A568,Tariff!A:A,0)))*100</f>
        <v>285</v>
      </c>
      <c r="N22" s="8">
        <v>6.15</v>
      </c>
      <c r="O22" s="1">
        <v>94.19447538</v>
      </c>
      <c r="Q22">
        <f t="shared" si="17"/>
        <v>3</v>
      </c>
      <c r="R22">
        <f t="shared" si="18"/>
        <v>2</v>
      </c>
      <c r="S22">
        <f t="shared" si="19"/>
        <v>4</v>
      </c>
      <c r="T22">
        <f t="shared" si="20"/>
        <v>4</v>
      </c>
      <c r="U22">
        <f t="shared" si="4"/>
        <v>4</v>
      </c>
      <c r="V22">
        <f t="shared" si="21"/>
        <v>4</v>
      </c>
      <c r="W22">
        <f t="shared" si="6"/>
        <v>3</v>
      </c>
      <c r="X22">
        <f t="shared" si="7"/>
        <v>1</v>
      </c>
      <c r="Y22">
        <f t="shared" si="22"/>
        <v>4</v>
      </c>
      <c r="Z22">
        <f t="shared" si="9"/>
        <v>3</v>
      </c>
      <c r="AA22">
        <f t="shared" si="10"/>
        <v>2</v>
      </c>
      <c r="AB22">
        <f t="shared" si="11"/>
        <v>4</v>
      </c>
      <c r="AC22">
        <f t="shared" si="12"/>
        <v>3.1654</v>
      </c>
      <c r="AD22">
        <f t="shared" si="13"/>
        <v>3</v>
      </c>
      <c r="AE22" t="str">
        <f t="shared" si="14"/>
        <v>Highly Suitable</v>
      </c>
      <c r="AF22" s="15">
        <f t="shared" si="15"/>
        <v>0.98299999999999998</v>
      </c>
      <c r="AG22" t="str">
        <f t="shared" si="16"/>
        <v>Very High</v>
      </c>
    </row>
    <row r="23" spans="1:33" x14ac:dyDescent="0.25">
      <c r="A23" t="str">
        <f>INDEX(Aquifer!A:A,MATCH(B23,Aquifer!C:C,0))</f>
        <v>gujarat</v>
      </c>
      <c r="B23" s="19" t="s">
        <v>655</v>
      </c>
      <c r="C23" s="13">
        <v>5.5</v>
      </c>
      <c r="D23" s="7">
        <f>INDEX(Aquifer!L:L,MATCH(B23,Aquifer!C:C,0))*100</f>
        <v>166.30995084975518</v>
      </c>
      <c r="E23" s="7">
        <v>65.599999999999994</v>
      </c>
      <c r="F23" s="7">
        <v>79.206646814455354</v>
      </c>
      <c r="G23" s="1">
        <v>97.76</v>
      </c>
      <c r="H23" s="8">
        <v>91</v>
      </c>
      <c r="I23" s="8">
        <f>INDEX(Aquifer!H:H,MATCH(B23,Aquifer!C:C,0))</f>
        <v>41.92</v>
      </c>
      <c r="J23" s="8">
        <f>INDEX(surface_water_body!E:E,MATCH(B23,surface_water_body!A:A,0))</f>
        <v>1.0241431080609085</v>
      </c>
      <c r="K23" s="8">
        <f>INDEX(Aquifer!J:J,MATCH(B23,Aquifer!C:C,0))*100</f>
        <v>69.015926556458922</v>
      </c>
      <c r="L23" s="8">
        <f>(INDEX(Tariff!D:D,MATCH(Adaptation!A31,Tariff!A:A,0)))*100</f>
        <v>380</v>
      </c>
      <c r="N23" s="8">
        <v>17.064223814986182</v>
      </c>
      <c r="O23" s="1">
        <v>71.150000000000006</v>
      </c>
      <c r="Q23">
        <f t="shared" si="17"/>
        <v>4</v>
      </c>
      <c r="R23">
        <f t="shared" si="18"/>
        <v>2</v>
      </c>
      <c r="S23">
        <f t="shared" si="19"/>
        <v>3</v>
      </c>
      <c r="T23">
        <f t="shared" si="20"/>
        <v>4</v>
      </c>
      <c r="U23">
        <f t="shared" si="4"/>
        <v>4</v>
      </c>
      <c r="V23">
        <f t="shared" si="21"/>
        <v>1</v>
      </c>
      <c r="W23">
        <f t="shared" si="6"/>
        <v>4</v>
      </c>
      <c r="X23">
        <f t="shared" si="7"/>
        <v>2</v>
      </c>
      <c r="Y23">
        <f t="shared" si="22"/>
        <v>3</v>
      </c>
      <c r="Z23">
        <f t="shared" si="9"/>
        <v>4</v>
      </c>
      <c r="AA23">
        <f t="shared" si="10"/>
        <v>3</v>
      </c>
      <c r="AB23">
        <f t="shared" si="11"/>
        <v>3</v>
      </c>
      <c r="AC23">
        <f t="shared" si="12"/>
        <v>3.0821000000000005</v>
      </c>
      <c r="AD23">
        <f t="shared" si="13"/>
        <v>3</v>
      </c>
      <c r="AE23" t="str">
        <f t="shared" si="14"/>
        <v>Highly Suitable</v>
      </c>
      <c r="AF23" s="15">
        <f t="shared" si="15"/>
        <v>0.97599999999999998</v>
      </c>
      <c r="AG23" t="str">
        <f t="shared" si="16"/>
        <v>Very High</v>
      </c>
    </row>
    <row r="24" spans="1:33" x14ac:dyDescent="0.25">
      <c r="A24" t="str">
        <f>INDEX(Aquifer!A:A,MATCH(B24,Aquifer!C:C,0))</f>
        <v>gujarat</v>
      </c>
      <c r="B24" s="19" t="s">
        <v>191</v>
      </c>
      <c r="C24" s="12">
        <v>5.5240188885550996</v>
      </c>
      <c r="D24" s="7">
        <f>INDEX(Aquifer!L:L,MATCH(B24,Aquifer!C:C,0))*100</f>
        <v>125.41125147686994</v>
      </c>
      <c r="E24" s="7">
        <v>63.5</v>
      </c>
      <c r="F24" s="7">
        <v>79.928770341182485</v>
      </c>
      <c r="G24" s="1">
        <v>99.63</v>
      </c>
      <c r="H24" s="8">
        <v>91</v>
      </c>
      <c r="I24" s="8">
        <f>INDEX(Aquifer!H:H,MATCH(B24,Aquifer!C:C,0))</f>
        <v>92.3</v>
      </c>
      <c r="J24" s="8">
        <f>INDEX(surface_water_body!E:E,MATCH(B24,surface_water_body!A:A,0))</f>
        <v>1.0333496449798614</v>
      </c>
      <c r="K24" s="8">
        <f>INDEX(Aquifer!J:J,MATCH(B24,Aquifer!C:C,0))*100</f>
        <v>78.443068236367694</v>
      </c>
      <c r="L24" s="8">
        <f>(INDEX(Tariff!D:D,MATCH(Adaptation!A203,Tariff!A:A,0)))*100</f>
        <v>405</v>
      </c>
      <c r="N24" s="8">
        <v>78.099999999999994</v>
      </c>
      <c r="O24" s="1">
        <v>84.14</v>
      </c>
      <c r="Q24">
        <f t="shared" si="17"/>
        <v>4</v>
      </c>
      <c r="R24">
        <f t="shared" si="18"/>
        <v>1</v>
      </c>
      <c r="S24">
        <f t="shared" si="19"/>
        <v>3</v>
      </c>
      <c r="T24">
        <f t="shared" si="20"/>
        <v>4</v>
      </c>
      <c r="U24">
        <f t="shared" si="4"/>
        <v>4</v>
      </c>
      <c r="V24">
        <f t="shared" si="21"/>
        <v>1</v>
      </c>
      <c r="W24">
        <f t="shared" si="6"/>
        <v>2</v>
      </c>
      <c r="X24">
        <f t="shared" si="7"/>
        <v>2</v>
      </c>
      <c r="Y24">
        <f t="shared" si="22"/>
        <v>4</v>
      </c>
      <c r="Z24">
        <f t="shared" si="9"/>
        <v>4</v>
      </c>
      <c r="AA24">
        <f t="shared" si="10"/>
        <v>4</v>
      </c>
      <c r="AB24">
        <f t="shared" si="11"/>
        <v>4</v>
      </c>
      <c r="AC24">
        <f t="shared" si="12"/>
        <v>3.0821000000000005</v>
      </c>
      <c r="AD24">
        <f t="shared" si="13"/>
        <v>3</v>
      </c>
      <c r="AE24" t="str">
        <f t="shared" si="14"/>
        <v>Highly Suitable</v>
      </c>
      <c r="AF24" s="15">
        <f t="shared" si="15"/>
        <v>0.97599999999999998</v>
      </c>
      <c r="AG24" t="str">
        <f t="shared" si="16"/>
        <v>Very High</v>
      </c>
    </row>
    <row r="25" spans="1:33" x14ac:dyDescent="0.25">
      <c r="A25" t="str">
        <f>INDEX(Aquifer!A:A,MATCH(B25,Aquifer!C:C,0))</f>
        <v>andhra pradesh</v>
      </c>
      <c r="B25" s="19" t="s">
        <v>54</v>
      </c>
      <c r="C25" s="12">
        <v>5.4642477105821001</v>
      </c>
      <c r="D25" s="7">
        <f>INDEX(Aquifer!L:L,MATCH(B25,Aquifer!C:C,0))*100</f>
        <v>106.69355754894761</v>
      </c>
      <c r="E25" s="7">
        <v>18.600000000000001</v>
      </c>
      <c r="F25" s="7">
        <v>70.208487469884091</v>
      </c>
      <c r="G25" s="1">
        <v>73.47</v>
      </c>
      <c r="H25" s="8">
        <v>100</v>
      </c>
      <c r="I25" s="8">
        <f>INDEX(Aquifer!H:H,MATCH(B25,Aquifer!C:C,0))</f>
        <v>33.28</v>
      </c>
      <c r="J25" s="8">
        <f>INDEX(surface_water_body!E:E,MATCH(B25,surface_water_body!A:A,0))</f>
        <v>2.5787233066877313</v>
      </c>
      <c r="K25" s="8">
        <f>INDEX(Aquifer!J:J,MATCH(B25,Aquifer!C:C,0))*100</f>
        <v>44.634689888541487</v>
      </c>
      <c r="L25" s="8">
        <f>(INDEX(Tariff!D:D,MATCH(Adaptation!A25,Tariff!A:A,0)))*100</f>
        <v>67.5</v>
      </c>
      <c r="N25" s="8">
        <v>8.8000000000000007</v>
      </c>
      <c r="O25" s="1">
        <v>72.009999999999991</v>
      </c>
      <c r="Q25">
        <f t="shared" si="17"/>
        <v>4</v>
      </c>
      <c r="R25">
        <f t="shared" si="18"/>
        <v>1</v>
      </c>
      <c r="S25">
        <f t="shared" si="19"/>
        <v>1</v>
      </c>
      <c r="T25">
        <f t="shared" si="20"/>
        <v>4</v>
      </c>
      <c r="U25">
        <f t="shared" si="4"/>
        <v>3</v>
      </c>
      <c r="V25">
        <f t="shared" si="21"/>
        <v>1</v>
      </c>
      <c r="W25">
        <f t="shared" si="6"/>
        <v>4</v>
      </c>
      <c r="X25">
        <f t="shared" si="7"/>
        <v>2</v>
      </c>
      <c r="Y25">
        <f t="shared" si="22"/>
        <v>2</v>
      </c>
      <c r="Z25">
        <f t="shared" si="9"/>
        <v>1</v>
      </c>
      <c r="AA25">
        <f t="shared" si="10"/>
        <v>2</v>
      </c>
      <c r="AB25">
        <f t="shared" si="11"/>
        <v>3</v>
      </c>
      <c r="AC25">
        <f t="shared" si="12"/>
        <v>2.3323999999999998</v>
      </c>
      <c r="AD25">
        <f t="shared" si="13"/>
        <v>2</v>
      </c>
      <c r="AE25" t="str">
        <f t="shared" si="14"/>
        <v>Moderatly Suitable</v>
      </c>
      <c r="AF25" s="15">
        <f t="shared" si="15"/>
        <v>0.315</v>
      </c>
      <c r="AG25" t="str">
        <f t="shared" si="16"/>
        <v>Low</v>
      </c>
    </row>
    <row r="26" spans="1:33" x14ac:dyDescent="0.25">
      <c r="A26" t="str">
        <f>INDEX(Aquifer!A:A,MATCH(B26,Aquifer!C:C,0))</f>
        <v>jammu and kashmir</v>
      </c>
      <c r="B26" s="19" t="s">
        <v>613</v>
      </c>
      <c r="C26" s="12">
        <v>4.3917151032125998</v>
      </c>
      <c r="D26" s="7">
        <f>INDEX(Aquifer!L:L,MATCH(B26,Aquifer!C:C,0))*100</f>
        <v>150.79883484861858</v>
      </c>
      <c r="E26" s="7">
        <v>72.8</v>
      </c>
      <c r="F26" s="7">
        <v>54.190091687733464</v>
      </c>
      <c r="G26" s="1">
        <v>0.47000000000000003</v>
      </c>
      <c r="H26" s="8">
        <v>93</v>
      </c>
      <c r="I26" s="8">
        <f>INDEX(Aquifer!H:H,MATCH(B26,Aquifer!C:C,0))</f>
        <v>22.33</v>
      </c>
      <c r="J26" s="8">
        <f>INDEX(surface_water_body!E:E,MATCH(B26,surface_water_body!A:A,0))</f>
        <v>6.9223247236439188E-3</v>
      </c>
      <c r="K26" s="8">
        <f>INDEX(Aquifer!J:J,MATCH(B26,Aquifer!C:C,0))*100</f>
        <v>62.765412263327747</v>
      </c>
      <c r="L26" s="8">
        <f>(INDEX(Tariff!D:D,MATCH(Adaptation!A26,Tariff!A:A,0)))*100</f>
        <v>67.5</v>
      </c>
      <c r="N26" s="8">
        <v>17.3</v>
      </c>
      <c r="O26" s="1">
        <v>99.11</v>
      </c>
      <c r="Q26">
        <f t="shared" si="17"/>
        <v>2</v>
      </c>
      <c r="R26">
        <f t="shared" si="18"/>
        <v>2</v>
      </c>
      <c r="S26">
        <f t="shared" si="19"/>
        <v>3</v>
      </c>
      <c r="T26">
        <f t="shared" si="20"/>
        <v>3</v>
      </c>
      <c r="U26">
        <f t="shared" si="4"/>
        <v>1</v>
      </c>
      <c r="V26">
        <f t="shared" si="21"/>
        <v>1</v>
      </c>
      <c r="W26">
        <f t="shared" si="6"/>
        <v>4</v>
      </c>
      <c r="X26">
        <f t="shared" si="7"/>
        <v>1</v>
      </c>
      <c r="Y26">
        <f t="shared" si="22"/>
        <v>3</v>
      </c>
      <c r="Z26">
        <f t="shared" si="9"/>
        <v>1</v>
      </c>
      <c r="AA26">
        <f t="shared" si="10"/>
        <v>3</v>
      </c>
      <c r="AB26">
        <f t="shared" si="11"/>
        <v>4</v>
      </c>
      <c r="AC26">
        <f t="shared" si="12"/>
        <v>2.3323999999999998</v>
      </c>
      <c r="AD26">
        <f t="shared" si="13"/>
        <v>2</v>
      </c>
      <c r="AE26" t="str">
        <f t="shared" si="14"/>
        <v>Moderatly Suitable</v>
      </c>
      <c r="AF26" s="15">
        <f t="shared" si="15"/>
        <v>0.315</v>
      </c>
      <c r="AG26" t="str">
        <f t="shared" si="16"/>
        <v>Low</v>
      </c>
    </row>
    <row r="27" spans="1:33" x14ac:dyDescent="0.25">
      <c r="A27" t="str">
        <f>INDEX(Aquifer!A:A,MATCH(B27,Aquifer!C:C,0))</f>
        <v>arunachal pradesh</v>
      </c>
      <c r="B27" s="19" t="s">
        <v>63</v>
      </c>
      <c r="C27" s="13">
        <v>3.5</v>
      </c>
      <c r="D27" s="7">
        <f>INDEX(Aquifer!L:L,MATCH(B27,Aquifer!C:C,0))*100</f>
        <v>109.19513059921995</v>
      </c>
      <c r="E27" s="7">
        <v>0</v>
      </c>
      <c r="F27" s="7">
        <v>19.369865936488743</v>
      </c>
      <c r="G27" s="1">
        <v>5.07</v>
      </c>
      <c r="H27" s="8">
        <v>0</v>
      </c>
      <c r="I27" s="8">
        <f>INDEX(Aquifer!H:H,MATCH(B27,Aquifer!C:C,0))</f>
        <v>0</v>
      </c>
      <c r="J27" s="8">
        <f>INDEX(surface_water_body!E:E,MATCH(B27,surface_water_body!A:A,0))</f>
        <v>0</v>
      </c>
      <c r="K27" s="8">
        <f>INDEX(Aquifer!J:J,MATCH(B27,Aquifer!C:C,0))*100</f>
        <v>40.870447299777801</v>
      </c>
      <c r="L27" s="8">
        <f>(INDEX(Tariff!D:D,MATCH(Adaptation!A27,Tariff!A:A,0)))*100</f>
        <v>135</v>
      </c>
      <c r="N27" s="8">
        <v>4.0271560489848328</v>
      </c>
      <c r="O27" s="1">
        <v>53</v>
      </c>
      <c r="Q27">
        <f t="shared" si="17"/>
        <v>1</v>
      </c>
      <c r="R27">
        <f t="shared" si="18"/>
        <v>1</v>
      </c>
      <c r="S27">
        <f t="shared" si="19"/>
        <v>1</v>
      </c>
      <c r="T27">
        <f t="shared" si="20"/>
        <v>1</v>
      </c>
      <c r="U27">
        <f t="shared" si="4"/>
        <v>1</v>
      </c>
      <c r="V27">
        <f t="shared" si="21"/>
        <v>4</v>
      </c>
      <c r="W27">
        <f t="shared" si="6"/>
        <v>4</v>
      </c>
      <c r="X27">
        <f t="shared" si="7"/>
        <v>1</v>
      </c>
      <c r="Y27">
        <f t="shared" si="22"/>
        <v>2</v>
      </c>
      <c r="Z27">
        <f t="shared" si="9"/>
        <v>2</v>
      </c>
      <c r="AA27">
        <f t="shared" si="10"/>
        <v>1</v>
      </c>
      <c r="AB27">
        <f t="shared" si="11"/>
        <v>2</v>
      </c>
      <c r="AC27">
        <f t="shared" si="12"/>
        <v>1.7493000000000001</v>
      </c>
      <c r="AD27">
        <f t="shared" si="13"/>
        <v>2</v>
      </c>
      <c r="AE27" t="str">
        <f t="shared" si="14"/>
        <v>Moderatly Suitable</v>
      </c>
      <c r="AF27" s="15">
        <f t="shared" si="15"/>
        <v>1.9E-2</v>
      </c>
      <c r="AG27" t="str">
        <f t="shared" si="16"/>
        <v>Very Low</v>
      </c>
    </row>
    <row r="28" spans="1:33" x14ac:dyDescent="0.25">
      <c r="A28" t="str">
        <f>INDEX(Aquifer!A:A,MATCH(B28,Aquifer!C:C,0))</f>
        <v>odisha</v>
      </c>
      <c r="B28" s="19" t="s">
        <v>291</v>
      </c>
      <c r="C28" s="13">
        <v>5.04</v>
      </c>
      <c r="D28" s="7">
        <f>INDEX(Aquifer!L:L,MATCH(B28,Aquifer!C:C,0))*100</f>
        <v>104.09324031987555</v>
      </c>
      <c r="E28" s="7">
        <v>11.9</v>
      </c>
      <c r="F28" s="7">
        <v>35.026313401687688</v>
      </c>
      <c r="G28" s="1">
        <v>25.8</v>
      </c>
      <c r="H28" s="8">
        <v>0</v>
      </c>
      <c r="I28" s="8">
        <f>INDEX(Aquifer!H:H,MATCH(B28,Aquifer!C:C,0))</f>
        <v>53.08</v>
      </c>
      <c r="J28" s="8">
        <f>INDEX(surface_water_body!E:E,MATCH(B28,surface_water_body!A:A,0))</f>
        <v>3.3440659205658743</v>
      </c>
      <c r="K28" s="8">
        <f>INDEX(Aquifer!J:J,MATCH(B28,Aquifer!C:C,0))*100</f>
        <v>19.464801926561666</v>
      </c>
      <c r="L28" s="8">
        <f>(INDEX(Tariff!D:D,MATCH(Adaptation!A28,Tariff!A:A,0)))*100</f>
        <v>95</v>
      </c>
      <c r="N28" s="8">
        <v>5.7</v>
      </c>
      <c r="O28" s="1">
        <v>96.6</v>
      </c>
      <c r="Q28">
        <f t="shared" si="17"/>
        <v>3</v>
      </c>
      <c r="R28">
        <f t="shared" si="18"/>
        <v>1</v>
      </c>
      <c r="S28">
        <f t="shared" si="19"/>
        <v>1</v>
      </c>
      <c r="T28">
        <f t="shared" si="20"/>
        <v>2</v>
      </c>
      <c r="U28">
        <f t="shared" si="4"/>
        <v>2</v>
      </c>
      <c r="V28">
        <f t="shared" si="21"/>
        <v>4</v>
      </c>
      <c r="W28">
        <f t="shared" si="6"/>
        <v>3</v>
      </c>
      <c r="X28">
        <f t="shared" si="7"/>
        <v>3</v>
      </c>
      <c r="Y28">
        <f t="shared" si="22"/>
        <v>1</v>
      </c>
      <c r="Z28">
        <f t="shared" si="9"/>
        <v>2</v>
      </c>
      <c r="AA28">
        <f t="shared" si="10"/>
        <v>2</v>
      </c>
      <c r="AB28">
        <f t="shared" si="11"/>
        <v>4</v>
      </c>
      <c r="AC28">
        <f t="shared" si="12"/>
        <v>2.3324000000000003</v>
      </c>
      <c r="AD28">
        <f t="shared" si="13"/>
        <v>2</v>
      </c>
      <c r="AE28" t="str">
        <f t="shared" si="14"/>
        <v>Moderatly Suitable</v>
      </c>
      <c r="AF28" s="15">
        <f t="shared" si="15"/>
        <v>0.371</v>
      </c>
      <c r="AG28" t="str">
        <f t="shared" si="16"/>
        <v>Low</v>
      </c>
    </row>
    <row r="29" spans="1:33" x14ac:dyDescent="0.25">
      <c r="A29" t="str">
        <f>INDEX(Aquifer!A:A,MATCH(B29,Aquifer!C:C,0))</f>
        <v>madhya pradesh</v>
      </c>
      <c r="B29" s="19" t="s">
        <v>328</v>
      </c>
      <c r="C29" s="13">
        <v>5.2</v>
      </c>
      <c r="D29" s="7">
        <f>INDEX(Aquifer!L:L,MATCH(B29,Aquifer!C:C,0))*100</f>
        <v>139.23857383671003</v>
      </c>
      <c r="E29" s="7">
        <v>2.7</v>
      </c>
      <c r="F29" s="7">
        <v>63.699643472144743</v>
      </c>
      <c r="G29" s="1">
        <v>36.61</v>
      </c>
      <c r="H29" s="8">
        <v>100</v>
      </c>
      <c r="I29" s="8">
        <f>INDEX(Aquifer!H:H,MATCH(B29,Aquifer!C:C,0))</f>
        <v>23.52</v>
      </c>
      <c r="J29" s="8">
        <f>INDEX(surface_water_body!E:E,MATCH(B29,surface_water_body!A:A,0))</f>
        <v>1.0775444737494047</v>
      </c>
      <c r="K29" s="8">
        <f>INDEX(Aquifer!J:J,MATCH(B29,Aquifer!C:C,0))*100</f>
        <v>41.958144612206446</v>
      </c>
      <c r="L29" s="8">
        <f>(INDEX(Tariff!D:D,MATCH(Adaptation!A29,Tariff!A:A,0)))*100</f>
        <v>380</v>
      </c>
      <c r="N29" s="8">
        <v>7.7</v>
      </c>
      <c r="O29" s="1">
        <v>76.59</v>
      </c>
      <c r="Q29">
        <f t="shared" si="17"/>
        <v>3</v>
      </c>
      <c r="R29">
        <f t="shared" si="18"/>
        <v>1</v>
      </c>
      <c r="S29">
        <f t="shared" si="19"/>
        <v>1</v>
      </c>
      <c r="T29">
        <f t="shared" si="20"/>
        <v>3</v>
      </c>
      <c r="U29">
        <f t="shared" si="4"/>
        <v>2</v>
      </c>
      <c r="V29">
        <f t="shared" si="21"/>
        <v>1</v>
      </c>
      <c r="W29">
        <f t="shared" si="6"/>
        <v>4</v>
      </c>
      <c r="X29">
        <f t="shared" si="7"/>
        <v>2</v>
      </c>
      <c r="Y29">
        <f t="shared" si="22"/>
        <v>2</v>
      </c>
      <c r="Z29">
        <f t="shared" si="9"/>
        <v>4</v>
      </c>
      <c r="AA29">
        <f t="shared" si="10"/>
        <v>2</v>
      </c>
      <c r="AB29">
        <f t="shared" si="11"/>
        <v>3</v>
      </c>
      <c r="AC29">
        <f t="shared" si="12"/>
        <v>2.3323999999999998</v>
      </c>
      <c r="AD29">
        <f t="shared" si="13"/>
        <v>2</v>
      </c>
      <c r="AE29" t="str">
        <f t="shared" si="14"/>
        <v>Moderatly Suitable</v>
      </c>
      <c r="AF29" s="15">
        <f t="shared" si="15"/>
        <v>0.315</v>
      </c>
      <c r="AG29" t="str">
        <f t="shared" si="16"/>
        <v>Low</v>
      </c>
    </row>
    <row r="30" spans="1:33" x14ac:dyDescent="0.25">
      <c r="A30" t="str">
        <f>INDEX(Aquifer!A:A,MATCH(B30,Aquifer!C:C,0))</f>
        <v>madhya pradesh</v>
      </c>
      <c r="B30" s="19" t="s">
        <v>564</v>
      </c>
      <c r="C30" s="12">
        <v>5.2559481337746998</v>
      </c>
      <c r="D30" s="7">
        <f>INDEX(Aquifer!L:L,MATCH(B30,Aquifer!C:C,0))*100</f>
        <v>206.32223060266176</v>
      </c>
      <c r="E30" s="7">
        <v>51.3</v>
      </c>
      <c r="F30" s="7">
        <v>71.62905063670712</v>
      </c>
      <c r="G30" s="1">
        <v>85.27</v>
      </c>
      <c r="H30" s="8">
        <v>73</v>
      </c>
      <c r="I30" s="8">
        <f>INDEX(Aquifer!H:H,MATCH(B30,Aquifer!C:C,0))</f>
        <v>80</v>
      </c>
      <c r="J30" s="8">
        <f>INDEX(surface_water_body!E:E,MATCH(B30,surface_water_body!A:A,0))</f>
        <v>3.2781127551687974</v>
      </c>
      <c r="K30" s="8">
        <f>INDEX(Aquifer!J:J,MATCH(B30,Aquifer!C:C,0))*100</f>
        <v>58.606287973740457</v>
      </c>
      <c r="L30" s="8">
        <f>(INDEX(Tariff!D:D,MATCH(Adaptation!A156,Tariff!A:A,0)))*100</f>
        <v>155</v>
      </c>
      <c r="N30" s="8">
        <v>12.4</v>
      </c>
      <c r="O30" s="1">
        <v>72.400000000000006</v>
      </c>
      <c r="Q30">
        <f t="shared" si="17"/>
        <v>4</v>
      </c>
      <c r="R30">
        <f t="shared" si="18"/>
        <v>3</v>
      </c>
      <c r="S30">
        <f t="shared" si="19"/>
        <v>3</v>
      </c>
      <c r="T30">
        <f t="shared" si="20"/>
        <v>4</v>
      </c>
      <c r="U30">
        <f t="shared" si="4"/>
        <v>4</v>
      </c>
      <c r="V30">
        <f t="shared" si="21"/>
        <v>2</v>
      </c>
      <c r="W30">
        <f t="shared" si="6"/>
        <v>2</v>
      </c>
      <c r="X30">
        <f t="shared" si="7"/>
        <v>3</v>
      </c>
      <c r="Y30">
        <f t="shared" si="22"/>
        <v>3</v>
      </c>
      <c r="Z30">
        <f t="shared" si="9"/>
        <v>3</v>
      </c>
      <c r="AA30">
        <f t="shared" si="10"/>
        <v>3</v>
      </c>
      <c r="AB30">
        <f t="shared" si="11"/>
        <v>3</v>
      </c>
      <c r="AC30">
        <f t="shared" si="12"/>
        <v>3.0821000000000005</v>
      </c>
      <c r="AD30">
        <f t="shared" si="13"/>
        <v>3</v>
      </c>
      <c r="AE30" t="str">
        <f t="shared" si="14"/>
        <v>Highly Suitable</v>
      </c>
      <c r="AF30" s="15">
        <f t="shared" si="15"/>
        <v>0.97599999999999998</v>
      </c>
      <c r="AG30" t="str">
        <f t="shared" si="16"/>
        <v>Very High</v>
      </c>
    </row>
    <row r="31" spans="1:33" x14ac:dyDescent="0.25">
      <c r="A31" t="str">
        <f>INDEX(Aquifer!A:A,MATCH(B31,Aquifer!C:C,0))</f>
        <v>tamil nadu</v>
      </c>
      <c r="B31" s="19" t="s">
        <v>640</v>
      </c>
      <c r="C31" s="12">
        <v>5.3250189810214001</v>
      </c>
      <c r="D31" s="7">
        <f>INDEX(Aquifer!L:L,MATCH(B31,Aquifer!C:C,0))*100</f>
        <v>150.91921634964908</v>
      </c>
      <c r="E31" s="7">
        <v>59.3</v>
      </c>
      <c r="F31" s="7">
        <v>57.036419435525353</v>
      </c>
      <c r="G31" s="1">
        <v>54.620000000000005</v>
      </c>
      <c r="H31" s="8">
        <v>99</v>
      </c>
      <c r="I31" s="8">
        <f>INDEX(Aquifer!H:H,MATCH(B31,Aquifer!C:C,0))</f>
        <v>64.14</v>
      </c>
      <c r="J31" s="8">
        <f>INDEX(surface_water_body!E:E,MATCH(B31,surface_water_body!A:A,0))</f>
        <v>23.559870484616717</v>
      </c>
      <c r="K31" s="8">
        <f>INDEX(Aquifer!J:J,MATCH(B31,Aquifer!C:C,0))*100</f>
        <v>57.221824944736134</v>
      </c>
      <c r="L31" s="8">
        <f>(INDEX(Tariff!D:D,MATCH(Adaptation!A136,Tariff!A:A,0)))*100</f>
        <v>150</v>
      </c>
      <c r="N31" s="8">
        <v>28.5</v>
      </c>
      <c r="O31" s="1">
        <v>94.337173210000003</v>
      </c>
      <c r="Q31">
        <f t="shared" si="17"/>
        <v>4</v>
      </c>
      <c r="R31">
        <f t="shared" si="18"/>
        <v>2</v>
      </c>
      <c r="S31">
        <f t="shared" si="19"/>
        <v>3</v>
      </c>
      <c r="T31">
        <f t="shared" si="20"/>
        <v>3</v>
      </c>
      <c r="U31">
        <f t="shared" si="4"/>
        <v>3</v>
      </c>
      <c r="V31">
        <f t="shared" si="21"/>
        <v>1</v>
      </c>
      <c r="W31">
        <f t="shared" si="6"/>
        <v>3</v>
      </c>
      <c r="X31">
        <f t="shared" si="7"/>
        <v>4</v>
      </c>
      <c r="Y31">
        <f t="shared" si="22"/>
        <v>3</v>
      </c>
      <c r="Z31">
        <f t="shared" si="9"/>
        <v>3</v>
      </c>
      <c r="AA31">
        <f t="shared" si="10"/>
        <v>4</v>
      </c>
      <c r="AB31">
        <f t="shared" si="11"/>
        <v>4</v>
      </c>
      <c r="AC31">
        <f t="shared" si="12"/>
        <v>3.0821000000000005</v>
      </c>
      <c r="AD31">
        <f t="shared" si="13"/>
        <v>3</v>
      </c>
      <c r="AE31" t="str">
        <f t="shared" si="14"/>
        <v>Highly Suitable</v>
      </c>
      <c r="AF31" s="15">
        <f t="shared" si="15"/>
        <v>0.97599999999999998</v>
      </c>
      <c r="AG31" t="str">
        <f t="shared" si="16"/>
        <v>Very High</v>
      </c>
    </row>
    <row r="32" spans="1:33" x14ac:dyDescent="0.25">
      <c r="A32" t="str">
        <f>INDEX(Aquifer!A:A,MATCH(B32,Aquifer!C:C,0))</f>
        <v>bihar</v>
      </c>
      <c r="B32" s="19" t="s">
        <v>287</v>
      </c>
      <c r="C32" s="13">
        <v>4.83</v>
      </c>
      <c r="D32" s="7">
        <f>INDEX(Aquifer!L:L,MATCH(B32,Aquifer!C:C,0))*100</f>
        <v>124.36495478964473</v>
      </c>
      <c r="E32" s="7">
        <v>90.1</v>
      </c>
      <c r="F32" s="7">
        <v>61.318670647925622</v>
      </c>
      <c r="G32" s="1">
        <v>82.08</v>
      </c>
      <c r="H32" s="8">
        <v>3</v>
      </c>
      <c r="I32" s="8">
        <f>INDEX(Aquifer!H:H,MATCH(B32,Aquifer!C:C,0))</f>
        <v>54.53</v>
      </c>
      <c r="J32" s="8">
        <f>INDEX(surface_water_body!E:E,MATCH(B32,surface_water_body!A:A,0))</f>
        <v>76.367304590723791</v>
      </c>
      <c r="K32" s="8">
        <f>INDEX(Aquifer!J:J,MATCH(B32,Aquifer!C:C,0))*100</f>
        <v>72.857741124927529</v>
      </c>
      <c r="L32" s="8">
        <f>(INDEX(Tariff!D:D,MATCH(Adaptation!A549,Tariff!A:A,0)))*100</f>
        <v>135</v>
      </c>
      <c r="N32" s="8">
        <v>5.5</v>
      </c>
      <c r="O32" s="1">
        <v>97.990000000000009</v>
      </c>
      <c r="Q32">
        <f t="shared" si="17"/>
        <v>3</v>
      </c>
      <c r="R32">
        <f t="shared" si="18"/>
        <v>1</v>
      </c>
      <c r="S32">
        <f t="shared" si="19"/>
        <v>4</v>
      </c>
      <c r="T32">
        <f t="shared" si="20"/>
        <v>3</v>
      </c>
      <c r="U32">
        <f t="shared" si="4"/>
        <v>4</v>
      </c>
      <c r="V32">
        <f t="shared" si="21"/>
        <v>4</v>
      </c>
      <c r="W32">
        <f t="shared" si="6"/>
        <v>3</v>
      </c>
      <c r="X32">
        <f t="shared" si="7"/>
        <v>4</v>
      </c>
      <c r="Y32">
        <f t="shared" si="22"/>
        <v>3</v>
      </c>
      <c r="Z32">
        <f t="shared" si="9"/>
        <v>2</v>
      </c>
      <c r="AA32">
        <f t="shared" si="10"/>
        <v>2</v>
      </c>
      <c r="AB32">
        <f t="shared" si="11"/>
        <v>4</v>
      </c>
      <c r="AC32">
        <f t="shared" si="12"/>
        <v>3.0821000000000001</v>
      </c>
      <c r="AD32">
        <f t="shared" si="13"/>
        <v>3</v>
      </c>
      <c r="AE32" t="str">
        <f t="shared" si="14"/>
        <v>Highly Suitable</v>
      </c>
      <c r="AF32" s="15">
        <f t="shared" si="15"/>
        <v>0.96</v>
      </c>
      <c r="AG32" t="str">
        <f t="shared" si="16"/>
        <v>Very High</v>
      </c>
    </row>
    <row r="33" spans="1:33" x14ac:dyDescent="0.25">
      <c r="A33" t="str">
        <f>INDEX(Aquifer!A:A,MATCH(B33,Aquifer!C:C,0))</f>
        <v>bihar</v>
      </c>
      <c r="B33" s="19" t="s">
        <v>319</v>
      </c>
      <c r="C33" s="12">
        <v>4.5969270045368003</v>
      </c>
      <c r="D33" s="7">
        <f>INDEX(Aquifer!L:L,MATCH(B33,Aquifer!C:C,0))*100</f>
        <v>180.44896407821966</v>
      </c>
      <c r="E33" s="7">
        <v>84.5</v>
      </c>
      <c r="F33" s="7">
        <v>63.118689977837974</v>
      </c>
      <c r="G33" s="1">
        <v>90.44</v>
      </c>
      <c r="H33" s="8">
        <v>1</v>
      </c>
      <c r="I33" s="8">
        <f>INDEX(Aquifer!H:H,MATCH(B33,Aquifer!C:C,0))</f>
        <v>50.54</v>
      </c>
      <c r="J33" s="8">
        <f>INDEX(surface_water_body!E:E,MATCH(B33,surface_water_body!A:A,0))</f>
        <v>27.757054024692206</v>
      </c>
      <c r="K33" s="8">
        <f>INDEX(Aquifer!J:J,MATCH(B33,Aquifer!C:C,0))*100</f>
        <v>58.10014827099792</v>
      </c>
      <c r="L33" s="8">
        <f>(INDEX(Tariff!D:D,MATCH(Adaptation!A567,Tariff!A:A,0)))*100</f>
        <v>60</v>
      </c>
      <c r="N33" s="8">
        <v>2.9</v>
      </c>
      <c r="O33" s="1">
        <v>98.850000000000009</v>
      </c>
      <c r="Q33">
        <f t="shared" si="17"/>
        <v>3</v>
      </c>
      <c r="R33">
        <f t="shared" si="18"/>
        <v>3</v>
      </c>
      <c r="S33">
        <f t="shared" si="19"/>
        <v>4</v>
      </c>
      <c r="T33">
        <f t="shared" si="20"/>
        <v>3</v>
      </c>
      <c r="U33">
        <f t="shared" si="4"/>
        <v>4</v>
      </c>
      <c r="V33">
        <f t="shared" si="21"/>
        <v>4</v>
      </c>
      <c r="W33">
        <f t="shared" si="6"/>
        <v>3</v>
      </c>
      <c r="X33">
        <f t="shared" si="7"/>
        <v>4</v>
      </c>
      <c r="Y33">
        <f t="shared" si="22"/>
        <v>3</v>
      </c>
      <c r="Z33">
        <f t="shared" si="9"/>
        <v>1</v>
      </c>
      <c r="AA33">
        <f t="shared" si="10"/>
        <v>1</v>
      </c>
      <c r="AB33">
        <f t="shared" si="11"/>
        <v>4</v>
      </c>
      <c r="AC33">
        <f t="shared" si="12"/>
        <v>3.0821000000000001</v>
      </c>
      <c r="AD33">
        <f t="shared" si="13"/>
        <v>3</v>
      </c>
      <c r="AE33" t="str">
        <f t="shared" si="14"/>
        <v>Highly Suitable</v>
      </c>
      <c r="AF33" s="15">
        <f t="shared" si="15"/>
        <v>0.96</v>
      </c>
      <c r="AG33" t="str">
        <f t="shared" si="16"/>
        <v>Very High</v>
      </c>
    </row>
    <row r="34" spans="1:33" x14ac:dyDescent="0.25">
      <c r="A34" t="str">
        <f>INDEX(Aquifer!A:A,MATCH(B34,Aquifer!C:C,0))</f>
        <v>uttar pradesh</v>
      </c>
      <c r="B34" s="19" t="s">
        <v>503</v>
      </c>
      <c r="C34" s="13">
        <v>4.8</v>
      </c>
      <c r="D34" s="7">
        <f>INDEX(Aquifer!L:L,MATCH(B34,Aquifer!C:C,0))*100</f>
        <v>172.02086157762221</v>
      </c>
      <c r="E34" s="7">
        <v>89.1</v>
      </c>
      <c r="F34" s="7">
        <v>73.823628570052506</v>
      </c>
      <c r="G34" s="1">
        <v>67.010000000000005</v>
      </c>
      <c r="H34" s="8">
        <v>5</v>
      </c>
      <c r="I34" s="8">
        <f>INDEX(Aquifer!H:H,MATCH(B34,Aquifer!C:C,0))</f>
        <v>64.61</v>
      </c>
      <c r="J34" s="8">
        <f>INDEX(surface_water_body!E:E,MATCH(B34,surface_water_body!A:A,0))</f>
        <v>0.44412261255753099</v>
      </c>
      <c r="K34" s="8">
        <f>INDEX(Aquifer!J:J,MATCH(B34,Aquifer!C:C,0))*100</f>
        <v>60.693280045004002</v>
      </c>
      <c r="L34" s="8">
        <f>(INDEX(Tariff!D:D,MATCH(Adaptation!A19,Tariff!A:A,0)))*100</f>
        <v>459.99999999999994</v>
      </c>
      <c r="N34" s="8">
        <v>6.6780618344891511</v>
      </c>
      <c r="O34" s="1">
        <v>96.52286628200001</v>
      </c>
      <c r="Q34">
        <f t="shared" si="17"/>
        <v>3</v>
      </c>
      <c r="R34">
        <f t="shared" si="18"/>
        <v>2</v>
      </c>
      <c r="S34">
        <f t="shared" si="19"/>
        <v>4</v>
      </c>
      <c r="T34">
        <f t="shared" si="20"/>
        <v>4</v>
      </c>
      <c r="U34">
        <f t="shared" ref="U34:U63" si="23">IF(G34&lt;25,1,IF(G34&lt;50,2,IF(G34&lt;75,3,4)))</f>
        <v>3</v>
      </c>
      <c r="V34">
        <f t="shared" si="21"/>
        <v>4</v>
      </c>
      <c r="W34">
        <f t="shared" si="6"/>
        <v>3</v>
      </c>
      <c r="X34">
        <f t="shared" si="7"/>
        <v>1</v>
      </c>
      <c r="Y34">
        <f t="shared" si="22"/>
        <v>3</v>
      </c>
      <c r="Z34">
        <f t="shared" si="9"/>
        <v>4</v>
      </c>
      <c r="AA34">
        <f t="shared" ref="AA34:AA63" si="24">IF(N34&lt;5,1,IF(N34&lt;10,2,IF(N34&lt;20,3,4)))</f>
        <v>2</v>
      </c>
      <c r="AB34">
        <f t="shared" ref="AB34:AB63" si="25">IF(O34&lt;35,1,IF(O34&lt;60,2,IF(O34&lt;80,3,4)))</f>
        <v>4</v>
      </c>
      <c r="AC34">
        <f t="shared" ref="AC34:AC63" si="26">0.0833*Q34+R34*0.0833+S34*0.0833+T34*0.0833+V34*0.0833+W34*0.0833+X34*0.0833+Y34*0.0833+Z34*0.0833+U34*0.0833+AA34*0.0833+AB34*0.0833</f>
        <v>3.0821000000000001</v>
      </c>
      <c r="AD34">
        <f t="shared" ref="AD34:AD63" si="27">IF(AC34&lt;=1.5,1,IF(AC34&lt;=2.5,2,IF(AC34&lt;3.5,3,4)))</f>
        <v>3</v>
      </c>
      <c r="AE34" t="str">
        <f t="shared" ref="AE34:AE63" si="28">IF(AD34=1,"Less Suitable",IF(AD34=2,"Moderatly Suitable",IF(AD34=3,"Highly Suitable","Very Highly Suitable")))</f>
        <v>Highly Suitable</v>
      </c>
      <c r="AF34" s="15">
        <f t="shared" ref="AF34:AF63" si="29">_xlfn.PERCENTRANK.INC(AC:AC,AC34)</f>
        <v>0.96</v>
      </c>
      <c r="AG34" t="str">
        <f t="shared" ref="AG34:AG63" si="30">IF(AF34&gt;0.8, "Very High", IF(AND(AF34&lt;=0.8,AF34&gt;0.6), "High", IF(AND(AF34&lt;=0.6, AF34&gt;0.4),"Moderate",IF(AND(AF34&lt;=0.4, AF34&gt;0.2),"Low", "Very Low"))))</f>
        <v>Very High</v>
      </c>
    </row>
    <row r="35" spans="1:33" x14ac:dyDescent="0.25">
      <c r="A35" t="str">
        <f>INDEX(Aquifer!A:A,MATCH(B35,Aquifer!C:C,0))</f>
        <v>uttar pradesh</v>
      </c>
      <c r="B35" s="19" t="s">
        <v>544</v>
      </c>
      <c r="C35" s="12">
        <v>4.8075806928515998</v>
      </c>
      <c r="D35" s="7">
        <f>INDEX(Aquifer!L:L,MATCH(B35,Aquifer!C:C,0))*100</f>
        <v>288.25234240040271</v>
      </c>
      <c r="E35" s="7">
        <v>93.2</v>
      </c>
      <c r="F35" s="7">
        <v>69.035458923099384</v>
      </c>
      <c r="G35" s="1">
        <v>71.75</v>
      </c>
      <c r="H35" s="8">
        <v>30</v>
      </c>
      <c r="I35" s="8">
        <f>INDEX(Aquifer!H:H,MATCH(B35,Aquifer!C:C,0))</f>
        <v>63.13</v>
      </c>
      <c r="J35" s="8">
        <f>INDEX(surface_water_body!E:E,MATCH(B35,surface_water_body!A:A,0))</f>
        <v>0.74932992356572181</v>
      </c>
      <c r="K35" s="8">
        <f>INDEX(Aquifer!J:J,MATCH(B35,Aquifer!C:C,0))*100</f>
        <v>67.48321482705289</v>
      </c>
      <c r="L35" s="8">
        <f>(INDEX(Tariff!D:D,MATCH(Adaptation!A61,Tariff!A:A,0)))*100</f>
        <v>155</v>
      </c>
      <c r="N35" s="8">
        <v>6.34</v>
      </c>
      <c r="O35" s="1">
        <v>96.273164249999994</v>
      </c>
      <c r="Q35">
        <f t="shared" ref="Q35:Q63" si="31">IF(C35&lt;3.75,1,IF(C35&lt;4.5,2,IF(C35&lt;5.25,3,4)))</f>
        <v>3</v>
      </c>
      <c r="R35">
        <f t="shared" ref="R35:R63" si="32">IF(D35&lt;140,1,IF(D35&lt;180,2,IF(D35&lt;220,3,4)))</f>
        <v>4</v>
      </c>
      <c r="S35">
        <f t="shared" ref="S35:S63" si="33">IF(E35&lt;25,1,IF(E35&lt;50,2,IF(E35&lt;75,3,4)))</f>
        <v>4</v>
      </c>
      <c r="T35">
        <f t="shared" ref="T35:T63" si="34">IF(F35&lt;28.5,1,IF(F35&lt;48,2,IF(F35&lt;67.5,3,4)))</f>
        <v>4</v>
      </c>
      <c r="U35">
        <f t="shared" si="23"/>
        <v>3</v>
      </c>
      <c r="V35">
        <f t="shared" ref="V35:V63" si="35">IF(H35&lt;25,4,IF(H35&lt;50,3,IF(H35&lt;75,2,1)))</f>
        <v>3</v>
      </c>
      <c r="W35">
        <f t="shared" si="6"/>
        <v>3</v>
      </c>
      <c r="X35">
        <f t="shared" si="7"/>
        <v>1</v>
      </c>
      <c r="Y35">
        <f t="shared" ref="Y35:Y63" si="36">IF(K35&lt;25,1,IF(K35&lt;50,2,IF(K35&lt;75,3,4)))</f>
        <v>3</v>
      </c>
      <c r="Z35">
        <f t="shared" si="9"/>
        <v>3</v>
      </c>
      <c r="AA35">
        <f t="shared" si="24"/>
        <v>2</v>
      </c>
      <c r="AB35">
        <f t="shared" si="25"/>
        <v>4</v>
      </c>
      <c r="AC35">
        <f t="shared" si="26"/>
        <v>3.0821000000000001</v>
      </c>
      <c r="AD35">
        <f t="shared" si="27"/>
        <v>3</v>
      </c>
      <c r="AE35" t="str">
        <f t="shared" si="28"/>
        <v>Highly Suitable</v>
      </c>
      <c r="AF35" s="15">
        <f t="shared" si="29"/>
        <v>0.96</v>
      </c>
      <c r="AG35" t="str">
        <f t="shared" si="30"/>
        <v>Very High</v>
      </c>
    </row>
    <row r="36" spans="1:33" x14ac:dyDescent="0.25">
      <c r="A36" t="str">
        <f>INDEX(Aquifer!A:A,MATCH(B36,Aquifer!C:C,0))</f>
        <v>uttar pradesh</v>
      </c>
      <c r="B36" s="19" t="s">
        <v>493</v>
      </c>
      <c r="C36" s="12">
        <v>4.8223472291220002</v>
      </c>
      <c r="D36" s="7">
        <f>INDEX(Aquifer!L:L,MATCH(B36,Aquifer!C:C,0))*100</f>
        <v>191.76307731028984</v>
      </c>
      <c r="E36" s="7">
        <v>72.900000000000006</v>
      </c>
      <c r="F36" s="7">
        <v>78.694187507137144</v>
      </c>
      <c r="G36" s="1">
        <v>53.12</v>
      </c>
      <c r="H36" s="8">
        <v>13</v>
      </c>
      <c r="I36" s="8">
        <f>INDEX(Aquifer!H:H,MATCH(B36,Aquifer!C:C,0))</f>
        <v>83.11</v>
      </c>
      <c r="J36" s="8">
        <f>INDEX(surface_water_body!E:E,MATCH(B36,surface_water_body!A:A,0))</f>
        <v>0.22384120507035468</v>
      </c>
      <c r="K36" s="8">
        <f>INDEX(Aquifer!J:J,MATCH(B36,Aquifer!C:C,0))*100</f>
        <v>83.789084467438983</v>
      </c>
      <c r="L36" s="8">
        <f>(INDEX(Tariff!D:D,MATCH(Adaptation!A104,Tariff!A:A,0)))*100</f>
        <v>150</v>
      </c>
      <c r="N36" s="8">
        <v>12.3</v>
      </c>
      <c r="O36" s="1">
        <v>93.338439799999989</v>
      </c>
      <c r="Q36">
        <f t="shared" si="31"/>
        <v>3</v>
      </c>
      <c r="R36">
        <f t="shared" si="32"/>
        <v>3</v>
      </c>
      <c r="S36">
        <f t="shared" si="33"/>
        <v>3</v>
      </c>
      <c r="T36">
        <f t="shared" si="34"/>
        <v>4</v>
      </c>
      <c r="U36">
        <f t="shared" si="23"/>
        <v>3</v>
      </c>
      <c r="V36">
        <f t="shared" si="35"/>
        <v>4</v>
      </c>
      <c r="W36">
        <f t="shared" si="6"/>
        <v>2</v>
      </c>
      <c r="X36">
        <f t="shared" si="7"/>
        <v>1</v>
      </c>
      <c r="Y36">
        <f t="shared" si="36"/>
        <v>4</v>
      </c>
      <c r="Z36">
        <f t="shared" si="9"/>
        <v>3</v>
      </c>
      <c r="AA36">
        <f t="shared" si="24"/>
        <v>3</v>
      </c>
      <c r="AB36">
        <f t="shared" si="25"/>
        <v>4</v>
      </c>
      <c r="AC36">
        <f t="shared" si="26"/>
        <v>3.0821000000000001</v>
      </c>
      <c r="AD36">
        <f t="shared" si="27"/>
        <v>3</v>
      </c>
      <c r="AE36" t="str">
        <f t="shared" si="28"/>
        <v>Highly Suitable</v>
      </c>
      <c r="AF36" s="15">
        <f t="shared" si="29"/>
        <v>0.96</v>
      </c>
      <c r="AG36" t="str">
        <f t="shared" si="30"/>
        <v>Very High</v>
      </c>
    </row>
    <row r="37" spans="1:33" x14ac:dyDescent="0.25">
      <c r="A37" t="str">
        <f>INDEX(Aquifer!A:A,MATCH(B37,Aquifer!C:C,0))</f>
        <v>uttar pradesh</v>
      </c>
      <c r="B37" s="19" t="s">
        <v>616</v>
      </c>
      <c r="C37" s="12">
        <v>4.8006222780714998</v>
      </c>
      <c r="D37" s="7">
        <f>INDEX(Aquifer!L:L,MATCH(B37,Aquifer!C:C,0))*100</f>
        <v>180.46854679894474</v>
      </c>
      <c r="E37" s="7">
        <v>92.6</v>
      </c>
      <c r="F37" s="7">
        <v>73.28872572240644</v>
      </c>
      <c r="G37" s="1">
        <v>86.32</v>
      </c>
      <c r="H37" s="8">
        <v>35</v>
      </c>
      <c r="I37" s="8">
        <f>INDEX(Aquifer!H:H,MATCH(B37,Aquifer!C:C,0))</f>
        <v>62.57</v>
      </c>
      <c r="J37" s="8">
        <f>INDEX(surface_water_body!E:E,MATCH(B37,surface_water_body!A:A,0))</f>
        <v>0</v>
      </c>
      <c r="K37" s="8">
        <f>INDEX(Aquifer!J:J,MATCH(B37,Aquifer!C:C,0))*100</f>
        <v>62.043447857192255</v>
      </c>
      <c r="L37" s="8">
        <f>(INDEX(Tariff!D:D,MATCH(Adaptation!A190,Tariff!A:A,0)))*100</f>
        <v>155</v>
      </c>
      <c r="N37" s="8">
        <v>5.6</v>
      </c>
      <c r="O37" s="1">
        <v>96.104567517999996</v>
      </c>
      <c r="Q37">
        <f t="shared" si="31"/>
        <v>3</v>
      </c>
      <c r="R37">
        <f t="shared" si="32"/>
        <v>3</v>
      </c>
      <c r="S37">
        <f t="shared" si="33"/>
        <v>4</v>
      </c>
      <c r="T37">
        <f t="shared" si="34"/>
        <v>4</v>
      </c>
      <c r="U37">
        <f t="shared" si="23"/>
        <v>4</v>
      </c>
      <c r="V37">
        <f t="shared" si="35"/>
        <v>3</v>
      </c>
      <c r="W37">
        <f t="shared" si="6"/>
        <v>3</v>
      </c>
      <c r="X37">
        <f t="shared" si="7"/>
        <v>1</v>
      </c>
      <c r="Y37">
        <f t="shared" si="36"/>
        <v>3</v>
      </c>
      <c r="Z37">
        <f t="shared" si="9"/>
        <v>3</v>
      </c>
      <c r="AA37">
        <f t="shared" si="24"/>
        <v>2</v>
      </c>
      <c r="AB37">
        <f t="shared" si="25"/>
        <v>4</v>
      </c>
      <c r="AC37">
        <f t="shared" si="26"/>
        <v>3.0821000000000001</v>
      </c>
      <c r="AD37">
        <f t="shared" si="27"/>
        <v>3</v>
      </c>
      <c r="AE37" t="str">
        <f t="shared" si="28"/>
        <v>Highly Suitable</v>
      </c>
      <c r="AF37" s="15">
        <f t="shared" si="29"/>
        <v>0.96</v>
      </c>
      <c r="AG37" t="str">
        <f t="shared" si="30"/>
        <v>Very High</v>
      </c>
    </row>
    <row r="38" spans="1:33" x14ac:dyDescent="0.25">
      <c r="A38" t="str">
        <f>INDEX(Aquifer!A:A,MATCH(B38,Aquifer!C:C,0))</f>
        <v>uttar pradesh</v>
      </c>
      <c r="B38" s="19" t="s">
        <v>510</v>
      </c>
      <c r="C38" s="12">
        <v>4.9468275379777999</v>
      </c>
      <c r="D38" s="7">
        <f>INDEX(Aquifer!L:L,MATCH(B38,Aquifer!C:C,0))*100</f>
        <v>154.21404952012259</v>
      </c>
      <c r="E38" s="7">
        <v>74.8</v>
      </c>
      <c r="F38" s="7">
        <v>76.882850183867433</v>
      </c>
      <c r="G38" s="1">
        <v>93.52000000000001</v>
      </c>
      <c r="H38" s="8">
        <v>18</v>
      </c>
      <c r="I38" s="8">
        <f>INDEX(Aquifer!H:H,MATCH(B38,Aquifer!C:C,0))</f>
        <v>72.41</v>
      </c>
      <c r="J38" s="8">
        <f>INDEX(surface_water_body!E:E,MATCH(B38,surface_water_body!A:A,0))</f>
        <v>0.11260798284124347</v>
      </c>
      <c r="K38" s="8">
        <f>INDEX(Aquifer!J:J,MATCH(B38,Aquifer!C:C,0))*100</f>
        <v>70.494591662205124</v>
      </c>
      <c r="L38" s="8">
        <f>(INDEX(Tariff!D:D,MATCH(Adaptation!A196,Tariff!A:A,0)))*100</f>
        <v>465.00000000000006</v>
      </c>
      <c r="N38" s="8">
        <v>10</v>
      </c>
      <c r="O38" s="1">
        <v>92.426966960000001</v>
      </c>
      <c r="Q38">
        <f t="shared" si="31"/>
        <v>3</v>
      </c>
      <c r="R38">
        <f t="shared" si="32"/>
        <v>2</v>
      </c>
      <c r="S38">
        <f t="shared" si="33"/>
        <v>3</v>
      </c>
      <c r="T38">
        <f t="shared" si="34"/>
        <v>4</v>
      </c>
      <c r="U38">
        <f t="shared" si="23"/>
        <v>4</v>
      </c>
      <c r="V38">
        <f t="shared" si="35"/>
        <v>4</v>
      </c>
      <c r="W38">
        <f t="shared" si="6"/>
        <v>2</v>
      </c>
      <c r="X38">
        <f t="shared" si="7"/>
        <v>1</v>
      </c>
      <c r="Y38">
        <f t="shared" si="36"/>
        <v>3</v>
      </c>
      <c r="Z38">
        <f t="shared" si="9"/>
        <v>4</v>
      </c>
      <c r="AA38">
        <f t="shared" si="24"/>
        <v>3</v>
      </c>
      <c r="AB38">
        <f t="shared" si="25"/>
        <v>4</v>
      </c>
      <c r="AC38">
        <f t="shared" si="26"/>
        <v>3.0821000000000001</v>
      </c>
      <c r="AD38">
        <f t="shared" si="27"/>
        <v>3</v>
      </c>
      <c r="AE38" t="str">
        <f t="shared" si="28"/>
        <v>Highly Suitable</v>
      </c>
      <c r="AF38" s="15">
        <f t="shared" si="29"/>
        <v>0.96</v>
      </c>
      <c r="AG38" t="str">
        <f t="shared" si="30"/>
        <v>Very High</v>
      </c>
    </row>
    <row r="39" spans="1:33" x14ac:dyDescent="0.25">
      <c r="A39" t="str">
        <f>INDEX(Aquifer!A:A,MATCH(B39,Aquifer!C:C,0))</f>
        <v>uttar pradesh</v>
      </c>
      <c r="B39" s="19" t="s">
        <v>623</v>
      </c>
      <c r="C39" s="12">
        <v>4.8137346925840996</v>
      </c>
      <c r="D39" s="7">
        <f>INDEX(Aquifer!L:L,MATCH(B39,Aquifer!C:C,0))*100</f>
        <v>163.08489922684436</v>
      </c>
      <c r="E39" s="7">
        <v>93</v>
      </c>
      <c r="F39" s="7">
        <v>77.843473994111875</v>
      </c>
      <c r="G39" s="1">
        <v>77.17</v>
      </c>
      <c r="H39" s="8">
        <v>10</v>
      </c>
      <c r="I39" s="8">
        <f>INDEX(Aquifer!H:H,MATCH(B39,Aquifer!C:C,0))</f>
        <v>65.94</v>
      </c>
      <c r="J39" s="8">
        <f>INDEX(surface_water_body!E:E,MATCH(B39,surface_water_body!A:A,0))</f>
        <v>0.83252729824160532</v>
      </c>
      <c r="K39" s="8">
        <f>INDEX(Aquifer!J:J,MATCH(B39,Aquifer!C:C,0))*100</f>
        <v>48.374775433631697</v>
      </c>
      <c r="L39" s="8">
        <f>(INDEX(Tariff!D:D,MATCH(Adaptation!A369,Tariff!A:A,0)))*100</f>
        <v>155</v>
      </c>
      <c r="N39" s="8">
        <v>14.2</v>
      </c>
      <c r="O39" s="1">
        <v>95.538259780000004</v>
      </c>
      <c r="Q39">
        <f t="shared" si="31"/>
        <v>3</v>
      </c>
      <c r="R39">
        <f t="shared" si="32"/>
        <v>2</v>
      </c>
      <c r="S39">
        <f t="shared" si="33"/>
        <v>4</v>
      </c>
      <c r="T39">
        <f t="shared" si="34"/>
        <v>4</v>
      </c>
      <c r="U39">
        <f t="shared" si="23"/>
        <v>4</v>
      </c>
      <c r="V39">
        <f t="shared" si="35"/>
        <v>4</v>
      </c>
      <c r="W39">
        <f t="shared" si="6"/>
        <v>3</v>
      </c>
      <c r="X39">
        <f t="shared" si="7"/>
        <v>1</v>
      </c>
      <c r="Y39">
        <f t="shared" si="36"/>
        <v>2</v>
      </c>
      <c r="Z39">
        <f t="shared" si="9"/>
        <v>3</v>
      </c>
      <c r="AA39">
        <f t="shared" si="24"/>
        <v>3</v>
      </c>
      <c r="AB39">
        <f t="shared" si="25"/>
        <v>4</v>
      </c>
      <c r="AC39">
        <f t="shared" si="26"/>
        <v>3.0821000000000001</v>
      </c>
      <c r="AD39">
        <f t="shared" si="27"/>
        <v>3</v>
      </c>
      <c r="AE39" t="str">
        <f t="shared" si="28"/>
        <v>Highly Suitable</v>
      </c>
      <c r="AF39" s="15">
        <f t="shared" si="29"/>
        <v>0.96</v>
      </c>
      <c r="AG39" t="str">
        <f t="shared" si="30"/>
        <v>Very High</v>
      </c>
    </row>
    <row r="40" spans="1:33" x14ac:dyDescent="0.25">
      <c r="A40" t="str">
        <f>INDEX(Aquifer!A:A,MATCH(B40,Aquifer!C:C,0))</f>
        <v>uttar pradesh</v>
      </c>
      <c r="B40" s="19" t="s">
        <v>553</v>
      </c>
      <c r="C40" s="12">
        <v>4.7857785744817001</v>
      </c>
      <c r="D40" s="7">
        <f>INDEX(Aquifer!L:L,MATCH(B40,Aquifer!C:C,0))*100</f>
        <v>165.66384239742894</v>
      </c>
      <c r="E40" s="7">
        <v>96.9</v>
      </c>
      <c r="F40" s="7">
        <v>75.729748205537192</v>
      </c>
      <c r="G40" s="1">
        <v>82.36</v>
      </c>
      <c r="H40" s="8">
        <v>11</v>
      </c>
      <c r="I40" s="8">
        <f>INDEX(Aquifer!H:H,MATCH(B40,Aquifer!C:C,0))</f>
        <v>64.62</v>
      </c>
      <c r="J40" s="8">
        <f>INDEX(surface_water_body!E:E,MATCH(B40,surface_water_body!A:A,0))</f>
        <v>0.7470225462908453</v>
      </c>
      <c r="K40" s="8">
        <f>INDEX(Aquifer!J:J,MATCH(B40,Aquifer!C:C,0))*100</f>
        <v>69.800843704843146</v>
      </c>
      <c r="L40" s="8">
        <f>(INDEX(Tariff!D:D,MATCH(Adaptation!A394,Tariff!A:A,0)))*100</f>
        <v>195</v>
      </c>
      <c r="N40" s="8">
        <v>5.61</v>
      </c>
      <c r="O40" s="1">
        <v>96.995541611999997</v>
      </c>
      <c r="Q40">
        <f t="shared" si="31"/>
        <v>3</v>
      </c>
      <c r="R40">
        <f t="shared" si="32"/>
        <v>2</v>
      </c>
      <c r="S40">
        <f t="shared" si="33"/>
        <v>4</v>
      </c>
      <c r="T40">
        <f t="shared" si="34"/>
        <v>4</v>
      </c>
      <c r="U40">
        <f t="shared" si="23"/>
        <v>4</v>
      </c>
      <c r="V40">
        <f t="shared" si="35"/>
        <v>4</v>
      </c>
      <c r="W40">
        <f t="shared" si="6"/>
        <v>3</v>
      </c>
      <c r="X40">
        <f t="shared" si="7"/>
        <v>1</v>
      </c>
      <c r="Y40">
        <f t="shared" si="36"/>
        <v>3</v>
      </c>
      <c r="Z40">
        <f t="shared" si="9"/>
        <v>3</v>
      </c>
      <c r="AA40">
        <f t="shared" si="24"/>
        <v>2</v>
      </c>
      <c r="AB40">
        <f t="shared" si="25"/>
        <v>4</v>
      </c>
      <c r="AC40">
        <f t="shared" si="26"/>
        <v>3.0821000000000001</v>
      </c>
      <c r="AD40">
        <f t="shared" si="27"/>
        <v>3</v>
      </c>
      <c r="AE40" t="str">
        <f t="shared" si="28"/>
        <v>Highly Suitable</v>
      </c>
      <c r="AF40" s="15">
        <f t="shared" si="29"/>
        <v>0.96</v>
      </c>
      <c r="AG40" t="str">
        <f t="shared" si="30"/>
        <v>Very High</v>
      </c>
    </row>
    <row r="41" spans="1:33" x14ac:dyDescent="0.25">
      <c r="A41" t="str">
        <f>INDEX(Aquifer!A:A,MATCH(B41,Aquifer!C:C,0))</f>
        <v>uttarakhand</v>
      </c>
      <c r="B41" s="19" t="s">
        <v>504</v>
      </c>
      <c r="C41" s="13">
        <v>4.9000000000000004</v>
      </c>
      <c r="D41" s="7">
        <f>INDEX(Aquifer!L:L,MATCH(B41,Aquifer!C:C,0))*100</f>
        <v>176.56057592118972</v>
      </c>
      <c r="E41" s="7">
        <v>0</v>
      </c>
      <c r="F41" s="7">
        <v>44.964130196422417</v>
      </c>
      <c r="G41" s="1">
        <v>0</v>
      </c>
      <c r="H41" s="8">
        <v>0</v>
      </c>
      <c r="I41" s="8">
        <f>INDEX(Aquifer!H:H,MATCH(B41,Aquifer!C:C,0))</f>
        <v>0</v>
      </c>
      <c r="J41" s="8">
        <f>INDEX(surface_water_body!E:E,MATCH(B41,surface_water_body!A:A,0))</f>
        <v>8.025493860975183E-2</v>
      </c>
      <c r="K41" s="8">
        <f>INDEX(Aquifer!J:J,MATCH(B41,Aquifer!C:C,0))*100</f>
        <v>10.155746457465536</v>
      </c>
      <c r="L41" s="8">
        <f>(INDEX(Tariff!D:D,MATCH(Adaptation!A41,Tariff!A:A,0)))*100</f>
        <v>515</v>
      </c>
      <c r="N41" s="8">
        <v>19.341682191265328</v>
      </c>
      <c r="O41" s="1">
        <v>99.623276865000008</v>
      </c>
      <c r="Q41">
        <f t="shared" si="31"/>
        <v>3</v>
      </c>
      <c r="R41">
        <f t="shared" si="32"/>
        <v>2</v>
      </c>
      <c r="S41">
        <f t="shared" si="33"/>
        <v>1</v>
      </c>
      <c r="T41">
        <f t="shared" si="34"/>
        <v>2</v>
      </c>
      <c r="U41">
        <f t="shared" si="23"/>
        <v>1</v>
      </c>
      <c r="V41">
        <f t="shared" si="35"/>
        <v>4</v>
      </c>
      <c r="W41">
        <f t="shared" si="6"/>
        <v>4</v>
      </c>
      <c r="X41">
        <f t="shared" si="7"/>
        <v>1</v>
      </c>
      <c r="Y41">
        <f t="shared" si="36"/>
        <v>1</v>
      </c>
      <c r="Z41">
        <f t="shared" si="9"/>
        <v>4</v>
      </c>
      <c r="AA41">
        <f t="shared" si="24"/>
        <v>3</v>
      </c>
      <c r="AB41">
        <f t="shared" si="25"/>
        <v>4</v>
      </c>
      <c r="AC41">
        <f t="shared" si="26"/>
        <v>2.4990000000000001</v>
      </c>
      <c r="AD41">
        <f t="shared" si="27"/>
        <v>2</v>
      </c>
      <c r="AE41" t="str">
        <f t="shared" si="28"/>
        <v>Moderatly Suitable</v>
      </c>
      <c r="AF41" s="15">
        <f t="shared" si="29"/>
        <v>0.53500000000000003</v>
      </c>
      <c r="AG41" t="str">
        <f t="shared" si="30"/>
        <v>Moderate</v>
      </c>
    </row>
    <row r="42" spans="1:33" x14ac:dyDescent="0.25">
      <c r="A42" t="str">
        <f>INDEX(Aquifer!A:A,MATCH(B42,Aquifer!C:C,0))</f>
        <v>uttar pradesh</v>
      </c>
      <c r="B42" s="19" t="s">
        <v>625</v>
      </c>
      <c r="C42" s="12">
        <v>4.7929158685853999</v>
      </c>
      <c r="D42" s="7">
        <f>INDEX(Aquifer!L:L,MATCH(B42,Aquifer!C:C,0))*100</f>
        <v>149.07077896401739</v>
      </c>
      <c r="E42" s="7">
        <v>100</v>
      </c>
      <c r="F42" s="7">
        <v>67.539136752221822</v>
      </c>
      <c r="G42" s="1">
        <v>84.830000000000013</v>
      </c>
      <c r="H42" s="8">
        <v>21</v>
      </c>
      <c r="I42" s="8">
        <f>INDEX(Aquifer!H:H,MATCH(B42,Aquifer!C:C,0))</f>
        <v>77.27</v>
      </c>
      <c r="J42" s="8">
        <f>INDEX(surface_water_body!E:E,MATCH(B42,surface_water_body!A:A,0))</f>
        <v>0.37834322509622137</v>
      </c>
      <c r="K42" s="8">
        <f>INDEX(Aquifer!J:J,MATCH(B42,Aquifer!C:C,0))*100</f>
        <v>71.32946283035109</v>
      </c>
      <c r="L42" s="8">
        <f>(INDEX(Tariff!D:D,MATCH(Adaptation!A397,Tariff!A:A,0)))*100</f>
        <v>150</v>
      </c>
      <c r="N42" s="8">
        <v>13.28</v>
      </c>
      <c r="O42" s="1">
        <v>87.339045799999994</v>
      </c>
      <c r="Q42">
        <f t="shared" si="31"/>
        <v>3</v>
      </c>
      <c r="R42">
        <f t="shared" si="32"/>
        <v>2</v>
      </c>
      <c r="S42">
        <f t="shared" si="33"/>
        <v>4</v>
      </c>
      <c r="T42">
        <f t="shared" si="34"/>
        <v>4</v>
      </c>
      <c r="U42">
        <f t="shared" si="23"/>
        <v>4</v>
      </c>
      <c r="V42">
        <f t="shared" si="35"/>
        <v>4</v>
      </c>
      <c r="W42">
        <f t="shared" si="6"/>
        <v>2</v>
      </c>
      <c r="X42">
        <f t="shared" si="7"/>
        <v>1</v>
      </c>
      <c r="Y42">
        <f t="shared" si="36"/>
        <v>3</v>
      </c>
      <c r="Z42">
        <f t="shared" si="9"/>
        <v>3</v>
      </c>
      <c r="AA42">
        <f t="shared" si="24"/>
        <v>3</v>
      </c>
      <c r="AB42">
        <f t="shared" si="25"/>
        <v>4</v>
      </c>
      <c r="AC42">
        <f t="shared" si="26"/>
        <v>3.0821000000000001</v>
      </c>
      <c r="AD42">
        <f t="shared" si="27"/>
        <v>3</v>
      </c>
      <c r="AE42" t="str">
        <f t="shared" si="28"/>
        <v>Highly Suitable</v>
      </c>
      <c r="AF42" s="15">
        <f t="shared" si="29"/>
        <v>0.96</v>
      </c>
      <c r="AG42" t="str">
        <f t="shared" si="30"/>
        <v>Very High</v>
      </c>
    </row>
    <row r="43" spans="1:33" x14ac:dyDescent="0.25">
      <c r="A43" t="str">
        <f>INDEX(Aquifer!A:A,MATCH(B43,Aquifer!C:C,0))</f>
        <v>uttar pradesh</v>
      </c>
      <c r="B43" s="19" t="s">
        <v>497</v>
      </c>
      <c r="C43" s="12">
        <v>4.7853310223414001</v>
      </c>
      <c r="D43" s="7">
        <f>INDEX(Aquifer!L:L,MATCH(B43,Aquifer!C:C,0))*100</f>
        <v>162.47381472534735</v>
      </c>
      <c r="E43" s="7">
        <v>51.8</v>
      </c>
      <c r="F43" s="7">
        <v>67.317790855590758</v>
      </c>
      <c r="G43" s="1">
        <v>47.69</v>
      </c>
      <c r="H43" s="8">
        <v>82</v>
      </c>
      <c r="I43" s="8">
        <f>INDEX(Aquifer!H:H,MATCH(B43,Aquifer!C:C,0))</f>
        <v>59.99</v>
      </c>
      <c r="J43" s="8">
        <f>INDEX(surface_water_body!E:E,MATCH(B43,surface_water_body!A:A,0))</f>
        <v>0.32222619231238542</v>
      </c>
      <c r="K43" s="8">
        <f>INDEX(Aquifer!J:J,MATCH(B43,Aquifer!C:C,0))*100</f>
        <v>64.131942015627644</v>
      </c>
      <c r="L43" s="8">
        <f>(INDEX(Tariff!D:D,MATCH(Adaptation!A43,Tariff!A:A,0)))*100</f>
        <v>150</v>
      </c>
      <c r="N43" s="8">
        <v>4</v>
      </c>
      <c r="O43" s="1">
        <v>95.417790819999993</v>
      </c>
      <c r="Q43">
        <f t="shared" si="31"/>
        <v>3</v>
      </c>
      <c r="R43">
        <f t="shared" si="32"/>
        <v>2</v>
      </c>
      <c r="S43">
        <f t="shared" si="33"/>
        <v>3</v>
      </c>
      <c r="T43">
        <f t="shared" si="34"/>
        <v>3</v>
      </c>
      <c r="U43">
        <f t="shared" si="23"/>
        <v>2</v>
      </c>
      <c r="V43">
        <f t="shared" si="35"/>
        <v>1</v>
      </c>
      <c r="W43">
        <f t="shared" si="6"/>
        <v>3</v>
      </c>
      <c r="X43">
        <f t="shared" si="7"/>
        <v>1</v>
      </c>
      <c r="Y43">
        <f t="shared" si="36"/>
        <v>3</v>
      </c>
      <c r="Z43">
        <f t="shared" si="9"/>
        <v>3</v>
      </c>
      <c r="AA43">
        <f t="shared" si="24"/>
        <v>1</v>
      </c>
      <c r="AB43">
        <f t="shared" si="25"/>
        <v>4</v>
      </c>
      <c r="AC43">
        <f t="shared" si="26"/>
        <v>2.4157000000000002</v>
      </c>
      <c r="AD43">
        <f t="shared" si="27"/>
        <v>2</v>
      </c>
      <c r="AE43" t="str">
        <f t="shared" si="28"/>
        <v>Moderatly Suitable</v>
      </c>
      <c r="AF43" s="15">
        <f t="shared" si="29"/>
        <v>0.41199999999999998</v>
      </c>
      <c r="AG43" t="str">
        <f t="shared" si="30"/>
        <v>Moderate</v>
      </c>
    </row>
    <row r="44" spans="1:33" x14ac:dyDescent="0.25">
      <c r="A44" t="str">
        <f>INDEX(Aquifer!A:A,MATCH(B44,Aquifer!C:C,0))</f>
        <v>assam</v>
      </c>
      <c r="B44" s="19" t="s">
        <v>334</v>
      </c>
      <c r="C44" s="13">
        <v>4.3600000000000003</v>
      </c>
      <c r="D44" s="7">
        <f>INDEX(Aquifer!L:L,MATCH(B44,Aquifer!C:C,0))*100</f>
        <v>154.71991298267423</v>
      </c>
      <c r="E44" s="7">
        <v>10.7</v>
      </c>
      <c r="F44" s="7">
        <v>33.298113207547168</v>
      </c>
      <c r="G44" s="1">
        <v>72.3</v>
      </c>
      <c r="H44" s="8">
        <v>1</v>
      </c>
      <c r="I44" s="8">
        <f>INDEX(Aquifer!H:H,MATCH(B44,Aquifer!C:C,0))</f>
        <v>3.23</v>
      </c>
      <c r="J44" s="8">
        <f>INDEX(surface_water_body!E:E,MATCH(B44,surface_water_body!A:A,0))</f>
        <v>0.18162989288969508</v>
      </c>
      <c r="K44" s="8">
        <f>INDEX(Aquifer!J:J,MATCH(B44,Aquifer!C:C,0))*100</f>
        <v>36.586722760054577</v>
      </c>
      <c r="L44" s="8">
        <f>(INDEX(Tariff!D:D,MATCH(Adaptation!A44,Tariff!A:A,0)))*100</f>
        <v>465.00000000000006</v>
      </c>
      <c r="N44" s="8">
        <v>2.6</v>
      </c>
      <c r="O44" s="1">
        <v>82.72</v>
      </c>
      <c r="Q44">
        <f t="shared" si="31"/>
        <v>2</v>
      </c>
      <c r="R44">
        <f t="shared" si="32"/>
        <v>2</v>
      </c>
      <c r="S44">
        <f t="shared" si="33"/>
        <v>1</v>
      </c>
      <c r="T44">
        <f t="shared" si="34"/>
        <v>2</v>
      </c>
      <c r="U44">
        <f t="shared" si="23"/>
        <v>3</v>
      </c>
      <c r="V44">
        <f t="shared" si="35"/>
        <v>4</v>
      </c>
      <c r="W44">
        <f t="shared" si="6"/>
        <v>4</v>
      </c>
      <c r="X44">
        <f t="shared" si="7"/>
        <v>1</v>
      </c>
      <c r="Y44">
        <f t="shared" si="36"/>
        <v>2</v>
      </c>
      <c r="Z44">
        <f t="shared" si="9"/>
        <v>4</v>
      </c>
      <c r="AA44">
        <f t="shared" si="24"/>
        <v>1</v>
      </c>
      <c r="AB44">
        <f t="shared" si="25"/>
        <v>4</v>
      </c>
      <c r="AC44">
        <f t="shared" si="26"/>
        <v>2.4989999999999997</v>
      </c>
      <c r="AD44">
        <f t="shared" si="27"/>
        <v>2</v>
      </c>
      <c r="AE44" t="str">
        <f t="shared" si="28"/>
        <v>Moderatly Suitable</v>
      </c>
      <c r="AF44" s="15">
        <f t="shared" si="29"/>
        <v>0.48599999999999999</v>
      </c>
      <c r="AG44" t="str">
        <f t="shared" si="30"/>
        <v>Moderate</v>
      </c>
    </row>
    <row r="45" spans="1:33" x14ac:dyDescent="0.25">
      <c r="A45" t="str">
        <f>INDEX(Aquifer!A:A,MATCH(B45,Aquifer!C:C,0))</f>
        <v>madhya pradesh</v>
      </c>
      <c r="B45" s="19" t="s">
        <v>292</v>
      </c>
      <c r="C45" s="12">
        <v>5.2323638313901002</v>
      </c>
      <c r="D45" s="7">
        <f>INDEX(Aquifer!L:L,MATCH(B45,Aquifer!C:C,0))*100</f>
        <v>152.17775217743571</v>
      </c>
      <c r="E45" s="7">
        <v>51</v>
      </c>
      <c r="F45" s="7">
        <v>69.899519440803843</v>
      </c>
      <c r="G45" s="1">
        <v>15.989999999999998</v>
      </c>
      <c r="H45" s="8">
        <v>95</v>
      </c>
      <c r="I45" s="8">
        <f>INDEX(Aquifer!H:H,MATCH(B45,Aquifer!C:C,0))</f>
        <v>23.5</v>
      </c>
      <c r="J45" s="8">
        <f>INDEX(surface_water_body!E:E,MATCH(B45,surface_water_body!A:A,0))</f>
        <v>0.60676561975406906</v>
      </c>
      <c r="K45" s="8">
        <f>INDEX(Aquifer!J:J,MATCH(B45,Aquifer!C:C,0))*100</f>
        <v>34.177176852352623</v>
      </c>
      <c r="L45" s="8">
        <f>(INDEX(Tariff!D:D,MATCH(Adaptation!A45,Tariff!A:A,0)))*100</f>
        <v>95</v>
      </c>
      <c r="N45" s="8">
        <v>6.5</v>
      </c>
      <c r="O45" s="1">
        <v>89.81</v>
      </c>
      <c r="Q45">
        <f t="shared" si="31"/>
        <v>3</v>
      </c>
      <c r="R45">
        <f t="shared" si="32"/>
        <v>2</v>
      </c>
      <c r="S45">
        <f t="shared" si="33"/>
        <v>3</v>
      </c>
      <c r="T45">
        <f t="shared" si="34"/>
        <v>4</v>
      </c>
      <c r="U45">
        <f t="shared" si="23"/>
        <v>1</v>
      </c>
      <c r="V45">
        <f t="shared" si="35"/>
        <v>1</v>
      </c>
      <c r="W45">
        <f t="shared" si="6"/>
        <v>4</v>
      </c>
      <c r="X45">
        <f t="shared" si="7"/>
        <v>1</v>
      </c>
      <c r="Y45">
        <f t="shared" si="36"/>
        <v>2</v>
      </c>
      <c r="Z45">
        <f t="shared" si="9"/>
        <v>2</v>
      </c>
      <c r="AA45">
        <f t="shared" si="24"/>
        <v>2</v>
      </c>
      <c r="AB45">
        <f t="shared" si="25"/>
        <v>4</v>
      </c>
      <c r="AC45">
        <f t="shared" si="26"/>
        <v>2.4157000000000002</v>
      </c>
      <c r="AD45">
        <f t="shared" si="27"/>
        <v>2</v>
      </c>
      <c r="AE45" t="str">
        <f t="shared" si="28"/>
        <v>Moderatly Suitable</v>
      </c>
      <c r="AF45" s="15">
        <f t="shared" si="29"/>
        <v>0.41199999999999998</v>
      </c>
      <c r="AG45" t="str">
        <f t="shared" si="30"/>
        <v>Moderate</v>
      </c>
    </row>
    <row r="46" spans="1:33" x14ac:dyDescent="0.25">
      <c r="A46" t="str">
        <f>INDEX(Aquifer!A:A,MATCH(B46,Aquifer!C:C,0))</f>
        <v>odisha</v>
      </c>
      <c r="B46" s="19" t="s">
        <v>42</v>
      </c>
      <c r="C46" s="12">
        <v>5.1384756765492003</v>
      </c>
      <c r="D46" s="7">
        <f>INDEX(Aquifer!L:L,MATCH(B46,Aquifer!C:C,0))*100</f>
        <v>113.38047220400162</v>
      </c>
      <c r="E46" s="7">
        <v>1.9</v>
      </c>
      <c r="F46" s="7">
        <v>46.697029461399268</v>
      </c>
      <c r="G46" s="1">
        <v>30.29</v>
      </c>
      <c r="H46" s="8">
        <v>0</v>
      </c>
      <c r="I46" s="8">
        <f>INDEX(Aquifer!H:H,MATCH(B46,Aquifer!C:C,0))</f>
        <v>49.64</v>
      </c>
      <c r="J46" s="8">
        <f>INDEX(surface_water_body!E:E,MATCH(B46,surface_water_body!A:A,0))</f>
        <v>0.11970145959484567</v>
      </c>
      <c r="K46" s="8">
        <f>INDEX(Aquifer!J:J,MATCH(B46,Aquifer!C:C,0))*100</f>
        <v>49.627573878307693</v>
      </c>
      <c r="L46" s="8">
        <f>(INDEX(Tariff!D:D,MATCH(Adaptation!A46,Tariff!A:A,0)))*100</f>
        <v>95</v>
      </c>
      <c r="N46" s="8">
        <v>3.98</v>
      </c>
      <c r="O46" s="1">
        <v>90.61999999999999</v>
      </c>
      <c r="Q46">
        <f t="shared" si="31"/>
        <v>3</v>
      </c>
      <c r="R46">
        <f t="shared" si="32"/>
        <v>1</v>
      </c>
      <c r="S46">
        <f t="shared" si="33"/>
        <v>1</v>
      </c>
      <c r="T46">
        <f t="shared" si="34"/>
        <v>2</v>
      </c>
      <c r="U46">
        <f t="shared" si="23"/>
        <v>2</v>
      </c>
      <c r="V46">
        <f t="shared" si="35"/>
        <v>4</v>
      </c>
      <c r="W46">
        <f t="shared" si="6"/>
        <v>4</v>
      </c>
      <c r="X46">
        <f t="shared" si="7"/>
        <v>1</v>
      </c>
      <c r="Y46">
        <f t="shared" si="36"/>
        <v>2</v>
      </c>
      <c r="Z46">
        <f t="shared" si="9"/>
        <v>2</v>
      </c>
      <c r="AA46">
        <f t="shared" si="24"/>
        <v>1</v>
      </c>
      <c r="AB46">
        <f t="shared" si="25"/>
        <v>4</v>
      </c>
      <c r="AC46">
        <f t="shared" si="26"/>
        <v>2.2490999999999999</v>
      </c>
      <c r="AD46">
        <f t="shared" si="27"/>
        <v>2</v>
      </c>
      <c r="AE46" t="str">
        <f t="shared" si="28"/>
        <v>Moderatly Suitable</v>
      </c>
      <c r="AF46" s="15">
        <f t="shared" si="29"/>
        <v>0.25</v>
      </c>
      <c r="AG46" t="str">
        <f t="shared" si="30"/>
        <v>Low</v>
      </c>
    </row>
    <row r="47" spans="1:33" x14ac:dyDescent="0.25">
      <c r="A47" t="str">
        <f>INDEX(Aquifer!A:A,MATCH(B47,Aquifer!C:C,0))</f>
        <v>odisha</v>
      </c>
      <c r="B47" s="19" t="s">
        <v>432</v>
      </c>
      <c r="C47" s="12">
        <v>4.9219141768460997</v>
      </c>
      <c r="D47" s="7">
        <f>INDEX(Aquifer!L:L,MATCH(B47,Aquifer!C:C,0))*100</f>
        <v>121.29084395396241</v>
      </c>
      <c r="E47" s="7">
        <v>27.9</v>
      </c>
      <c r="F47" s="7">
        <v>28.71407810229244</v>
      </c>
      <c r="G47" s="1">
        <v>56.289999999999992</v>
      </c>
      <c r="H47" s="8">
        <v>65</v>
      </c>
      <c r="I47" s="8">
        <f>INDEX(Aquifer!H:H,MATCH(B47,Aquifer!C:C,0))</f>
        <v>58.07</v>
      </c>
      <c r="J47" s="8">
        <f>INDEX(surface_water_body!E:E,MATCH(B47,surface_water_body!A:A,0))</f>
        <v>0.82830810091104468</v>
      </c>
      <c r="K47" s="8">
        <f>INDEX(Aquifer!J:J,MATCH(B47,Aquifer!C:C,0))*100</f>
        <v>55.579205144930022</v>
      </c>
      <c r="L47" s="8">
        <f>(INDEX(Tariff!D:D,MATCH(Adaptation!A47,Tariff!A:A,0)))*100</f>
        <v>155</v>
      </c>
      <c r="N47" s="8">
        <v>3.8</v>
      </c>
      <c r="O47" s="1">
        <v>97.99</v>
      </c>
      <c r="Q47">
        <f t="shared" si="31"/>
        <v>3</v>
      </c>
      <c r="R47">
        <f t="shared" si="32"/>
        <v>1</v>
      </c>
      <c r="S47">
        <f t="shared" si="33"/>
        <v>2</v>
      </c>
      <c r="T47">
        <f t="shared" si="34"/>
        <v>2</v>
      </c>
      <c r="U47">
        <f t="shared" si="23"/>
        <v>3</v>
      </c>
      <c r="V47">
        <f t="shared" si="35"/>
        <v>2</v>
      </c>
      <c r="W47">
        <f t="shared" si="6"/>
        <v>3</v>
      </c>
      <c r="X47">
        <f t="shared" si="7"/>
        <v>1</v>
      </c>
      <c r="Y47">
        <f t="shared" si="36"/>
        <v>3</v>
      </c>
      <c r="Z47">
        <f t="shared" si="9"/>
        <v>3</v>
      </c>
      <c r="AA47">
        <f t="shared" si="24"/>
        <v>1</v>
      </c>
      <c r="AB47">
        <f t="shared" si="25"/>
        <v>4</v>
      </c>
      <c r="AC47">
        <f t="shared" si="26"/>
        <v>2.3323999999999998</v>
      </c>
      <c r="AD47">
        <f t="shared" si="27"/>
        <v>2</v>
      </c>
      <c r="AE47" t="str">
        <f t="shared" si="28"/>
        <v>Moderatly Suitable</v>
      </c>
      <c r="AF47" s="15">
        <f t="shared" si="29"/>
        <v>0.315</v>
      </c>
      <c r="AG47" t="str">
        <f t="shared" si="30"/>
        <v>Low</v>
      </c>
    </row>
    <row r="48" spans="1:33" x14ac:dyDescent="0.25">
      <c r="A48" t="str">
        <f>INDEX(Aquifer!A:A,MATCH(B48,Aquifer!C:C,0))</f>
        <v>uttar pradesh</v>
      </c>
      <c r="B48" s="19" t="s">
        <v>584</v>
      </c>
      <c r="C48" s="12">
        <v>4.7961514324409</v>
      </c>
      <c r="D48" s="7">
        <f>INDEX(Aquifer!L:L,MATCH(B48,Aquifer!C:C,0))*100</f>
        <v>189.64604873072716</v>
      </c>
      <c r="E48" s="7">
        <v>96.2</v>
      </c>
      <c r="F48" s="7">
        <v>69.072875339319282</v>
      </c>
      <c r="G48" s="1">
        <v>89.45</v>
      </c>
      <c r="H48" s="8">
        <v>22</v>
      </c>
      <c r="I48" s="8">
        <f>INDEX(Aquifer!H:H,MATCH(B48,Aquifer!C:C,0))</f>
        <v>74.650000000000006</v>
      </c>
      <c r="J48" s="8">
        <f>INDEX(surface_water_body!E:E,MATCH(B48,surface_water_body!A:A,0))</f>
        <v>0.24981944224407704</v>
      </c>
      <c r="K48" s="8">
        <f>INDEX(Aquifer!J:J,MATCH(B48,Aquifer!C:C,0))*100</f>
        <v>79.846092497221349</v>
      </c>
      <c r="L48" s="8">
        <f>(INDEX(Tariff!D:D,MATCH(Adaptation!A505,Tariff!A:A,0)))*100</f>
        <v>135</v>
      </c>
      <c r="N48" s="8">
        <v>6.8</v>
      </c>
      <c r="O48" s="1">
        <v>89.922860839999998</v>
      </c>
      <c r="Q48">
        <f t="shared" si="31"/>
        <v>3</v>
      </c>
      <c r="R48">
        <f t="shared" si="32"/>
        <v>3</v>
      </c>
      <c r="S48">
        <f t="shared" si="33"/>
        <v>4</v>
      </c>
      <c r="T48">
        <f t="shared" si="34"/>
        <v>4</v>
      </c>
      <c r="U48">
        <f t="shared" si="23"/>
        <v>4</v>
      </c>
      <c r="V48">
        <f t="shared" si="35"/>
        <v>4</v>
      </c>
      <c r="W48">
        <f t="shared" si="6"/>
        <v>2</v>
      </c>
      <c r="X48">
        <f t="shared" si="7"/>
        <v>1</v>
      </c>
      <c r="Y48">
        <f t="shared" si="36"/>
        <v>4</v>
      </c>
      <c r="Z48">
        <f t="shared" si="9"/>
        <v>2</v>
      </c>
      <c r="AA48">
        <f t="shared" si="24"/>
        <v>2</v>
      </c>
      <c r="AB48">
        <f t="shared" si="25"/>
        <v>4</v>
      </c>
      <c r="AC48">
        <f t="shared" si="26"/>
        <v>3.0821000000000001</v>
      </c>
      <c r="AD48">
        <f t="shared" si="27"/>
        <v>3</v>
      </c>
      <c r="AE48" t="str">
        <f t="shared" si="28"/>
        <v>Highly Suitable</v>
      </c>
      <c r="AF48" s="15">
        <f t="shared" si="29"/>
        <v>0.96</v>
      </c>
      <c r="AG48" t="str">
        <f t="shared" si="30"/>
        <v>Very High</v>
      </c>
    </row>
    <row r="49" spans="1:33" x14ac:dyDescent="0.25">
      <c r="A49" t="str">
        <f>INDEX(Aquifer!A:A,MATCH(B49,Aquifer!C:C,0))</f>
        <v>chhattisgarh</v>
      </c>
      <c r="B49" s="19" t="s">
        <v>335</v>
      </c>
      <c r="C49" s="13">
        <v>5.25</v>
      </c>
      <c r="D49" s="7">
        <f>INDEX(Aquifer!L:L,MATCH(B49,Aquifer!C:C,0))*100</f>
        <v>132.08203452740133</v>
      </c>
      <c r="E49" s="7">
        <v>48.1</v>
      </c>
      <c r="F49" s="7">
        <v>47.50553230647882</v>
      </c>
      <c r="G49" s="1">
        <v>24.37</v>
      </c>
      <c r="H49" s="8">
        <v>95</v>
      </c>
      <c r="I49" s="8">
        <f>INDEX(Aquifer!H:H,MATCH(B49,Aquifer!C:C,0))</f>
        <v>71.91</v>
      </c>
      <c r="J49" s="8">
        <f>INDEX(surface_water_body!E:E,MATCH(B49,surface_water_body!A:A,0))</f>
        <v>1.424850036669878</v>
      </c>
      <c r="K49" s="8">
        <f>INDEX(Aquifer!J:J,MATCH(B49,Aquifer!C:C,0))*100</f>
        <v>51.027218599376248</v>
      </c>
      <c r="L49" s="8">
        <f>(INDEX(Tariff!D:D,MATCH(Adaptation!A49,Tariff!A:A,0)))*100</f>
        <v>67.5</v>
      </c>
      <c r="N49" s="8">
        <v>6.9033099662080986</v>
      </c>
      <c r="O49" s="1">
        <v>85.490000000000009</v>
      </c>
      <c r="Q49">
        <f t="shared" si="31"/>
        <v>4</v>
      </c>
      <c r="R49">
        <f t="shared" si="32"/>
        <v>1</v>
      </c>
      <c r="S49">
        <f t="shared" si="33"/>
        <v>2</v>
      </c>
      <c r="T49">
        <f t="shared" si="34"/>
        <v>2</v>
      </c>
      <c r="U49">
        <f t="shared" si="23"/>
        <v>1</v>
      </c>
      <c r="V49">
        <f t="shared" si="35"/>
        <v>1</v>
      </c>
      <c r="W49">
        <f t="shared" si="6"/>
        <v>2</v>
      </c>
      <c r="X49">
        <f t="shared" si="7"/>
        <v>2</v>
      </c>
      <c r="Y49">
        <f t="shared" si="36"/>
        <v>3</v>
      </c>
      <c r="Z49">
        <f t="shared" si="9"/>
        <v>1</v>
      </c>
      <c r="AA49">
        <f t="shared" si="24"/>
        <v>2</v>
      </c>
      <c r="AB49">
        <f t="shared" si="25"/>
        <v>4</v>
      </c>
      <c r="AC49">
        <f t="shared" si="26"/>
        <v>2.0825</v>
      </c>
      <c r="AD49">
        <f t="shared" si="27"/>
        <v>2</v>
      </c>
      <c r="AE49" t="str">
        <f t="shared" si="28"/>
        <v>Moderatly Suitable</v>
      </c>
      <c r="AF49" s="15">
        <f t="shared" si="29"/>
        <v>0.13400000000000001</v>
      </c>
      <c r="AG49" t="str">
        <f t="shared" si="30"/>
        <v>Very Low</v>
      </c>
    </row>
    <row r="50" spans="1:33" x14ac:dyDescent="0.25">
      <c r="A50" t="str">
        <f>INDEX(Aquifer!A:A,MATCH(B50,Aquifer!C:C,0))</f>
        <v>chhattisgarh</v>
      </c>
      <c r="B50" s="19" t="s">
        <v>293</v>
      </c>
      <c r="C50" s="13">
        <v>5.22</v>
      </c>
      <c r="D50" s="7">
        <f>INDEX(Aquifer!L:L,MATCH(B50,Aquifer!C:C,0))*100</f>
        <v>108.21823347858415</v>
      </c>
      <c r="E50" s="7">
        <v>47.3</v>
      </c>
      <c r="F50" s="7">
        <v>46.069457680459216</v>
      </c>
      <c r="G50" s="1">
        <v>12.3</v>
      </c>
      <c r="H50" s="8">
        <v>99</v>
      </c>
      <c r="I50" s="8">
        <f>INDEX(Aquifer!H:H,MATCH(B50,Aquifer!C:C,0))</f>
        <v>48.56</v>
      </c>
      <c r="J50" s="8">
        <f>INDEX(surface_water_body!E:E,MATCH(B50,surface_water_body!A:A,0))</f>
        <v>0.24671607924427241</v>
      </c>
      <c r="K50" s="8">
        <f>INDEX(Aquifer!J:J,MATCH(B50,Aquifer!C:C,0))*100</f>
        <v>51.472000034210183</v>
      </c>
      <c r="L50" s="8">
        <f>(INDEX(Tariff!D:D,MATCH(Adaptation!A50,Tariff!A:A,0)))*100</f>
        <v>380</v>
      </c>
      <c r="N50" s="8">
        <v>7.010174775938439</v>
      </c>
      <c r="O50" s="1">
        <v>90.05</v>
      </c>
      <c r="Q50">
        <f t="shared" si="31"/>
        <v>3</v>
      </c>
      <c r="R50">
        <f t="shared" si="32"/>
        <v>1</v>
      </c>
      <c r="S50">
        <f t="shared" si="33"/>
        <v>2</v>
      </c>
      <c r="T50">
        <f t="shared" si="34"/>
        <v>2</v>
      </c>
      <c r="U50">
        <f t="shared" si="23"/>
        <v>1</v>
      </c>
      <c r="V50">
        <f t="shared" si="35"/>
        <v>1</v>
      </c>
      <c r="W50">
        <f t="shared" si="6"/>
        <v>4</v>
      </c>
      <c r="X50">
        <f t="shared" si="7"/>
        <v>1</v>
      </c>
      <c r="Y50">
        <f t="shared" si="36"/>
        <v>3</v>
      </c>
      <c r="Z50">
        <f t="shared" si="9"/>
        <v>4</v>
      </c>
      <c r="AA50">
        <f t="shared" si="24"/>
        <v>2</v>
      </c>
      <c r="AB50">
        <f t="shared" si="25"/>
        <v>4</v>
      </c>
      <c r="AC50">
        <f t="shared" si="26"/>
        <v>2.3323999999999998</v>
      </c>
      <c r="AD50">
        <f t="shared" si="27"/>
        <v>2</v>
      </c>
      <c r="AE50" t="str">
        <f t="shared" si="28"/>
        <v>Moderatly Suitable</v>
      </c>
      <c r="AF50" s="15">
        <f t="shared" si="29"/>
        <v>0.315</v>
      </c>
      <c r="AG50" t="str">
        <f t="shared" si="30"/>
        <v>Low</v>
      </c>
    </row>
    <row r="51" spans="1:33" x14ac:dyDescent="0.25">
      <c r="A51" t="str">
        <f>INDEX(Aquifer!A:A,MATCH(B51,Aquifer!C:C,0))</f>
        <v>chhattisgarh</v>
      </c>
      <c r="B51" s="19" t="s">
        <v>329</v>
      </c>
      <c r="C51" s="13">
        <v>5.15</v>
      </c>
      <c r="D51" s="7">
        <f>INDEX(Aquifer!L:L,MATCH(B51,Aquifer!C:C,0))*100</f>
        <v>114.06692481072646</v>
      </c>
      <c r="E51" s="7">
        <v>8.8000000000000007</v>
      </c>
      <c r="F51" s="7">
        <v>46.843324829687027</v>
      </c>
      <c r="G51" s="1">
        <v>25.64</v>
      </c>
      <c r="H51" s="8">
        <v>100</v>
      </c>
      <c r="I51" s="8">
        <f>INDEX(Aquifer!H:H,MATCH(B51,Aquifer!C:C,0))</f>
        <v>22.09</v>
      </c>
      <c r="J51" s="8">
        <f>INDEX(surface_water_body!E:E,MATCH(B51,surface_water_body!A:A,0))</f>
        <v>0.26887986765111072</v>
      </c>
      <c r="K51" s="8">
        <f>INDEX(Aquifer!J:J,MATCH(B51,Aquifer!C:C,0))*100</f>
        <v>25.88400921490474</v>
      </c>
      <c r="L51" s="8">
        <f>(INDEX(Tariff!D:D,MATCH(Adaptation!A51,Tariff!A:A,0)))*100</f>
        <v>155</v>
      </c>
      <c r="N51" s="8">
        <v>7.2160084835233009</v>
      </c>
      <c r="O51" s="1">
        <v>75.56</v>
      </c>
      <c r="Q51">
        <f t="shared" si="31"/>
        <v>3</v>
      </c>
      <c r="R51">
        <f t="shared" si="32"/>
        <v>1</v>
      </c>
      <c r="S51">
        <f t="shared" si="33"/>
        <v>1</v>
      </c>
      <c r="T51">
        <f t="shared" si="34"/>
        <v>2</v>
      </c>
      <c r="U51">
        <f t="shared" si="23"/>
        <v>2</v>
      </c>
      <c r="V51">
        <f t="shared" si="35"/>
        <v>1</v>
      </c>
      <c r="W51">
        <f t="shared" si="6"/>
        <v>4</v>
      </c>
      <c r="X51">
        <f t="shared" si="7"/>
        <v>1</v>
      </c>
      <c r="Y51">
        <f t="shared" si="36"/>
        <v>2</v>
      </c>
      <c r="Z51">
        <f t="shared" si="9"/>
        <v>3</v>
      </c>
      <c r="AA51">
        <f t="shared" si="24"/>
        <v>2</v>
      </c>
      <c r="AB51">
        <f t="shared" si="25"/>
        <v>3</v>
      </c>
      <c r="AC51">
        <f t="shared" si="26"/>
        <v>2.0825000000000005</v>
      </c>
      <c r="AD51">
        <f t="shared" si="27"/>
        <v>2</v>
      </c>
      <c r="AE51" t="str">
        <f t="shared" si="28"/>
        <v>Moderatly Suitable</v>
      </c>
      <c r="AF51" s="15">
        <f t="shared" si="29"/>
        <v>0.16800000000000001</v>
      </c>
      <c r="AG51" t="str">
        <f t="shared" si="30"/>
        <v>Very Low</v>
      </c>
    </row>
    <row r="52" spans="1:33" x14ac:dyDescent="0.25">
      <c r="A52" t="str">
        <f>INDEX(Aquifer!A:A,MATCH(B52,Aquifer!C:C,0))</f>
        <v>uttar pradesh</v>
      </c>
      <c r="B52" s="19" t="s">
        <v>373</v>
      </c>
      <c r="C52" s="13">
        <v>4.78</v>
      </c>
      <c r="D52" s="7">
        <f>INDEX(Aquifer!L:L,MATCH(B52,Aquifer!C:C,0))*100</f>
        <v>114.06692481072646</v>
      </c>
      <c r="E52" s="7">
        <v>0</v>
      </c>
      <c r="F52" s="7">
        <v>73.256697899203886</v>
      </c>
      <c r="G52" s="1">
        <v>79.73</v>
      </c>
      <c r="H52" s="8">
        <v>30</v>
      </c>
      <c r="I52" s="8">
        <f>INDEX(Aquifer!H:H,MATCH(B52,Aquifer!C:C,0))</f>
        <v>59.58</v>
      </c>
      <c r="J52" s="8">
        <f>INDEX(surface_water_body!E:E,MATCH(B52,surface_water_body!A:A,0))</f>
        <v>0.38349264612347028</v>
      </c>
      <c r="K52" s="8">
        <f>INDEX(Aquifer!J:J,MATCH(B52,Aquifer!C:C,0))*100</f>
        <v>25.88400921490474</v>
      </c>
      <c r="L52" s="8">
        <f>(INDEX(Tariff!D:D,MATCH(Adaptation!A52,Tariff!A:A,0)))*100</f>
        <v>150</v>
      </c>
      <c r="N52" s="8">
        <v>4.3899999999999997</v>
      </c>
      <c r="O52" s="1">
        <v>93.195102519999992</v>
      </c>
      <c r="Q52">
        <f t="shared" si="31"/>
        <v>3</v>
      </c>
      <c r="R52">
        <f t="shared" si="32"/>
        <v>1</v>
      </c>
      <c r="S52">
        <f t="shared" si="33"/>
        <v>1</v>
      </c>
      <c r="T52">
        <f t="shared" si="34"/>
        <v>4</v>
      </c>
      <c r="U52">
        <f t="shared" si="23"/>
        <v>4</v>
      </c>
      <c r="V52">
        <f t="shared" si="35"/>
        <v>3</v>
      </c>
      <c r="W52">
        <f t="shared" si="6"/>
        <v>3</v>
      </c>
      <c r="X52">
        <f t="shared" si="7"/>
        <v>1</v>
      </c>
      <c r="Y52">
        <f t="shared" si="36"/>
        <v>2</v>
      </c>
      <c r="Z52">
        <f t="shared" si="9"/>
        <v>3</v>
      </c>
      <c r="AA52">
        <f t="shared" si="24"/>
        <v>1</v>
      </c>
      <c r="AB52">
        <f t="shared" si="25"/>
        <v>4</v>
      </c>
      <c r="AC52">
        <f t="shared" si="26"/>
        <v>2.4990000000000001</v>
      </c>
      <c r="AD52">
        <f t="shared" si="27"/>
        <v>2</v>
      </c>
      <c r="AE52" t="str">
        <f t="shared" si="28"/>
        <v>Moderatly Suitable</v>
      </c>
      <c r="AF52" s="15">
        <f t="shared" si="29"/>
        <v>0.53500000000000003</v>
      </c>
      <c r="AG52" t="str">
        <f t="shared" si="30"/>
        <v>Moderate</v>
      </c>
    </row>
    <row r="53" spans="1:33" x14ac:dyDescent="0.25">
      <c r="A53" t="str">
        <f>INDEX(Aquifer!A:A,MATCH(B53,Aquifer!C:C,0))</f>
        <v>gujarat</v>
      </c>
      <c r="B53" s="19" t="s">
        <v>162</v>
      </c>
      <c r="C53" s="12">
        <v>5.5092801148135004</v>
      </c>
      <c r="D53" s="7">
        <f>INDEX(Aquifer!L:L,MATCH(B53,Aquifer!C:C,0))*100</f>
        <v>167.84108468803106</v>
      </c>
      <c r="E53" s="7">
        <v>90.9</v>
      </c>
      <c r="F53" s="7">
        <v>79.608279713946061</v>
      </c>
      <c r="G53" s="1">
        <v>61.07</v>
      </c>
      <c r="H53" s="8">
        <v>100</v>
      </c>
      <c r="I53" s="8">
        <f>INDEX(Aquifer!H:H,MATCH(B53,Aquifer!C:C,0))</f>
        <v>40.340000000000003</v>
      </c>
      <c r="J53" s="8">
        <f>INDEX(surface_water_body!E:E,MATCH(B53,surface_water_body!A:A,0))</f>
        <v>1.0348723049135742</v>
      </c>
      <c r="K53" s="8">
        <f>INDEX(Aquifer!J:J,MATCH(B53,Aquifer!C:C,0))*100</f>
        <v>79.149780516360323</v>
      </c>
      <c r="L53" s="8">
        <f>(INDEX(Tariff!D:D,MATCH(Adaptation!A318,Tariff!A:A,0)))*100</f>
        <v>60</v>
      </c>
      <c r="N53" s="8">
        <v>10.6</v>
      </c>
      <c r="O53" s="1">
        <v>85.74</v>
      </c>
      <c r="Q53">
        <f t="shared" si="31"/>
        <v>4</v>
      </c>
      <c r="R53">
        <f t="shared" si="32"/>
        <v>2</v>
      </c>
      <c r="S53">
        <f t="shared" si="33"/>
        <v>4</v>
      </c>
      <c r="T53">
        <f t="shared" si="34"/>
        <v>4</v>
      </c>
      <c r="U53">
        <f t="shared" si="23"/>
        <v>3</v>
      </c>
      <c r="V53">
        <f t="shared" si="35"/>
        <v>1</v>
      </c>
      <c r="W53">
        <f t="shared" si="6"/>
        <v>4</v>
      </c>
      <c r="X53">
        <f t="shared" si="7"/>
        <v>2</v>
      </c>
      <c r="Y53">
        <f t="shared" si="36"/>
        <v>4</v>
      </c>
      <c r="Z53">
        <f t="shared" si="9"/>
        <v>1</v>
      </c>
      <c r="AA53">
        <f t="shared" si="24"/>
        <v>3</v>
      </c>
      <c r="AB53">
        <f t="shared" si="25"/>
        <v>4</v>
      </c>
      <c r="AC53">
        <f t="shared" si="26"/>
        <v>2.9988000000000006</v>
      </c>
      <c r="AD53">
        <f t="shared" si="27"/>
        <v>3</v>
      </c>
      <c r="AE53" t="str">
        <f t="shared" si="28"/>
        <v>Highly Suitable</v>
      </c>
      <c r="AF53" s="15">
        <f t="shared" si="29"/>
        <v>0.95199999999999996</v>
      </c>
      <c r="AG53" t="str">
        <f t="shared" si="30"/>
        <v>Very High</v>
      </c>
    </row>
    <row r="54" spans="1:33" x14ac:dyDescent="0.25">
      <c r="A54" t="str">
        <f>INDEX(Aquifer!A:A,MATCH(B54,Aquifer!C:C,0))</f>
        <v>telangana</v>
      </c>
      <c r="B54" s="19" t="s">
        <v>604</v>
      </c>
      <c r="C54" s="12">
        <v>5.3517299923185</v>
      </c>
      <c r="D54" s="7">
        <f>INDEX(Aquifer!L:L,MATCH(B54,Aquifer!C:C,0))*100</f>
        <v>134.73419444370313</v>
      </c>
      <c r="E54" s="7">
        <v>62</v>
      </c>
      <c r="F54" s="7">
        <v>69.641761848714424</v>
      </c>
      <c r="G54" s="1">
        <v>81.089999999999989</v>
      </c>
      <c r="H54" s="8">
        <v>100</v>
      </c>
      <c r="I54" s="8">
        <f>INDEX(Aquifer!H:H,MATCH(B54,Aquifer!C:C,0))</f>
        <v>47.06</v>
      </c>
      <c r="J54" s="8">
        <f>INDEX(surface_water_body!E:E,MATCH(B54,surface_water_body!A:A,0))</f>
        <v>0.62766588129689826</v>
      </c>
      <c r="K54" s="8">
        <f>INDEX(Aquifer!J:J,MATCH(B54,Aquifer!C:C,0))*100</f>
        <v>54.079876458129625</v>
      </c>
      <c r="L54" s="8">
        <f>(INDEX(Tariff!D:D,MATCH(Adaptation!A396,Tariff!A:A,0)))*100</f>
        <v>300</v>
      </c>
      <c r="N54" s="8">
        <v>14.7</v>
      </c>
      <c r="O54" s="1">
        <v>91.257176439999995</v>
      </c>
      <c r="Q54">
        <f t="shared" si="31"/>
        <v>4</v>
      </c>
      <c r="R54">
        <f t="shared" si="32"/>
        <v>1</v>
      </c>
      <c r="S54">
        <f t="shared" si="33"/>
        <v>3</v>
      </c>
      <c r="T54">
        <f t="shared" si="34"/>
        <v>4</v>
      </c>
      <c r="U54">
        <f t="shared" si="23"/>
        <v>4</v>
      </c>
      <c r="V54">
        <f t="shared" si="35"/>
        <v>1</v>
      </c>
      <c r="W54">
        <f t="shared" si="6"/>
        <v>4</v>
      </c>
      <c r="X54">
        <f t="shared" si="7"/>
        <v>1</v>
      </c>
      <c r="Y54">
        <f t="shared" si="36"/>
        <v>3</v>
      </c>
      <c r="Z54">
        <f t="shared" si="9"/>
        <v>4</v>
      </c>
      <c r="AA54">
        <f t="shared" si="24"/>
        <v>3</v>
      </c>
      <c r="AB54">
        <f t="shared" si="25"/>
        <v>4</v>
      </c>
      <c r="AC54">
        <f t="shared" si="26"/>
        <v>2.9988000000000006</v>
      </c>
      <c r="AD54">
        <f t="shared" si="27"/>
        <v>3</v>
      </c>
      <c r="AE54" t="str">
        <f t="shared" si="28"/>
        <v>Highly Suitable</v>
      </c>
      <c r="AF54" s="15">
        <f t="shared" si="29"/>
        <v>0.95199999999999996</v>
      </c>
      <c r="AG54" t="str">
        <f t="shared" si="30"/>
        <v>Very High</v>
      </c>
    </row>
    <row r="55" spans="1:33" x14ac:dyDescent="0.25">
      <c r="A55" t="str">
        <f>INDEX(Aquifer!A:A,MATCH(B55,Aquifer!C:C,0))</f>
        <v>jammu and kashmir</v>
      </c>
      <c r="B55" s="19" t="s">
        <v>374</v>
      </c>
      <c r="C55" s="13">
        <v>4.5</v>
      </c>
      <c r="D55" s="7">
        <f>INDEX(Aquifer!L:L,MATCH(B55,Aquifer!C:C,0))*100</f>
        <v>116.61667380850356</v>
      </c>
      <c r="E55" s="7">
        <v>56.7</v>
      </c>
      <c r="F55" s="7">
        <v>43.750420450723169</v>
      </c>
      <c r="G55" s="1">
        <v>0.67999999999999994</v>
      </c>
      <c r="H55" s="8">
        <v>100</v>
      </c>
      <c r="I55" s="8">
        <f>INDEX(Aquifer!H:H,MATCH(B55,Aquifer!C:C,0))</f>
        <v>31.41</v>
      </c>
      <c r="J55" s="8">
        <f>INDEX(surface_water_body!E:E,MATCH(B55,surface_water_body!A:A,0))</f>
        <v>7.8467541682250433E-4</v>
      </c>
      <c r="K55" s="8">
        <f>INDEX(Aquifer!J:J,MATCH(B55,Aquifer!C:C,0))*100</f>
        <v>61.112081005586596</v>
      </c>
      <c r="L55" s="8">
        <f>(INDEX(Tariff!D:D,MATCH(Adaptation!A55,Tariff!A:A,0)))*100</f>
        <v>465.00000000000006</v>
      </c>
      <c r="N55" s="8">
        <v>2</v>
      </c>
      <c r="O55" s="1">
        <v>98.320000000000007</v>
      </c>
      <c r="Q55">
        <f t="shared" si="31"/>
        <v>3</v>
      </c>
      <c r="R55">
        <f t="shared" si="32"/>
        <v>1</v>
      </c>
      <c r="S55">
        <f t="shared" si="33"/>
        <v>3</v>
      </c>
      <c r="T55">
        <f t="shared" si="34"/>
        <v>2</v>
      </c>
      <c r="U55">
        <f t="shared" si="23"/>
        <v>1</v>
      </c>
      <c r="V55">
        <f t="shared" si="35"/>
        <v>1</v>
      </c>
      <c r="W55">
        <f t="shared" si="6"/>
        <v>4</v>
      </c>
      <c r="X55">
        <f t="shared" si="7"/>
        <v>1</v>
      </c>
      <c r="Y55">
        <f t="shared" si="36"/>
        <v>3</v>
      </c>
      <c r="Z55">
        <f t="shared" si="9"/>
        <v>4</v>
      </c>
      <c r="AA55">
        <f t="shared" si="24"/>
        <v>1</v>
      </c>
      <c r="AB55">
        <f t="shared" si="25"/>
        <v>4</v>
      </c>
      <c r="AC55">
        <f t="shared" si="26"/>
        <v>2.3323999999999998</v>
      </c>
      <c r="AD55">
        <f t="shared" si="27"/>
        <v>2</v>
      </c>
      <c r="AE55" t="str">
        <f t="shared" si="28"/>
        <v>Moderatly Suitable</v>
      </c>
      <c r="AF55" s="15">
        <f t="shared" si="29"/>
        <v>0.315</v>
      </c>
      <c r="AG55" t="str">
        <f t="shared" si="30"/>
        <v>Low</v>
      </c>
    </row>
    <row r="56" spans="1:33" x14ac:dyDescent="0.25">
      <c r="A56" t="str">
        <f>INDEX(Aquifer!A:A,MATCH(B56,Aquifer!C:C,0))</f>
        <v>karnataka</v>
      </c>
      <c r="B56" s="19" t="s">
        <v>536</v>
      </c>
      <c r="C56" s="12">
        <v>5.3289999999999997</v>
      </c>
      <c r="D56" s="7">
        <f>INDEX(Aquifer!L:L,MATCH(B56,Aquifer!C:C,0))*100</f>
        <v>125.82192709039165</v>
      </c>
      <c r="E56" s="7">
        <v>28.4</v>
      </c>
      <c r="F56" s="7">
        <v>49.940918042720803</v>
      </c>
      <c r="G56" s="1">
        <v>72.78</v>
      </c>
      <c r="H56" s="8">
        <v>8</v>
      </c>
      <c r="I56" s="8">
        <f>INDEX(Aquifer!H:H,MATCH(B56,Aquifer!C:C,0))</f>
        <v>150.84</v>
      </c>
      <c r="J56" s="8">
        <f>INDEX(surface_water_body!E:E,MATCH(B56,surface_water_body!A:A,0))</f>
        <v>1.7901903194174349E-3</v>
      </c>
      <c r="K56" s="8">
        <f>INDEX(Aquifer!J:J,MATCH(B56,Aquifer!C:C,0))*100</f>
        <v>16.9702405593119</v>
      </c>
      <c r="L56" s="8">
        <f>(INDEX(Tariff!D:D,MATCH(Adaptation!A56,Tariff!A:A,0)))*100</f>
        <v>0</v>
      </c>
      <c r="N56" s="8">
        <v>10.4</v>
      </c>
      <c r="O56" s="1">
        <v>93.38000000000001</v>
      </c>
      <c r="Q56">
        <f t="shared" si="31"/>
        <v>4</v>
      </c>
      <c r="R56">
        <f t="shared" si="32"/>
        <v>1</v>
      </c>
      <c r="S56">
        <f t="shared" si="33"/>
        <v>2</v>
      </c>
      <c r="T56">
        <f t="shared" si="34"/>
        <v>3</v>
      </c>
      <c r="U56">
        <f t="shared" si="23"/>
        <v>3</v>
      </c>
      <c r="V56">
        <f t="shared" si="35"/>
        <v>4</v>
      </c>
      <c r="W56">
        <f t="shared" si="6"/>
        <v>1</v>
      </c>
      <c r="X56">
        <f t="shared" si="7"/>
        <v>1</v>
      </c>
      <c r="Y56">
        <f t="shared" si="36"/>
        <v>1</v>
      </c>
      <c r="Z56">
        <f t="shared" si="9"/>
        <v>1</v>
      </c>
      <c r="AA56">
        <f t="shared" si="24"/>
        <v>3</v>
      </c>
      <c r="AB56">
        <f t="shared" si="25"/>
        <v>4</v>
      </c>
      <c r="AC56">
        <f t="shared" si="26"/>
        <v>2.3323999999999998</v>
      </c>
      <c r="AD56">
        <f t="shared" si="27"/>
        <v>2</v>
      </c>
      <c r="AE56" t="str">
        <f t="shared" si="28"/>
        <v>Moderatly Suitable</v>
      </c>
      <c r="AF56" s="15">
        <f t="shared" si="29"/>
        <v>0.315</v>
      </c>
      <c r="AG56" t="str">
        <f t="shared" si="30"/>
        <v>Low</v>
      </c>
    </row>
    <row r="57" spans="1:33" x14ac:dyDescent="0.25">
      <c r="A57" t="str">
        <f>INDEX(Aquifer!A:A,MATCH(B57,Aquifer!C:C,0))</f>
        <v>karnataka</v>
      </c>
      <c r="B57" s="19" t="s">
        <v>471</v>
      </c>
      <c r="C57" s="12">
        <v>5.3788483786189998</v>
      </c>
      <c r="D57" s="7">
        <f>INDEX(Aquifer!L:L,MATCH(B57,Aquifer!C:C,0))*100</f>
        <v>106.36744109922141</v>
      </c>
      <c r="E57" s="7">
        <v>19.5</v>
      </c>
      <c r="F57" s="7">
        <v>51.076403545799906</v>
      </c>
      <c r="G57" s="1">
        <v>74.11999999999999</v>
      </c>
      <c r="H57" s="8">
        <v>1</v>
      </c>
      <c r="I57" s="8">
        <f>INDEX(Aquifer!H:H,MATCH(B57,Aquifer!C:C,0))</f>
        <v>154</v>
      </c>
      <c r="J57" s="8">
        <f>INDEX(surface_water_body!E:E,MATCH(B57,surface_water_body!A:A,0))</f>
        <v>6.3511780442335594E-3</v>
      </c>
      <c r="K57" s="8">
        <f>INDEX(Aquifer!J:J,MATCH(B57,Aquifer!C:C,0))*100</f>
        <v>55.903432831268873</v>
      </c>
      <c r="L57" s="8">
        <f>(INDEX(Tariff!D:D,MATCH(Adaptation!A57,Tariff!A:A,0)))*100</f>
        <v>0</v>
      </c>
      <c r="N57" s="8">
        <v>12.1</v>
      </c>
      <c r="O57" s="1">
        <v>92.77</v>
      </c>
      <c r="Q57">
        <f t="shared" si="31"/>
        <v>4</v>
      </c>
      <c r="R57">
        <f t="shared" si="32"/>
        <v>1</v>
      </c>
      <c r="S57">
        <f t="shared" si="33"/>
        <v>1</v>
      </c>
      <c r="T57">
        <f t="shared" si="34"/>
        <v>3</v>
      </c>
      <c r="U57">
        <f t="shared" si="23"/>
        <v>3</v>
      </c>
      <c r="V57">
        <f t="shared" si="35"/>
        <v>4</v>
      </c>
      <c r="W57">
        <f t="shared" si="6"/>
        <v>1</v>
      </c>
      <c r="X57">
        <f t="shared" si="7"/>
        <v>1</v>
      </c>
      <c r="Y57">
        <f t="shared" si="36"/>
        <v>3</v>
      </c>
      <c r="Z57">
        <f t="shared" si="9"/>
        <v>1</v>
      </c>
      <c r="AA57">
        <f t="shared" si="24"/>
        <v>3</v>
      </c>
      <c r="AB57">
        <f t="shared" si="25"/>
        <v>4</v>
      </c>
      <c r="AC57">
        <f t="shared" si="26"/>
        <v>2.4156999999999997</v>
      </c>
      <c r="AD57">
        <f t="shared" si="27"/>
        <v>2</v>
      </c>
      <c r="AE57" t="str">
        <f t="shared" si="28"/>
        <v>Moderatly Suitable</v>
      </c>
      <c r="AF57" s="15">
        <f t="shared" si="29"/>
        <v>0.39700000000000002</v>
      </c>
      <c r="AG57" t="str">
        <f t="shared" si="30"/>
        <v>Low</v>
      </c>
    </row>
    <row r="58" spans="1:33" x14ac:dyDescent="0.25">
      <c r="A58" t="str">
        <f>INDEX(Aquifer!A:A,MATCH(B58,Aquifer!C:C,0))</f>
        <v>uttar pradesh</v>
      </c>
      <c r="B58" s="19" t="s">
        <v>479</v>
      </c>
      <c r="C58" s="12">
        <v>4.8638411015007996</v>
      </c>
      <c r="D58" s="7">
        <f>INDEX(Aquifer!L:L,MATCH(B58,Aquifer!C:C,0))*100</f>
        <v>140.9382279329738</v>
      </c>
      <c r="E58" s="7">
        <v>93.8</v>
      </c>
      <c r="F58" s="7">
        <v>74.416537008224054</v>
      </c>
      <c r="G58" s="1">
        <v>88.05</v>
      </c>
      <c r="H58" s="8">
        <v>5</v>
      </c>
      <c r="I58" s="8">
        <f>INDEX(Aquifer!H:H,MATCH(B58,Aquifer!C:C,0))</f>
        <v>74.12</v>
      </c>
      <c r="J58" s="8">
        <f>INDEX(surface_water_body!E:E,MATCH(B58,surface_water_body!A:A,0))</f>
        <v>0.18541924799035417</v>
      </c>
      <c r="K58" s="8">
        <f>INDEX(Aquifer!J:J,MATCH(B58,Aquifer!C:C,0))*100</f>
        <v>78.671371600329223</v>
      </c>
      <c r="L58" s="8">
        <f>(INDEX(Tariff!D:D,MATCH(Adaptation!A193,Tariff!A:A,0)))*100</f>
        <v>0</v>
      </c>
      <c r="N58" s="8">
        <v>10.7</v>
      </c>
      <c r="O58" s="1">
        <v>94.417417310000005</v>
      </c>
      <c r="Q58">
        <f t="shared" si="31"/>
        <v>3</v>
      </c>
      <c r="R58">
        <f t="shared" si="32"/>
        <v>2</v>
      </c>
      <c r="S58">
        <f t="shared" si="33"/>
        <v>4</v>
      </c>
      <c r="T58">
        <f t="shared" si="34"/>
        <v>4</v>
      </c>
      <c r="U58">
        <f t="shared" si="23"/>
        <v>4</v>
      </c>
      <c r="V58">
        <f t="shared" si="35"/>
        <v>4</v>
      </c>
      <c r="W58">
        <f t="shared" si="6"/>
        <v>2</v>
      </c>
      <c r="X58">
        <f t="shared" si="7"/>
        <v>1</v>
      </c>
      <c r="Y58">
        <f t="shared" si="36"/>
        <v>4</v>
      </c>
      <c r="Z58">
        <f t="shared" si="9"/>
        <v>1</v>
      </c>
      <c r="AA58">
        <f t="shared" si="24"/>
        <v>3</v>
      </c>
      <c r="AB58">
        <f t="shared" si="25"/>
        <v>4</v>
      </c>
      <c r="AC58">
        <f t="shared" si="26"/>
        <v>2.9988000000000006</v>
      </c>
      <c r="AD58">
        <f t="shared" si="27"/>
        <v>3</v>
      </c>
      <c r="AE58" t="str">
        <f t="shared" si="28"/>
        <v>Highly Suitable</v>
      </c>
      <c r="AF58" s="15">
        <f t="shared" si="29"/>
        <v>0.95199999999999996</v>
      </c>
      <c r="AG58" t="str">
        <f t="shared" si="30"/>
        <v>Very High</v>
      </c>
    </row>
    <row r="59" spans="1:33" x14ac:dyDescent="0.25">
      <c r="A59" t="str">
        <f>INDEX(Aquifer!A:A,MATCH(B59,Aquifer!C:C,0))</f>
        <v>west bengal</v>
      </c>
      <c r="B59" s="19" t="s">
        <v>250</v>
      </c>
      <c r="C59" s="12">
        <v>4.9055854716942999</v>
      </c>
      <c r="D59" s="7">
        <f>INDEX(Aquifer!L:L,MATCH(B59,Aquifer!C:C,0))*100</f>
        <v>171.6905007270212</v>
      </c>
      <c r="E59" s="7">
        <v>11.6</v>
      </c>
      <c r="F59" s="7">
        <v>42.983336679381651</v>
      </c>
      <c r="G59" s="1">
        <v>33.93</v>
      </c>
      <c r="H59" s="8">
        <v>4</v>
      </c>
      <c r="I59" s="8">
        <f>INDEX(Aquifer!H:H,MATCH(B59,Aquifer!C:C,0))</f>
        <v>36.340000000000003</v>
      </c>
      <c r="J59" s="8">
        <f>INDEX(surface_water_body!E:E,MATCH(B59,surface_water_body!A:A,0))</f>
        <v>2.2706405191949628</v>
      </c>
      <c r="K59" s="8">
        <f>INDEX(Aquifer!J:J,MATCH(B59,Aquifer!C:C,0))*100</f>
        <v>51.480527559673142</v>
      </c>
      <c r="L59" s="8">
        <f>(INDEX(Tariff!D:D,MATCH(Adaptation!A59,Tariff!A:A,0)))*100</f>
        <v>0</v>
      </c>
      <c r="N59" s="8">
        <v>5.05</v>
      </c>
      <c r="O59" s="1">
        <v>89.826771499999992</v>
      </c>
      <c r="Q59">
        <f t="shared" si="31"/>
        <v>3</v>
      </c>
      <c r="R59">
        <f t="shared" si="32"/>
        <v>2</v>
      </c>
      <c r="S59">
        <f t="shared" si="33"/>
        <v>1</v>
      </c>
      <c r="T59">
        <f t="shared" si="34"/>
        <v>2</v>
      </c>
      <c r="U59">
        <f t="shared" si="23"/>
        <v>2</v>
      </c>
      <c r="V59">
        <f t="shared" si="35"/>
        <v>4</v>
      </c>
      <c r="W59">
        <f t="shared" si="6"/>
        <v>4</v>
      </c>
      <c r="X59">
        <f t="shared" si="7"/>
        <v>2</v>
      </c>
      <c r="Y59">
        <f t="shared" si="36"/>
        <v>3</v>
      </c>
      <c r="Z59">
        <f t="shared" si="9"/>
        <v>1</v>
      </c>
      <c r="AA59">
        <f t="shared" si="24"/>
        <v>2</v>
      </c>
      <c r="AB59">
        <f t="shared" si="25"/>
        <v>4</v>
      </c>
      <c r="AC59">
        <f t="shared" si="26"/>
        <v>2.4990000000000001</v>
      </c>
      <c r="AD59">
        <f t="shared" si="27"/>
        <v>2</v>
      </c>
      <c r="AE59" t="str">
        <f t="shared" si="28"/>
        <v>Moderatly Suitable</v>
      </c>
      <c r="AF59" s="15">
        <f t="shared" si="29"/>
        <v>0.53500000000000003</v>
      </c>
      <c r="AG59" t="str">
        <f t="shared" si="30"/>
        <v>Moderate</v>
      </c>
    </row>
    <row r="60" spans="1:33" x14ac:dyDescent="0.25">
      <c r="A60" t="str">
        <f>INDEX(Aquifer!A:A,MATCH(B60,Aquifer!C:C,0))</f>
        <v>uttar pradesh</v>
      </c>
      <c r="B60" s="19" t="s">
        <v>617</v>
      </c>
      <c r="C60" s="13">
        <v>4.8</v>
      </c>
      <c r="D60" s="7">
        <f>INDEX(Aquifer!L:L,MATCH(B60,Aquifer!C:C,0))*100</f>
        <v>163.64944844897866</v>
      </c>
      <c r="E60" s="7">
        <v>100</v>
      </c>
      <c r="F60" s="7">
        <v>76.057058131806315</v>
      </c>
      <c r="G60" s="1">
        <v>78.990000000000009</v>
      </c>
      <c r="H60" s="8">
        <v>60</v>
      </c>
      <c r="I60" s="8">
        <f>INDEX(Aquifer!H:H,MATCH(B60,Aquifer!C:C,0))</f>
        <v>98</v>
      </c>
      <c r="J60" s="8">
        <f>INDEX(surface_water_body!E:E,MATCH(B60,surface_water_body!A:A,0))</f>
        <v>0.36917989734330653</v>
      </c>
      <c r="K60" s="8">
        <f>INDEX(Aquifer!J:J,MATCH(B60,Aquifer!C:C,0))*100</f>
        <v>75.996709720326223</v>
      </c>
      <c r="L60" s="8">
        <f>(INDEX(Tariff!D:D,MATCH(Adaptation!A236,Tariff!A:A,0)))*100</f>
        <v>285</v>
      </c>
      <c r="N60" s="8">
        <v>11.874275098424599</v>
      </c>
      <c r="O60" s="1">
        <v>91.539633440000003</v>
      </c>
      <c r="Q60">
        <f t="shared" si="31"/>
        <v>3</v>
      </c>
      <c r="R60">
        <f t="shared" si="32"/>
        <v>2</v>
      </c>
      <c r="S60">
        <f t="shared" si="33"/>
        <v>4</v>
      </c>
      <c r="T60">
        <f t="shared" si="34"/>
        <v>4</v>
      </c>
      <c r="U60">
        <f t="shared" si="23"/>
        <v>4</v>
      </c>
      <c r="V60">
        <f t="shared" si="35"/>
        <v>2</v>
      </c>
      <c r="W60">
        <f t="shared" si="6"/>
        <v>2</v>
      </c>
      <c r="X60">
        <f t="shared" si="7"/>
        <v>1</v>
      </c>
      <c r="Y60">
        <f t="shared" si="36"/>
        <v>4</v>
      </c>
      <c r="Z60">
        <f t="shared" si="9"/>
        <v>3</v>
      </c>
      <c r="AA60">
        <f t="shared" si="24"/>
        <v>3</v>
      </c>
      <c r="AB60">
        <f t="shared" si="25"/>
        <v>4</v>
      </c>
      <c r="AC60">
        <f t="shared" si="26"/>
        <v>2.9988000000000006</v>
      </c>
      <c r="AD60">
        <f t="shared" si="27"/>
        <v>3</v>
      </c>
      <c r="AE60" t="str">
        <f t="shared" si="28"/>
        <v>Highly Suitable</v>
      </c>
      <c r="AF60" s="15">
        <f t="shared" si="29"/>
        <v>0.95199999999999996</v>
      </c>
      <c r="AG60" t="str">
        <f t="shared" si="30"/>
        <v>Very High</v>
      </c>
    </row>
    <row r="61" spans="1:33" x14ac:dyDescent="0.25">
      <c r="A61" t="str">
        <f>INDEX(Aquifer!A:A,MATCH(B61,Aquifer!C:C,0))</f>
        <v>uttar pradesh</v>
      </c>
      <c r="B61" s="19" t="s">
        <v>660</v>
      </c>
      <c r="C61" s="12">
        <v>4.8038084618561996</v>
      </c>
      <c r="D61" s="7">
        <f>INDEX(Aquifer!L:L,MATCH(B61,Aquifer!C:C,0))*100</f>
        <v>170.64241473238707</v>
      </c>
      <c r="E61" s="7">
        <v>93.9</v>
      </c>
      <c r="F61" s="7">
        <v>73.657366239954371</v>
      </c>
      <c r="G61" s="1">
        <v>81.39</v>
      </c>
      <c r="H61" s="8">
        <v>56.000000000000007</v>
      </c>
      <c r="I61" s="8">
        <f>INDEX(Aquifer!H:H,MATCH(B61,Aquifer!C:C,0))</f>
        <v>88.64</v>
      </c>
      <c r="J61" s="8">
        <f>INDEX(surface_water_body!E:E,MATCH(B61,surface_water_body!A:A,0))</f>
        <v>0.11529562139067447</v>
      </c>
      <c r="K61" s="8">
        <f>INDEX(Aquifer!J:J,MATCH(B61,Aquifer!C:C,0))*100</f>
        <v>80.827527688460165</v>
      </c>
      <c r="L61" s="8">
        <f>(INDEX(Tariff!D:D,MATCH(Adaptation!A403,Tariff!A:A,0)))*100</f>
        <v>290</v>
      </c>
      <c r="N61" s="8">
        <v>10.9</v>
      </c>
      <c r="O61" s="1">
        <v>92.817350309999995</v>
      </c>
      <c r="Q61">
        <f t="shared" si="31"/>
        <v>3</v>
      </c>
      <c r="R61">
        <f t="shared" si="32"/>
        <v>2</v>
      </c>
      <c r="S61">
        <f t="shared" si="33"/>
        <v>4</v>
      </c>
      <c r="T61">
        <f t="shared" si="34"/>
        <v>4</v>
      </c>
      <c r="U61">
        <f t="shared" si="23"/>
        <v>4</v>
      </c>
      <c r="V61">
        <f t="shared" si="35"/>
        <v>2</v>
      </c>
      <c r="W61">
        <f t="shared" si="6"/>
        <v>2</v>
      </c>
      <c r="X61">
        <f t="shared" si="7"/>
        <v>1</v>
      </c>
      <c r="Y61">
        <f t="shared" si="36"/>
        <v>4</v>
      </c>
      <c r="Z61">
        <f t="shared" si="9"/>
        <v>3</v>
      </c>
      <c r="AA61">
        <f t="shared" si="24"/>
        <v>3</v>
      </c>
      <c r="AB61">
        <f t="shared" si="25"/>
        <v>4</v>
      </c>
      <c r="AC61">
        <f t="shared" si="26"/>
        <v>2.9988000000000006</v>
      </c>
      <c r="AD61">
        <f t="shared" si="27"/>
        <v>3</v>
      </c>
      <c r="AE61" t="str">
        <f t="shared" si="28"/>
        <v>Highly Suitable</v>
      </c>
      <c r="AF61" s="15">
        <f t="shared" si="29"/>
        <v>0.95199999999999996</v>
      </c>
      <c r="AG61" t="str">
        <f t="shared" si="30"/>
        <v>Very High</v>
      </c>
    </row>
    <row r="62" spans="1:33" x14ac:dyDescent="0.25">
      <c r="A62" t="str">
        <f>INDEX(Aquifer!A:A,MATCH(B62,Aquifer!C:C,0))</f>
        <v>jammu and kashmir</v>
      </c>
      <c r="B62" s="19" t="s">
        <v>433</v>
      </c>
      <c r="C62" s="12">
        <v>4.5043658928300996</v>
      </c>
      <c r="D62" s="7">
        <f>INDEX(Aquifer!L:L,MATCH(B62,Aquifer!C:C,0))*100</f>
        <v>101.78601750513268</v>
      </c>
      <c r="E62" s="7">
        <v>45.2</v>
      </c>
      <c r="F62" s="7">
        <v>27.600230331821781</v>
      </c>
      <c r="G62" s="1">
        <v>0.79</v>
      </c>
      <c r="H62" s="8">
        <v>100</v>
      </c>
      <c r="I62" s="8">
        <f>INDEX(Aquifer!H:H,MATCH(B62,Aquifer!C:C,0))</f>
        <v>13.86</v>
      </c>
      <c r="J62" s="8">
        <f>INDEX(surface_water_body!E:E,MATCH(B62,surface_water_body!A:A,0))</f>
        <v>2.4072514698420425E-4</v>
      </c>
      <c r="K62" s="8">
        <f>INDEX(Aquifer!J:J,MATCH(B62,Aquifer!C:C,0))*100</f>
        <v>59.284714151055631</v>
      </c>
      <c r="L62" s="8">
        <f>(INDEX(Tariff!D:D,MATCH(Adaptation!A62,Tariff!A:A,0)))*100</f>
        <v>67.5</v>
      </c>
      <c r="N62" s="8">
        <v>2.8</v>
      </c>
      <c r="O62" s="1">
        <v>96.55</v>
      </c>
      <c r="Q62">
        <f t="shared" si="31"/>
        <v>3</v>
      </c>
      <c r="R62">
        <f t="shared" si="32"/>
        <v>1</v>
      </c>
      <c r="S62">
        <f t="shared" si="33"/>
        <v>2</v>
      </c>
      <c r="T62">
        <f t="shared" si="34"/>
        <v>1</v>
      </c>
      <c r="U62">
        <f t="shared" si="23"/>
        <v>1</v>
      </c>
      <c r="V62">
        <f t="shared" si="35"/>
        <v>1</v>
      </c>
      <c r="W62">
        <f t="shared" si="6"/>
        <v>4</v>
      </c>
      <c r="X62">
        <f t="shared" si="7"/>
        <v>1</v>
      </c>
      <c r="Y62">
        <f t="shared" si="36"/>
        <v>3</v>
      </c>
      <c r="Z62">
        <f t="shared" si="9"/>
        <v>1</v>
      </c>
      <c r="AA62">
        <f t="shared" si="24"/>
        <v>1</v>
      </c>
      <c r="AB62">
        <f t="shared" si="25"/>
        <v>4</v>
      </c>
      <c r="AC62">
        <f t="shared" si="26"/>
        <v>1.9158999999999997</v>
      </c>
      <c r="AD62">
        <f t="shared" si="27"/>
        <v>2</v>
      </c>
      <c r="AE62" t="str">
        <f t="shared" si="28"/>
        <v>Moderatly Suitable</v>
      </c>
      <c r="AF62" s="15">
        <f t="shared" si="29"/>
        <v>4.1000000000000002E-2</v>
      </c>
      <c r="AG62" t="str">
        <f t="shared" si="30"/>
        <v>Very Low</v>
      </c>
    </row>
    <row r="63" spans="1:33" x14ac:dyDescent="0.25">
      <c r="A63" t="str">
        <f>INDEX(Aquifer!A:A,MATCH(B63,Aquifer!C:C,0))</f>
        <v>bihar</v>
      </c>
      <c r="B63" s="19" t="s">
        <v>356</v>
      </c>
      <c r="C63" s="12">
        <v>4.5592220781841002</v>
      </c>
      <c r="D63" s="7">
        <f>INDEX(Aquifer!L:L,MATCH(B63,Aquifer!C:C,0))*100</f>
        <v>187.43176363134307</v>
      </c>
      <c r="E63" s="7">
        <v>64</v>
      </c>
      <c r="F63" s="7">
        <v>51.799708911777877</v>
      </c>
      <c r="G63" s="1">
        <v>93.16</v>
      </c>
      <c r="H63" s="8">
        <v>7.0000000000000009</v>
      </c>
      <c r="I63" s="8">
        <f>INDEX(Aquifer!H:H,MATCH(B63,Aquifer!C:C,0))</f>
        <v>34.93</v>
      </c>
      <c r="J63" s="8">
        <f>INDEX(surface_water_body!E:E,MATCH(B63,surface_water_body!A:A,0))</f>
        <v>1.8151876749151388</v>
      </c>
      <c r="K63" s="8">
        <f>INDEX(Aquifer!J:J,MATCH(B63,Aquifer!C:C,0))*100</f>
        <v>57.218383680017503</v>
      </c>
      <c r="L63" s="8">
        <f>(INDEX(Tariff!D:D,MATCH(Adaptation!A522,Tariff!A:A,0)))*100</f>
        <v>135</v>
      </c>
      <c r="N63" s="8">
        <v>3.1</v>
      </c>
      <c r="O63" s="1">
        <v>95.46</v>
      </c>
      <c r="Q63">
        <f t="shared" si="31"/>
        <v>3</v>
      </c>
      <c r="R63">
        <f t="shared" si="32"/>
        <v>3</v>
      </c>
      <c r="S63">
        <f t="shared" si="33"/>
        <v>3</v>
      </c>
      <c r="T63">
        <f t="shared" si="34"/>
        <v>3</v>
      </c>
      <c r="U63">
        <f t="shared" si="23"/>
        <v>4</v>
      </c>
      <c r="V63">
        <f t="shared" si="35"/>
        <v>4</v>
      </c>
      <c r="W63">
        <f t="shared" si="6"/>
        <v>4</v>
      </c>
      <c r="X63">
        <f t="shared" si="7"/>
        <v>2</v>
      </c>
      <c r="Y63">
        <f t="shared" si="36"/>
        <v>3</v>
      </c>
      <c r="Z63">
        <f t="shared" si="9"/>
        <v>2</v>
      </c>
      <c r="AA63">
        <f t="shared" si="24"/>
        <v>1</v>
      </c>
      <c r="AB63">
        <f t="shared" si="25"/>
        <v>4</v>
      </c>
      <c r="AC63">
        <f t="shared" si="26"/>
        <v>2.9988000000000001</v>
      </c>
      <c r="AD63">
        <f t="shared" si="27"/>
        <v>3</v>
      </c>
      <c r="AE63" t="str">
        <f t="shared" si="28"/>
        <v>Highly Suitable</v>
      </c>
      <c r="AF63" s="15">
        <f t="shared" si="29"/>
        <v>0.94</v>
      </c>
      <c r="AG63" t="str">
        <f t="shared" si="30"/>
        <v>Very High</v>
      </c>
    </row>
    <row r="64" spans="1:33" x14ac:dyDescent="0.25">
      <c r="A64" t="str">
        <f>INDEX(Aquifer!A:A,MATCH(B64,Aquifer!C:C,0))</f>
        <v>west bengal</v>
      </c>
      <c r="B64" s="19" t="s">
        <v>678</v>
      </c>
      <c r="C64" s="26">
        <v>4.8099999999999996</v>
      </c>
      <c r="D64" s="7">
        <f>INDEX(Aquifer!L:L,MATCH(B64,Aquifer!C:C,0))*100</f>
        <v>119.96452214622728</v>
      </c>
      <c r="G64" s="1">
        <v>0</v>
      </c>
      <c r="I64" s="8">
        <f>INDEX(Aquifer!H:H,MATCH(B64,Aquifer!C:C,0))</f>
        <v>51.6</v>
      </c>
      <c r="J64" s="8">
        <f>INDEX(surface_water_body!E:E,MATCH(B64,surface_water_body!A:A,0))</f>
        <v>0</v>
      </c>
      <c r="K64" s="8">
        <f>INDEX(Aquifer!J:J,MATCH(B64,Aquifer!C:C,0))*100</f>
        <v>33.867001938548633</v>
      </c>
      <c r="L64" s="8">
        <f>(INDEX(Tariff!D:D,MATCH(Adaptation!A64,Tariff!A:A,0)))*100</f>
        <v>67.5</v>
      </c>
      <c r="N64" s="8">
        <v>8.3000000000000007</v>
      </c>
      <c r="O64" s="1"/>
      <c r="W64">
        <f t="shared" si="6"/>
        <v>3</v>
      </c>
      <c r="X64">
        <f t="shared" si="7"/>
        <v>1</v>
      </c>
      <c r="Z64">
        <f t="shared" si="9"/>
        <v>1</v>
      </c>
      <c r="AF64" s="15"/>
      <c r="AG64" t="s">
        <v>95</v>
      </c>
    </row>
    <row r="65" spans="1:33" x14ac:dyDescent="0.25">
      <c r="A65" t="str">
        <f>INDEX(Aquifer!A:A,MATCH(B65,Aquifer!C:C,0))</f>
        <v>maharashtra</v>
      </c>
      <c r="B65" s="19" t="s">
        <v>40</v>
      </c>
      <c r="C65" s="12">
        <v>5.3243503018534</v>
      </c>
      <c r="D65" s="7">
        <f>INDEX(Aquifer!L:L,MATCH(B65,Aquifer!C:C,0))*100</f>
        <v>113.93685249136655</v>
      </c>
      <c r="E65" s="7">
        <v>57.2</v>
      </c>
      <c r="F65" s="7">
        <v>71.304347826086953</v>
      </c>
      <c r="G65" s="1">
        <v>90.69</v>
      </c>
      <c r="H65" s="8">
        <v>99</v>
      </c>
      <c r="I65" s="8">
        <f>INDEX(Aquifer!H:H,MATCH(B65,Aquifer!C:C,0))</f>
        <v>59.22</v>
      </c>
      <c r="J65" s="8">
        <f>INDEX(surface_water_body!E:E,MATCH(B65,surface_water_body!A:A,0))</f>
        <v>15.414227333406528</v>
      </c>
      <c r="K65" s="8">
        <f>INDEX(Aquifer!J:J,MATCH(B65,Aquifer!C:C,0))*100</f>
        <v>75.874976604903608</v>
      </c>
      <c r="L65" s="8">
        <f>(INDEX(Tariff!D:D,MATCH(Adaptation!A91,Tariff!A:A,0)))*100</f>
        <v>135</v>
      </c>
      <c r="N65" s="8">
        <v>8.0500000000000007</v>
      </c>
      <c r="O65" s="1">
        <v>83.05</v>
      </c>
      <c r="Q65">
        <f t="shared" ref="Q65:Q96" si="37">IF(C65&lt;3.75,1,IF(C65&lt;4.5,2,IF(C65&lt;5.25,3,4)))</f>
        <v>4</v>
      </c>
      <c r="R65">
        <f t="shared" ref="R65:R96" si="38">IF(D65&lt;140,1,IF(D65&lt;180,2,IF(D65&lt;220,3,4)))</f>
        <v>1</v>
      </c>
      <c r="S65">
        <f t="shared" ref="S65:S96" si="39">IF(E65&lt;25,1,IF(E65&lt;50,2,IF(E65&lt;75,3,4)))</f>
        <v>3</v>
      </c>
      <c r="T65">
        <f t="shared" ref="T65:T96" si="40">IF(F65&lt;28.5,1,IF(F65&lt;48,2,IF(F65&lt;67.5,3,4)))</f>
        <v>4</v>
      </c>
      <c r="U65">
        <f t="shared" ref="U65:U96" si="41">IF(G65&lt;25,1,IF(G65&lt;50,2,IF(G65&lt;75,3,4)))</f>
        <v>4</v>
      </c>
      <c r="V65">
        <f t="shared" ref="V65:V96" si="42">IF(H65&lt;25,4,IF(H65&lt;50,3,IF(H65&lt;75,2,1)))</f>
        <v>1</v>
      </c>
      <c r="W65">
        <f t="shared" si="6"/>
        <v>3</v>
      </c>
      <c r="X65">
        <f t="shared" si="7"/>
        <v>4</v>
      </c>
      <c r="Y65">
        <f t="shared" ref="Y65:Y96" si="43">IF(K65&lt;25,1,IF(K65&lt;50,2,IF(K65&lt;75,3,4)))</f>
        <v>4</v>
      </c>
      <c r="Z65">
        <f t="shared" si="9"/>
        <v>2</v>
      </c>
      <c r="AA65">
        <f t="shared" ref="AA65:AA96" si="44">IF(N65&lt;5,1,IF(N65&lt;10,2,IF(N65&lt;20,3,4)))</f>
        <v>2</v>
      </c>
      <c r="AB65">
        <f t="shared" ref="AB65:AB96" si="45">IF(O65&lt;35,1,IF(O65&lt;60,2,IF(O65&lt;80,3,4)))</f>
        <v>4</v>
      </c>
      <c r="AC65">
        <f t="shared" ref="AC65:AC96" si="46">0.0833*Q65+R65*0.0833+S65*0.0833+T65*0.0833+V65*0.0833+W65*0.0833+X65*0.0833+Y65*0.0833+Z65*0.0833+U65*0.0833+AA65*0.0833+AB65*0.0833</f>
        <v>2.9988000000000001</v>
      </c>
      <c r="AD65">
        <f t="shared" ref="AD65:AD96" si="47">IF(AC65&lt;=1.5,1,IF(AC65&lt;=2.5,2,IF(AC65&lt;3.5,3,4)))</f>
        <v>3</v>
      </c>
      <c r="AE65" t="str">
        <f t="shared" ref="AE65:AE96" si="48">IF(AD65=1,"Less Suitable",IF(AD65=2,"Moderatly Suitable",IF(AD65=3,"Highly Suitable","Very Highly Suitable")))</f>
        <v>Highly Suitable</v>
      </c>
      <c r="AF65" s="15">
        <f t="shared" ref="AF65:AF96" si="49">_xlfn.PERCENTRANK.INC(AC:AC,AC65)</f>
        <v>0.94</v>
      </c>
      <c r="AG65" t="str">
        <f t="shared" ref="AG65:AG96" si="50">IF(AF65&gt;0.8, "Very High", IF(AND(AF65&lt;=0.8,AF65&gt;0.6), "High", IF(AND(AF65&lt;=0.6, AF65&gt;0.4),"Moderate",IF(AND(AF65&lt;=0.4, AF65&gt;0.2),"Low", "Very Low"))))</f>
        <v>Very High</v>
      </c>
    </row>
    <row r="66" spans="1:33" x14ac:dyDescent="0.25">
      <c r="A66" t="str">
        <f>INDEX(Aquifer!A:A,MATCH(B66,Aquifer!C:C,0))</f>
        <v>odisha</v>
      </c>
      <c r="B66" s="19" t="s">
        <v>14</v>
      </c>
      <c r="C66" s="13">
        <v>5.12</v>
      </c>
      <c r="D66" s="7">
        <f>INDEX(Aquifer!L:L,MATCH(B66,Aquifer!C:C,0))*100</f>
        <v>135.81049313759783</v>
      </c>
      <c r="E66" s="7">
        <v>44.8</v>
      </c>
      <c r="F66" s="7">
        <v>37.885222694108677</v>
      </c>
      <c r="G66" s="1">
        <v>13.25</v>
      </c>
      <c r="H66" s="8">
        <v>14.000000000000002</v>
      </c>
      <c r="I66" s="8">
        <f>INDEX(Aquifer!H:H,MATCH(B66,Aquifer!C:C,0))</f>
        <v>54.37</v>
      </c>
      <c r="J66" s="8">
        <f>INDEX(surface_water_body!E:E,MATCH(B66,surface_water_body!A:A,0))</f>
        <v>0.72807922866215879</v>
      </c>
      <c r="K66" s="8">
        <f>INDEX(Aquifer!J:J,MATCH(B66,Aquifer!C:C,0))*100</f>
        <v>56.592074482917162</v>
      </c>
      <c r="L66" s="8">
        <f>(INDEX(Tariff!D:D,MATCH(Adaptation!A66,Tariff!A:A,0)))*100</f>
        <v>0</v>
      </c>
      <c r="N66" s="8">
        <v>3.26</v>
      </c>
      <c r="O66" s="1">
        <v>85.210000000000008</v>
      </c>
      <c r="Q66">
        <f t="shared" si="37"/>
        <v>3</v>
      </c>
      <c r="R66">
        <f t="shared" si="38"/>
        <v>1</v>
      </c>
      <c r="S66">
        <f t="shared" si="39"/>
        <v>2</v>
      </c>
      <c r="T66">
        <f t="shared" si="40"/>
        <v>2</v>
      </c>
      <c r="U66">
        <f t="shared" si="41"/>
        <v>1</v>
      </c>
      <c r="V66">
        <f t="shared" si="42"/>
        <v>4</v>
      </c>
      <c r="W66">
        <f t="shared" ref="W66:W129" si="51">IF(I66&lt;50,4,IF(I66&lt;70,3,IF(I66&lt;100,2,1)))</f>
        <v>3</v>
      </c>
      <c r="X66">
        <f t="shared" ref="X66:X129" si="52">IF(J66&lt;1,1,IF(J66&lt;3,2,IF(J66&lt;5,3,4)))</f>
        <v>1</v>
      </c>
      <c r="Y66">
        <f t="shared" si="43"/>
        <v>3</v>
      </c>
      <c r="Z66">
        <f t="shared" ref="Z66:Z129" si="53">IF(L66&lt;70,1,IF(L66&lt;150,2,IF(L66&lt;300,3,4)))</f>
        <v>1</v>
      </c>
      <c r="AA66">
        <f t="shared" si="44"/>
        <v>1</v>
      </c>
      <c r="AB66">
        <f t="shared" si="45"/>
        <v>4</v>
      </c>
      <c r="AC66">
        <f t="shared" si="46"/>
        <v>2.1657999999999999</v>
      </c>
      <c r="AD66">
        <f t="shared" si="47"/>
        <v>2</v>
      </c>
      <c r="AE66" t="str">
        <f t="shared" si="48"/>
        <v>Moderatly Suitable</v>
      </c>
      <c r="AF66" s="15">
        <f t="shared" si="49"/>
        <v>0.182</v>
      </c>
      <c r="AG66" t="str">
        <f t="shared" si="50"/>
        <v>Very Low</v>
      </c>
    </row>
    <row r="67" spans="1:33" x14ac:dyDescent="0.25">
      <c r="A67" t="str">
        <f>INDEX(Aquifer!A:A,MATCH(B67,Aquifer!C:C,0))</f>
        <v>maharashtra</v>
      </c>
      <c r="B67" s="19" t="s">
        <v>89</v>
      </c>
      <c r="C67" s="13">
        <v>5.3</v>
      </c>
      <c r="D67" s="7">
        <f>INDEX(Aquifer!L:L,MATCH(B67,Aquifer!C:C,0))*100</f>
        <v>124.78911564625849</v>
      </c>
      <c r="E67" s="7">
        <v>40.700000000000003</v>
      </c>
      <c r="F67" s="7">
        <v>64.784346198156683</v>
      </c>
      <c r="G67" s="1">
        <v>91.22</v>
      </c>
      <c r="H67" s="8">
        <v>74</v>
      </c>
      <c r="I67" s="8">
        <f>INDEX(Aquifer!H:H,MATCH(B67,Aquifer!C:C,0))</f>
        <v>36.409999999999997</v>
      </c>
      <c r="J67" s="8">
        <f>INDEX(surface_water_body!E:E,MATCH(B67,surface_water_body!A:A,0))</f>
        <v>1.5577410810741268</v>
      </c>
      <c r="K67" s="8">
        <f>INDEX(Aquifer!J:J,MATCH(B67,Aquifer!C:C,0))*100</f>
        <v>78.845741257240931</v>
      </c>
      <c r="L67" s="8">
        <f>(INDEX(Tariff!D:D,MATCH(Adaptation!A244,Tariff!A:A,0)))*100</f>
        <v>465.00000000000006</v>
      </c>
      <c r="N67" s="8">
        <v>10.64</v>
      </c>
      <c r="O67" s="1">
        <v>76.430000000000007</v>
      </c>
      <c r="Q67">
        <f t="shared" si="37"/>
        <v>4</v>
      </c>
      <c r="R67">
        <f t="shared" si="38"/>
        <v>1</v>
      </c>
      <c r="S67">
        <f t="shared" si="39"/>
        <v>2</v>
      </c>
      <c r="T67">
        <f t="shared" si="40"/>
        <v>3</v>
      </c>
      <c r="U67">
        <f t="shared" si="41"/>
        <v>4</v>
      </c>
      <c r="V67">
        <f t="shared" si="42"/>
        <v>2</v>
      </c>
      <c r="W67">
        <f t="shared" si="51"/>
        <v>4</v>
      </c>
      <c r="X67">
        <f t="shared" si="52"/>
        <v>2</v>
      </c>
      <c r="Y67">
        <f t="shared" si="43"/>
        <v>4</v>
      </c>
      <c r="Z67">
        <f t="shared" si="53"/>
        <v>4</v>
      </c>
      <c r="AA67">
        <f t="shared" si="44"/>
        <v>3</v>
      </c>
      <c r="AB67">
        <f t="shared" si="45"/>
        <v>3</v>
      </c>
      <c r="AC67">
        <f t="shared" si="46"/>
        <v>2.9988000000000001</v>
      </c>
      <c r="AD67">
        <f t="shared" si="47"/>
        <v>3</v>
      </c>
      <c r="AE67" t="str">
        <f t="shared" si="48"/>
        <v>Highly Suitable</v>
      </c>
      <c r="AF67" s="15">
        <f t="shared" si="49"/>
        <v>0.94</v>
      </c>
      <c r="AG67" t="str">
        <f t="shared" si="50"/>
        <v>Very High</v>
      </c>
    </row>
    <row r="68" spans="1:33" x14ac:dyDescent="0.25">
      <c r="A68" t="str">
        <f>INDEX(Aquifer!A:A,MATCH(B68,Aquifer!C:C,0))</f>
        <v>uttar pradesh</v>
      </c>
      <c r="B68" s="19" t="s">
        <v>506</v>
      </c>
      <c r="C68" s="12">
        <v>4.7915477637306996</v>
      </c>
      <c r="D68" s="7">
        <f>INDEX(Aquifer!L:L,MATCH(B68,Aquifer!C:C,0))*100</f>
        <v>138.26666498762759</v>
      </c>
      <c r="E68" s="7">
        <v>96.6</v>
      </c>
      <c r="F68" s="7">
        <v>72.762127362939268</v>
      </c>
      <c r="G68" s="1">
        <v>81.12</v>
      </c>
      <c r="H68" s="8">
        <v>5</v>
      </c>
      <c r="I68" s="8">
        <f>INDEX(Aquifer!H:H,MATCH(B68,Aquifer!C:C,0))</f>
        <v>71.849999999999994</v>
      </c>
      <c r="J68" s="8">
        <f>INDEX(surface_water_body!E:E,MATCH(B68,surface_water_body!A:A,0))</f>
        <v>0.57708443554743849</v>
      </c>
      <c r="K68" s="8">
        <f>INDEX(Aquifer!J:J,MATCH(B68,Aquifer!C:C,0))*100</f>
        <v>68.377014067528435</v>
      </c>
      <c r="L68" s="8">
        <f>(INDEX(Tariff!D:D,MATCH(Adaptation!A95,Tariff!A:A,0)))*100</f>
        <v>300</v>
      </c>
      <c r="N68" s="8">
        <v>7.9</v>
      </c>
      <c r="O68" s="1">
        <v>89.014536410000005</v>
      </c>
      <c r="Q68">
        <f t="shared" si="37"/>
        <v>3</v>
      </c>
      <c r="R68">
        <f t="shared" si="38"/>
        <v>1</v>
      </c>
      <c r="S68">
        <f t="shared" si="39"/>
        <v>4</v>
      </c>
      <c r="T68">
        <f t="shared" si="40"/>
        <v>4</v>
      </c>
      <c r="U68">
        <f t="shared" si="41"/>
        <v>4</v>
      </c>
      <c r="V68">
        <f t="shared" si="42"/>
        <v>4</v>
      </c>
      <c r="W68">
        <f t="shared" si="51"/>
        <v>2</v>
      </c>
      <c r="X68">
        <f t="shared" si="52"/>
        <v>1</v>
      </c>
      <c r="Y68">
        <f t="shared" si="43"/>
        <v>3</v>
      </c>
      <c r="Z68">
        <f t="shared" si="53"/>
        <v>4</v>
      </c>
      <c r="AA68">
        <f t="shared" si="44"/>
        <v>2</v>
      </c>
      <c r="AB68">
        <f t="shared" si="45"/>
        <v>4</v>
      </c>
      <c r="AC68">
        <f t="shared" si="46"/>
        <v>2.9988000000000001</v>
      </c>
      <c r="AD68">
        <f t="shared" si="47"/>
        <v>3</v>
      </c>
      <c r="AE68" t="str">
        <f t="shared" si="48"/>
        <v>Highly Suitable</v>
      </c>
      <c r="AF68" s="15">
        <f t="shared" si="49"/>
        <v>0.94</v>
      </c>
      <c r="AG68" t="str">
        <f t="shared" si="50"/>
        <v>Very High</v>
      </c>
    </row>
    <row r="69" spans="1:33" x14ac:dyDescent="0.25">
      <c r="A69" t="str">
        <f>INDEX(Aquifer!A:A,MATCH(B69,Aquifer!C:C,0))</f>
        <v>assam</v>
      </c>
      <c r="B69" s="19" t="s">
        <v>472</v>
      </c>
      <c r="C69" s="12">
        <v>4.3995653002493</v>
      </c>
      <c r="D69" s="7">
        <f>INDEX(Aquifer!L:L,MATCH(B69,Aquifer!C:C,0))*100</f>
        <v>139.3664291451436</v>
      </c>
      <c r="E69" s="7">
        <v>37.6</v>
      </c>
      <c r="F69" s="7">
        <v>35.356732768519386</v>
      </c>
      <c r="G69" s="1">
        <v>92.65</v>
      </c>
      <c r="H69" s="8">
        <v>0</v>
      </c>
      <c r="I69" s="8">
        <f>INDEX(Aquifer!H:H,MATCH(B69,Aquifer!C:C,0))</f>
        <v>36.479999999999997</v>
      </c>
      <c r="J69" s="8">
        <f>INDEX(surface_water_body!E:E,MATCH(B69,surface_water_body!A:A,0))</f>
        <v>0.46105576446886681</v>
      </c>
      <c r="K69" s="8">
        <f>INDEX(Aquifer!J:J,MATCH(B69,Aquifer!C:C,0))*100</f>
        <v>59.468448729184928</v>
      </c>
      <c r="L69" s="8">
        <f>(INDEX(Tariff!D:D,MATCH(Adaptation!A69,Tariff!A:A,0)))*100</f>
        <v>67.5</v>
      </c>
      <c r="N69" s="8">
        <v>2.59</v>
      </c>
      <c r="O69" s="1">
        <v>79.819999999999993</v>
      </c>
      <c r="Q69">
        <f t="shared" si="37"/>
        <v>2</v>
      </c>
      <c r="R69">
        <f t="shared" si="38"/>
        <v>1</v>
      </c>
      <c r="S69">
        <f t="shared" si="39"/>
        <v>2</v>
      </c>
      <c r="T69">
        <f t="shared" si="40"/>
        <v>2</v>
      </c>
      <c r="U69">
        <f t="shared" si="41"/>
        <v>4</v>
      </c>
      <c r="V69">
        <f t="shared" si="42"/>
        <v>4</v>
      </c>
      <c r="W69">
        <f t="shared" si="51"/>
        <v>4</v>
      </c>
      <c r="X69">
        <f t="shared" si="52"/>
        <v>1</v>
      </c>
      <c r="Y69">
        <f t="shared" si="43"/>
        <v>3</v>
      </c>
      <c r="Z69">
        <f t="shared" si="53"/>
        <v>1</v>
      </c>
      <c r="AA69">
        <f t="shared" si="44"/>
        <v>1</v>
      </c>
      <c r="AB69">
        <f t="shared" si="45"/>
        <v>3</v>
      </c>
      <c r="AC69">
        <f t="shared" si="46"/>
        <v>2.3323999999999998</v>
      </c>
      <c r="AD69">
        <f t="shared" si="47"/>
        <v>2</v>
      </c>
      <c r="AE69" t="str">
        <f t="shared" si="48"/>
        <v>Moderatly Suitable</v>
      </c>
      <c r="AF69" s="15">
        <f t="shared" si="49"/>
        <v>0.315</v>
      </c>
      <c r="AG69" t="str">
        <f t="shared" si="50"/>
        <v>Low</v>
      </c>
    </row>
    <row r="70" spans="1:33" x14ac:dyDescent="0.25">
      <c r="A70" t="str">
        <f>INDEX(Aquifer!A:A,MATCH(B70,Aquifer!C:C,0))</f>
        <v>madhya pradesh</v>
      </c>
      <c r="B70" s="19" t="s">
        <v>473</v>
      </c>
      <c r="C70" s="13">
        <v>5.29</v>
      </c>
      <c r="D70" s="7">
        <f>INDEX(Aquifer!L:L,MATCH(B70,Aquifer!C:C,0))*100</f>
        <v>172.04619919946745</v>
      </c>
      <c r="E70" s="7">
        <v>45.8</v>
      </c>
      <c r="F70" s="7">
        <v>78.59435745621856</v>
      </c>
      <c r="G70" s="1">
        <v>38.78</v>
      </c>
      <c r="H70" s="8">
        <v>79</v>
      </c>
      <c r="I70" s="8">
        <f>INDEX(Aquifer!H:H,MATCH(B70,Aquifer!C:C,0))</f>
        <v>71.38</v>
      </c>
      <c r="J70" s="8">
        <f>INDEX(surface_water_body!E:E,MATCH(B70,surface_water_body!A:A,0))</f>
        <v>8.5395862490256699E-2</v>
      </c>
      <c r="K70" s="8">
        <f>INDEX(Aquifer!J:J,MATCH(B70,Aquifer!C:C,0))*100</f>
        <v>43.662875628012664</v>
      </c>
      <c r="L70" s="8">
        <f>(INDEX(Tariff!D:D,MATCH(Adaptation!A70,Tariff!A:A,0)))*100</f>
        <v>67.5</v>
      </c>
      <c r="N70" s="8">
        <v>10.7</v>
      </c>
      <c r="O70" s="1">
        <v>71.56</v>
      </c>
      <c r="Q70">
        <f t="shared" si="37"/>
        <v>4</v>
      </c>
      <c r="R70">
        <f t="shared" si="38"/>
        <v>2</v>
      </c>
      <c r="S70">
        <f t="shared" si="39"/>
        <v>2</v>
      </c>
      <c r="T70">
        <f t="shared" si="40"/>
        <v>4</v>
      </c>
      <c r="U70">
        <f t="shared" si="41"/>
        <v>2</v>
      </c>
      <c r="V70">
        <f t="shared" si="42"/>
        <v>1</v>
      </c>
      <c r="W70">
        <f t="shared" si="51"/>
        <v>2</v>
      </c>
      <c r="X70">
        <f t="shared" si="52"/>
        <v>1</v>
      </c>
      <c r="Y70">
        <f t="shared" si="43"/>
        <v>2</v>
      </c>
      <c r="Z70">
        <f t="shared" si="53"/>
        <v>1</v>
      </c>
      <c r="AA70">
        <f t="shared" si="44"/>
        <v>3</v>
      </c>
      <c r="AB70">
        <f t="shared" si="45"/>
        <v>3</v>
      </c>
      <c r="AC70">
        <f t="shared" si="46"/>
        <v>2.2491000000000003</v>
      </c>
      <c r="AD70">
        <f t="shared" si="47"/>
        <v>2</v>
      </c>
      <c r="AE70" t="str">
        <f t="shared" si="48"/>
        <v>Moderatly Suitable</v>
      </c>
      <c r="AF70" s="15">
        <f t="shared" si="49"/>
        <v>0.28899999999999998</v>
      </c>
      <c r="AG70" t="str">
        <f t="shared" si="50"/>
        <v>Low</v>
      </c>
    </row>
    <row r="71" spans="1:33" x14ac:dyDescent="0.25">
      <c r="A71" t="str">
        <f>INDEX(Aquifer!A:A,MATCH(B71,Aquifer!C:C,0))</f>
        <v>chhattisgarh</v>
      </c>
      <c r="B71" s="19" t="s">
        <v>330</v>
      </c>
      <c r="C71" s="12">
        <v>5.1861725160459002</v>
      </c>
      <c r="D71" s="7">
        <f>INDEX(Aquifer!L:L,MATCH(B71,Aquifer!C:C,0))*100</f>
        <v>104.3494739673438</v>
      </c>
      <c r="E71" s="7">
        <v>6.3</v>
      </c>
      <c r="F71" s="7">
        <v>42.129068357735704</v>
      </c>
      <c r="G71" s="1">
        <v>0</v>
      </c>
      <c r="H71" s="8">
        <v>89</v>
      </c>
      <c r="I71" s="8">
        <f>INDEX(Aquifer!H:H,MATCH(B71,Aquifer!C:C,0))</f>
        <v>30.59</v>
      </c>
      <c r="J71" s="8">
        <f>INDEX(surface_water_body!E:E,MATCH(B71,surface_water_body!A:A,0))</f>
        <v>1.0465995325035111</v>
      </c>
      <c r="K71" s="8">
        <f>INDEX(Aquifer!J:J,MATCH(B71,Aquifer!C:C,0))*100</f>
        <v>26.890194086501396</v>
      </c>
      <c r="L71" s="8">
        <f>(INDEX(Tariff!D:D,MATCH(Adaptation!A71,Tariff!A:A,0)))*100</f>
        <v>135</v>
      </c>
      <c r="N71" s="8">
        <v>6.1</v>
      </c>
      <c r="O71" s="1">
        <v>70.28</v>
      </c>
      <c r="Q71">
        <f t="shared" si="37"/>
        <v>3</v>
      </c>
      <c r="R71">
        <f t="shared" si="38"/>
        <v>1</v>
      </c>
      <c r="S71">
        <f t="shared" si="39"/>
        <v>1</v>
      </c>
      <c r="T71">
        <f t="shared" si="40"/>
        <v>2</v>
      </c>
      <c r="U71">
        <f t="shared" si="41"/>
        <v>1</v>
      </c>
      <c r="V71">
        <f t="shared" si="42"/>
        <v>1</v>
      </c>
      <c r="W71">
        <f t="shared" si="51"/>
        <v>4</v>
      </c>
      <c r="X71">
        <f t="shared" si="52"/>
        <v>2</v>
      </c>
      <c r="Y71">
        <f t="shared" si="43"/>
        <v>2</v>
      </c>
      <c r="Z71">
        <f t="shared" si="53"/>
        <v>2</v>
      </c>
      <c r="AA71">
        <f t="shared" si="44"/>
        <v>2</v>
      </c>
      <c r="AB71">
        <f t="shared" si="45"/>
        <v>3</v>
      </c>
      <c r="AC71">
        <f t="shared" si="46"/>
        <v>1.9992000000000003</v>
      </c>
      <c r="AD71">
        <f t="shared" si="47"/>
        <v>2</v>
      </c>
      <c r="AE71" t="str">
        <f t="shared" si="48"/>
        <v>Moderatly Suitable</v>
      </c>
      <c r="AF71" s="15">
        <f t="shared" si="49"/>
        <v>0.115</v>
      </c>
      <c r="AG71" t="str">
        <f t="shared" si="50"/>
        <v>Very Low</v>
      </c>
    </row>
    <row r="72" spans="1:33" x14ac:dyDescent="0.25">
      <c r="A72" t="str">
        <f>INDEX(Aquifer!A:A,MATCH(B72,Aquifer!C:C,0))</f>
        <v>uttar pradesh</v>
      </c>
      <c r="B72" s="19" t="s">
        <v>376</v>
      </c>
      <c r="C72" s="12">
        <v>4.6743681291882</v>
      </c>
      <c r="D72" s="7">
        <f>INDEX(Aquifer!L:L,MATCH(B72,Aquifer!C:C,0))*100</f>
        <v>189.16966169439056</v>
      </c>
      <c r="E72" s="7">
        <v>92.1</v>
      </c>
      <c r="F72" s="7">
        <v>76.359354762745795</v>
      </c>
      <c r="G72" s="1">
        <v>72.070000000000007</v>
      </c>
      <c r="H72" s="8">
        <v>35</v>
      </c>
      <c r="I72" s="8">
        <f>INDEX(Aquifer!H:H,MATCH(B72,Aquifer!C:C,0))</f>
        <v>62.33</v>
      </c>
      <c r="J72" s="8">
        <f>INDEX(surface_water_body!E:E,MATCH(B72,surface_water_body!A:A,0))</f>
        <v>0.75781259809059376</v>
      </c>
      <c r="K72" s="8">
        <f>INDEX(Aquifer!J:J,MATCH(B72,Aquifer!C:C,0))*100</f>
        <v>75.647215449762612</v>
      </c>
      <c r="L72" s="8">
        <f>(INDEX(Tariff!D:D,MATCH(Adaptation!A154,Tariff!A:A,0)))*100</f>
        <v>150</v>
      </c>
      <c r="N72" s="8">
        <v>4.1399999999999997</v>
      </c>
      <c r="O72" s="1">
        <v>96.221565729000005</v>
      </c>
      <c r="Q72">
        <f t="shared" si="37"/>
        <v>3</v>
      </c>
      <c r="R72">
        <f t="shared" si="38"/>
        <v>3</v>
      </c>
      <c r="S72">
        <f t="shared" si="39"/>
        <v>4</v>
      </c>
      <c r="T72">
        <f t="shared" si="40"/>
        <v>4</v>
      </c>
      <c r="U72">
        <f t="shared" si="41"/>
        <v>3</v>
      </c>
      <c r="V72">
        <f t="shared" si="42"/>
        <v>3</v>
      </c>
      <c r="W72">
        <f t="shared" si="51"/>
        <v>3</v>
      </c>
      <c r="X72">
        <f t="shared" si="52"/>
        <v>1</v>
      </c>
      <c r="Y72">
        <f t="shared" si="43"/>
        <v>4</v>
      </c>
      <c r="Z72">
        <f t="shared" si="53"/>
        <v>3</v>
      </c>
      <c r="AA72">
        <f t="shared" si="44"/>
        <v>1</v>
      </c>
      <c r="AB72">
        <f t="shared" si="45"/>
        <v>4</v>
      </c>
      <c r="AC72">
        <f t="shared" si="46"/>
        <v>2.9988000000000001</v>
      </c>
      <c r="AD72">
        <f t="shared" si="47"/>
        <v>3</v>
      </c>
      <c r="AE72" t="str">
        <f t="shared" si="48"/>
        <v>Highly Suitable</v>
      </c>
      <c r="AF72" s="15">
        <f t="shared" si="49"/>
        <v>0.94</v>
      </c>
      <c r="AG72" t="str">
        <f t="shared" si="50"/>
        <v>Very High</v>
      </c>
    </row>
    <row r="73" spans="1:33" x14ac:dyDescent="0.25">
      <c r="A73" t="str">
        <f>INDEX(Aquifer!A:A,MATCH(B73,Aquifer!C:C,0))</f>
        <v>punjab</v>
      </c>
      <c r="B73" s="19" t="s">
        <v>219</v>
      </c>
      <c r="C73" s="12">
        <v>4.8851237185257004</v>
      </c>
      <c r="D73" s="7">
        <f>INDEX(Aquifer!L:L,MATCH(B73,Aquifer!C:C,0))*100</f>
        <v>190.36955194767552</v>
      </c>
      <c r="E73" s="7">
        <v>99.8</v>
      </c>
      <c r="F73" s="7">
        <v>81.020130164976536</v>
      </c>
      <c r="G73" s="1">
        <v>39.31</v>
      </c>
      <c r="H73" s="8">
        <v>100</v>
      </c>
      <c r="I73" s="8">
        <f>INDEX(Aquifer!H:H,MATCH(B73,Aquifer!C:C,0))</f>
        <v>105</v>
      </c>
      <c r="J73" s="8">
        <f>INDEX(surface_water_body!E:E,MATCH(B73,surface_water_body!A:A,0))</f>
        <v>0.1948705631666722</v>
      </c>
      <c r="K73" s="8">
        <f>INDEX(Aquifer!J:J,MATCH(B73,Aquifer!C:C,0))*100</f>
        <v>87.08797980547925</v>
      </c>
      <c r="L73" s="8">
        <f>(INDEX(Tariff!D:D,MATCH(Adaptation!A73,Tariff!A:A,0)))*100</f>
        <v>67.5</v>
      </c>
      <c r="N73" s="8">
        <v>15.6</v>
      </c>
      <c r="O73" s="1">
        <v>0</v>
      </c>
      <c r="Q73">
        <f t="shared" si="37"/>
        <v>3</v>
      </c>
      <c r="R73">
        <f t="shared" si="38"/>
        <v>3</v>
      </c>
      <c r="S73">
        <f t="shared" si="39"/>
        <v>4</v>
      </c>
      <c r="T73">
        <f t="shared" si="40"/>
        <v>4</v>
      </c>
      <c r="U73">
        <f t="shared" si="41"/>
        <v>2</v>
      </c>
      <c r="V73">
        <f t="shared" si="42"/>
        <v>1</v>
      </c>
      <c r="W73">
        <f t="shared" si="51"/>
        <v>1</v>
      </c>
      <c r="X73">
        <f t="shared" si="52"/>
        <v>1</v>
      </c>
      <c r="Y73">
        <f t="shared" si="43"/>
        <v>4</v>
      </c>
      <c r="Z73">
        <f t="shared" si="53"/>
        <v>1</v>
      </c>
      <c r="AA73">
        <f t="shared" si="44"/>
        <v>3</v>
      </c>
      <c r="AB73">
        <f t="shared" si="45"/>
        <v>1</v>
      </c>
      <c r="AC73">
        <f t="shared" si="46"/>
        <v>2.3323999999999994</v>
      </c>
      <c r="AD73">
        <f t="shared" si="47"/>
        <v>2</v>
      </c>
      <c r="AE73" t="str">
        <f t="shared" si="48"/>
        <v>Moderatly Suitable</v>
      </c>
      <c r="AF73" s="15">
        <f t="shared" si="49"/>
        <v>0.309</v>
      </c>
      <c r="AG73" t="str">
        <f t="shared" si="50"/>
        <v>Low</v>
      </c>
    </row>
    <row r="74" spans="1:33" x14ac:dyDescent="0.25">
      <c r="A74" t="str">
        <f>INDEX(Aquifer!A:A,MATCH(B74,Aquifer!C:C,0))</f>
        <v>odisha</v>
      </c>
      <c r="B74" s="19" t="s">
        <v>128</v>
      </c>
      <c r="C74" s="13">
        <v>5.14</v>
      </c>
      <c r="D74" s="7">
        <f>INDEX(Aquifer!L:L,MATCH(B74,Aquifer!C:C,0))*100</f>
        <v>106.88632212165746</v>
      </c>
      <c r="E74" s="7">
        <v>40.5</v>
      </c>
      <c r="F74" s="7">
        <v>34.580170232344145</v>
      </c>
      <c r="G74" s="1">
        <v>7.93</v>
      </c>
      <c r="H74" s="8">
        <v>87</v>
      </c>
      <c r="I74" s="8">
        <f>INDEX(Aquifer!H:H,MATCH(B74,Aquifer!C:C,0))</f>
        <v>45.23</v>
      </c>
      <c r="J74" s="8">
        <f>INDEX(surface_water_body!E:E,MATCH(B74,surface_water_body!A:A,0))</f>
        <v>0</v>
      </c>
      <c r="K74" s="8">
        <f>INDEX(Aquifer!J:J,MATCH(B74,Aquifer!C:C,0))*100</f>
        <v>35.92748481454251</v>
      </c>
      <c r="L74" s="8">
        <f>(INDEX(Tariff!D:D,MATCH(Adaptation!A74,Tariff!A:A,0)))*100</f>
        <v>459.99999999999994</v>
      </c>
      <c r="N74" s="8">
        <v>4.9000000000000004</v>
      </c>
      <c r="O74" s="1">
        <v>89.82</v>
      </c>
      <c r="Q74">
        <f t="shared" si="37"/>
        <v>3</v>
      </c>
      <c r="R74">
        <f t="shared" si="38"/>
        <v>1</v>
      </c>
      <c r="S74">
        <f t="shared" si="39"/>
        <v>2</v>
      </c>
      <c r="T74">
        <f t="shared" si="40"/>
        <v>2</v>
      </c>
      <c r="U74">
        <f t="shared" si="41"/>
        <v>1</v>
      </c>
      <c r="V74">
        <f t="shared" si="42"/>
        <v>1</v>
      </c>
      <c r="W74">
        <f t="shared" si="51"/>
        <v>4</v>
      </c>
      <c r="X74">
        <f t="shared" si="52"/>
        <v>1</v>
      </c>
      <c r="Y74">
        <f t="shared" si="43"/>
        <v>2</v>
      </c>
      <c r="Z74">
        <f t="shared" si="53"/>
        <v>4</v>
      </c>
      <c r="AA74">
        <f t="shared" si="44"/>
        <v>1</v>
      </c>
      <c r="AB74">
        <f t="shared" si="45"/>
        <v>4</v>
      </c>
      <c r="AC74">
        <f t="shared" si="46"/>
        <v>2.1657999999999999</v>
      </c>
      <c r="AD74">
        <f t="shared" si="47"/>
        <v>2</v>
      </c>
      <c r="AE74" t="str">
        <f t="shared" si="48"/>
        <v>Moderatly Suitable</v>
      </c>
      <c r="AF74" s="15">
        <f t="shared" si="49"/>
        <v>0.182</v>
      </c>
      <c r="AG74" t="str">
        <f t="shared" si="50"/>
        <v>Very Low</v>
      </c>
    </row>
    <row r="75" spans="1:33" x14ac:dyDescent="0.25">
      <c r="A75" t="str">
        <f>INDEX(Aquifer!A:A,MATCH(B75,Aquifer!C:C,0))</f>
        <v>uttar pradesh</v>
      </c>
      <c r="B75" s="19" t="s">
        <v>378</v>
      </c>
      <c r="C75" s="12">
        <v>4.7051179361579996</v>
      </c>
      <c r="D75" s="7">
        <f>INDEX(Aquifer!L:L,MATCH(B75,Aquifer!C:C,0))*100</f>
        <v>166.57460418730378</v>
      </c>
      <c r="E75" s="7">
        <v>69.599999999999994</v>
      </c>
      <c r="F75" s="7">
        <v>75.848836426471578</v>
      </c>
      <c r="G75" s="1">
        <v>78.69</v>
      </c>
      <c r="H75" s="8">
        <v>2</v>
      </c>
      <c r="I75" s="8">
        <f>INDEX(Aquifer!H:H,MATCH(B75,Aquifer!C:C,0))</f>
        <v>63.42</v>
      </c>
      <c r="J75" s="8">
        <f>INDEX(surface_water_body!E:E,MATCH(B75,surface_water_body!A:A,0))</f>
        <v>0.70656425925876509</v>
      </c>
      <c r="K75" s="8">
        <f>INDEX(Aquifer!J:J,MATCH(B75,Aquifer!C:C,0))*100</f>
        <v>71.071574532317868</v>
      </c>
      <c r="L75" s="8">
        <f>(INDEX(Tariff!D:D,MATCH(Adaptation!A223,Tariff!A:A,0)))*100</f>
        <v>300</v>
      </c>
      <c r="N75" s="8">
        <v>4.7</v>
      </c>
      <c r="O75" s="1">
        <v>96.826308208</v>
      </c>
      <c r="Q75">
        <f t="shared" si="37"/>
        <v>3</v>
      </c>
      <c r="R75">
        <f t="shared" si="38"/>
        <v>2</v>
      </c>
      <c r="S75">
        <f t="shared" si="39"/>
        <v>3</v>
      </c>
      <c r="T75">
        <f t="shared" si="40"/>
        <v>4</v>
      </c>
      <c r="U75">
        <f t="shared" si="41"/>
        <v>4</v>
      </c>
      <c r="V75">
        <f t="shared" si="42"/>
        <v>4</v>
      </c>
      <c r="W75">
        <f t="shared" si="51"/>
        <v>3</v>
      </c>
      <c r="X75">
        <f t="shared" si="52"/>
        <v>1</v>
      </c>
      <c r="Y75">
        <f t="shared" si="43"/>
        <v>3</v>
      </c>
      <c r="Z75">
        <f t="shared" si="53"/>
        <v>4</v>
      </c>
      <c r="AA75">
        <f t="shared" si="44"/>
        <v>1</v>
      </c>
      <c r="AB75">
        <f t="shared" si="45"/>
        <v>4</v>
      </c>
      <c r="AC75">
        <f t="shared" si="46"/>
        <v>2.9988000000000001</v>
      </c>
      <c r="AD75">
        <f t="shared" si="47"/>
        <v>3</v>
      </c>
      <c r="AE75" t="str">
        <f t="shared" si="48"/>
        <v>Highly Suitable</v>
      </c>
      <c r="AF75" s="15">
        <f t="shared" si="49"/>
        <v>0.94</v>
      </c>
      <c r="AG75" t="str">
        <f t="shared" si="50"/>
        <v>Very High</v>
      </c>
    </row>
    <row r="76" spans="1:33" x14ac:dyDescent="0.25">
      <c r="A76" t="str">
        <f>INDEX(Aquifer!A:A,MATCH(B76,Aquifer!C:C,0))</f>
        <v>uttar pradesh</v>
      </c>
      <c r="B76" s="19" t="s">
        <v>552</v>
      </c>
      <c r="C76" s="13">
        <v>4.76</v>
      </c>
      <c r="D76" s="7">
        <f>INDEX(Aquifer!L:L,MATCH(B76,Aquifer!C:C,0))*100</f>
        <v>142.94387125703341</v>
      </c>
      <c r="E76" s="7">
        <v>92.7</v>
      </c>
      <c r="F76" s="7">
        <v>72.908290254642921</v>
      </c>
      <c r="G76" s="1">
        <v>84.03</v>
      </c>
      <c r="H76" s="8">
        <v>1</v>
      </c>
      <c r="I76" s="8">
        <f>INDEX(Aquifer!H:H,MATCH(B76,Aquifer!C:C,0))</f>
        <v>60.79</v>
      </c>
      <c r="J76" s="8">
        <f>INDEX(surface_water_body!E:E,MATCH(B76,surface_water_body!A:A,0))</f>
        <v>0</v>
      </c>
      <c r="K76" s="8">
        <f>INDEX(Aquifer!J:J,MATCH(B76,Aquifer!C:C,0))*100</f>
        <v>62.622737413106833</v>
      </c>
      <c r="L76" s="8">
        <f>(INDEX(Tariff!D:D,MATCH(Adaptation!A355,Tariff!A:A,0)))*100</f>
        <v>290</v>
      </c>
      <c r="N76" s="8">
        <v>4.3</v>
      </c>
      <c r="O76" s="1">
        <v>92.341440590000005</v>
      </c>
      <c r="Q76">
        <f t="shared" si="37"/>
        <v>3</v>
      </c>
      <c r="R76">
        <f t="shared" si="38"/>
        <v>2</v>
      </c>
      <c r="S76">
        <f t="shared" si="39"/>
        <v>4</v>
      </c>
      <c r="T76">
        <f t="shared" si="40"/>
        <v>4</v>
      </c>
      <c r="U76">
        <f t="shared" si="41"/>
        <v>4</v>
      </c>
      <c r="V76">
        <f t="shared" si="42"/>
        <v>4</v>
      </c>
      <c r="W76">
        <f t="shared" si="51"/>
        <v>3</v>
      </c>
      <c r="X76">
        <f t="shared" si="52"/>
        <v>1</v>
      </c>
      <c r="Y76">
        <f t="shared" si="43"/>
        <v>3</v>
      </c>
      <c r="Z76">
        <f t="shared" si="53"/>
        <v>3</v>
      </c>
      <c r="AA76">
        <f t="shared" si="44"/>
        <v>1</v>
      </c>
      <c r="AB76">
        <f t="shared" si="45"/>
        <v>4</v>
      </c>
      <c r="AC76">
        <f t="shared" si="46"/>
        <v>2.9988000000000001</v>
      </c>
      <c r="AD76">
        <f t="shared" si="47"/>
        <v>3</v>
      </c>
      <c r="AE76" t="str">
        <f t="shared" si="48"/>
        <v>Highly Suitable</v>
      </c>
      <c r="AF76" s="15">
        <f t="shared" si="49"/>
        <v>0.94</v>
      </c>
      <c r="AG76" t="str">
        <f t="shared" si="50"/>
        <v>Very High</v>
      </c>
    </row>
    <row r="77" spans="1:33" x14ac:dyDescent="0.25">
      <c r="A77" t="str">
        <f>INDEX(Aquifer!A:A,MATCH(B77,Aquifer!C:C,0))</f>
        <v>uttar pradesh</v>
      </c>
      <c r="B77" s="19" t="s">
        <v>391</v>
      </c>
      <c r="C77" s="12">
        <v>4.7132038377440999</v>
      </c>
      <c r="D77" s="7">
        <f>INDEX(Aquifer!L:L,MATCH(B77,Aquifer!C:C,0))*100</f>
        <v>186.76259250471196</v>
      </c>
      <c r="E77" s="7">
        <v>54.3</v>
      </c>
      <c r="F77" s="7">
        <v>75.327399222426848</v>
      </c>
      <c r="G77" s="1">
        <v>63.54</v>
      </c>
      <c r="H77" s="8">
        <v>1</v>
      </c>
      <c r="I77" s="8">
        <f>INDEX(Aquifer!H:H,MATCH(B77,Aquifer!C:C,0))</f>
        <v>63.31</v>
      </c>
      <c r="J77" s="8">
        <f>INDEX(surface_water_body!E:E,MATCH(B77,surface_water_body!A:A,0))</f>
        <v>0.76789089080921769</v>
      </c>
      <c r="K77" s="8">
        <f>INDEX(Aquifer!J:J,MATCH(B77,Aquifer!C:C,0))*100</f>
        <v>75.00218257032914</v>
      </c>
      <c r="L77" s="8">
        <f>(INDEX(Tariff!D:D,MATCH(Adaptation!A557,Tariff!A:A,0)))*100</f>
        <v>167</v>
      </c>
      <c r="N77" s="8">
        <v>3.89</v>
      </c>
      <c r="O77" s="1">
        <v>96.234012649999997</v>
      </c>
      <c r="Q77">
        <f t="shared" si="37"/>
        <v>3</v>
      </c>
      <c r="R77">
        <f t="shared" si="38"/>
        <v>3</v>
      </c>
      <c r="S77">
        <f t="shared" si="39"/>
        <v>3</v>
      </c>
      <c r="T77">
        <f t="shared" si="40"/>
        <v>4</v>
      </c>
      <c r="U77">
        <f t="shared" si="41"/>
        <v>3</v>
      </c>
      <c r="V77">
        <f t="shared" si="42"/>
        <v>4</v>
      </c>
      <c r="W77">
        <f t="shared" si="51"/>
        <v>3</v>
      </c>
      <c r="X77">
        <f t="shared" si="52"/>
        <v>1</v>
      </c>
      <c r="Y77">
        <f t="shared" si="43"/>
        <v>4</v>
      </c>
      <c r="Z77">
        <f t="shared" si="53"/>
        <v>3</v>
      </c>
      <c r="AA77">
        <f t="shared" si="44"/>
        <v>1</v>
      </c>
      <c r="AB77">
        <f t="shared" si="45"/>
        <v>4</v>
      </c>
      <c r="AC77">
        <f t="shared" si="46"/>
        <v>2.9988000000000001</v>
      </c>
      <c r="AD77">
        <f t="shared" si="47"/>
        <v>3</v>
      </c>
      <c r="AE77" t="str">
        <f t="shared" si="48"/>
        <v>Highly Suitable</v>
      </c>
      <c r="AF77" s="15">
        <f t="shared" si="49"/>
        <v>0.94</v>
      </c>
      <c r="AG77" t="str">
        <f t="shared" si="50"/>
        <v>Very High</v>
      </c>
    </row>
    <row r="78" spans="1:33" x14ac:dyDescent="0.25">
      <c r="A78" t="str">
        <f>INDEX(Aquifer!A:A,MATCH(B78,Aquifer!C:C,0))</f>
        <v>bihar</v>
      </c>
      <c r="B78" s="19" t="s">
        <v>254</v>
      </c>
      <c r="C78" s="12">
        <v>4.9884977913183004</v>
      </c>
      <c r="D78" s="7">
        <f>INDEX(Aquifer!L:L,MATCH(B78,Aquifer!C:C,0))*100</f>
        <v>104.73981028997524</v>
      </c>
      <c r="E78" s="7">
        <v>90.7</v>
      </c>
      <c r="F78" s="7">
        <v>61.31679434575338</v>
      </c>
      <c r="G78" s="1">
        <v>45.92</v>
      </c>
      <c r="H78" s="8">
        <v>10</v>
      </c>
      <c r="I78" s="8">
        <f>INDEX(Aquifer!H:H,MATCH(B78,Aquifer!C:C,0))</f>
        <v>48.08</v>
      </c>
      <c r="J78" s="8">
        <f>INDEX(surface_water_body!E:E,MATCH(B78,surface_water_body!A:A,0))</f>
        <v>13.479973396142586</v>
      </c>
      <c r="K78" s="8">
        <f>INDEX(Aquifer!J:J,MATCH(B78,Aquifer!C:C,0))*100</f>
        <v>34.438629818499962</v>
      </c>
      <c r="L78" s="8">
        <f>(INDEX(Tariff!D:D,MATCH(Adaptation!A211,Tariff!A:A,0)))*100</f>
        <v>150</v>
      </c>
      <c r="N78" s="8">
        <v>6.2</v>
      </c>
      <c r="O78" s="1">
        <v>96.72999999999999</v>
      </c>
      <c r="Q78">
        <f t="shared" si="37"/>
        <v>3</v>
      </c>
      <c r="R78">
        <f t="shared" si="38"/>
        <v>1</v>
      </c>
      <c r="S78">
        <f t="shared" si="39"/>
        <v>4</v>
      </c>
      <c r="T78">
        <f t="shared" si="40"/>
        <v>3</v>
      </c>
      <c r="U78">
        <f t="shared" si="41"/>
        <v>2</v>
      </c>
      <c r="V78">
        <f t="shared" si="42"/>
        <v>4</v>
      </c>
      <c r="W78">
        <f t="shared" si="51"/>
        <v>4</v>
      </c>
      <c r="X78">
        <f t="shared" si="52"/>
        <v>4</v>
      </c>
      <c r="Y78">
        <f t="shared" si="43"/>
        <v>2</v>
      </c>
      <c r="Z78">
        <f t="shared" si="53"/>
        <v>3</v>
      </c>
      <c r="AA78">
        <f t="shared" si="44"/>
        <v>2</v>
      </c>
      <c r="AB78">
        <f t="shared" si="45"/>
        <v>4</v>
      </c>
      <c r="AC78">
        <f t="shared" si="46"/>
        <v>2.9987999999999997</v>
      </c>
      <c r="AD78">
        <f t="shared" si="47"/>
        <v>3</v>
      </c>
      <c r="AE78" t="str">
        <f t="shared" si="48"/>
        <v>Highly Suitable</v>
      </c>
      <c r="AF78" s="15">
        <f t="shared" si="49"/>
        <v>0.92600000000000005</v>
      </c>
      <c r="AG78" t="str">
        <f t="shared" si="50"/>
        <v>Very High</v>
      </c>
    </row>
    <row r="79" spans="1:33" x14ac:dyDescent="0.25">
      <c r="A79" t="str">
        <f>INDEX(Aquifer!A:A,MATCH(B79,Aquifer!C:C,0))</f>
        <v>madhya pradesh</v>
      </c>
      <c r="B79" s="19" t="s">
        <v>474</v>
      </c>
      <c r="C79" s="12">
        <v>5.2422180749783003</v>
      </c>
      <c r="D79" s="7">
        <f>INDEX(Aquifer!L:L,MATCH(B79,Aquifer!C:C,0))*100</f>
        <v>178.99660564338882</v>
      </c>
      <c r="E79" s="7">
        <v>32.200000000000003</v>
      </c>
      <c r="F79" s="7">
        <v>70.00373798896193</v>
      </c>
      <c r="G79" s="1">
        <v>58.650000000000006</v>
      </c>
      <c r="H79" s="8">
        <v>86</v>
      </c>
      <c r="I79" s="8">
        <f>INDEX(Aquifer!H:H,MATCH(B79,Aquifer!C:C,0))</f>
        <v>49.65</v>
      </c>
      <c r="J79" s="8">
        <f>INDEX(surface_water_body!E:E,MATCH(B79,surface_water_body!A:A,0))</f>
        <v>0.62048726149139677</v>
      </c>
      <c r="K79" s="8">
        <f>INDEX(Aquifer!J:J,MATCH(B79,Aquifer!C:C,0))*100</f>
        <v>45.778329033538398</v>
      </c>
      <c r="L79" s="8">
        <f>(INDEX(Tariff!D:D,MATCH(Adaptation!A79,Tariff!A:A,0)))*100</f>
        <v>0</v>
      </c>
      <c r="N79" s="8">
        <v>9.9</v>
      </c>
      <c r="O79" s="1">
        <v>68.709999999999994</v>
      </c>
      <c r="Q79">
        <f t="shared" si="37"/>
        <v>3</v>
      </c>
      <c r="R79">
        <f t="shared" si="38"/>
        <v>2</v>
      </c>
      <c r="S79">
        <f t="shared" si="39"/>
        <v>2</v>
      </c>
      <c r="T79">
        <f t="shared" si="40"/>
        <v>4</v>
      </c>
      <c r="U79">
        <f t="shared" si="41"/>
        <v>3</v>
      </c>
      <c r="V79">
        <f t="shared" si="42"/>
        <v>1</v>
      </c>
      <c r="W79">
        <f t="shared" si="51"/>
        <v>4</v>
      </c>
      <c r="X79">
        <f t="shared" si="52"/>
        <v>1</v>
      </c>
      <c r="Y79">
        <f t="shared" si="43"/>
        <v>2</v>
      </c>
      <c r="Z79">
        <f t="shared" si="53"/>
        <v>1</v>
      </c>
      <c r="AA79">
        <f t="shared" si="44"/>
        <v>2</v>
      </c>
      <c r="AB79">
        <f t="shared" si="45"/>
        <v>3</v>
      </c>
      <c r="AC79">
        <f t="shared" si="46"/>
        <v>2.3323999999999998</v>
      </c>
      <c r="AD79">
        <f t="shared" si="47"/>
        <v>2</v>
      </c>
      <c r="AE79" t="str">
        <f t="shared" si="48"/>
        <v>Moderatly Suitable</v>
      </c>
      <c r="AF79" s="15">
        <f t="shared" si="49"/>
        <v>0.315</v>
      </c>
      <c r="AG79" t="str">
        <f t="shared" si="50"/>
        <v>Low</v>
      </c>
    </row>
    <row r="80" spans="1:33" x14ac:dyDescent="0.25">
      <c r="A80" t="str">
        <f>INDEX(Aquifer!A:A,MATCH(B80,Aquifer!C:C,0))</f>
        <v>odisha</v>
      </c>
      <c r="B80" s="19" t="s">
        <v>336</v>
      </c>
      <c r="C80" s="12">
        <v>4.7627909912127002</v>
      </c>
      <c r="D80" s="7">
        <f>INDEX(Aquifer!L:L,MATCH(B80,Aquifer!C:C,0))*100</f>
        <v>109.35005549684631</v>
      </c>
      <c r="E80" s="7">
        <v>49.9</v>
      </c>
      <c r="F80" s="7">
        <v>31.023721761154206</v>
      </c>
      <c r="G80" s="1">
        <v>10.08</v>
      </c>
      <c r="H80" s="8">
        <v>73</v>
      </c>
      <c r="I80" s="8">
        <f>INDEX(Aquifer!H:H,MATCH(B80,Aquifer!C:C,0))</f>
        <v>60.28</v>
      </c>
      <c r="J80" s="8">
        <f>INDEX(surface_water_body!E:E,MATCH(B80,surface_water_body!A:A,0))</f>
        <v>0.45442208028686865</v>
      </c>
      <c r="K80" s="8">
        <f>INDEX(Aquifer!J:J,MATCH(B80,Aquifer!C:C,0))*100</f>
        <v>62.874897095265759</v>
      </c>
      <c r="L80" s="8">
        <f>(INDEX(Tariff!D:D,MATCH(Adaptation!A80,Tariff!A:A,0)))*100</f>
        <v>0</v>
      </c>
      <c r="N80" s="8">
        <v>3.1</v>
      </c>
      <c r="O80" s="1">
        <v>95.69</v>
      </c>
      <c r="Q80">
        <f t="shared" si="37"/>
        <v>3</v>
      </c>
      <c r="R80">
        <f t="shared" si="38"/>
        <v>1</v>
      </c>
      <c r="S80">
        <f t="shared" si="39"/>
        <v>2</v>
      </c>
      <c r="T80">
        <f t="shared" si="40"/>
        <v>2</v>
      </c>
      <c r="U80">
        <f t="shared" si="41"/>
        <v>1</v>
      </c>
      <c r="V80">
        <f t="shared" si="42"/>
        <v>2</v>
      </c>
      <c r="W80">
        <f t="shared" si="51"/>
        <v>3</v>
      </c>
      <c r="X80">
        <f t="shared" si="52"/>
        <v>1</v>
      </c>
      <c r="Y80">
        <f t="shared" si="43"/>
        <v>3</v>
      </c>
      <c r="Z80">
        <f t="shared" si="53"/>
        <v>1</v>
      </c>
      <c r="AA80">
        <f t="shared" si="44"/>
        <v>1</v>
      </c>
      <c r="AB80">
        <f t="shared" si="45"/>
        <v>4</v>
      </c>
      <c r="AC80">
        <f t="shared" si="46"/>
        <v>1.9991999999999996</v>
      </c>
      <c r="AD80">
        <f t="shared" si="47"/>
        <v>2</v>
      </c>
      <c r="AE80" t="str">
        <f t="shared" si="48"/>
        <v>Moderatly Suitable</v>
      </c>
      <c r="AF80" s="15">
        <f t="shared" si="49"/>
        <v>7.2999999999999995E-2</v>
      </c>
      <c r="AG80" t="str">
        <f t="shared" si="50"/>
        <v>Very Low</v>
      </c>
    </row>
    <row r="81" spans="1:33" x14ac:dyDescent="0.25">
      <c r="A81" t="str">
        <f>INDEX(Aquifer!A:A,MATCH(B81,Aquifer!C:C,0))</f>
        <v>bihar</v>
      </c>
      <c r="B81" s="19" t="s">
        <v>402</v>
      </c>
      <c r="C81" s="12">
        <v>5.2614355060164</v>
      </c>
      <c r="D81" s="7">
        <f>INDEX(Aquifer!L:L,MATCH(B81,Aquifer!C:C,0))*100</f>
        <v>117.86065596807285</v>
      </c>
      <c r="E81" s="7">
        <v>67.5</v>
      </c>
      <c r="F81" s="7">
        <v>59.374566826536558</v>
      </c>
      <c r="G81" s="1">
        <v>58.699999999999996</v>
      </c>
      <c r="H81" s="8">
        <v>95</v>
      </c>
      <c r="I81" s="8">
        <f>INDEX(Aquifer!H:H,MATCH(B81,Aquifer!C:C,0))</f>
        <v>36.590000000000003</v>
      </c>
      <c r="J81" s="8">
        <f>INDEX(surface_water_body!E:E,MATCH(B81,surface_water_body!A:A,0))</f>
        <v>1.631915103257393E-2</v>
      </c>
      <c r="K81" s="8">
        <f>INDEX(Aquifer!J:J,MATCH(B81,Aquifer!C:C,0))*100</f>
        <v>41.975226110892642</v>
      </c>
      <c r="L81" s="8">
        <f>(INDEX(Tariff!D:D,MATCH(Adaptation!A81,Tariff!A:A,0)))*100</f>
        <v>0</v>
      </c>
      <c r="N81" s="8">
        <v>5.9</v>
      </c>
      <c r="O81" s="1">
        <v>99.4</v>
      </c>
      <c r="Q81">
        <f t="shared" si="37"/>
        <v>4</v>
      </c>
      <c r="R81">
        <f t="shared" si="38"/>
        <v>1</v>
      </c>
      <c r="S81">
        <f t="shared" si="39"/>
        <v>3</v>
      </c>
      <c r="T81">
        <f t="shared" si="40"/>
        <v>3</v>
      </c>
      <c r="U81">
        <f t="shared" si="41"/>
        <v>3</v>
      </c>
      <c r="V81">
        <f t="shared" si="42"/>
        <v>1</v>
      </c>
      <c r="W81">
        <f t="shared" si="51"/>
        <v>4</v>
      </c>
      <c r="X81">
        <f t="shared" si="52"/>
        <v>1</v>
      </c>
      <c r="Y81">
        <f t="shared" si="43"/>
        <v>2</v>
      </c>
      <c r="Z81">
        <f t="shared" si="53"/>
        <v>1</v>
      </c>
      <c r="AA81">
        <f t="shared" si="44"/>
        <v>2</v>
      </c>
      <c r="AB81">
        <f t="shared" si="45"/>
        <v>4</v>
      </c>
      <c r="AC81">
        <f t="shared" si="46"/>
        <v>2.4157000000000002</v>
      </c>
      <c r="AD81">
        <f t="shared" si="47"/>
        <v>2</v>
      </c>
      <c r="AE81" t="str">
        <f t="shared" si="48"/>
        <v>Moderatly Suitable</v>
      </c>
      <c r="AF81" s="15">
        <f t="shared" si="49"/>
        <v>0.41199999999999998</v>
      </c>
      <c r="AG81" t="str">
        <f t="shared" si="50"/>
        <v>Moderate</v>
      </c>
    </row>
    <row r="82" spans="1:33" x14ac:dyDescent="0.25">
      <c r="A82" t="str">
        <f>INDEX(Aquifer!A:A,MATCH(B82,Aquifer!C:C,0))</f>
        <v>maharashtra</v>
      </c>
      <c r="B82" s="19" t="s">
        <v>276</v>
      </c>
      <c r="C82" s="13">
        <v>5.25</v>
      </c>
      <c r="D82" s="7">
        <f>INDEX(Aquifer!L:L,MATCH(B82,Aquifer!C:C,0))*100</f>
        <v>144.1914769410391</v>
      </c>
      <c r="E82" s="7">
        <v>16.100000000000001</v>
      </c>
      <c r="F82" s="7">
        <v>68.734660204186866</v>
      </c>
      <c r="G82" s="1">
        <v>36.840000000000003</v>
      </c>
      <c r="H82" s="8">
        <v>100</v>
      </c>
      <c r="I82" s="8">
        <f>INDEX(Aquifer!H:H,MATCH(B82,Aquifer!C:C,0))</f>
        <v>30.22</v>
      </c>
      <c r="J82" s="8">
        <f>INDEX(surface_water_body!E:E,MATCH(B82,surface_water_body!A:A,0))</f>
        <v>0.67061404497564436</v>
      </c>
      <c r="K82" s="8">
        <f>INDEX(Aquifer!J:J,MATCH(B82,Aquifer!C:C,0))*100</f>
        <v>44.725848563968668</v>
      </c>
      <c r="L82" s="8">
        <f>(INDEX(Tariff!D:D,MATCH(Adaptation!A82,Tariff!A:A,0)))*100</f>
        <v>150</v>
      </c>
      <c r="N82" s="8">
        <v>8.65</v>
      </c>
      <c r="O82" s="1">
        <v>91.61</v>
      </c>
      <c r="Q82">
        <f t="shared" si="37"/>
        <v>4</v>
      </c>
      <c r="R82">
        <f t="shared" si="38"/>
        <v>2</v>
      </c>
      <c r="S82">
        <f t="shared" si="39"/>
        <v>1</v>
      </c>
      <c r="T82">
        <f t="shared" si="40"/>
        <v>4</v>
      </c>
      <c r="U82">
        <f t="shared" si="41"/>
        <v>2</v>
      </c>
      <c r="V82">
        <f t="shared" si="42"/>
        <v>1</v>
      </c>
      <c r="W82">
        <f t="shared" si="51"/>
        <v>4</v>
      </c>
      <c r="X82">
        <f t="shared" si="52"/>
        <v>1</v>
      </c>
      <c r="Y82">
        <f t="shared" si="43"/>
        <v>2</v>
      </c>
      <c r="Z82">
        <f t="shared" si="53"/>
        <v>3</v>
      </c>
      <c r="AA82">
        <f t="shared" si="44"/>
        <v>2</v>
      </c>
      <c r="AB82">
        <f t="shared" si="45"/>
        <v>4</v>
      </c>
      <c r="AC82">
        <f t="shared" si="46"/>
        <v>2.4990000000000006</v>
      </c>
      <c r="AD82">
        <f t="shared" si="47"/>
        <v>2</v>
      </c>
      <c r="AE82" t="str">
        <f t="shared" si="48"/>
        <v>Moderatly Suitable</v>
      </c>
      <c r="AF82" s="15">
        <f t="shared" si="49"/>
        <v>0.59799999999999998</v>
      </c>
      <c r="AG82" t="str">
        <f t="shared" si="50"/>
        <v>Moderate</v>
      </c>
    </row>
    <row r="83" spans="1:33" x14ac:dyDescent="0.25">
      <c r="A83" t="str">
        <f>INDEX(Aquifer!A:A,MATCH(B83,Aquifer!C:C,0))</f>
        <v>telangana</v>
      </c>
      <c r="B83" s="19" t="s">
        <v>580</v>
      </c>
      <c r="C83" s="12">
        <v>5.3569558766408001</v>
      </c>
      <c r="D83" s="7">
        <f>INDEX(Aquifer!L:L,MATCH(B83,Aquifer!C:C,0))*100</f>
        <v>186.02907849950677</v>
      </c>
      <c r="E83" s="7">
        <v>87.6</v>
      </c>
      <c r="F83" s="7">
        <v>66.383287201792541</v>
      </c>
      <c r="G83" s="1">
        <v>70.41</v>
      </c>
      <c r="H83" s="8">
        <v>100</v>
      </c>
      <c r="I83" s="8">
        <f>INDEX(Aquifer!H:H,MATCH(B83,Aquifer!C:C,0))</f>
        <v>54.89</v>
      </c>
      <c r="J83" s="8">
        <f>INDEX(surface_water_body!E:E,MATCH(B83,surface_water_body!A:A,0))</f>
        <v>12.800906896116432</v>
      </c>
      <c r="K83" s="8">
        <f>INDEX(Aquifer!J:J,MATCH(B83,Aquifer!C:C,0))*100</f>
        <v>53.825106551927028</v>
      </c>
      <c r="L83" s="8">
        <f>(INDEX(Tariff!D:D,MATCH(Adaptation!A440,Tariff!A:A,0)))*100</f>
        <v>0</v>
      </c>
      <c r="N83" s="8">
        <v>10.58</v>
      </c>
      <c r="O83" s="1">
        <v>91.044957449999998</v>
      </c>
      <c r="Q83">
        <f t="shared" si="37"/>
        <v>4</v>
      </c>
      <c r="R83">
        <f t="shared" si="38"/>
        <v>3</v>
      </c>
      <c r="S83">
        <f t="shared" si="39"/>
        <v>4</v>
      </c>
      <c r="T83">
        <f t="shared" si="40"/>
        <v>3</v>
      </c>
      <c r="U83">
        <f t="shared" si="41"/>
        <v>3</v>
      </c>
      <c r="V83">
        <f t="shared" si="42"/>
        <v>1</v>
      </c>
      <c r="W83">
        <f t="shared" si="51"/>
        <v>3</v>
      </c>
      <c r="X83">
        <f t="shared" si="52"/>
        <v>4</v>
      </c>
      <c r="Y83">
        <f t="shared" si="43"/>
        <v>3</v>
      </c>
      <c r="Z83">
        <f t="shared" si="53"/>
        <v>1</v>
      </c>
      <c r="AA83">
        <f t="shared" si="44"/>
        <v>3</v>
      </c>
      <c r="AB83">
        <f t="shared" si="45"/>
        <v>4</v>
      </c>
      <c r="AC83">
        <f t="shared" si="46"/>
        <v>2.9987999999999997</v>
      </c>
      <c r="AD83">
        <f t="shared" si="47"/>
        <v>3</v>
      </c>
      <c r="AE83" t="str">
        <f t="shared" si="48"/>
        <v>Highly Suitable</v>
      </c>
      <c r="AF83" s="15">
        <f t="shared" si="49"/>
        <v>0.92600000000000005</v>
      </c>
      <c r="AG83" t="str">
        <f t="shared" si="50"/>
        <v>Very High</v>
      </c>
    </row>
    <row r="84" spans="1:33" x14ac:dyDescent="0.25">
      <c r="A84" t="str">
        <f>INDEX(Aquifer!A:A,MATCH(B84,Aquifer!C:C,0))</f>
        <v>gujarat</v>
      </c>
      <c r="B84" s="19" t="s">
        <v>139</v>
      </c>
      <c r="C84" s="12">
        <v>5.3775841751440998</v>
      </c>
      <c r="D84" s="7">
        <f>INDEX(Aquifer!L:L,MATCH(B84,Aquifer!C:C,0))*100</f>
        <v>107.73773460759213</v>
      </c>
      <c r="E84" s="7">
        <v>51</v>
      </c>
      <c r="F84" s="7">
        <v>75.537298327082212</v>
      </c>
      <c r="G84" s="1">
        <v>52.17</v>
      </c>
      <c r="H84" s="8">
        <v>100</v>
      </c>
      <c r="I84" s="8">
        <f>INDEX(Aquifer!H:H,MATCH(B84,Aquifer!C:C,0))</f>
        <v>30.91</v>
      </c>
      <c r="J84" s="8">
        <f>INDEX(surface_water_body!E:E,MATCH(B84,surface_water_body!A:A,0))</f>
        <v>0.93262474102933179</v>
      </c>
      <c r="K84" s="8">
        <f>INDEX(Aquifer!J:J,MATCH(B84,Aquifer!C:C,0))*100</f>
        <v>59.021026343969233</v>
      </c>
      <c r="L84" s="8">
        <f>(INDEX(Tariff!D:D,MATCH(Adaptation!A84,Tariff!A:A,0)))*100</f>
        <v>0</v>
      </c>
      <c r="N84" s="8">
        <v>5.7</v>
      </c>
      <c r="O84" s="1">
        <v>66.349999999999994</v>
      </c>
      <c r="Q84">
        <f t="shared" si="37"/>
        <v>4</v>
      </c>
      <c r="R84">
        <f t="shared" si="38"/>
        <v>1</v>
      </c>
      <c r="S84">
        <f t="shared" si="39"/>
        <v>3</v>
      </c>
      <c r="T84">
        <f t="shared" si="40"/>
        <v>4</v>
      </c>
      <c r="U84">
        <f t="shared" si="41"/>
        <v>3</v>
      </c>
      <c r="V84">
        <f t="shared" si="42"/>
        <v>1</v>
      </c>
      <c r="W84">
        <f t="shared" si="51"/>
        <v>4</v>
      </c>
      <c r="X84">
        <f t="shared" si="52"/>
        <v>1</v>
      </c>
      <c r="Y84">
        <f t="shared" si="43"/>
        <v>3</v>
      </c>
      <c r="Z84">
        <f t="shared" si="53"/>
        <v>1</v>
      </c>
      <c r="AA84">
        <f t="shared" si="44"/>
        <v>2</v>
      </c>
      <c r="AB84">
        <f t="shared" si="45"/>
        <v>3</v>
      </c>
      <c r="AC84">
        <f t="shared" si="46"/>
        <v>2.4989999999999997</v>
      </c>
      <c r="AD84">
        <f t="shared" si="47"/>
        <v>2</v>
      </c>
      <c r="AE84" t="str">
        <f t="shared" si="48"/>
        <v>Moderatly Suitable</v>
      </c>
      <c r="AF84" s="15">
        <f t="shared" si="49"/>
        <v>0.48599999999999999</v>
      </c>
      <c r="AG84" t="str">
        <f t="shared" si="50"/>
        <v>Moderate</v>
      </c>
    </row>
    <row r="85" spans="1:33" x14ac:dyDescent="0.25">
      <c r="A85" t="str">
        <f>INDEX(Aquifer!A:A,MATCH(B85,Aquifer!C:C,0))</f>
        <v>uttar pradesh</v>
      </c>
      <c r="B85" s="19" t="s">
        <v>434</v>
      </c>
      <c r="C85" s="12">
        <v>4.7994023812486004</v>
      </c>
      <c r="D85" s="7">
        <f>INDEX(Aquifer!L:L,MATCH(B85,Aquifer!C:C,0))*100</f>
        <v>193.37500587173449</v>
      </c>
      <c r="E85" s="7">
        <v>93.3</v>
      </c>
      <c r="F85" s="7">
        <v>74.083841884142416</v>
      </c>
      <c r="G85" s="1">
        <v>60.5</v>
      </c>
      <c r="H85" s="8">
        <v>3</v>
      </c>
      <c r="I85" s="8">
        <f>INDEX(Aquifer!H:H,MATCH(B85,Aquifer!C:C,0))</f>
        <v>71.62</v>
      </c>
      <c r="J85" s="8">
        <f>INDEX(surface_water_body!E:E,MATCH(B85,surface_water_body!A:A,0))</f>
        <v>0.60113757411633251</v>
      </c>
      <c r="K85" s="8">
        <f>INDEX(Aquifer!J:J,MATCH(B85,Aquifer!C:C,0))*100</f>
        <v>73.243306341619245</v>
      </c>
      <c r="L85" s="8">
        <f>(INDEX(Tariff!D:D,MATCH(Adaptation!A65,Tariff!A:A,0)))*100</f>
        <v>150</v>
      </c>
      <c r="N85" s="8">
        <v>5.12</v>
      </c>
      <c r="O85" s="1">
        <v>93.714889389999996</v>
      </c>
      <c r="Q85">
        <f t="shared" si="37"/>
        <v>3</v>
      </c>
      <c r="R85">
        <f t="shared" si="38"/>
        <v>3</v>
      </c>
      <c r="S85">
        <f t="shared" si="39"/>
        <v>4</v>
      </c>
      <c r="T85">
        <f t="shared" si="40"/>
        <v>4</v>
      </c>
      <c r="U85">
        <f t="shared" si="41"/>
        <v>3</v>
      </c>
      <c r="V85">
        <f t="shared" si="42"/>
        <v>4</v>
      </c>
      <c r="W85">
        <f t="shared" si="51"/>
        <v>2</v>
      </c>
      <c r="X85">
        <f t="shared" si="52"/>
        <v>1</v>
      </c>
      <c r="Y85">
        <f t="shared" si="43"/>
        <v>3</v>
      </c>
      <c r="Z85">
        <f t="shared" si="53"/>
        <v>3</v>
      </c>
      <c r="AA85">
        <f t="shared" si="44"/>
        <v>2</v>
      </c>
      <c r="AB85">
        <f t="shared" si="45"/>
        <v>4</v>
      </c>
      <c r="AC85">
        <f t="shared" si="46"/>
        <v>2.9987999999999997</v>
      </c>
      <c r="AD85">
        <f t="shared" si="47"/>
        <v>3</v>
      </c>
      <c r="AE85" t="str">
        <f t="shared" si="48"/>
        <v>Highly Suitable</v>
      </c>
      <c r="AF85" s="15">
        <f t="shared" si="49"/>
        <v>0.92600000000000005</v>
      </c>
      <c r="AG85" t="str">
        <f t="shared" si="50"/>
        <v>Very High</v>
      </c>
    </row>
    <row r="86" spans="1:33" x14ac:dyDescent="0.25">
      <c r="A86" t="str">
        <f>INDEX(Aquifer!A:A,MATCH(B86,Aquifer!C:C,0))</f>
        <v>uttar pradesh</v>
      </c>
      <c r="B86" s="19" t="s">
        <v>445</v>
      </c>
      <c r="C86" s="12">
        <v>4.8614084987922004</v>
      </c>
      <c r="D86" s="7">
        <f>INDEX(Aquifer!L:L,MATCH(B86,Aquifer!C:C,0))*100</f>
        <v>170.04029093192403</v>
      </c>
      <c r="E86" s="7">
        <v>92.8</v>
      </c>
      <c r="F86" s="7">
        <v>76.94213923467035</v>
      </c>
      <c r="G86" s="1">
        <v>62.529999999999994</v>
      </c>
      <c r="H86" s="8">
        <v>6</v>
      </c>
      <c r="I86" s="8">
        <f>INDEX(Aquifer!H:H,MATCH(B86,Aquifer!C:C,0))</f>
        <v>72.94</v>
      </c>
      <c r="J86" s="8">
        <f>INDEX(surface_water_body!E:E,MATCH(B86,surface_water_body!A:A,0))</f>
        <v>0.38974723410738715</v>
      </c>
      <c r="K86" s="8">
        <f>INDEX(Aquifer!J:J,MATCH(B86,Aquifer!C:C,0))*100</f>
        <v>78.301948637265028</v>
      </c>
      <c r="L86" s="8">
        <f>(INDEX(Tariff!D:D,MATCH(Adaptation!A188,Tariff!A:A,0)))*100</f>
        <v>195</v>
      </c>
      <c r="N86" s="8">
        <v>9.6999999999999993</v>
      </c>
      <c r="O86" s="1">
        <v>93.379090089999991</v>
      </c>
      <c r="Q86">
        <f t="shared" si="37"/>
        <v>3</v>
      </c>
      <c r="R86">
        <f t="shared" si="38"/>
        <v>2</v>
      </c>
      <c r="S86">
        <f t="shared" si="39"/>
        <v>4</v>
      </c>
      <c r="T86">
        <f t="shared" si="40"/>
        <v>4</v>
      </c>
      <c r="U86">
        <f t="shared" si="41"/>
        <v>3</v>
      </c>
      <c r="V86">
        <f t="shared" si="42"/>
        <v>4</v>
      </c>
      <c r="W86">
        <f t="shared" si="51"/>
        <v>2</v>
      </c>
      <c r="X86">
        <f t="shared" si="52"/>
        <v>1</v>
      </c>
      <c r="Y86">
        <f t="shared" si="43"/>
        <v>4</v>
      </c>
      <c r="Z86">
        <f t="shared" si="53"/>
        <v>3</v>
      </c>
      <c r="AA86">
        <f t="shared" si="44"/>
        <v>2</v>
      </c>
      <c r="AB86">
        <f t="shared" si="45"/>
        <v>4</v>
      </c>
      <c r="AC86">
        <f t="shared" si="46"/>
        <v>2.9987999999999997</v>
      </c>
      <c r="AD86">
        <f t="shared" si="47"/>
        <v>3</v>
      </c>
      <c r="AE86" t="str">
        <f t="shared" si="48"/>
        <v>Highly Suitable</v>
      </c>
      <c r="AF86" s="15">
        <f t="shared" si="49"/>
        <v>0.92600000000000005</v>
      </c>
      <c r="AG86" t="str">
        <f t="shared" si="50"/>
        <v>Very High</v>
      </c>
    </row>
    <row r="87" spans="1:33" x14ac:dyDescent="0.25">
      <c r="A87" t="str">
        <f>INDEX(Aquifer!A:A,MATCH(B87,Aquifer!C:C,0))</f>
        <v>uttar pradesh</v>
      </c>
      <c r="B87" s="19" t="s">
        <v>643</v>
      </c>
      <c r="C87" s="12">
        <v>4.7976929121068004</v>
      </c>
      <c r="D87" s="7">
        <f>INDEX(Aquifer!L:L,MATCH(B87,Aquifer!C:C,0))*100</f>
        <v>150.28301886792451</v>
      </c>
      <c r="E87" s="7">
        <v>100</v>
      </c>
      <c r="F87" s="7">
        <v>76.719217874235397</v>
      </c>
      <c r="G87" s="1">
        <v>78.459999999999994</v>
      </c>
      <c r="H87" s="8">
        <v>8</v>
      </c>
      <c r="I87" s="8">
        <f>INDEX(Aquifer!H:H,MATCH(B87,Aquifer!C:C,0))</f>
        <v>123.15</v>
      </c>
      <c r="J87" s="8">
        <f>INDEX(surface_water_body!E:E,MATCH(B87,surface_water_body!A:A,0))</f>
        <v>0.35629077841172718</v>
      </c>
      <c r="K87" s="8">
        <f>INDEX(Aquifer!J:J,MATCH(B87,Aquifer!C:C,0))*100</f>
        <v>53.767618554253275</v>
      </c>
      <c r="L87" s="8">
        <f>(INDEX(Tariff!D:D,MATCH(Adaptation!A212,Tariff!A:A,0)))*100</f>
        <v>155</v>
      </c>
      <c r="N87" s="8">
        <v>11.6</v>
      </c>
      <c r="O87" s="1">
        <v>91.800093500000003</v>
      </c>
      <c r="Q87">
        <f t="shared" si="37"/>
        <v>3</v>
      </c>
      <c r="R87">
        <f t="shared" si="38"/>
        <v>2</v>
      </c>
      <c r="S87">
        <f t="shared" si="39"/>
        <v>4</v>
      </c>
      <c r="T87">
        <f t="shared" si="40"/>
        <v>4</v>
      </c>
      <c r="U87">
        <f t="shared" si="41"/>
        <v>4</v>
      </c>
      <c r="V87">
        <f t="shared" si="42"/>
        <v>4</v>
      </c>
      <c r="W87">
        <f t="shared" si="51"/>
        <v>1</v>
      </c>
      <c r="X87">
        <f t="shared" si="52"/>
        <v>1</v>
      </c>
      <c r="Y87">
        <f t="shared" si="43"/>
        <v>3</v>
      </c>
      <c r="Z87">
        <f t="shared" si="53"/>
        <v>3</v>
      </c>
      <c r="AA87">
        <f t="shared" si="44"/>
        <v>3</v>
      </c>
      <c r="AB87">
        <f t="shared" si="45"/>
        <v>4</v>
      </c>
      <c r="AC87">
        <f t="shared" si="46"/>
        <v>2.9987999999999997</v>
      </c>
      <c r="AD87">
        <f t="shared" si="47"/>
        <v>3</v>
      </c>
      <c r="AE87" t="str">
        <f t="shared" si="48"/>
        <v>Highly Suitable</v>
      </c>
      <c r="AF87" s="15">
        <f t="shared" si="49"/>
        <v>0.92600000000000005</v>
      </c>
      <c r="AG87" t="str">
        <f t="shared" si="50"/>
        <v>Very High</v>
      </c>
    </row>
    <row r="88" spans="1:33" x14ac:dyDescent="0.25">
      <c r="A88" t="str">
        <f>INDEX(Aquifer!A:A,MATCH(B88,Aquifer!C:C,0))</f>
        <v>uttar pradesh</v>
      </c>
      <c r="B88" s="19" t="s">
        <v>547</v>
      </c>
      <c r="C88" s="12">
        <v>4.8656137376524002</v>
      </c>
      <c r="D88" s="7">
        <f>INDEX(Aquifer!L:L,MATCH(B88,Aquifer!C:C,0))*100</f>
        <v>171.3030392604735</v>
      </c>
      <c r="E88" s="7">
        <v>88.3</v>
      </c>
      <c r="F88" s="7">
        <v>73.303589433353494</v>
      </c>
      <c r="G88" s="1">
        <v>62.82</v>
      </c>
      <c r="H88" s="8">
        <v>33</v>
      </c>
      <c r="I88" s="8">
        <f>INDEX(Aquifer!H:H,MATCH(B88,Aquifer!C:C,0))</f>
        <v>59.18</v>
      </c>
      <c r="J88" s="8">
        <f>INDEX(surface_water_body!E:E,MATCH(B88,surface_water_body!A:A,0))</f>
        <v>0.12872993868821206</v>
      </c>
      <c r="K88" s="8">
        <f>INDEX(Aquifer!J:J,MATCH(B88,Aquifer!C:C,0))*100</f>
        <v>78.175286752657442</v>
      </c>
      <c r="L88" s="8">
        <f>(INDEX(Tariff!D:D,MATCH(Adaptation!A213,Tariff!A:A,0)))*100</f>
        <v>290</v>
      </c>
      <c r="N88" s="8">
        <v>6.3</v>
      </c>
      <c r="O88" s="1">
        <v>95.770609832000005</v>
      </c>
      <c r="Q88">
        <f t="shared" si="37"/>
        <v>3</v>
      </c>
      <c r="R88">
        <f t="shared" si="38"/>
        <v>2</v>
      </c>
      <c r="S88">
        <f t="shared" si="39"/>
        <v>4</v>
      </c>
      <c r="T88">
        <f t="shared" si="40"/>
        <v>4</v>
      </c>
      <c r="U88">
        <f t="shared" si="41"/>
        <v>3</v>
      </c>
      <c r="V88">
        <f t="shared" si="42"/>
        <v>3</v>
      </c>
      <c r="W88">
        <f t="shared" si="51"/>
        <v>3</v>
      </c>
      <c r="X88">
        <f t="shared" si="52"/>
        <v>1</v>
      </c>
      <c r="Y88">
        <f t="shared" si="43"/>
        <v>4</v>
      </c>
      <c r="Z88">
        <f t="shared" si="53"/>
        <v>3</v>
      </c>
      <c r="AA88">
        <f t="shared" si="44"/>
        <v>2</v>
      </c>
      <c r="AB88">
        <f t="shared" si="45"/>
        <v>4</v>
      </c>
      <c r="AC88">
        <f t="shared" si="46"/>
        <v>2.9987999999999997</v>
      </c>
      <c r="AD88">
        <f t="shared" si="47"/>
        <v>3</v>
      </c>
      <c r="AE88" t="str">
        <f t="shared" si="48"/>
        <v>Highly Suitable</v>
      </c>
      <c r="AF88" s="15">
        <f t="shared" si="49"/>
        <v>0.92600000000000005</v>
      </c>
      <c r="AG88" t="str">
        <f t="shared" si="50"/>
        <v>Very High</v>
      </c>
    </row>
    <row r="89" spans="1:33" x14ac:dyDescent="0.25">
      <c r="A89" t="str">
        <f>INDEX(Aquifer!A:A,MATCH(B89,Aquifer!C:C,0))</f>
        <v>uttar pradesh</v>
      </c>
      <c r="B89" s="19" t="s">
        <v>513</v>
      </c>
      <c r="C89" s="12">
        <v>4.8326476991579996</v>
      </c>
      <c r="D89" s="7">
        <f>INDEX(Aquifer!L:L,MATCH(B89,Aquifer!C:C,0))*100</f>
        <v>159.20390651650655</v>
      </c>
      <c r="E89" s="7">
        <v>81.900000000000006</v>
      </c>
      <c r="F89" s="7">
        <v>76.459155663307229</v>
      </c>
      <c r="G89" s="1">
        <v>67.73</v>
      </c>
      <c r="H89" s="8">
        <v>41</v>
      </c>
      <c r="I89" s="8">
        <f>INDEX(Aquifer!H:H,MATCH(B89,Aquifer!C:C,0))</f>
        <v>61.99</v>
      </c>
      <c r="J89" s="8">
        <f>INDEX(surface_water_body!E:E,MATCH(B89,surface_water_body!A:A,0))</f>
        <v>0.37157185474037013</v>
      </c>
      <c r="K89" s="8">
        <f>INDEX(Aquifer!J:J,MATCH(B89,Aquifer!C:C,0))*100</f>
        <v>69.99729493250689</v>
      </c>
      <c r="L89" s="8">
        <f>(INDEX(Tariff!D:D,MATCH(Adaptation!A238,Tariff!A:A,0)))*100</f>
        <v>320</v>
      </c>
      <c r="N89" s="8">
        <v>5.6</v>
      </c>
      <c r="O89" s="1">
        <v>94.882914139999997</v>
      </c>
      <c r="Q89">
        <f t="shared" si="37"/>
        <v>3</v>
      </c>
      <c r="R89">
        <f t="shared" si="38"/>
        <v>2</v>
      </c>
      <c r="S89">
        <f t="shared" si="39"/>
        <v>4</v>
      </c>
      <c r="T89">
        <f t="shared" si="40"/>
        <v>4</v>
      </c>
      <c r="U89">
        <f t="shared" si="41"/>
        <v>3</v>
      </c>
      <c r="V89">
        <f t="shared" si="42"/>
        <v>3</v>
      </c>
      <c r="W89">
        <f t="shared" si="51"/>
        <v>3</v>
      </c>
      <c r="X89">
        <f t="shared" si="52"/>
        <v>1</v>
      </c>
      <c r="Y89">
        <f t="shared" si="43"/>
        <v>3</v>
      </c>
      <c r="Z89">
        <f t="shared" si="53"/>
        <v>4</v>
      </c>
      <c r="AA89">
        <f t="shared" si="44"/>
        <v>2</v>
      </c>
      <c r="AB89">
        <f t="shared" si="45"/>
        <v>4</v>
      </c>
      <c r="AC89">
        <f t="shared" si="46"/>
        <v>2.9987999999999997</v>
      </c>
      <c r="AD89">
        <f t="shared" si="47"/>
        <v>3</v>
      </c>
      <c r="AE89" t="str">
        <f t="shared" si="48"/>
        <v>Highly Suitable</v>
      </c>
      <c r="AF89" s="15">
        <f t="shared" si="49"/>
        <v>0.92600000000000005</v>
      </c>
      <c r="AG89" t="str">
        <f t="shared" si="50"/>
        <v>Very High</v>
      </c>
    </row>
    <row r="90" spans="1:33" x14ac:dyDescent="0.25">
      <c r="A90" t="str">
        <f>INDEX(Aquifer!A:A,MATCH(B90,Aquifer!C:C,0))</f>
        <v>uttar pradesh</v>
      </c>
      <c r="B90" s="19" t="s">
        <v>456</v>
      </c>
      <c r="C90" s="12">
        <v>4.8882094363463002</v>
      </c>
      <c r="D90" s="7">
        <f>INDEX(Aquifer!L:L,MATCH(B90,Aquifer!C:C,0))*100</f>
        <v>167.63485659925306</v>
      </c>
      <c r="E90" s="7">
        <v>89.2</v>
      </c>
      <c r="F90" s="7">
        <v>80.40446970058737</v>
      </c>
      <c r="G90" s="1">
        <v>66.990000000000009</v>
      </c>
      <c r="H90" s="8">
        <v>16</v>
      </c>
      <c r="I90" s="8">
        <f>INDEX(Aquifer!H:H,MATCH(B90,Aquifer!C:C,0))</f>
        <v>58.71</v>
      </c>
      <c r="J90" s="8">
        <f>INDEX(surface_water_body!E:E,MATCH(B90,surface_water_body!A:A,0))</f>
        <v>0.8162050464582784</v>
      </c>
      <c r="K90" s="8">
        <f>INDEX(Aquifer!J:J,MATCH(B90,Aquifer!C:C,0))*100</f>
        <v>57.915800482087519</v>
      </c>
      <c r="L90" s="8">
        <f>(INDEX(Tariff!D:D,MATCH(Adaptation!A490,Tariff!A:A,0)))*100</f>
        <v>167</v>
      </c>
      <c r="N90" s="8">
        <v>5.93</v>
      </c>
      <c r="O90" s="1">
        <v>95.840034950000003</v>
      </c>
      <c r="Q90">
        <f t="shared" si="37"/>
        <v>3</v>
      </c>
      <c r="R90">
        <f t="shared" si="38"/>
        <v>2</v>
      </c>
      <c r="S90">
        <f t="shared" si="39"/>
        <v>4</v>
      </c>
      <c r="T90">
        <f t="shared" si="40"/>
        <v>4</v>
      </c>
      <c r="U90">
        <f t="shared" si="41"/>
        <v>3</v>
      </c>
      <c r="V90">
        <f t="shared" si="42"/>
        <v>4</v>
      </c>
      <c r="W90">
        <f t="shared" si="51"/>
        <v>3</v>
      </c>
      <c r="X90">
        <f t="shared" si="52"/>
        <v>1</v>
      </c>
      <c r="Y90">
        <f t="shared" si="43"/>
        <v>3</v>
      </c>
      <c r="Z90">
        <f t="shared" si="53"/>
        <v>3</v>
      </c>
      <c r="AA90">
        <f t="shared" si="44"/>
        <v>2</v>
      </c>
      <c r="AB90">
        <f t="shared" si="45"/>
        <v>4</v>
      </c>
      <c r="AC90">
        <f t="shared" si="46"/>
        <v>2.9987999999999997</v>
      </c>
      <c r="AD90">
        <f t="shared" si="47"/>
        <v>3</v>
      </c>
      <c r="AE90" t="str">
        <f t="shared" si="48"/>
        <v>Highly Suitable</v>
      </c>
      <c r="AF90" s="15">
        <f t="shared" si="49"/>
        <v>0.92600000000000005</v>
      </c>
      <c r="AG90" t="str">
        <f t="shared" si="50"/>
        <v>Very High</v>
      </c>
    </row>
    <row r="91" spans="1:33" x14ac:dyDescent="0.25">
      <c r="A91" t="str">
        <f>INDEX(Aquifer!A:A,MATCH(B91,Aquifer!C:C,0))</f>
        <v>uttar pradesh</v>
      </c>
      <c r="B91" s="19" t="s">
        <v>587</v>
      </c>
      <c r="C91" s="12">
        <v>4.6490677310023996</v>
      </c>
      <c r="D91" s="7">
        <f>INDEX(Aquifer!L:L,MATCH(B91,Aquifer!C:C,0))*100</f>
        <v>159.99472225887322</v>
      </c>
      <c r="E91" s="7">
        <v>100</v>
      </c>
      <c r="F91" s="7">
        <v>73.732318636777237</v>
      </c>
      <c r="G91" s="1">
        <v>84.2</v>
      </c>
      <c r="H91" s="8">
        <v>7.0000000000000009</v>
      </c>
      <c r="I91" s="8">
        <f>INDEX(Aquifer!H:H,MATCH(B91,Aquifer!C:C,0))</f>
        <v>103.48</v>
      </c>
      <c r="J91" s="8">
        <f>INDEX(surface_water_body!E:E,MATCH(B91,surface_water_body!A:A,0))</f>
        <v>6.3080049445638567E-2</v>
      </c>
      <c r="K91" s="8">
        <f>INDEX(Aquifer!J:J,MATCH(B91,Aquifer!C:C,0))*100</f>
        <v>83.101117611584939</v>
      </c>
      <c r="L91" s="8">
        <f>(INDEX(Tariff!D:D,MATCH(Adaptation!A548,Tariff!A:A,0)))*100</f>
        <v>135</v>
      </c>
      <c r="N91" s="8">
        <v>17.369514731713593</v>
      </c>
      <c r="O91" s="1">
        <v>88.959392919999999</v>
      </c>
      <c r="Q91">
        <f t="shared" si="37"/>
        <v>3</v>
      </c>
      <c r="R91">
        <f t="shared" si="38"/>
        <v>2</v>
      </c>
      <c r="S91">
        <f t="shared" si="39"/>
        <v>4</v>
      </c>
      <c r="T91">
        <f t="shared" si="40"/>
        <v>4</v>
      </c>
      <c r="U91">
        <f t="shared" si="41"/>
        <v>4</v>
      </c>
      <c r="V91">
        <f t="shared" si="42"/>
        <v>4</v>
      </c>
      <c r="W91">
        <f t="shared" si="51"/>
        <v>1</v>
      </c>
      <c r="X91">
        <f t="shared" si="52"/>
        <v>1</v>
      </c>
      <c r="Y91">
        <f t="shared" si="43"/>
        <v>4</v>
      </c>
      <c r="Z91">
        <f t="shared" si="53"/>
        <v>2</v>
      </c>
      <c r="AA91">
        <f t="shared" si="44"/>
        <v>3</v>
      </c>
      <c r="AB91">
        <f t="shared" si="45"/>
        <v>4</v>
      </c>
      <c r="AC91">
        <f t="shared" si="46"/>
        <v>2.9987999999999997</v>
      </c>
      <c r="AD91">
        <f t="shared" si="47"/>
        <v>3</v>
      </c>
      <c r="AE91" t="str">
        <f t="shared" si="48"/>
        <v>Highly Suitable</v>
      </c>
      <c r="AF91" s="15">
        <f t="shared" si="49"/>
        <v>0.92600000000000005</v>
      </c>
      <c r="AG91" t="str">
        <f t="shared" si="50"/>
        <v>Very High</v>
      </c>
    </row>
    <row r="92" spans="1:33" x14ac:dyDescent="0.25">
      <c r="A92" t="str">
        <f>INDEX(Aquifer!A:A,MATCH(B92,Aquifer!C:C,0))</f>
        <v>gujarat</v>
      </c>
      <c r="B92" s="19" t="s">
        <v>176</v>
      </c>
      <c r="C92" s="12">
        <v>5.5091897564072996</v>
      </c>
      <c r="D92" s="7">
        <f>INDEX(Aquifer!L:L,MATCH(B92,Aquifer!C:C,0))*100</f>
        <v>145.54925710236708</v>
      </c>
      <c r="E92" s="7">
        <v>73.400000000000006</v>
      </c>
      <c r="F92" s="7">
        <v>80.422287995594715</v>
      </c>
      <c r="G92" s="1">
        <v>98.11999999999999</v>
      </c>
      <c r="H92" s="8">
        <v>40</v>
      </c>
      <c r="I92" s="8">
        <f>INDEX(Aquifer!H:H,MATCH(B92,Aquifer!C:C,0))</f>
        <v>71.31</v>
      </c>
      <c r="J92" s="8">
        <f>INDEX(surface_water_body!E:E,MATCH(B92,surface_water_body!A:A,0))</f>
        <v>0</v>
      </c>
      <c r="K92" s="8">
        <f>INDEX(Aquifer!J:J,MATCH(B92,Aquifer!C:C,0))*100</f>
        <v>64.010791069492313</v>
      </c>
      <c r="L92" s="8">
        <f>(INDEX(Tariff!D:D,MATCH(Adaptation!A519,Tariff!A:A,0)))*100</f>
        <v>167</v>
      </c>
      <c r="N92" s="8">
        <v>13.2</v>
      </c>
      <c r="O92" s="1">
        <v>76.98</v>
      </c>
      <c r="Q92">
        <f t="shared" si="37"/>
        <v>4</v>
      </c>
      <c r="R92">
        <f t="shared" si="38"/>
        <v>2</v>
      </c>
      <c r="S92">
        <f t="shared" si="39"/>
        <v>3</v>
      </c>
      <c r="T92">
        <f t="shared" si="40"/>
        <v>4</v>
      </c>
      <c r="U92">
        <f t="shared" si="41"/>
        <v>4</v>
      </c>
      <c r="V92">
        <f t="shared" si="42"/>
        <v>3</v>
      </c>
      <c r="W92">
        <f t="shared" si="51"/>
        <v>2</v>
      </c>
      <c r="X92">
        <f t="shared" si="52"/>
        <v>1</v>
      </c>
      <c r="Y92">
        <f t="shared" si="43"/>
        <v>3</v>
      </c>
      <c r="Z92">
        <f t="shared" si="53"/>
        <v>3</v>
      </c>
      <c r="AA92">
        <f t="shared" si="44"/>
        <v>3</v>
      </c>
      <c r="AB92">
        <f t="shared" si="45"/>
        <v>3</v>
      </c>
      <c r="AC92">
        <f t="shared" si="46"/>
        <v>2.9155000000000006</v>
      </c>
      <c r="AD92">
        <f t="shared" si="47"/>
        <v>3</v>
      </c>
      <c r="AE92" t="str">
        <f t="shared" si="48"/>
        <v>Highly Suitable</v>
      </c>
      <c r="AF92" s="15">
        <f t="shared" si="49"/>
        <v>0.92300000000000004</v>
      </c>
      <c r="AG92" t="str">
        <f t="shared" si="50"/>
        <v>Very High</v>
      </c>
    </row>
    <row r="93" spans="1:33" x14ac:dyDescent="0.25">
      <c r="A93" t="str">
        <f>INDEX(Aquifer!A:A,MATCH(B93,Aquifer!C:C,0))</f>
        <v>chhattisgarh</v>
      </c>
      <c r="B93" s="19" t="s">
        <v>476</v>
      </c>
      <c r="C93" s="12">
        <v>5.3749589602891996</v>
      </c>
      <c r="D93" s="7">
        <f>INDEX(Aquifer!L:L,MATCH(B93,Aquifer!C:C,0))*100</f>
        <v>100.06678209250556</v>
      </c>
      <c r="E93" s="7">
        <v>6.1</v>
      </c>
      <c r="F93" s="7">
        <v>41.948852450596547</v>
      </c>
      <c r="G93" s="1">
        <v>31.169999999999998</v>
      </c>
      <c r="H93" s="8">
        <v>91</v>
      </c>
      <c r="I93" s="8">
        <f>INDEX(Aquifer!H:H,MATCH(B93,Aquifer!C:C,0))</f>
        <v>7.99</v>
      </c>
      <c r="J93" s="8">
        <f>INDEX(surface_water_body!E:E,MATCH(B93,surface_water_body!A:A,0))</f>
        <v>6.0561511325296885E-2</v>
      </c>
      <c r="K93" s="8">
        <f>INDEX(Aquifer!J:J,MATCH(B93,Aquifer!C:C,0))*100</f>
        <v>12.368415417231347</v>
      </c>
      <c r="L93" s="8">
        <f>(INDEX(Tariff!D:D,MATCH(Adaptation!A93,Tariff!A:A,0)))*100</f>
        <v>135</v>
      </c>
      <c r="N93" s="8">
        <v>5</v>
      </c>
      <c r="O93" s="1">
        <v>47.99</v>
      </c>
      <c r="Q93">
        <f t="shared" si="37"/>
        <v>4</v>
      </c>
      <c r="R93">
        <f t="shared" si="38"/>
        <v>1</v>
      </c>
      <c r="S93">
        <f t="shared" si="39"/>
        <v>1</v>
      </c>
      <c r="T93">
        <f t="shared" si="40"/>
        <v>2</v>
      </c>
      <c r="U93">
        <f t="shared" si="41"/>
        <v>2</v>
      </c>
      <c r="V93">
        <f t="shared" si="42"/>
        <v>1</v>
      </c>
      <c r="W93">
        <f t="shared" si="51"/>
        <v>4</v>
      </c>
      <c r="X93">
        <f t="shared" si="52"/>
        <v>1</v>
      </c>
      <c r="Y93">
        <f t="shared" si="43"/>
        <v>1</v>
      </c>
      <c r="Z93">
        <f t="shared" si="53"/>
        <v>2</v>
      </c>
      <c r="AA93">
        <f t="shared" si="44"/>
        <v>2</v>
      </c>
      <c r="AB93">
        <f t="shared" si="45"/>
        <v>2</v>
      </c>
      <c r="AC93">
        <f t="shared" si="46"/>
        <v>1.9159000000000002</v>
      </c>
      <c r="AD93">
        <f t="shared" si="47"/>
        <v>2</v>
      </c>
      <c r="AE93" t="str">
        <f t="shared" si="48"/>
        <v>Moderatly Suitable</v>
      </c>
      <c r="AF93" s="15">
        <f t="shared" si="49"/>
        <v>6.2E-2</v>
      </c>
      <c r="AG93" t="str">
        <f t="shared" si="50"/>
        <v>Very Low</v>
      </c>
    </row>
    <row r="94" spans="1:33" x14ac:dyDescent="0.25">
      <c r="A94" t="str">
        <f>INDEX(Aquifer!A:A,MATCH(B94,Aquifer!C:C,0))</f>
        <v>karnataka</v>
      </c>
      <c r="B94" s="19" t="s">
        <v>206</v>
      </c>
      <c r="C94" s="13">
        <v>5.34</v>
      </c>
      <c r="D94" s="7">
        <f>INDEX(Aquifer!L:L,MATCH(B94,Aquifer!C:C,0))*100</f>
        <v>100.06678209250556</v>
      </c>
      <c r="E94" s="7">
        <v>6.1</v>
      </c>
      <c r="F94" s="7">
        <v>57.455284389272279</v>
      </c>
      <c r="G94" s="1">
        <v>79.27</v>
      </c>
      <c r="H94" s="8">
        <v>100</v>
      </c>
      <c r="I94" s="8">
        <f>INDEX(Aquifer!H:H,MATCH(B94,Aquifer!C:C,0))</f>
        <v>40.5</v>
      </c>
      <c r="J94" s="8">
        <f>INDEX(surface_water_body!E:E,MATCH(B94,surface_water_body!A:A,0))</f>
        <v>1.2911229233272107E-3</v>
      </c>
      <c r="K94" s="8">
        <f>INDEX(Aquifer!J:J,MATCH(B94,Aquifer!C:C,0))*100</f>
        <v>12.368415417231347</v>
      </c>
      <c r="L94" s="8">
        <f>(INDEX(Tariff!D:D,MATCH(Adaptation!A94,Tariff!A:A,0)))*100</f>
        <v>95</v>
      </c>
      <c r="N94" s="8">
        <v>6.6</v>
      </c>
      <c r="O94" s="1">
        <v>53.900000000000006</v>
      </c>
      <c r="Q94">
        <f t="shared" si="37"/>
        <v>4</v>
      </c>
      <c r="R94">
        <f t="shared" si="38"/>
        <v>1</v>
      </c>
      <c r="S94">
        <f t="shared" si="39"/>
        <v>1</v>
      </c>
      <c r="T94">
        <f t="shared" si="40"/>
        <v>3</v>
      </c>
      <c r="U94">
        <f t="shared" si="41"/>
        <v>4</v>
      </c>
      <c r="V94">
        <f t="shared" si="42"/>
        <v>1</v>
      </c>
      <c r="W94">
        <f t="shared" si="51"/>
        <v>4</v>
      </c>
      <c r="X94">
        <f t="shared" si="52"/>
        <v>1</v>
      </c>
      <c r="Y94">
        <f t="shared" si="43"/>
        <v>1</v>
      </c>
      <c r="Z94">
        <f t="shared" si="53"/>
        <v>2</v>
      </c>
      <c r="AA94">
        <f t="shared" si="44"/>
        <v>2</v>
      </c>
      <c r="AB94">
        <f t="shared" si="45"/>
        <v>2</v>
      </c>
      <c r="AC94">
        <f t="shared" si="46"/>
        <v>2.1657999999999999</v>
      </c>
      <c r="AD94">
        <f t="shared" si="47"/>
        <v>2</v>
      </c>
      <c r="AE94" t="str">
        <f t="shared" si="48"/>
        <v>Moderatly Suitable</v>
      </c>
      <c r="AF94" s="15">
        <f t="shared" si="49"/>
        <v>0.182</v>
      </c>
      <c r="AG94" t="str">
        <f t="shared" si="50"/>
        <v>Very Low</v>
      </c>
    </row>
    <row r="95" spans="1:33" x14ac:dyDescent="0.25">
      <c r="A95" t="str">
        <f>INDEX(Aquifer!A:A,MATCH(B95,Aquifer!C:C,0))</f>
        <v>madhya pradesh</v>
      </c>
      <c r="B95" s="19" t="s">
        <v>558</v>
      </c>
      <c r="C95" s="13">
        <v>5.33</v>
      </c>
      <c r="D95" s="7">
        <f>INDEX(Aquifer!L:L,MATCH(B95,Aquifer!C:C,0))*100</f>
        <v>199.09520420775524</v>
      </c>
      <c r="E95" s="7">
        <v>41</v>
      </c>
      <c r="F95" s="7">
        <v>71.263273080975935</v>
      </c>
      <c r="G95" s="1">
        <v>80.259999999999991</v>
      </c>
      <c r="H95" s="8">
        <v>97</v>
      </c>
      <c r="I95" s="8">
        <f>INDEX(Aquifer!H:H,MATCH(B95,Aquifer!C:C,0))</f>
        <v>89.94</v>
      </c>
      <c r="J95" s="8">
        <f>INDEX(surface_water_body!E:E,MATCH(B95,surface_water_body!A:A,0))</f>
        <v>1.351505153183518</v>
      </c>
      <c r="K95" s="8">
        <f>INDEX(Aquifer!J:J,MATCH(B95,Aquifer!C:C,0))*100</f>
        <v>68.564961222108906</v>
      </c>
      <c r="L95" s="8">
        <f>(INDEX(Tariff!D:D,MATCH(Adaptation!A3,Tariff!A:A,0)))*100</f>
        <v>515</v>
      </c>
      <c r="N95" s="8">
        <v>10.305746646703531</v>
      </c>
      <c r="O95" s="1">
        <v>74.41</v>
      </c>
      <c r="Q95">
        <f t="shared" si="37"/>
        <v>4</v>
      </c>
      <c r="R95">
        <f t="shared" si="38"/>
        <v>3</v>
      </c>
      <c r="S95">
        <f t="shared" si="39"/>
        <v>2</v>
      </c>
      <c r="T95">
        <f t="shared" si="40"/>
        <v>4</v>
      </c>
      <c r="U95">
        <f t="shared" si="41"/>
        <v>4</v>
      </c>
      <c r="V95">
        <f t="shared" si="42"/>
        <v>1</v>
      </c>
      <c r="W95">
        <f t="shared" si="51"/>
        <v>2</v>
      </c>
      <c r="X95">
        <f t="shared" si="52"/>
        <v>2</v>
      </c>
      <c r="Y95">
        <f t="shared" si="43"/>
        <v>3</v>
      </c>
      <c r="Z95">
        <f t="shared" si="53"/>
        <v>4</v>
      </c>
      <c r="AA95">
        <f t="shared" si="44"/>
        <v>3</v>
      </c>
      <c r="AB95">
        <f t="shared" si="45"/>
        <v>3</v>
      </c>
      <c r="AC95">
        <f t="shared" si="46"/>
        <v>2.9155000000000006</v>
      </c>
      <c r="AD95">
        <f t="shared" si="47"/>
        <v>3</v>
      </c>
      <c r="AE95" t="str">
        <f t="shared" si="48"/>
        <v>Highly Suitable</v>
      </c>
      <c r="AF95" s="15">
        <f t="shared" si="49"/>
        <v>0.92300000000000004</v>
      </c>
      <c r="AG95" t="str">
        <f t="shared" si="50"/>
        <v>Very High</v>
      </c>
    </row>
    <row r="96" spans="1:33" x14ac:dyDescent="0.25">
      <c r="A96" t="str">
        <f>INDEX(Aquifer!A:A,MATCH(B96,Aquifer!C:C,0))</f>
        <v>rajasthan</v>
      </c>
      <c r="B96" s="19" t="s">
        <v>140</v>
      </c>
      <c r="C96" s="12">
        <v>5.3392300484652004</v>
      </c>
      <c r="D96" s="7">
        <f>INDEX(Aquifer!L:L,MATCH(B96,Aquifer!C:C,0))*100</f>
        <v>122.46916415688926</v>
      </c>
      <c r="E96" s="7">
        <v>46.3</v>
      </c>
      <c r="F96" s="7">
        <v>77.403353887460469</v>
      </c>
      <c r="G96" s="1">
        <v>28.939999999999998</v>
      </c>
      <c r="H96" s="8">
        <v>40</v>
      </c>
      <c r="I96" s="8">
        <f>INDEX(Aquifer!H:H,MATCH(B96,Aquifer!C:C,0))</f>
        <v>137.21</v>
      </c>
      <c r="J96" s="8">
        <f>INDEX(surface_water_body!E:E,MATCH(B96,surface_water_body!A:A,0))</f>
        <v>0</v>
      </c>
      <c r="K96" s="8">
        <f>INDEX(Aquifer!J:J,MATCH(B96,Aquifer!C:C,0))*100</f>
        <v>51.81298045551744</v>
      </c>
      <c r="L96" s="8">
        <f>(INDEX(Tariff!D:D,MATCH(Adaptation!A96,Tariff!A:A,0)))*100</f>
        <v>300</v>
      </c>
      <c r="N96" s="8">
        <v>36.700000000000003</v>
      </c>
      <c r="O96" s="1">
        <v>12.437674747999999</v>
      </c>
      <c r="Q96">
        <f t="shared" si="37"/>
        <v>4</v>
      </c>
      <c r="R96">
        <f t="shared" si="38"/>
        <v>1</v>
      </c>
      <c r="S96">
        <f t="shared" si="39"/>
        <v>2</v>
      </c>
      <c r="T96">
        <f t="shared" si="40"/>
        <v>4</v>
      </c>
      <c r="U96">
        <f t="shared" si="41"/>
        <v>2</v>
      </c>
      <c r="V96">
        <f t="shared" si="42"/>
        <v>3</v>
      </c>
      <c r="W96">
        <f t="shared" si="51"/>
        <v>1</v>
      </c>
      <c r="X96">
        <f t="shared" si="52"/>
        <v>1</v>
      </c>
      <c r="Y96">
        <f t="shared" si="43"/>
        <v>3</v>
      </c>
      <c r="Z96">
        <f t="shared" si="53"/>
        <v>4</v>
      </c>
      <c r="AA96">
        <f t="shared" si="44"/>
        <v>4</v>
      </c>
      <c r="AB96">
        <f t="shared" si="45"/>
        <v>1</v>
      </c>
      <c r="AC96">
        <f t="shared" si="46"/>
        <v>2.4989999999999997</v>
      </c>
      <c r="AD96">
        <f t="shared" si="47"/>
        <v>2</v>
      </c>
      <c r="AE96" t="str">
        <f t="shared" si="48"/>
        <v>Moderatly Suitable</v>
      </c>
      <c r="AF96" s="15">
        <f t="shared" si="49"/>
        <v>0.48599999999999999</v>
      </c>
      <c r="AG96" t="str">
        <f t="shared" si="50"/>
        <v>Moderate</v>
      </c>
    </row>
    <row r="97" spans="1:33" x14ac:dyDescent="0.25">
      <c r="A97" t="str">
        <f>INDEX(Aquifer!A:A,MATCH(B97,Aquifer!C:C,0))</f>
        <v>chhattisgarh</v>
      </c>
      <c r="B97" s="19" t="s">
        <v>403</v>
      </c>
      <c r="C97" s="12">
        <v>4.7320692938700004</v>
      </c>
      <c r="D97" s="7">
        <f>INDEX(Aquifer!L:L,MATCH(B97,Aquifer!C:C,0))*100</f>
        <v>113.35250616269515</v>
      </c>
      <c r="E97" s="7">
        <v>44.4</v>
      </c>
      <c r="F97" s="7">
        <v>44.13009002604754</v>
      </c>
      <c r="G97" s="1">
        <v>14.729999999999999</v>
      </c>
      <c r="H97" s="8">
        <v>100</v>
      </c>
      <c r="I97" s="8">
        <f>INDEX(Aquifer!H:H,MATCH(B97,Aquifer!C:C,0))</f>
        <v>63.58</v>
      </c>
      <c r="J97" s="8">
        <f>INDEX(surface_water_body!E:E,MATCH(B97,surface_water_body!A:A,0))</f>
        <v>0.22591002406374838</v>
      </c>
      <c r="K97" s="8">
        <f>INDEX(Aquifer!J:J,MATCH(B97,Aquifer!C:C,0))*100</f>
        <v>45.201610511138682</v>
      </c>
      <c r="L97" s="8">
        <f>(INDEX(Tariff!D:D,MATCH(Adaptation!A97,Tariff!A:A,0)))*100</f>
        <v>465.00000000000006</v>
      </c>
      <c r="N97" s="8">
        <v>7.9</v>
      </c>
      <c r="O97" s="1">
        <v>89.63</v>
      </c>
      <c r="Q97">
        <f t="shared" ref="Q97:Q128" si="54">IF(C97&lt;3.75,1,IF(C97&lt;4.5,2,IF(C97&lt;5.25,3,4)))</f>
        <v>3</v>
      </c>
      <c r="R97">
        <f t="shared" ref="R97:R128" si="55">IF(D97&lt;140,1,IF(D97&lt;180,2,IF(D97&lt;220,3,4)))</f>
        <v>1</v>
      </c>
      <c r="S97">
        <f t="shared" ref="S97:S128" si="56">IF(E97&lt;25,1,IF(E97&lt;50,2,IF(E97&lt;75,3,4)))</f>
        <v>2</v>
      </c>
      <c r="T97">
        <f t="shared" ref="T97:T128" si="57">IF(F97&lt;28.5,1,IF(F97&lt;48,2,IF(F97&lt;67.5,3,4)))</f>
        <v>2</v>
      </c>
      <c r="U97">
        <f t="shared" ref="U97:U128" si="58">IF(G97&lt;25,1,IF(G97&lt;50,2,IF(G97&lt;75,3,4)))</f>
        <v>1</v>
      </c>
      <c r="V97">
        <f t="shared" ref="V97:V128" si="59">IF(H97&lt;25,4,IF(H97&lt;50,3,IF(H97&lt;75,2,1)))</f>
        <v>1</v>
      </c>
      <c r="W97">
        <f t="shared" si="51"/>
        <v>3</v>
      </c>
      <c r="X97">
        <f t="shared" si="52"/>
        <v>1</v>
      </c>
      <c r="Y97">
        <f t="shared" ref="Y97:Y128" si="60">IF(K97&lt;25,1,IF(K97&lt;50,2,IF(K97&lt;75,3,4)))</f>
        <v>2</v>
      </c>
      <c r="Z97">
        <f t="shared" si="53"/>
        <v>4</v>
      </c>
      <c r="AA97">
        <f t="shared" ref="AA97:AA128" si="61">IF(N97&lt;5,1,IF(N97&lt;10,2,IF(N97&lt;20,3,4)))</f>
        <v>2</v>
      </c>
      <c r="AB97">
        <f t="shared" ref="AB97:AB128" si="62">IF(O97&lt;35,1,IF(O97&lt;60,2,IF(O97&lt;80,3,4)))</f>
        <v>4</v>
      </c>
      <c r="AC97">
        <f t="shared" ref="AC97:AC128" si="63">0.0833*Q97+R97*0.0833+S97*0.0833+T97*0.0833+V97*0.0833+W97*0.0833+X97*0.0833+Y97*0.0833+Z97*0.0833+U97*0.0833+AA97*0.0833+AB97*0.0833</f>
        <v>2.1657999999999999</v>
      </c>
      <c r="AD97">
        <f t="shared" ref="AD97:AD128" si="64">IF(AC97&lt;=1.5,1,IF(AC97&lt;=2.5,2,IF(AC97&lt;3.5,3,4)))</f>
        <v>2</v>
      </c>
      <c r="AE97" t="str">
        <f t="shared" ref="AE97:AE128" si="65">IF(AD97=1,"Less Suitable",IF(AD97=2,"Moderatly Suitable",IF(AD97=3,"Highly Suitable","Very Highly Suitable")))</f>
        <v>Moderatly Suitable</v>
      </c>
      <c r="AF97" s="15">
        <f t="shared" ref="AF97:AF128" si="66">_xlfn.PERCENTRANK.INC(AC:AC,AC97)</f>
        <v>0.182</v>
      </c>
      <c r="AG97" t="str">
        <f t="shared" ref="AG97:AG128" si="67">IF(AF97&gt;0.8, "Very High", IF(AND(AF97&lt;=0.8,AF97&gt;0.6), "High", IF(AND(AF97&lt;=0.6, AF97&gt;0.4),"Moderate",IF(AND(AF97&lt;=0.4, AF97&gt;0.2),"Low", "Very Low"))))</f>
        <v>Very Low</v>
      </c>
    </row>
    <row r="98" spans="1:33" x14ac:dyDescent="0.25">
      <c r="A98" t="str">
        <f>INDEX(Aquifer!A:A,MATCH(B98,Aquifer!C:C,0))</f>
        <v>himachal pradesh</v>
      </c>
      <c r="B98" s="19" t="s">
        <v>507</v>
      </c>
      <c r="C98" s="12">
        <v>5.1804054702666003</v>
      </c>
      <c r="D98" s="7">
        <f>INDEX(Aquifer!L:L,MATCH(B98,Aquifer!C:C,0))*100</f>
        <v>113.35250616269515</v>
      </c>
      <c r="E98" s="7">
        <v>44.4</v>
      </c>
      <c r="F98" s="7">
        <v>44.547869409903683</v>
      </c>
      <c r="G98" s="1">
        <v>28.04</v>
      </c>
      <c r="H98" s="8">
        <v>99</v>
      </c>
      <c r="I98" s="8">
        <f>INDEX(Aquifer!H:H,MATCH(B98,Aquifer!C:C,0))</f>
        <v>0</v>
      </c>
      <c r="J98" s="8">
        <f>INDEX(surface_water_body!E:E,MATCH(B98,surface_water_body!A:A,0))</f>
        <v>6.5445691177144452E-2</v>
      </c>
      <c r="K98" s="8">
        <f>INDEX(Aquifer!J:J,MATCH(B98,Aquifer!C:C,0))*100</f>
        <v>45.201610511138682</v>
      </c>
      <c r="L98" s="8">
        <f>(INDEX(Tariff!D:D,MATCH(Adaptation!A98,Tariff!A:A,0)))*100</f>
        <v>0</v>
      </c>
      <c r="N98" s="8">
        <v>8.5509688726131827</v>
      </c>
      <c r="O98" s="1">
        <v>91.25</v>
      </c>
      <c r="Q98">
        <f t="shared" si="54"/>
        <v>3</v>
      </c>
      <c r="R98">
        <f t="shared" si="55"/>
        <v>1</v>
      </c>
      <c r="S98">
        <f t="shared" si="56"/>
        <v>2</v>
      </c>
      <c r="T98">
        <f t="shared" si="57"/>
        <v>2</v>
      </c>
      <c r="U98">
        <f t="shared" si="58"/>
        <v>2</v>
      </c>
      <c r="V98">
        <f t="shared" si="59"/>
        <v>1</v>
      </c>
      <c r="W98">
        <f t="shared" si="51"/>
        <v>4</v>
      </c>
      <c r="X98">
        <f t="shared" si="52"/>
        <v>1</v>
      </c>
      <c r="Y98">
        <f t="shared" si="60"/>
        <v>2</v>
      </c>
      <c r="Z98">
        <f t="shared" si="53"/>
        <v>1</v>
      </c>
      <c r="AA98">
        <f t="shared" si="61"/>
        <v>2</v>
      </c>
      <c r="AB98">
        <f t="shared" si="62"/>
        <v>4</v>
      </c>
      <c r="AC98">
        <f t="shared" si="63"/>
        <v>2.0825</v>
      </c>
      <c r="AD98">
        <f t="shared" si="64"/>
        <v>2</v>
      </c>
      <c r="AE98" t="str">
        <f t="shared" si="65"/>
        <v>Moderatly Suitable</v>
      </c>
      <c r="AF98" s="15">
        <f t="shared" si="66"/>
        <v>0.13400000000000001</v>
      </c>
      <c r="AG98" t="str">
        <f t="shared" si="67"/>
        <v>Very Low</v>
      </c>
    </row>
    <row r="99" spans="1:33" x14ac:dyDescent="0.25">
      <c r="A99" t="str">
        <f>INDEX(Aquifer!A:A,MATCH(B99,Aquifer!C:C,0))</f>
        <v>gujarat</v>
      </c>
      <c r="B99" s="19" t="s">
        <v>215</v>
      </c>
      <c r="C99" s="12">
        <v>5.5431966805134998</v>
      </c>
      <c r="D99" s="7">
        <f>INDEX(Aquifer!L:L,MATCH(B99,Aquifer!C:C,0))*100</f>
        <v>152.93892214167442</v>
      </c>
      <c r="E99" s="7">
        <v>76.5</v>
      </c>
      <c r="F99" s="7">
        <v>77.040054310930088</v>
      </c>
      <c r="G99" s="1">
        <v>97.47</v>
      </c>
      <c r="H99" s="8">
        <v>100</v>
      </c>
      <c r="I99" s="8">
        <f>INDEX(Aquifer!H:H,MATCH(B99,Aquifer!C:C,0))</f>
        <v>108.2</v>
      </c>
      <c r="J99" s="8">
        <f>INDEX(surface_water_body!E:E,MATCH(B99,surface_water_body!A:A,0))</f>
        <v>1.3292523205626907</v>
      </c>
      <c r="K99" s="8">
        <f>INDEX(Aquifer!J:J,MATCH(B99,Aquifer!C:C,0))*100</f>
        <v>77.444832117449806</v>
      </c>
      <c r="L99" s="8">
        <f>(INDEX(Tariff!D:D,MATCH(Adaptation!A380,Tariff!A:A,0)))*100</f>
        <v>0</v>
      </c>
      <c r="N99" s="8">
        <v>36.9</v>
      </c>
      <c r="O99" s="1">
        <v>83.67</v>
      </c>
      <c r="Q99">
        <f t="shared" si="54"/>
        <v>4</v>
      </c>
      <c r="R99">
        <f t="shared" si="55"/>
        <v>2</v>
      </c>
      <c r="S99">
        <f t="shared" si="56"/>
        <v>4</v>
      </c>
      <c r="T99">
        <f t="shared" si="57"/>
        <v>4</v>
      </c>
      <c r="U99">
        <f t="shared" si="58"/>
        <v>4</v>
      </c>
      <c r="V99">
        <f t="shared" si="59"/>
        <v>1</v>
      </c>
      <c r="W99">
        <f t="shared" si="51"/>
        <v>1</v>
      </c>
      <c r="X99">
        <f t="shared" si="52"/>
        <v>2</v>
      </c>
      <c r="Y99">
        <f t="shared" si="60"/>
        <v>4</v>
      </c>
      <c r="Z99">
        <f t="shared" si="53"/>
        <v>1</v>
      </c>
      <c r="AA99">
        <f t="shared" si="61"/>
        <v>4</v>
      </c>
      <c r="AB99">
        <f t="shared" si="62"/>
        <v>4</v>
      </c>
      <c r="AC99">
        <f t="shared" si="63"/>
        <v>2.9155000000000002</v>
      </c>
      <c r="AD99">
        <f t="shared" si="64"/>
        <v>3</v>
      </c>
      <c r="AE99" t="str">
        <f t="shared" si="65"/>
        <v>Highly Suitable</v>
      </c>
      <c r="AF99" s="15">
        <f t="shared" si="66"/>
        <v>0.90300000000000002</v>
      </c>
      <c r="AG99" t="str">
        <f t="shared" si="67"/>
        <v>Very High</v>
      </c>
    </row>
    <row r="100" spans="1:33" x14ac:dyDescent="0.25">
      <c r="A100" t="str">
        <f>INDEX(Aquifer!A:A,MATCH(B100,Aquifer!C:C,0))</f>
        <v>manipur</v>
      </c>
      <c r="B100" s="19" t="s">
        <v>15</v>
      </c>
      <c r="C100" s="12">
        <v>4.6931076332892001</v>
      </c>
      <c r="D100" s="7">
        <f>INDEX(Aquifer!L:L,MATCH(B100,Aquifer!C:C,0))*100</f>
        <v>100</v>
      </c>
      <c r="E100" s="7">
        <v>3</v>
      </c>
      <c r="F100" s="7">
        <v>38.193403298350823</v>
      </c>
      <c r="G100" s="1">
        <v>0.01</v>
      </c>
      <c r="H100" s="8">
        <v>99</v>
      </c>
      <c r="I100" s="8">
        <f>INDEX(Aquifer!H:H,MATCH(B100,Aquifer!C:C,0))</f>
        <v>5.69</v>
      </c>
      <c r="J100" s="8">
        <f>INDEX(surface_water_body!E:E,MATCH(B100,surface_water_body!A:A,0))</f>
        <v>15.961836743497109</v>
      </c>
      <c r="K100" s="8">
        <f>INDEX(Aquifer!J:J,MATCH(B100,Aquifer!C:C,0))*100</f>
        <v>100</v>
      </c>
      <c r="L100" s="8">
        <f>(INDEX(Tariff!D:D,MATCH(Adaptation!A100,Tariff!A:A,0)))*100</f>
        <v>459.99999999999994</v>
      </c>
      <c r="N100" s="8">
        <v>2</v>
      </c>
      <c r="O100" s="1">
        <v>84.56</v>
      </c>
      <c r="Q100">
        <f t="shared" si="54"/>
        <v>3</v>
      </c>
      <c r="R100">
        <f t="shared" si="55"/>
        <v>1</v>
      </c>
      <c r="S100">
        <f t="shared" si="56"/>
        <v>1</v>
      </c>
      <c r="T100">
        <f t="shared" si="57"/>
        <v>2</v>
      </c>
      <c r="U100">
        <f t="shared" si="58"/>
        <v>1</v>
      </c>
      <c r="V100">
        <f t="shared" si="59"/>
        <v>1</v>
      </c>
      <c r="W100">
        <f t="shared" si="51"/>
        <v>4</v>
      </c>
      <c r="X100">
        <f t="shared" si="52"/>
        <v>4</v>
      </c>
      <c r="Y100">
        <f t="shared" si="60"/>
        <v>4</v>
      </c>
      <c r="Z100">
        <f t="shared" si="53"/>
        <v>4</v>
      </c>
      <c r="AA100">
        <f t="shared" si="61"/>
        <v>1</v>
      </c>
      <c r="AB100">
        <f t="shared" si="62"/>
        <v>4</v>
      </c>
      <c r="AC100">
        <f t="shared" si="63"/>
        <v>2.4990000000000001</v>
      </c>
      <c r="AD100">
        <f t="shared" si="64"/>
        <v>2</v>
      </c>
      <c r="AE100" t="str">
        <f t="shared" si="65"/>
        <v>Moderatly Suitable</v>
      </c>
      <c r="AF100" s="15">
        <f t="shared" si="66"/>
        <v>0.53500000000000003</v>
      </c>
      <c r="AG100" t="str">
        <f t="shared" si="67"/>
        <v>Moderate</v>
      </c>
    </row>
    <row r="101" spans="1:33" x14ac:dyDescent="0.25">
      <c r="A101" t="str">
        <f>INDEX(Aquifer!A:A,MATCH(B101,Aquifer!C:C,0))</f>
        <v>maharashtra</v>
      </c>
      <c r="B101" s="19" t="s">
        <v>64</v>
      </c>
      <c r="C101" s="12">
        <v>5.3441989361043003</v>
      </c>
      <c r="D101" s="7">
        <f>INDEX(Aquifer!L:L,MATCH(B101,Aquifer!C:C,0))*100</f>
        <v>148.85861711236245</v>
      </c>
      <c r="E101" s="7">
        <v>0</v>
      </c>
      <c r="F101" s="7">
        <v>72.054326188705701</v>
      </c>
      <c r="G101" s="1">
        <v>94.54</v>
      </c>
      <c r="H101" s="8">
        <v>99</v>
      </c>
      <c r="I101" s="8">
        <f>INDEX(Aquifer!H:H,MATCH(B101,Aquifer!C:C,0))</f>
        <v>71.64</v>
      </c>
      <c r="J101" s="8">
        <f>INDEX(surface_water_body!E:E,MATCH(B101,surface_water_body!A:A,0))</f>
        <v>3.3637260079174323</v>
      </c>
      <c r="K101" s="8">
        <f>INDEX(Aquifer!J:J,MATCH(B101,Aquifer!C:C,0))*100</f>
        <v>66.888982488462503</v>
      </c>
      <c r="L101" s="8">
        <f>(INDEX(Tariff!D:D,MATCH(Adaptation!A37,Tariff!A:A,0)))*100</f>
        <v>465.00000000000006</v>
      </c>
      <c r="N101" s="8">
        <v>10.64</v>
      </c>
      <c r="O101" s="1">
        <v>81.8</v>
      </c>
      <c r="Q101">
        <f t="shared" si="54"/>
        <v>4</v>
      </c>
      <c r="R101">
        <f t="shared" si="55"/>
        <v>2</v>
      </c>
      <c r="S101">
        <f t="shared" si="56"/>
        <v>1</v>
      </c>
      <c r="T101">
        <f t="shared" si="57"/>
        <v>4</v>
      </c>
      <c r="U101">
        <f t="shared" si="58"/>
        <v>4</v>
      </c>
      <c r="V101">
        <f t="shared" si="59"/>
        <v>1</v>
      </c>
      <c r="W101">
        <f t="shared" si="51"/>
        <v>2</v>
      </c>
      <c r="X101">
        <f t="shared" si="52"/>
        <v>3</v>
      </c>
      <c r="Y101">
        <f t="shared" si="60"/>
        <v>3</v>
      </c>
      <c r="Z101">
        <f t="shared" si="53"/>
        <v>4</v>
      </c>
      <c r="AA101">
        <f t="shared" si="61"/>
        <v>3</v>
      </c>
      <c r="AB101">
        <f t="shared" si="62"/>
        <v>4</v>
      </c>
      <c r="AC101">
        <f t="shared" si="63"/>
        <v>2.9155000000000002</v>
      </c>
      <c r="AD101">
        <f t="shared" si="64"/>
        <v>3</v>
      </c>
      <c r="AE101" t="str">
        <f t="shared" si="65"/>
        <v>Highly Suitable</v>
      </c>
      <c r="AF101" s="15">
        <f t="shared" si="66"/>
        <v>0.90300000000000002</v>
      </c>
      <c r="AG101" t="str">
        <f t="shared" si="67"/>
        <v>Very High</v>
      </c>
    </row>
    <row r="102" spans="1:33" x14ac:dyDescent="0.25">
      <c r="A102" t="str">
        <f>INDEX(Aquifer!A:A,MATCH(B102,Aquifer!C:C,0))</f>
        <v>uttar pradesh</v>
      </c>
      <c r="B102" s="19" t="s">
        <v>150</v>
      </c>
      <c r="C102" s="12">
        <v>4.8646873900081999</v>
      </c>
      <c r="D102" s="7">
        <f>INDEX(Aquifer!L:L,MATCH(B102,Aquifer!C:C,0))*100</f>
        <v>183.92765789991475</v>
      </c>
      <c r="E102" s="7">
        <v>85.8</v>
      </c>
      <c r="F102" s="7">
        <v>75.13057993646008</v>
      </c>
      <c r="G102" s="1">
        <v>78.06</v>
      </c>
      <c r="H102" s="8">
        <v>60</v>
      </c>
      <c r="I102" s="8">
        <f>INDEX(Aquifer!H:H,MATCH(B102,Aquifer!C:C,0))</f>
        <v>80.41</v>
      </c>
      <c r="J102" s="8">
        <f>INDEX(surface_water_body!E:E,MATCH(B102,surface_water_body!A:A,0))</f>
        <v>0.2242375326917222</v>
      </c>
      <c r="K102" s="8">
        <f>INDEX(Aquifer!J:J,MATCH(B102,Aquifer!C:C,0))*100</f>
        <v>82.136286870961399</v>
      </c>
      <c r="L102" s="8">
        <f>(INDEX(Tariff!D:D,MATCH(Adaptation!A11,Tariff!A:A,0)))*100</f>
        <v>95</v>
      </c>
      <c r="N102" s="8">
        <v>7.8</v>
      </c>
      <c r="O102" s="1">
        <v>86.545202060000008</v>
      </c>
      <c r="Q102">
        <f t="shared" si="54"/>
        <v>3</v>
      </c>
      <c r="R102">
        <f t="shared" si="55"/>
        <v>3</v>
      </c>
      <c r="S102">
        <f t="shared" si="56"/>
        <v>4</v>
      </c>
      <c r="T102">
        <f t="shared" si="57"/>
        <v>4</v>
      </c>
      <c r="U102">
        <f t="shared" si="58"/>
        <v>4</v>
      </c>
      <c r="V102">
        <f t="shared" si="59"/>
        <v>2</v>
      </c>
      <c r="W102">
        <f t="shared" si="51"/>
        <v>2</v>
      </c>
      <c r="X102">
        <f t="shared" si="52"/>
        <v>1</v>
      </c>
      <c r="Y102">
        <f t="shared" si="60"/>
        <v>4</v>
      </c>
      <c r="Z102">
        <f t="shared" si="53"/>
        <v>2</v>
      </c>
      <c r="AA102">
        <f t="shared" si="61"/>
        <v>2</v>
      </c>
      <c r="AB102">
        <f t="shared" si="62"/>
        <v>4</v>
      </c>
      <c r="AC102">
        <f t="shared" si="63"/>
        <v>2.9155000000000002</v>
      </c>
      <c r="AD102">
        <f t="shared" si="64"/>
        <v>3</v>
      </c>
      <c r="AE102" t="str">
        <f t="shared" si="65"/>
        <v>Highly Suitable</v>
      </c>
      <c r="AF102" s="15">
        <f t="shared" si="66"/>
        <v>0.90300000000000002</v>
      </c>
      <c r="AG102" t="str">
        <f t="shared" si="67"/>
        <v>Very High</v>
      </c>
    </row>
    <row r="103" spans="1:33" x14ac:dyDescent="0.25">
      <c r="A103" t="str">
        <f>INDEX(Aquifer!A:A,MATCH(B103,Aquifer!C:C,0))</f>
        <v>uttar pradesh</v>
      </c>
      <c r="B103" s="19" t="s">
        <v>505</v>
      </c>
      <c r="C103" s="12">
        <v>4.7792338925553999</v>
      </c>
      <c r="D103" s="7">
        <f>INDEX(Aquifer!L:L,MATCH(B103,Aquifer!C:C,0))*100</f>
        <v>163.17687532858025</v>
      </c>
      <c r="E103" s="7">
        <v>80.8</v>
      </c>
      <c r="F103" s="7">
        <v>72.751499000666229</v>
      </c>
      <c r="G103" s="1">
        <v>68.64</v>
      </c>
      <c r="H103" s="8">
        <v>2</v>
      </c>
      <c r="I103" s="8">
        <f>INDEX(Aquifer!H:H,MATCH(B103,Aquifer!C:C,0))</f>
        <v>63.71</v>
      </c>
      <c r="J103" s="8">
        <f>INDEX(surface_water_body!E:E,MATCH(B103,surface_water_body!A:A,0))</f>
        <v>0.19330224032946264</v>
      </c>
      <c r="K103" s="8">
        <f>INDEX(Aquifer!J:J,MATCH(B103,Aquifer!C:C,0))*100</f>
        <v>72.458189230280851</v>
      </c>
      <c r="L103" s="8">
        <f>(INDEX(Tariff!D:D,MATCH(Adaptation!A48,Tariff!A:A,0)))*100</f>
        <v>95</v>
      </c>
      <c r="N103" s="8">
        <v>6</v>
      </c>
      <c r="O103" s="1">
        <v>94.557764735000006</v>
      </c>
      <c r="Q103">
        <f t="shared" si="54"/>
        <v>3</v>
      </c>
      <c r="R103">
        <f t="shared" si="55"/>
        <v>2</v>
      </c>
      <c r="S103">
        <f t="shared" si="56"/>
        <v>4</v>
      </c>
      <c r="T103">
        <f t="shared" si="57"/>
        <v>4</v>
      </c>
      <c r="U103">
        <f t="shared" si="58"/>
        <v>3</v>
      </c>
      <c r="V103">
        <f t="shared" si="59"/>
        <v>4</v>
      </c>
      <c r="W103">
        <f t="shared" si="51"/>
        <v>3</v>
      </c>
      <c r="X103">
        <f t="shared" si="52"/>
        <v>1</v>
      </c>
      <c r="Y103">
        <f t="shared" si="60"/>
        <v>3</v>
      </c>
      <c r="Z103">
        <f t="shared" si="53"/>
        <v>2</v>
      </c>
      <c r="AA103">
        <f t="shared" si="61"/>
        <v>2</v>
      </c>
      <c r="AB103">
        <f t="shared" si="62"/>
        <v>4</v>
      </c>
      <c r="AC103">
        <f t="shared" si="63"/>
        <v>2.9155000000000002</v>
      </c>
      <c r="AD103">
        <f t="shared" si="64"/>
        <v>3</v>
      </c>
      <c r="AE103" t="str">
        <f t="shared" si="65"/>
        <v>Highly Suitable</v>
      </c>
      <c r="AF103" s="15">
        <f t="shared" si="66"/>
        <v>0.90300000000000002</v>
      </c>
      <c r="AG103" t="str">
        <f t="shared" si="67"/>
        <v>Very High</v>
      </c>
    </row>
    <row r="104" spans="1:33" x14ac:dyDescent="0.25">
      <c r="A104" t="str">
        <f>INDEX(Aquifer!A:A,MATCH(B104,Aquifer!C:C,0))</f>
        <v>uttar pradesh</v>
      </c>
      <c r="B104" s="19" t="s">
        <v>545</v>
      </c>
      <c r="C104" s="12">
        <v>4.8329505500553003</v>
      </c>
      <c r="D104" s="7">
        <f>INDEX(Aquifer!L:L,MATCH(B104,Aquifer!C:C,0))*100</f>
        <v>176.16154395997143</v>
      </c>
      <c r="E104" s="7">
        <v>100</v>
      </c>
      <c r="F104" s="7">
        <v>78.990518286162398</v>
      </c>
      <c r="G104" s="1">
        <v>78.22</v>
      </c>
      <c r="H104" s="8">
        <v>30</v>
      </c>
      <c r="I104" s="8">
        <f>INDEX(Aquifer!H:H,MATCH(B104,Aquifer!C:C,0))</f>
        <v>95.56</v>
      </c>
      <c r="J104" s="8">
        <f>INDEX(surface_water_body!E:E,MATCH(B104,surface_water_body!A:A,0))</f>
        <v>8.5586732202710902E-2</v>
      </c>
      <c r="K104" s="8">
        <f>INDEX(Aquifer!J:J,MATCH(B104,Aquifer!C:C,0))*100</f>
        <v>82.029404834316964</v>
      </c>
      <c r="L104" s="8">
        <f>(INDEX(Tariff!D:D,MATCH(Adaptation!A105,Tariff!A:A,0)))*100</f>
        <v>135</v>
      </c>
      <c r="N104" s="8">
        <v>8.9</v>
      </c>
      <c r="O104" s="1">
        <v>90.577693400000001</v>
      </c>
      <c r="Q104">
        <f t="shared" si="54"/>
        <v>3</v>
      </c>
      <c r="R104">
        <f t="shared" si="55"/>
        <v>2</v>
      </c>
      <c r="S104">
        <f t="shared" si="56"/>
        <v>4</v>
      </c>
      <c r="T104">
        <f t="shared" si="57"/>
        <v>4</v>
      </c>
      <c r="U104">
        <f t="shared" si="58"/>
        <v>4</v>
      </c>
      <c r="V104">
        <f t="shared" si="59"/>
        <v>3</v>
      </c>
      <c r="W104">
        <f t="shared" si="51"/>
        <v>2</v>
      </c>
      <c r="X104">
        <f t="shared" si="52"/>
        <v>1</v>
      </c>
      <c r="Y104">
        <f t="shared" si="60"/>
        <v>4</v>
      </c>
      <c r="Z104">
        <f t="shared" si="53"/>
        <v>2</v>
      </c>
      <c r="AA104">
        <f t="shared" si="61"/>
        <v>2</v>
      </c>
      <c r="AB104">
        <f t="shared" si="62"/>
        <v>4</v>
      </c>
      <c r="AC104">
        <f t="shared" si="63"/>
        <v>2.9155000000000002</v>
      </c>
      <c r="AD104">
        <f t="shared" si="64"/>
        <v>3</v>
      </c>
      <c r="AE104" t="str">
        <f t="shared" si="65"/>
        <v>Highly Suitable</v>
      </c>
      <c r="AF104" s="15">
        <f t="shared" si="66"/>
        <v>0.90300000000000002</v>
      </c>
      <c r="AG104" t="str">
        <f t="shared" si="67"/>
        <v>Very High</v>
      </c>
    </row>
    <row r="105" spans="1:33" x14ac:dyDescent="0.25">
      <c r="A105" t="str">
        <f>INDEX(Aquifer!A:A,MATCH(B105,Aquifer!C:C,0))</f>
        <v>uttar pradesh</v>
      </c>
      <c r="B105" s="19" t="s">
        <v>644</v>
      </c>
      <c r="C105" s="12">
        <v>4.7634273434379999</v>
      </c>
      <c r="D105" s="7">
        <f>INDEX(Aquifer!L:L,MATCH(B105,Aquifer!C:C,0))*100</f>
        <v>177.23253320135279</v>
      </c>
      <c r="E105" s="7">
        <v>88.2</v>
      </c>
      <c r="F105" s="7">
        <v>70.018192231243475</v>
      </c>
      <c r="G105" s="1">
        <v>83.23</v>
      </c>
      <c r="H105" s="8">
        <v>41</v>
      </c>
      <c r="I105" s="8">
        <f>INDEX(Aquifer!H:H,MATCH(B105,Aquifer!C:C,0))</f>
        <v>60.11</v>
      </c>
      <c r="J105" s="8">
        <f>INDEX(surface_water_body!E:E,MATCH(B105,surface_water_body!A:A,0))</f>
        <v>0.28924288465001802</v>
      </c>
      <c r="K105" s="8">
        <f>INDEX(Aquifer!J:J,MATCH(B105,Aquifer!C:C,0))*100</f>
        <v>60.458111201432288</v>
      </c>
      <c r="L105" s="8">
        <f>(INDEX(Tariff!D:D,MATCH(Adaptation!A220,Tariff!A:A,0)))*100</f>
        <v>95</v>
      </c>
      <c r="N105" s="8">
        <v>5.0199999999999996</v>
      </c>
      <c r="O105" s="1">
        <v>96.495839690000011</v>
      </c>
      <c r="Q105">
        <f t="shared" si="54"/>
        <v>3</v>
      </c>
      <c r="R105">
        <f t="shared" si="55"/>
        <v>2</v>
      </c>
      <c r="S105">
        <f t="shared" si="56"/>
        <v>4</v>
      </c>
      <c r="T105">
        <f t="shared" si="57"/>
        <v>4</v>
      </c>
      <c r="U105">
        <f t="shared" si="58"/>
        <v>4</v>
      </c>
      <c r="V105">
        <f t="shared" si="59"/>
        <v>3</v>
      </c>
      <c r="W105">
        <f t="shared" si="51"/>
        <v>3</v>
      </c>
      <c r="X105">
        <f t="shared" si="52"/>
        <v>1</v>
      </c>
      <c r="Y105">
        <f t="shared" si="60"/>
        <v>3</v>
      </c>
      <c r="Z105">
        <f t="shared" si="53"/>
        <v>2</v>
      </c>
      <c r="AA105">
        <f t="shared" si="61"/>
        <v>2</v>
      </c>
      <c r="AB105">
        <f t="shared" si="62"/>
        <v>4</v>
      </c>
      <c r="AC105">
        <f t="shared" si="63"/>
        <v>2.9155000000000002</v>
      </c>
      <c r="AD105">
        <f t="shared" si="64"/>
        <v>3</v>
      </c>
      <c r="AE105" t="str">
        <f t="shared" si="65"/>
        <v>Highly Suitable</v>
      </c>
      <c r="AF105" s="15">
        <f t="shared" si="66"/>
        <v>0.90300000000000002</v>
      </c>
      <c r="AG105" t="str">
        <f t="shared" si="67"/>
        <v>Very High</v>
      </c>
    </row>
    <row r="106" spans="1:33" x14ac:dyDescent="0.25">
      <c r="A106" t="str">
        <f>INDEX(Aquifer!A:A,MATCH(B106,Aquifer!C:C,0))</f>
        <v>uttar pradesh</v>
      </c>
      <c r="B106" s="19" t="s">
        <v>618</v>
      </c>
      <c r="C106" s="12">
        <v>4.8827983454529997</v>
      </c>
      <c r="D106" s="7">
        <f>INDEX(Aquifer!L:L,MATCH(B106,Aquifer!C:C,0))*100</f>
        <v>180.84016915473583</v>
      </c>
      <c r="E106" s="7">
        <v>82.3</v>
      </c>
      <c r="F106" s="7">
        <v>72.415052977712818</v>
      </c>
      <c r="G106" s="1">
        <v>70.25</v>
      </c>
      <c r="H106" s="8">
        <v>31</v>
      </c>
      <c r="I106" s="8">
        <f>INDEX(Aquifer!H:H,MATCH(B106,Aquifer!C:C,0))</f>
        <v>71.31</v>
      </c>
      <c r="J106" s="8">
        <f>INDEX(surface_water_body!E:E,MATCH(B106,surface_water_body!A:A,0))</f>
        <v>0.59807361441632478</v>
      </c>
      <c r="K106" s="8">
        <f>INDEX(Aquifer!J:J,MATCH(B106,Aquifer!C:C,0))*100</f>
        <v>68.74382369350009</v>
      </c>
      <c r="L106" s="8">
        <f>(INDEX(Tariff!D:D,MATCH(Adaptation!A272,Tariff!A:A,0)))*100</f>
        <v>155</v>
      </c>
      <c r="N106" s="8">
        <v>5.5</v>
      </c>
      <c r="O106" s="1">
        <v>97.300224643999996</v>
      </c>
      <c r="Q106">
        <f t="shared" si="54"/>
        <v>3</v>
      </c>
      <c r="R106">
        <f t="shared" si="55"/>
        <v>3</v>
      </c>
      <c r="S106">
        <f t="shared" si="56"/>
        <v>4</v>
      </c>
      <c r="T106">
        <f t="shared" si="57"/>
        <v>4</v>
      </c>
      <c r="U106">
        <f t="shared" si="58"/>
        <v>3</v>
      </c>
      <c r="V106">
        <f t="shared" si="59"/>
        <v>3</v>
      </c>
      <c r="W106">
        <f t="shared" si="51"/>
        <v>2</v>
      </c>
      <c r="X106">
        <f t="shared" si="52"/>
        <v>1</v>
      </c>
      <c r="Y106">
        <f t="shared" si="60"/>
        <v>3</v>
      </c>
      <c r="Z106">
        <f t="shared" si="53"/>
        <v>3</v>
      </c>
      <c r="AA106">
        <f t="shared" si="61"/>
        <v>2</v>
      </c>
      <c r="AB106">
        <f t="shared" si="62"/>
        <v>4</v>
      </c>
      <c r="AC106">
        <f t="shared" si="63"/>
        <v>2.9155000000000002</v>
      </c>
      <c r="AD106">
        <f t="shared" si="64"/>
        <v>3</v>
      </c>
      <c r="AE106" t="str">
        <f t="shared" si="65"/>
        <v>Highly Suitable</v>
      </c>
      <c r="AF106" s="15">
        <f t="shared" si="66"/>
        <v>0.90300000000000002</v>
      </c>
      <c r="AG106" t="str">
        <f t="shared" si="67"/>
        <v>Very High</v>
      </c>
    </row>
    <row r="107" spans="1:33" x14ac:dyDescent="0.25">
      <c r="A107" t="str">
        <f>INDEX(Aquifer!A:A,MATCH(B107,Aquifer!C:C,0))</f>
        <v>uttar pradesh</v>
      </c>
      <c r="B107" s="19" t="s">
        <v>453</v>
      </c>
      <c r="C107" s="12">
        <v>4.8942398747244003</v>
      </c>
      <c r="D107" s="7">
        <f>INDEX(Aquifer!L:L,MATCH(B107,Aquifer!C:C,0))*100</f>
        <v>167.69325874579434</v>
      </c>
      <c r="E107" s="7">
        <v>100</v>
      </c>
      <c r="F107" s="7">
        <v>79.134899642134755</v>
      </c>
      <c r="G107" s="1">
        <v>74.209999999999994</v>
      </c>
      <c r="H107" s="8">
        <v>5</v>
      </c>
      <c r="I107" s="8">
        <f>INDEX(Aquifer!H:H,MATCH(B107,Aquifer!C:C,0))</f>
        <v>71.959999999999994</v>
      </c>
      <c r="J107" s="8">
        <f>INDEX(surface_water_body!E:E,MATCH(B107,surface_water_body!A:A,0))</f>
        <v>0.10724996008814353</v>
      </c>
      <c r="K107" s="8">
        <f>INDEX(Aquifer!J:J,MATCH(B107,Aquifer!C:C,0))*100</f>
        <v>72.363533695361227</v>
      </c>
      <c r="L107" s="8">
        <f>(INDEX(Tariff!D:D,MATCH(Adaptation!A383,Tariff!A:A,0)))*100</f>
        <v>150</v>
      </c>
      <c r="N107" s="8">
        <v>5.8929999999999998</v>
      </c>
      <c r="O107" s="1">
        <v>95.46773331</v>
      </c>
      <c r="Q107">
        <f t="shared" si="54"/>
        <v>3</v>
      </c>
      <c r="R107">
        <f t="shared" si="55"/>
        <v>2</v>
      </c>
      <c r="S107">
        <f t="shared" si="56"/>
        <v>4</v>
      </c>
      <c r="T107">
        <f t="shared" si="57"/>
        <v>4</v>
      </c>
      <c r="U107">
        <f t="shared" si="58"/>
        <v>3</v>
      </c>
      <c r="V107">
        <f t="shared" si="59"/>
        <v>4</v>
      </c>
      <c r="W107">
        <f t="shared" si="51"/>
        <v>2</v>
      </c>
      <c r="X107">
        <f t="shared" si="52"/>
        <v>1</v>
      </c>
      <c r="Y107">
        <f t="shared" si="60"/>
        <v>3</v>
      </c>
      <c r="Z107">
        <f t="shared" si="53"/>
        <v>3</v>
      </c>
      <c r="AA107">
        <f t="shared" si="61"/>
        <v>2</v>
      </c>
      <c r="AB107">
        <f t="shared" si="62"/>
        <v>4</v>
      </c>
      <c r="AC107">
        <f t="shared" si="63"/>
        <v>2.9155000000000002</v>
      </c>
      <c r="AD107">
        <f t="shared" si="64"/>
        <v>3</v>
      </c>
      <c r="AE107" t="str">
        <f t="shared" si="65"/>
        <v>Highly Suitable</v>
      </c>
      <c r="AF107" s="15">
        <f t="shared" si="66"/>
        <v>0.90300000000000002</v>
      </c>
      <c r="AG107" t="str">
        <f t="shared" si="67"/>
        <v>Very High</v>
      </c>
    </row>
    <row r="108" spans="1:33" x14ac:dyDescent="0.25">
      <c r="A108" t="str">
        <f>INDEX(Aquifer!A:A,MATCH(B108,Aquifer!C:C,0))</f>
        <v>uttar pradesh</v>
      </c>
      <c r="B108" s="19" t="s">
        <v>577</v>
      </c>
      <c r="C108" s="12">
        <v>4.7767430416316001</v>
      </c>
      <c r="D108" s="7">
        <f>INDEX(Aquifer!L:L,MATCH(B108,Aquifer!C:C,0))*100</f>
        <v>145.02713742166517</v>
      </c>
      <c r="E108" s="7">
        <v>100</v>
      </c>
      <c r="F108" s="7">
        <v>73.90674222634928</v>
      </c>
      <c r="G108" s="1">
        <v>82.1</v>
      </c>
      <c r="H108" s="8">
        <v>19</v>
      </c>
      <c r="I108" s="8">
        <f>INDEX(Aquifer!H:H,MATCH(B108,Aquifer!C:C,0))</f>
        <v>76.27</v>
      </c>
      <c r="J108" s="8">
        <f>INDEX(surface_water_body!E:E,MATCH(B108,surface_water_body!A:A,0))</f>
        <v>0.33015405294065431</v>
      </c>
      <c r="K108" s="8">
        <f>INDEX(Aquifer!J:J,MATCH(B108,Aquifer!C:C,0))*100</f>
        <v>72.992869662883109</v>
      </c>
      <c r="L108" s="8">
        <f>(INDEX(Tariff!D:D,MATCH(Adaptation!A413,Tariff!A:A,0)))*100</f>
        <v>0</v>
      </c>
      <c r="N108" s="8">
        <v>13.27</v>
      </c>
      <c r="O108" s="1">
        <v>87.039088739999997</v>
      </c>
      <c r="Q108">
        <f t="shared" si="54"/>
        <v>3</v>
      </c>
      <c r="R108">
        <f t="shared" si="55"/>
        <v>2</v>
      </c>
      <c r="S108">
        <f t="shared" si="56"/>
        <v>4</v>
      </c>
      <c r="T108">
        <f t="shared" si="57"/>
        <v>4</v>
      </c>
      <c r="U108">
        <f t="shared" si="58"/>
        <v>4</v>
      </c>
      <c r="V108">
        <f t="shared" si="59"/>
        <v>4</v>
      </c>
      <c r="W108">
        <f t="shared" si="51"/>
        <v>2</v>
      </c>
      <c r="X108">
        <f t="shared" si="52"/>
        <v>1</v>
      </c>
      <c r="Y108">
        <f t="shared" si="60"/>
        <v>3</v>
      </c>
      <c r="Z108">
        <f t="shared" si="53"/>
        <v>1</v>
      </c>
      <c r="AA108">
        <f t="shared" si="61"/>
        <v>3</v>
      </c>
      <c r="AB108">
        <f t="shared" si="62"/>
        <v>4</v>
      </c>
      <c r="AC108">
        <f t="shared" si="63"/>
        <v>2.9155000000000002</v>
      </c>
      <c r="AD108">
        <f t="shared" si="64"/>
        <v>3</v>
      </c>
      <c r="AE108" t="str">
        <f t="shared" si="65"/>
        <v>Highly Suitable</v>
      </c>
      <c r="AF108" s="15">
        <f t="shared" si="66"/>
        <v>0.90300000000000002</v>
      </c>
      <c r="AG108" t="str">
        <f t="shared" si="67"/>
        <v>Very High</v>
      </c>
    </row>
    <row r="109" spans="1:33" x14ac:dyDescent="0.25">
      <c r="A109" t="str">
        <f>INDEX(Aquifer!A:A,MATCH(B109,Aquifer!C:C,0))</f>
        <v>uttar pradesh</v>
      </c>
      <c r="B109" s="19" t="s">
        <v>529</v>
      </c>
      <c r="C109" s="13">
        <v>4.96</v>
      </c>
      <c r="D109" s="7">
        <f>INDEX(Aquifer!L:L,MATCH(B109,Aquifer!C:C,0))*100</f>
        <v>163.61116733880385</v>
      </c>
      <c r="E109" s="7">
        <v>85.4</v>
      </c>
      <c r="F109" s="7">
        <v>74.186599316594865</v>
      </c>
      <c r="G109" s="1">
        <v>66.239999999999995</v>
      </c>
      <c r="H109" s="8">
        <v>2</v>
      </c>
      <c r="I109" s="8">
        <f>INDEX(Aquifer!H:H,MATCH(B109,Aquifer!C:C,0))</f>
        <v>79.790000000000006</v>
      </c>
      <c r="J109" s="8">
        <f>INDEX(surface_water_body!E:E,MATCH(B109,surface_water_body!A:A,0))</f>
        <v>0</v>
      </c>
      <c r="K109" s="8">
        <f>INDEX(Aquifer!J:J,MATCH(B109,Aquifer!C:C,0))*100</f>
        <v>62.290741207736033</v>
      </c>
      <c r="L109" s="8">
        <f>(INDEX(Tariff!D:D,MATCH(Adaptation!A534,Tariff!A:A,0)))*100</f>
        <v>235</v>
      </c>
      <c r="N109" s="8">
        <v>7.64</v>
      </c>
      <c r="O109" s="1">
        <v>98.640480945000007</v>
      </c>
      <c r="Q109">
        <f t="shared" si="54"/>
        <v>3</v>
      </c>
      <c r="R109">
        <f t="shared" si="55"/>
        <v>2</v>
      </c>
      <c r="S109">
        <f t="shared" si="56"/>
        <v>4</v>
      </c>
      <c r="T109">
        <f t="shared" si="57"/>
        <v>4</v>
      </c>
      <c r="U109">
        <f t="shared" si="58"/>
        <v>3</v>
      </c>
      <c r="V109">
        <f t="shared" si="59"/>
        <v>4</v>
      </c>
      <c r="W109">
        <f t="shared" si="51"/>
        <v>2</v>
      </c>
      <c r="X109">
        <f t="shared" si="52"/>
        <v>1</v>
      </c>
      <c r="Y109">
        <f t="shared" si="60"/>
        <v>3</v>
      </c>
      <c r="Z109">
        <f t="shared" si="53"/>
        <v>3</v>
      </c>
      <c r="AA109">
        <f t="shared" si="61"/>
        <v>2</v>
      </c>
      <c r="AB109">
        <f t="shared" si="62"/>
        <v>4</v>
      </c>
      <c r="AC109">
        <f t="shared" si="63"/>
        <v>2.9155000000000002</v>
      </c>
      <c r="AD109">
        <f t="shared" si="64"/>
        <v>3</v>
      </c>
      <c r="AE109" t="str">
        <f t="shared" si="65"/>
        <v>Highly Suitable</v>
      </c>
      <c r="AF109" s="15">
        <f t="shared" si="66"/>
        <v>0.90300000000000002</v>
      </c>
      <c r="AG109" t="str">
        <f t="shared" si="67"/>
        <v>Very High</v>
      </c>
    </row>
    <row r="110" spans="1:33" x14ac:dyDescent="0.25">
      <c r="A110" t="str">
        <f>INDEX(Aquifer!A:A,MATCH(B110,Aquifer!C:C,0))</f>
        <v>assam</v>
      </c>
      <c r="B110" s="19" t="s">
        <v>253</v>
      </c>
      <c r="C110" s="12">
        <v>4.5549907681548003</v>
      </c>
      <c r="D110" s="7">
        <f>INDEX(Aquifer!L:L,MATCH(B110,Aquifer!C:C,0))*100</f>
        <v>150.41406882109371</v>
      </c>
      <c r="E110" s="7">
        <v>1.6</v>
      </c>
      <c r="F110" s="7">
        <v>33.119814887973362</v>
      </c>
      <c r="G110" s="1">
        <v>2.2800000000000002</v>
      </c>
      <c r="H110" s="8">
        <v>1</v>
      </c>
      <c r="I110" s="8">
        <f>INDEX(Aquifer!H:H,MATCH(B110,Aquifer!C:C,0))</f>
        <v>3.42</v>
      </c>
      <c r="J110" s="8">
        <f>INDEX(surface_water_body!E:E,MATCH(B110,surface_water_body!A:A,0))</f>
        <v>0.25906240151886578</v>
      </c>
      <c r="K110" s="8">
        <f>INDEX(Aquifer!J:J,MATCH(B110,Aquifer!C:C,0))*100</f>
        <v>33.297939778129951</v>
      </c>
      <c r="L110" s="8">
        <f>(INDEX(Tariff!D:D,MATCH(Adaptation!A110,Tariff!A:A,0)))*100</f>
        <v>67.5</v>
      </c>
      <c r="N110" s="8">
        <v>1.45</v>
      </c>
      <c r="O110" s="1">
        <v>87.58</v>
      </c>
      <c r="Q110">
        <f t="shared" si="54"/>
        <v>3</v>
      </c>
      <c r="R110">
        <f t="shared" si="55"/>
        <v>2</v>
      </c>
      <c r="S110">
        <f t="shared" si="56"/>
        <v>1</v>
      </c>
      <c r="T110">
        <f t="shared" si="57"/>
        <v>2</v>
      </c>
      <c r="U110">
        <f t="shared" si="58"/>
        <v>1</v>
      </c>
      <c r="V110">
        <f t="shared" si="59"/>
        <v>4</v>
      </c>
      <c r="W110">
        <f t="shared" si="51"/>
        <v>4</v>
      </c>
      <c r="X110">
        <f t="shared" si="52"/>
        <v>1</v>
      </c>
      <c r="Y110">
        <f t="shared" si="60"/>
        <v>2</v>
      </c>
      <c r="Z110">
        <f t="shared" si="53"/>
        <v>1</v>
      </c>
      <c r="AA110">
        <f t="shared" si="61"/>
        <v>1</v>
      </c>
      <c r="AB110">
        <f t="shared" si="62"/>
        <v>4</v>
      </c>
      <c r="AC110">
        <f t="shared" si="63"/>
        <v>2.1657999999999999</v>
      </c>
      <c r="AD110">
        <f t="shared" si="64"/>
        <v>2</v>
      </c>
      <c r="AE110" t="str">
        <f t="shared" si="65"/>
        <v>Moderatly Suitable</v>
      </c>
      <c r="AF110" s="15">
        <f t="shared" si="66"/>
        <v>0.182</v>
      </c>
      <c r="AG110" t="str">
        <f t="shared" si="67"/>
        <v>Very Low</v>
      </c>
    </row>
    <row r="111" spans="1:33" x14ac:dyDescent="0.25">
      <c r="A111" t="str">
        <f>INDEX(Aquifer!A:A,MATCH(B111,Aquifer!C:C,0))</f>
        <v>himachal pradesh</v>
      </c>
      <c r="B111" s="19" t="s">
        <v>508</v>
      </c>
      <c r="C111" s="12">
        <v>4.1974177540511999</v>
      </c>
      <c r="D111" s="7">
        <f>INDEX(Aquifer!L:L,MATCH(B111,Aquifer!C:C,0))*100</f>
        <v>176.06469276008923</v>
      </c>
      <c r="E111" s="7">
        <v>0</v>
      </c>
      <c r="F111" s="7">
        <v>26.916394762489936</v>
      </c>
      <c r="G111" s="1">
        <v>1.6099999999999999</v>
      </c>
      <c r="H111" s="8">
        <v>65</v>
      </c>
      <c r="I111" s="8">
        <f>INDEX(Aquifer!H:H,MATCH(B111,Aquifer!C:C,0))</f>
        <v>0</v>
      </c>
      <c r="J111" s="8">
        <f>INDEX(surface_water_body!E:E,MATCH(B111,surface_water_body!A:A,0))</f>
        <v>5.1653545977335694E-2</v>
      </c>
      <c r="K111" s="8">
        <f>INDEX(Aquifer!J:J,MATCH(B111,Aquifer!C:C,0))*100</f>
        <v>5.6971284727888749</v>
      </c>
      <c r="L111" s="8">
        <f>(INDEX(Tariff!D:D,MATCH(Adaptation!A111,Tariff!A:A,0)))*100</f>
        <v>95</v>
      </c>
      <c r="N111" s="8">
        <v>6.7563734366380288</v>
      </c>
      <c r="O111" s="1">
        <v>93.52</v>
      </c>
      <c r="Q111">
        <f t="shared" si="54"/>
        <v>2</v>
      </c>
      <c r="R111">
        <f t="shared" si="55"/>
        <v>2</v>
      </c>
      <c r="S111">
        <f t="shared" si="56"/>
        <v>1</v>
      </c>
      <c r="T111">
        <f t="shared" si="57"/>
        <v>1</v>
      </c>
      <c r="U111">
        <f t="shared" si="58"/>
        <v>1</v>
      </c>
      <c r="V111">
        <f t="shared" si="59"/>
        <v>2</v>
      </c>
      <c r="W111">
        <f t="shared" si="51"/>
        <v>4</v>
      </c>
      <c r="X111">
        <f t="shared" si="52"/>
        <v>1</v>
      </c>
      <c r="Y111">
        <f t="shared" si="60"/>
        <v>1</v>
      </c>
      <c r="Z111">
        <f t="shared" si="53"/>
        <v>2</v>
      </c>
      <c r="AA111">
        <f t="shared" si="61"/>
        <v>2</v>
      </c>
      <c r="AB111">
        <f t="shared" si="62"/>
        <v>4</v>
      </c>
      <c r="AC111">
        <f t="shared" si="63"/>
        <v>1.9158999999999999</v>
      </c>
      <c r="AD111">
        <f t="shared" si="64"/>
        <v>2</v>
      </c>
      <c r="AE111" t="str">
        <f t="shared" si="65"/>
        <v>Moderatly Suitable</v>
      </c>
      <c r="AF111" s="15">
        <f t="shared" si="66"/>
        <v>5.6000000000000001E-2</v>
      </c>
      <c r="AG111" t="str">
        <f t="shared" si="67"/>
        <v>Very Low</v>
      </c>
    </row>
    <row r="112" spans="1:33" x14ac:dyDescent="0.25">
      <c r="A112" t="str">
        <f>INDEX(Aquifer!A:A,MATCH(B112,Aquifer!C:C,0))</f>
        <v>uttarakhand</v>
      </c>
      <c r="B112" s="19" t="s">
        <v>404</v>
      </c>
      <c r="C112" s="12">
        <v>4.5252907764634003</v>
      </c>
      <c r="D112" s="7">
        <f>INDEX(Aquifer!L:L,MATCH(B112,Aquifer!C:C,0))*100</f>
        <v>150.49265842349305</v>
      </c>
      <c r="E112" s="7">
        <v>0</v>
      </c>
      <c r="F112" s="7">
        <v>35.410396462676033</v>
      </c>
      <c r="G112" s="1">
        <v>0.16999999999999998</v>
      </c>
      <c r="H112" s="8">
        <v>0</v>
      </c>
      <c r="I112" s="8">
        <f>INDEX(Aquifer!H:H,MATCH(B112,Aquifer!C:C,0))</f>
        <v>0</v>
      </c>
      <c r="J112" s="8">
        <f>INDEX(surface_water_body!E:E,MATCH(B112,surface_water_body!A:A,0))</f>
        <v>2.6070513135321521E-3</v>
      </c>
      <c r="K112" s="8">
        <f>INDEX(Aquifer!J:J,MATCH(B112,Aquifer!C:C,0))*100</f>
        <v>3.6460803696798645</v>
      </c>
      <c r="L112" s="8">
        <f>(INDEX(Tariff!D:D,MATCH(Adaptation!A112,Tariff!A:A,0)))*100</f>
        <v>67.5</v>
      </c>
      <c r="N112" s="8">
        <v>18.260966390103931</v>
      </c>
      <c r="O112" s="1">
        <v>93.100490979999989</v>
      </c>
      <c r="Q112">
        <f t="shared" si="54"/>
        <v>3</v>
      </c>
      <c r="R112">
        <f t="shared" si="55"/>
        <v>2</v>
      </c>
      <c r="S112">
        <f t="shared" si="56"/>
        <v>1</v>
      </c>
      <c r="T112">
        <f t="shared" si="57"/>
        <v>2</v>
      </c>
      <c r="U112">
        <f t="shared" si="58"/>
        <v>1</v>
      </c>
      <c r="V112">
        <f t="shared" si="59"/>
        <v>4</v>
      </c>
      <c r="W112">
        <f t="shared" si="51"/>
        <v>4</v>
      </c>
      <c r="X112">
        <f t="shared" si="52"/>
        <v>1</v>
      </c>
      <c r="Y112">
        <f t="shared" si="60"/>
        <v>1</v>
      </c>
      <c r="Z112">
        <f t="shared" si="53"/>
        <v>1</v>
      </c>
      <c r="AA112">
        <f t="shared" si="61"/>
        <v>3</v>
      </c>
      <c r="AB112">
        <f t="shared" si="62"/>
        <v>4</v>
      </c>
      <c r="AC112">
        <f t="shared" si="63"/>
        <v>2.2490999999999999</v>
      </c>
      <c r="AD112">
        <f t="shared" si="64"/>
        <v>2</v>
      </c>
      <c r="AE112" t="str">
        <f t="shared" si="65"/>
        <v>Moderatly Suitable</v>
      </c>
      <c r="AF112" s="15">
        <f t="shared" si="66"/>
        <v>0.25</v>
      </c>
      <c r="AG112" t="str">
        <f t="shared" si="67"/>
        <v>Low</v>
      </c>
    </row>
    <row r="113" spans="1:33" x14ac:dyDescent="0.25">
      <c r="A113" t="str">
        <f>INDEX(Aquifer!A:A,MATCH(B113,Aquifer!C:C,0))</f>
        <v>uttarakhand</v>
      </c>
      <c r="B113" s="19" t="s">
        <v>363</v>
      </c>
      <c r="C113" s="13">
        <v>4.8</v>
      </c>
      <c r="D113" s="7">
        <f>INDEX(Aquifer!L:L,MATCH(B113,Aquifer!C:C,0))*100</f>
        <v>155.7626878366884</v>
      </c>
      <c r="E113" s="7">
        <v>0</v>
      </c>
      <c r="F113" s="7">
        <v>48.01663853387992</v>
      </c>
      <c r="G113" s="1">
        <v>3.47</v>
      </c>
      <c r="H113" s="8">
        <v>0</v>
      </c>
      <c r="I113" s="8">
        <f>INDEX(Aquifer!H:H,MATCH(B113,Aquifer!C:C,0))</f>
        <v>0</v>
      </c>
      <c r="J113" s="8">
        <f>INDEX(surface_water_body!E:E,MATCH(B113,surface_water_body!A:A,0))</f>
        <v>1.6719732775588622E-3</v>
      </c>
      <c r="K113" s="8">
        <f>INDEX(Aquifer!J:J,MATCH(B113,Aquifer!C:C,0))*100</f>
        <v>6.049094222317505</v>
      </c>
      <c r="L113" s="8">
        <f>(INDEX(Tariff!D:D,MATCH(Adaptation!A113,Tariff!A:A,0)))*100</f>
        <v>150</v>
      </c>
      <c r="N113" s="8">
        <v>17.899999999999999</v>
      </c>
      <c r="O113" s="1">
        <v>94.802133729999994</v>
      </c>
      <c r="Q113">
        <f t="shared" si="54"/>
        <v>3</v>
      </c>
      <c r="R113">
        <f t="shared" si="55"/>
        <v>2</v>
      </c>
      <c r="S113">
        <f t="shared" si="56"/>
        <v>1</v>
      </c>
      <c r="T113">
        <f t="shared" si="57"/>
        <v>3</v>
      </c>
      <c r="U113">
        <f t="shared" si="58"/>
        <v>1</v>
      </c>
      <c r="V113">
        <f t="shared" si="59"/>
        <v>4</v>
      </c>
      <c r="W113">
        <f t="shared" si="51"/>
        <v>4</v>
      </c>
      <c r="X113">
        <f t="shared" si="52"/>
        <v>1</v>
      </c>
      <c r="Y113">
        <f t="shared" si="60"/>
        <v>1</v>
      </c>
      <c r="Z113">
        <f t="shared" si="53"/>
        <v>3</v>
      </c>
      <c r="AA113">
        <f t="shared" si="61"/>
        <v>3</v>
      </c>
      <c r="AB113">
        <f t="shared" si="62"/>
        <v>4</v>
      </c>
      <c r="AC113">
        <f t="shared" si="63"/>
        <v>2.4990000000000001</v>
      </c>
      <c r="AD113">
        <f t="shared" si="64"/>
        <v>2</v>
      </c>
      <c r="AE113" t="str">
        <f t="shared" si="65"/>
        <v>Moderatly Suitable</v>
      </c>
      <c r="AF113" s="15">
        <f t="shared" si="66"/>
        <v>0.53500000000000003</v>
      </c>
      <c r="AG113" t="str">
        <f t="shared" si="67"/>
        <v>Moderate</v>
      </c>
    </row>
    <row r="114" spans="1:33" x14ac:dyDescent="0.25">
      <c r="A114" t="str">
        <f>INDEX(Aquifer!A:A,MATCH(B114,Aquifer!C:C,0))</f>
        <v>mizoram</v>
      </c>
      <c r="B114" s="19" t="s">
        <v>278</v>
      </c>
      <c r="C114" s="13">
        <v>4.74</v>
      </c>
      <c r="D114" s="7">
        <f>INDEX(Aquifer!L:L,MATCH(B114,Aquifer!C:C,0))*100</f>
        <v>100</v>
      </c>
      <c r="E114" s="7">
        <v>26.5</v>
      </c>
      <c r="F114" s="7">
        <v>41.406225411512921</v>
      </c>
      <c r="G114" s="1">
        <v>0</v>
      </c>
      <c r="H114" s="8">
        <v>0</v>
      </c>
      <c r="I114" s="8">
        <f>INDEX(Aquifer!H:H,MATCH(B114,Aquifer!C:C,0))</f>
        <v>2.82</v>
      </c>
      <c r="J114" s="8">
        <f>INDEX(surface_water_body!E:E,MATCH(B114,surface_water_body!A:A,0))</f>
        <v>2.0577677881619752E-2</v>
      </c>
      <c r="K114" s="8">
        <f>INDEX(Aquifer!J:J,MATCH(B114,Aquifer!C:C,0))*100</f>
        <v>6.1990779574611965</v>
      </c>
      <c r="L114" s="8">
        <f>(INDEX(Tariff!D:D,MATCH(Adaptation!A114,Tariff!A:A,0)))*100</f>
        <v>67.5</v>
      </c>
      <c r="N114" s="8">
        <v>1.6372311206455261</v>
      </c>
      <c r="O114" s="1">
        <v>97</v>
      </c>
      <c r="Q114">
        <f t="shared" si="54"/>
        <v>3</v>
      </c>
      <c r="R114">
        <f t="shared" si="55"/>
        <v>1</v>
      </c>
      <c r="S114">
        <f t="shared" si="56"/>
        <v>2</v>
      </c>
      <c r="T114">
        <f t="shared" si="57"/>
        <v>2</v>
      </c>
      <c r="U114">
        <f t="shared" si="58"/>
        <v>1</v>
      </c>
      <c r="V114">
        <f t="shared" si="59"/>
        <v>4</v>
      </c>
      <c r="W114">
        <f t="shared" si="51"/>
        <v>4</v>
      </c>
      <c r="X114">
        <f t="shared" si="52"/>
        <v>1</v>
      </c>
      <c r="Y114">
        <f t="shared" si="60"/>
        <v>1</v>
      </c>
      <c r="Z114">
        <f t="shared" si="53"/>
        <v>1</v>
      </c>
      <c r="AA114">
        <f t="shared" si="61"/>
        <v>1</v>
      </c>
      <c r="AB114">
        <f t="shared" si="62"/>
        <v>4</v>
      </c>
      <c r="AC114">
        <f t="shared" si="63"/>
        <v>2.0824999999999996</v>
      </c>
      <c r="AD114">
        <f t="shared" si="64"/>
        <v>2</v>
      </c>
      <c r="AE114" t="str">
        <f t="shared" si="65"/>
        <v>Moderatly Suitable</v>
      </c>
      <c r="AF114" s="15">
        <f t="shared" si="66"/>
        <v>0.11799999999999999</v>
      </c>
      <c r="AG114" t="str">
        <f t="shared" si="67"/>
        <v>Very Low</v>
      </c>
    </row>
    <row r="115" spans="1:33" x14ac:dyDescent="0.25">
      <c r="A115" t="str">
        <f>INDEX(Aquifer!A:A,MATCH(B115,Aquifer!C:C,0))</f>
        <v>karnataka</v>
      </c>
      <c r="B115" s="19" t="s">
        <v>669</v>
      </c>
      <c r="C115" s="13">
        <v>5.24</v>
      </c>
      <c r="D115" s="7">
        <f>INDEX(Aquifer!L:L,MATCH(B115,Aquifer!C:C,0))*100</f>
        <v>113.50050105529523</v>
      </c>
      <c r="E115" s="7">
        <v>30.9</v>
      </c>
      <c r="F115" s="7">
        <v>59.497230751571152</v>
      </c>
      <c r="G115" s="1">
        <v>61.39</v>
      </c>
      <c r="H115" s="8">
        <v>99</v>
      </c>
      <c r="I115" s="8">
        <f>INDEX(Aquifer!H:H,MATCH(B115,Aquifer!C:C,0))</f>
        <v>96.53</v>
      </c>
      <c r="J115" s="8">
        <f>INDEX(surface_water_body!E:E,MATCH(B115,surface_water_body!A:A,0))</f>
        <v>1.4272900157847154E-2</v>
      </c>
      <c r="K115" s="8">
        <f>INDEX(Aquifer!J:J,MATCH(B115,Aquifer!C:C,0))*100</f>
        <v>31.34281217264051</v>
      </c>
      <c r="L115" s="8">
        <f>(INDEX(Tariff!D:D,MATCH(Adaptation!A115,Tariff!A:A,0)))*100</f>
        <v>290</v>
      </c>
      <c r="N115" s="8">
        <v>9.4</v>
      </c>
      <c r="O115" s="1">
        <v>89.640000000000015</v>
      </c>
      <c r="Q115">
        <f t="shared" si="54"/>
        <v>3</v>
      </c>
      <c r="R115">
        <f t="shared" si="55"/>
        <v>1</v>
      </c>
      <c r="S115">
        <f t="shared" si="56"/>
        <v>2</v>
      </c>
      <c r="T115">
        <f t="shared" si="57"/>
        <v>3</v>
      </c>
      <c r="U115">
        <f t="shared" si="58"/>
        <v>3</v>
      </c>
      <c r="V115">
        <f t="shared" si="59"/>
        <v>1</v>
      </c>
      <c r="W115">
        <f t="shared" si="51"/>
        <v>2</v>
      </c>
      <c r="X115">
        <f t="shared" si="52"/>
        <v>1</v>
      </c>
      <c r="Y115">
        <f t="shared" si="60"/>
        <v>2</v>
      </c>
      <c r="Z115">
        <f t="shared" si="53"/>
        <v>3</v>
      </c>
      <c r="AA115">
        <f t="shared" si="61"/>
        <v>2</v>
      </c>
      <c r="AB115">
        <f t="shared" si="62"/>
        <v>4</v>
      </c>
      <c r="AC115">
        <f t="shared" si="63"/>
        <v>2.2491000000000003</v>
      </c>
      <c r="AD115">
        <f t="shared" si="64"/>
        <v>2</v>
      </c>
      <c r="AE115" t="str">
        <f t="shared" si="65"/>
        <v>Moderatly Suitable</v>
      </c>
      <c r="AF115" s="15">
        <f t="shared" si="66"/>
        <v>0.28899999999999998</v>
      </c>
      <c r="AG115" t="str">
        <f t="shared" si="67"/>
        <v>Low</v>
      </c>
    </row>
    <row r="116" spans="1:33" x14ac:dyDescent="0.25">
      <c r="A116" t="str">
        <f>INDEX(Aquifer!A:A,MATCH(B116,Aquifer!C:C,0))</f>
        <v>uttar pradesh</v>
      </c>
      <c r="B116" s="19" t="s">
        <v>463</v>
      </c>
      <c r="C116" s="12">
        <v>4.8450972057927997</v>
      </c>
      <c r="D116" s="7">
        <f>INDEX(Aquifer!L:L,MATCH(B116,Aquifer!C:C,0))*100</f>
        <v>166.08173849444253</v>
      </c>
      <c r="E116" s="7">
        <v>85.7</v>
      </c>
      <c r="F116" s="7">
        <v>73.94570856564701</v>
      </c>
      <c r="G116" s="1">
        <v>70.540000000000006</v>
      </c>
      <c r="H116" s="8">
        <v>39</v>
      </c>
      <c r="I116" s="8">
        <f>INDEX(Aquifer!H:H,MATCH(B116,Aquifer!C:C,0))</f>
        <v>61.67</v>
      </c>
      <c r="J116" s="8">
        <f>INDEX(surface_water_body!E:E,MATCH(B116,surface_water_body!A:A,0))</f>
        <v>3.0189722944153585</v>
      </c>
      <c r="K116" s="8">
        <f>INDEX(Aquifer!J:J,MATCH(B116,Aquifer!C:C,0))*100</f>
        <v>67.879239208518101</v>
      </c>
      <c r="L116" s="8">
        <f>(INDEX(Tariff!D:D,MATCH(Adaptation!A589,Tariff!A:A,0)))*100</f>
        <v>0</v>
      </c>
      <c r="N116" s="8">
        <v>7.01</v>
      </c>
      <c r="O116" s="1">
        <v>97.439259788000001</v>
      </c>
      <c r="Q116">
        <f t="shared" si="54"/>
        <v>3</v>
      </c>
      <c r="R116">
        <f t="shared" si="55"/>
        <v>2</v>
      </c>
      <c r="S116">
        <f t="shared" si="56"/>
        <v>4</v>
      </c>
      <c r="T116">
        <f t="shared" si="57"/>
        <v>4</v>
      </c>
      <c r="U116">
        <f t="shared" si="58"/>
        <v>3</v>
      </c>
      <c r="V116">
        <f t="shared" si="59"/>
        <v>3</v>
      </c>
      <c r="W116">
        <f t="shared" si="51"/>
        <v>3</v>
      </c>
      <c r="X116">
        <f t="shared" si="52"/>
        <v>3</v>
      </c>
      <c r="Y116">
        <f t="shared" si="60"/>
        <v>3</v>
      </c>
      <c r="Z116">
        <f t="shared" si="53"/>
        <v>1</v>
      </c>
      <c r="AA116">
        <f t="shared" si="61"/>
        <v>2</v>
      </c>
      <c r="AB116">
        <f t="shared" si="62"/>
        <v>4</v>
      </c>
      <c r="AC116">
        <f t="shared" si="63"/>
        <v>2.9155000000000002</v>
      </c>
      <c r="AD116">
        <f t="shared" si="64"/>
        <v>3</v>
      </c>
      <c r="AE116" t="str">
        <f t="shared" si="65"/>
        <v>Highly Suitable</v>
      </c>
      <c r="AF116" s="15">
        <f t="shared" si="66"/>
        <v>0.90300000000000002</v>
      </c>
      <c r="AG116" t="str">
        <f t="shared" si="67"/>
        <v>Very High</v>
      </c>
    </row>
    <row r="117" spans="1:33" x14ac:dyDescent="0.25">
      <c r="A117" t="str">
        <f>INDEX(Aquifer!A:A,MATCH(B117,Aquifer!C:C,0))</f>
        <v>manipur</v>
      </c>
      <c r="B117" s="19" t="s">
        <v>58</v>
      </c>
      <c r="C117" s="12">
        <v>4.3287460255813999</v>
      </c>
      <c r="D117" s="7">
        <f>INDEX(Aquifer!L:L,MATCH(B117,Aquifer!C:C,0))*100</f>
        <v>100</v>
      </c>
      <c r="E117" s="7">
        <v>0</v>
      </c>
      <c r="F117" s="7">
        <v>33.29472256752176</v>
      </c>
      <c r="G117" s="1">
        <v>0.06</v>
      </c>
      <c r="H117" s="8">
        <v>98</v>
      </c>
      <c r="I117" s="8">
        <f>INDEX(Aquifer!H:H,MATCH(B117,Aquifer!C:C,0))</f>
        <v>0</v>
      </c>
      <c r="J117" s="8">
        <f>INDEX(surface_water_body!E:E,MATCH(B117,surface_water_body!A:A,0))</f>
        <v>4.7751097146493481E-4</v>
      </c>
      <c r="K117" s="8">
        <f>INDEX(Aquifer!J:J,MATCH(B117,Aquifer!C:C,0))*100</f>
        <v>100</v>
      </c>
      <c r="L117" s="8">
        <f>(INDEX(Tariff!D:D,MATCH(Adaptation!A117,Tariff!A:A,0)))*100</f>
        <v>155</v>
      </c>
      <c r="N117" s="8">
        <v>1.4092384721389892</v>
      </c>
      <c r="O117" s="1">
        <v>65.210000000000008</v>
      </c>
      <c r="Q117">
        <f t="shared" si="54"/>
        <v>2</v>
      </c>
      <c r="R117">
        <f t="shared" si="55"/>
        <v>1</v>
      </c>
      <c r="S117">
        <f t="shared" si="56"/>
        <v>1</v>
      </c>
      <c r="T117">
        <f t="shared" si="57"/>
        <v>2</v>
      </c>
      <c r="U117">
        <f t="shared" si="58"/>
        <v>1</v>
      </c>
      <c r="V117">
        <f t="shared" si="59"/>
        <v>1</v>
      </c>
      <c r="W117">
        <f t="shared" si="51"/>
        <v>4</v>
      </c>
      <c r="X117">
        <f t="shared" si="52"/>
        <v>1</v>
      </c>
      <c r="Y117">
        <f t="shared" si="60"/>
        <v>4</v>
      </c>
      <c r="Z117">
        <f t="shared" si="53"/>
        <v>3</v>
      </c>
      <c r="AA117">
        <f t="shared" si="61"/>
        <v>1</v>
      </c>
      <c r="AB117">
        <f t="shared" si="62"/>
        <v>3</v>
      </c>
      <c r="AC117">
        <f t="shared" si="63"/>
        <v>1.9992000000000001</v>
      </c>
      <c r="AD117">
        <f t="shared" si="64"/>
        <v>2</v>
      </c>
      <c r="AE117" t="str">
        <f t="shared" si="65"/>
        <v>Moderatly Suitable</v>
      </c>
      <c r="AF117" s="15">
        <f t="shared" si="66"/>
        <v>0.10199999999999999</v>
      </c>
      <c r="AG117" t="str">
        <f t="shared" si="67"/>
        <v>Very Low</v>
      </c>
    </row>
    <row r="118" spans="1:33" x14ac:dyDescent="0.25">
      <c r="A118" t="str">
        <f>INDEX(Aquifer!A:A,MATCH(B118,Aquifer!C:C,0))</f>
        <v>chandigarh</v>
      </c>
      <c r="B118" s="19" t="s">
        <v>675</v>
      </c>
      <c r="C118" s="12">
        <v>4.7045045396910004</v>
      </c>
      <c r="D118" s="7">
        <f>INDEX(Aquifer!L:L,MATCH(B118,Aquifer!C:C,0))*100</f>
        <v>155.92216582064299</v>
      </c>
      <c r="E118" s="7">
        <v>0</v>
      </c>
      <c r="F118" s="7">
        <v>64.383443518252378</v>
      </c>
      <c r="G118" s="1">
        <v>97.16</v>
      </c>
      <c r="H118" s="8">
        <v>99</v>
      </c>
      <c r="I118" s="8">
        <f>INDEX(Aquifer!H:H,MATCH(B118,Aquifer!C:C,0))</f>
        <v>75.41</v>
      </c>
      <c r="J118" s="8">
        <f>INDEX(surface_water_body!E:E,MATCH(B118,surface_water_body!A:A,0))</f>
        <v>2.6334044609283604</v>
      </c>
      <c r="K118" s="8">
        <f>INDEX(Aquifer!J:J,MATCH(B118,Aquifer!C:C,0))*100</f>
        <v>16.82562277580071</v>
      </c>
      <c r="L118" s="8">
        <f>(INDEX(Tariff!D:D,MATCH(Adaptation!A118,Tariff!A:A,0)))*100</f>
        <v>0</v>
      </c>
      <c r="N118" s="8">
        <v>28.5</v>
      </c>
      <c r="O118" s="1">
        <v>82.82</v>
      </c>
      <c r="Q118">
        <f t="shared" si="54"/>
        <v>3</v>
      </c>
      <c r="R118">
        <f t="shared" si="55"/>
        <v>2</v>
      </c>
      <c r="S118">
        <f t="shared" si="56"/>
        <v>1</v>
      </c>
      <c r="T118">
        <f t="shared" si="57"/>
        <v>3</v>
      </c>
      <c r="U118">
        <f t="shared" si="58"/>
        <v>4</v>
      </c>
      <c r="V118">
        <f t="shared" si="59"/>
        <v>1</v>
      </c>
      <c r="W118">
        <f t="shared" si="51"/>
        <v>2</v>
      </c>
      <c r="X118">
        <f t="shared" si="52"/>
        <v>2</v>
      </c>
      <c r="Y118">
        <f t="shared" si="60"/>
        <v>1</v>
      </c>
      <c r="Z118">
        <f t="shared" si="53"/>
        <v>1</v>
      </c>
      <c r="AA118">
        <f t="shared" si="61"/>
        <v>4</v>
      </c>
      <c r="AB118">
        <f t="shared" si="62"/>
        <v>4</v>
      </c>
      <c r="AC118">
        <f t="shared" si="63"/>
        <v>2.3323999999999998</v>
      </c>
      <c r="AD118">
        <f t="shared" si="64"/>
        <v>2</v>
      </c>
      <c r="AE118" t="str">
        <f t="shared" si="65"/>
        <v>Moderatly Suitable</v>
      </c>
      <c r="AF118" s="15">
        <f t="shared" si="66"/>
        <v>0.315</v>
      </c>
      <c r="AG118" t="str">
        <f t="shared" si="67"/>
        <v>Low</v>
      </c>
    </row>
    <row r="119" spans="1:33" x14ac:dyDescent="0.25">
      <c r="A119" t="str">
        <f>INDEX(Aquifer!A:A,MATCH(B119,Aquifer!C:C,0))</f>
        <v>maharashtra</v>
      </c>
      <c r="B119" s="19" t="s">
        <v>43</v>
      </c>
      <c r="C119" s="12">
        <v>5.2543003107909998</v>
      </c>
      <c r="D119" s="7">
        <f>INDEX(Aquifer!L:L,MATCH(B119,Aquifer!C:C,0))*100</f>
        <v>125.95777951524629</v>
      </c>
      <c r="E119" s="7">
        <v>22.2</v>
      </c>
      <c r="F119" s="7">
        <v>65.273701453825666</v>
      </c>
      <c r="G119" s="1">
        <v>41.72</v>
      </c>
      <c r="H119" s="8">
        <v>100</v>
      </c>
      <c r="I119" s="8">
        <f>INDEX(Aquifer!H:H,MATCH(B119,Aquifer!C:C,0))</f>
        <v>29.32</v>
      </c>
      <c r="J119" s="8">
        <f>INDEX(surface_water_body!E:E,MATCH(B119,surface_water_body!A:A,0))</f>
        <v>0.43350863603632039</v>
      </c>
      <c r="K119" s="8">
        <f>INDEX(Aquifer!J:J,MATCH(B119,Aquifer!C:C,0))*100</f>
        <v>35.143799230628318</v>
      </c>
      <c r="L119" s="8">
        <f>(INDEX(Tariff!D:D,MATCH(Adaptation!A119,Tariff!A:A,0)))*100</f>
        <v>67.5</v>
      </c>
      <c r="N119" s="8">
        <v>6.8</v>
      </c>
      <c r="O119" s="1">
        <v>69.52000000000001</v>
      </c>
      <c r="Q119">
        <f t="shared" si="54"/>
        <v>4</v>
      </c>
      <c r="R119">
        <f t="shared" si="55"/>
        <v>1</v>
      </c>
      <c r="S119">
        <f t="shared" si="56"/>
        <v>1</v>
      </c>
      <c r="T119">
        <f t="shared" si="57"/>
        <v>3</v>
      </c>
      <c r="U119">
        <f t="shared" si="58"/>
        <v>2</v>
      </c>
      <c r="V119">
        <f t="shared" si="59"/>
        <v>1</v>
      </c>
      <c r="W119">
        <f t="shared" si="51"/>
        <v>4</v>
      </c>
      <c r="X119">
        <f t="shared" si="52"/>
        <v>1</v>
      </c>
      <c r="Y119">
        <f t="shared" si="60"/>
        <v>2</v>
      </c>
      <c r="Z119">
        <f t="shared" si="53"/>
        <v>1</v>
      </c>
      <c r="AA119">
        <f t="shared" si="61"/>
        <v>2</v>
      </c>
      <c r="AB119">
        <f t="shared" si="62"/>
        <v>3</v>
      </c>
      <c r="AC119">
        <f t="shared" si="63"/>
        <v>2.0825000000000005</v>
      </c>
      <c r="AD119">
        <f t="shared" si="64"/>
        <v>2</v>
      </c>
      <c r="AE119" t="str">
        <f t="shared" si="65"/>
        <v>Moderatly Suitable</v>
      </c>
      <c r="AF119" s="15">
        <f t="shared" si="66"/>
        <v>0.16800000000000001</v>
      </c>
      <c r="AG119" t="str">
        <f t="shared" si="67"/>
        <v>Very Low</v>
      </c>
    </row>
    <row r="120" spans="1:33" x14ac:dyDescent="0.25">
      <c r="A120" t="str">
        <f>INDEX(Aquifer!A:A,MATCH(B120,Aquifer!C:C,0))</f>
        <v>arunachal pradesh</v>
      </c>
      <c r="B120" s="19" t="s">
        <v>561</v>
      </c>
      <c r="C120" s="12">
        <v>3.7337002562795001</v>
      </c>
      <c r="D120" s="7">
        <f>INDEX(Aquifer!L:L,MATCH(B120,Aquifer!C:C,0))*100</f>
        <v>128.68771093905102</v>
      </c>
      <c r="E120" s="7">
        <v>24.6</v>
      </c>
      <c r="F120" s="7">
        <v>25.109219043974619</v>
      </c>
      <c r="G120" s="1">
        <v>10.15</v>
      </c>
      <c r="H120" s="8">
        <v>77</v>
      </c>
      <c r="I120" s="8">
        <f>INDEX(Aquifer!H:H,MATCH(B120,Aquifer!C:C,0))</f>
        <v>0.48</v>
      </c>
      <c r="J120" s="8">
        <f>INDEX(surface_water_body!E:E,MATCH(B120,surface_water_body!A:A,0))</f>
        <v>1.7199291772783505E-3</v>
      </c>
      <c r="K120" s="8">
        <f>INDEX(Aquifer!J:J,MATCH(B120,Aquifer!C:C,0))*100</f>
        <v>33.933473684210526</v>
      </c>
      <c r="L120" s="8">
        <f>(INDEX(Tariff!D:D,MATCH(Adaptation!A120,Tariff!A:A,0)))*100</f>
        <v>95</v>
      </c>
      <c r="N120" s="8">
        <v>3.5</v>
      </c>
      <c r="O120" s="1">
        <v>49.63</v>
      </c>
      <c r="Q120">
        <f t="shared" si="54"/>
        <v>1</v>
      </c>
      <c r="R120">
        <f t="shared" si="55"/>
        <v>1</v>
      </c>
      <c r="S120">
        <f t="shared" si="56"/>
        <v>1</v>
      </c>
      <c r="T120">
        <f t="shared" si="57"/>
        <v>1</v>
      </c>
      <c r="U120">
        <f t="shared" si="58"/>
        <v>1</v>
      </c>
      <c r="V120">
        <f t="shared" si="59"/>
        <v>1</v>
      </c>
      <c r="W120">
        <f t="shared" si="51"/>
        <v>4</v>
      </c>
      <c r="X120">
        <f t="shared" si="52"/>
        <v>1</v>
      </c>
      <c r="Y120">
        <f t="shared" si="60"/>
        <v>2</v>
      </c>
      <c r="Z120">
        <f t="shared" si="53"/>
        <v>2</v>
      </c>
      <c r="AA120">
        <f t="shared" si="61"/>
        <v>1</v>
      </c>
      <c r="AB120">
        <f t="shared" si="62"/>
        <v>2</v>
      </c>
      <c r="AC120">
        <f t="shared" si="63"/>
        <v>1.4994000000000001</v>
      </c>
      <c r="AD120">
        <f t="shared" si="64"/>
        <v>1</v>
      </c>
      <c r="AE120" t="str">
        <f t="shared" si="65"/>
        <v>Less Suitable</v>
      </c>
      <c r="AF120" s="15">
        <f t="shared" si="66"/>
        <v>1E-3</v>
      </c>
      <c r="AG120" t="str">
        <f t="shared" si="67"/>
        <v>Very Low</v>
      </c>
    </row>
    <row r="121" spans="1:33" x14ac:dyDescent="0.25">
      <c r="A121" t="str">
        <f>INDEX(Aquifer!A:A,MATCH(B121,Aquifer!C:C,0))</f>
        <v>uttar pradesh</v>
      </c>
      <c r="B121" s="19" t="s">
        <v>533</v>
      </c>
      <c r="C121" s="12">
        <v>4.8716679497694004</v>
      </c>
      <c r="D121" s="7">
        <f>INDEX(Aquifer!L:L,MATCH(B121,Aquifer!C:C,0))*100</f>
        <v>164.80612162706402</v>
      </c>
      <c r="E121" s="7">
        <v>81.8</v>
      </c>
      <c r="F121" s="7">
        <v>78.573032866661691</v>
      </c>
      <c r="G121" s="1">
        <v>80.22</v>
      </c>
      <c r="H121" s="8">
        <v>9</v>
      </c>
      <c r="I121" s="8">
        <f>INDEX(Aquifer!H:H,MATCH(B121,Aquifer!C:C,0))</f>
        <v>61.31</v>
      </c>
      <c r="J121" s="8">
        <f>INDEX(surface_water_body!E:E,MATCH(B121,surface_water_body!A:A,0))</f>
        <v>0.53489145559240059</v>
      </c>
      <c r="K121" s="8">
        <f>INDEX(Aquifer!J:J,MATCH(B121,Aquifer!C:C,0))*100</f>
        <v>67.440278821959836</v>
      </c>
      <c r="L121" s="8">
        <f>(INDEX(Tariff!D:D,MATCH(Adaptation!A631,Tariff!A:A,0)))*100</f>
        <v>10</v>
      </c>
      <c r="N121" s="8">
        <v>6.19</v>
      </c>
      <c r="O121" s="1">
        <v>95.652165580000002</v>
      </c>
      <c r="Q121">
        <f t="shared" si="54"/>
        <v>3</v>
      </c>
      <c r="R121">
        <f t="shared" si="55"/>
        <v>2</v>
      </c>
      <c r="S121">
        <f t="shared" si="56"/>
        <v>4</v>
      </c>
      <c r="T121">
        <f t="shared" si="57"/>
        <v>4</v>
      </c>
      <c r="U121">
        <f t="shared" si="58"/>
        <v>4</v>
      </c>
      <c r="V121">
        <f t="shared" si="59"/>
        <v>4</v>
      </c>
      <c r="W121">
        <f t="shared" si="51"/>
        <v>3</v>
      </c>
      <c r="X121">
        <f t="shared" si="52"/>
        <v>1</v>
      </c>
      <c r="Y121">
        <f t="shared" si="60"/>
        <v>3</v>
      </c>
      <c r="Z121">
        <f t="shared" si="53"/>
        <v>1</v>
      </c>
      <c r="AA121">
        <f t="shared" si="61"/>
        <v>2</v>
      </c>
      <c r="AB121">
        <f t="shared" si="62"/>
        <v>4</v>
      </c>
      <c r="AC121">
        <f t="shared" si="63"/>
        <v>2.9155000000000002</v>
      </c>
      <c r="AD121">
        <f t="shared" si="64"/>
        <v>3</v>
      </c>
      <c r="AE121" t="str">
        <f t="shared" si="65"/>
        <v>Highly Suitable</v>
      </c>
      <c r="AF121" s="15">
        <f t="shared" si="66"/>
        <v>0.90300000000000002</v>
      </c>
      <c r="AG121" t="str">
        <f t="shared" si="67"/>
        <v>Very High</v>
      </c>
    </row>
    <row r="122" spans="1:33" x14ac:dyDescent="0.25">
      <c r="A122" t="str">
        <f>INDEX(Aquifer!A:A,MATCH(B122,Aquifer!C:C,0))</f>
        <v>tamil nadu</v>
      </c>
      <c r="B122" s="19" t="s">
        <v>437</v>
      </c>
      <c r="C122" s="12">
        <v>5.3702232717717999</v>
      </c>
      <c r="D122" s="7">
        <f>INDEX(Aquifer!L:L,MATCH(B122,Aquifer!C:C,0))*100</f>
        <v>115.03957783641161</v>
      </c>
      <c r="E122" s="7">
        <v>0</v>
      </c>
      <c r="F122" s="7">
        <v>61.785948785292192</v>
      </c>
      <c r="G122" s="1">
        <v>40.43</v>
      </c>
      <c r="H122" s="8">
        <v>0</v>
      </c>
      <c r="I122" s="8">
        <f>INDEX(Aquifer!H:H,MATCH(B122,Aquifer!C:C,0))</f>
        <v>127.47</v>
      </c>
      <c r="J122" s="8">
        <f>INDEX(surface_water_body!E:E,MATCH(B122,surface_water_body!A:A,0))</f>
        <v>0</v>
      </c>
      <c r="K122" s="8">
        <f>INDEX(Aquifer!J:J,MATCH(B122,Aquifer!C:C,0))*100</f>
        <v>0.8591961188819115</v>
      </c>
      <c r="L122" s="8">
        <f>(INDEX(Tariff!D:D,MATCH(Adaptation!A122,Tariff!A:A,0)))*100</f>
        <v>67.5</v>
      </c>
      <c r="N122" s="8">
        <v>5.5</v>
      </c>
      <c r="O122" s="1">
        <v>0</v>
      </c>
      <c r="Q122">
        <f t="shared" si="54"/>
        <v>4</v>
      </c>
      <c r="R122">
        <f t="shared" si="55"/>
        <v>1</v>
      </c>
      <c r="S122">
        <f t="shared" si="56"/>
        <v>1</v>
      </c>
      <c r="T122">
        <f t="shared" si="57"/>
        <v>3</v>
      </c>
      <c r="U122">
        <f t="shared" si="58"/>
        <v>2</v>
      </c>
      <c r="V122">
        <f t="shared" si="59"/>
        <v>4</v>
      </c>
      <c r="W122">
        <f t="shared" si="51"/>
        <v>1</v>
      </c>
      <c r="X122">
        <f t="shared" si="52"/>
        <v>1</v>
      </c>
      <c r="Y122">
        <f t="shared" si="60"/>
        <v>1</v>
      </c>
      <c r="Z122">
        <f t="shared" si="53"/>
        <v>1</v>
      </c>
      <c r="AA122">
        <f t="shared" si="61"/>
        <v>2</v>
      </c>
      <c r="AB122">
        <f t="shared" si="62"/>
        <v>1</v>
      </c>
      <c r="AC122">
        <f t="shared" si="63"/>
        <v>1.8325999999999998</v>
      </c>
      <c r="AD122">
        <f t="shared" si="64"/>
        <v>2</v>
      </c>
      <c r="AE122" t="str">
        <f t="shared" si="65"/>
        <v>Moderatly Suitable</v>
      </c>
      <c r="AF122" s="15">
        <f t="shared" si="66"/>
        <v>2.4E-2</v>
      </c>
      <c r="AG122" t="str">
        <f t="shared" si="67"/>
        <v>Very Low</v>
      </c>
    </row>
    <row r="123" spans="1:33" x14ac:dyDescent="0.25">
      <c r="A123" t="str">
        <f>INDEX(Aquifer!A:A,MATCH(B123,Aquifer!C:C,0))</f>
        <v>uttarakhand</v>
      </c>
      <c r="B123" s="19" t="s">
        <v>549</v>
      </c>
      <c r="C123" s="12">
        <v>4.7623325070830003</v>
      </c>
      <c r="D123" s="7">
        <f>INDEX(Aquifer!L:L,MATCH(B123,Aquifer!C:C,0))*100</f>
        <v>144.46980847707101</v>
      </c>
      <c r="E123" s="7">
        <v>95.5</v>
      </c>
      <c r="F123" s="7">
        <v>64.806858213362119</v>
      </c>
      <c r="G123" s="1">
        <v>81.150000000000006</v>
      </c>
      <c r="H123" s="8">
        <v>0</v>
      </c>
      <c r="I123" s="8">
        <f>INDEX(Aquifer!H:H,MATCH(B123,Aquifer!C:C,0))</f>
        <v>65.400000000000006</v>
      </c>
      <c r="J123" s="8">
        <f>INDEX(surface_water_body!E:E,MATCH(B123,surface_water_body!A:A,0))</f>
        <v>0.24775737888460145</v>
      </c>
      <c r="K123" s="8">
        <f>INDEX(Aquifer!J:J,MATCH(B123,Aquifer!C:C,0))*100</f>
        <v>46.502448921040227</v>
      </c>
      <c r="L123" s="8">
        <f>(INDEX(Tariff!D:D,MATCH(Adaptation!A239,Tariff!A:A,0)))*100</f>
        <v>167</v>
      </c>
      <c r="N123" s="8">
        <v>6.4</v>
      </c>
      <c r="O123" s="1">
        <v>89.317485130000009</v>
      </c>
      <c r="Q123">
        <f t="shared" si="54"/>
        <v>3</v>
      </c>
      <c r="R123">
        <f t="shared" si="55"/>
        <v>2</v>
      </c>
      <c r="S123">
        <f t="shared" si="56"/>
        <v>4</v>
      </c>
      <c r="T123">
        <f t="shared" si="57"/>
        <v>3</v>
      </c>
      <c r="U123">
        <f t="shared" si="58"/>
        <v>4</v>
      </c>
      <c r="V123">
        <f t="shared" si="59"/>
        <v>4</v>
      </c>
      <c r="W123">
        <f t="shared" si="51"/>
        <v>3</v>
      </c>
      <c r="X123">
        <f t="shared" si="52"/>
        <v>1</v>
      </c>
      <c r="Y123">
        <f t="shared" si="60"/>
        <v>2</v>
      </c>
      <c r="Z123">
        <f t="shared" si="53"/>
        <v>3</v>
      </c>
      <c r="AA123">
        <f t="shared" si="61"/>
        <v>2</v>
      </c>
      <c r="AB123">
        <f t="shared" si="62"/>
        <v>4</v>
      </c>
      <c r="AC123">
        <f t="shared" si="63"/>
        <v>2.9155000000000002</v>
      </c>
      <c r="AD123">
        <f t="shared" si="64"/>
        <v>3</v>
      </c>
      <c r="AE123" t="str">
        <f t="shared" si="65"/>
        <v>Highly Suitable</v>
      </c>
      <c r="AF123" s="15">
        <f t="shared" si="66"/>
        <v>0.90300000000000002</v>
      </c>
      <c r="AG123" t="str">
        <f t="shared" si="67"/>
        <v>Very High</v>
      </c>
    </row>
    <row r="124" spans="1:33" x14ac:dyDescent="0.25">
      <c r="A124" t="str">
        <f>INDEX(Aquifer!A:A,MATCH(B124,Aquifer!C:C,0))</f>
        <v>madhya pradesh</v>
      </c>
      <c r="B124" s="19" t="s">
        <v>562</v>
      </c>
      <c r="C124" s="12">
        <v>5.2450420254837997</v>
      </c>
      <c r="D124" s="7">
        <f>INDEX(Aquifer!L:L,MATCH(B124,Aquifer!C:C,0))*100</f>
        <v>174.93047503045068</v>
      </c>
      <c r="E124" s="7">
        <v>33.4</v>
      </c>
      <c r="F124" s="7">
        <v>72.115657857345838</v>
      </c>
      <c r="G124" s="1">
        <v>68.66</v>
      </c>
      <c r="H124" s="8">
        <v>88</v>
      </c>
      <c r="I124" s="8">
        <f>INDEX(Aquifer!H:H,MATCH(B124,Aquifer!C:C,0))</f>
        <v>63.24</v>
      </c>
      <c r="J124" s="8">
        <f>INDEX(surface_water_body!E:E,MATCH(B124,surface_water_body!A:A,0))</f>
        <v>0.72077603843412341</v>
      </c>
      <c r="K124" s="8">
        <f>INDEX(Aquifer!J:J,MATCH(B124,Aquifer!C:C,0))*100</f>
        <v>43.304501642722776</v>
      </c>
      <c r="L124" s="8">
        <f>(INDEX(Tariff!D:D,MATCH(Adaptation!A124,Tariff!A:A,0)))*100</f>
        <v>135</v>
      </c>
      <c r="N124" s="8">
        <v>12.4</v>
      </c>
      <c r="O124" s="1">
        <v>72.210000000000008</v>
      </c>
      <c r="Q124">
        <f t="shared" si="54"/>
        <v>3</v>
      </c>
      <c r="R124">
        <f t="shared" si="55"/>
        <v>2</v>
      </c>
      <c r="S124">
        <f t="shared" si="56"/>
        <v>2</v>
      </c>
      <c r="T124">
        <f t="shared" si="57"/>
        <v>4</v>
      </c>
      <c r="U124">
        <f t="shared" si="58"/>
        <v>3</v>
      </c>
      <c r="V124">
        <f t="shared" si="59"/>
        <v>1</v>
      </c>
      <c r="W124">
        <f t="shared" si="51"/>
        <v>3</v>
      </c>
      <c r="X124">
        <f t="shared" si="52"/>
        <v>1</v>
      </c>
      <c r="Y124">
        <f t="shared" si="60"/>
        <v>2</v>
      </c>
      <c r="Z124">
        <f t="shared" si="53"/>
        <v>2</v>
      </c>
      <c r="AA124">
        <f t="shared" si="61"/>
        <v>3</v>
      </c>
      <c r="AB124">
        <f t="shared" si="62"/>
        <v>3</v>
      </c>
      <c r="AC124">
        <f t="shared" si="63"/>
        <v>2.4157000000000002</v>
      </c>
      <c r="AD124">
        <f t="shared" si="64"/>
        <v>2</v>
      </c>
      <c r="AE124" t="str">
        <f t="shared" si="65"/>
        <v>Moderatly Suitable</v>
      </c>
      <c r="AF124" s="15">
        <f t="shared" si="66"/>
        <v>0.41199999999999998</v>
      </c>
      <c r="AG124" t="str">
        <f t="shared" si="67"/>
        <v>Moderate</v>
      </c>
    </row>
    <row r="125" spans="1:33" x14ac:dyDescent="0.25">
      <c r="A125" t="str">
        <f>INDEX(Aquifer!A:A,MATCH(B125,Aquifer!C:C,0))</f>
        <v>bihar</v>
      </c>
      <c r="B125" s="19" t="s">
        <v>239</v>
      </c>
      <c r="C125" s="12">
        <v>4.9845006842766999</v>
      </c>
      <c r="D125" s="7">
        <f>INDEX(Aquifer!L:L,MATCH(B125,Aquifer!C:C,0))*100</f>
        <v>148.85861711236245</v>
      </c>
      <c r="E125" s="7">
        <v>0</v>
      </c>
      <c r="F125" s="7">
        <v>57.322750119820142</v>
      </c>
      <c r="G125" s="1">
        <v>37.82</v>
      </c>
      <c r="H125" s="8">
        <v>3</v>
      </c>
      <c r="I125" s="8">
        <f>INDEX(Aquifer!H:H,MATCH(B125,Aquifer!C:C,0))</f>
        <v>25.13</v>
      </c>
      <c r="J125" s="8">
        <f>INDEX(surface_water_body!E:E,MATCH(B125,surface_water_body!A:A,0))</f>
        <v>17.17009051657422</v>
      </c>
      <c r="K125" s="8">
        <f>INDEX(Aquifer!J:J,MATCH(B125,Aquifer!C:C,0))*100</f>
        <v>66.888982488462503</v>
      </c>
      <c r="L125" s="8">
        <f>(INDEX(Tariff!D:D,MATCH(Adaptation!A36,Tariff!A:A,0)))*100</f>
        <v>155</v>
      </c>
      <c r="N125" s="8">
        <v>6.3</v>
      </c>
      <c r="O125" s="1">
        <v>94.47999999999999</v>
      </c>
      <c r="Q125">
        <f t="shared" si="54"/>
        <v>3</v>
      </c>
      <c r="R125">
        <f t="shared" si="55"/>
        <v>2</v>
      </c>
      <c r="S125">
        <f t="shared" si="56"/>
        <v>1</v>
      </c>
      <c r="T125">
        <f t="shared" si="57"/>
        <v>3</v>
      </c>
      <c r="U125">
        <f t="shared" si="58"/>
        <v>2</v>
      </c>
      <c r="V125">
        <f t="shared" si="59"/>
        <v>4</v>
      </c>
      <c r="W125">
        <f t="shared" si="51"/>
        <v>4</v>
      </c>
      <c r="X125">
        <f t="shared" si="52"/>
        <v>4</v>
      </c>
      <c r="Y125">
        <f t="shared" si="60"/>
        <v>3</v>
      </c>
      <c r="Z125">
        <f t="shared" si="53"/>
        <v>3</v>
      </c>
      <c r="AA125">
        <f t="shared" si="61"/>
        <v>2</v>
      </c>
      <c r="AB125">
        <f t="shared" si="62"/>
        <v>4</v>
      </c>
      <c r="AC125">
        <f t="shared" si="63"/>
        <v>2.9154999999999998</v>
      </c>
      <c r="AD125">
        <f t="shared" si="64"/>
        <v>3</v>
      </c>
      <c r="AE125" t="str">
        <f t="shared" si="65"/>
        <v>Highly Suitable</v>
      </c>
      <c r="AF125" s="15">
        <f t="shared" si="66"/>
        <v>0.88900000000000001</v>
      </c>
      <c r="AG125" t="str">
        <f t="shared" si="67"/>
        <v>Very High</v>
      </c>
    </row>
    <row r="126" spans="1:33" x14ac:dyDescent="0.25">
      <c r="A126" t="str">
        <f>INDEX(Aquifer!A:A,MATCH(B126,Aquifer!C:C,0))</f>
        <v>karnataka</v>
      </c>
      <c r="B126" s="19" t="s">
        <v>647</v>
      </c>
      <c r="C126" s="13">
        <v>5.52</v>
      </c>
      <c r="D126" s="7">
        <f>INDEX(Aquifer!L:L,MATCH(B126,Aquifer!C:C,0))*100</f>
        <v>112.11808586620108</v>
      </c>
      <c r="E126" s="7">
        <v>26.9</v>
      </c>
      <c r="F126" s="7">
        <v>56.518742769942641</v>
      </c>
      <c r="G126" s="1">
        <v>78.78</v>
      </c>
      <c r="H126" s="8">
        <v>99</v>
      </c>
      <c r="I126" s="8">
        <f>INDEX(Aquifer!H:H,MATCH(B126,Aquifer!C:C,0))</f>
        <v>153.82</v>
      </c>
      <c r="J126" s="8">
        <f>INDEX(surface_water_body!E:E,MATCH(B126,surface_water_body!A:A,0))</f>
        <v>0.2238912320673572</v>
      </c>
      <c r="K126" s="8">
        <f>INDEX(Aquifer!J:J,MATCH(B126,Aquifer!C:C,0))*100</f>
        <v>49.843140066402803</v>
      </c>
      <c r="L126" s="8">
        <f>(INDEX(Tariff!D:D,MATCH(Adaptation!A126,Tariff!A:A,0)))*100</f>
        <v>0</v>
      </c>
      <c r="N126" s="8">
        <v>15.9</v>
      </c>
      <c r="O126" s="1">
        <v>91.53</v>
      </c>
      <c r="Q126">
        <f t="shared" si="54"/>
        <v>4</v>
      </c>
      <c r="R126">
        <f t="shared" si="55"/>
        <v>1</v>
      </c>
      <c r="S126">
        <f t="shared" si="56"/>
        <v>2</v>
      </c>
      <c r="T126">
        <f t="shared" si="57"/>
        <v>3</v>
      </c>
      <c r="U126">
        <f t="shared" si="58"/>
        <v>4</v>
      </c>
      <c r="V126">
        <f t="shared" si="59"/>
        <v>1</v>
      </c>
      <c r="W126">
        <f t="shared" si="51"/>
        <v>1</v>
      </c>
      <c r="X126">
        <f t="shared" si="52"/>
        <v>1</v>
      </c>
      <c r="Y126">
        <f t="shared" si="60"/>
        <v>2</v>
      </c>
      <c r="Z126">
        <f t="shared" si="53"/>
        <v>1</v>
      </c>
      <c r="AA126">
        <f t="shared" si="61"/>
        <v>3</v>
      </c>
      <c r="AB126">
        <f t="shared" si="62"/>
        <v>4</v>
      </c>
      <c r="AC126">
        <f t="shared" si="63"/>
        <v>2.2490999999999999</v>
      </c>
      <c r="AD126">
        <f t="shared" si="64"/>
        <v>2</v>
      </c>
      <c r="AE126" t="str">
        <f t="shared" si="65"/>
        <v>Moderatly Suitable</v>
      </c>
      <c r="AF126" s="15">
        <f t="shared" si="66"/>
        <v>0.25</v>
      </c>
      <c r="AG126" t="str">
        <f t="shared" si="67"/>
        <v>Low</v>
      </c>
    </row>
    <row r="127" spans="1:33" x14ac:dyDescent="0.25">
      <c r="A127" t="str">
        <f>INDEX(Aquifer!A:A,MATCH(B127,Aquifer!C:C,0))</f>
        <v>karnataka</v>
      </c>
      <c r="B127" s="19" t="s">
        <v>184</v>
      </c>
      <c r="C127" s="12">
        <v>5.1975697319523002</v>
      </c>
      <c r="D127" s="7">
        <f>INDEX(Aquifer!L:L,MATCH(B127,Aquifer!C:C,0))*100</f>
        <v>137.09726123025473</v>
      </c>
      <c r="E127" s="7">
        <v>16.899999999999999</v>
      </c>
      <c r="F127" s="7">
        <v>46.785529120341032</v>
      </c>
      <c r="G127" s="1">
        <v>48.58</v>
      </c>
      <c r="H127" s="8">
        <v>99</v>
      </c>
      <c r="I127" s="8">
        <f>INDEX(Aquifer!H:H,MATCH(B127,Aquifer!C:C,0))</f>
        <v>53.2</v>
      </c>
      <c r="J127" s="8">
        <f>INDEX(surface_water_body!E:E,MATCH(B127,surface_water_body!A:A,0))</f>
        <v>4.1792228804964436E-2</v>
      </c>
      <c r="K127" s="8">
        <f>INDEX(Aquifer!J:J,MATCH(B127,Aquifer!C:C,0))*100</f>
        <v>42.652771526503479</v>
      </c>
      <c r="L127" s="8">
        <f>(INDEX(Tariff!D:D,MATCH(Adaptation!A127,Tariff!A:A,0)))*100</f>
        <v>0</v>
      </c>
      <c r="N127" s="8">
        <v>7.4</v>
      </c>
      <c r="O127" s="1">
        <v>83.19</v>
      </c>
      <c r="Q127">
        <f t="shared" si="54"/>
        <v>3</v>
      </c>
      <c r="R127">
        <f t="shared" si="55"/>
        <v>1</v>
      </c>
      <c r="S127">
        <f t="shared" si="56"/>
        <v>1</v>
      </c>
      <c r="T127">
        <f t="shared" si="57"/>
        <v>2</v>
      </c>
      <c r="U127">
        <f t="shared" si="58"/>
        <v>2</v>
      </c>
      <c r="V127">
        <f t="shared" si="59"/>
        <v>1</v>
      </c>
      <c r="W127">
        <f t="shared" si="51"/>
        <v>3</v>
      </c>
      <c r="X127">
        <f t="shared" si="52"/>
        <v>1</v>
      </c>
      <c r="Y127">
        <f t="shared" si="60"/>
        <v>2</v>
      </c>
      <c r="Z127">
        <f t="shared" si="53"/>
        <v>1</v>
      </c>
      <c r="AA127">
        <f t="shared" si="61"/>
        <v>2</v>
      </c>
      <c r="AB127">
        <f t="shared" si="62"/>
        <v>4</v>
      </c>
      <c r="AC127">
        <f t="shared" si="63"/>
        <v>1.9159000000000002</v>
      </c>
      <c r="AD127">
        <f t="shared" si="64"/>
        <v>2</v>
      </c>
      <c r="AE127" t="str">
        <f t="shared" si="65"/>
        <v>Moderatly Suitable</v>
      </c>
      <c r="AF127" s="15">
        <f t="shared" si="66"/>
        <v>6.2E-2</v>
      </c>
      <c r="AG127" t="str">
        <f t="shared" si="67"/>
        <v>Very Low</v>
      </c>
    </row>
    <row r="128" spans="1:33" x14ac:dyDescent="0.25">
      <c r="A128" t="str">
        <f>INDEX(Aquifer!A:A,MATCH(B128,Aquifer!C:C,0))</f>
        <v>assam</v>
      </c>
      <c r="B128" s="19" t="s">
        <v>337</v>
      </c>
      <c r="C128" s="12">
        <v>4.4560036990035998</v>
      </c>
      <c r="D128" s="7">
        <f>INDEX(Aquifer!L:L,MATCH(B128,Aquifer!C:C,0))*100</f>
        <v>127.21055284826079</v>
      </c>
      <c r="E128" s="7">
        <v>9.6</v>
      </c>
      <c r="F128" s="7">
        <v>33.262000297220986</v>
      </c>
      <c r="G128" s="1">
        <v>58.69</v>
      </c>
      <c r="H128" s="8">
        <v>5</v>
      </c>
      <c r="I128" s="8">
        <f>INDEX(Aquifer!H:H,MATCH(B128,Aquifer!C:C,0))</f>
        <v>2.5299999999999998</v>
      </c>
      <c r="J128" s="8">
        <f>INDEX(surface_water_body!E:E,MATCH(B128,surface_water_body!A:A,0))</f>
        <v>0.35176081384622443</v>
      </c>
      <c r="K128" s="8">
        <f>INDEX(Aquifer!J:J,MATCH(B128,Aquifer!C:C,0))*100</f>
        <v>30.946437857514304</v>
      </c>
      <c r="L128" s="8">
        <f>(INDEX(Tariff!D:D,MATCH(Adaptation!A128,Tariff!A:A,0)))*100</f>
        <v>155</v>
      </c>
      <c r="N128" s="8">
        <v>2.1</v>
      </c>
      <c r="O128" s="1">
        <v>90.73</v>
      </c>
      <c r="Q128">
        <f t="shared" si="54"/>
        <v>2</v>
      </c>
      <c r="R128">
        <f t="shared" si="55"/>
        <v>1</v>
      </c>
      <c r="S128">
        <f t="shared" si="56"/>
        <v>1</v>
      </c>
      <c r="T128">
        <f t="shared" si="57"/>
        <v>2</v>
      </c>
      <c r="U128">
        <f t="shared" si="58"/>
        <v>3</v>
      </c>
      <c r="V128">
        <f t="shared" si="59"/>
        <v>4</v>
      </c>
      <c r="W128">
        <f t="shared" si="51"/>
        <v>4</v>
      </c>
      <c r="X128">
        <f t="shared" si="52"/>
        <v>1</v>
      </c>
      <c r="Y128">
        <f t="shared" si="60"/>
        <v>2</v>
      </c>
      <c r="Z128">
        <f t="shared" si="53"/>
        <v>3</v>
      </c>
      <c r="AA128">
        <f t="shared" si="61"/>
        <v>1</v>
      </c>
      <c r="AB128">
        <f t="shared" si="62"/>
        <v>4</v>
      </c>
      <c r="AC128">
        <f t="shared" si="63"/>
        <v>2.3323999999999998</v>
      </c>
      <c r="AD128">
        <f t="shared" si="64"/>
        <v>2</v>
      </c>
      <c r="AE128" t="str">
        <f t="shared" si="65"/>
        <v>Moderatly Suitable</v>
      </c>
      <c r="AF128" s="15">
        <f t="shared" si="66"/>
        <v>0.315</v>
      </c>
      <c r="AG128" t="str">
        <f t="shared" si="67"/>
        <v>Low</v>
      </c>
    </row>
    <row r="129" spans="1:33" x14ac:dyDescent="0.25">
      <c r="A129" t="str">
        <f>INDEX(Aquifer!A:A,MATCH(B129,Aquifer!C:C,0))</f>
        <v>karnataka</v>
      </c>
      <c r="B129" s="19" t="s">
        <v>156</v>
      </c>
      <c r="C129" s="12">
        <v>5.4566295813099996</v>
      </c>
      <c r="D129" s="7">
        <f>INDEX(Aquifer!L:L,MATCH(B129,Aquifer!C:C,0))*100</f>
        <v>128.68262472570927</v>
      </c>
      <c r="E129" s="7">
        <v>26.3</v>
      </c>
      <c r="F129" s="7">
        <v>67.615666309396218</v>
      </c>
      <c r="G129" s="1">
        <v>82.65</v>
      </c>
      <c r="H129" s="8">
        <v>100</v>
      </c>
      <c r="I129" s="8">
        <f>INDEX(Aquifer!H:H,MATCH(B129,Aquifer!C:C,0))</f>
        <v>132.25</v>
      </c>
      <c r="J129" s="8">
        <f>INDEX(surface_water_body!E:E,MATCH(B129,surface_water_body!A:A,0))</f>
        <v>0.20251608668790233</v>
      </c>
      <c r="K129" s="8">
        <f>INDEX(Aquifer!J:J,MATCH(B129,Aquifer!C:C,0))*100</f>
        <v>58.243653188910891</v>
      </c>
      <c r="L129" s="8">
        <f>(INDEX(Tariff!D:D,MATCH(Adaptation!A129,Tariff!A:A,0)))*100</f>
        <v>0</v>
      </c>
      <c r="N129" s="8">
        <v>11</v>
      </c>
      <c r="O129" s="1">
        <v>71.58</v>
      </c>
      <c r="Q129">
        <f t="shared" ref="Q129:Q160" si="68">IF(C129&lt;3.75,1,IF(C129&lt;4.5,2,IF(C129&lt;5.25,3,4)))</f>
        <v>4</v>
      </c>
      <c r="R129">
        <f t="shared" ref="R129:R160" si="69">IF(D129&lt;140,1,IF(D129&lt;180,2,IF(D129&lt;220,3,4)))</f>
        <v>1</v>
      </c>
      <c r="S129">
        <f t="shared" ref="S129:S160" si="70">IF(E129&lt;25,1,IF(E129&lt;50,2,IF(E129&lt;75,3,4)))</f>
        <v>2</v>
      </c>
      <c r="T129">
        <f t="shared" ref="T129:T160" si="71">IF(F129&lt;28.5,1,IF(F129&lt;48,2,IF(F129&lt;67.5,3,4)))</f>
        <v>4</v>
      </c>
      <c r="U129">
        <f t="shared" ref="U129:U160" si="72">IF(G129&lt;25,1,IF(G129&lt;50,2,IF(G129&lt;75,3,4)))</f>
        <v>4</v>
      </c>
      <c r="V129">
        <f t="shared" ref="V129:V160" si="73">IF(H129&lt;25,4,IF(H129&lt;50,3,IF(H129&lt;75,2,1)))</f>
        <v>1</v>
      </c>
      <c r="W129">
        <f t="shared" si="51"/>
        <v>1</v>
      </c>
      <c r="X129">
        <f t="shared" si="52"/>
        <v>1</v>
      </c>
      <c r="Y129">
        <f t="shared" ref="Y129:Y160" si="74">IF(K129&lt;25,1,IF(K129&lt;50,2,IF(K129&lt;75,3,4)))</f>
        <v>3</v>
      </c>
      <c r="Z129">
        <f t="shared" si="53"/>
        <v>1</v>
      </c>
      <c r="AA129">
        <f t="shared" ref="AA129:AA160" si="75">IF(N129&lt;5,1,IF(N129&lt;10,2,IF(N129&lt;20,3,4)))</f>
        <v>3</v>
      </c>
      <c r="AB129">
        <f t="shared" ref="AB129:AB160" si="76">IF(O129&lt;35,1,IF(O129&lt;60,2,IF(O129&lt;80,3,4)))</f>
        <v>3</v>
      </c>
      <c r="AC129">
        <f t="shared" ref="AC129:AC160" si="77">0.0833*Q129+R129*0.0833+S129*0.0833+T129*0.0833+V129*0.0833+W129*0.0833+X129*0.0833+Y129*0.0833+Z129*0.0833+U129*0.0833+AA129*0.0833+AB129*0.0833</f>
        <v>2.3323999999999998</v>
      </c>
      <c r="AD129">
        <f t="shared" ref="AD129:AD160" si="78">IF(AC129&lt;=1.5,1,IF(AC129&lt;=2.5,2,IF(AC129&lt;3.5,3,4)))</f>
        <v>2</v>
      </c>
      <c r="AE129" t="str">
        <f t="shared" ref="AE129:AE160" si="79">IF(AD129=1,"Less Suitable",IF(AD129=2,"Moderatly Suitable",IF(AD129=3,"Highly Suitable","Very Highly Suitable")))</f>
        <v>Moderatly Suitable</v>
      </c>
      <c r="AF129" s="15">
        <f t="shared" ref="AF129:AF160" si="80">_xlfn.PERCENTRANK.INC(AC:AC,AC129)</f>
        <v>0.315</v>
      </c>
      <c r="AG129" t="str">
        <f t="shared" ref="AG129:AG160" si="81">IF(AF129&gt;0.8, "Very High", IF(AND(AF129&lt;=0.8,AF129&gt;0.6), "High", IF(AND(AF129&lt;=0.6, AF129&gt;0.4),"Moderate",IF(AND(AF129&lt;=0.4, AF129&gt;0.2),"Low", "Very Low"))))</f>
        <v>Low</v>
      </c>
    </row>
    <row r="130" spans="1:33" x14ac:dyDescent="0.25">
      <c r="A130" t="str">
        <f>INDEX(Aquifer!A:A,MATCH(B130,Aquifer!C:C,0))</f>
        <v>bihar</v>
      </c>
      <c r="B130" s="19" t="s">
        <v>277</v>
      </c>
      <c r="C130" s="13">
        <v>4.82</v>
      </c>
      <c r="D130" s="7">
        <f>INDEX(Aquifer!L:L,MATCH(B130,Aquifer!C:C,0))*100</f>
        <v>136.9936264046824</v>
      </c>
      <c r="E130" s="7">
        <v>89</v>
      </c>
      <c r="F130" s="7">
        <v>65.279028969702722</v>
      </c>
      <c r="G130" s="1">
        <v>33.629999999999995</v>
      </c>
      <c r="H130" s="8">
        <v>48</v>
      </c>
      <c r="I130" s="8">
        <f>INDEX(Aquifer!H:H,MATCH(B130,Aquifer!C:C,0))</f>
        <v>42.48</v>
      </c>
      <c r="J130" s="8">
        <f>INDEX(surface_water_body!E:E,MATCH(B130,surface_water_body!A:A,0))</f>
        <v>1.5538085943650499</v>
      </c>
      <c r="K130" s="8">
        <f>INDEX(Aquifer!J:J,MATCH(B130,Aquifer!C:C,0))*100</f>
        <v>80.516050994317339</v>
      </c>
      <c r="L130" s="8">
        <f>(INDEX(Tariff!D:D,MATCH(Adaptation!A109,Tariff!A:A,0)))*100</f>
        <v>150</v>
      </c>
      <c r="N130" s="8">
        <v>7.5</v>
      </c>
      <c r="O130" s="1">
        <v>91.09</v>
      </c>
      <c r="Q130">
        <f t="shared" si="68"/>
        <v>3</v>
      </c>
      <c r="R130">
        <f t="shared" si="69"/>
        <v>1</v>
      </c>
      <c r="S130">
        <f t="shared" si="70"/>
        <v>4</v>
      </c>
      <c r="T130">
        <f t="shared" si="71"/>
        <v>3</v>
      </c>
      <c r="U130">
        <f t="shared" si="72"/>
        <v>2</v>
      </c>
      <c r="V130">
        <f t="shared" si="73"/>
        <v>3</v>
      </c>
      <c r="W130">
        <f t="shared" ref="W130:W193" si="82">IF(I130&lt;50,4,IF(I130&lt;70,3,IF(I130&lt;100,2,1)))</f>
        <v>4</v>
      </c>
      <c r="X130">
        <f t="shared" ref="X130:X193" si="83">IF(J130&lt;1,1,IF(J130&lt;3,2,IF(J130&lt;5,3,4)))</f>
        <v>2</v>
      </c>
      <c r="Y130">
        <f t="shared" si="74"/>
        <v>4</v>
      </c>
      <c r="Z130">
        <f t="shared" ref="Z130:Z193" si="84">IF(L130&lt;70,1,IF(L130&lt;150,2,IF(L130&lt;300,3,4)))</f>
        <v>3</v>
      </c>
      <c r="AA130">
        <f t="shared" si="75"/>
        <v>2</v>
      </c>
      <c r="AB130">
        <f t="shared" si="76"/>
        <v>4</v>
      </c>
      <c r="AC130">
        <f t="shared" si="77"/>
        <v>2.9154999999999998</v>
      </c>
      <c r="AD130">
        <f t="shared" si="78"/>
        <v>3</v>
      </c>
      <c r="AE130" t="str">
        <f t="shared" si="79"/>
        <v>Highly Suitable</v>
      </c>
      <c r="AF130" s="15">
        <f t="shared" si="80"/>
        <v>0.88900000000000001</v>
      </c>
      <c r="AG130" t="str">
        <f t="shared" si="81"/>
        <v>Very High</v>
      </c>
    </row>
    <row r="131" spans="1:33" x14ac:dyDescent="0.25">
      <c r="A131" t="str">
        <f>INDEX(Aquifer!A:A,MATCH(B131,Aquifer!C:C,0))</f>
        <v>rajasthan</v>
      </c>
      <c r="B131" s="19" t="s">
        <v>635</v>
      </c>
      <c r="C131" s="12">
        <v>5.4945609884988</v>
      </c>
      <c r="D131" s="7">
        <f>INDEX(Aquifer!L:L,MATCH(B131,Aquifer!C:C,0))*100</f>
        <v>182.35491335362914</v>
      </c>
      <c r="E131" s="7">
        <v>46.6</v>
      </c>
      <c r="F131" s="7">
        <v>75.879686856201076</v>
      </c>
      <c r="G131" s="1">
        <v>92.2</v>
      </c>
      <c r="H131" s="8">
        <v>99</v>
      </c>
      <c r="I131" s="8">
        <f>INDEX(Aquifer!H:H,MATCH(B131,Aquifer!C:C,0))</f>
        <v>156.43</v>
      </c>
      <c r="J131" s="8">
        <f>INDEX(surface_water_body!E:E,MATCH(B131,surface_water_body!A:A,0))</f>
        <v>0.46436459444812112</v>
      </c>
      <c r="K131" s="8">
        <f>INDEX(Aquifer!J:J,MATCH(B131,Aquifer!C:C,0))*100</f>
        <v>44.500556158708385</v>
      </c>
      <c r="L131" s="8">
        <f>(INDEX(Tariff!D:D,MATCH(Adaptation!A131,Tariff!A:A,0)))*100</f>
        <v>95</v>
      </c>
      <c r="N131" s="8">
        <v>8.8000000000000007</v>
      </c>
      <c r="O131" s="1">
        <v>77.028852670000006</v>
      </c>
      <c r="Q131">
        <f t="shared" si="68"/>
        <v>4</v>
      </c>
      <c r="R131">
        <f t="shared" si="69"/>
        <v>3</v>
      </c>
      <c r="S131">
        <f t="shared" si="70"/>
        <v>2</v>
      </c>
      <c r="T131">
        <f t="shared" si="71"/>
        <v>4</v>
      </c>
      <c r="U131">
        <f t="shared" si="72"/>
        <v>4</v>
      </c>
      <c r="V131">
        <f t="shared" si="73"/>
        <v>1</v>
      </c>
      <c r="W131">
        <f t="shared" si="82"/>
        <v>1</v>
      </c>
      <c r="X131">
        <f t="shared" si="83"/>
        <v>1</v>
      </c>
      <c r="Y131">
        <f t="shared" si="74"/>
        <v>2</v>
      </c>
      <c r="Z131">
        <f t="shared" si="84"/>
        <v>2</v>
      </c>
      <c r="AA131">
        <f t="shared" si="75"/>
        <v>2</v>
      </c>
      <c r="AB131">
        <f t="shared" si="76"/>
        <v>3</v>
      </c>
      <c r="AC131">
        <f t="shared" si="77"/>
        <v>2.4157000000000002</v>
      </c>
      <c r="AD131">
        <f t="shared" si="78"/>
        <v>2</v>
      </c>
      <c r="AE131" t="str">
        <f t="shared" si="79"/>
        <v>Moderatly Suitable</v>
      </c>
      <c r="AF131" s="15">
        <f t="shared" si="80"/>
        <v>0.41199999999999998</v>
      </c>
      <c r="AG131" t="str">
        <f t="shared" si="81"/>
        <v>Moderate</v>
      </c>
    </row>
    <row r="132" spans="1:33" x14ac:dyDescent="0.25">
      <c r="A132" t="str">
        <f>INDEX(Aquifer!A:A,MATCH(B132,Aquifer!C:C,0))</f>
        <v>andhra pradesh</v>
      </c>
      <c r="B132" s="19" t="s">
        <v>439</v>
      </c>
      <c r="C132" s="12">
        <v>5.3422458941104001</v>
      </c>
      <c r="D132" s="7">
        <f>INDEX(Aquifer!L:L,MATCH(B132,Aquifer!C:C,0))*100</f>
        <v>116.40947013127898</v>
      </c>
      <c r="E132" s="7">
        <v>43</v>
      </c>
      <c r="F132" s="7">
        <v>62.026784256083623</v>
      </c>
      <c r="G132" s="1">
        <v>74.099999999999994</v>
      </c>
      <c r="H132" s="8">
        <v>99</v>
      </c>
      <c r="I132" s="8">
        <f>INDEX(Aquifer!H:H,MATCH(B132,Aquifer!C:C,0))</f>
        <v>56.11</v>
      </c>
      <c r="J132" s="8">
        <f>INDEX(surface_water_body!E:E,MATCH(B132,surface_water_body!A:A,0))</f>
        <v>4.6943760883033363</v>
      </c>
      <c r="K132" s="8">
        <f>INDEX(Aquifer!J:J,MATCH(B132,Aquifer!C:C,0))*100</f>
        <v>24.580158617011726</v>
      </c>
      <c r="L132" s="8">
        <f>(INDEX(Tariff!D:D,MATCH(Adaptation!A132,Tariff!A:A,0)))*100</f>
        <v>150</v>
      </c>
      <c r="N132" s="8">
        <v>5.5</v>
      </c>
      <c r="O132" s="1">
        <v>91.65</v>
      </c>
      <c r="Q132">
        <f t="shared" si="68"/>
        <v>4</v>
      </c>
      <c r="R132">
        <f t="shared" si="69"/>
        <v>1</v>
      </c>
      <c r="S132">
        <f t="shared" si="70"/>
        <v>2</v>
      </c>
      <c r="T132">
        <f t="shared" si="71"/>
        <v>3</v>
      </c>
      <c r="U132">
        <f t="shared" si="72"/>
        <v>3</v>
      </c>
      <c r="V132">
        <f t="shared" si="73"/>
        <v>1</v>
      </c>
      <c r="W132">
        <f t="shared" si="82"/>
        <v>3</v>
      </c>
      <c r="X132">
        <f t="shared" si="83"/>
        <v>3</v>
      </c>
      <c r="Y132">
        <f t="shared" si="74"/>
        <v>1</v>
      </c>
      <c r="Z132">
        <f t="shared" si="84"/>
        <v>3</v>
      </c>
      <c r="AA132">
        <f t="shared" si="75"/>
        <v>2</v>
      </c>
      <c r="AB132">
        <f t="shared" si="76"/>
        <v>4</v>
      </c>
      <c r="AC132">
        <f t="shared" si="77"/>
        <v>2.4990000000000001</v>
      </c>
      <c r="AD132">
        <f t="shared" si="78"/>
        <v>2</v>
      </c>
      <c r="AE132" t="str">
        <f t="shared" si="79"/>
        <v>Moderatly Suitable</v>
      </c>
      <c r="AF132" s="15">
        <f t="shared" si="80"/>
        <v>0.53500000000000003</v>
      </c>
      <c r="AG132" t="str">
        <f t="shared" si="81"/>
        <v>Moderate</v>
      </c>
    </row>
    <row r="133" spans="1:33" x14ac:dyDescent="0.25">
      <c r="A133" t="str">
        <f>INDEX(Aquifer!A:A,MATCH(B133,Aquifer!C:C,0))</f>
        <v>manipur</v>
      </c>
      <c r="B133" s="19" t="s">
        <v>240</v>
      </c>
      <c r="C133" s="12">
        <v>4.5890340173931001</v>
      </c>
      <c r="D133" s="7">
        <f>INDEX(Aquifer!L:L,MATCH(B133,Aquifer!C:C,0))*100</f>
        <v>100</v>
      </c>
      <c r="E133" s="7">
        <v>2.6</v>
      </c>
      <c r="F133" s="7">
        <v>34.984602139143682</v>
      </c>
      <c r="G133" s="1">
        <v>0</v>
      </c>
      <c r="H133" s="8">
        <v>0</v>
      </c>
      <c r="I133" s="8">
        <f>INDEX(Aquifer!H:H,MATCH(B133,Aquifer!C:C,0))</f>
        <v>6.18</v>
      </c>
      <c r="J133" s="8">
        <f>INDEX(surface_water_body!E:E,MATCH(B133,surface_water_body!A:A,0))</f>
        <v>3.3097581454123548E-3</v>
      </c>
      <c r="K133" s="8">
        <f>INDEX(Aquifer!J:J,MATCH(B133,Aquifer!C:C,0))*100</f>
        <v>100</v>
      </c>
      <c r="L133" s="8">
        <f>(INDEX(Tariff!D:D,MATCH(Adaptation!A133,Tariff!A:A,0)))*100</f>
        <v>290</v>
      </c>
      <c r="N133" s="8">
        <v>1.8447766179190939</v>
      </c>
      <c r="O133" s="1">
        <v>92.32</v>
      </c>
      <c r="Q133">
        <f t="shared" si="68"/>
        <v>3</v>
      </c>
      <c r="R133">
        <f t="shared" si="69"/>
        <v>1</v>
      </c>
      <c r="S133">
        <f t="shared" si="70"/>
        <v>1</v>
      </c>
      <c r="T133">
        <f t="shared" si="71"/>
        <v>2</v>
      </c>
      <c r="U133">
        <f t="shared" si="72"/>
        <v>1</v>
      </c>
      <c r="V133">
        <f t="shared" si="73"/>
        <v>4</v>
      </c>
      <c r="W133">
        <f t="shared" si="82"/>
        <v>4</v>
      </c>
      <c r="X133">
        <f t="shared" si="83"/>
        <v>1</v>
      </c>
      <c r="Y133">
        <f t="shared" si="74"/>
        <v>4</v>
      </c>
      <c r="Z133">
        <f t="shared" si="84"/>
        <v>3</v>
      </c>
      <c r="AA133">
        <f t="shared" si="75"/>
        <v>1</v>
      </c>
      <c r="AB133">
        <f t="shared" si="76"/>
        <v>4</v>
      </c>
      <c r="AC133">
        <f t="shared" si="77"/>
        <v>2.4156999999999997</v>
      </c>
      <c r="AD133">
        <f t="shared" si="78"/>
        <v>2</v>
      </c>
      <c r="AE133" t="str">
        <f t="shared" si="79"/>
        <v>Moderatly Suitable</v>
      </c>
      <c r="AF133" s="15">
        <f t="shared" si="80"/>
        <v>0.39700000000000002</v>
      </c>
      <c r="AG133" t="str">
        <f t="shared" si="81"/>
        <v>Low</v>
      </c>
    </row>
    <row r="134" spans="1:33" x14ac:dyDescent="0.25">
      <c r="A134" t="str">
        <f>INDEX(Aquifer!A:A,MATCH(B134,Aquifer!C:C,0))</f>
        <v>rajasthan</v>
      </c>
      <c r="B134" s="19" t="s">
        <v>167</v>
      </c>
      <c r="C134" s="12">
        <v>5.1403164973614999</v>
      </c>
      <c r="D134" s="7">
        <f>INDEX(Aquifer!L:L,MATCH(B134,Aquifer!C:C,0))*100</f>
        <v>128.61965889305617</v>
      </c>
      <c r="E134" s="7">
        <v>20.9</v>
      </c>
      <c r="F134" s="7">
        <v>69.803225721020155</v>
      </c>
      <c r="G134" s="1">
        <v>91.710000000000008</v>
      </c>
      <c r="H134" s="8">
        <v>51</v>
      </c>
      <c r="I134" s="8">
        <f>INDEX(Aquifer!H:H,MATCH(B134,Aquifer!C:C,0))</f>
        <v>125.84</v>
      </c>
      <c r="J134" s="8">
        <f>INDEX(surface_water_body!E:E,MATCH(B134,surface_water_body!A:A,0))</f>
        <v>0</v>
      </c>
      <c r="K134" s="8">
        <f>INDEX(Aquifer!J:J,MATCH(B134,Aquifer!C:C,0))*100</f>
        <v>80.936355666513933</v>
      </c>
      <c r="L134" s="8">
        <f>(INDEX(Tariff!D:D,MATCH(Adaptation!A134,Tariff!A:A,0)))*100</f>
        <v>465.00000000000006</v>
      </c>
      <c r="N134" s="8">
        <v>36.1</v>
      </c>
      <c r="O134" s="1">
        <v>20.398426382</v>
      </c>
      <c r="Q134">
        <f t="shared" si="68"/>
        <v>3</v>
      </c>
      <c r="R134">
        <f t="shared" si="69"/>
        <v>1</v>
      </c>
      <c r="S134">
        <f t="shared" si="70"/>
        <v>1</v>
      </c>
      <c r="T134">
        <f t="shared" si="71"/>
        <v>4</v>
      </c>
      <c r="U134">
        <f t="shared" si="72"/>
        <v>4</v>
      </c>
      <c r="V134">
        <f t="shared" si="73"/>
        <v>2</v>
      </c>
      <c r="W134">
        <f t="shared" si="82"/>
        <v>1</v>
      </c>
      <c r="X134">
        <f t="shared" si="83"/>
        <v>1</v>
      </c>
      <c r="Y134">
        <f t="shared" si="74"/>
        <v>4</v>
      </c>
      <c r="Z134">
        <f t="shared" si="84"/>
        <v>4</v>
      </c>
      <c r="AA134">
        <f t="shared" si="75"/>
        <v>4</v>
      </c>
      <c r="AB134">
        <f t="shared" si="76"/>
        <v>1</v>
      </c>
      <c r="AC134">
        <f t="shared" si="77"/>
        <v>2.4990000000000001</v>
      </c>
      <c r="AD134">
        <f t="shared" si="78"/>
        <v>2</v>
      </c>
      <c r="AE134" t="str">
        <f t="shared" si="79"/>
        <v>Moderatly Suitable</v>
      </c>
      <c r="AF134" s="15">
        <f t="shared" si="80"/>
        <v>0.53500000000000003</v>
      </c>
      <c r="AG134" t="str">
        <f t="shared" si="81"/>
        <v>Moderate</v>
      </c>
    </row>
    <row r="135" spans="1:33" x14ac:dyDescent="0.25">
      <c r="A135" t="str">
        <f>INDEX(Aquifer!A:A,MATCH(B135,Aquifer!C:C,0))</f>
        <v>tamil nadu</v>
      </c>
      <c r="B135" s="19" t="s">
        <v>670</v>
      </c>
      <c r="C135" s="12">
        <v>5.3336455533615004</v>
      </c>
      <c r="D135" s="7">
        <f>INDEX(Aquifer!L:L,MATCH(B135,Aquifer!C:C,0))*100</f>
        <v>106.26308211636884</v>
      </c>
      <c r="E135" s="7">
        <v>65.900000000000006</v>
      </c>
      <c r="F135" s="7">
        <v>61.472046344950513</v>
      </c>
      <c r="G135" s="1">
        <v>64.7</v>
      </c>
      <c r="H135" s="8">
        <v>90</v>
      </c>
      <c r="I135" s="8">
        <f>INDEX(Aquifer!H:H,MATCH(B135,Aquifer!C:C,0))</f>
        <v>89.03</v>
      </c>
      <c r="J135" s="8">
        <f>INDEX(surface_water_body!E:E,MATCH(B135,surface_water_body!A:A,0))</f>
        <v>0.15417162577089766</v>
      </c>
      <c r="K135" s="8">
        <f>INDEX(Aquifer!J:J,MATCH(B135,Aquifer!C:C,0))*100</f>
        <v>34.997734596313535</v>
      </c>
      <c r="L135" s="8">
        <f>(INDEX(Tariff!D:D,MATCH(Adaptation!A135,Tariff!A:A,0)))*100</f>
        <v>0</v>
      </c>
      <c r="N135" s="8">
        <v>20.2</v>
      </c>
      <c r="O135" s="1">
        <v>75.482037430000005</v>
      </c>
      <c r="Q135">
        <f t="shared" si="68"/>
        <v>4</v>
      </c>
      <c r="R135">
        <f t="shared" si="69"/>
        <v>1</v>
      </c>
      <c r="S135">
        <f t="shared" si="70"/>
        <v>3</v>
      </c>
      <c r="T135">
        <f t="shared" si="71"/>
        <v>3</v>
      </c>
      <c r="U135">
        <f t="shared" si="72"/>
        <v>3</v>
      </c>
      <c r="V135">
        <f t="shared" si="73"/>
        <v>1</v>
      </c>
      <c r="W135">
        <f t="shared" si="82"/>
        <v>2</v>
      </c>
      <c r="X135">
        <f t="shared" si="83"/>
        <v>1</v>
      </c>
      <c r="Y135">
        <f t="shared" si="74"/>
        <v>2</v>
      </c>
      <c r="Z135">
        <f t="shared" si="84"/>
        <v>1</v>
      </c>
      <c r="AA135">
        <f t="shared" si="75"/>
        <v>4</v>
      </c>
      <c r="AB135">
        <f t="shared" si="76"/>
        <v>3</v>
      </c>
      <c r="AC135">
        <f t="shared" si="77"/>
        <v>2.3323999999999998</v>
      </c>
      <c r="AD135">
        <f t="shared" si="78"/>
        <v>2</v>
      </c>
      <c r="AE135" t="str">
        <f t="shared" si="79"/>
        <v>Moderatly Suitable</v>
      </c>
      <c r="AF135" s="15">
        <f t="shared" si="80"/>
        <v>0.315</v>
      </c>
      <c r="AG135" t="str">
        <f t="shared" si="81"/>
        <v>Low</v>
      </c>
    </row>
    <row r="136" spans="1:33" x14ac:dyDescent="0.25">
      <c r="A136" t="str">
        <f>INDEX(Aquifer!A:A,MATCH(B136,Aquifer!C:C,0))</f>
        <v>bihar</v>
      </c>
      <c r="B136" s="19" t="s">
        <v>245</v>
      </c>
      <c r="C136" s="12">
        <v>4.5694391629264004</v>
      </c>
      <c r="D136" s="7">
        <f>INDEX(Aquifer!L:L,MATCH(B136,Aquifer!C:C,0))*100</f>
        <v>155.90601866752493</v>
      </c>
      <c r="E136" s="7">
        <v>45.8</v>
      </c>
      <c r="F136" s="7">
        <v>51.080598654400653</v>
      </c>
      <c r="G136" s="1">
        <v>57.48</v>
      </c>
      <c r="H136" s="8">
        <v>38</v>
      </c>
      <c r="I136" s="8">
        <f>INDEX(Aquifer!H:H,MATCH(B136,Aquifer!C:C,0))</f>
        <v>42.23</v>
      </c>
      <c r="J136" s="8">
        <f>INDEX(surface_water_body!E:E,MATCH(B136,surface_water_body!A:A,0))</f>
        <v>52.807769844146456</v>
      </c>
      <c r="K136" s="8">
        <f>INDEX(Aquifer!J:J,MATCH(B136,Aquifer!C:C,0))*100</f>
        <v>55.372590509705852</v>
      </c>
      <c r="L136" s="8">
        <f>(INDEX(Tariff!D:D,MATCH(Adaptation!A373,Tariff!A:A,0)))*100</f>
        <v>167</v>
      </c>
      <c r="N136" s="8">
        <v>2.9</v>
      </c>
      <c r="O136" s="1">
        <v>97.74</v>
      </c>
      <c r="Q136">
        <f t="shared" si="68"/>
        <v>3</v>
      </c>
      <c r="R136">
        <f t="shared" si="69"/>
        <v>2</v>
      </c>
      <c r="S136">
        <f t="shared" si="70"/>
        <v>2</v>
      </c>
      <c r="T136">
        <f t="shared" si="71"/>
        <v>3</v>
      </c>
      <c r="U136">
        <f t="shared" si="72"/>
        <v>3</v>
      </c>
      <c r="V136">
        <f t="shared" si="73"/>
        <v>3</v>
      </c>
      <c r="W136">
        <f t="shared" si="82"/>
        <v>4</v>
      </c>
      <c r="X136">
        <f t="shared" si="83"/>
        <v>4</v>
      </c>
      <c r="Y136">
        <f t="shared" si="74"/>
        <v>3</v>
      </c>
      <c r="Z136">
        <f t="shared" si="84"/>
        <v>3</v>
      </c>
      <c r="AA136">
        <f t="shared" si="75"/>
        <v>1</v>
      </c>
      <c r="AB136">
        <f t="shared" si="76"/>
        <v>4</v>
      </c>
      <c r="AC136">
        <f t="shared" si="77"/>
        <v>2.9154999999999998</v>
      </c>
      <c r="AD136">
        <f t="shared" si="78"/>
        <v>3</v>
      </c>
      <c r="AE136" t="str">
        <f t="shared" si="79"/>
        <v>Highly Suitable</v>
      </c>
      <c r="AF136" s="15">
        <f t="shared" si="80"/>
        <v>0.88900000000000001</v>
      </c>
      <c r="AG136" t="str">
        <f t="shared" si="81"/>
        <v>Very High</v>
      </c>
    </row>
    <row r="137" spans="1:33" x14ac:dyDescent="0.25">
      <c r="A137" t="str">
        <f>INDEX(Aquifer!A:A,MATCH(B137,Aquifer!C:C,0))</f>
        <v>odisha</v>
      </c>
      <c r="B137" s="19" t="s">
        <v>264</v>
      </c>
      <c r="C137" s="12">
        <v>4.9248664984630999</v>
      </c>
      <c r="D137" s="7">
        <f>INDEX(Aquifer!L:L,MATCH(B137,Aquifer!C:C,0))*100</f>
        <v>122.52367002080416</v>
      </c>
      <c r="E137" s="7">
        <v>45.7</v>
      </c>
      <c r="F137" s="7">
        <v>35.373916226294241</v>
      </c>
      <c r="G137" s="1">
        <v>12.86</v>
      </c>
      <c r="H137" s="8">
        <v>23</v>
      </c>
      <c r="I137" s="8">
        <f>INDEX(Aquifer!H:H,MATCH(B137,Aquifer!C:C,0))</f>
        <v>45.67</v>
      </c>
      <c r="J137" s="8">
        <f>INDEX(surface_water_body!E:E,MATCH(B137,surface_water_body!A:A,0))</f>
        <v>5.858459234697861E-2</v>
      </c>
      <c r="K137" s="8">
        <f>INDEX(Aquifer!J:J,MATCH(B137,Aquifer!C:C,0))*100</f>
        <v>35.334093432146183</v>
      </c>
      <c r="L137" s="8">
        <f>(INDEX(Tariff!D:D,MATCH(Adaptation!A137,Tariff!A:A,0)))*100</f>
        <v>465.00000000000006</v>
      </c>
      <c r="N137" s="8">
        <v>3.29</v>
      </c>
      <c r="O137" s="1">
        <v>97.54</v>
      </c>
      <c r="Q137">
        <f t="shared" si="68"/>
        <v>3</v>
      </c>
      <c r="R137">
        <f t="shared" si="69"/>
        <v>1</v>
      </c>
      <c r="S137">
        <f t="shared" si="70"/>
        <v>2</v>
      </c>
      <c r="T137">
        <f t="shared" si="71"/>
        <v>2</v>
      </c>
      <c r="U137">
        <f t="shared" si="72"/>
        <v>1</v>
      </c>
      <c r="V137">
        <f t="shared" si="73"/>
        <v>4</v>
      </c>
      <c r="W137">
        <f t="shared" si="82"/>
        <v>4</v>
      </c>
      <c r="X137">
        <f t="shared" si="83"/>
        <v>1</v>
      </c>
      <c r="Y137">
        <f t="shared" si="74"/>
        <v>2</v>
      </c>
      <c r="Z137">
        <f t="shared" si="84"/>
        <v>4</v>
      </c>
      <c r="AA137">
        <f t="shared" si="75"/>
        <v>1</v>
      </c>
      <c r="AB137">
        <f t="shared" si="76"/>
        <v>4</v>
      </c>
      <c r="AC137">
        <f t="shared" si="77"/>
        <v>2.4157000000000002</v>
      </c>
      <c r="AD137">
        <f t="shared" si="78"/>
        <v>2</v>
      </c>
      <c r="AE137" t="str">
        <f t="shared" si="79"/>
        <v>Moderatly Suitable</v>
      </c>
      <c r="AF137" s="15">
        <f t="shared" si="80"/>
        <v>0.41199999999999998</v>
      </c>
      <c r="AG137" t="str">
        <f t="shared" si="81"/>
        <v>Moderate</v>
      </c>
    </row>
    <row r="138" spans="1:33" x14ac:dyDescent="0.25">
      <c r="A138" t="str">
        <f>INDEX(Aquifer!A:A,MATCH(B138,Aquifer!C:C,0))</f>
        <v>dadra and nagar haveli</v>
      </c>
      <c r="B138" s="19" t="s">
        <v>614</v>
      </c>
      <c r="C138" s="12">
        <v>5.2233360009408996</v>
      </c>
      <c r="D138" s="7">
        <f>INDEX(Aquifer!L:L,MATCH(B138,Aquifer!C:C,0))*100</f>
        <v>0.17572927649746448</v>
      </c>
      <c r="E138" s="7">
        <v>33.5</v>
      </c>
      <c r="F138" s="7">
        <v>66.20791869574424</v>
      </c>
      <c r="G138" s="1">
        <v>58.47</v>
      </c>
      <c r="H138" s="8">
        <v>45</v>
      </c>
      <c r="I138" s="8">
        <f>INDEX(Aquifer!H:H,MATCH(B138,Aquifer!C:C,0))</f>
        <v>131.53</v>
      </c>
      <c r="J138" s="8">
        <f>INDEX(surface_water_body!E:E,MATCH(B138,surface_water_body!A:A,0))</f>
        <v>0</v>
      </c>
      <c r="K138" s="8">
        <f>INDEX(Aquifer!J:J,MATCH(B138,Aquifer!C:C,0))*100</f>
        <v>44.988818865623095</v>
      </c>
      <c r="L138" s="8">
        <f>(INDEX(Tariff!D:D,MATCH(Adaptation!A138,Tariff!A:A,0)))*100</f>
        <v>150</v>
      </c>
      <c r="N138" s="8">
        <v>7.4898231326257054</v>
      </c>
      <c r="O138" s="1">
        <v>81.93</v>
      </c>
      <c r="Q138">
        <f t="shared" si="68"/>
        <v>3</v>
      </c>
      <c r="R138">
        <f t="shared" si="69"/>
        <v>1</v>
      </c>
      <c r="S138">
        <f t="shared" si="70"/>
        <v>2</v>
      </c>
      <c r="T138">
        <f t="shared" si="71"/>
        <v>3</v>
      </c>
      <c r="U138">
        <f t="shared" si="72"/>
        <v>3</v>
      </c>
      <c r="V138">
        <f t="shared" si="73"/>
        <v>3</v>
      </c>
      <c r="W138">
        <f t="shared" si="82"/>
        <v>1</v>
      </c>
      <c r="X138">
        <f t="shared" si="83"/>
        <v>1</v>
      </c>
      <c r="Y138">
        <f t="shared" si="74"/>
        <v>2</v>
      </c>
      <c r="Z138">
        <f t="shared" si="84"/>
        <v>3</v>
      </c>
      <c r="AA138">
        <f t="shared" si="75"/>
        <v>2</v>
      </c>
      <c r="AB138">
        <f t="shared" si="76"/>
        <v>4</v>
      </c>
      <c r="AC138">
        <f t="shared" si="77"/>
        <v>2.3324000000000003</v>
      </c>
      <c r="AD138">
        <f t="shared" si="78"/>
        <v>2</v>
      </c>
      <c r="AE138" t="str">
        <f t="shared" si="79"/>
        <v>Moderatly Suitable</v>
      </c>
      <c r="AF138" s="15">
        <f t="shared" si="80"/>
        <v>0.371</v>
      </c>
      <c r="AG138" t="str">
        <f t="shared" si="81"/>
        <v>Low</v>
      </c>
    </row>
    <row r="139" spans="1:33" x14ac:dyDescent="0.25">
      <c r="A139" t="str">
        <f>INDEX(Aquifer!A:A,MATCH(B139,Aquifer!C:C,0))</f>
        <v>bihar</v>
      </c>
      <c r="B139" s="19" t="s">
        <v>326</v>
      </c>
      <c r="C139" s="12">
        <v>4.7318065347373004</v>
      </c>
      <c r="D139" s="7">
        <f>INDEX(Aquifer!L:L,MATCH(B139,Aquifer!C:C,0))*100</f>
        <v>121.93645990922843</v>
      </c>
      <c r="E139" s="7">
        <v>65.900000000000006</v>
      </c>
      <c r="F139" s="7">
        <v>67.836358256066291</v>
      </c>
      <c r="G139" s="1">
        <v>77.62</v>
      </c>
      <c r="H139" s="8">
        <v>6</v>
      </c>
      <c r="I139" s="8">
        <f>INDEX(Aquifer!H:H,MATCH(B139,Aquifer!C:C,0))</f>
        <v>52.46</v>
      </c>
      <c r="J139" s="8">
        <f>INDEX(surface_water_body!E:E,MATCH(B139,surface_water_body!A:A,0))</f>
        <v>0.88422908468631445</v>
      </c>
      <c r="K139" s="8">
        <f>INDEX(Aquifer!J:J,MATCH(B139,Aquifer!C:C,0))*100</f>
        <v>55.397962149897886</v>
      </c>
      <c r="L139" s="8">
        <f>(INDEX(Tariff!D:D,MATCH(Adaptation!A536,Tariff!A:A,0)))*100</f>
        <v>235</v>
      </c>
      <c r="N139" s="8">
        <v>5.9</v>
      </c>
      <c r="O139" s="1">
        <v>98.74</v>
      </c>
      <c r="Q139">
        <f t="shared" si="68"/>
        <v>3</v>
      </c>
      <c r="R139">
        <f t="shared" si="69"/>
        <v>1</v>
      </c>
      <c r="S139">
        <f t="shared" si="70"/>
        <v>3</v>
      </c>
      <c r="T139">
        <f t="shared" si="71"/>
        <v>4</v>
      </c>
      <c r="U139">
        <f t="shared" si="72"/>
        <v>4</v>
      </c>
      <c r="V139">
        <f t="shared" si="73"/>
        <v>4</v>
      </c>
      <c r="W139">
        <f t="shared" si="82"/>
        <v>3</v>
      </c>
      <c r="X139">
        <f t="shared" si="83"/>
        <v>1</v>
      </c>
      <c r="Y139">
        <f t="shared" si="74"/>
        <v>3</v>
      </c>
      <c r="Z139">
        <f t="shared" si="84"/>
        <v>3</v>
      </c>
      <c r="AA139">
        <f t="shared" si="75"/>
        <v>2</v>
      </c>
      <c r="AB139">
        <f t="shared" si="76"/>
        <v>4</v>
      </c>
      <c r="AC139">
        <f t="shared" si="77"/>
        <v>2.9154999999999998</v>
      </c>
      <c r="AD139">
        <f t="shared" si="78"/>
        <v>3</v>
      </c>
      <c r="AE139" t="str">
        <f t="shared" si="79"/>
        <v>Highly Suitable</v>
      </c>
      <c r="AF139" s="15">
        <f t="shared" si="80"/>
        <v>0.88900000000000001</v>
      </c>
      <c r="AG139" t="str">
        <f t="shared" si="81"/>
        <v>Very High</v>
      </c>
    </row>
    <row r="140" spans="1:33" x14ac:dyDescent="0.25">
      <c r="A140" t="str">
        <f>INDEX(Aquifer!A:A,MATCH(B140,Aquifer!C:C,0))</f>
        <v>gujarat</v>
      </c>
      <c r="B140" s="19" t="s">
        <v>198</v>
      </c>
      <c r="C140" s="13">
        <v>5.54</v>
      </c>
      <c r="D140" s="7">
        <f>INDEX(Aquifer!L:L,MATCH(B140,Aquifer!C:C,0))*100</f>
        <v>193.95462303673946</v>
      </c>
      <c r="E140" s="7">
        <v>53.1</v>
      </c>
      <c r="F140" s="7">
        <v>78.759793964016239</v>
      </c>
      <c r="G140" s="1">
        <v>98.240000000000009</v>
      </c>
      <c r="H140" s="8">
        <v>100</v>
      </c>
      <c r="I140" s="8">
        <f>INDEX(Aquifer!H:H,MATCH(B140,Aquifer!C:C,0))</f>
        <v>50.1</v>
      </c>
      <c r="J140" s="8">
        <f>INDEX(surface_water_body!E:E,MATCH(B140,surface_water_body!A:A,0))</f>
        <v>0.41445074173002111</v>
      </c>
      <c r="K140" s="8">
        <f>INDEX(Aquifer!J:J,MATCH(B140,Aquifer!C:C,0))*100</f>
        <v>50.166058362595358</v>
      </c>
      <c r="L140" s="8">
        <f>(INDEX(Tariff!D:D,MATCH(Adaptation!A476,Tariff!A:A,0)))*100</f>
        <v>167</v>
      </c>
      <c r="N140" s="8">
        <v>10.8</v>
      </c>
      <c r="O140" s="1">
        <v>67.83</v>
      </c>
      <c r="Q140">
        <f t="shared" si="68"/>
        <v>4</v>
      </c>
      <c r="R140">
        <f t="shared" si="69"/>
        <v>3</v>
      </c>
      <c r="S140">
        <f t="shared" si="70"/>
        <v>3</v>
      </c>
      <c r="T140">
        <f t="shared" si="71"/>
        <v>4</v>
      </c>
      <c r="U140">
        <f t="shared" si="72"/>
        <v>4</v>
      </c>
      <c r="V140">
        <f t="shared" si="73"/>
        <v>1</v>
      </c>
      <c r="W140">
        <f t="shared" si="82"/>
        <v>3</v>
      </c>
      <c r="X140">
        <f t="shared" si="83"/>
        <v>1</v>
      </c>
      <c r="Y140">
        <f t="shared" si="74"/>
        <v>3</v>
      </c>
      <c r="Z140">
        <f t="shared" si="84"/>
        <v>3</v>
      </c>
      <c r="AA140">
        <f t="shared" si="75"/>
        <v>3</v>
      </c>
      <c r="AB140">
        <f t="shared" si="76"/>
        <v>3</v>
      </c>
      <c r="AC140">
        <f t="shared" si="77"/>
        <v>2.9154999999999998</v>
      </c>
      <c r="AD140">
        <f t="shared" si="78"/>
        <v>3</v>
      </c>
      <c r="AE140" t="str">
        <f t="shared" si="79"/>
        <v>Highly Suitable</v>
      </c>
      <c r="AF140" s="15">
        <f t="shared" si="80"/>
        <v>0.88900000000000001</v>
      </c>
      <c r="AG140" t="str">
        <f t="shared" si="81"/>
        <v>Very High</v>
      </c>
    </row>
    <row r="141" spans="1:33" x14ac:dyDescent="0.25">
      <c r="A141" t="str">
        <f>INDEX(Aquifer!A:A,MATCH(B141,Aquifer!C:C,0))</f>
        <v>maharashtra</v>
      </c>
      <c r="B141" s="19" t="s">
        <v>19</v>
      </c>
      <c r="C141" s="12">
        <v>5.3276403189695998</v>
      </c>
      <c r="D141" s="7">
        <f>INDEX(Aquifer!L:L,MATCH(B141,Aquifer!C:C,0))*100</f>
        <v>119.72176759410802</v>
      </c>
      <c r="E141" s="7">
        <v>18</v>
      </c>
      <c r="F141" s="7">
        <v>70.201504609633901</v>
      </c>
      <c r="G141" s="1">
        <v>95.320000000000007</v>
      </c>
      <c r="H141" s="8">
        <v>18</v>
      </c>
      <c r="I141" s="8">
        <f>INDEX(Aquifer!H:H,MATCH(B141,Aquifer!C:C,0))</f>
        <v>54.85</v>
      </c>
      <c r="J141" s="8">
        <f>INDEX(surface_water_body!E:E,MATCH(B141,surface_water_body!A:A,0))</f>
        <v>2.795569939589599</v>
      </c>
      <c r="K141" s="8">
        <f>INDEX(Aquifer!J:J,MATCH(B141,Aquifer!C:C,0))*100</f>
        <v>79.083613771680035</v>
      </c>
      <c r="L141" s="8">
        <f>(INDEX(Tariff!D:D,MATCH(Adaptation!A263,Tariff!A:A,0)))*100</f>
        <v>235</v>
      </c>
      <c r="N141" s="8">
        <v>8.1999999999999993</v>
      </c>
      <c r="O141" s="1">
        <v>79.38</v>
      </c>
      <c r="Q141">
        <f t="shared" si="68"/>
        <v>4</v>
      </c>
      <c r="R141">
        <f t="shared" si="69"/>
        <v>1</v>
      </c>
      <c r="S141">
        <f t="shared" si="70"/>
        <v>1</v>
      </c>
      <c r="T141">
        <f t="shared" si="71"/>
        <v>4</v>
      </c>
      <c r="U141">
        <f t="shared" si="72"/>
        <v>4</v>
      </c>
      <c r="V141">
        <f t="shared" si="73"/>
        <v>4</v>
      </c>
      <c r="W141">
        <f t="shared" si="82"/>
        <v>3</v>
      </c>
      <c r="X141">
        <f t="shared" si="83"/>
        <v>2</v>
      </c>
      <c r="Y141">
        <f t="shared" si="74"/>
        <v>4</v>
      </c>
      <c r="Z141">
        <f t="shared" si="84"/>
        <v>3</v>
      </c>
      <c r="AA141">
        <f t="shared" si="75"/>
        <v>2</v>
      </c>
      <c r="AB141">
        <f t="shared" si="76"/>
        <v>3</v>
      </c>
      <c r="AC141">
        <f t="shared" si="77"/>
        <v>2.9154999999999998</v>
      </c>
      <c r="AD141">
        <f t="shared" si="78"/>
        <v>3</v>
      </c>
      <c r="AE141" t="str">
        <f t="shared" si="79"/>
        <v>Highly Suitable</v>
      </c>
      <c r="AF141" s="15">
        <f t="shared" si="80"/>
        <v>0.88900000000000001</v>
      </c>
      <c r="AG141" t="str">
        <f t="shared" si="81"/>
        <v>Very High</v>
      </c>
    </row>
    <row r="142" spans="1:33" x14ac:dyDescent="0.25">
      <c r="A142" t="str">
        <f>INDEX(Aquifer!A:A,MATCH(B142,Aquifer!C:C,0))</f>
        <v>daman and diu</v>
      </c>
      <c r="B142" s="19" t="s">
        <v>649</v>
      </c>
      <c r="C142" s="12">
        <v>5.2859834895538</v>
      </c>
      <c r="D142" s="7">
        <f>INDEX(Aquifer!L:L,MATCH(B142,Aquifer!C:C,0))*100</f>
        <v>102.78526504941598</v>
      </c>
      <c r="E142" s="7">
        <v>0</v>
      </c>
      <c r="F142" s="7"/>
      <c r="G142" s="1">
        <v>0</v>
      </c>
      <c r="H142" s="8">
        <v>100</v>
      </c>
      <c r="I142" s="8">
        <f>INDEX(Aquifer!H:H,MATCH(B142,Aquifer!C:C,0))</f>
        <v>158.84</v>
      </c>
      <c r="J142" s="8">
        <f>INDEX(surface_water_body!E:E,MATCH(B142,surface_water_body!A:A,0))</f>
        <v>0</v>
      </c>
      <c r="K142" s="8">
        <f>INDEX(Aquifer!J:J,MATCH(B142,Aquifer!C:C,0))*100</f>
        <v>89.86677432377877</v>
      </c>
      <c r="L142" s="8">
        <f>(INDEX(Tariff!D:D,MATCH(Adaptation!A142,Tariff!A:A,0)))*100</f>
        <v>95</v>
      </c>
      <c r="N142" s="8">
        <v>5.5</v>
      </c>
      <c r="O142" s="1">
        <v>97.910000000000011</v>
      </c>
      <c r="Q142">
        <f t="shared" si="68"/>
        <v>4</v>
      </c>
      <c r="R142">
        <f t="shared" si="69"/>
        <v>1</v>
      </c>
      <c r="S142">
        <f t="shared" si="70"/>
        <v>1</v>
      </c>
      <c r="T142">
        <f t="shared" si="71"/>
        <v>1</v>
      </c>
      <c r="U142">
        <f t="shared" si="72"/>
        <v>1</v>
      </c>
      <c r="V142">
        <f t="shared" si="73"/>
        <v>1</v>
      </c>
      <c r="W142">
        <f t="shared" si="82"/>
        <v>1</v>
      </c>
      <c r="X142">
        <f t="shared" si="83"/>
        <v>1</v>
      </c>
      <c r="Y142">
        <f t="shared" si="74"/>
        <v>4</v>
      </c>
      <c r="Z142">
        <f t="shared" si="84"/>
        <v>2</v>
      </c>
      <c r="AA142">
        <f t="shared" si="75"/>
        <v>2</v>
      </c>
      <c r="AB142">
        <f t="shared" si="76"/>
        <v>4</v>
      </c>
      <c r="AC142">
        <f t="shared" si="77"/>
        <v>1.9159000000000002</v>
      </c>
      <c r="AD142">
        <f t="shared" si="78"/>
        <v>2</v>
      </c>
      <c r="AE142" t="str">
        <f t="shared" si="79"/>
        <v>Moderatly Suitable</v>
      </c>
      <c r="AF142" s="15">
        <f t="shared" si="80"/>
        <v>6.2E-2</v>
      </c>
      <c r="AG142" t="str">
        <f t="shared" si="81"/>
        <v>Very Low</v>
      </c>
    </row>
    <row r="143" spans="1:33" x14ac:dyDescent="0.25">
      <c r="A143" t="str">
        <f>INDEX(Aquifer!A:A,MATCH(B143,Aquifer!C:C,0))</f>
        <v>madhya pradesh</v>
      </c>
      <c r="B143" s="19" t="s">
        <v>563</v>
      </c>
      <c r="C143" s="12">
        <v>5.2128946917437</v>
      </c>
      <c r="D143" s="7">
        <f>INDEX(Aquifer!L:L,MATCH(B143,Aquifer!C:C,0))*100</f>
        <v>198.79438849411773</v>
      </c>
      <c r="E143" s="7">
        <v>36.4</v>
      </c>
      <c r="F143" s="7">
        <v>70.830923947203019</v>
      </c>
      <c r="G143" s="1">
        <v>60.640000000000008</v>
      </c>
      <c r="H143" s="8">
        <v>98</v>
      </c>
      <c r="I143" s="8">
        <f>INDEX(Aquifer!H:H,MATCH(B143,Aquifer!C:C,0))</f>
        <v>58.48</v>
      </c>
      <c r="J143" s="8">
        <f>INDEX(surface_water_body!E:E,MATCH(B143,surface_water_body!A:A,0))</f>
        <v>0.13402021444079956</v>
      </c>
      <c r="K143" s="8">
        <f>INDEX(Aquifer!J:J,MATCH(B143,Aquifer!C:C,0))*100</f>
        <v>44.251512868128955</v>
      </c>
      <c r="L143" s="8">
        <f>(INDEX(Tariff!D:D,MATCH(Adaptation!A143,Tariff!A:A,0)))*100</f>
        <v>0</v>
      </c>
      <c r="N143" s="8">
        <v>10.6</v>
      </c>
      <c r="O143" s="1">
        <v>78.539999999999992</v>
      </c>
      <c r="Q143">
        <f t="shared" si="68"/>
        <v>3</v>
      </c>
      <c r="R143">
        <f t="shared" si="69"/>
        <v>3</v>
      </c>
      <c r="S143">
        <f t="shared" si="70"/>
        <v>2</v>
      </c>
      <c r="T143">
        <f t="shared" si="71"/>
        <v>4</v>
      </c>
      <c r="U143">
        <f t="shared" si="72"/>
        <v>3</v>
      </c>
      <c r="V143">
        <f t="shared" si="73"/>
        <v>1</v>
      </c>
      <c r="W143">
        <f t="shared" si="82"/>
        <v>3</v>
      </c>
      <c r="X143">
        <f t="shared" si="83"/>
        <v>1</v>
      </c>
      <c r="Y143">
        <f t="shared" si="74"/>
        <v>2</v>
      </c>
      <c r="Z143">
        <f t="shared" si="84"/>
        <v>1</v>
      </c>
      <c r="AA143">
        <f t="shared" si="75"/>
        <v>3</v>
      </c>
      <c r="AB143">
        <f t="shared" si="76"/>
        <v>3</v>
      </c>
      <c r="AC143">
        <f t="shared" si="77"/>
        <v>2.4157000000000002</v>
      </c>
      <c r="AD143">
        <f t="shared" si="78"/>
        <v>2</v>
      </c>
      <c r="AE143" t="str">
        <f t="shared" si="79"/>
        <v>Moderatly Suitable</v>
      </c>
      <c r="AF143" s="15">
        <f t="shared" si="80"/>
        <v>0.41199999999999998</v>
      </c>
      <c r="AG143" t="str">
        <f t="shared" si="81"/>
        <v>Moderate</v>
      </c>
    </row>
    <row r="144" spans="1:33" x14ac:dyDescent="0.25">
      <c r="A144" t="str">
        <f>INDEX(Aquifer!A:A,MATCH(B144,Aquifer!C:C,0))</f>
        <v>chhattisgarh</v>
      </c>
      <c r="B144" s="19" t="s">
        <v>364</v>
      </c>
      <c r="C144" s="13">
        <v>5.3</v>
      </c>
      <c r="D144" s="7">
        <f>INDEX(Aquifer!L:L,MATCH(B144,Aquifer!C:C,0))*100</f>
        <v>100.49012394589394</v>
      </c>
      <c r="E144" s="7">
        <v>0.2</v>
      </c>
      <c r="F144" s="7">
        <v>42.114242665957633</v>
      </c>
      <c r="G144" s="1">
        <v>0</v>
      </c>
      <c r="H144" s="8">
        <v>99</v>
      </c>
      <c r="I144" s="8">
        <f>INDEX(Aquifer!H:H,MATCH(B144,Aquifer!C:C,0))</f>
        <v>15.29</v>
      </c>
      <c r="J144" s="8">
        <f>INDEX(surface_water_body!E:E,MATCH(B144,surface_water_body!A:A,0))</f>
        <v>9.4630130000478249E-2</v>
      </c>
      <c r="K144" s="8">
        <f>INDEX(Aquifer!J:J,MATCH(B144,Aquifer!C:C,0))*100</f>
        <v>25.903826418413722</v>
      </c>
      <c r="L144" s="8">
        <f>(INDEX(Tariff!D:D,MATCH(Adaptation!A144,Tariff!A:A,0)))*100</f>
        <v>459.99999999999994</v>
      </c>
      <c r="N144" s="8">
        <v>5.5</v>
      </c>
      <c r="O144" s="1">
        <v>42.71</v>
      </c>
      <c r="Q144">
        <f t="shared" si="68"/>
        <v>4</v>
      </c>
      <c r="R144">
        <f t="shared" si="69"/>
        <v>1</v>
      </c>
      <c r="S144">
        <f t="shared" si="70"/>
        <v>1</v>
      </c>
      <c r="T144">
        <f t="shared" si="71"/>
        <v>2</v>
      </c>
      <c r="U144">
        <f t="shared" si="72"/>
        <v>1</v>
      </c>
      <c r="V144">
        <f t="shared" si="73"/>
        <v>1</v>
      </c>
      <c r="W144">
        <f t="shared" si="82"/>
        <v>4</v>
      </c>
      <c r="X144">
        <f t="shared" si="83"/>
        <v>1</v>
      </c>
      <c r="Y144">
        <f t="shared" si="74"/>
        <v>2</v>
      </c>
      <c r="Z144">
        <f t="shared" si="84"/>
        <v>4</v>
      </c>
      <c r="AA144">
        <f t="shared" si="75"/>
        <v>2</v>
      </c>
      <c r="AB144">
        <f t="shared" si="76"/>
        <v>2</v>
      </c>
      <c r="AC144">
        <f t="shared" si="77"/>
        <v>2.0825</v>
      </c>
      <c r="AD144">
        <f t="shared" si="78"/>
        <v>2</v>
      </c>
      <c r="AE144" t="str">
        <f t="shared" si="79"/>
        <v>Moderatly Suitable</v>
      </c>
      <c r="AF144" s="15">
        <f t="shared" si="80"/>
        <v>0.13400000000000001</v>
      </c>
      <c r="AG144" t="str">
        <f t="shared" si="81"/>
        <v>Very Low</v>
      </c>
    </row>
    <row r="145" spans="1:33" x14ac:dyDescent="0.25">
      <c r="A145" t="str">
        <f>INDEX(Aquifer!A:A,MATCH(B145,Aquifer!C:C,0))</f>
        <v>punjab</v>
      </c>
      <c r="B145" s="19" t="s">
        <v>205</v>
      </c>
      <c r="C145" s="13">
        <v>4.84</v>
      </c>
      <c r="D145" s="7">
        <f>INDEX(Aquifer!L:L,MATCH(B145,Aquifer!C:C,0))*100</f>
        <v>194.9388524550879</v>
      </c>
      <c r="E145" s="7">
        <v>100</v>
      </c>
      <c r="F145" s="7">
        <v>77.342065120193553</v>
      </c>
      <c r="G145" s="1">
        <v>78.38000000000001</v>
      </c>
      <c r="H145" s="8">
        <v>0</v>
      </c>
      <c r="I145" s="8">
        <f>INDEX(Aquifer!H:H,MATCH(B145,Aquifer!C:C,0))</f>
        <v>223.59</v>
      </c>
      <c r="J145" s="8">
        <f>INDEX(surface_water_body!E:E,MATCH(B145,surface_water_body!A:A,0))</f>
        <v>3.3566657700128268E-2</v>
      </c>
      <c r="K145" s="8">
        <f>INDEX(Aquifer!J:J,MATCH(B145,Aquifer!C:C,0))*100</f>
        <v>88.808569503068142</v>
      </c>
      <c r="L145" s="8">
        <f>(INDEX(Tariff!D:D,MATCH(Adaptation!A68,Tariff!A:A,0)))*100</f>
        <v>95</v>
      </c>
      <c r="N145" s="8">
        <v>33.6</v>
      </c>
      <c r="O145" s="1">
        <v>0</v>
      </c>
      <c r="Q145">
        <f t="shared" si="68"/>
        <v>3</v>
      </c>
      <c r="R145">
        <f t="shared" si="69"/>
        <v>3</v>
      </c>
      <c r="S145">
        <f t="shared" si="70"/>
        <v>4</v>
      </c>
      <c r="T145">
        <f t="shared" si="71"/>
        <v>4</v>
      </c>
      <c r="U145">
        <f t="shared" si="72"/>
        <v>4</v>
      </c>
      <c r="V145">
        <f t="shared" si="73"/>
        <v>4</v>
      </c>
      <c r="W145">
        <f t="shared" si="82"/>
        <v>1</v>
      </c>
      <c r="X145">
        <f t="shared" si="83"/>
        <v>1</v>
      </c>
      <c r="Y145">
        <f t="shared" si="74"/>
        <v>4</v>
      </c>
      <c r="Z145">
        <f t="shared" si="84"/>
        <v>2</v>
      </c>
      <c r="AA145">
        <f t="shared" si="75"/>
        <v>4</v>
      </c>
      <c r="AB145">
        <f t="shared" si="76"/>
        <v>1</v>
      </c>
      <c r="AC145">
        <f t="shared" si="77"/>
        <v>2.9154999999999998</v>
      </c>
      <c r="AD145">
        <f t="shared" si="78"/>
        <v>3</v>
      </c>
      <c r="AE145" t="str">
        <f t="shared" si="79"/>
        <v>Highly Suitable</v>
      </c>
      <c r="AF145" s="15">
        <f t="shared" si="80"/>
        <v>0.88900000000000001</v>
      </c>
      <c r="AG145" t="str">
        <f t="shared" si="81"/>
        <v>Very High</v>
      </c>
    </row>
    <row r="146" spans="1:33" x14ac:dyDescent="0.25">
      <c r="A146" t="str">
        <f>INDEX(Aquifer!A:A,MATCH(B146,Aquifer!C:C,0))</f>
        <v>west bengal</v>
      </c>
      <c r="B146" s="19" t="s">
        <v>260</v>
      </c>
      <c r="C146" s="12">
        <v>3.8902587064573</v>
      </c>
      <c r="D146" s="7">
        <f>INDEX(Aquifer!L:L,MATCH(B146,Aquifer!C:C,0))*100</f>
        <v>123.56491288746703</v>
      </c>
      <c r="E146" s="7">
        <v>7</v>
      </c>
      <c r="F146" s="7">
        <v>23.409843142898257</v>
      </c>
      <c r="G146" s="1">
        <v>47.02</v>
      </c>
      <c r="H146" s="8">
        <v>19</v>
      </c>
      <c r="I146" s="8">
        <f>INDEX(Aquifer!H:H,MATCH(B146,Aquifer!C:C,0))</f>
        <v>15.65</v>
      </c>
      <c r="J146" s="8">
        <f>INDEX(surface_water_body!E:E,MATCH(B146,surface_water_body!A:A,0))</f>
        <v>8.8200567204402128E-2</v>
      </c>
      <c r="K146" s="8">
        <f>INDEX(Aquifer!J:J,MATCH(B146,Aquifer!C:C,0))*100</f>
        <v>52.543227600243512</v>
      </c>
      <c r="L146" s="8">
        <f>(INDEX(Tariff!D:D,MATCH(Adaptation!A146,Tariff!A:A,0)))*100</f>
        <v>150</v>
      </c>
      <c r="N146" s="8">
        <v>4.1900000000000004</v>
      </c>
      <c r="O146" s="1">
        <v>98.103585649999999</v>
      </c>
      <c r="Q146">
        <f t="shared" si="68"/>
        <v>2</v>
      </c>
      <c r="R146">
        <f t="shared" si="69"/>
        <v>1</v>
      </c>
      <c r="S146">
        <f t="shared" si="70"/>
        <v>1</v>
      </c>
      <c r="T146">
        <f t="shared" si="71"/>
        <v>1</v>
      </c>
      <c r="U146">
        <f t="shared" si="72"/>
        <v>2</v>
      </c>
      <c r="V146">
        <f t="shared" si="73"/>
        <v>4</v>
      </c>
      <c r="W146">
        <f t="shared" si="82"/>
        <v>4</v>
      </c>
      <c r="X146">
        <f t="shared" si="83"/>
        <v>1</v>
      </c>
      <c r="Y146">
        <f t="shared" si="74"/>
        <v>3</v>
      </c>
      <c r="Z146">
        <f t="shared" si="84"/>
        <v>3</v>
      </c>
      <c r="AA146">
        <f t="shared" si="75"/>
        <v>1</v>
      </c>
      <c r="AB146">
        <f t="shared" si="76"/>
        <v>4</v>
      </c>
      <c r="AC146">
        <f t="shared" si="77"/>
        <v>2.2490999999999999</v>
      </c>
      <c r="AD146">
        <f t="shared" si="78"/>
        <v>2</v>
      </c>
      <c r="AE146" t="str">
        <f t="shared" si="79"/>
        <v>Moderatly Suitable</v>
      </c>
      <c r="AF146" s="15">
        <f t="shared" si="80"/>
        <v>0.25</v>
      </c>
      <c r="AG146" t="str">
        <f t="shared" si="81"/>
        <v>Low</v>
      </c>
    </row>
    <row r="147" spans="1:33" x14ac:dyDescent="0.25">
      <c r="A147" t="str">
        <f>INDEX(Aquifer!A:A,MATCH(B147,Aquifer!C:C,0))</f>
        <v>assam</v>
      </c>
      <c r="B147" s="19" t="s">
        <v>261</v>
      </c>
      <c r="C147" s="12">
        <v>4.3521848582776004</v>
      </c>
      <c r="D147" s="7">
        <f>INDEX(Aquifer!L:L,MATCH(B147,Aquifer!C:C,0))*100</f>
        <v>125.74275557470645</v>
      </c>
      <c r="E147" s="7">
        <v>16.600000000000001</v>
      </c>
      <c r="F147" s="7">
        <v>38.149532710280369</v>
      </c>
      <c r="G147" s="1">
        <v>41.370000000000005</v>
      </c>
      <c r="H147" s="8">
        <v>2</v>
      </c>
      <c r="I147" s="8">
        <f>INDEX(Aquifer!H:H,MATCH(B147,Aquifer!C:C,0))</f>
        <v>35.03</v>
      </c>
      <c r="J147" s="8">
        <f>INDEX(surface_water_body!E:E,MATCH(B147,surface_water_body!A:A,0))</f>
        <v>0.11543948361497604</v>
      </c>
      <c r="K147" s="8">
        <f>INDEX(Aquifer!J:J,MATCH(B147,Aquifer!C:C,0))*100</f>
        <v>58.56782334384858</v>
      </c>
      <c r="L147" s="8">
        <f>(INDEX(Tariff!D:D,MATCH(Adaptation!A147,Tariff!A:A,0)))*100</f>
        <v>67.5</v>
      </c>
      <c r="N147" s="8">
        <v>4.09</v>
      </c>
      <c r="O147" s="1">
        <v>91.12</v>
      </c>
      <c r="Q147">
        <f t="shared" si="68"/>
        <v>2</v>
      </c>
      <c r="R147">
        <f t="shared" si="69"/>
        <v>1</v>
      </c>
      <c r="S147">
        <f t="shared" si="70"/>
        <v>1</v>
      </c>
      <c r="T147">
        <f t="shared" si="71"/>
        <v>2</v>
      </c>
      <c r="U147">
        <f t="shared" si="72"/>
        <v>2</v>
      </c>
      <c r="V147">
        <f t="shared" si="73"/>
        <v>4</v>
      </c>
      <c r="W147">
        <f t="shared" si="82"/>
        <v>4</v>
      </c>
      <c r="X147">
        <f t="shared" si="83"/>
        <v>1</v>
      </c>
      <c r="Y147">
        <f t="shared" si="74"/>
        <v>3</v>
      </c>
      <c r="Z147">
        <f t="shared" si="84"/>
        <v>1</v>
      </c>
      <c r="AA147">
        <f t="shared" si="75"/>
        <v>1</v>
      </c>
      <c r="AB147">
        <f t="shared" si="76"/>
        <v>4</v>
      </c>
      <c r="AC147">
        <f t="shared" si="77"/>
        <v>2.1657999999999999</v>
      </c>
      <c r="AD147">
        <f t="shared" si="78"/>
        <v>2</v>
      </c>
      <c r="AE147" t="str">
        <f t="shared" si="79"/>
        <v>Moderatly Suitable</v>
      </c>
      <c r="AF147" s="15">
        <f t="shared" si="80"/>
        <v>0.182</v>
      </c>
      <c r="AG147" t="str">
        <f t="shared" si="81"/>
        <v>Very Low</v>
      </c>
    </row>
    <row r="148" spans="1:33" x14ac:dyDescent="0.25">
      <c r="A148" t="str">
        <f>INDEX(Aquifer!A:A,MATCH(B148,Aquifer!C:C,0))</f>
        <v>uttar pradesh</v>
      </c>
      <c r="B148" s="19" t="s">
        <v>294</v>
      </c>
      <c r="C148" s="12">
        <v>5.0285332841286996</v>
      </c>
      <c r="D148" s="7">
        <f>INDEX(Aquifer!L:L,MATCH(B148,Aquifer!C:C,0))*100</f>
        <v>135.70228034698243</v>
      </c>
      <c r="E148" s="7">
        <v>57.7</v>
      </c>
      <c r="F148" s="7">
        <v>73.460577141558744</v>
      </c>
      <c r="G148" s="1">
        <v>48.05</v>
      </c>
      <c r="H148" s="8">
        <v>2</v>
      </c>
      <c r="I148" s="8">
        <f>INDEX(Aquifer!H:H,MATCH(B148,Aquifer!C:C,0))</f>
        <v>66.11</v>
      </c>
      <c r="J148" s="8">
        <f>INDEX(surface_water_body!E:E,MATCH(B148,surface_water_body!A:A,0))</f>
        <v>9.7425775344923225E-3</v>
      </c>
      <c r="K148" s="8">
        <f>INDEX(Aquifer!J:J,MATCH(B148,Aquifer!C:C,0))*100</f>
        <v>77.396007281028091</v>
      </c>
      <c r="L148" s="8">
        <f>(INDEX(Tariff!D:D,MATCH(Adaptation!A54,Tariff!A:A,0)))*100</f>
        <v>465.00000000000006</v>
      </c>
      <c r="N148" s="8">
        <v>6.53</v>
      </c>
      <c r="O148" s="1">
        <v>80.957631180000007</v>
      </c>
      <c r="Q148">
        <f t="shared" si="68"/>
        <v>3</v>
      </c>
      <c r="R148">
        <f t="shared" si="69"/>
        <v>1</v>
      </c>
      <c r="S148">
        <f t="shared" si="70"/>
        <v>3</v>
      </c>
      <c r="T148">
        <f t="shared" si="71"/>
        <v>4</v>
      </c>
      <c r="U148">
        <f t="shared" si="72"/>
        <v>2</v>
      </c>
      <c r="V148">
        <f t="shared" si="73"/>
        <v>4</v>
      </c>
      <c r="W148">
        <f t="shared" si="82"/>
        <v>3</v>
      </c>
      <c r="X148">
        <f t="shared" si="83"/>
        <v>1</v>
      </c>
      <c r="Y148">
        <f t="shared" si="74"/>
        <v>4</v>
      </c>
      <c r="Z148">
        <f t="shared" si="84"/>
        <v>4</v>
      </c>
      <c r="AA148">
        <f t="shared" si="75"/>
        <v>2</v>
      </c>
      <c r="AB148">
        <f t="shared" si="76"/>
        <v>4</v>
      </c>
      <c r="AC148">
        <f t="shared" si="77"/>
        <v>2.9154999999999998</v>
      </c>
      <c r="AD148">
        <f t="shared" si="78"/>
        <v>3</v>
      </c>
      <c r="AE148" t="str">
        <f t="shared" si="79"/>
        <v>Highly Suitable</v>
      </c>
      <c r="AF148" s="15">
        <f t="shared" si="80"/>
        <v>0.88900000000000001</v>
      </c>
      <c r="AG148" t="str">
        <f t="shared" si="81"/>
        <v>Very High</v>
      </c>
    </row>
    <row r="149" spans="1:33" x14ac:dyDescent="0.25">
      <c r="A149" t="str">
        <f>INDEX(Aquifer!A:A,MATCH(B149,Aquifer!C:C,0))</f>
        <v>uttar pradesh</v>
      </c>
      <c r="B149" s="19" t="s">
        <v>546</v>
      </c>
      <c r="C149" s="13">
        <v>4.9000000000000004</v>
      </c>
      <c r="D149" s="7">
        <f>INDEX(Aquifer!L:L,MATCH(B149,Aquifer!C:C,0))*100</f>
        <v>184.79511435048775</v>
      </c>
      <c r="E149" s="7">
        <v>92.3</v>
      </c>
      <c r="F149" s="7">
        <v>72.255077803092732</v>
      </c>
      <c r="G149" s="1">
        <v>42.8</v>
      </c>
      <c r="H149" s="8">
        <v>27</v>
      </c>
      <c r="I149" s="8">
        <f>INDEX(Aquifer!H:H,MATCH(B149,Aquifer!C:C,0))</f>
        <v>54.92</v>
      </c>
      <c r="J149" s="8">
        <f>INDEX(surface_water_body!E:E,MATCH(B149,surface_water_body!A:A,0))</f>
        <v>7.9844782563377194E-5</v>
      </c>
      <c r="K149" s="8">
        <f>INDEX(Aquifer!J:J,MATCH(B149,Aquifer!C:C,0))*100</f>
        <v>53.445499538232021</v>
      </c>
      <c r="L149" s="8">
        <f>(INDEX(Tariff!D:D,MATCH(Adaptation!A116,Tariff!A:A,0)))*100</f>
        <v>155</v>
      </c>
      <c r="N149" s="8">
        <v>5.28</v>
      </c>
      <c r="O149" s="1">
        <v>94.420573047999994</v>
      </c>
      <c r="Q149">
        <f t="shared" si="68"/>
        <v>3</v>
      </c>
      <c r="R149">
        <f t="shared" si="69"/>
        <v>3</v>
      </c>
      <c r="S149">
        <f t="shared" si="70"/>
        <v>4</v>
      </c>
      <c r="T149">
        <f t="shared" si="71"/>
        <v>4</v>
      </c>
      <c r="U149">
        <f t="shared" si="72"/>
        <v>2</v>
      </c>
      <c r="V149">
        <f t="shared" si="73"/>
        <v>3</v>
      </c>
      <c r="W149">
        <f t="shared" si="82"/>
        <v>3</v>
      </c>
      <c r="X149">
        <f t="shared" si="83"/>
        <v>1</v>
      </c>
      <c r="Y149">
        <f t="shared" si="74"/>
        <v>3</v>
      </c>
      <c r="Z149">
        <f t="shared" si="84"/>
        <v>3</v>
      </c>
      <c r="AA149">
        <f t="shared" si="75"/>
        <v>2</v>
      </c>
      <c r="AB149">
        <f t="shared" si="76"/>
        <v>4</v>
      </c>
      <c r="AC149">
        <f t="shared" si="77"/>
        <v>2.9154999999999998</v>
      </c>
      <c r="AD149">
        <f t="shared" si="78"/>
        <v>3</v>
      </c>
      <c r="AE149" t="str">
        <f t="shared" si="79"/>
        <v>Highly Suitable</v>
      </c>
      <c r="AF149" s="15">
        <f t="shared" si="80"/>
        <v>0.88900000000000001</v>
      </c>
      <c r="AG149" t="str">
        <f t="shared" si="81"/>
        <v>Very High</v>
      </c>
    </row>
    <row r="150" spans="1:33" x14ac:dyDescent="0.25">
      <c r="A150" t="str">
        <f>INDEX(Aquifer!A:A,MATCH(B150,Aquifer!C:C,0))</f>
        <v>karnataka</v>
      </c>
      <c r="B150" s="19" t="s">
        <v>91</v>
      </c>
      <c r="C150" s="13">
        <v>5.44</v>
      </c>
      <c r="D150" s="7">
        <f>INDEX(Aquifer!L:L,MATCH(B150,Aquifer!C:C,0))*100</f>
        <v>127.79339103832565</v>
      </c>
      <c r="E150" s="7">
        <v>43.7</v>
      </c>
      <c r="F150" s="7">
        <v>62.222779385954915</v>
      </c>
      <c r="G150" s="1">
        <v>37.85</v>
      </c>
      <c r="H150" s="8">
        <v>100</v>
      </c>
      <c r="I150" s="8">
        <f>INDEX(Aquifer!H:H,MATCH(B150,Aquifer!C:C,0))</f>
        <v>88.91</v>
      </c>
      <c r="J150" s="8">
        <f>INDEX(surface_water_body!E:E,MATCH(B150,surface_water_body!A:A,0))</f>
        <v>0.27154491296653355</v>
      </c>
      <c r="K150" s="8">
        <f>INDEX(Aquifer!J:J,MATCH(B150,Aquifer!C:C,0))*100</f>
        <v>72.483847478842776</v>
      </c>
      <c r="L150" s="8">
        <f>(INDEX(Tariff!D:D,MATCH(Adaptation!A150,Tariff!A:A,0)))*100</f>
        <v>0</v>
      </c>
      <c r="N150" s="8">
        <v>6.25</v>
      </c>
      <c r="O150" s="1">
        <v>80.180000000000007</v>
      </c>
      <c r="Q150">
        <f t="shared" si="68"/>
        <v>4</v>
      </c>
      <c r="R150">
        <f t="shared" si="69"/>
        <v>1</v>
      </c>
      <c r="S150">
        <f t="shared" si="70"/>
        <v>2</v>
      </c>
      <c r="T150">
        <f t="shared" si="71"/>
        <v>3</v>
      </c>
      <c r="U150">
        <f t="shared" si="72"/>
        <v>2</v>
      </c>
      <c r="V150">
        <f t="shared" si="73"/>
        <v>1</v>
      </c>
      <c r="W150">
        <f t="shared" si="82"/>
        <v>2</v>
      </c>
      <c r="X150">
        <f t="shared" si="83"/>
        <v>1</v>
      </c>
      <c r="Y150">
        <f t="shared" si="74"/>
        <v>3</v>
      </c>
      <c r="Z150">
        <f t="shared" si="84"/>
        <v>1</v>
      </c>
      <c r="AA150">
        <f t="shared" si="75"/>
        <v>2</v>
      </c>
      <c r="AB150">
        <f t="shared" si="76"/>
        <v>4</v>
      </c>
      <c r="AC150">
        <f t="shared" si="77"/>
        <v>2.1657999999999999</v>
      </c>
      <c r="AD150">
        <f t="shared" si="78"/>
        <v>2</v>
      </c>
      <c r="AE150" t="str">
        <f t="shared" si="79"/>
        <v>Moderatly Suitable</v>
      </c>
      <c r="AF150" s="15">
        <f t="shared" si="80"/>
        <v>0.182</v>
      </c>
      <c r="AG150" t="str">
        <f t="shared" si="81"/>
        <v>Very Low</v>
      </c>
    </row>
    <row r="151" spans="1:33" x14ac:dyDescent="0.25">
      <c r="A151" t="str">
        <f>INDEX(Aquifer!A:A,MATCH(B151,Aquifer!C:C,0))</f>
        <v>odisha</v>
      </c>
      <c r="B151" s="19" t="s">
        <v>338</v>
      </c>
      <c r="C151" s="13">
        <v>5.0199999999999996</v>
      </c>
      <c r="D151" s="7">
        <f>INDEX(Aquifer!L:L,MATCH(B151,Aquifer!C:C,0))*100</f>
        <v>111.37378079021325</v>
      </c>
      <c r="E151" s="7">
        <v>4.9000000000000004</v>
      </c>
      <c r="F151" s="7">
        <v>35.149032992036403</v>
      </c>
      <c r="G151" s="1">
        <v>13.420000000000002</v>
      </c>
      <c r="H151" s="8">
        <v>49</v>
      </c>
      <c r="I151" s="8">
        <f>INDEX(Aquifer!H:H,MATCH(B151,Aquifer!C:C,0))</f>
        <v>57.44</v>
      </c>
      <c r="J151" s="8">
        <f>INDEX(surface_water_body!E:E,MATCH(B151,surface_water_body!A:A,0))</f>
        <v>0</v>
      </c>
      <c r="K151" s="8">
        <f>INDEX(Aquifer!J:J,MATCH(B151,Aquifer!C:C,0))*100</f>
        <v>28.243094180610594</v>
      </c>
      <c r="L151" s="8">
        <f>(INDEX(Tariff!D:D,MATCH(Adaptation!A151,Tariff!A:A,0)))*100</f>
        <v>67.5</v>
      </c>
      <c r="N151" s="8">
        <v>4.9000000000000004</v>
      </c>
      <c r="O151" s="1">
        <v>94.19</v>
      </c>
      <c r="Q151">
        <f t="shared" si="68"/>
        <v>3</v>
      </c>
      <c r="R151">
        <f t="shared" si="69"/>
        <v>1</v>
      </c>
      <c r="S151">
        <f t="shared" si="70"/>
        <v>1</v>
      </c>
      <c r="T151">
        <f t="shared" si="71"/>
        <v>2</v>
      </c>
      <c r="U151">
        <f t="shared" si="72"/>
        <v>1</v>
      </c>
      <c r="V151">
        <f t="shared" si="73"/>
        <v>3</v>
      </c>
      <c r="W151">
        <f t="shared" si="82"/>
        <v>3</v>
      </c>
      <c r="X151">
        <f t="shared" si="83"/>
        <v>1</v>
      </c>
      <c r="Y151">
        <f t="shared" si="74"/>
        <v>2</v>
      </c>
      <c r="Z151">
        <f t="shared" si="84"/>
        <v>1</v>
      </c>
      <c r="AA151">
        <f t="shared" si="75"/>
        <v>1</v>
      </c>
      <c r="AB151">
        <f t="shared" si="76"/>
        <v>4</v>
      </c>
      <c r="AC151">
        <f t="shared" si="77"/>
        <v>1.9158999999999997</v>
      </c>
      <c r="AD151">
        <f t="shared" si="78"/>
        <v>2</v>
      </c>
      <c r="AE151" t="str">
        <f t="shared" si="79"/>
        <v>Moderatly Suitable</v>
      </c>
      <c r="AF151" s="15">
        <f t="shared" si="80"/>
        <v>4.1000000000000002E-2</v>
      </c>
      <c r="AG151" t="str">
        <f t="shared" si="81"/>
        <v>Very Low</v>
      </c>
    </row>
    <row r="152" spans="1:33" x14ac:dyDescent="0.25">
      <c r="A152" t="str">
        <f>INDEX(Aquifer!A:A,MATCH(B152,Aquifer!C:C,0))</f>
        <v>uttarakhand</v>
      </c>
      <c r="B152" s="19" t="s">
        <v>641</v>
      </c>
      <c r="C152" s="12">
        <v>4.7626174387551998</v>
      </c>
      <c r="D152" s="7">
        <f>INDEX(Aquifer!L:L,MATCH(B152,Aquifer!C:C,0))*100</f>
        <v>149.98367419632521</v>
      </c>
      <c r="E152" s="7">
        <v>52</v>
      </c>
      <c r="F152" s="7">
        <v>52.489671667753868</v>
      </c>
      <c r="G152" s="1">
        <v>32.11</v>
      </c>
      <c r="H152" s="8">
        <v>100</v>
      </c>
      <c r="I152" s="8">
        <f>INDEX(Aquifer!H:H,MATCH(B152,Aquifer!C:C,0))</f>
        <v>32.15</v>
      </c>
      <c r="J152" s="8">
        <f>INDEX(surface_water_body!E:E,MATCH(B152,surface_water_body!A:A,0))</f>
        <v>5.9098858217944125E-2</v>
      </c>
      <c r="K152" s="8">
        <f>INDEX(Aquifer!J:J,MATCH(B152,Aquifer!C:C,0))*100</f>
        <v>9.2802560754563146</v>
      </c>
      <c r="L152" s="8">
        <f>(INDEX(Tariff!D:D,MATCH(Adaptation!A152,Tariff!A:A,0)))*100</f>
        <v>155</v>
      </c>
      <c r="N152" s="8">
        <v>10.3</v>
      </c>
      <c r="O152" s="1">
        <v>88.660361589999994</v>
      </c>
      <c r="Q152">
        <f t="shared" si="68"/>
        <v>3</v>
      </c>
      <c r="R152">
        <f t="shared" si="69"/>
        <v>2</v>
      </c>
      <c r="S152">
        <f t="shared" si="70"/>
        <v>3</v>
      </c>
      <c r="T152">
        <f t="shared" si="71"/>
        <v>3</v>
      </c>
      <c r="U152">
        <f t="shared" si="72"/>
        <v>2</v>
      </c>
      <c r="V152">
        <f t="shared" si="73"/>
        <v>1</v>
      </c>
      <c r="W152">
        <f t="shared" si="82"/>
        <v>4</v>
      </c>
      <c r="X152">
        <f t="shared" si="83"/>
        <v>1</v>
      </c>
      <c r="Y152">
        <f t="shared" si="74"/>
        <v>1</v>
      </c>
      <c r="Z152">
        <f t="shared" si="84"/>
        <v>3</v>
      </c>
      <c r="AA152">
        <f t="shared" si="75"/>
        <v>3</v>
      </c>
      <c r="AB152">
        <f t="shared" si="76"/>
        <v>4</v>
      </c>
      <c r="AC152">
        <f t="shared" si="77"/>
        <v>2.4990000000000001</v>
      </c>
      <c r="AD152">
        <f t="shared" si="78"/>
        <v>2</v>
      </c>
      <c r="AE152" t="str">
        <f t="shared" si="79"/>
        <v>Moderatly Suitable</v>
      </c>
      <c r="AF152" s="15">
        <f t="shared" si="80"/>
        <v>0.53500000000000003</v>
      </c>
      <c r="AG152" t="str">
        <f t="shared" si="81"/>
        <v>Moderate</v>
      </c>
    </row>
    <row r="153" spans="1:33" x14ac:dyDescent="0.25">
      <c r="A153" t="str">
        <f>INDEX(Aquifer!A:A,MATCH(B153,Aquifer!C:C,0))</f>
        <v>jharkhand</v>
      </c>
      <c r="B153" s="19" t="s">
        <v>405</v>
      </c>
      <c r="C153" s="12">
        <v>4.9009102123592001</v>
      </c>
      <c r="D153" s="7">
        <f>INDEX(Aquifer!L:L,MATCH(B153,Aquifer!C:C,0))*100</f>
        <v>192.95437717149855</v>
      </c>
      <c r="E153" s="7">
        <v>15</v>
      </c>
      <c r="F153" s="7">
        <v>45.314565888056407</v>
      </c>
      <c r="G153" s="1">
        <v>37.89</v>
      </c>
      <c r="H153" s="8">
        <v>100</v>
      </c>
      <c r="I153" s="8">
        <f>INDEX(Aquifer!H:H,MATCH(B153,Aquifer!C:C,0))</f>
        <v>53.37</v>
      </c>
      <c r="J153" s="8">
        <f>INDEX(surface_water_body!E:E,MATCH(B153,surface_water_body!A:A,0))</f>
        <v>3.2750456093511802</v>
      </c>
      <c r="K153" s="8">
        <f>INDEX(Aquifer!J:J,MATCH(B153,Aquifer!C:C,0))*100</f>
        <v>14.408994850120028</v>
      </c>
      <c r="L153" s="8">
        <f>(INDEX(Tariff!D:D,MATCH(Adaptation!A153,Tariff!A:A,0)))*100</f>
        <v>175</v>
      </c>
      <c r="N153" s="8">
        <v>7.3</v>
      </c>
      <c r="O153" s="1">
        <v>81.460000000000008</v>
      </c>
      <c r="Q153">
        <f t="shared" si="68"/>
        <v>3</v>
      </c>
      <c r="R153">
        <f t="shared" si="69"/>
        <v>3</v>
      </c>
      <c r="S153">
        <f t="shared" si="70"/>
        <v>1</v>
      </c>
      <c r="T153">
        <f t="shared" si="71"/>
        <v>2</v>
      </c>
      <c r="U153">
        <f t="shared" si="72"/>
        <v>2</v>
      </c>
      <c r="V153">
        <f t="shared" si="73"/>
        <v>1</v>
      </c>
      <c r="W153">
        <f t="shared" si="82"/>
        <v>3</v>
      </c>
      <c r="X153">
        <f t="shared" si="83"/>
        <v>3</v>
      </c>
      <c r="Y153">
        <f t="shared" si="74"/>
        <v>1</v>
      </c>
      <c r="Z153">
        <f t="shared" si="84"/>
        <v>3</v>
      </c>
      <c r="AA153">
        <f t="shared" si="75"/>
        <v>2</v>
      </c>
      <c r="AB153">
        <f t="shared" si="76"/>
        <v>4</v>
      </c>
      <c r="AC153">
        <f t="shared" si="77"/>
        <v>2.3324000000000003</v>
      </c>
      <c r="AD153">
        <f t="shared" si="78"/>
        <v>2</v>
      </c>
      <c r="AE153" t="str">
        <f t="shared" si="79"/>
        <v>Moderatly Suitable</v>
      </c>
      <c r="AF153" s="15">
        <f t="shared" si="80"/>
        <v>0.371</v>
      </c>
      <c r="AG153" t="str">
        <f t="shared" si="81"/>
        <v>Low</v>
      </c>
    </row>
    <row r="154" spans="1:33" x14ac:dyDescent="0.25">
      <c r="A154" t="str">
        <f>INDEX(Aquifer!A:A,MATCH(B154,Aquifer!C:C,0))</f>
        <v>uttar pradesh</v>
      </c>
      <c r="B154" s="19" t="s">
        <v>550</v>
      </c>
      <c r="C154" s="13">
        <v>4.83</v>
      </c>
      <c r="D154" s="7">
        <f>INDEX(Aquifer!L:L,MATCH(B154,Aquifer!C:C,0))*100</f>
        <v>192.95357817300376</v>
      </c>
      <c r="E154" s="7">
        <v>85.1</v>
      </c>
      <c r="F154" s="7">
        <v>75.452107935421296</v>
      </c>
      <c r="G154" s="1">
        <v>58.199999999999996</v>
      </c>
      <c r="H154" s="8">
        <v>16</v>
      </c>
      <c r="I154" s="8">
        <f>INDEX(Aquifer!H:H,MATCH(B154,Aquifer!C:C,0))</f>
        <v>67.650000000000006</v>
      </c>
      <c r="J154" s="8">
        <f>INDEX(surface_water_body!E:E,MATCH(B154,surface_water_body!A:A,0))</f>
        <v>9.980716294449006E-2</v>
      </c>
      <c r="K154" s="8">
        <f>INDEX(Aquifer!J:J,MATCH(B154,Aquifer!C:C,0))*100</f>
        <v>72.553821299482109</v>
      </c>
      <c r="L154" s="8">
        <f>(INDEX(Tariff!D:D,MATCH(Adaptation!A309,Tariff!A:A,0)))*100</f>
        <v>0</v>
      </c>
      <c r="N154" s="8">
        <v>5.4</v>
      </c>
      <c r="O154" s="1">
        <v>92.769268280000006</v>
      </c>
      <c r="Q154">
        <f t="shared" si="68"/>
        <v>3</v>
      </c>
      <c r="R154">
        <f t="shared" si="69"/>
        <v>3</v>
      </c>
      <c r="S154">
        <f t="shared" si="70"/>
        <v>4</v>
      </c>
      <c r="T154">
        <f t="shared" si="71"/>
        <v>4</v>
      </c>
      <c r="U154">
        <f t="shared" si="72"/>
        <v>3</v>
      </c>
      <c r="V154">
        <f t="shared" si="73"/>
        <v>4</v>
      </c>
      <c r="W154">
        <f t="shared" si="82"/>
        <v>3</v>
      </c>
      <c r="X154">
        <f t="shared" si="83"/>
        <v>1</v>
      </c>
      <c r="Y154">
        <f t="shared" si="74"/>
        <v>3</v>
      </c>
      <c r="Z154">
        <f t="shared" si="84"/>
        <v>1</v>
      </c>
      <c r="AA154">
        <f t="shared" si="75"/>
        <v>2</v>
      </c>
      <c r="AB154">
        <f t="shared" si="76"/>
        <v>4</v>
      </c>
      <c r="AC154">
        <f t="shared" si="77"/>
        <v>2.9154999999999993</v>
      </c>
      <c r="AD154">
        <f t="shared" si="78"/>
        <v>3</v>
      </c>
      <c r="AE154" t="str">
        <f t="shared" si="79"/>
        <v>Highly Suitable</v>
      </c>
      <c r="AF154" s="15">
        <f t="shared" si="80"/>
        <v>0.88800000000000001</v>
      </c>
      <c r="AG154" t="str">
        <f t="shared" si="81"/>
        <v>Very High</v>
      </c>
    </row>
    <row r="155" spans="1:33" x14ac:dyDescent="0.25">
      <c r="A155" t="str">
        <f>INDEX(Aquifer!A:A,MATCH(B155,Aquifer!C:C,0))</f>
        <v>bihar</v>
      </c>
      <c r="B155" s="19" t="s">
        <v>273</v>
      </c>
      <c r="C155" s="12">
        <v>4.448575614768</v>
      </c>
      <c r="D155" s="7">
        <f>INDEX(Aquifer!L:L,MATCH(B155,Aquifer!C:C,0))*100</f>
        <v>120.27260240200049</v>
      </c>
      <c r="E155" s="7">
        <v>74.900000000000006</v>
      </c>
      <c r="F155" s="7">
        <v>40.265615878575595</v>
      </c>
      <c r="G155" s="1">
        <v>73.33</v>
      </c>
      <c r="H155" s="8">
        <v>19</v>
      </c>
      <c r="I155" s="8">
        <f>INDEX(Aquifer!H:H,MATCH(B155,Aquifer!C:C,0))</f>
        <v>26.08</v>
      </c>
      <c r="J155" s="8">
        <f>INDEX(surface_water_body!E:E,MATCH(B155,surface_water_body!A:A,0))</f>
        <v>8.1865692056978858</v>
      </c>
      <c r="K155" s="8">
        <f>INDEX(Aquifer!J:J,MATCH(B155,Aquifer!C:C,0))*100</f>
        <v>31.349001884348134</v>
      </c>
      <c r="L155" s="8">
        <f>(INDEX(Tariff!D:D,MATCH(Adaptation!A30,Tariff!A:A,0)))*100</f>
        <v>380</v>
      </c>
      <c r="N155" s="8">
        <v>3.7</v>
      </c>
      <c r="O155" s="1">
        <v>95.97999999999999</v>
      </c>
      <c r="Q155">
        <f t="shared" si="68"/>
        <v>2</v>
      </c>
      <c r="R155">
        <f t="shared" si="69"/>
        <v>1</v>
      </c>
      <c r="S155">
        <f t="shared" si="70"/>
        <v>3</v>
      </c>
      <c r="T155">
        <f t="shared" si="71"/>
        <v>2</v>
      </c>
      <c r="U155">
        <f t="shared" si="72"/>
        <v>3</v>
      </c>
      <c r="V155">
        <f t="shared" si="73"/>
        <v>4</v>
      </c>
      <c r="W155">
        <f t="shared" si="82"/>
        <v>4</v>
      </c>
      <c r="X155">
        <f t="shared" si="83"/>
        <v>4</v>
      </c>
      <c r="Y155">
        <f t="shared" si="74"/>
        <v>2</v>
      </c>
      <c r="Z155">
        <f t="shared" si="84"/>
        <v>4</v>
      </c>
      <c r="AA155">
        <f t="shared" si="75"/>
        <v>1</v>
      </c>
      <c r="AB155">
        <f t="shared" si="76"/>
        <v>4</v>
      </c>
      <c r="AC155">
        <f t="shared" si="77"/>
        <v>2.8322000000000003</v>
      </c>
      <c r="AD155">
        <f t="shared" si="78"/>
        <v>3</v>
      </c>
      <c r="AE155" t="str">
        <f t="shared" si="79"/>
        <v>Highly Suitable</v>
      </c>
      <c r="AF155" s="15">
        <f t="shared" si="80"/>
        <v>0.86099999999999999</v>
      </c>
      <c r="AG155" t="str">
        <f t="shared" si="81"/>
        <v>Very High</v>
      </c>
    </row>
    <row r="156" spans="1:33" x14ac:dyDescent="0.25">
      <c r="A156" t="str">
        <f>INDEX(Aquifer!A:A,MATCH(B156,Aquifer!C:C,0))</f>
        <v>bihar</v>
      </c>
      <c r="B156" s="19" t="s">
        <v>248</v>
      </c>
      <c r="C156" s="13">
        <v>4.88</v>
      </c>
      <c r="D156" s="7">
        <f>INDEX(Aquifer!L:L,MATCH(B156,Aquifer!C:C,0))*100</f>
        <v>123.29374566206523</v>
      </c>
      <c r="E156" s="7">
        <v>89.7</v>
      </c>
      <c r="F156" s="7">
        <v>59.320526919207282</v>
      </c>
      <c r="G156" s="1">
        <v>58.53</v>
      </c>
      <c r="H156" s="8">
        <v>7.0000000000000009</v>
      </c>
      <c r="I156" s="8">
        <f>INDEX(Aquifer!H:H,MATCH(B156,Aquifer!C:C,0))</f>
        <v>43.27</v>
      </c>
      <c r="J156" s="8">
        <f>INDEX(surface_water_body!E:E,MATCH(B156,surface_water_body!A:A,0))</f>
        <v>32.221858338242996</v>
      </c>
      <c r="K156" s="8">
        <f>INDEX(Aquifer!J:J,MATCH(B156,Aquifer!C:C,0))*100</f>
        <v>41.407609650173235</v>
      </c>
      <c r="L156" s="8">
        <f>(INDEX(Tariff!D:D,MATCH(Adaptation!A33,Tariff!A:A,0)))*100</f>
        <v>0</v>
      </c>
      <c r="N156" s="8">
        <v>4.8</v>
      </c>
      <c r="O156" s="1">
        <v>96.649999999999991</v>
      </c>
      <c r="Q156">
        <f t="shared" si="68"/>
        <v>3</v>
      </c>
      <c r="R156">
        <f t="shared" si="69"/>
        <v>1</v>
      </c>
      <c r="S156">
        <f t="shared" si="70"/>
        <v>4</v>
      </c>
      <c r="T156">
        <f t="shared" si="71"/>
        <v>3</v>
      </c>
      <c r="U156">
        <f t="shared" si="72"/>
        <v>3</v>
      </c>
      <c r="V156">
        <f t="shared" si="73"/>
        <v>4</v>
      </c>
      <c r="W156">
        <f t="shared" si="82"/>
        <v>4</v>
      </c>
      <c r="X156">
        <f t="shared" si="83"/>
        <v>4</v>
      </c>
      <c r="Y156">
        <f t="shared" si="74"/>
        <v>2</v>
      </c>
      <c r="Z156">
        <f t="shared" si="84"/>
        <v>1</v>
      </c>
      <c r="AA156">
        <f t="shared" si="75"/>
        <v>1</v>
      </c>
      <c r="AB156">
        <f t="shared" si="76"/>
        <v>4</v>
      </c>
      <c r="AC156">
        <f t="shared" si="77"/>
        <v>2.8322000000000003</v>
      </c>
      <c r="AD156">
        <f t="shared" si="78"/>
        <v>3</v>
      </c>
      <c r="AE156" t="str">
        <f t="shared" si="79"/>
        <v>Highly Suitable</v>
      </c>
      <c r="AF156" s="15">
        <f t="shared" si="80"/>
        <v>0.86099999999999999</v>
      </c>
      <c r="AG156" t="str">
        <f t="shared" si="81"/>
        <v>Very High</v>
      </c>
    </row>
    <row r="157" spans="1:33" x14ac:dyDescent="0.25">
      <c r="A157" t="str">
        <f>INDEX(Aquifer!A:A,MATCH(B157,Aquifer!C:C,0))</f>
        <v>tripura</v>
      </c>
      <c r="B157" s="19" t="s">
        <v>441</v>
      </c>
      <c r="C157" s="13">
        <v>4.5999999999999996</v>
      </c>
      <c r="D157" s="7">
        <f>INDEX(Aquifer!L:L,MATCH(B157,Aquifer!C:C,0))*100</f>
        <v>182.37080728937406</v>
      </c>
      <c r="E157" s="7">
        <v>24.8</v>
      </c>
      <c r="F157" s="7">
        <v>34.598132423054132</v>
      </c>
      <c r="G157" s="1">
        <v>13.51</v>
      </c>
      <c r="H157" s="8">
        <v>100</v>
      </c>
      <c r="I157" s="8">
        <f>INDEX(Aquifer!H:H,MATCH(B157,Aquifer!C:C,0))</f>
        <v>6.99</v>
      </c>
      <c r="J157" s="8">
        <f>INDEX(surface_water_body!E:E,MATCH(B157,surface_water_body!A:A,0))</f>
        <v>0</v>
      </c>
      <c r="K157" s="8">
        <f>INDEX(Aquifer!J:J,MATCH(B157,Aquifer!C:C,0))*100</f>
        <v>9.8178863756190733</v>
      </c>
      <c r="L157" s="8">
        <f>(INDEX(Tariff!D:D,MATCH(Adaptation!A157,Tariff!A:A,0)))*100</f>
        <v>67.5</v>
      </c>
      <c r="N157" s="8">
        <v>3.42</v>
      </c>
      <c r="O157" s="1">
        <v>96.104067620000009</v>
      </c>
      <c r="Q157">
        <f t="shared" si="68"/>
        <v>3</v>
      </c>
      <c r="R157">
        <f t="shared" si="69"/>
        <v>3</v>
      </c>
      <c r="S157">
        <f t="shared" si="70"/>
        <v>1</v>
      </c>
      <c r="T157">
        <f t="shared" si="71"/>
        <v>2</v>
      </c>
      <c r="U157">
        <f t="shared" si="72"/>
        <v>1</v>
      </c>
      <c r="V157">
        <f t="shared" si="73"/>
        <v>1</v>
      </c>
      <c r="W157">
        <f t="shared" si="82"/>
        <v>4</v>
      </c>
      <c r="X157">
        <f t="shared" si="83"/>
        <v>1</v>
      </c>
      <c r="Y157">
        <f t="shared" si="74"/>
        <v>1</v>
      </c>
      <c r="Z157">
        <f t="shared" si="84"/>
        <v>1</v>
      </c>
      <c r="AA157">
        <f t="shared" si="75"/>
        <v>1</v>
      </c>
      <c r="AB157">
        <f t="shared" si="76"/>
        <v>4</v>
      </c>
      <c r="AC157">
        <f t="shared" si="77"/>
        <v>1.9158999999999997</v>
      </c>
      <c r="AD157">
        <f t="shared" si="78"/>
        <v>2</v>
      </c>
      <c r="AE157" t="str">
        <f t="shared" si="79"/>
        <v>Moderatly Suitable</v>
      </c>
      <c r="AF157" s="15">
        <f t="shared" si="80"/>
        <v>4.1000000000000002E-2</v>
      </c>
      <c r="AG157" t="str">
        <f t="shared" si="81"/>
        <v>Very Low</v>
      </c>
    </row>
    <row r="158" spans="1:33" x14ac:dyDescent="0.25">
      <c r="A158" t="str">
        <f>INDEX(Aquifer!A:A,MATCH(B158,Aquifer!C:C,0))</f>
        <v>chhattisgarh</v>
      </c>
      <c r="B158" s="19" t="s">
        <v>565</v>
      </c>
      <c r="C158" s="13">
        <v>5.0999999999999996</v>
      </c>
      <c r="D158" s="7">
        <f>INDEX(Aquifer!L:L,MATCH(B158,Aquifer!C:C,0))*100</f>
        <v>146.09531211361147</v>
      </c>
      <c r="E158" s="7">
        <v>71.400000000000006</v>
      </c>
      <c r="F158" s="7">
        <v>47.561747941735277</v>
      </c>
      <c r="G158" s="1">
        <v>20.22</v>
      </c>
      <c r="H158" s="8">
        <v>100</v>
      </c>
      <c r="I158" s="8">
        <f>INDEX(Aquifer!H:H,MATCH(B158,Aquifer!C:C,0))</f>
        <v>78.22</v>
      </c>
      <c r="J158" s="8">
        <f>INDEX(surface_water_body!E:E,MATCH(B158,surface_water_body!A:A,0))</f>
        <v>0.512658389417052</v>
      </c>
      <c r="K158" s="8">
        <f>INDEX(Aquifer!J:J,MATCH(B158,Aquifer!C:C,0))*100</f>
        <v>34.673549031953023</v>
      </c>
      <c r="L158" s="8">
        <f>(INDEX(Tariff!D:D,MATCH(Adaptation!A158,Tariff!A:A,0)))*100</f>
        <v>150</v>
      </c>
      <c r="N158" s="8">
        <v>7.3</v>
      </c>
      <c r="O158" s="1">
        <v>89.240000000000009</v>
      </c>
      <c r="Q158">
        <f t="shared" si="68"/>
        <v>3</v>
      </c>
      <c r="R158">
        <f t="shared" si="69"/>
        <v>2</v>
      </c>
      <c r="S158">
        <f t="shared" si="70"/>
        <v>3</v>
      </c>
      <c r="T158">
        <f t="shared" si="71"/>
        <v>2</v>
      </c>
      <c r="U158">
        <f t="shared" si="72"/>
        <v>1</v>
      </c>
      <c r="V158">
        <f t="shared" si="73"/>
        <v>1</v>
      </c>
      <c r="W158">
        <f t="shared" si="82"/>
        <v>2</v>
      </c>
      <c r="X158">
        <f t="shared" si="83"/>
        <v>1</v>
      </c>
      <c r="Y158">
        <f t="shared" si="74"/>
        <v>2</v>
      </c>
      <c r="Z158">
        <f t="shared" si="84"/>
        <v>3</v>
      </c>
      <c r="AA158">
        <f t="shared" si="75"/>
        <v>2</v>
      </c>
      <c r="AB158">
        <f t="shared" si="76"/>
        <v>4</v>
      </c>
      <c r="AC158">
        <f t="shared" si="77"/>
        <v>2.1657999999999999</v>
      </c>
      <c r="AD158">
        <f t="shared" si="78"/>
        <v>2</v>
      </c>
      <c r="AE158" t="str">
        <f t="shared" si="79"/>
        <v>Moderatly Suitable</v>
      </c>
      <c r="AF158" s="15">
        <f t="shared" si="80"/>
        <v>0.182</v>
      </c>
      <c r="AG158" t="str">
        <f t="shared" si="81"/>
        <v>Very Low</v>
      </c>
    </row>
    <row r="159" spans="1:33" x14ac:dyDescent="0.25">
      <c r="A159" t="str">
        <f>INDEX(Aquifer!A:A,MATCH(B159,Aquifer!C:C,0))</f>
        <v>jharkhand</v>
      </c>
      <c r="B159" s="19" t="s">
        <v>339</v>
      </c>
      <c r="C159" s="12">
        <v>4.9386868136480002</v>
      </c>
      <c r="D159" s="7">
        <f>INDEX(Aquifer!L:L,MATCH(B159,Aquifer!C:C,0))*100</f>
        <v>127.39497666148031</v>
      </c>
      <c r="E159" s="7">
        <v>6.4</v>
      </c>
      <c r="F159" s="7">
        <v>39.12080286126087</v>
      </c>
      <c r="G159" s="1">
        <v>45.839999999999996</v>
      </c>
      <c r="H159" s="8">
        <v>100</v>
      </c>
      <c r="I159" s="8">
        <f>INDEX(Aquifer!H:H,MATCH(B159,Aquifer!C:C,0))</f>
        <v>74.34</v>
      </c>
      <c r="J159" s="8">
        <f>INDEX(surface_water_body!E:E,MATCH(B159,surface_water_body!A:A,0))</f>
        <v>99.027342755679086</v>
      </c>
      <c r="K159" s="8">
        <f>INDEX(Aquifer!J:J,MATCH(B159,Aquifer!C:C,0))*100</f>
        <v>4.4073059986971064</v>
      </c>
      <c r="L159" s="8">
        <f>(INDEX(Tariff!D:D,MATCH(Adaptation!A159,Tariff!A:A,0)))*100</f>
        <v>235</v>
      </c>
      <c r="N159" s="8">
        <v>6.35</v>
      </c>
      <c r="O159" s="1">
        <v>91.95</v>
      </c>
      <c r="Q159">
        <f t="shared" si="68"/>
        <v>3</v>
      </c>
      <c r="R159">
        <f t="shared" si="69"/>
        <v>1</v>
      </c>
      <c r="S159">
        <f t="shared" si="70"/>
        <v>1</v>
      </c>
      <c r="T159">
        <f t="shared" si="71"/>
        <v>2</v>
      </c>
      <c r="U159">
        <f t="shared" si="72"/>
        <v>2</v>
      </c>
      <c r="V159">
        <f t="shared" si="73"/>
        <v>1</v>
      </c>
      <c r="W159">
        <f t="shared" si="82"/>
        <v>2</v>
      </c>
      <c r="X159">
        <f t="shared" si="83"/>
        <v>4</v>
      </c>
      <c r="Y159">
        <f t="shared" si="74"/>
        <v>1</v>
      </c>
      <c r="Z159">
        <f t="shared" si="84"/>
        <v>3</v>
      </c>
      <c r="AA159">
        <f t="shared" si="75"/>
        <v>2</v>
      </c>
      <c r="AB159">
        <f t="shared" si="76"/>
        <v>4</v>
      </c>
      <c r="AC159">
        <f t="shared" si="77"/>
        <v>2.1657999999999999</v>
      </c>
      <c r="AD159">
        <f t="shared" si="78"/>
        <v>2</v>
      </c>
      <c r="AE159" t="str">
        <f t="shared" si="79"/>
        <v>Moderatly Suitable</v>
      </c>
      <c r="AF159" s="15">
        <f t="shared" si="80"/>
        <v>0.182</v>
      </c>
      <c r="AG159" t="str">
        <f t="shared" si="81"/>
        <v>Very Low</v>
      </c>
    </row>
    <row r="160" spans="1:33" x14ac:dyDescent="0.25">
      <c r="A160" t="str">
        <f>INDEX(Aquifer!A:A,MATCH(B160,Aquifer!C:C,0))</f>
        <v>bihar</v>
      </c>
      <c r="B160" s="19" t="s">
        <v>284</v>
      </c>
      <c r="C160" s="12">
        <v>4.5318651117424</v>
      </c>
      <c r="D160" s="7">
        <f>INDEX(Aquifer!L:L,MATCH(B160,Aquifer!C:C,0))*100</f>
        <v>102.09309714830408</v>
      </c>
      <c r="E160" s="7">
        <v>90.4</v>
      </c>
      <c r="F160" s="7">
        <v>38.034151967817245</v>
      </c>
      <c r="G160" s="1">
        <v>86.25</v>
      </c>
      <c r="H160" s="8">
        <v>1</v>
      </c>
      <c r="I160" s="8">
        <f>INDEX(Aquifer!H:H,MATCH(B160,Aquifer!C:C,0))</f>
        <v>32.770000000000003</v>
      </c>
      <c r="J160" s="8">
        <f>INDEX(surface_water_body!E:E,MATCH(B160,surface_water_body!A:A,0))</f>
        <v>90.354625987412675</v>
      </c>
      <c r="K160" s="8">
        <f>INDEX(Aquifer!J:J,MATCH(B160,Aquifer!C:C,0))*100</f>
        <v>40.107301128127361</v>
      </c>
      <c r="L160" s="8">
        <f>(INDEX(Tariff!D:D,MATCH(Adaptation!A488,Tariff!A:A,0)))*100</f>
        <v>0</v>
      </c>
      <c r="N160" s="8">
        <v>4.3</v>
      </c>
      <c r="O160" s="1">
        <v>91.78</v>
      </c>
      <c r="Q160">
        <f t="shared" si="68"/>
        <v>3</v>
      </c>
      <c r="R160">
        <f t="shared" si="69"/>
        <v>1</v>
      </c>
      <c r="S160">
        <f t="shared" si="70"/>
        <v>4</v>
      </c>
      <c r="T160">
        <f t="shared" si="71"/>
        <v>2</v>
      </c>
      <c r="U160">
        <f t="shared" si="72"/>
        <v>4</v>
      </c>
      <c r="V160">
        <f t="shared" si="73"/>
        <v>4</v>
      </c>
      <c r="W160">
        <f t="shared" si="82"/>
        <v>4</v>
      </c>
      <c r="X160">
        <f t="shared" si="83"/>
        <v>4</v>
      </c>
      <c r="Y160">
        <f t="shared" si="74"/>
        <v>2</v>
      </c>
      <c r="Z160">
        <f t="shared" si="84"/>
        <v>1</v>
      </c>
      <c r="AA160">
        <f t="shared" si="75"/>
        <v>1</v>
      </c>
      <c r="AB160">
        <f t="shared" si="76"/>
        <v>4</v>
      </c>
      <c r="AC160">
        <f t="shared" si="77"/>
        <v>2.8322000000000003</v>
      </c>
      <c r="AD160">
        <f t="shared" si="78"/>
        <v>3</v>
      </c>
      <c r="AE160" t="str">
        <f t="shared" si="79"/>
        <v>Highly Suitable</v>
      </c>
      <c r="AF160" s="15">
        <f t="shared" si="80"/>
        <v>0.86099999999999999</v>
      </c>
      <c r="AG160" t="str">
        <f t="shared" si="81"/>
        <v>Very High</v>
      </c>
    </row>
    <row r="161" spans="1:33" x14ac:dyDescent="0.25">
      <c r="A161" t="str">
        <f>INDEX(Aquifer!A:A,MATCH(B161,Aquifer!C:C,0))</f>
        <v>tamil nadu</v>
      </c>
      <c r="B161" s="19" t="s">
        <v>651</v>
      </c>
      <c r="C161" s="12">
        <v>5.3529999999999998</v>
      </c>
      <c r="D161" s="7">
        <f>INDEX(Aquifer!L:L,MATCH(B161,Aquifer!C:C,0))*100</f>
        <v>149.1240267796671</v>
      </c>
      <c r="E161" s="7">
        <v>37.9</v>
      </c>
      <c r="F161" s="7">
        <v>65.056078746864799</v>
      </c>
      <c r="G161" s="1">
        <v>76.84</v>
      </c>
      <c r="H161" s="8">
        <v>98</v>
      </c>
      <c r="I161" s="8">
        <f>INDEX(Aquifer!H:H,MATCH(B161,Aquifer!C:C,0))</f>
        <v>98.78</v>
      </c>
      <c r="J161" s="8">
        <f>INDEX(surface_water_body!E:E,MATCH(B161,surface_water_body!A:A,0))</f>
        <v>0.33014177987894244</v>
      </c>
      <c r="K161" s="8">
        <f>INDEX(Aquifer!J:J,MATCH(B161,Aquifer!C:C,0))*100</f>
        <v>37.094604659642442</v>
      </c>
      <c r="L161" s="8">
        <f>(INDEX(Tariff!D:D,MATCH(Adaptation!A161,Tariff!A:A,0)))*100</f>
        <v>150</v>
      </c>
      <c r="N161" s="8">
        <v>9.17</v>
      </c>
      <c r="O161" s="1">
        <v>95.03280663000001</v>
      </c>
      <c r="Q161">
        <f t="shared" ref="Q161:Q167" si="85">IF(C161&lt;3.75,1,IF(C161&lt;4.5,2,IF(C161&lt;5.25,3,4)))</f>
        <v>4</v>
      </c>
      <c r="R161">
        <f t="shared" ref="R161:R167" si="86">IF(D161&lt;140,1,IF(D161&lt;180,2,IF(D161&lt;220,3,4)))</f>
        <v>2</v>
      </c>
      <c r="S161">
        <f t="shared" ref="S161:S167" si="87">IF(E161&lt;25,1,IF(E161&lt;50,2,IF(E161&lt;75,3,4)))</f>
        <v>2</v>
      </c>
      <c r="T161">
        <f t="shared" ref="T161:T167" si="88">IF(F161&lt;28.5,1,IF(F161&lt;48,2,IF(F161&lt;67.5,3,4)))</f>
        <v>3</v>
      </c>
      <c r="U161">
        <f t="shared" ref="U161:U167" si="89">IF(G161&lt;25,1,IF(G161&lt;50,2,IF(G161&lt;75,3,4)))</f>
        <v>4</v>
      </c>
      <c r="V161">
        <f t="shared" ref="V161:V167" si="90">IF(H161&lt;25,4,IF(H161&lt;50,3,IF(H161&lt;75,2,1)))</f>
        <v>1</v>
      </c>
      <c r="W161">
        <f t="shared" si="82"/>
        <v>2</v>
      </c>
      <c r="X161">
        <f t="shared" si="83"/>
        <v>1</v>
      </c>
      <c r="Y161">
        <f t="shared" ref="Y161:Y167" si="91">IF(K161&lt;25,1,IF(K161&lt;50,2,IF(K161&lt;75,3,4)))</f>
        <v>2</v>
      </c>
      <c r="Z161">
        <f t="shared" si="84"/>
        <v>3</v>
      </c>
      <c r="AA161">
        <f t="shared" ref="AA161:AA167" si="92">IF(N161&lt;5,1,IF(N161&lt;10,2,IF(N161&lt;20,3,4)))</f>
        <v>2</v>
      </c>
      <c r="AB161">
        <f t="shared" ref="AB161:AB167" si="93">IF(O161&lt;35,1,IF(O161&lt;60,2,IF(O161&lt;80,3,4)))</f>
        <v>4</v>
      </c>
      <c r="AC161">
        <f t="shared" ref="AC161:AC167" si="94">0.0833*Q161+R161*0.0833+S161*0.0833+T161*0.0833+V161*0.0833+W161*0.0833+X161*0.0833+Y161*0.0833+Z161*0.0833+U161*0.0833+AA161*0.0833+AB161*0.0833</f>
        <v>2.4990000000000001</v>
      </c>
      <c r="AD161">
        <f t="shared" ref="AD161:AD167" si="95">IF(AC161&lt;=1.5,1,IF(AC161&lt;=2.5,2,IF(AC161&lt;3.5,3,4)))</f>
        <v>2</v>
      </c>
      <c r="AE161" t="str">
        <f t="shared" ref="AE161:AE167" si="96">IF(AD161=1,"Less Suitable",IF(AD161=2,"Moderatly Suitable",IF(AD161=3,"Highly Suitable","Very Highly Suitable")))</f>
        <v>Moderatly Suitable</v>
      </c>
      <c r="AF161" s="15">
        <f t="shared" ref="AF161:AF167" si="97">_xlfn.PERCENTRANK.INC(AC:AC,AC161)</f>
        <v>0.53500000000000003</v>
      </c>
      <c r="AG161" t="str">
        <f t="shared" ref="AG161:AG167" si="98">IF(AF161&gt;0.8, "Very High", IF(AND(AF161&lt;=0.8,AF161&gt;0.6), "High", IF(AND(AF161&lt;=0.6, AF161&gt;0.4),"Moderate",IF(AND(AF161&lt;=0.4, AF161&gt;0.2),"Low", "Very Low"))))</f>
        <v>Moderate</v>
      </c>
    </row>
    <row r="162" spans="1:33" x14ac:dyDescent="0.25">
      <c r="A162" t="str">
        <f>INDEX(Aquifer!A:A,MATCH(B162,Aquifer!C:C,0))</f>
        <v>karnataka</v>
      </c>
      <c r="B162" s="19" t="s">
        <v>118</v>
      </c>
      <c r="C162" s="12">
        <v>5.3802981902414002</v>
      </c>
      <c r="D162" s="7">
        <f>INDEX(Aquifer!L:L,MATCH(B162,Aquifer!C:C,0))*100</f>
        <v>161.69967883975411</v>
      </c>
      <c r="E162" s="7">
        <v>12.4</v>
      </c>
      <c r="F162" s="7">
        <v>64.539259880490619</v>
      </c>
      <c r="G162" s="1">
        <v>48.120000000000005</v>
      </c>
      <c r="H162" s="8">
        <v>100</v>
      </c>
      <c r="I162" s="8">
        <f>INDEX(Aquifer!H:H,MATCH(B162,Aquifer!C:C,0))</f>
        <v>56.24</v>
      </c>
      <c r="J162" s="8">
        <f>INDEX(surface_water_body!E:E,MATCH(B162,surface_water_body!A:A,0))</f>
        <v>3.5137891522106883E-2</v>
      </c>
      <c r="K162" s="8">
        <f>INDEX(Aquifer!J:J,MATCH(B162,Aquifer!C:C,0))*100</f>
        <v>80.515247034486308</v>
      </c>
      <c r="L162" s="8">
        <f>(INDEX(Tariff!D:D,MATCH(Adaptation!A162,Tariff!A:A,0)))*100</f>
        <v>67.5</v>
      </c>
      <c r="N162" s="8">
        <v>9.1</v>
      </c>
      <c r="O162" s="1">
        <v>65.87</v>
      </c>
      <c r="Q162">
        <f t="shared" si="85"/>
        <v>4</v>
      </c>
      <c r="R162">
        <f t="shared" si="86"/>
        <v>2</v>
      </c>
      <c r="S162">
        <f t="shared" si="87"/>
        <v>1</v>
      </c>
      <c r="T162">
        <f t="shared" si="88"/>
        <v>3</v>
      </c>
      <c r="U162">
        <f t="shared" si="89"/>
        <v>2</v>
      </c>
      <c r="V162">
        <f t="shared" si="90"/>
        <v>1</v>
      </c>
      <c r="W162">
        <f t="shared" si="82"/>
        <v>3</v>
      </c>
      <c r="X162">
        <f t="shared" si="83"/>
        <v>1</v>
      </c>
      <c r="Y162">
        <f t="shared" si="91"/>
        <v>4</v>
      </c>
      <c r="Z162">
        <f t="shared" si="84"/>
        <v>1</v>
      </c>
      <c r="AA162">
        <f t="shared" si="92"/>
        <v>2</v>
      </c>
      <c r="AB162">
        <f t="shared" si="93"/>
        <v>3</v>
      </c>
      <c r="AC162">
        <f t="shared" si="94"/>
        <v>2.2491000000000003</v>
      </c>
      <c r="AD162">
        <f t="shared" si="95"/>
        <v>2</v>
      </c>
      <c r="AE162" t="str">
        <f t="shared" si="96"/>
        <v>Moderatly Suitable</v>
      </c>
      <c r="AF162" s="15">
        <f t="shared" si="97"/>
        <v>0.28899999999999998</v>
      </c>
      <c r="AG162" t="str">
        <f t="shared" si="98"/>
        <v>Low</v>
      </c>
    </row>
    <row r="163" spans="1:33" x14ac:dyDescent="0.25">
      <c r="A163" t="str">
        <f>INDEX(Aquifer!A:A,MATCH(B163,Aquifer!C:C,0))</f>
        <v>bihar</v>
      </c>
      <c r="B163" s="19" t="s">
        <v>390</v>
      </c>
      <c r="C163" s="13">
        <v>4.5999999999999996</v>
      </c>
      <c r="D163" s="7">
        <f>INDEX(Aquifer!L:L,MATCH(B163,Aquifer!C:C,0))*100</f>
        <v>189.67945708310214</v>
      </c>
      <c r="E163" s="7">
        <v>58.4</v>
      </c>
      <c r="F163" s="7">
        <v>60.420945743232323</v>
      </c>
      <c r="G163" s="1">
        <v>98.839999999999989</v>
      </c>
      <c r="H163" s="8">
        <v>12</v>
      </c>
      <c r="I163" s="8">
        <f>INDEX(Aquifer!H:H,MATCH(B163,Aquifer!C:C,0))</f>
        <v>61.49</v>
      </c>
      <c r="J163" s="8">
        <f>INDEX(surface_water_body!E:E,MATCH(B163,surface_water_body!A:A,0))</f>
        <v>0.39279965427523089</v>
      </c>
      <c r="K163" s="8">
        <f>INDEX(Aquifer!J:J,MATCH(B163,Aquifer!C:C,0))*100</f>
        <v>53.890741805635422</v>
      </c>
      <c r="L163" s="8">
        <f>(INDEX(Tariff!D:D,MATCH(Adaptation!A550,Tariff!A:A,0)))*100</f>
        <v>135</v>
      </c>
      <c r="N163" s="8">
        <v>4.3</v>
      </c>
      <c r="O163" s="1">
        <v>97.81</v>
      </c>
      <c r="Q163">
        <f t="shared" si="85"/>
        <v>3</v>
      </c>
      <c r="R163">
        <f t="shared" si="86"/>
        <v>3</v>
      </c>
      <c r="S163">
        <f t="shared" si="87"/>
        <v>3</v>
      </c>
      <c r="T163">
        <f t="shared" si="88"/>
        <v>3</v>
      </c>
      <c r="U163">
        <f t="shared" si="89"/>
        <v>4</v>
      </c>
      <c r="V163">
        <f t="shared" si="90"/>
        <v>4</v>
      </c>
      <c r="W163">
        <f t="shared" si="82"/>
        <v>3</v>
      </c>
      <c r="X163">
        <f t="shared" si="83"/>
        <v>1</v>
      </c>
      <c r="Y163">
        <f t="shared" si="91"/>
        <v>3</v>
      </c>
      <c r="Z163">
        <f t="shared" si="84"/>
        <v>2</v>
      </c>
      <c r="AA163">
        <f t="shared" si="92"/>
        <v>1</v>
      </c>
      <c r="AB163">
        <f t="shared" si="93"/>
        <v>4</v>
      </c>
      <c r="AC163">
        <f t="shared" si="94"/>
        <v>2.8322000000000003</v>
      </c>
      <c r="AD163">
        <f t="shared" si="95"/>
        <v>3</v>
      </c>
      <c r="AE163" t="str">
        <f t="shared" si="96"/>
        <v>Highly Suitable</v>
      </c>
      <c r="AF163" s="15">
        <f t="shared" si="97"/>
        <v>0.86099999999999999</v>
      </c>
      <c r="AG163" t="str">
        <f t="shared" si="98"/>
        <v>Very High</v>
      </c>
    </row>
    <row r="164" spans="1:33" x14ac:dyDescent="0.25">
      <c r="A164" t="str">
        <f>INDEX(Aquifer!A:A,MATCH(B164,Aquifer!C:C,0))</f>
        <v>assam</v>
      </c>
      <c r="B164" s="19" t="s">
        <v>442</v>
      </c>
      <c r="C164" s="12">
        <v>3.9653657869244001</v>
      </c>
      <c r="D164" s="7">
        <f>INDEX(Aquifer!L:L,MATCH(B164,Aquifer!C:C,0))*100</f>
        <v>142.5852869197748</v>
      </c>
      <c r="E164" s="7">
        <v>1.2</v>
      </c>
      <c r="F164" s="7">
        <v>23.648194537789454</v>
      </c>
      <c r="G164" s="1">
        <v>70.199999999999989</v>
      </c>
      <c r="H164" s="8">
        <v>2</v>
      </c>
      <c r="I164" s="8">
        <f>INDEX(Aquifer!H:H,MATCH(B164,Aquifer!C:C,0))</f>
        <v>5.07</v>
      </c>
      <c r="J164" s="8">
        <f>INDEX(surface_water_body!E:E,MATCH(B164,surface_water_body!A:A,0))</f>
        <v>0.25802897072257469</v>
      </c>
      <c r="K164" s="8">
        <f>INDEX(Aquifer!J:J,MATCH(B164,Aquifer!C:C,0))*100</f>
        <v>23.100710534445472</v>
      </c>
      <c r="L164" s="8">
        <f>(INDEX(Tariff!D:D,MATCH(Adaptation!A164,Tariff!A:A,0)))*100</f>
        <v>0</v>
      </c>
      <c r="N164" s="8">
        <v>3.46</v>
      </c>
      <c r="O164" s="1">
        <v>87.03</v>
      </c>
      <c r="Q164">
        <f t="shared" si="85"/>
        <v>2</v>
      </c>
      <c r="R164">
        <f t="shared" si="86"/>
        <v>2</v>
      </c>
      <c r="S164">
        <f t="shared" si="87"/>
        <v>1</v>
      </c>
      <c r="T164">
        <f t="shared" si="88"/>
        <v>1</v>
      </c>
      <c r="U164">
        <f t="shared" si="89"/>
        <v>3</v>
      </c>
      <c r="V164">
        <f t="shared" si="90"/>
        <v>4</v>
      </c>
      <c r="W164">
        <f t="shared" si="82"/>
        <v>4</v>
      </c>
      <c r="X164">
        <f t="shared" si="83"/>
        <v>1</v>
      </c>
      <c r="Y164">
        <f t="shared" si="91"/>
        <v>1</v>
      </c>
      <c r="Z164">
        <f t="shared" si="84"/>
        <v>1</v>
      </c>
      <c r="AA164">
        <f t="shared" si="92"/>
        <v>1</v>
      </c>
      <c r="AB164">
        <f t="shared" si="93"/>
        <v>4</v>
      </c>
      <c r="AC164">
        <f t="shared" si="94"/>
        <v>2.0824999999999996</v>
      </c>
      <c r="AD164">
        <f t="shared" si="95"/>
        <v>2</v>
      </c>
      <c r="AE164" t="str">
        <f t="shared" si="96"/>
        <v>Moderatly Suitable</v>
      </c>
      <c r="AF164" s="15">
        <f t="shared" si="97"/>
        <v>0.11799999999999999</v>
      </c>
      <c r="AG164" t="str">
        <f t="shared" si="98"/>
        <v>Very Low</v>
      </c>
    </row>
    <row r="165" spans="1:33" x14ac:dyDescent="0.25">
      <c r="A165" t="str">
        <f>INDEX(Aquifer!A:A,MATCH(B165,Aquifer!C:C,0))</f>
        <v>odisha</v>
      </c>
      <c r="B165" s="19" t="s">
        <v>340</v>
      </c>
      <c r="C165" s="12">
        <v>4.9930060093888997</v>
      </c>
      <c r="D165" s="7">
        <f>INDEX(Aquifer!L:L,MATCH(B165,Aquifer!C:C,0))*100</f>
        <v>104.42357372834981</v>
      </c>
      <c r="E165" s="7">
        <v>20.5</v>
      </c>
      <c r="F165" s="7">
        <v>33.276084156290253</v>
      </c>
      <c r="G165" s="1">
        <v>17.95</v>
      </c>
      <c r="H165" s="8">
        <v>43</v>
      </c>
      <c r="I165" s="8">
        <f>INDEX(Aquifer!H:H,MATCH(B165,Aquifer!C:C,0))</f>
        <v>38.86</v>
      </c>
      <c r="J165" s="8">
        <f>INDEX(surface_water_body!E:E,MATCH(B165,surface_water_body!A:A,0))</f>
        <v>0.20496403061469895</v>
      </c>
      <c r="K165" s="8">
        <f>INDEX(Aquifer!J:J,MATCH(B165,Aquifer!C:C,0))*100</f>
        <v>23.234064445929402</v>
      </c>
      <c r="L165" s="8">
        <f>(INDEX(Tariff!D:D,MATCH(Adaptation!A165,Tariff!A:A,0)))*100</f>
        <v>150</v>
      </c>
      <c r="N165" s="8">
        <v>5.2</v>
      </c>
      <c r="O165" s="1">
        <v>96.76</v>
      </c>
      <c r="Q165">
        <f t="shared" si="85"/>
        <v>3</v>
      </c>
      <c r="R165">
        <f t="shared" si="86"/>
        <v>1</v>
      </c>
      <c r="S165">
        <f t="shared" si="87"/>
        <v>1</v>
      </c>
      <c r="T165">
        <f t="shared" si="88"/>
        <v>2</v>
      </c>
      <c r="U165">
        <f t="shared" si="89"/>
        <v>1</v>
      </c>
      <c r="V165">
        <f t="shared" si="90"/>
        <v>3</v>
      </c>
      <c r="W165">
        <f t="shared" si="82"/>
        <v>4</v>
      </c>
      <c r="X165">
        <f t="shared" si="83"/>
        <v>1</v>
      </c>
      <c r="Y165">
        <f t="shared" si="91"/>
        <v>1</v>
      </c>
      <c r="Z165">
        <f t="shared" si="84"/>
        <v>3</v>
      </c>
      <c r="AA165">
        <f t="shared" si="92"/>
        <v>2</v>
      </c>
      <c r="AB165">
        <f t="shared" si="93"/>
        <v>4</v>
      </c>
      <c r="AC165">
        <f t="shared" si="94"/>
        <v>2.1657999999999999</v>
      </c>
      <c r="AD165">
        <f t="shared" si="95"/>
        <v>2</v>
      </c>
      <c r="AE165" t="str">
        <f t="shared" si="96"/>
        <v>Moderatly Suitable</v>
      </c>
      <c r="AF165" s="15">
        <f t="shared" si="97"/>
        <v>0.182</v>
      </c>
      <c r="AG165" t="str">
        <f t="shared" si="98"/>
        <v>Very Low</v>
      </c>
    </row>
    <row r="166" spans="1:33" x14ac:dyDescent="0.25">
      <c r="A166" t="str">
        <f>INDEX(Aquifer!A:A,MATCH(B166,Aquifer!C:C,0))</f>
        <v>assam</v>
      </c>
      <c r="B166" s="19" t="s">
        <v>377</v>
      </c>
      <c r="C166" s="12">
        <v>4.4093095107903997</v>
      </c>
      <c r="D166" s="7">
        <f>INDEX(Aquifer!L:L,MATCH(B166,Aquifer!C:C,0))*100</f>
        <v>168.64477093731253</v>
      </c>
      <c r="E166" s="7">
        <v>13.4</v>
      </c>
      <c r="F166" s="7">
        <v>35.633980640894606</v>
      </c>
      <c r="G166" s="1">
        <v>66.28</v>
      </c>
      <c r="H166" s="8">
        <v>3</v>
      </c>
      <c r="I166" s="8">
        <f>INDEX(Aquifer!H:H,MATCH(B166,Aquifer!C:C,0))</f>
        <v>28.66</v>
      </c>
      <c r="J166" s="8">
        <f>INDEX(surface_water_body!E:E,MATCH(B166,surface_water_body!A:A,0))</f>
        <v>0.75160994287370264</v>
      </c>
      <c r="K166" s="8">
        <f>INDEX(Aquifer!J:J,MATCH(B166,Aquifer!C:C,0))*100</f>
        <v>42.348546686055002</v>
      </c>
      <c r="L166" s="8">
        <f>(INDEX(Tariff!D:D,MATCH(Adaptation!A166,Tariff!A:A,0)))*100</f>
        <v>300</v>
      </c>
      <c r="N166" s="8">
        <v>4.8</v>
      </c>
      <c r="O166" s="1">
        <v>87.899999999999991</v>
      </c>
      <c r="Q166">
        <f t="shared" si="85"/>
        <v>2</v>
      </c>
      <c r="R166">
        <f t="shared" si="86"/>
        <v>2</v>
      </c>
      <c r="S166">
        <f t="shared" si="87"/>
        <v>1</v>
      </c>
      <c r="T166">
        <f t="shared" si="88"/>
        <v>2</v>
      </c>
      <c r="U166">
        <f t="shared" si="89"/>
        <v>3</v>
      </c>
      <c r="V166">
        <f t="shared" si="90"/>
        <v>4</v>
      </c>
      <c r="W166">
        <f t="shared" si="82"/>
        <v>4</v>
      </c>
      <c r="X166">
        <f t="shared" si="83"/>
        <v>1</v>
      </c>
      <c r="Y166">
        <f t="shared" si="91"/>
        <v>2</v>
      </c>
      <c r="Z166">
        <f t="shared" si="84"/>
        <v>4</v>
      </c>
      <c r="AA166">
        <f t="shared" si="92"/>
        <v>1</v>
      </c>
      <c r="AB166">
        <f t="shared" si="93"/>
        <v>4</v>
      </c>
      <c r="AC166">
        <f t="shared" si="94"/>
        <v>2.4989999999999997</v>
      </c>
      <c r="AD166">
        <f t="shared" si="95"/>
        <v>2</v>
      </c>
      <c r="AE166" t="str">
        <f t="shared" si="96"/>
        <v>Moderatly Suitable</v>
      </c>
      <c r="AF166" s="15">
        <f t="shared" si="97"/>
        <v>0.48599999999999999</v>
      </c>
      <c r="AG166" t="str">
        <f t="shared" si="98"/>
        <v>Moderate</v>
      </c>
    </row>
    <row r="167" spans="1:33" x14ac:dyDescent="0.25">
      <c r="A167" t="str">
        <f>INDEX(Aquifer!A:A,MATCH(B167,Aquifer!C:C,0))</f>
        <v>maharashtra</v>
      </c>
      <c r="B167" s="19" t="s">
        <v>119</v>
      </c>
      <c r="C167" s="12">
        <v>5.3368430692558002</v>
      </c>
      <c r="D167" s="7">
        <f>INDEX(Aquifer!L:L,MATCH(B167,Aquifer!C:C,0))*100</f>
        <v>125.06265664160401</v>
      </c>
      <c r="E167" s="7">
        <v>25.2</v>
      </c>
      <c r="F167" s="7">
        <v>74.640238935650288</v>
      </c>
      <c r="G167" s="1">
        <v>79.320000000000007</v>
      </c>
      <c r="H167" s="8">
        <v>98</v>
      </c>
      <c r="I167" s="8">
        <f>INDEX(Aquifer!H:H,MATCH(B167,Aquifer!C:C,0))</f>
        <v>51.77</v>
      </c>
      <c r="J167" s="8">
        <f>INDEX(surface_water_body!E:E,MATCH(B167,surface_water_body!A:A,0))</f>
        <v>1.5109061867122793</v>
      </c>
      <c r="K167" s="8">
        <f>INDEX(Aquifer!J:J,MATCH(B167,Aquifer!C:C,0))*100</f>
        <v>48.990450204638471</v>
      </c>
      <c r="L167" s="8">
        <f>(INDEX(Tariff!D:D,MATCH(Adaptation!A167,Tariff!A:A,0)))*100</f>
        <v>135</v>
      </c>
      <c r="N167" s="8">
        <v>8.18</v>
      </c>
      <c r="O167" s="1">
        <v>71.349999999999994</v>
      </c>
      <c r="Q167">
        <f t="shared" si="85"/>
        <v>4</v>
      </c>
      <c r="R167">
        <f t="shared" si="86"/>
        <v>1</v>
      </c>
      <c r="S167">
        <f t="shared" si="87"/>
        <v>2</v>
      </c>
      <c r="T167">
        <f t="shared" si="88"/>
        <v>4</v>
      </c>
      <c r="U167">
        <f t="shared" si="89"/>
        <v>4</v>
      </c>
      <c r="V167">
        <f t="shared" si="90"/>
        <v>1</v>
      </c>
      <c r="W167">
        <f t="shared" si="82"/>
        <v>3</v>
      </c>
      <c r="X167">
        <f t="shared" si="83"/>
        <v>2</v>
      </c>
      <c r="Y167">
        <f t="shared" si="91"/>
        <v>2</v>
      </c>
      <c r="Z167">
        <f t="shared" si="84"/>
        <v>2</v>
      </c>
      <c r="AA167">
        <f t="shared" si="92"/>
        <v>2</v>
      </c>
      <c r="AB167">
        <f t="shared" si="93"/>
        <v>3</v>
      </c>
      <c r="AC167">
        <f t="shared" si="94"/>
        <v>2.4989999999999997</v>
      </c>
      <c r="AD167">
        <f t="shared" si="95"/>
        <v>2</v>
      </c>
      <c r="AE167" t="str">
        <f t="shared" si="96"/>
        <v>Moderatly Suitable</v>
      </c>
      <c r="AF167" s="15">
        <f t="shared" si="97"/>
        <v>0.48599999999999999</v>
      </c>
      <c r="AG167" t="str">
        <f t="shared" si="98"/>
        <v>Moderate</v>
      </c>
    </row>
    <row r="168" spans="1:33" x14ac:dyDescent="0.25">
      <c r="A168" t="str">
        <f>INDEX(Aquifer!A:A,MATCH(B168,Aquifer!C:C,0))</f>
        <v>arunachal pradesh</v>
      </c>
      <c r="B168" s="19" t="s">
        <v>679</v>
      </c>
      <c r="C168" s="26">
        <v>2.9</v>
      </c>
      <c r="D168" s="7">
        <f>INDEX(Aquifer!L:L,MATCH(B168,Aquifer!C:C,0))*100</f>
        <v>120.109225668032</v>
      </c>
      <c r="G168" s="1">
        <v>0</v>
      </c>
      <c r="I168" s="8">
        <f>INDEX(Aquifer!H:H,MATCH(B168,Aquifer!C:C,0))</f>
        <v>0</v>
      </c>
      <c r="J168" s="8">
        <f>INDEX(surface_water_body!E:E,MATCH(B168,surface_water_body!A:A,0))</f>
        <v>5.0166232865383271E-4</v>
      </c>
      <c r="K168" s="8">
        <f>INDEX(Aquifer!J:J,MATCH(B168,Aquifer!C:C,0))*100</f>
        <v>49.160993383833542</v>
      </c>
      <c r="L168" s="8">
        <f>(INDEX(Tariff!D:D,MATCH(Adaptation!A168,Tariff!A:A,0)))*100</f>
        <v>195</v>
      </c>
      <c r="N168" s="8">
        <v>6.3240214598093907</v>
      </c>
      <c r="O168" s="1"/>
      <c r="W168">
        <f t="shared" si="82"/>
        <v>4</v>
      </c>
      <c r="X168">
        <f t="shared" si="83"/>
        <v>1</v>
      </c>
      <c r="Z168">
        <f t="shared" si="84"/>
        <v>3</v>
      </c>
      <c r="AF168" s="15"/>
      <c r="AG168" t="s">
        <v>95</v>
      </c>
    </row>
    <row r="169" spans="1:33" x14ac:dyDescent="0.25">
      <c r="A169" t="str">
        <f>INDEX(Aquifer!A:A,MATCH(B169,Aquifer!C:C,0))</f>
        <v>assam</v>
      </c>
      <c r="B169" s="19" t="s">
        <v>341</v>
      </c>
      <c r="C169" s="12">
        <v>4.1088223522494998</v>
      </c>
      <c r="D169" s="7">
        <f>INDEX(Aquifer!L:L,MATCH(B169,Aquifer!C:C,0))*100</f>
        <v>109.36550076325744</v>
      </c>
      <c r="E169" s="7">
        <v>1.2</v>
      </c>
      <c r="F169" s="7">
        <v>24.407077058049421</v>
      </c>
      <c r="G169" s="1">
        <v>60.260000000000005</v>
      </c>
      <c r="H169" s="8">
        <v>5</v>
      </c>
      <c r="I169" s="8">
        <f>INDEX(Aquifer!H:H,MATCH(B169,Aquifer!C:C,0))</f>
        <v>6.71</v>
      </c>
      <c r="J169" s="8">
        <f>INDEX(surface_water_body!E:E,MATCH(B169,surface_water_body!A:A,0))</f>
        <v>0.63359357323465504</v>
      </c>
      <c r="K169" s="8">
        <f>INDEX(Aquifer!J:J,MATCH(B169,Aquifer!C:C,0))*100</f>
        <v>44.563738538893816</v>
      </c>
      <c r="L169" s="8">
        <f>(INDEX(Tariff!D:D,MATCH(Adaptation!A169,Tariff!A:A,0)))*100</f>
        <v>320</v>
      </c>
      <c r="N169" s="8">
        <v>3.9</v>
      </c>
      <c r="O169" s="1">
        <v>85.2</v>
      </c>
      <c r="Q169">
        <f t="shared" ref="Q169:Q232" si="99">IF(C169&lt;3.75,1,IF(C169&lt;4.5,2,IF(C169&lt;5.25,3,4)))</f>
        <v>2</v>
      </c>
      <c r="R169">
        <f t="shared" ref="R169:R232" si="100">IF(D169&lt;140,1,IF(D169&lt;180,2,IF(D169&lt;220,3,4)))</f>
        <v>1</v>
      </c>
      <c r="S169">
        <f t="shared" ref="S169:S232" si="101">IF(E169&lt;25,1,IF(E169&lt;50,2,IF(E169&lt;75,3,4)))</f>
        <v>1</v>
      </c>
      <c r="T169">
        <f t="shared" ref="T169:T232" si="102">IF(F169&lt;28.5,1,IF(F169&lt;48,2,IF(F169&lt;67.5,3,4)))</f>
        <v>1</v>
      </c>
      <c r="U169">
        <f t="shared" ref="U169:U232" si="103">IF(G169&lt;25,1,IF(G169&lt;50,2,IF(G169&lt;75,3,4)))</f>
        <v>3</v>
      </c>
      <c r="V169">
        <f t="shared" ref="V169:V232" si="104">IF(H169&lt;25,4,IF(H169&lt;50,3,IF(H169&lt;75,2,1)))</f>
        <v>4</v>
      </c>
      <c r="W169">
        <f t="shared" si="82"/>
        <v>4</v>
      </c>
      <c r="X169">
        <f t="shared" si="83"/>
        <v>1</v>
      </c>
      <c r="Y169">
        <f t="shared" ref="Y169:Y232" si="105">IF(K169&lt;25,1,IF(K169&lt;50,2,IF(K169&lt;75,3,4)))</f>
        <v>2</v>
      </c>
      <c r="Z169">
        <f t="shared" si="84"/>
        <v>4</v>
      </c>
      <c r="AA169">
        <f t="shared" ref="AA169:AA232" si="106">IF(N169&lt;5,1,IF(N169&lt;10,2,IF(N169&lt;20,3,4)))</f>
        <v>1</v>
      </c>
      <c r="AB169">
        <f t="shared" ref="AB169:AB232" si="107">IF(O169&lt;35,1,IF(O169&lt;60,2,IF(O169&lt;80,3,4)))</f>
        <v>4</v>
      </c>
      <c r="AC169">
        <f t="shared" ref="AC169:AC184" si="108">0.0833*Q169+R169*0.0833+S169*0.0833+T169*0.0833+V169*0.0833+W169*0.0833+X169*0.0833+Y169*0.0833+Z169*0.0833+U169*0.0833+AA169*0.0833+AB169*0.0833</f>
        <v>2.3323999999999998</v>
      </c>
      <c r="AD169">
        <f t="shared" ref="AD169:AD184" si="109">IF(AC169&lt;=1.5,1,IF(AC169&lt;=2.5,2,IF(AC169&lt;3.5,3,4)))</f>
        <v>2</v>
      </c>
      <c r="AE169" t="str">
        <f t="shared" ref="AE169:AE200" si="110">IF(AD169=1,"Less Suitable",IF(AD169=2,"Moderatly Suitable",IF(AD169=3,"Highly Suitable","Very Highly Suitable")))</f>
        <v>Moderatly Suitable</v>
      </c>
      <c r="AF169" s="15">
        <f t="shared" ref="AF169:AF184" si="111">_xlfn.PERCENTRANK.INC(AC:AC,AC169)</f>
        <v>0.315</v>
      </c>
      <c r="AG169" t="str">
        <f t="shared" ref="AG169:AG184" si="112">IF(AF169&gt;0.8, "Very High", IF(AND(AF169&lt;=0.8,AF169&gt;0.6), "High", IF(AND(AF169&lt;=0.6, AF169&gt;0.4),"Moderate",IF(AND(AF169&lt;=0.4, AF169&gt;0.2),"Low", "Very Low"))))</f>
        <v>Low</v>
      </c>
    </row>
    <row r="170" spans="1:33" x14ac:dyDescent="0.25">
      <c r="A170" t="str">
        <f>INDEX(Aquifer!A:A,MATCH(B170,Aquifer!C:C,0))</f>
        <v>assam</v>
      </c>
      <c r="B170" s="19" t="s">
        <v>304</v>
      </c>
      <c r="C170" s="13">
        <v>4.3</v>
      </c>
      <c r="D170" s="7">
        <f>INDEX(Aquifer!L:L,MATCH(B170,Aquifer!C:C,0))*100</f>
        <v>131.50950993628462</v>
      </c>
      <c r="E170" s="7">
        <v>1.8</v>
      </c>
      <c r="F170" s="7">
        <v>33.145278131448393</v>
      </c>
      <c r="G170" s="1">
        <v>28.12</v>
      </c>
      <c r="H170" s="8">
        <v>5</v>
      </c>
      <c r="I170" s="8">
        <f>INDEX(Aquifer!H:H,MATCH(B170,Aquifer!C:C,0))</f>
        <v>1.01</v>
      </c>
      <c r="J170" s="8">
        <f>INDEX(surface_water_body!E:E,MATCH(B170,surface_water_body!A:A,0))</f>
        <v>1.4726627584092652E-2</v>
      </c>
      <c r="K170" s="8">
        <f>INDEX(Aquifer!J:J,MATCH(B170,Aquifer!C:C,0))*100</f>
        <v>8.6372749590834701</v>
      </c>
      <c r="L170" s="8">
        <f>(INDEX(Tariff!D:D,MATCH(Adaptation!A170,Tariff!A:A,0)))*100</f>
        <v>0</v>
      </c>
      <c r="N170" s="8">
        <v>3.2429850396414022</v>
      </c>
      <c r="O170" s="1">
        <v>99.43</v>
      </c>
      <c r="Q170">
        <f t="shared" si="99"/>
        <v>2</v>
      </c>
      <c r="R170">
        <f t="shared" si="100"/>
        <v>1</v>
      </c>
      <c r="S170">
        <f t="shared" si="101"/>
        <v>1</v>
      </c>
      <c r="T170">
        <f t="shared" si="102"/>
        <v>2</v>
      </c>
      <c r="U170">
        <f t="shared" si="103"/>
        <v>2</v>
      </c>
      <c r="V170">
        <f t="shared" si="104"/>
        <v>4</v>
      </c>
      <c r="W170">
        <f t="shared" si="82"/>
        <v>4</v>
      </c>
      <c r="X170">
        <f t="shared" si="83"/>
        <v>1</v>
      </c>
      <c r="Y170">
        <f t="shared" si="105"/>
        <v>1</v>
      </c>
      <c r="Z170">
        <f t="shared" si="84"/>
        <v>1</v>
      </c>
      <c r="AA170">
        <f t="shared" si="106"/>
        <v>1</v>
      </c>
      <c r="AB170">
        <f t="shared" si="107"/>
        <v>4</v>
      </c>
      <c r="AC170">
        <f t="shared" si="108"/>
        <v>1.9991999999999996</v>
      </c>
      <c r="AD170">
        <f t="shared" si="109"/>
        <v>2</v>
      </c>
      <c r="AE170" t="str">
        <f t="shared" si="110"/>
        <v>Moderatly Suitable</v>
      </c>
      <c r="AF170" s="15">
        <f t="shared" si="111"/>
        <v>7.2999999999999995E-2</v>
      </c>
      <c r="AG170" t="str">
        <f t="shared" si="112"/>
        <v>Very Low</v>
      </c>
    </row>
    <row r="171" spans="1:33" x14ac:dyDescent="0.25">
      <c r="A171" t="str">
        <f>INDEX(Aquifer!A:A,MATCH(B171,Aquifer!C:C,0))</f>
        <v>nagaland</v>
      </c>
      <c r="B171" s="19" t="s">
        <v>81</v>
      </c>
      <c r="C171" s="13">
        <v>4.5</v>
      </c>
      <c r="D171" s="7">
        <f>INDEX(Aquifer!L:L,MATCH(B171,Aquifer!C:C,0))*100</f>
        <v>145.56646512959563</v>
      </c>
      <c r="E171" s="7">
        <v>47.4</v>
      </c>
      <c r="F171" s="7">
        <v>37.052624815266981</v>
      </c>
      <c r="G171" s="1">
        <v>4.43</v>
      </c>
      <c r="H171" s="8">
        <v>0</v>
      </c>
      <c r="I171" s="8">
        <f>INDEX(Aquifer!H:H,MATCH(B171,Aquifer!C:C,0))</f>
        <v>5.55</v>
      </c>
      <c r="J171" s="8">
        <f>INDEX(surface_water_body!E:E,MATCH(B171,surface_water_body!A:A,0))</f>
        <v>0.13471687786352762</v>
      </c>
      <c r="K171" s="8">
        <f>INDEX(Aquifer!J:J,MATCH(B171,Aquifer!C:C,0))*100</f>
        <v>64.125492737188836</v>
      </c>
      <c r="L171" s="8">
        <f>(INDEX(Tariff!D:D,MATCH(Adaptation!A171,Tariff!A:A,0)))*100</f>
        <v>0</v>
      </c>
      <c r="N171" s="8">
        <v>6.5</v>
      </c>
      <c r="O171" s="1">
        <v>17.47</v>
      </c>
      <c r="Q171">
        <f t="shared" si="99"/>
        <v>3</v>
      </c>
      <c r="R171">
        <f t="shared" si="100"/>
        <v>2</v>
      </c>
      <c r="S171">
        <f t="shared" si="101"/>
        <v>2</v>
      </c>
      <c r="T171">
        <f t="shared" si="102"/>
        <v>2</v>
      </c>
      <c r="U171">
        <f t="shared" si="103"/>
        <v>1</v>
      </c>
      <c r="V171">
        <f t="shared" si="104"/>
        <v>4</v>
      </c>
      <c r="W171">
        <f t="shared" si="82"/>
        <v>4</v>
      </c>
      <c r="X171">
        <f t="shared" si="83"/>
        <v>1</v>
      </c>
      <c r="Y171">
        <f t="shared" si="105"/>
        <v>3</v>
      </c>
      <c r="Z171">
        <f t="shared" si="84"/>
        <v>1</v>
      </c>
      <c r="AA171">
        <f t="shared" si="106"/>
        <v>2</v>
      </c>
      <c r="AB171">
        <f t="shared" si="107"/>
        <v>1</v>
      </c>
      <c r="AC171">
        <f t="shared" si="108"/>
        <v>2.1657999999999995</v>
      </c>
      <c r="AD171">
        <f t="shared" si="109"/>
        <v>2</v>
      </c>
      <c r="AE171" t="str">
        <f t="shared" si="110"/>
        <v>Moderatly Suitable</v>
      </c>
      <c r="AF171" s="15">
        <f t="shared" si="111"/>
        <v>0.17599999999999999</v>
      </c>
      <c r="AG171" t="str">
        <f t="shared" si="112"/>
        <v>Very Low</v>
      </c>
    </row>
    <row r="172" spans="1:33" x14ac:dyDescent="0.25">
      <c r="A172" t="str">
        <f>INDEX(Aquifer!A:A,MATCH(B172,Aquifer!C:C,0))</f>
        <v>tamil nadu</v>
      </c>
      <c r="B172" s="19" t="s">
        <v>615</v>
      </c>
      <c r="C172" s="12">
        <v>5.2544362755552996</v>
      </c>
      <c r="D172" s="7">
        <f>INDEX(Aquifer!L:L,MATCH(B172,Aquifer!C:C,0))*100</f>
        <v>103.42301508724444</v>
      </c>
      <c r="E172" s="7">
        <v>37.700000000000003</v>
      </c>
      <c r="F172" s="7">
        <v>65.139567891499766</v>
      </c>
      <c r="G172" s="1">
        <v>85.17</v>
      </c>
      <c r="H172" s="8">
        <v>86</v>
      </c>
      <c r="I172" s="8">
        <f>INDEX(Aquifer!H:H,MATCH(B172,Aquifer!C:C,0))</f>
        <v>114.68</v>
      </c>
      <c r="J172" s="8">
        <f>INDEX(surface_water_body!E:E,MATCH(B172,surface_water_body!A:A,0))</f>
        <v>0.17107940547415848</v>
      </c>
      <c r="K172" s="8">
        <f>INDEX(Aquifer!J:J,MATCH(B172,Aquifer!C:C,0))*100</f>
        <v>35.136213345588708</v>
      </c>
      <c r="L172" s="8">
        <f>(INDEX(Tariff!D:D,MATCH(Adaptation!A172,Tariff!A:A,0)))*100</f>
        <v>0</v>
      </c>
      <c r="N172" s="8">
        <v>9.4</v>
      </c>
      <c r="O172" s="1">
        <v>88.019789279999998</v>
      </c>
      <c r="Q172">
        <f t="shared" si="99"/>
        <v>4</v>
      </c>
      <c r="R172">
        <f t="shared" si="100"/>
        <v>1</v>
      </c>
      <c r="S172">
        <f t="shared" si="101"/>
        <v>2</v>
      </c>
      <c r="T172">
        <f t="shared" si="102"/>
        <v>3</v>
      </c>
      <c r="U172">
        <f t="shared" si="103"/>
        <v>4</v>
      </c>
      <c r="V172">
        <f t="shared" si="104"/>
        <v>1</v>
      </c>
      <c r="W172">
        <f t="shared" si="82"/>
        <v>1</v>
      </c>
      <c r="X172">
        <f t="shared" si="83"/>
        <v>1</v>
      </c>
      <c r="Y172">
        <f t="shared" si="105"/>
        <v>2</v>
      </c>
      <c r="Z172">
        <f t="shared" si="84"/>
        <v>1</v>
      </c>
      <c r="AA172">
        <f t="shared" si="106"/>
        <v>2</v>
      </c>
      <c r="AB172">
        <f t="shared" si="107"/>
        <v>4</v>
      </c>
      <c r="AC172">
        <f t="shared" si="108"/>
        <v>2.1657999999999999</v>
      </c>
      <c r="AD172">
        <f t="shared" si="109"/>
        <v>2</v>
      </c>
      <c r="AE172" t="str">
        <f t="shared" si="110"/>
        <v>Moderatly Suitable</v>
      </c>
      <c r="AF172" s="15">
        <f t="shared" si="111"/>
        <v>0.182</v>
      </c>
      <c r="AG172" t="str">
        <f t="shared" si="112"/>
        <v>Very Low</v>
      </c>
    </row>
    <row r="173" spans="1:33" x14ac:dyDescent="0.25">
      <c r="A173" t="str">
        <f>INDEX(Aquifer!A:A,MATCH(B173,Aquifer!C:C,0))</f>
        <v>madhya pradesh</v>
      </c>
      <c r="B173" s="19" t="s">
        <v>305</v>
      </c>
      <c r="C173" s="13">
        <v>5.18</v>
      </c>
      <c r="D173" s="7">
        <f>INDEX(Aquifer!L:L,MATCH(B173,Aquifer!C:C,0))*100</f>
        <v>159.3976074041143</v>
      </c>
      <c r="E173" s="7">
        <v>1.5</v>
      </c>
      <c r="F173" s="7">
        <v>65.078576471511127</v>
      </c>
      <c r="G173" s="1">
        <v>19.989999999999998</v>
      </c>
      <c r="H173" s="8">
        <v>98</v>
      </c>
      <c r="I173" s="8">
        <f>INDEX(Aquifer!H:H,MATCH(B173,Aquifer!C:C,0))</f>
        <v>12.52</v>
      </c>
      <c r="J173" s="8">
        <f>INDEX(surface_water_body!E:E,MATCH(B173,surface_water_body!A:A,0))</f>
        <v>0.32326559453842774</v>
      </c>
      <c r="K173" s="8">
        <f>INDEX(Aquifer!J:J,MATCH(B173,Aquifer!C:C,0))*100</f>
        <v>55.147589396408826</v>
      </c>
      <c r="L173" s="8">
        <f>(INDEX(Tariff!D:D,MATCH(Adaptation!A173,Tariff!A:A,0)))*100</f>
        <v>465.00000000000006</v>
      </c>
      <c r="N173" s="8">
        <v>5.35</v>
      </c>
      <c r="O173" s="1">
        <v>71.040000000000006</v>
      </c>
      <c r="Q173">
        <f t="shared" si="99"/>
        <v>3</v>
      </c>
      <c r="R173">
        <f t="shared" si="100"/>
        <v>2</v>
      </c>
      <c r="S173">
        <f t="shared" si="101"/>
        <v>1</v>
      </c>
      <c r="T173">
        <f t="shared" si="102"/>
        <v>3</v>
      </c>
      <c r="U173">
        <f t="shared" si="103"/>
        <v>1</v>
      </c>
      <c r="V173">
        <f t="shared" si="104"/>
        <v>1</v>
      </c>
      <c r="W173">
        <f t="shared" si="82"/>
        <v>4</v>
      </c>
      <c r="X173">
        <f t="shared" si="83"/>
        <v>1</v>
      </c>
      <c r="Y173">
        <f t="shared" si="105"/>
        <v>3</v>
      </c>
      <c r="Z173">
        <f t="shared" si="84"/>
        <v>4</v>
      </c>
      <c r="AA173">
        <f t="shared" si="106"/>
        <v>2</v>
      </c>
      <c r="AB173">
        <f t="shared" si="107"/>
        <v>3</v>
      </c>
      <c r="AC173">
        <f t="shared" si="108"/>
        <v>2.3323999999999998</v>
      </c>
      <c r="AD173">
        <f t="shared" si="109"/>
        <v>2</v>
      </c>
      <c r="AE173" t="str">
        <f t="shared" si="110"/>
        <v>Moderatly Suitable</v>
      </c>
      <c r="AF173" s="15">
        <f t="shared" si="111"/>
        <v>0.315</v>
      </c>
      <c r="AG173" t="str">
        <f t="shared" si="112"/>
        <v>Low</v>
      </c>
    </row>
    <row r="174" spans="1:33" x14ac:dyDescent="0.25">
      <c r="A174" t="str">
        <f>INDEX(Aquifer!A:A,MATCH(B174,Aquifer!C:C,0))</f>
        <v>gujarat</v>
      </c>
      <c r="B174" s="19" t="s">
        <v>155</v>
      </c>
      <c r="C174" s="13">
        <v>5.37</v>
      </c>
      <c r="D174" s="7">
        <f>INDEX(Aquifer!L:L,MATCH(B174,Aquifer!C:C,0))*100</f>
        <v>120.02386232712337</v>
      </c>
      <c r="E174" s="7">
        <v>62.9</v>
      </c>
      <c r="F174" s="7">
        <v>74.469650713133873</v>
      </c>
      <c r="G174" s="1">
        <v>86.16</v>
      </c>
      <c r="H174" s="8">
        <v>100</v>
      </c>
      <c r="I174" s="8">
        <f>INDEX(Aquifer!H:H,MATCH(B174,Aquifer!C:C,0))</f>
        <v>39.950000000000003</v>
      </c>
      <c r="J174" s="8">
        <f>INDEX(surface_water_body!E:E,MATCH(B174,surface_water_body!A:A,0))</f>
        <v>1.0921424981617844</v>
      </c>
      <c r="K174" s="8">
        <f>INDEX(Aquifer!J:J,MATCH(B174,Aquifer!C:C,0))*100</f>
        <v>63.060302618694131</v>
      </c>
      <c r="L174" s="8">
        <f>(INDEX(Tariff!D:D,MATCH(Adaptation!A125,Tariff!A:A,0)))*100</f>
        <v>150</v>
      </c>
      <c r="N174" s="8">
        <v>9.2355667643751715</v>
      </c>
      <c r="O174" s="1">
        <v>71.72</v>
      </c>
      <c r="Q174">
        <f t="shared" si="99"/>
        <v>4</v>
      </c>
      <c r="R174">
        <f t="shared" si="100"/>
        <v>1</v>
      </c>
      <c r="S174">
        <f t="shared" si="101"/>
        <v>3</v>
      </c>
      <c r="T174">
        <f t="shared" si="102"/>
        <v>4</v>
      </c>
      <c r="U174">
        <f t="shared" si="103"/>
        <v>4</v>
      </c>
      <c r="V174">
        <f t="shared" si="104"/>
        <v>1</v>
      </c>
      <c r="W174">
        <f t="shared" si="82"/>
        <v>4</v>
      </c>
      <c r="X174">
        <f t="shared" si="83"/>
        <v>2</v>
      </c>
      <c r="Y174">
        <f t="shared" si="105"/>
        <v>3</v>
      </c>
      <c r="Z174">
        <f t="shared" si="84"/>
        <v>3</v>
      </c>
      <c r="AA174">
        <f t="shared" si="106"/>
        <v>2</v>
      </c>
      <c r="AB174">
        <f t="shared" si="107"/>
        <v>3</v>
      </c>
      <c r="AC174">
        <f t="shared" si="108"/>
        <v>2.8322000000000003</v>
      </c>
      <c r="AD174">
        <f t="shared" si="109"/>
        <v>3</v>
      </c>
      <c r="AE174" t="str">
        <f t="shared" si="110"/>
        <v>Highly Suitable</v>
      </c>
      <c r="AF174" s="15">
        <f t="shared" si="111"/>
        <v>0.86099999999999999</v>
      </c>
      <c r="AG174" t="str">
        <f t="shared" si="112"/>
        <v>Very High</v>
      </c>
    </row>
    <row r="175" spans="1:33" x14ac:dyDescent="0.25">
      <c r="A175" t="str">
        <f>INDEX(Aquifer!A:A,MATCH(B175,Aquifer!C:C,0))</f>
        <v>jammu and kashmir</v>
      </c>
      <c r="B175" s="19" t="s">
        <v>602</v>
      </c>
      <c r="C175" s="12">
        <v>4.2006504432477003</v>
      </c>
      <c r="D175" s="7">
        <f>INDEX(Aquifer!L:L,MATCH(B175,Aquifer!C:C,0))*100</f>
        <v>124.91161363484757</v>
      </c>
      <c r="E175" s="7">
        <v>8.6999999999999993</v>
      </c>
      <c r="F175" s="7">
        <v>31.901074194354234</v>
      </c>
      <c r="G175" s="1">
        <v>1.87</v>
      </c>
      <c r="H175" s="8">
        <v>97</v>
      </c>
      <c r="I175" s="8">
        <f>INDEX(Aquifer!H:H,MATCH(B175,Aquifer!C:C,0))</f>
        <v>47.37</v>
      </c>
      <c r="J175" s="8">
        <f>INDEX(surface_water_body!E:E,MATCH(B175,surface_water_body!A:A,0))</f>
        <v>9.9694111994979326E-4</v>
      </c>
      <c r="K175" s="8">
        <f>INDEX(Aquifer!J:J,MATCH(B175,Aquifer!C:C,0))*100</f>
        <v>15.965111263758208</v>
      </c>
      <c r="L175" s="8">
        <f>(INDEX(Tariff!D:D,MATCH(Adaptation!A175,Tariff!A:A,0)))*100</f>
        <v>515</v>
      </c>
      <c r="N175" s="8">
        <v>8.4282742955109864</v>
      </c>
      <c r="O175" s="1">
        <v>94.83</v>
      </c>
      <c r="Q175">
        <f t="shared" si="99"/>
        <v>2</v>
      </c>
      <c r="R175">
        <f t="shared" si="100"/>
        <v>1</v>
      </c>
      <c r="S175">
        <f t="shared" si="101"/>
        <v>1</v>
      </c>
      <c r="T175">
        <f t="shared" si="102"/>
        <v>2</v>
      </c>
      <c r="U175">
        <f t="shared" si="103"/>
        <v>1</v>
      </c>
      <c r="V175">
        <f t="shared" si="104"/>
        <v>1</v>
      </c>
      <c r="W175">
        <f t="shared" si="82"/>
        <v>4</v>
      </c>
      <c r="X175">
        <f t="shared" si="83"/>
        <v>1</v>
      </c>
      <c r="Y175">
        <f t="shared" si="105"/>
        <v>1</v>
      </c>
      <c r="Z175">
        <f t="shared" si="84"/>
        <v>4</v>
      </c>
      <c r="AA175">
        <f t="shared" si="106"/>
        <v>2</v>
      </c>
      <c r="AB175">
        <f t="shared" si="107"/>
        <v>4</v>
      </c>
      <c r="AC175">
        <f t="shared" si="108"/>
        <v>1.9992000000000001</v>
      </c>
      <c r="AD175">
        <f t="shared" si="109"/>
        <v>2</v>
      </c>
      <c r="AE175" t="str">
        <f t="shared" si="110"/>
        <v>Moderatly Suitable</v>
      </c>
      <c r="AF175" s="15">
        <f t="shared" si="111"/>
        <v>0.10199999999999999</v>
      </c>
      <c r="AG175" t="str">
        <f t="shared" si="112"/>
        <v>Very Low</v>
      </c>
    </row>
    <row r="176" spans="1:33" x14ac:dyDescent="0.25">
      <c r="A176" t="str">
        <f>INDEX(Aquifer!A:A,MATCH(B176,Aquifer!C:C,0))</f>
        <v>jharkhand</v>
      </c>
      <c r="B176" s="19" t="s">
        <v>306</v>
      </c>
      <c r="C176" s="12">
        <v>4.8257714699990002</v>
      </c>
      <c r="D176" s="7">
        <f>INDEX(Aquifer!L:L,MATCH(B176,Aquifer!C:C,0))*100</f>
        <v>153.04606240713224</v>
      </c>
      <c r="E176" s="7">
        <v>10.6</v>
      </c>
      <c r="F176" s="7">
        <v>34.308979489044965</v>
      </c>
      <c r="G176" s="1">
        <v>41.68</v>
      </c>
      <c r="H176" s="8">
        <v>0</v>
      </c>
      <c r="I176" s="8">
        <f>INDEX(Aquifer!H:H,MATCH(B176,Aquifer!C:C,0))</f>
        <v>24.61</v>
      </c>
      <c r="J176" s="8">
        <f>INDEX(surface_water_body!E:E,MATCH(B176,surface_water_body!A:A,0))</f>
        <v>1.3564877043978332</v>
      </c>
      <c r="K176" s="8">
        <f>INDEX(Aquifer!J:J,MATCH(B176,Aquifer!C:C,0))*100</f>
        <v>14.083115465812678</v>
      </c>
      <c r="L176" s="8">
        <f>(INDEX(Tariff!D:D,MATCH(Adaptation!A176,Tariff!A:A,0)))*100</f>
        <v>0</v>
      </c>
      <c r="N176" s="8">
        <v>5.9</v>
      </c>
      <c r="O176" s="1">
        <v>70.05</v>
      </c>
      <c r="Q176">
        <f t="shared" si="99"/>
        <v>3</v>
      </c>
      <c r="R176">
        <f t="shared" si="100"/>
        <v>2</v>
      </c>
      <c r="S176">
        <f t="shared" si="101"/>
        <v>1</v>
      </c>
      <c r="T176">
        <f t="shared" si="102"/>
        <v>2</v>
      </c>
      <c r="U176">
        <f t="shared" si="103"/>
        <v>2</v>
      </c>
      <c r="V176">
        <f t="shared" si="104"/>
        <v>4</v>
      </c>
      <c r="W176">
        <f t="shared" si="82"/>
        <v>4</v>
      </c>
      <c r="X176">
        <f t="shared" si="83"/>
        <v>2</v>
      </c>
      <c r="Y176">
        <f t="shared" si="105"/>
        <v>1</v>
      </c>
      <c r="Z176">
        <f t="shared" si="84"/>
        <v>1</v>
      </c>
      <c r="AA176">
        <f t="shared" si="106"/>
        <v>2</v>
      </c>
      <c r="AB176">
        <f t="shared" si="107"/>
        <v>3</v>
      </c>
      <c r="AC176">
        <f t="shared" si="108"/>
        <v>2.2491000000000003</v>
      </c>
      <c r="AD176">
        <f t="shared" si="109"/>
        <v>2</v>
      </c>
      <c r="AE176" t="str">
        <f t="shared" si="110"/>
        <v>Moderatly Suitable</v>
      </c>
      <c r="AF176" s="15">
        <f t="shared" si="111"/>
        <v>0.28899999999999998</v>
      </c>
      <c r="AG176" t="str">
        <f t="shared" si="112"/>
        <v>Low</v>
      </c>
    </row>
    <row r="177" spans="1:33" x14ac:dyDescent="0.25">
      <c r="A177" t="str">
        <f>INDEX(Aquifer!A:A,MATCH(B177,Aquifer!C:C,0))</f>
        <v>rajasthan</v>
      </c>
      <c r="B177" s="19" t="s">
        <v>509</v>
      </c>
      <c r="C177" s="12">
        <v>5.4921321494587998</v>
      </c>
      <c r="D177" s="7">
        <f>INDEX(Aquifer!L:L,MATCH(B177,Aquifer!C:C,0))*100</f>
        <v>156.17788679930953</v>
      </c>
      <c r="E177" s="7">
        <v>25</v>
      </c>
      <c r="F177" s="7">
        <v>78.217239622123785</v>
      </c>
      <c r="G177" s="1">
        <v>54.72</v>
      </c>
      <c r="H177" s="8">
        <v>91</v>
      </c>
      <c r="I177" s="8">
        <f>INDEX(Aquifer!H:H,MATCH(B177,Aquifer!C:C,0))</f>
        <v>59.85</v>
      </c>
      <c r="J177" s="8">
        <f>INDEX(surface_water_body!E:E,MATCH(B177,surface_water_body!A:A,0))</f>
        <v>7.8199179685193604E-2</v>
      </c>
      <c r="K177" s="8">
        <f>INDEX(Aquifer!J:J,MATCH(B177,Aquifer!C:C,0))*100</f>
        <v>34.24757696915011</v>
      </c>
      <c r="L177" s="8">
        <f>(INDEX(Tariff!D:D,MATCH(Adaptation!A177,Tariff!A:A,0)))*100</f>
        <v>135</v>
      </c>
      <c r="N177" s="8">
        <v>6.75</v>
      </c>
      <c r="O177" s="1">
        <v>86.534250319999998</v>
      </c>
      <c r="Q177">
        <f t="shared" si="99"/>
        <v>4</v>
      </c>
      <c r="R177">
        <f t="shared" si="100"/>
        <v>2</v>
      </c>
      <c r="S177">
        <f t="shared" si="101"/>
        <v>2</v>
      </c>
      <c r="T177">
        <f t="shared" si="102"/>
        <v>4</v>
      </c>
      <c r="U177">
        <f t="shared" si="103"/>
        <v>3</v>
      </c>
      <c r="V177">
        <f t="shared" si="104"/>
        <v>1</v>
      </c>
      <c r="W177">
        <f t="shared" si="82"/>
        <v>3</v>
      </c>
      <c r="X177">
        <f t="shared" si="83"/>
        <v>1</v>
      </c>
      <c r="Y177">
        <f t="shared" si="105"/>
        <v>2</v>
      </c>
      <c r="Z177">
        <f t="shared" si="84"/>
        <v>2</v>
      </c>
      <c r="AA177">
        <f t="shared" si="106"/>
        <v>2</v>
      </c>
      <c r="AB177">
        <f t="shared" si="107"/>
        <v>4</v>
      </c>
      <c r="AC177">
        <f t="shared" si="108"/>
        <v>2.4990000000000001</v>
      </c>
      <c r="AD177">
        <f t="shared" si="109"/>
        <v>2</v>
      </c>
      <c r="AE177" t="str">
        <f t="shared" si="110"/>
        <v>Moderatly Suitable</v>
      </c>
      <c r="AF177" s="15">
        <f t="shared" si="111"/>
        <v>0.53500000000000003</v>
      </c>
      <c r="AG177" t="str">
        <f t="shared" si="112"/>
        <v>Moderate</v>
      </c>
    </row>
    <row r="178" spans="1:33" x14ac:dyDescent="0.25">
      <c r="A178" t="str">
        <f>INDEX(Aquifer!A:A,MATCH(B178,Aquifer!C:C,0))</f>
        <v>chhattisgarh</v>
      </c>
      <c r="B178" s="19" t="s">
        <v>443</v>
      </c>
      <c r="C178" s="12">
        <v>5.2235710166886999</v>
      </c>
      <c r="D178" s="7">
        <f>INDEX(Aquifer!L:L,MATCH(B178,Aquifer!C:C,0))*100</f>
        <v>140.01170778971732</v>
      </c>
      <c r="E178" s="7">
        <v>69.900000000000006</v>
      </c>
      <c r="F178" s="7">
        <v>48.886419107391916</v>
      </c>
      <c r="G178" s="1">
        <v>27.060000000000002</v>
      </c>
      <c r="H178" s="8">
        <v>100</v>
      </c>
      <c r="I178" s="8">
        <f>INDEX(Aquifer!H:H,MATCH(B178,Aquifer!C:C,0))</f>
        <v>76.19</v>
      </c>
      <c r="J178" s="8">
        <f>INDEX(surface_water_body!E:E,MATCH(B178,surface_water_body!A:A,0))</f>
        <v>0.83251780135537912</v>
      </c>
      <c r="K178" s="8">
        <f>INDEX(Aquifer!J:J,MATCH(B178,Aquifer!C:C,0))*100</f>
        <v>64.060189914611698</v>
      </c>
      <c r="L178" s="8">
        <f>(INDEX(Tariff!D:D,MATCH(Adaptation!A178,Tariff!A:A,0)))*100</f>
        <v>0</v>
      </c>
      <c r="N178" s="8">
        <v>7.4</v>
      </c>
      <c r="O178" s="1">
        <v>86.72999999999999</v>
      </c>
      <c r="Q178">
        <f t="shared" si="99"/>
        <v>3</v>
      </c>
      <c r="R178">
        <f t="shared" si="100"/>
        <v>2</v>
      </c>
      <c r="S178">
        <f t="shared" si="101"/>
        <v>3</v>
      </c>
      <c r="T178">
        <f t="shared" si="102"/>
        <v>3</v>
      </c>
      <c r="U178">
        <f t="shared" si="103"/>
        <v>2</v>
      </c>
      <c r="V178">
        <f t="shared" si="104"/>
        <v>1</v>
      </c>
      <c r="W178">
        <f t="shared" si="82"/>
        <v>2</v>
      </c>
      <c r="X178">
        <f t="shared" si="83"/>
        <v>1</v>
      </c>
      <c r="Y178">
        <f t="shared" si="105"/>
        <v>3</v>
      </c>
      <c r="Z178">
        <f t="shared" si="84"/>
        <v>1</v>
      </c>
      <c r="AA178">
        <f t="shared" si="106"/>
        <v>2</v>
      </c>
      <c r="AB178">
        <f t="shared" si="107"/>
        <v>4</v>
      </c>
      <c r="AC178">
        <f t="shared" si="108"/>
        <v>2.2491000000000003</v>
      </c>
      <c r="AD178">
        <f t="shared" si="109"/>
        <v>2</v>
      </c>
      <c r="AE178" t="str">
        <f t="shared" si="110"/>
        <v>Moderatly Suitable</v>
      </c>
      <c r="AF178" s="15">
        <f t="shared" si="111"/>
        <v>0.28899999999999998</v>
      </c>
      <c r="AG178" t="str">
        <f t="shared" si="112"/>
        <v>Low</v>
      </c>
    </row>
    <row r="179" spans="1:33" x14ac:dyDescent="0.25">
      <c r="A179" t="str">
        <f>INDEX(Aquifer!A:A,MATCH(B179,Aquifer!C:C,0))</f>
        <v>meghalaya</v>
      </c>
      <c r="B179" s="19" t="s">
        <v>307</v>
      </c>
      <c r="C179" s="12">
        <v>4.3666129501055</v>
      </c>
      <c r="D179" s="7">
        <f>INDEX(Aquifer!L:L,MATCH(B179,Aquifer!C:C,0))*100</f>
        <v>110.47069271758436</v>
      </c>
      <c r="E179" s="7">
        <v>36.1</v>
      </c>
      <c r="F179" s="7">
        <v>28.759477184985343</v>
      </c>
      <c r="G179" s="1">
        <v>0.73</v>
      </c>
      <c r="H179" s="8">
        <v>0</v>
      </c>
      <c r="I179" s="8">
        <f>INDEX(Aquifer!H:H,MATCH(B179,Aquifer!C:C,0))</f>
        <v>4.1100000000000003</v>
      </c>
      <c r="J179" s="8">
        <f>INDEX(surface_water_body!E:E,MATCH(B179,surface_water_body!A:A,0))</f>
        <v>9.8112534273944702E-2</v>
      </c>
      <c r="K179" s="8">
        <f>INDEX(Aquifer!J:J,MATCH(B179,Aquifer!C:C,0))*100</f>
        <v>15.629771522167623</v>
      </c>
      <c r="L179" s="8">
        <f>(INDEX(Tariff!D:D,MATCH(Adaptation!A179,Tariff!A:A,0)))*100</f>
        <v>30</v>
      </c>
      <c r="N179" s="8">
        <v>3.43</v>
      </c>
      <c r="O179" s="1">
        <v>84.41</v>
      </c>
      <c r="Q179">
        <f t="shared" si="99"/>
        <v>2</v>
      </c>
      <c r="R179">
        <f t="shared" si="100"/>
        <v>1</v>
      </c>
      <c r="S179">
        <f t="shared" si="101"/>
        <v>2</v>
      </c>
      <c r="T179">
        <f t="shared" si="102"/>
        <v>2</v>
      </c>
      <c r="U179">
        <f t="shared" si="103"/>
        <v>1</v>
      </c>
      <c r="V179">
        <f t="shared" si="104"/>
        <v>4</v>
      </c>
      <c r="W179">
        <f t="shared" si="82"/>
        <v>4</v>
      </c>
      <c r="X179">
        <f t="shared" si="83"/>
        <v>1</v>
      </c>
      <c r="Y179">
        <f t="shared" si="105"/>
        <v>1</v>
      </c>
      <c r="Z179">
        <f t="shared" si="84"/>
        <v>1</v>
      </c>
      <c r="AA179">
        <f t="shared" si="106"/>
        <v>1</v>
      </c>
      <c r="AB179">
        <f t="shared" si="107"/>
        <v>4</v>
      </c>
      <c r="AC179">
        <f t="shared" si="108"/>
        <v>1.9991999999999994</v>
      </c>
      <c r="AD179">
        <f t="shared" si="109"/>
        <v>2</v>
      </c>
      <c r="AE179" t="str">
        <f t="shared" si="110"/>
        <v>Moderatly Suitable</v>
      </c>
      <c r="AF179" s="15">
        <f t="shared" si="111"/>
        <v>6.9000000000000006E-2</v>
      </c>
      <c r="AG179" t="str">
        <f t="shared" si="112"/>
        <v>Very Low</v>
      </c>
    </row>
    <row r="180" spans="1:33" x14ac:dyDescent="0.25">
      <c r="A180" t="str">
        <f>INDEX(Aquifer!A:A,MATCH(B180,Aquifer!C:C,0))</f>
        <v>andhra pradesh</v>
      </c>
      <c r="B180" s="19" t="s">
        <v>370</v>
      </c>
      <c r="C180" s="12">
        <v>5.0749268518118003</v>
      </c>
      <c r="D180" s="7">
        <f>INDEX(Aquifer!L:L,MATCH(B180,Aquifer!C:C,0))*100</f>
        <v>157.20417828576089</v>
      </c>
      <c r="E180" s="7">
        <v>74</v>
      </c>
      <c r="F180" s="7">
        <v>62.359858582421111</v>
      </c>
      <c r="G180" s="1">
        <v>24.66</v>
      </c>
      <c r="H180" s="8">
        <v>96</v>
      </c>
      <c r="I180" s="8">
        <f>INDEX(Aquifer!H:H,MATCH(B180,Aquifer!C:C,0))</f>
        <v>29.69</v>
      </c>
      <c r="J180" s="8">
        <f>INDEX(surface_water_body!E:E,MATCH(B180,surface_water_body!A:A,0))</f>
        <v>3.1806995455864748</v>
      </c>
      <c r="K180" s="8">
        <f>INDEX(Aquifer!J:J,MATCH(B180,Aquifer!C:C,0))*100</f>
        <v>31.079841366164978</v>
      </c>
      <c r="L180" s="8">
        <f>(INDEX(Tariff!D:D,MATCH(Adaptation!A180,Tariff!A:A,0)))*100</f>
        <v>0</v>
      </c>
      <c r="N180" s="8">
        <v>5.4</v>
      </c>
      <c r="O180" s="1">
        <v>94.9</v>
      </c>
      <c r="Q180">
        <f t="shared" si="99"/>
        <v>3</v>
      </c>
      <c r="R180">
        <f t="shared" si="100"/>
        <v>2</v>
      </c>
      <c r="S180">
        <f t="shared" si="101"/>
        <v>3</v>
      </c>
      <c r="T180">
        <f t="shared" si="102"/>
        <v>3</v>
      </c>
      <c r="U180">
        <f t="shared" si="103"/>
        <v>1</v>
      </c>
      <c r="V180">
        <f t="shared" si="104"/>
        <v>1</v>
      </c>
      <c r="W180">
        <f t="shared" si="82"/>
        <v>4</v>
      </c>
      <c r="X180">
        <f t="shared" si="83"/>
        <v>3</v>
      </c>
      <c r="Y180">
        <f t="shared" si="105"/>
        <v>2</v>
      </c>
      <c r="Z180">
        <f t="shared" si="84"/>
        <v>1</v>
      </c>
      <c r="AA180">
        <f t="shared" si="106"/>
        <v>2</v>
      </c>
      <c r="AB180">
        <f t="shared" si="107"/>
        <v>4</v>
      </c>
      <c r="AC180">
        <f t="shared" si="108"/>
        <v>2.4157000000000002</v>
      </c>
      <c r="AD180">
        <f t="shared" si="109"/>
        <v>2</v>
      </c>
      <c r="AE180" t="str">
        <f t="shared" si="110"/>
        <v>Moderatly Suitable</v>
      </c>
      <c r="AF180" s="15">
        <f t="shared" si="111"/>
        <v>0.41199999999999998</v>
      </c>
      <c r="AG180" t="str">
        <f t="shared" si="112"/>
        <v>Moderate</v>
      </c>
    </row>
    <row r="181" spans="1:33" x14ac:dyDescent="0.25">
      <c r="A181" t="str">
        <f>INDEX(Aquifer!A:A,MATCH(B181,Aquifer!C:C,0))</f>
        <v>arunachal pradesh</v>
      </c>
      <c r="B181" s="19" t="s">
        <v>477</v>
      </c>
      <c r="C181" s="12">
        <v>3.5588155056794002</v>
      </c>
      <c r="D181" s="7">
        <f>INDEX(Aquifer!L:L,MATCH(B181,Aquifer!C:C,0))*100</f>
        <v>127.47192848577346</v>
      </c>
      <c r="E181" s="7">
        <v>14.3</v>
      </c>
      <c r="F181" s="7">
        <v>27.678886429968884</v>
      </c>
      <c r="G181" s="1">
        <v>26.47</v>
      </c>
      <c r="H181" s="8">
        <v>0</v>
      </c>
      <c r="I181" s="8">
        <f>INDEX(Aquifer!H:H,MATCH(B181,Aquifer!C:C,0))</f>
        <v>1.27</v>
      </c>
      <c r="J181" s="8">
        <f>INDEX(surface_water_body!E:E,MATCH(B181,surface_water_body!A:A,0))</f>
        <v>1.8240280910191396E-2</v>
      </c>
      <c r="K181" s="8">
        <f>INDEX(Aquifer!J:J,MATCH(B181,Aquifer!C:C,0))*100</f>
        <v>54.086084905660378</v>
      </c>
      <c r="L181" s="8">
        <f>(INDEX(Tariff!D:D,MATCH(Adaptation!A181,Tariff!A:A,0)))*100</f>
        <v>465.00000000000006</v>
      </c>
      <c r="N181" s="8">
        <v>2.5671192487596013</v>
      </c>
      <c r="O181" s="1">
        <v>21.619999999999997</v>
      </c>
      <c r="Q181">
        <f t="shared" si="99"/>
        <v>1</v>
      </c>
      <c r="R181">
        <f t="shared" si="100"/>
        <v>1</v>
      </c>
      <c r="S181">
        <f t="shared" si="101"/>
        <v>1</v>
      </c>
      <c r="T181">
        <f t="shared" si="102"/>
        <v>1</v>
      </c>
      <c r="U181">
        <f t="shared" si="103"/>
        <v>2</v>
      </c>
      <c r="V181">
        <f t="shared" si="104"/>
        <v>4</v>
      </c>
      <c r="W181">
        <f t="shared" si="82"/>
        <v>4</v>
      </c>
      <c r="X181">
        <f t="shared" si="83"/>
        <v>1</v>
      </c>
      <c r="Y181">
        <f t="shared" si="105"/>
        <v>3</v>
      </c>
      <c r="Z181">
        <f t="shared" si="84"/>
        <v>4</v>
      </c>
      <c r="AA181">
        <f t="shared" si="106"/>
        <v>1</v>
      </c>
      <c r="AB181">
        <f t="shared" si="107"/>
        <v>1</v>
      </c>
      <c r="AC181">
        <f t="shared" si="108"/>
        <v>1.9991999999999999</v>
      </c>
      <c r="AD181">
        <f t="shared" si="109"/>
        <v>2</v>
      </c>
      <c r="AE181" t="str">
        <f t="shared" si="110"/>
        <v>Moderatly Suitable</v>
      </c>
      <c r="AF181" s="15">
        <f t="shared" si="111"/>
        <v>8.5000000000000006E-2</v>
      </c>
      <c r="AG181" t="str">
        <f t="shared" si="112"/>
        <v>Very Low</v>
      </c>
    </row>
    <row r="182" spans="1:33" x14ac:dyDescent="0.25">
      <c r="A182" t="str">
        <f>INDEX(Aquifer!A:A,MATCH(B182,Aquifer!C:C,0))</f>
        <v>meghalaya</v>
      </c>
      <c r="B182" s="19" t="s">
        <v>33</v>
      </c>
      <c r="C182" s="12">
        <v>4.3096865774827</v>
      </c>
      <c r="D182" s="7">
        <f>INDEX(Aquifer!L:L,MATCH(B182,Aquifer!C:C,0))*100</f>
        <v>131.87731515780115</v>
      </c>
      <c r="E182" s="7">
        <v>26.8</v>
      </c>
      <c r="F182" s="7">
        <v>30.330196203541231</v>
      </c>
      <c r="G182" s="1">
        <v>0.12</v>
      </c>
      <c r="H182" s="8">
        <v>0</v>
      </c>
      <c r="I182" s="8">
        <f>INDEX(Aquifer!H:H,MATCH(B182,Aquifer!C:C,0))</f>
        <v>2.84</v>
      </c>
      <c r="J182" s="8">
        <f>INDEX(surface_water_body!E:E,MATCH(B182,surface_water_body!A:A,0))</f>
        <v>1.0059579594055992</v>
      </c>
      <c r="K182" s="8">
        <f>INDEX(Aquifer!J:J,MATCH(B182,Aquifer!C:C,0))*100</f>
        <v>12.448768034942875</v>
      </c>
      <c r="L182" s="8">
        <f>(INDEX(Tariff!D:D,MATCH(Adaptation!A182,Tariff!A:A,0)))*100</f>
        <v>155</v>
      </c>
      <c r="N182" s="8">
        <v>1.21</v>
      </c>
      <c r="O182" s="1">
        <v>81.23</v>
      </c>
      <c r="Q182">
        <f t="shared" si="99"/>
        <v>2</v>
      </c>
      <c r="R182">
        <f t="shared" si="100"/>
        <v>1</v>
      </c>
      <c r="S182">
        <f t="shared" si="101"/>
        <v>2</v>
      </c>
      <c r="T182">
        <f t="shared" si="102"/>
        <v>2</v>
      </c>
      <c r="U182">
        <f t="shared" si="103"/>
        <v>1</v>
      </c>
      <c r="V182">
        <f t="shared" si="104"/>
        <v>4</v>
      </c>
      <c r="W182">
        <f t="shared" si="82"/>
        <v>4</v>
      </c>
      <c r="X182">
        <f t="shared" si="83"/>
        <v>2</v>
      </c>
      <c r="Y182">
        <f t="shared" si="105"/>
        <v>1</v>
      </c>
      <c r="Z182">
        <f t="shared" si="84"/>
        <v>3</v>
      </c>
      <c r="AA182">
        <f t="shared" si="106"/>
        <v>1</v>
      </c>
      <c r="AB182">
        <f t="shared" si="107"/>
        <v>4</v>
      </c>
      <c r="AC182">
        <f t="shared" si="108"/>
        <v>2.2490999999999999</v>
      </c>
      <c r="AD182">
        <f t="shared" si="109"/>
        <v>2</v>
      </c>
      <c r="AE182" t="str">
        <f t="shared" si="110"/>
        <v>Moderatly Suitable</v>
      </c>
      <c r="AF182" s="15">
        <f t="shared" si="111"/>
        <v>0.25</v>
      </c>
      <c r="AG182" t="str">
        <f t="shared" si="112"/>
        <v>Low</v>
      </c>
    </row>
    <row r="183" spans="1:33" x14ac:dyDescent="0.25">
      <c r="A183" t="str">
        <f>INDEX(Aquifer!A:A,MATCH(B183,Aquifer!C:C,0))</f>
        <v>gujarat</v>
      </c>
      <c r="B183" s="19" t="s">
        <v>187</v>
      </c>
      <c r="C183" s="12">
        <v>5.5148912337793998</v>
      </c>
      <c r="D183" s="7">
        <f>INDEX(Aquifer!L:L,MATCH(B183,Aquifer!C:C,0))*100</f>
        <v>188.93640801058348</v>
      </c>
      <c r="E183" s="7">
        <v>58.4</v>
      </c>
      <c r="F183" s="7">
        <v>83.360277328711192</v>
      </c>
      <c r="G183" s="1">
        <v>99.02</v>
      </c>
      <c r="H183" s="8">
        <v>100</v>
      </c>
      <c r="I183" s="8">
        <f>INDEX(Aquifer!H:H,MATCH(B183,Aquifer!C:C,0))</f>
        <v>42.26</v>
      </c>
      <c r="J183" s="8">
        <f>INDEX(surface_water_body!E:E,MATCH(B183,surface_water_body!A:A,0))</f>
        <v>0.32650786793142922</v>
      </c>
      <c r="K183" s="8">
        <f>INDEX(Aquifer!J:J,MATCH(B183,Aquifer!C:C,0))*100</f>
        <v>63.818916263328362</v>
      </c>
      <c r="L183" s="8">
        <f>(INDEX(Tariff!D:D,MATCH(Adaptation!A283,Tariff!A:A,0)))*100</f>
        <v>0</v>
      </c>
      <c r="N183" s="8">
        <v>13.5</v>
      </c>
      <c r="O183" s="1">
        <v>68.06</v>
      </c>
      <c r="Q183">
        <f t="shared" si="99"/>
        <v>4</v>
      </c>
      <c r="R183">
        <f t="shared" si="100"/>
        <v>3</v>
      </c>
      <c r="S183">
        <f t="shared" si="101"/>
        <v>3</v>
      </c>
      <c r="T183">
        <f t="shared" si="102"/>
        <v>4</v>
      </c>
      <c r="U183">
        <f t="shared" si="103"/>
        <v>4</v>
      </c>
      <c r="V183">
        <f t="shared" si="104"/>
        <v>1</v>
      </c>
      <c r="W183">
        <f t="shared" si="82"/>
        <v>4</v>
      </c>
      <c r="X183">
        <f t="shared" si="83"/>
        <v>1</v>
      </c>
      <c r="Y183">
        <f t="shared" si="105"/>
        <v>3</v>
      </c>
      <c r="Z183">
        <f t="shared" si="84"/>
        <v>1</v>
      </c>
      <c r="AA183">
        <f t="shared" si="106"/>
        <v>3</v>
      </c>
      <c r="AB183">
        <f t="shared" si="107"/>
        <v>3</v>
      </c>
      <c r="AC183">
        <f t="shared" si="108"/>
        <v>2.8322000000000003</v>
      </c>
      <c r="AD183">
        <f t="shared" si="109"/>
        <v>3</v>
      </c>
      <c r="AE183" t="str">
        <f t="shared" si="110"/>
        <v>Highly Suitable</v>
      </c>
      <c r="AF183" s="15">
        <f t="shared" si="111"/>
        <v>0.86099999999999999</v>
      </c>
      <c r="AG183" t="str">
        <f t="shared" si="112"/>
        <v>Very High</v>
      </c>
    </row>
    <row r="184" spans="1:33" x14ac:dyDescent="0.25">
      <c r="A184" t="str">
        <f>INDEX(Aquifer!A:A,MATCH(B184,Aquifer!C:C,0))</f>
        <v>arunachal pradesh</v>
      </c>
      <c r="B184" s="19" t="s">
        <v>130</v>
      </c>
      <c r="C184" s="12">
        <v>3.4844281865786999</v>
      </c>
      <c r="D184" s="7">
        <f>INDEX(Aquifer!L:L,MATCH(B184,Aquifer!C:C,0))*100</f>
        <v>162.39775508985613</v>
      </c>
      <c r="E184" s="7">
        <v>16</v>
      </c>
      <c r="F184" s="7">
        <v>13.015661639116463</v>
      </c>
      <c r="G184" s="1">
        <v>0.72</v>
      </c>
      <c r="H184" s="8">
        <v>0</v>
      </c>
      <c r="I184" s="8">
        <f>INDEX(Aquifer!H:H,MATCH(B184,Aquifer!C:C,0))</f>
        <v>0.32</v>
      </c>
      <c r="J184" s="8">
        <f>INDEX(surface_water_body!E:E,MATCH(B184,surface_water_body!A:A,0))</f>
        <v>3.4496939904187047E-3</v>
      </c>
      <c r="K184" s="8">
        <f>INDEX(Aquifer!J:J,MATCH(B184,Aquifer!C:C,0))*100</f>
        <v>58.832414204924653</v>
      </c>
      <c r="L184" s="8">
        <f>(INDEX(Tariff!D:D,MATCH(Adaptation!A184,Tariff!A:A,0)))*100</f>
        <v>175</v>
      </c>
      <c r="N184" s="8">
        <v>8.8000000000000007</v>
      </c>
      <c r="O184" s="1">
        <v>16.22</v>
      </c>
      <c r="Q184">
        <f t="shared" si="99"/>
        <v>1</v>
      </c>
      <c r="R184">
        <f t="shared" si="100"/>
        <v>2</v>
      </c>
      <c r="S184">
        <f t="shared" si="101"/>
        <v>1</v>
      </c>
      <c r="T184">
        <f t="shared" si="102"/>
        <v>1</v>
      </c>
      <c r="U184">
        <f t="shared" si="103"/>
        <v>1</v>
      </c>
      <c r="V184">
        <f t="shared" si="104"/>
        <v>4</v>
      </c>
      <c r="W184">
        <f t="shared" si="82"/>
        <v>4</v>
      </c>
      <c r="X184">
        <f t="shared" si="83"/>
        <v>1</v>
      </c>
      <c r="Y184">
        <f t="shared" si="105"/>
        <v>3</v>
      </c>
      <c r="Z184">
        <f t="shared" si="84"/>
        <v>3</v>
      </c>
      <c r="AA184">
        <f t="shared" si="106"/>
        <v>2</v>
      </c>
      <c r="AB184">
        <f t="shared" si="107"/>
        <v>1</v>
      </c>
      <c r="AC184">
        <f t="shared" si="108"/>
        <v>1.9991999999999999</v>
      </c>
      <c r="AD184">
        <f t="shared" si="109"/>
        <v>2</v>
      </c>
      <c r="AE184" t="str">
        <f t="shared" si="110"/>
        <v>Moderatly Suitable</v>
      </c>
      <c r="AF184" s="15">
        <f t="shared" si="111"/>
        <v>8.5000000000000006E-2</v>
      </c>
      <c r="AG184" t="str">
        <f t="shared" si="112"/>
        <v>Very Low</v>
      </c>
    </row>
    <row r="185" spans="1:33" x14ac:dyDescent="0.25">
      <c r="A185" t="str">
        <f>INDEX(Aquifer!A:A,MATCH(B185,Aquifer!C:C,0))</f>
        <v>sikkim</v>
      </c>
      <c r="B185" s="19" t="s">
        <v>185</v>
      </c>
      <c r="C185" s="12">
        <v>3.8595433019498002</v>
      </c>
      <c r="D185" s="7" t="e">
        <f>INDEX(Aquifer!L:L,MATCH(B185,Aquifer!C:C,0))*100</f>
        <v>#N/A</v>
      </c>
      <c r="E185" s="7">
        <v>15.4</v>
      </c>
      <c r="F185" s="7">
        <v>16.61726565394591</v>
      </c>
      <c r="G185" s="1">
        <v>0.02</v>
      </c>
      <c r="H185" s="8">
        <v>18</v>
      </c>
      <c r="I185" s="8">
        <f>INDEX(Aquifer!H:H,MATCH(B185,Aquifer!C:C,0))</f>
        <v>4.38</v>
      </c>
      <c r="J185" s="8">
        <f>INDEX(surface_water_body!E:E,MATCH(B185,surface_water_body!A:A,0))</f>
        <v>1.02383321209866E-2</v>
      </c>
      <c r="K185" s="8" t="e">
        <f>INDEX(Aquifer!J:J,MATCH(B185,Aquifer!C:C,0))*100</f>
        <v>#N/A</v>
      </c>
      <c r="L185" s="8">
        <f>(INDEX(Tariff!D:D,MATCH(Adaptation!A185,Tariff!A:A,0)))*100</f>
        <v>300</v>
      </c>
      <c r="N185" s="8">
        <v>5.6670042280627806</v>
      </c>
      <c r="O185" s="1">
        <v>82.057374929999995</v>
      </c>
      <c r="Q185">
        <f t="shared" si="99"/>
        <v>2</v>
      </c>
      <c r="R185" t="e">
        <f t="shared" si="100"/>
        <v>#N/A</v>
      </c>
      <c r="S185">
        <f t="shared" si="101"/>
        <v>1</v>
      </c>
      <c r="T185">
        <f t="shared" si="102"/>
        <v>1</v>
      </c>
      <c r="U185">
        <f t="shared" si="103"/>
        <v>1</v>
      </c>
      <c r="V185">
        <f t="shared" si="104"/>
        <v>4</v>
      </c>
      <c r="W185">
        <f t="shared" si="82"/>
        <v>4</v>
      </c>
      <c r="X185">
        <f t="shared" si="83"/>
        <v>1</v>
      </c>
      <c r="Y185" t="e">
        <f t="shared" si="105"/>
        <v>#N/A</v>
      </c>
      <c r="Z185">
        <f t="shared" si="84"/>
        <v>4</v>
      </c>
      <c r="AA185">
        <f t="shared" si="106"/>
        <v>2</v>
      </c>
      <c r="AB185">
        <f t="shared" si="107"/>
        <v>4</v>
      </c>
      <c r="AE185" t="str">
        <f t="shared" si="110"/>
        <v>Very Highly Suitable</v>
      </c>
      <c r="AF185" s="15"/>
      <c r="AG185" t="s">
        <v>95</v>
      </c>
    </row>
    <row r="186" spans="1:33" x14ac:dyDescent="0.25">
      <c r="A186" t="str">
        <f>INDEX(Aquifer!A:A,MATCH(B186,Aquifer!C:C,0))</f>
        <v>kerala</v>
      </c>
      <c r="B186" s="19" t="s">
        <v>444</v>
      </c>
      <c r="C186" s="12">
        <v>5.1501273890643002</v>
      </c>
      <c r="D186" s="7">
        <f>INDEX(Aquifer!L:L,MATCH(B186,Aquifer!C:C,0))*100</f>
        <v>117.16948141158186</v>
      </c>
      <c r="E186" s="7">
        <v>18.600000000000001</v>
      </c>
      <c r="F186" s="7">
        <v>42.518676627534688</v>
      </c>
      <c r="G186" s="1">
        <v>49.480000000000004</v>
      </c>
      <c r="H186" s="8">
        <v>100</v>
      </c>
      <c r="I186" s="8">
        <f>INDEX(Aquifer!H:H,MATCH(B186,Aquifer!C:C,0))</f>
        <v>49.63</v>
      </c>
      <c r="J186" s="8">
        <f>INDEX(surface_water_body!E:E,MATCH(B186,surface_water_body!A:A,0))</f>
        <v>2.0531490834412032</v>
      </c>
      <c r="K186" s="8">
        <f>INDEX(Aquifer!J:J,MATCH(B186,Aquifer!C:C,0))*100</f>
        <v>47.125489657517669</v>
      </c>
      <c r="L186" s="8">
        <f>(INDEX(Tariff!D:D,MATCH(Adaptation!A186,Tariff!A:A,0)))*100</f>
        <v>0</v>
      </c>
      <c r="N186" s="8">
        <v>5.01</v>
      </c>
      <c r="O186" s="1">
        <v>99.259999999999991</v>
      </c>
      <c r="Q186">
        <f t="shared" si="99"/>
        <v>3</v>
      </c>
      <c r="R186">
        <f t="shared" si="100"/>
        <v>1</v>
      </c>
      <c r="S186">
        <f t="shared" si="101"/>
        <v>1</v>
      </c>
      <c r="T186">
        <f t="shared" si="102"/>
        <v>2</v>
      </c>
      <c r="U186">
        <f t="shared" si="103"/>
        <v>2</v>
      </c>
      <c r="V186">
        <f t="shared" si="104"/>
        <v>1</v>
      </c>
      <c r="W186">
        <f t="shared" si="82"/>
        <v>4</v>
      </c>
      <c r="X186">
        <f t="shared" si="83"/>
        <v>2</v>
      </c>
      <c r="Y186">
        <f t="shared" si="105"/>
        <v>2</v>
      </c>
      <c r="Z186">
        <f t="shared" si="84"/>
        <v>1</v>
      </c>
      <c r="AA186">
        <f t="shared" si="106"/>
        <v>2</v>
      </c>
      <c r="AB186">
        <f t="shared" si="107"/>
        <v>4</v>
      </c>
      <c r="AC186">
        <f t="shared" ref="AC186:AC217" si="113">0.0833*Q186+R186*0.0833+S186*0.0833+T186*0.0833+V186*0.0833+W186*0.0833+X186*0.0833+Y186*0.0833+Z186*0.0833+U186*0.0833+AA186*0.0833+AB186*0.0833</f>
        <v>2.0825000000000005</v>
      </c>
      <c r="AD186">
        <f t="shared" ref="AD186:AD217" si="114">IF(AC186&lt;=1.5,1,IF(AC186&lt;=2.5,2,IF(AC186&lt;3.5,3,4)))</f>
        <v>2</v>
      </c>
      <c r="AE186" t="str">
        <f t="shared" si="110"/>
        <v>Moderatly Suitable</v>
      </c>
      <c r="AF186" s="15">
        <f t="shared" ref="AF186:AF217" si="115">_xlfn.PERCENTRANK.INC(AC:AC,AC186)</f>
        <v>0.16800000000000001</v>
      </c>
      <c r="AG186" t="str">
        <f t="shared" ref="AG186:AG217" si="116">IF(AF186&gt;0.8, "Very High", IF(AND(AF186&lt;=0.8,AF186&gt;0.6), "High", IF(AND(AF186&lt;=0.6, AF186&gt;0.4),"Moderate",IF(AND(AF186&lt;=0.4, AF186&gt;0.2),"Low", "Very Low"))))</f>
        <v>Very Low</v>
      </c>
    </row>
    <row r="187" spans="1:33" x14ac:dyDescent="0.25">
      <c r="A187" t="str">
        <f>INDEX(Aquifer!A:A,MATCH(B187,Aquifer!C:C,0))</f>
        <v>tamil nadu</v>
      </c>
      <c r="B187" s="19" t="s">
        <v>189</v>
      </c>
      <c r="C187" s="13">
        <v>5.23</v>
      </c>
      <c r="D187" s="7">
        <f>INDEX(Aquifer!L:L,MATCH(B187,Aquifer!C:C,0))*100</f>
        <v>110.66282958119413</v>
      </c>
      <c r="E187" s="7">
        <v>65.099999999999994</v>
      </c>
      <c r="F187" s="7">
        <v>68.278533038254821</v>
      </c>
      <c r="G187" s="1">
        <v>52.53</v>
      </c>
      <c r="H187" s="8">
        <v>84</v>
      </c>
      <c r="I187" s="8">
        <f>INDEX(Aquifer!H:H,MATCH(B187,Aquifer!C:C,0))</f>
        <v>80.180000000000007</v>
      </c>
      <c r="J187" s="8">
        <f>INDEX(surface_water_body!E:E,MATCH(B187,surface_water_body!A:A,0))</f>
        <v>1.7221169521495352</v>
      </c>
      <c r="K187" s="8">
        <f>INDEX(Aquifer!J:J,MATCH(B187,Aquifer!C:C,0))*100</f>
        <v>28.113947408888208</v>
      </c>
      <c r="L187" s="8">
        <f>(INDEX(Tariff!D:D,MATCH(Adaptation!A187,Tariff!A:A,0)))*100</f>
        <v>0</v>
      </c>
      <c r="N187" s="8">
        <v>10.5</v>
      </c>
      <c r="O187" s="1">
        <v>82.86767073</v>
      </c>
      <c r="Q187">
        <f t="shared" si="99"/>
        <v>3</v>
      </c>
      <c r="R187">
        <f t="shared" si="100"/>
        <v>1</v>
      </c>
      <c r="S187">
        <f t="shared" si="101"/>
        <v>3</v>
      </c>
      <c r="T187">
        <f t="shared" si="102"/>
        <v>4</v>
      </c>
      <c r="U187">
        <f t="shared" si="103"/>
        <v>3</v>
      </c>
      <c r="V187">
        <f t="shared" si="104"/>
        <v>1</v>
      </c>
      <c r="W187">
        <f t="shared" si="82"/>
        <v>2</v>
      </c>
      <c r="X187">
        <f t="shared" si="83"/>
        <v>2</v>
      </c>
      <c r="Y187">
        <f t="shared" si="105"/>
        <v>2</v>
      </c>
      <c r="Z187">
        <f t="shared" si="84"/>
        <v>1</v>
      </c>
      <c r="AA187">
        <f t="shared" si="106"/>
        <v>3</v>
      </c>
      <c r="AB187">
        <f t="shared" si="107"/>
        <v>4</v>
      </c>
      <c r="AC187">
        <f t="shared" si="113"/>
        <v>2.4157000000000002</v>
      </c>
      <c r="AD187">
        <f t="shared" si="114"/>
        <v>2</v>
      </c>
      <c r="AE187" t="str">
        <f t="shared" si="110"/>
        <v>Moderatly Suitable</v>
      </c>
      <c r="AF187" s="15">
        <f t="shared" si="115"/>
        <v>0.41199999999999998</v>
      </c>
      <c r="AG187" t="str">
        <f t="shared" si="116"/>
        <v>Moderate</v>
      </c>
    </row>
    <row r="188" spans="1:33" x14ac:dyDescent="0.25">
      <c r="A188" t="str">
        <f>INDEX(Aquifer!A:A,MATCH(B188,Aquifer!C:C,0))</f>
        <v>gujarat</v>
      </c>
      <c r="B188" s="19" t="s">
        <v>173</v>
      </c>
      <c r="C188" s="13">
        <v>5.59</v>
      </c>
      <c r="D188" s="7">
        <f>INDEX(Aquifer!L:L,MATCH(B188,Aquifer!C:C,0))*100</f>
        <v>132.19704854454025</v>
      </c>
      <c r="E188" s="7">
        <v>52.6</v>
      </c>
      <c r="F188" s="7">
        <v>77.978407635898023</v>
      </c>
      <c r="G188" s="1">
        <v>98.68</v>
      </c>
      <c r="H188" s="8">
        <v>100</v>
      </c>
      <c r="I188" s="8">
        <f>INDEX(Aquifer!H:H,MATCH(B188,Aquifer!C:C,0))</f>
        <v>45.9</v>
      </c>
      <c r="J188" s="8">
        <f>INDEX(surface_water_body!E:E,MATCH(B188,surface_water_body!A:A,0))</f>
        <v>0.90266958125409946</v>
      </c>
      <c r="K188" s="8">
        <f>INDEX(Aquifer!J:J,MATCH(B188,Aquifer!C:C,0))*100</f>
        <v>73.75621187022746</v>
      </c>
      <c r="L188" s="8">
        <f>(INDEX(Tariff!D:D,MATCH(Adaptation!A404,Tariff!A:A,0)))*100</f>
        <v>195</v>
      </c>
      <c r="N188" s="8">
        <v>13.49602709677907</v>
      </c>
      <c r="O188" s="1">
        <v>60.33</v>
      </c>
      <c r="Q188">
        <f t="shared" si="99"/>
        <v>4</v>
      </c>
      <c r="R188">
        <f t="shared" si="100"/>
        <v>1</v>
      </c>
      <c r="S188">
        <f t="shared" si="101"/>
        <v>3</v>
      </c>
      <c r="T188">
        <f t="shared" si="102"/>
        <v>4</v>
      </c>
      <c r="U188">
        <f t="shared" si="103"/>
        <v>4</v>
      </c>
      <c r="V188">
        <f t="shared" si="104"/>
        <v>1</v>
      </c>
      <c r="W188">
        <f t="shared" si="82"/>
        <v>4</v>
      </c>
      <c r="X188">
        <f t="shared" si="83"/>
        <v>1</v>
      </c>
      <c r="Y188">
        <f t="shared" si="105"/>
        <v>3</v>
      </c>
      <c r="Z188">
        <f t="shared" si="84"/>
        <v>3</v>
      </c>
      <c r="AA188">
        <f t="shared" si="106"/>
        <v>3</v>
      </c>
      <c r="AB188">
        <f t="shared" si="107"/>
        <v>3</v>
      </c>
      <c r="AC188">
        <f t="shared" si="113"/>
        <v>2.8322000000000003</v>
      </c>
      <c r="AD188">
        <f t="shared" si="114"/>
        <v>3</v>
      </c>
      <c r="AE188" t="str">
        <f t="shared" si="110"/>
        <v>Highly Suitable</v>
      </c>
      <c r="AF188" s="15">
        <f t="shared" si="115"/>
        <v>0.86099999999999999</v>
      </c>
      <c r="AG188" t="str">
        <f t="shared" si="116"/>
        <v>Very High</v>
      </c>
    </row>
    <row r="189" spans="1:33" x14ac:dyDescent="0.25">
      <c r="A189" t="str">
        <f>INDEX(Aquifer!A:A,MATCH(B189,Aquifer!C:C,0))</f>
        <v>karnataka</v>
      </c>
      <c r="B189" s="19" t="s">
        <v>57</v>
      </c>
      <c r="C189" s="12">
        <v>5.3506630350203999</v>
      </c>
      <c r="D189" s="7">
        <f>INDEX(Aquifer!L:L,MATCH(B189,Aquifer!C:C,0))*100</f>
        <v>147.15925896589306</v>
      </c>
      <c r="E189" s="7">
        <v>46.6</v>
      </c>
      <c r="F189" s="7">
        <v>68.739389302025316</v>
      </c>
      <c r="G189" s="1">
        <v>51.629999999999995</v>
      </c>
      <c r="H189" s="8">
        <v>21</v>
      </c>
      <c r="I189" s="8">
        <f>INDEX(Aquifer!H:H,MATCH(B189,Aquifer!C:C,0))</f>
        <v>67.709999999999994</v>
      </c>
      <c r="J189" s="8">
        <f>INDEX(surface_water_body!E:E,MATCH(B189,surface_water_body!A:A,0))</f>
        <v>7.7563483944561066E-4</v>
      </c>
      <c r="K189" s="8">
        <f>INDEX(Aquifer!J:J,MATCH(B189,Aquifer!C:C,0))*100</f>
        <v>74.187470525490511</v>
      </c>
      <c r="L189" s="8">
        <f>(INDEX(Tariff!D:D,MATCH(Adaptation!A76,Tariff!A:A,0)))*100</f>
        <v>155</v>
      </c>
      <c r="N189" s="8">
        <v>7.02</v>
      </c>
      <c r="O189" s="1">
        <v>75.22</v>
      </c>
      <c r="Q189">
        <f t="shared" si="99"/>
        <v>4</v>
      </c>
      <c r="R189">
        <f t="shared" si="100"/>
        <v>2</v>
      </c>
      <c r="S189">
        <f t="shared" si="101"/>
        <v>2</v>
      </c>
      <c r="T189">
        <f t="shared" si="102"/>
        <v>4</v>
      </c>
      <c r="U189">
        <f t="shared" si="103"/>
        <v>3</v>
      </c>
      <c r="V189">
        <f t="shared" si="104"/>
        <v>4</v>
      </c>
      <c r="W189">
        <f t="shared" si="82"/>
        <v>3</v>
      </c>
      <c r="X189">
        <f t="shared" si="83"/>
        <v>1</v>
      </c>
      <c r="Y189">
        <f t="shared" si="105"/>
        <v>3</v>
      </c>
      <c r="Z189">
        <f t="shared" si="84"/>
        <v>3</v>
      </c>
      <c r="AA189">
        <f t="shared" si="106"/>
        <v>2</v>
      </c>
      <c r="AB189">
        <f t="shared" si="107"/>
        <v>3</v>
      </c>
      <c r="AC189">
        <f t="shared" si="113"/>
        <v>2.8322000000000003</v>
      </c>
      <c r="AD189">
        <f t="shared" si="114"/>
        <v>3</v>
      </c>
      <c r="AE189" t="str">
        <f t="shared" si="110"/>
        <v>Highly Suitable</v>
      </c>
      <c r="AF189" s="15">
        <f t="shared" si="115"/>
        <v>0.86099999999999999</v>
      </c>
      <c r="AG189" t="str">
        <f t="shared" si="116"/>
        <v>Very High</v>
      </c>
    </row>
    <row r="190" spans="1:33" x14ac:dyDescent="0.25">
      <c r="A190" t="str">
        <f>INDEX(Aquifer!A:A,MATCH(B190,Aquifer!C:C,0))</f>
        <v>madhya pradesh</v>
      </c>
      <c r="B190" s="19" t="s">
        <v>470</v>
      </c>
      <c r="C190" s="13">
        <v>5.2</v>
      </c>
      <c r="D190" s="7">
        <f>INDEX(Aquifer!L:L,MATCH(B190,Aquifer!C:C,0))*100</f>
        <v>197.83661355826305</v>
      </c>
      <c r="E190" s="7">
        <v>45.6</v>
      </c>
      <c r="F190" s="7">
        <v>70.116819206181304</v>
      </c>
      <c r="G190" s="1">
        <v>60.8</v>
      </c>
      <c r="H190" s="8">
        <v>90</v>
      </c>
      <c r="I190" s="8">
        <f>INDEX(Aquifer!H:H,MATCH(B190,Aquifer!C:C,0))</f>
        <v>63.02</v>
      </c>
      <c r="J190" s="8">
        <f>INDEX(surface_water_body!E:E,MATCH(B190,surface_water_body!A:A,0))</f>
        <v>4.4624710689091085</v>
      </c>
      <c r="K190" s="8">
        <f>INDEX(Aquifer!J:J,MATCH(B190,Aquifer!C:C,0))*100</f>
        <v>65.746671972682577</v>
      </c>
      <c r="L190" s="8">
        <f>(INDEX(Tariff!D:D,MATCH(Adaptation!A34,Tariff!A:A,0)))*100</f>
        <v>459.99999999999994</v>
      </c>
      <c r="N190" s="8">
        <v>8.6</v>
      </c>
      <c r="O190" s="1">
        <v>63.87</v>
      </c>
      <c r="Q190">
        <f t="shared" si="99"/>
        <v>3</v>
      </c>
      <c r="R190">
        <f t="shared" si="100"/>
        <v>3</v>
      </c>
      <c r="S190">
        <f t="shared" si="101"/>
        <v>2</v>
      </c>
      <c r="T190">
        <f t="shared" si="102"/>
        <v>4</v>
      </c>
      <c r="U190">
        <f t="shared" si="103"/>
        <v>3</v>
      </c>
      <c r="V190">
        <f t="shared" si="104"/>
        <v>1</v>
      </c>
      <c r="W190">
        <f t="shared" si="82"/>
        <v>3</v>
      </c>
      <c r="X190">
        <f t="shared" si="83"/>
        <v>3</v>
      </c>
      <c r="Y190">
        <f t="shared" si="105"/>
        <v>3</v>
      </c>
      <c r="Z190">
        <f t="shared" si="84"/>
        <v>4</v>
      </c>
      <c r="AA190">
        <f t="shared" si="106"/>
        <v>2</v>
      </c>
      <c r="AB190">
        <f t="shared" si="107"/>
        <v>3</v>
      </c>
      <c r="AC190">
        <f t="shared" si="113"/>
        <v>2.8322000000000003</v>
      </c>
      <c r="AD190">
        <f t="shared" si="114"/>
        <v>3</v>
      </c>
      <c r="AE190" t="str">
        <f t="shared" si="110"/>
        <v>Highly Suitable</v>
      </c>
      <c r="AF190" s="15">
        <f t="shared" si="115"/>
        <v>0.86099999999999999</v>
      </c>
      <c r="AG190" t="str">
        <f t="shared" si="116"/>
        <v>Very High</v>
      </c>
    </row>
    <row r="191" spans="1:33" x14ac:dyDescent="0.25">
      <c r="A191" t="str">
        <f>INDEX(Aquifer!A:A,MATCH(B191,Aquifer!C:C,0))</f>
        <v>rajasthan</v>
      </c>
      <c r="B191" s="19" t="s">
        <v>668</v>
      </c>
      <c r="C191" s="12">
        <v>5.0203117126455998</v>
      </c>
      <c r="D191" s="7">
        <f>INDEX(Aquifer!L:L,MATCH(B191,Aquifer!C:C,0))*100</f>
        <v>182.92576419213972</v>
      </c>
      <c r="E191" s="7">
        <v>60.7</v>
      </c>
      <c r="F191" s="7">
        <v>66.876962521245645</v>
      </c>
      <c r="G191" s="1">
        <v>96.99</v>
      </c>
      <c r="H191" s="8">
        <v>100</v>
      </c>
      <c r="I191" s="8">
        <f>INDEX(Aquifer!H:H,MATCH(B191,Aquifer!C:C,0))</f>
        <v>182.88</v>
      </c>
      <c r="J191" s="8">
        <f>INDEX(surface_water_body!E:E,MATCH(B191,surface_water_body!A:A,0))</f>
        <v>5.9385990199341203E-2</v>
      </c>
      <c r="K191" s="8">
        <f>INDEX(Aquifer!J:J,MATCH(B191,Aquifer!C:C,0))*100</f>
        <v>62.56543032085753</v>
      </c>
      <c r="L191" s="8">
        <f>(INDEX(Tariff!D:D,MATCH(Adaptation!A16,Tariff!A:A,0)))*100</f>
        <v>380</v>
      </c>
      <c r="N191" s="8">
        <v>33.96</v>
      </c>
      <c r="O191" s="1">
        <v>84.502908579999996</v>
      </c>
      <c r="Q191">
        <f t="shared" si="99"/>
        <v>3</v>
      </c>
      <c r="R191">
        <f t="shared" si="100"/>
        <v>3</v>
      </c>
      <c r="S191">
        <f t="shared" si="101"/>
        <v>3</v>
      </c>
      <c r="T191">
        <f t="shared" si="102"/>
        <v>3</v>
      </c>
      <c r="U191">
        <f t="shared" si="103"/>
        <v>4</v>
      </c>
      <c r="V191">
        <f t="shared" si="104"/>
        <v>1</v>
      </c>
      <c r="W191">
        <f t="shared" si="82"/>
        <v>1</v>
      </c>
      <c r="X191">
        <f t="shared" si="83"/>
        <v>1</v>
      </c>
      <c r="Y191">
        <f t="shared" si="105"/>
        <v>3</v>
      </c>
      <c r="Z191">
        <f t="shared" si="84"/>
        <v>4</v>
      </c>
      <c r="AA191">
        <f t="shared" si="106"/>
        <v>4</v>
      </c>
      <c r="AB191">
        <f t="shared" si="107"/>
        <v>4</v>
      </c>
      <c r="AC191">
        <f t="shared" si="113"/>
        <v>2.8322000000000003</v>
      </c>
      <c r="AD191">
        <f t="shared" si="114"/>
        <v>3</v>
      </c>
      <c r="AE191" t="str">
        <f t="shared" si="110"/>
        <v>Highly Suitable</v>
      </c>
      <c r="AF191" s="15">
        <f t="shared" si="115"/>
        <v>0.86099999999999999</v>
      </c>
      <c r="AG191" t="str">
        <f t="shared" si="116"/>
        <v>Very High</v>
      </c>
    </row>
    <row r="192" spans="1:33" x14ac:dyDescent="0.25">
      <c r="A192" t="str">
        <f>INDEX(Aquifer!A:A,MATCH(B192,Aquifer!C:C,0))</f>
        <v>punjab</v>
      </c>
      <c r="B192" s="19" t="s">
        <v>218</v>
      </c>
      <c r="C192" s="12">
        <v>4.8698911217671004</v>
      </c>
      <c r="D192" s="7">
        <f>INDEX(Aquifer!L:L,MATCH(B192,Aquifer!C:C,0))*100</f>
        <v>194.57280735591647</v>
      </c>
      <c r="E192" s="7">
        <v>100</v>
      </c>
      <c r="F192" s="7">
        <v>81.165680307407513</v>
      </c>
      <c r="G192" s="1">
        <v>36.79</v>
      </c>
      <c r="H192" s="8">
        <v>100</v>
      </c>
      <c r="I192" s="8">
        <f>INDEX(Aquifer!H:H,MATCH(B192,Aquifer!C:C,0))</f>
        <v>128.80000000000001</v>
      </c>
      <c r="J192" s="8">
        <f>INDEX(surface_water_body!E:E,MATCH(B192,surface_water_body!A:A,0))</f>
        <v>0.10864887065359632</v>
      </c>
      <c r="K192" s="8">
        <f>INDEX(Aquifer!J:J,MATCH(B192,Aquifer!C:C,0))*100</f>
        <v>86.486468085106381</v>
      </c>
      <c r="L192" s="8">
        <f>(INDEX(Tariff!D:D,MATCH(Adaptation!A192,Tariff!A:A,0)))*100</f>
        <v>235</v>
      </c>
      <c r="N192" s="8">
        <v>6.8</v>
      </c>
      <c r="O192" s="1">
        <v>0</v>
      </c>
      <c r="Q192">
        <f t="shared" si="99"/>
        <v>3</v>
      </c>
      <c r="R192">
        <f t="shared" si="100"/>
        <v>3</v>
      </c>
      <c r="S192">
        <f t="shared" si="101"/>
        <v>4</v>
      </c>
      <c r="T192">
        <f t="shared" si="102"/>
        <v>4</v>
      </c>
      <c r="U192">
        <f t="shared" si="103"/>
        <v>2</v>
      </c>
      <c r="V192">
        <f t="shared" si="104"/>
        <v>1</v>
      </c>
      <c r="W192">
        <f t="shared" si="82"/>
        <v>1</v>
      </c>
      <c r="X192">
        <f t="shared" si="83"/>
        <v>1</v>
      </c>
      <c r="Y192">
        <f t="shared" si="105"/>
        <v>4</v>
      </c>
      <c r="Z192">
        <f t="shared" si="84"/>
        <v>3</v>
      </c>
      <c r="AA192">
        <f t="shared" si="106"/>
        <v>2</v>
      </c>
      <c r="AB192">
        <f t="shared" si="107"/>
        <v>1</v>
      </c>
      <c r="AC192">
        <f t="shared" si="113"/>
        <v>2.4156999999999993</v>
      </c>
      <c r="AD192">
        <f t="shared" si="114"/>
        <v>2</v>
      </c>
      <c r="AE192" t="str">
        <f t="shared" si="110"/>
        <v>Moderatly Suitable</v>
      </c>
      <c r="AF192" s="15">
        <f t="shared" si="115"/>
        <v>0.39200000000000002</v>
      </c>
      <c r="AG192" t="str">
        <f t="shared" si="116"/>
        <v>Low</v>
      </c>
    </row>
    <row r="193" spans="1:33" x14ac:dyDescent="0.25">
      <c r="A193" t="str">
        <f>INDEX(Aquifer!A:A,MATCH(B193,Aquifer!C:C,0))</f>
        <v>rajasthan</v>
      </c>
      <c r="B193" s="19" t="s">
        <v>124</v>
      </c>
      <c r="C193" s="12">
        <v>5.2946890222727996</v>
      </c>
      <c r="D193" s="7">
        <f>INDEX(Aquifer!L:L,MATCH(B193,Aquifer!C:C,0))*100</f>
        <v>191.19906547966713</v>
      </c>
      <c r="E193" s="7">
        <v>55.4</v>
      </c>
      <c r="F193" s="7">
        <v>73.423559329339255</v>
      </c>
      <c r="G193" s="1">
        <v>53.769999999999996</v>
      </c>
      <c r="H193" s="8">
        <v>100</v>
      </c>
      <c r="I193" s="8">
        <f>INDEX(Aquifer!H:H,MATCH(B193,Aquifer!C:C,0))</f>
        <v>105.44</v>
      </c>
      <c r="J193" s="8">
        <f>INDEX(surface_water_body!E:E,MATCH(B193,surface_water_body!A:A,0))</f>
        <v>8.1079206971827062</v>
      </c>
      <c r="K193" s="8">
        <f>INDEX(Aquifer!J:J,MATCH(B193,Aquifer!C:C,0))*100</f>
        <v>51.853645174233776</v>
      </c>
      <c r="L193" s="8">
        <f>(INDEX(Tariff!D:D,MATCH(Adaptation!A341,Tariff!A:A,0)))*100</f>
        <v>175</v>
      </c>
      <c r="N193" s="8">
        <v>6.52</v>
      </c>
      <c r="O193" s="1">
        <v>66.712405759999996</v>
      </c>
      <c r="Q193">
        <f t="shared" si="99"/>
        <v>4</v>
      </c>
      <c r="R193">
        <f t="shared" si="100"/>
        <v>3</v>
      </c>
      <c r="S193">
        <f t="shared" si="101"/>
        <v>3</v>
      </c>
      <c r="T193">
        <f t="shared" si="102"/>
        <v>4</v>
      </c>
      <c r="U193">
        <f t="shared" si="103"/>
        <v>3</v>
      </c>
      <c r="V193">
        <f t="shared" si="104"/>
        <v>1</v>
      </c>
      <c r="W193">
        <f t="shared" si="82"/>
        <v>1</v>
      </c>
      <c r="X193">
        <f t="shared" si="83"/>
        <v>4</v>
      </c>
      <c r="Y193">
        <f t="shared" si="105"/>
        <v>3</v>
      </c>
      <c r="Z193">
        <f t="shared" si="84"/>
        <v>3</v>
      </c>
      <c r="AA193">
        <f t="shared" si="106"/>
        <v>2</v>
      </c>
      <c r="AB193">
        <f t="shared" si="107"/>
        <v>3</v>
      </c>
      <c r="AC193">
        <f t="shared" si="113"/>
        <v>2.8322000000000003</v>
      </c>
      <c r="AD193">
        <f t="shared" si="114"/>
        <v>3</v>
      </c>
      <c r="AE193" t="str">
        <f t="shared" si="110"/>
        <v>Highly Suitable</v>
      </c>
      <c r="AF193" s="15">
        <f t="shared" si="115"/>
        <v>0.86099999999999999</v>
      </c>
      <c r="AG193" t="str">
        <f t="shared" si="116"/>
        <v>Very High</v>
      </c>
    </row>
    <row r="194" spans="1:33" x14ac:dyDescent="0.25">
      <c r="A194" t="str">
        <f>INDEX(Aquifer!A:A,MATCH(B194,Aquifer!C:C,0))</f>
        <v>haryana</v>
      </c>
      <c r="B194" s="19" t="s">
        <v>180</v>
      </c>
      <c r="C194" s="13">
        <v>4.9000000000000004</v>
      </c>
      <c r="D194" s="7">
        <f>INDEX(Aquifer!L:L,MATCH(B194,Aquifer!C:C,0))*100</f>
        <v>200.95627789334776</v>
      </c>
      <c r="E194" s="7">
        <v>99</v>
      </c>
      <c r="F194" s="7">
        <v>85.599067377236395</v>
      </c>
      <c r="G194" s="1">
        <v>36.25</v>
      </c>
      <c r="H194" s="8">
        <v>100</v>
      </c>
      <c r="I194" s="8">
        <f>INDEX(Aquifer!H:H,MATCH(B194,Aquifer!C:C,0))</f>
        <v>182.46</v>
      </c>
      <c r="J194" s="8">
        <f>INDEX(surface_water_body!E:E,MATCH(B194,surface_water_body!A:A,0))</f>
        <v>0.1443581040292885</v>
      </c>
      <c r="K194" s="8">
        <f>INDEX(Aquifer!J:J,MATCH(B194,Aquifer!C:C,0))*100</f>
        <v>87.706917546447187</v>
      </c>
      <c r="L194" s="8">
        <f>(INDEX(Tariff!D:D,MATCH(Adaptation!A194,Tariff!A:A,0)))*100</f>
        <v>67.5</v>
      </c>
      <c r="N194" s="8">
        <v>12.06</v>
      </c>
      <c r="O194" s="1">
        <v>64.41</v>
      </c>
      <c r="Q194">
        <f t="shared" si="99"/>
        <v>3</v>
      </c>
      <c r="R194">
        <f t="shared" si="100"/>
        <v>3</v>
      </c>
      <c r="S194">
        <f t="shared" si="101"/>
        <v>4</v>
      </c>
      <c r="T194">
        <f t="shared" si="102"/>
        <v>4</v>
      </c>
      <c r="U194">
        <f t="shared" si="103"/>
        <v>2</v>
      </c>
      <c r="V194">
        <f t="shared" si="104"/>
        <v>1</v>
      </c>
      <c r="W194">
        <f t="shared" ref="W194:W257" si="117">IF(I194&lt;50,4,IF(I194&lt;70,3,IF(I194&lt;100,2,1)))</f>
        <v>1</v>
      </c>
      <c r="X194">
        <f t="shared" ref="X194:X257" si="118">IF(J194&lt;1,1,IF(J194&lt;3,2,IF(J194&lt;5,3,4)))</f>
        <v>1</v>
      </c>
      <c r="Y194">
        <f t="shared" si="105"/>
        <v>4</v>
      </c>
      <c r="Z194">
        <f t="shared" ref="Z194:Z257" si="119">IF(L194&lt;70,1,IF(L194&lt;150,2,IF(L194&lt;300,3,4)))</f>
        <v>1</v>
      </c>
      <c r="AA194">
        <f t="shared" si="106"/>
        <v>3</v>
      </c>
      <c r="AB194">
        <f t="shared" si="107"/>
        <v>3</v>
      </c>
      <c r="AC194">
        <f t="shared" si="113"/>
        <v>2.4989999999999997</v>
      </c>
      <c r="AD194">
        <f t="shared" si="114"/>
        <v>2</v>
      </c>
      <c r="AE194" t="str">
        <f t="shared" si="110"/>
        <v>Moderatly Suitable</v>
      </c>
      <c r="AF194" s="15">
        <f t="shared" si="115"/>
        <v>0.48599999999999999</v>
      </c>
      <c r="AG194" t="str">
        <f t="shared" si="116"/>
        <v>Moderate</v>
      </c>
    </row>
    <row r="195" spans="1:33" x14ac:dyDescent="0.25">
      <c r="A195" t="str">
        <f>INDEX(Aquifer!A:A,MATCH(B195,Aquifer!C:C,0))</f>
        <v>tamil nadu</v>
      </c>
      <c r="B195" s="19" t="s">
        <v>274</v>
      </c>
      <c r="C195" s="13">
        <v>5.37</v>
      </c>
      <c r="D195" s="7">
        <f>INDEX(Aquifer!L:L,MATCH(B195,Aquifer!C:C,0))*100</f>
        <v>121.80383939851478</v>
      </c>
      <c r="E195" s="7">
        <v>39.200000000000003</v>
      </c>
      <c r="F195" s="7">
        <v>53.992837455234088</v>
      </c>
      <c r="G195" s="1">
        <v>64.77000000000001</v>
      </c>
      <c r="H195" s="8">
        <v>0</v>
      </c>
      <c r="I195" s="8">
        <f>INDEX(Aquifer!H:H,MATCH(B195,Aquifer!C:C,0))</f>
        <v>52.02</v>
      </c>
      <c r="J195" s="8">
        <f>INDEX(surface_water_body!E:E,MATCH(B195,surface_water_body!A:A,0))</f>
        <v>1.761054456335807</v>
      </c>
      <c r="K195" s="8">
        <f>INDEX(Aquifer!J:J,MATCH(B195,Aquifer!C:C,0))*100</f>
        <v>50.341265163031679</v>
      </c>
      <c r="L195" s="8">
        <f>(INDEX(Tariff!D:D,MATCH(Adaptation!A32,Tariff!A:A,0)))*100</f>
        <v>465.00000000000006</v>
      </c>
      <c r="N195" s="8">
        <v>4.5</v>
      </c>
      <c r="O195" s="1">
        <v>94.738532469999996</v>
      </c>
      <c r="Q195">
        <f t="shared" si="99"/>
        <v>4</v>
      </c>
      <c r="R195">
        <f t="shared" si="100"/>
        <v>1</v>
      </c>
      <c r="S195">
        <f t="shared" si="101"/>
        <v>2</v>
      </c>
      <c r="T195">
        <f t="shared" si="102"/>
        <v>3</v>
      </c>
      <c r="U195">
        <f t="shared" si="103"/>
        <v>3</v>
      </c>
      <c r="V195">
        <f t="shared" si="104"/>
        <v>4</v>
      </c>
      <c r="W195">
        <f t="shared" si="117"/>
        <v>3</v>
      </c>
      <c r="X195">
        <f t="shared" si="118"/>
        <v>2</v>
      </c>
      <c r="Y195">
        <f t="shared" si="105"/>
        <v>3</v>
      </c>
      <c r="Z195">
        <f t="shared" si="119"/>
        <v>4</v>
      </c>
      <c r="AA195">
        <f t="shared" si="106"/>
        <v>1</v>
      </c>
      <c r="AB195">
        <f t="shared" si="107"/>
        <v>4</v>
      </c>
      <c r="AC195">
        <f t="shared" si="113"/>
        <v>2.8322000000000003</v>
      </c>
      <c r="AD195">
        <f t="shared" si="114"/>
        <v>3</v>
      </c>
      <c r="AE195" t="str">
        <f t="shared" si="110"/>
        <v>Highly Suitable</v>
      </c>
      <c r="AF195" s="15">
        <f t="shared" si="115"/>
        <v>0.86099999999999999</v>
      </c>
      <c r="AG195" t="str">
        <f t="shared" si="116"/>
        <v>Very High</v>
      </c>
    </row>
    <row r="196" spans="1:33" x14ac:dyDescent="0.25">
      <c r="A196" t="str">
        <f>INDEX(Aquifer!A:A,MATCH(B196,Aquifer!C:C,0))</f>
        <v>uttar pradesh</v>
      </c>
      <c r="B196" s="19" t="s">
        <v>435</v>
      </c>
      <c r="C196" s="12">
        <v>4.7434553566042004</v>
      </c>
      <c r="D196" s="7">
        <f>INDEX(Aquifer!L:L,MATCH(B196,Aquifer!C:C,0))*100</f>
        <v>178.84689922480621</v>
      </c>
      <c r="E196" s="7">
        <v>95.4</v>
      </c>
      <c r="F196" s="7">
        <v>72.75440470739855</v>
      </c>
      <c r="G196" s="1">
        <v>89.66</v>
      </c>
      <c r="H196" s="8">
        <v>9</v>
      </c>
      <c r="I196" s="8">
        <f>INDEX(Aquifer!H:H,MATCH(B196,Aquifer!C:C,0))</f>
        <v>65.63</v>
      </c>
      <c r="J196" s="8">
        <f>INDEX(surface_water_body!E:E,MATCH(B196,surface_water_body!A:A,0))</f>
        <v>0.82744237637830464</v>
      </c>
      <c r="K196" s="8">
        <f>INDEX(Aquifer!J:J,MATCH(B196,Aquifer!C:C,0))*100</f>
        <v>70.777038611892181</v>
      </c>
      <c r="L196" s="8">
        <f>(INDEX(Tariff!D:D,MATCH(Adaptation!A72,Tariff!A:A,0)))*100</f>
        <v>67.5</v>
      </c>
      <c r="N196" s="8">
        <v>4.33</v>
      </c>
      <c r="O196" s="1">
        <v>95.634936079999989</v>
      </c>
      <c r="Q196">
        <f t="shared" si="99"/>
        <v>3</v>
      </c>
      <c r="R196">
        <f t="shared" si="100"/>
        <v>2</v>
      </c>
      <c r="S196">
        <f t="shared" si="101"/>
        <v>4</v>
      </c>
      <c r="T196">
        <f t="shared" si="102"/>
        <v>4</v>
      </c>
      <c r="U196">
        <f t="shared" si="103"/>
        <v>4</v>
      </c>
      <c r="V196">
        <f t="shared" si="104"/>
        <v>4</v>
      </c>
      <c r="W196">
        <f t="shared" si="117"/>
        <v>3</v>
      </c>
      <c r="X196">
        <f t="shared" si="118"/>
        <v>1</v>
      </c>
      <c r="Y196">
        <f t="shared" si="105"/>
        <v>3</v>
      </c>
      <c r="Z196">
        <f t="shared" si="119"/>
        <v>1</v>
      </c>
      <c r="AA196">
        <f t="shared" si="106"/>
        <v>1</v>
      </c>
      <c r="AB196">
        <f t="shared" si="107"/>
        <v>4</v>
      </c>
      <c r="AC196">
        <f t="shared" si="113"/>
        <v>2.8322000000000003</v>
      </c>
      <c r="AD196">
        <f t="shared" si="114"/>
        <v>3</v>
      </c>
      <c r="AE196" t="str">
        <f t="shared" si="110"/>
        <v>Highly Suitable</v>
      </c>
      <c r="AF196" s="15">
        <f t="shared" si="115"/>
        <v>0.86099999999999999</v>
      </c>
      <c r="AG196" t="str">
        <f t="shared" si="116"/>
        <v>Very High</v>
      </c>
    </row>
    <row r="197" spans="1:33" x14ac:dyDescent="0.25">
      <c r="A197" t="str">
        <f>INDEX(Aquifer!A:A,MATCH(B197,Aquifer!C:C,0))</f>
        <v>punjab</v>
      </c>
      <c r="B197" s="19" t="s">
        <v>211</v>
      </c>
      <c r="C197" s="13">
        <v>4.91</v>
      </c>
      <c r="D197" s="7">
        <f>INDEX(Aquifer!L:L,MATCH(B197,Aquifer!C:C,0))*100</f>
        <v>196.62181970889094</v>
      </c>
      <c r="E197" s="7">
        <v>100</v>
      </c>
      <c r="F197" s="7">
        <v>84.868285123966942</v>
      </c>
      <c r="G197" s="1">
        <v>48.44</v>
      </c>
      <c r="H197" s="8">
        <v>97</v>
      </c>
      <c r="I197" s="8">
        <f>INDEX(Aquifer!H:H,MATCH(B197,Aquifer!C:C,0))</f>
        <v>76.209999999999994</v>
      </c>
      <c r="J197" s="8">
        <f>INDEX(surface_water_body!E:E,MATCH(B197,surface_water_body!A:A,0))</f>
        <v>0.18197610125774902</v>
      </c>
      <c r="K197" s="8">
        <f>INDEX(Aquifer!J:J,MATCH(B197,Aquifer!C:C,0))*100</f>
        <v>87.938098357000513</v>
      </c>
      <c r="L197" s="8">
        <f>(INDEX(Tariff!D:D,MATCH(Adaptation!A197,Tariff!A:A,0)))*100</f>
        <v>0</v>
      </c>
      <c r="N197" s="8">
        <v>4.9392441837630923</v>
      </c>
      <c r="O197" s="1">
        <v>0</v>
      </c>
      <c r="Q197">
        <f t="shared" si="99"/>
        <v>3</v>
      </c>
      <c r="R197">
        <f t="shared" si="100"/>
        <v>3</v>
      </c>
      <c r="S197">
        <f t="shared" si="101"/>
        <v>4</v>
      </c>
      <c r="T197">
        <f t="shared" si="102"/>
        <v>4</v>
      </c>
      <c r="U197">
        <f t="shared" si="103"/>
        <v>2</v>
      </c>
      <c r="V197">
        <f t="shared" si="104"/>
        <v>1</v>
      </c>
      <c r="W197">
        <f t="shared" si="117"/>
        <v>2</v>
      </c>
      <c r="X197">
        <f t="shared" si="118"/>
        <v>1</v>
      </c>
      <c r="Y197">
        <f t="shared" si="105"/>
        <v>4</v>
      </c>
      <c r="Z197">
        <f t="shared" si="119"/>
        <v>1</v>
      </c>
      <c r="AA197">
        <f t="shared" si="106"/>
        <v>1</v>
      </c>
      <c r="AB197">
        <f t="shared" si="107"/>
        <v>1</v>
      </c>
      <c r="AC197">
        <f t="shared" si="113"/>
        <v>2.2490999999999994</v>
      </c>
      <c r="AD197">
        <f t="shared" si="114"/>
        <v>2</v>
      </c>
      <c r="AE197" t="str">
        <f t="shared" si="110"/>
        <v>Moderatly Suitable</v>
      </c>
      <c r="AF197" s="15">
        <f t="shared" si="115"/>
        <v>0.24199999999999999</v>
      </c>
      <c r="AG197" t="str">
        <f t="shared" si="116"/>
        <v>Low</v>
      </c>
    </row>
    <row r="198" spans="1:33" x14ac:dyDescent="0.25">
      <c r="A198" t="str">
        <f>INDEX(Aquifer!A:A,MATCH(B198,Aquifer!C:C,0))</f>
        <v>uttar pradesh</v>
      </c>
      <c r="B198" s="19" t="s">
        <v>384</v>
      </c>
      <c r="C198" s="12">
        <v>4.6582084589950998</v>
      </c>
      <c r="D198" s="7">
        <f>INDEX(Aquifer!L:L,MATCH(B198,Aquifer!C:C,0))*100</f>
        <v>197.41564703469817</v>
      </c>
      <c r="E198" s="7">
        <v>49.5</v>
      </c>
      <c r="F198" s="7">
        <v>72.105723023154226</v>
      </c>
      <c r="G198" s="1">
        <v>73.78</v>
      </c>
      <c r="H198" s="8">
        <v>7.0000000000000009</v>
      </c>
      <c r="I198" s="8">
        <f>INDEX(Aquifer!H:H,MATCH(B198,Aquifer!C:C,0))</f>
        <v>62.53</v>
      </c>
      <c r="J198" s="8">
        <f>INDEX(surface_water_body!E:E,MATCH(B198,surface_water_body!A:A,0))</f>
        <v>1.8701261320702072</v>
      </c>
      <c r="K198" s="8">
        <f>INDEX(Aquifer!J:J,MATCH(B198,Aquifer!C:C,0))*100</f>
        <v>65.4566543221774</v>
      </c>
      <c r="L198" s="8">
        <f>(INDEX(Tariff!D:D,MATCH(Adaptation!A375,Tariff!A:A,0)))*100</f>
        <v>135</v>
      </c>
      <c r="N198" s="8">
        <v>3.5</v>
      </c>
      <c r="O198" s="1">
        <v>96.445782515000005</v>
      </c>
      <c r="Q198">
        <f t="shared" si="99"/>
        <v>3</v>
      </c>
      <c r="R198">
        <f t="shared" si="100"/>
        <v>3</v>
      </c>
      <c r="S198">
        <f t="shared" si="101"/>
        <v>2</v>
      </c>
      <c r="T198">
        <f t="shared" si="102"/>
        <v>4</v>
      </c>
      <c r="U198">
        <f t="shared" si="103"/>
        <v>3</v>
      </c>
      <c r="V198">
        <f t="shared" si="104"/>
        <v>4</v>
      </c>
      <c r="W198">
        <f t="shared" si="117"/>
        <v>3</v>
      </c>
      <c r="X198">
        <f t="shared" si="118"/>
        <v>2</v>
      </c>
      <c r="Y198">
        <f t="shared" si="105"/>
        <v>3</v>
      </c>
      <c r="Z198">
        <f t="shared" si="119"/>
        <v>2</v>
      </c>
      <c r="AA198">
        <f t="shared" si="106"/>
        <v>1</v>
      </c>
      <c r="AB198">
        <f t="shared" si="107"/>
        <v>4</v>
      </c>
      <c r="AC198">
        <f t="shared" si="113"/>
        <v>2.8322000000000003</v>
      </c>
      <c r="AD198">
        <f t="shared" si="114"/>
        <v>3</v>
      </c>
      <c r="AE198" t="str">
        <f t="shared" si="110"/>
        <v>Highly Suitable</v>
      </c>
      <c r="AF198" s="15">
        <f t="shared" si="115"/>
        <v>0.86099999999999999</v>
      </c>
      <c r="AG198" t="str">
        <f t="shared" si="116"/>
        <v>Very High</v>
      </c>
    </row>
    <row r="199" spans="1:33" x14ac:dyDescent="0.25">
      <c r="A199" t="str">
        <f>INDEX(Aquifer!A:A,MATCH(B199,Aquifer!C:C,0))</f>
        <v>punjab</v>
      </c>
      <c r="B199" s="19" t="s">
        <v>220</v>
      </c>
      <c r="C199" s="12">
        <v>4.8600213559828997</v>
      </c>
      <c r="D199" s="7">
        <f>INDEX(Aquifer!L:L,MATCH(B199,Aquifer!C:C,0))*100</f>
        <v>187.83049885063787</v>
      </c>
      <c r="E199" s="7">
        <v>100</v>
      </c>
      <c r="F199" s="7">
        <v>86.447216512263111</v>
      </c>
      <c r="G199" s="1">
        <v>55.120000000000005</v>
      </c>
      <c r="H199" s="8">
        <v>99</v>
      </c>
      <c r="I199" s="8">
        <f>INDEX(Aquifer!H:H,MATCH(B199,Aquifer!C:C,0))</f>
        <v>131.88999999999999</v>
      </c>
      <c r="J199" s="8">
        <f>INDEX(surface_water_body!E:E,MATCH(B199,surface_water_body!A:A,0))</f>
        <v>0.12481395359811877</v>
      </c>
      <c r="K199" s="8">
        <f>INDEX(Aquifer!J:J,MATCH(B199,Aquifer!C:C,0))*100</f>
        <v>91.503777355976524</v>
      </c>
      <c r="L199" s="8">
        <f>(INDEX(Tariff!D:D,MATCH(Adaptation!A199,Tariff!A:A,0)))*100</f>
        <v>0</v>
      </c>
      <c r="N199" s="8">
        <v>8.35</v>
      </c>
      <c r="O199" s="1">
        <v>0</v>
      </c>
      <c r="Q199">
        <f t="shared" si="99"/>
        <v>3</v>
      </c>
      <c r="R199">
        <f t="shared" si="100"/>
        <v>3</v>
      </c>
      <c r="S199">
        <f t="shared" si="101"/>
        <v>4</v>
      </c>
      <c r="T199">
        <f t="shared" si="102"/>
        <v>4</v>
      </c>
      <c r="U199">
        <f t="shared" si="103"/>
        <v>3</v>
      </c>
      <c r="V199">
        <f t="shared" si="104"/>
        <v>1</v>
      </c>
      <c r="W199">
        <f t="shared" si="117"/>
        <v>1</v>
      </c>
      <c r="X199">
        <f t="shared" si="118"/>
        <v>1</v>
      </c>
      <c r="Y199">
        <f t="shared" si="105"/>
        <v>4</v>
      </c>
      <c r="Z199">
        <f t="shared" si="119"/>
        <v>1</v>
      </c>
      <c r="AA199">
        <f t="shared" si="106"/>
        <v>2</v>
      </c>
      <c r="AB199">
        <f t="shared" si="107"/>
        <v>1</v>
      </c>
      <c r="AC199">
        <f t="shared" si="113"/>
        <v>2.3323999999999994</v>
      </c>
      <c r="AD199">
        <f t="shared" si="114"/>
        <v>2</v>
      </c>
      <c r="AE199" t="str">
        <f t="shared" si="110"/>
        <v>Moderatly Suitable</v>
      </c>
      <c r="AF199" s="15">
        <f t="shared" si="115"/>
        <v>0.309</v>
      </c>
      <c r="AG199" t="str">
        <f t="shared" si="116"/>
        <v>Low</v>
      </c>
    </row>
    <row r="200" spans="1:33" x14ac:dyDescent="0.25">
      <c r="A200" t="str">
        <f>INDEX(Aquifer!A:A,MATCH(B200,Aquifer!C:C,0))</f>
        <v>karnataka</v>
      </c>
      <c r="B200" s="19" t="s">
        <v>66</v>
      </c>
      <c r="C200" s="13">
        <v>5.38</v>
      </c>
      <c r="D200" s="7">
        <f>INDEX(Aquifer!L:L,MATCH(B200,Aquifer!C:C,0))*100</f>
        <v>153.64490212185873</v>
      </c>
      <c r="E200" s="7">
        <v>16.399999999999999</v>
      </c>
      <c r="F200" s="7">
        <v>66.517712433433672</v>
      </c>
      <c r="G200" s="1">
        <v>49.669999999999995</v>
      </c>
      <c r="H200" s="8">
        <v>99</v>
      </c>
      <c r="I200" s="8">
        <f>INDEX(Aquifer!H:H,MATCH(B200,Aquifer!C:C,0))</f>
        <v>74.62</v>
      </c>
      <c r="J200" s="8">
        <f>INDEX(surface_water_body!E:E,MATCH(B200,surface_water_body!A:A,0))</f>
        <v>1.9151091263417894E-2</v>
      </c>
      <c r="K200" s="8">
        <f>INDEX(Aquifer!J:J,MATCH(B200,Aquifer!C:C,0))*100</f>
        <v>84.427815294761814</v>
      </c>
      <c r="L200" s="8">
        <f>(INDEX(Tariff!D:D,MATCH(Adaptation!A200,Tariff!A:A,0)))*100</f>
        <v>0</v>
      </c>
      <c r="N200" s="8">
        <v>10.4</v>
      </c>
      <c r="O200" s="1">
        <v>64.06</v>
      </c>
      <c r="Q200">
        <f t="shared" si="99"/>
        <v>4</v>
      </c>
      <c r="R200">
        <f t="shared" si="100"/>
        <v>2</v>
      </c>
      <c r="S200">
        <f t="shared" si="101"/>
        <v>1</v>
      </c>
      <c r="T200">
        <f t="shared" si="102"/>
        <v>3</v>
      </c>
      <c r="U200">
        <f t="shared" si="103"/>
        <v>2</v>
      </c>
      <c r="V200">
        <f t="shared" si="104"/>
        <v>1</v>
      </c>
      <c r="W200">
        <f t="shared" si="117"/>
        <v>2</v>
      </c>
      <c r="X200">
        <f t="shared" si="118"/>
        <v>1</v>
      </c>
      <c r="Y200">
        <f t="shared" si="105"/>
        <v>4</v>
      </c>
      <c r="Z200">
        <f t="shared" si="119"/>
        <v>1</v>
      </c>
      <c r="AA200">
        <f t="shared" si="106"/>
        <v>3</v>
      </c>
      <c r="AB200">
        <f t="shared" si="107"/>
        <v>3</v>
      </c>
      <c r="AC200">
        <f t="shared" si="113"/>
        <v>2.2491000000000003</v>
      </c>
      <c r="AD200">
        <f t="shared" si="114"/>
        <v>2</v>
      </c>
      <c r="AE200" t="str">
        <f t="shared" si="110"/>
        <v>Moderatly Suitable</v>
      </c>
      <c r="AF200" s="15">
        <f t="shared" si="115"/>
        <v>0.28899999999999998</v>
      </c>
      <c r="AG200" t="str">
        <f t="shared" si="116"/>
        <v>Low</v>
      </c>
    </row>
    <row r="201" spans="1:33" x14ac:dyDescent="0.25">
      <c r="A201" t="str">
        <f>INDEX(Aquifer!A:A,MATCH(B201,Aquifer!C:C,0))</f>
        <v>odisha</v>
      </c>
      <c r="B201" s="19" t="s">
        <v>511</v>
      </c>
      <c r="C201" s="13">
        <v>4.95</v>
      </c>
      <c r="D201" s="7">
        <f>INDEX(Aquifer!L:L,MATCH(B201,Aquifer!C:C,0))*100</f>
        <v>116.93428461628432</v>
      </c>
      <c r="E201" s="7">
        <v>58</v>
      </c>
      <c r="F201" s="7">
        <v>37.016027807280096</v>
      </c>
      <c r="G201" s="1">
        <v>12.97</v>
      </c>
      <c r="H201" s="8">
        <v>50</v>
      </c>
      <c r="I201" s="8">
        <f>INDEX(Aquifer!H:H,MATCH(B201,Aquifer!C:C,0))</f>
        <v>35.92</v>
      </c>
      <c r="J201" s="8">
        <f>INDEX(surface_water_body!E:E,MATCH(B201,surface_water_body!A:A,0))</f>
        <v>0.16735240788958455</v>
      </c>
      <c r="K201" s="8">
        <f>INDEX(Aquifer!J:J,MATCH(B201,Aquifer!C:C,0))*100</f>
        <v>19.390132088369938</v>
      </c>
      <c r="L201" s="8">
        <f>(INDEX(Tariff!D:D,MATCH(Adaptation!A201,Tariff!A:A,0)))*100</f>
        <v>465.00000000000006</v>
      </c>
      <c r="N201" s="8">
        <v>4.7</v>
      </c>
      <c r="O201" s="1">
        <v>90.97</v>
      </c>
      <c r="Q201">
        <f t="shared" si="99"/>
        <v>3</v>
      </c>
      <c r="R201">
        <f t="shared" si="100"/>
        <v>1</v>
      </c>
      <c r="S201">
        <f t="shared" si="101"/>
        <v>3</v>
      </c>
      <c r="T201">
        <f t="shared" si="102"/>
        <v>2</v>
      </c>
      <c r="U201">
        <f t="shared" si="103"/>
        <v>1</v>
      </c>
      <c r="V201">
        <f t="shared" si="104"/>
        <v>2</v>
      </c>
      <c r="W201">
        <f t="shared" si="117"/>
        <v>4</v>
      </c>
      <c r="X201">
        <f t="shared" si="118"/>
        <v>1</v>
      </c>
      <c r="Y201">
        <f t="shared" si="105"/>
        <v>1</v>
      </c>
      <c r="Z201">
        <f t="shared" si="119"/>
        <v>4</v>
      </c>
      <c r="AA201">
        <f t="shared" si="106"/>
        <v>1</v>
      </c>
      <c r="AB201">
        <f t="shared" si="107"/>
        <v>4</v>
      </c>
      <c r="AC201">
        <f t="shared" si="113"/>
        <v>2.2490999999999994</v>
      </c>
      <c r="AD201">
        <f t="shared" si="114"/>
        <v>2</v>
      </c>
      <c r="AE201" t="str">
        <f t="shared" ref="AE201:AE232" si="120">IF(AD201=1,"Less Suitable",IF(AD201=2,"Moderatly Suitable",IF(AD201=3,"Highly Suitable","Very Highly Suitable")))</f>
        <v>Moderatly Suitable</v>
      </c>
      <c r="AF201" s="15">
        <f t="shared" si="115"/>
        <v>0.24199999999999999</v>
      </c>
      <c r="AG201" t="str">
        <f t="shared" si="116"/>
        <v>Low</v>
      </c>
    </row>
    <row r="202" spans="1:33" x14ac:dyDescent="0.25">
      <c r="A202" t="str">
        <f>INDEX(Aquifer!A:A,MATCH(B202,Aquifer!C:C,0))</f>
        <v>jammu and kashmir</v>
      </c>
      <c r="B202" s="19" t="s">
        <v>657</v>
      </c>
      <c r="C202" s="13">
        <v>4.26</v>
      </c>
      <c r="D202" s="7">
        <f>INDEX(Aquifer!L:L,MATCH(B202,Aquifer!C:C,0))*100</f>
        <v>155.30045127068323</v>
      </c>
      <c r="E202" s="7">
        <v>79.900000000000006</v>
      </c>
      <c r="F202" s="7">
        <v>44.358222873509625</v>
      </c>
      <c r="G202" s="1">
        <v>0.37</v>
      </c>
      <c r="H202" s="8">
        <v>100</v>
      </c>
      <c r="I202" s="8">
        <f>INDEX(Aquifer!H:H,MATCH(B202,Aquifer!C:C,0))</f>
        <v>51.67</v>
      </c>
      <c r="J202" s="8">
        <f>INDEX(surface_water_body!E:E,MATCH(B202,surface_water_body!A:A,0))</f>
        <v>5.3875195985059312</v>
      </c>
      <c r="K202" s="8">
        <f>INDEX(Aquifer!J:J,MATCH(B202,Aquifer!C:C,0))*100</f>
        <v>32.136678200692046</v>
      </c>
      <c r="L202" s="8">
        <f>(INDEX(Tariff!D:D,MATCH(Adaptation!A202,Tariff!A:A,0)))*100</f>
        <v>0</v>
      </c>
      <c r="N202" s="8">
        <v>6.3867763147260472</v>
      </c>
      <c r="O202" s="1">
        <v>99.35</v>
      </c>
      <c r="Q202">
        <f t="shared" si="99"/>
        <v>2</v>
      </c>
      <c r="R202">
        <f t="shared" si="100"/>
        <v>2</v>
      </c>
      <c r="S202">
        <f t="shared" si="101"/>
        <v>4</v>
      </c>
      <c r="T202">
        <f t="shared" si="102"/>
        <v>2</v>
      </c>
      <c r="U202">
        <f t="shared" si="103"/>
        <v>1</v>
      </c>
      <c r="V202">
        <f t="shared" si="104"/>
        <v>1</v>
      </c>
      <c r="W202">
        <f t="shared" si="117"/>
        <v>3</v>
      </c>
      <c r="X202">
        <f t="shared" si="118"/>
        <v>4</v>
      </c>
      <c r="Y202">
        <f t="shared" si="105"/>
        <v>2</v>
      </c>
      <c r="Z202">
        <f t="shared" si="119"/>
        <v>1</v>
      </c>
      <c r="AA202">
        <f t="shared" si="106"/>
        <v>2</v>
      </c>
      <c r="AB202">
        <f t="shared" si="107"/>
        <v>4</v>
      </c>
      <c r="AC202">
        <f t="shared" si="113"/>
        <v>2.3323999999999998</v>
      </c>
      <c r="AD202">
        <f t="shared" si="114"/>
        <v>2</v>
      </c>
      <c r="AE202" t="str">
        <f t="shared" si="120"/>
        <v>Moderatly Suitable</v>
      </c>
      <c r="AF202" s="15">
        <f t="shared" si="115"/>
        <v>0.315</v>
      </c>
      <c r="AG202" t="str">
        <f t="shared" si="116"/>
        <v>Low</v>
      </c>
    </row>
    <row r="203" spans="1:33" x14ac:dyDescent="0.25">
      <c r="A203" t="str">
        <f>INDEX(Aquifer!A:A,MATCH(B203,Aquifer!C:C,0))</f>
        <v>uttar pradesh</v>
      </c>
      <c r="B203" s="19" t="s">
        <v>455</v>
      </c>
      <c r="C203" s="12">
        <v>4.7807951048224</v>
      </c>
      <c r="D203" s="7">
        <f>INDEX(Aquifer!L:L,MATCH(B203,Aquifer!C:C,0))*100</f>
        <v>170.94757802692524</v>
      </c>
      <c r="E203" s="7">
        <v>97.8</v>
      </c>
      <c r="F203" s="7">
        <v>69.909016238074173</v>
      </c>
      <c r="G203" s="1">
        <v>69.010000000000005</v>
      </c>
      <c r="H203" s="8">
        <v>24</v>
      </c>
      <c r="I203" s="8">
        <f>INDEX(Aquifer!H:H,MATCH(B203,Aquifer!C:C,0))</f>
        <v>64.78</v>
      </c>
      <c r="J203" s="8">
        <f>INDEX(surface_water_body!E:E,MATCH(B203,surface_water_body!A:A,0))</f>
        <v>0.32812532867026245</v>
      </c>
      <c r="K203" s="8">
        <f>INDEX(Aquifer!J:J,MATCH(B203,Aquifer!C:C,0))*100</f>
        <v>61.05173580278236</v>
      </c>
      <c r="L203" s="8">
        <f>(INDEX(Tariff!D:D,MATCH(Adaptation!A473,Tariff!A:A,0)))*100</f>
        <v>135</v>
      </c>
      <c r="N203" s="8">
        <v>4.0199999999999996</v>
      </c>
      <c r="O203" s="1">
        <v>86.998718019999998</v>
      </c>
      <c r="Q203">
        <f t="shared" si="99"/>
        <v>3</v>
      </c>
      <c r="R203">
        <f t="shared" si="100"/>
        <v>2</v>
      </c>
      <c r="S203">
        <f t="shared" si="101"/>
        <v>4</v>
      </c>
      <c r="T203">
        <f t="shared" si="102"/>
        <v>4</v>
      </c>
      <c r="U203">
        <f t="shared" si="103"/>
        <v>3</v>
      </c>
      <c r="V203">
        <f t="shared" si="104"/>
        <v>4</v>
      </c>
      <c r="W203">
        <f t="shared" si="117"/>
        <v>3</v>
      </c>
      <c r="X203">
        <f t="shared" si="118"/>
        <v>1</v>
      </c>
      <c r="Y203">
        <f t="shared" si="105"/>
        <v>3</v>
      </c>
      <c r="Z203">
        <f t="shared" si="119"/>
        <v>2</v>
      </c>
      <c r="AA203">
        <f t="shared" si="106"/>
        <v>1</v>
      </c>
      <c r="AB203">
        <f t="shared" si="107"/>
        <v>4</v>
      </c>
      <c r="AC203">
        <f t="shared" si="113"/>
        <v>2.8322000000000003</v>
      </c>
      <c r="AD203">
        <f t="shared" si="114"/>
        <v>3</v>
      </c>
      <c r="AE203" t="str">
        <f t="shared" si="120"/>
        <v>Highly Suitable</v>
      </c>
      <c r="AF203" s="15">
        <f t="shared" si="115"/>
        <v>0.86099999999999999</v>
      </c>
      <c r="AG203" t="str">
        <f t="shared" si="116"/>
        <v>Very High</v>
      </c>
    </row>
    <row r="204" spans="1:33" x14ac:dyDescent="0.25">
      <c r="A204" t="str">
        <f>INDEX(Aquifer!A:A,MATCH(B204,Aquifer!C:C,0))</f>
        <v>rajasthan</v>
      </c>
      <c r="B204" s="19" t="s">
        <v>170</v>
      </c>
      <c r="C204" s="12">
        <v>5.0387606384341996</v>
      </c>
      <c r="D204" s="7">
        <f>INDEX(Aquifer!L:L,MATCH(B204,Aquifer!C:C,0))*100</f>
        <v>169.12706574477915</v>
      </c>
      <c r="E204" s="7">
        <v>89.6</v>
      </c>
      <c r="F204" s="7">
        <v>80.428853804388609</v>
      </c>
      <c r="G204" s="1">
        <v>2.67</v>
      </c>
      <c r="H204" s="8">
        <v>45</v>
      </c>
      <c r="I204" s="8">
        <f>INDEX(Aquifer!H:H,MATCH(B204,Aquifer!C:C,0))</f>
        <v>39.53</v>
      </c>
      <c r="J204" s="8">
        <f>INDEX(surface_water_body!E:E,MATCH(B204,surface_water_body!A:A,0))</f>
        <v>0</v>
      </c>
      <c r="K204" s="8">
        <f>INDEX(Aquifer!J:J,MATCH(B204,Aquifer!C:C,0))*100</f>
        <v>67.507340229948142</v>
      </c>
      <c r="L204" s="8">
        <f>(INDEX(Tariff!D:D,MATCH(Adaptation!A204,Tariff!A:A,0)))*100</f>
        <v>0</v>
      </c>
      <c r="N204" s="8">
        <v>13</v>
      </c>
      <c r="O204" s="1">
        <v>11.011092604</v>
      </c>
      <c r="Q204">
        <f t="shared" si="99"/>
        <v>3</v>
      </c>
      <c r="R204">
        <f t="shared" si="100"/>
        <v>2</v>
      </c>
      <c r="S204">
        <f t="shared" si="101"/>
        <v>4</v>
      </c>
      <c r="T204">
        <f t="shared" si="102"/>
        <v>4</v>
      </c>
      <c r="U204">
        <f t="shared" si="103"/>
        <v>1</v>
      </c>
      <c r="V204">
        <f t="shared" si="104"/>
        <v>3</v>
      </c>
      <c r="W204">
        <f t="shared" si="117"/>
        <v>4</v>
      </c>
      <c r="X204">
        <f t="shared" si="118"/>
        <v>1</v>
      </c>
      <c r="Y204">
        <f t="shared" si="105"/>
        <v>3</v>
      </c>
      <c r="Z204">
        <f t="shared" si="119"/>
        <v>1</v>
      </c>
      <c r="AA204">
        <f t="shared" si="106"/>
        <v>3</v>
      </c>
      <c r="AB204">
        <f t="shared" si="107"/>
        <v>1</v>
      </c>
      <c r="AC204">
        <f t="shared" si="113"/>
        <v>2.4990000000000001</v>
      </c>
      <c r="AD204">
        <f t="shared" si="114"/>
        <v>2</v>
      </c>
      <c r="AE204" t="str">
        <f t="shared" si="120"/>
        <v>Moderatly Suitable</v>
      </c>
      <c r="AF204" s="15">
        <f t="shared" si="115"/>
        <v>0.53500000000000003</v>
      </c>
      <c r="AG204" t="str">
        <f t="shared" si="116"/>
        <v>Moderate</v>
      </c>
    </row>
    <row r="205" spans="1:33" x14ac:dyDescent="0.25">
      <c r="A205" t="str">
        <f>INDEX(Aquifer!A:A,MATCH(B205,Aquifer!C:C,0))</f>
        <v>odisha</v>
      </c>
      <c r="B205" s="19" t="s">
        <v>265</v>
      </c>
      <c r="C205" s="12">
        <v>4.9762089785533004</v>
      </c>
      <c r="D205" s="7">
        <f>INDEX(Aquifer!L:L,MATCH(B205,Aquifer!C:C,0))*100</f>
        <v>127.31942311519298</v>
      </c>
      <c r="E205" s="7">
        <v>56.7</v>
      </c>
      <c r="F205" s="7">
        <v>34.414401457404473</v>
      </c>
      <c r="G205" s="1">
        <v>7.6700000000000008</v>
      </c>
      <c r="H205" s="8">
        <v>41</v>
      </c>
      <c r="I205" s="8">
        <f>INDEX(Aquifer!H:H,MATCH(B205,Aquifer!C:C,0))</f>
        <v>40.869999999999997</v>
      </c>
      <c r="J205" s="8">
        <f>INDEX(surface_water_body!E:E,MATCH(B205,surface_water_body!A:A,0))</f>
        <v>12.612885821003598</v>
      </c>
      <c r="K205" s="8">
        <f>INDEX(Aquifer!J:J,MATCH(B205,Aquifer!C:C,0))*100</f>
        <v>43.753696426459179</v>
      </c>
      <c r="L205" s="8">
        <f>(INDEX(Tariff!D:D,MATCH(Adaptation!A205,Tariff!A:A,0)))*100</f>
        <v>30</v>
      </c>
      <c r="N205" s="8">
        <v>3.7</v>
      </c>
      <c r="O205" s="1">
        <v>95.08</v>
      </c>
      <c r="Q205">
        <f t="shared" si="99"/>
        <v>3</v>
      </c>
      <c r="R205">
        <f t="shared" si="100"/>
        <v>1</v>
      </c>
      <c r="S205">
        <f t="shared" si="101"/>
        <v>3</v>
      </c>
      <c r="T205">
        <f t="shared" si="102"/>
        <v>2</v>
      </c>
      <c r="U205">
        <f t="shared" si="103"/>
        <v>1</v>
      </c>
      <c r="V205">
        <f t="shared" si="104"/>
        <v>3</v>
      </c>
      <c r="W205">
        <f t="shared" si="117"/>
        <v>4</v>
      </c>
      <c r="X205">
        <f t="shared" si="118"/>
        <v>4</v>
      </c>
      <c r="Y205">
        <f t="shared" si="105"/>
        <v>2</v>
      </c>
      <c r="Z205">
        <f t="shared" si="119"/>
        <v>1</v>
      </c>
      <c r="AA205">
        <f t="shared" si="106"/>
        <v>1</v>
      </c>
      <c r="AB205">
        <f t="shared" si="107"/>
        <v>4</v>
      </c>
      <c r="AC205">
        <f t="shared" si="113"/>
        <v>2.4157000000000002</v>
      </c>
      <c r="AD205">
        <f t="shared" si="114"/>
        <v>2</v>
      </c>
      <c r="AE205" t="str">
        <f t="shared" si="120"/>
        <v>Moderatly Suitable</v>
      </c>
      <c r="AF205" s="15">
        <f t="shared" si="115"/>
        <v>0.41199999999999998</v>
      </c>
      <c r="AG205" t="str">
        <f t="shared" si="116"/>
        <v>Moderate</v>
      </c>
    </row>
    <row r="206" spans="1:33" x14ac:dyDescent="0.25">
      <c r="A206" t="str">
        <f>INDEX(Aquifer!A:A,MATCH(B206,Aquifer!C:C,0))</f>
        <v>maharashtra</v>
      </c>
      <c r="B206" s="19" t="s">
        <v>120</v>
      </c>
      <c r="C206" s="13">
        <v>5.23</v>
      </c>
      <c r="D206" s="7">
        <f>INDEX(Aquifer!L:L,MATCH(B206,Aquifer!C:C,0))*100</f>
        <v>133.63764044943821</v>
      </c>
      <c r="E206" s="7">
        <v>30.8</v>
      </c>
      <c r="F206" s="7">
        <v>66.391206675224652</v>
      </c>
      <c r="G206" s="1">
        <v>28.02</v>
      </c>
      <c r="H206" s="8">
        <v>100</v>
      </c>
      <c r="I206" s="8">
        <f>INDEX(Aquifer!H:H,MATCH(B206,Aquifer!C:C,0))</f>
        <v>24.37</v>
      </c>
      <c r="J206" s="8">
        <f>INDEX(surface_water_body!E:E,MATCH(B206,surface_water_body!A:A,0))</f>
        <v>0.20751632625835639</v>
      </c>
      <c r="K206" s="8">
        <f>INDEX(Aquifer!J:J,MATCH(B206,Aquifer!C:C,0))*100</f>
        <v>9.5467953875033533</v>
      </c>
      <c r="L206" s="8">
        <f>(INDEX(Tariff!D:D,MATCH(Adaptation!A206,Tariff!A:A,0)))*100</f>
        <v>0</v>
      </c>
      <c r="N206" s="8">
        <v>6.16</v>
      </c>
      <c r="O206" s="1">
        <v>73.02</v>
      </c>
      <c r="Q206">
        <f t="shared" si="99"/>
        <v>3</v>
      </c>
      <c r="R206">
        <f t="shared" si="100"/>
        <v>1</v>
      </c>
      <c r="S206">
        <f t="shared" si="101"/>
        <v>2</v>
      </c>
      <c r="T206">
        <f t="shared" si="102"/>
        <v>3</v>
      </c>
      <c r="U206">
        <f t="shared" si="103"/>
        <v>2</v>
      </c>
      <c r="V206">
        <f t="shared" si="104"/>
        <v>1</v>
      </c>
      <c r="W206">
        <f t="shared" si="117"/>
        <v>4</v>
      </c>
      <c r="X206">
        <f t="shared" si="118"/>
        <v>1</v>
      </c>
      <c r="Y206">
        <f t="shared" si="105"/>
        <v>1</v>
      </c>
      <c r="Z206">
        <f t="shared" si="119"/>
        <v>1</v>
      </c>
      <c r="AA206">
        <f t="shared" si="106"/>
        <v>2</v>
      </c>
      <c r="AB206">
        <f t="shared" si="107"/>
        <v>3</v>
      </c>
      <c r="AC206">
        <f t="shared" si="113"/>
        <v>1.9992000000000001</v>
      </c>
      <c r="AD206">
        <f t="shared" si="114"/>
        <v>2</v>
      </c>
      <c r="AE206" t="str">
        <f t="shared" si="120"/>
        <v>Moderatly Suitable</v>
      </c>
      <c r="AF206" s="15">
        <f t="shared" si="115"/>
        <v>0.10199999999999999</v>
      </c>
      <c r="AG206" t="str">
        <f t="shared" si="116"/>
        <v>Very Low</v>
      </c>
    </row>
    <row r="207" spans="1:33" x14ac:dyDescent="0.25">
      <c r="A207" t="str">
        <f>INDEX(Aquifer!A:A,MATCH(B207,Aquifer!C:C,0))</f>
        <v>jharkhand</v>
      </c>
      <c r="B207" s="19" t="s">
        <v>342</v>
      </c>
      <c r="C207" s="13">
        <v>5.09</v>
      </c>
      <c r="D207" s="7">
        <f>INDEX(Aquifer!L:L,MATCH(B207,Aquifer!C:C,0))*100</f>
        <v>135.42706713588129</v>
      </c>
      <c r="E207" s="7">
        <v>30.1</v>
      </c>
      <c r="F207" s="7">
        <v>46.552532833020635</v>
      </c>
      <c r="G207" s="1">
        <v>41.05</v>
      </c>
      <c r="H207" s="8">
        <v>3</v>
      </c>
      <c r="I207" s="8">
        <f>INDEX(Aquifer!H:H,MATCH(B207,Aquifer!C:C,0))</f>
        <v>35.75</v>
      </c>
      <c r="J207" s="8">
        <f>INDEX(surface_water_body!E:E,MATCH(B207,surface_water_body!A:A,0))</f>
        <v>1.750995681992118</v>
      </c>
      <c r="K207" s="8">
        <f>INDEX(Aquifer!J:J,MATCH(B207,Aquifer!C:C,0))*100</f>
        <v>17.096444711841166</v>
      </c>
      <c r="L207" s="8">
        <f>(INDEX(Tariff!D:D,MATCH(Adaptation!A207,Tariff!A:A,0)))*100</f>
        <v>0</v>
      </c>
      <c r="N207" s="8">
        <v>7.3</v>
      </c>
      <c r="O207" s="1">
        <v>90.85</v>
      </c>
      <c r="Q207">
        <f t="shared" si="99"/>
        <v>3</v>
      </c>
      <c r="R207">
        <f t="shared" si="100"/>
        <v>1</v>
      </c>
      <c r="S207">
        <f t="shared" si="101"/>
        <v>2</v>
      </c>
      <c r="T207">
        <f t="shared" si="102"/>
        <v>2</v>
      </c>
      <c r="U207">
        <f t="shared" si="103"/>
        <v>2</v>
      </c>
      <c r="V207">
        <f t="shared" si="104"/>
        <v>4</v>
      </c>
      <c r="W207">
        <f t="shared" si="117"/>
        <v>4</v>
      </c>
      <c r="X207">
        <f t="shared" si="118"/>
        <v>2</v>
      </c>
      <c r="Y207">
        <f t="shared" si="105"/>
        <v>1</v>
      </c>
      <c r="Z207">
        <f t="shared" si="119"/>
        <v>1</v>
      </c>
      <c r="AA207">
        <f t="shared" si="106"/>
        <v>2</v>
      </c>
      <c r="AB207">
        <f t="shared" si="107"/>
        <v>4</v>
      </c>
      <c r="AC207">
        <f t="shared" si="113"/>
        <v>2.3324000000000003</v>
      </c>
      <c r="AD207">
        <f t="shared" si="114"/>
        <v>2</v>
      </c>
      <c r="AE207" t="str">
        <f t="shared" si="120"/>
        <v>Moderatly Suitable</v>
      </c>
      <c r="AF207" s="15">
        <f t="shared" si="115"/>
        <v>0.371</v>
      </c>
      <c r="AG207" t="str">
        <f t="shared" si="116"/>
        <v>Low</v>
      </c>
    </row>
    <row r="208" spans="1:33" x14ac:dyDescent="0.25">
      <c r="A208" t="str">
        <f>INDEX(Aquifer!A:A,MATCH(B208,Aquifer!C:C,0))</f>
        <v>uttarakhand</v>
      </c>
      <c r="B208" s="19" t="s">
        <v>566</v>
      </c>
      <c r="C208" s="12">
        <v>4.8154412877180999</v>
      </c>
      <c r="D208" s="7">
        <f>INDEX(Aquifer!L:L,MATCH(B208,Aquifer!C:C,0))*100</f>
        <v>141.69497408941015</v>
      </c>
      <c r="E208" s="7">
        <v>0</v>
      </c>
      <c r="F208" s="7">
        <v>44.693024530629025</v>
      </c>
      <c r="G208" s="1">
        <v>17.05</v>
      </c>
      <c r="H208" s="8">
        <v>94</v>
      </c>
      <c r="I208" s="8">
        <f>INDEX(Aquifer!H:H,MATCH(B208,Aquifer!C:C,0))</f>
        <v>0</v>
      </c>
      <c r="J208" s="8">
        <f>INDEX(surface_water_body!E:E,MATCH(B208,surface_water_body!A:A,0))</f>
        <v>0</v>
      </c>
      <c r="K208" s="8">
        <f>INDEX(Aquifer!J:J,MATCH(B208,Aquifer!C:C,0))*100</f>
        <v>6.0280544947724781</v>
      </c>
      <c r="L208" s="8">
        <f>(INDEX(Tariff!D:D,MATCH(Adaptation!A208,Tariff!A:A,0)))*100</f>
        <v>30</v>
      </c>
      <c r="N208" s="8">
        <v>12.970356530331026</v>
      </c>
      <c r="O208" s="1">
        <v>95.274925989999986</v>
      </c>
      <c r="Q208">
        <f t="shared" si="99"/>
        <v>3</v>
      </c>
      <c r="R208">
        <f t="shared" si="100"/>
        <v>2</v>
      </c>
      <c r="S208">
        <f t="shared" si="101"/>
        <v>1</v>
      </c>
      <c r="T208">
        <f t="shared" si="102"/>
        <v>2</v>
      </c>
      <c r="U208">
        <f t="shared" si="103"/>
        <v>1</v>
      </c>
      <c r="V208">
        <f t="shared" si="104"/>
        <v>1</v>
      </c>
      <c r="W208">
        <f t="shared" si="117"/>
        <v>4</v>
      </c>
      <c r="X208">
        <f t="shared" si="118"/>
        <v>1</v>
      </c>
      <c r="Y208">
        <f t="shared" si="105"/>
        <v>1</v>
      </c>
      <c r="Z208">
        <f t="shared" si="119"/>
        <v>1</v>
      </c>
      <c r="AA208">
        <f t="shared" si="106"/>
        <v>3</v>
      </c>
      <c r="AB208">
        <f t="shared" si="107"/>
        <v>4</v>
      </c>
      <c r="AC208">
        <f t="shared" si="113"/>
        <v>1.9991999999999996</v>
      </c>
      <c r="AD208">
        <f t="shared" si="114"/>
        <v>2</v>
      </c>
      <c r="AE208" t="str">
        <f t="shared" si="120"/>
        <v>Moderatly Suitable</v>
      </c>
      <c r="AF208" s="15">
        <f t="shared" si="115"/>
        <v>7.2999999999999995E-2</v>
      </c>
      <c r="AG208" t="str">
        <f t="shared" si="116"/>
        <v>Very Low</v>
      </c>
    </row>
    <row r="209" spans="1:33" x14ac:dyDescent="0.25">
      <c r="A209" t="str">
        <f>INDEX(Aquifer!A:A,MATCH(B209,Aquifer!C:C,0))</f>
        <v>chhattisgarh</v>
      </c>
      <c r="B209" s="19" t="s">
        <v>295</v>
      </c>
      <c r="C209" s="13">
        <v>5.12</v>
      </c>
      <c r="D209" s="7">
        <f>INDEX(Aquifer!L:L,MATCH(B209,Aquifer!C:C,0))*100</f>
        <v>120.94481701036828</v>
      </c>
      <c r="E209" s="7">
        <v>39.299999999999997</v>
      </c>
      <c r="F209" s="7">
        <v>45.281715253632875</v>
      </c>
      <c r="G209" s="1">
        <v>11.459999999999999</v>
      </c>
      <c r="H209" s="8">
        <v>96</v>
      </c>
      <c r="I209" s="8">
        <f>INDEX(Aquifer!H:H,MATCH(B209,Aquifer!C:C,0))</f>
        <v>63.94</v>
      </c>
      <c r="J209" s="8">
        <f>INDEX(surface_water_body!E:E,MATCH(B209,surface_water_body!A:A,0))</f>
        <v>28.363597537253504</v>
      </c>
      <c r="K209" s="8">
        <f>INDEX(Aquifer!J:J,MATCH(B209,Aquifer!C:C,0))*100</f>
        <v>22.386736670230608</v>
      </c>
      <c r="L209" s="8">
        <f>(INDEX(Tariff!D:D,MATCH(Adaptation!A209,Tariff!A:A,0)))*100</f>
        <v>67.5</v>
      </c>
      <c r="N209" s="8">
        <v>5.4768754556153239</v>
      </c>
      <c r="O209" s="1">
        <v>82.490000000000009</v>
      </c>
      <c r="Q209">
        <f t="shared" si="99"/>
        <v>3</v>
      </c>
      <c r="R209">
        <f t="shared" si="100"/>
        <v>1</v>
      </c>
      <c r="S209">
        <f t="shared" si="101"/>
        <v>2</v>
      </c>
      <c r="T209">
        <f t="shared" si="102"/>
        <v>2</v>
      </c>
      <c r="U209">
        <f t="shared" si="103"/>
        <v>1</v>
      </c>
      <c r="V209">
        <f t="shared" si="104"/>
        <v>1</v>
      </c>
      <c r="W209">
        <f t="shared" si="117"/>
        <v>3</v>
      </c>
      <c r="X209">
        <f t="shared" si="118"/>
        <v>4</v>
      </c>
      <c r="Y209">
        <f t="shared" si="105"/>
        <v>1</v>
      </c>
      <c r="Z209">
        <f t="shared" si="119"/>
        <v>1</v>
      </c>
      <c r="AA209">
        <f t="shared" si="106"/>
        <v>2</v>
      </c>
      <c r="AB209">
        <f t="shared" si="107"/>
        <v>4</v>
      </c>
      <c r="AC209">
        <f t="shared" si="113"/>
        <v>2.0825</v>
      </c>
      <c r="AD209">
        <f t="shared" si="114"/>
        <v>2</v>
      </c>
      <c r="AE209" t="str">
        <f t="shared" si="120"/>
        <v>Moderatly Suitable</v>
      </c>
      <c r="AF209" s="15">
        <f t="shared" si="115"/>
        <v>0.13400000000000001</v>
      </c>
      <c r="AG209" t="str">
        <f t="shared" si="116"/>
        <v>Very Low</v>
      </c>
    </row>
    <row r="210" spans="1:33" x14ac:dyDescent="0.25">
      <c r="A210" t="str">
        <f>INDEX(Aquifer!A:A,MATCH(B210,Aquifer!C:C,0))</f>
        <v>uttar pradesh</v>
      </c>
      <c r="B210" s="19" t="s">
        <v>674</v>
      </c>
      <c r="C210" s="13">
        <v>4.8099999999999996</v>
      </c>
      <c r="D210" s="7">
        <f>INDEX(Aquifer!L:L,MATCH(B210,Aquifer!C:C,0))*100</f>
        <v>191.22810424515478</v>
      </c>
      <c r="E210" s="7">
        <v>100</v>
      </c>
      <c r="F210" s="7">
        <v>82.863903694173871</v>
      </c>
      <c r="G210" s="1">
        <v>69.930000000000007</v>
      </c>
      <c r="H210" s="8">
        <v>77</v>
      </c>
      <c r="I210" s="8">
        <f>INDEX(Aquifer!H:H,MATCH(B210,Aquifer!C:C,0))</f>
        <v>104.79</v>
      </c>
      <c r="J210" s="8">
        <f>INDEX(surface_water_body!E:E,MATCH(B210,surface_water_body!A:A,0))</f>
        <v>0</v>
      </c>
      <c r="K210" s="8">
        <f>INDEX(Aquifer!J:J,MATCH(B210,Aquifer!C:C,0))*100</f>
        <v>41.056592942227041</v>
      </c>
      <c r="L210" s="8">
        <f>(INDEX(Tariff!D:D,MATCH(Adaptation!A210,Tariff!A:A,0)))*100</f>
        <v>67.5</v>
      </c>
      <c r="N210" s="8">
        <v>19.2</v>
      </c>
      <c r="O210" s="1">
        <v>91.822112590000003</v>
      </c>
      <c r="Q210">
        <f t="shared" si="99"/>
        <v>3</v>
      </c>
      <c r="R210">
        <f t="shared" si="100"/>
        <v>3</v>
      </c>
      <c r="S210">
        <f t="shared" si="101"/>
        <v>4</v>
      </c>
      <c r="T210">
        <f t="shared" si="102"/>
        <v>4</v>
      </c>
      <c r="U210">
        <f t="shared" si="103"/>
        <v>3</v>
      </c>
      <c r="V210">
        <f t="shared" si="104"/>
        <v>1</v>
      </c>
      <c r="W210">
        <f t="shared" si="117"/>
        <v>1</v>
      </c>
      <c r="X210">
        <f t="shared" si="118"/>
        <v>1</v>
      </c>
      <c r="Y210">
        <f t="shared" si="105"/>
        <v>2</v>
      </c>
      <c r="Z210">
        <f t="shared" si="119"/>
        <v>1</v>
      </c>
      <c r="AA210">
        <f t="shared" si="106"/>
        <v>3</v>
      </c>
      <c r="AB210">
        <f t="shared" si="107"/>
        <v>4</v>
      </c>
      <c r="AC210">
        <f t="shared" si="113"/>
        <v>2.4990000000000001</v>
      </c>
      <c r="AD210">
        <f t="shared" si="114"/>
        <v>2</v>
      </c>
      <c r="AE210" t="str">
        <f t="shared" si="120"/>
        <v>Moderatly Suitable</v>
      </c>
      <c r="AF210" s="15">
        <f t="shared" si="115"/>
        <v>0.53500000000000003</v>
      </c>
      <c r="AG210" t="str">
        <f t="shared" si="116"/>
        <v>Moderate</v>
      </c>
    </row>
    <row r="211" spans="1:33" x14ac:dyDescent="0.25">
      <c r="A211" t="str">
        <f>INDEX(Aquifer!A:A,MATCH(B211,Aquifer!C:C,0))</f>
        <v>uttar pradesh</v>
      </c>
      <c r="B211" s="19" t="s">
        <v>586</v>
      </c>
      <c r="C211" s="13">
        <v>4.71</v>
      </c>
      <c r="D211" s="7">
        <f>INDEX(Aquifer!L:L,MATCH(B211,Aquifer!C:C,0))*100</f>
        <v>188.78865979381442</v>
      </c>
      <c r="E211" s="7">
        <v>50.3</v>
      </c>
      <c r="F211" s="7">
        <v>71.440273695369342</v>
      </c>
      <c r="G211" s="1">
        <v>80.36999999999999</v>
      </c>
      <c r="H211" s="8">
        <v>9</v>
      </c>
      <c r="I211" s="8">
        <f>INDEX(Aquifer!H:H,MATCH(B211,Aquifer!C:C,0))</f>
        <v>63.24</v>
      </c>
      <c r="J211" s="8">
        <f>INDEX(surface_water_body!E:E,MATCH(B211,surface_water_body!A:A,0))</f>
        <v>0.99380687499852249</v>
      </c>
      <c r="K211" s="8">
        <f>INDEX(Aquifer!J:J,MATCH(B211,Aquifer!C:C,0))*100</f>
        <v>69.250042903724037</v>
      </c>
      <c r="L211" s="8">
        <f>(INDEX(Tariff!D:D,MATCH(Adaptation!A533,Tariff!A:A,0)))*100</f>
        <v>0</v>
      </c>
      <c r="N211" s="8">
        <v>4.6224673794358262</v>
      </c>
      <c r="O211" s="1">
        <v>95.915510103000003</v>
      </c>
      <c r="Q211">
        <f t="shared" si="99"/>
        <v>3</v>
      </c>
      <c r="R211">
        <f t="shared" si="100"/>
        <v>3</v>
      </c>
      <c r="S211">
        <f t="shared" si="101"/>
        <v>3</v>
      </c>
      <c r="T211">
        <f t="shared" si="102"/>
        <v>4</v>
      </c>
      <c r="U211">
        <f t="shared" si="103"/>
        <v>4</v>
      </c>
      <c r="V211">
        <f t="shared" si="104"/>
        <v>4</v>
      </c>
      <c r="W211">
        <f t="shared" si="117"/>
        <v>3</v>
      </c>
      <c r="X211">
        <f t="shared" si="118"/>
        <v>1</v>
      </c>
      <c r="Y211">
        <f t="shared" si="105"/>
        <v>3</v>
      </c>
      <c r="Z211">
        <f t="shared" si="119"/>
        <v>1</v>
      </c>
      <c r="AA211">
        <f t="shared" si="106"/>
        <v>1</v>
      </c>
      <c r="AB211">
        <f t="shared" si="107"/>
        <v>4</v>
      </c>
      <c r="AC211">
        <f t="shared" si="113"/>
        <v>2.8322000000000003</v>
      </c>
      <c r="AD211">
        <f t="shared" si="114"/>
        <v>3</v>
      </c>
      <c r="AE211" t="str">
        <f t="shared" si="120"/>
        <v>Highly Suitable</v>
      </c>
      <c r="AF211" s="15">
        <f t="shared" si="115"/>
        <v>0.86099999999999999</v>
      </c>
      <c r="AG211" t="str">
        <f t="shared" si="116"/>
        <v>Very High</v>
      </c>
    </row>
    <row r="212" spans="1:33" x14ac:dyDescent="0.25">
      <c r="A212" t="str">
        <f>INDEX(Aquifer!A:A,MATCH(B212,Aquifer!C:C,0))</f>
        <v>uttarakhand</v>
      </c>
      <c r="B212" s="19" t="s">
        <v>645</v>
      </c>
      <c r="C212" s="13">
        <v>4.8</v>
      </c>
      <c r="D212" s="7">
        <f>INDEX(Aquifer!L:L,MATCH(B212,Aquifer!C:C,0))*100</f>
        <v>196.28814936880644</v>
      </c>
      <c r="E212" s="7">
        <v>98.7</v>
      </c>
      <c r="F212" s="7">
        <v>63.291394061399089</v>
      </c>
      <c r="G212" s="1">
        <v>82.09</v>
      </c>
      <c r="H212" s="8">
        <v>0</v>
      </c>
      <c r="I212" s="8">
        <f>INDEX(Aquifer!H:H,MATCH(B212,Aquifer!C:C,0))</f>
        <v>57.53</v>
      </c>
      <c r="J212" s="8">
        <f>INDEX(surface_water_body!E:E,MATCH(B212,surface_water_body!A:A,0))</f>
        <v>1.5132321248472966</v>
      </c>
      <c r="K212" s="8">
        <f>INDEX(Aquifer!J:J,MATCH(B212,Aquifer!C:C,0))*100</f>
        <v>47.924342211057066</v>
      </c>
      <c r="L212" s="8">
        <f>(INDEX(Tariff!D:D,MATCH(Adaptation!A624,Tariff!A:A,0)))*100</f>
        <v>10</v>
      </c>
      <c r="N212" s="8">
        <v>5.5</v>
      </c>
      <c r="O212" s="1">
        <v>79.25298669</v>
      </c>
      <c r="Q212">
        <f t="shared" si="99"/>
        <v>3</v>
      </c>
      <c r="R212">
        <f t="shared" si="100"/>
        <v>3</v>
      </c>
      <c r="S212">
        <f t="shared" si="101"/>
        <v>4</v>
      </c>
      <c r="T212">
        <f t="shared" si="102"/>
        <v>3</v>
      </c>
      <c r="U212">
        <f t="shared" si="103"/>
        <v>4</v>
      </c>
      <c r="V212">
        <f t="shared" si="104"/>
        <v>4</v>
      </c>
      <c r="W212">
        <f t="shared" si="117"/>
        <v>3</v>
      </c>
      <c r="X212">
        <f t="shared" si="118"/>
        <v>2</v>
      </c>
      <c r="Y212">
        <f t="shared" si="105"/>
        <v>2</v>
      </c>
      <c r="Z212">
        <f t="shared" si="119"/>
        <v>1</v>
      </c>
      <c r="AA212">
        <f t="shared" si="106"/>
        <v>2</v>
      </c>
      <c r="AB212">
        <f t="shared" si="107"/>
        <v>3</v>
      </c>
      <c r="AC212">
        <f t="shared" si="113"/>
        <v>2.8322000000000003</v>
      </c>
      <c r="AD212">
        <f t="shared" si="114"/>
        <v>3</v>
      </c>
      <c r="AE212" t="str">
        <f t="shared" si="120"/>
        <v>Highly Suitable</v>
      </c>
      <c r="AF212" s="15">
        <f t="shared" si="115"/>
        <v>0.86099999999999999</v>
      </c>
      <c r="AG212" t="str">
        <f t="shared" si="116"/>
        <v>Very High</v>
      </c>
    </row>
    <row r="213" spans="1:33" x14ac:dyDescent="0.25">
      <c r="A213" t="str">
        <f>INDEX(Aquifer!A:A,MATCH(B213,Aquifer!C:C,0))</f>
        <v>bihar</v>
      </c>
      <c r="B213" s="19" t="s">
        <v>251</v>
      </c>
      <c r="C213" s="12">
        <v>4.8649860775163001</v>
      </c>
      <c r="D213" s="7">
        <f>INDEX(Aquifer!L:L,MATCH(B213,Aquifer!C:C,0))*100</f>
        <v>120.56434550164619</v>
      </c>
      <c r="E213" s="7">
        <v>91.5</v>
      </c>
      <c r="F213" s="7">
        <v>65.428726185149415</v>
      </c>
      <c r="G213" s="1">
        <v>29.65</v>
      </c>
      <c r="H213" s="8">
        <v>13</v>
      </c>
      <c r="I213" s="8">
        <f>INDEX(Aquifer!H:H,MATCH(B213,Aquifer!C:C,0))</f>
        <v>47.24</v>
      </c>
      <c r="J213" s="8">
        <f>INDEX(surface_water_body!E:E,MATCH(B213,surface_water_body!A:A,0))</f>
        <v>1.0358855748056184</v>
      </c>
      <c r="K213" s="8">
        <f>INDEX(Aquifer!J:J,MATCH(B213,Aquifer!C:C,0))*100</f>
        <v>81.647769645949467</v>
      </c>
      <c r="L213" s="8">
        <f>(INDEX(Tariff!D:D,MATCH(Adaptation!A89,Tariff!A:A,0)))*100</f>
        <v>0</v>
      </c>
      <c r="N213" s="8">
        <v>6.5</v>
      </c>
      <c r="O213" s="1">
        <v>95.63</v>
      </c>
      <c r="Q213">
        <f t="shared" si="99"/>
        <v>3</v>
      </c>
      <c r="R213">
        <f t="shared" si="100"/>
        <v>1</v>
      </c>
      <c r="S213">
        <f t="shared" si="101"/>
        <v>4</v>
      </c>
      <c r="T213">
        <f t="shared" si="102"/>
        <v>3</v>
      </c>
      <c r="U213">
        <f t="shared" si="103"/>
        <v>2</v>
      </c>
      <c r="V213">
        <f t="shared" si="104"/>
        <v>4</v>
      </c>
      <c r="W213">
        <f t="shared" si="117"/>
        <v>4</v>
      </c>
      <c r="X213">
        <f t="shared" si="118"/>
        <v>2</v>
      </c>
      <c r="Y213">
        <f t="shared" si="105"/>
        <v>4</v>
      </c>
      <c r="Z213">
        <f t="shared" si="119"/>
        <v>1</v>
      </c>
      <c r="AA213">
        <f t="shared" si="106"/>
        <v>2</v>
      </c>
      <c r="AB213">
        <f t="shared" si="107"/>
        <v>4</v>
      </c>
      <c r="AC213">
        <f t="shared" si="113"/>
        <v>2.8321999999999998</v>
      </c>
      <c r="AD213">
        <f t="shared" si="114"/>
        <v>3</v>
      </c>
      <c r="AE213" t="str">
        <f t="shared" si="120"/>
        <v>Highly Suitable</v>
      </c>
      <c r="AF213" s="15">
        <f t="shared" si="115"/>
        <v>0.84299999999999997</v>
      </c>
      <c r="AG213" t="str">
        <f t="shared" si="116"/>
        <v>Very High</v>
      </c>
    </row>
    <row r="214" spans="1:33" x14ac:dyDescent="0.25">
      <c r="A214" t="str">
        <f>INDEX(Aquifer!A:A,MATCH(B214,Aquifer!C:C,0))</f>
        <v>bihar</v>
      </c>
      <c r="B214" s="19" t="s">
        <v>412</v>
      </c>
      <c r="C214" s="13">
        <v>4.82</v>
      </c>
      <c r="D214" s="7">
        <f>INDEX(Aquifer!L:L,MATCH(B214,Aquifer!C:C,0))*100</f>
        <v>146.52351519558567</v>
      </c>
      <c r="E214" s="7">
        <v>78.400000000000006</v>
      </c>
      <c r="F214" s="7">
        <v>56.360012424932691</v>
      </c>
      <c r="G214" s="1">
        <v>42.120000000000005</v>
      </c>
      <c r="H214" s="8">
        <v>7.0000000000000009</v>
      </c>
      <c r="I214" s="8">
        <f>INDEX(Aquifer!H:H,MATCH(B214,Aquifer!C:C,0))</f>
        <v>36.630000000000003</v>
      </c>
      <c r="J214" s="8">
        <f>INDEX(surface_water_body!E:E,MATCH(B214,surface_water_body!A:A,0))</f>
        <v>9.4841791779881543E-2</v>
      </c>
      <c r="K214" s="8">
        <f>INDEX(Aquifer!J:J,MATCH(B214,Aquifer!C:C,0))*100</f>
        <v>36.357910452403544</v>
      </c>
      <c r="L214" s="8">
        <f>(INDEX(Tariff!D:D,MATCH(Adaptation!A356,Tariff!A:A,0)))*100</f>
        <v>155</v>
      </c>
      <c r="N214" s="8">
        <v>6.1</v>
      </c>
      <c r="O214" s="1">
        <v>93.61</v>
      </c>
      <c r="Q214">
        <f t="shared" si="99"/>
        <v>3</v>
      </c>
      <c r="R214">
        <f t="shared" si="100"/>
        <v>2</v>
      </c>
      <c r="S214">
        <f t="shared" si="101"/>
        <v>4</v>
      </c>
      <c r="T214">
        <f t="shared" si="102"/>
        <v>3</v>
      </c>
      <c r="U214">
        <f t="shared" si="103"/>
        <v>2</v>
      </c>
      <c r="V214">
        <f t="shared" si="104"/>
        <v>4</v>
      </c>
      <c r="W214">
        <f t="shared" si="117"/>
        <v>4</v>
      </c>
      <c r="X214">
        <f t="shared" si="118"/>
        <v>1</v>
      </c>
      <c r="Y214">
        <f t="shared" si="105"/>
        <v>2</v>
      </c>
      <c r="Z214">
        <f t="shared" si="119"/>
        <v>3</v>
      </c>
      <c r="AA214">
        <f t="shared" si="106"/>
        <v>2</v>
      </c>
      <c r="AB214">
        <f t="shared" si="107"/>
        <v>4</v>
      </c>
      <c r="AC214">
        <f t="shared" si="113"/>
        <v>2.8321999999999998</v>
      </c>
      <c r="AD214">
        <f t="shared" si="114"/>
        <v>3</v>
      </c>
      <c r="AE214" t="str">
        <f t="shared" si="120"/>
        <v>Highly Suitable</v>
      </c>
      <c r="AF214" s="15">
        <f t="shared" si="115"/>
        <v>0.84299999999999997</v>
      </c>
      <c r="AG214" t="str">
        <f t="shared" si="116"/>
        <v>Very High</v>
      </c>
    </row>
    <row r="215" spans="1:33" x14ac:dyDescent="0.25">
      <c r="A215" t="str">
        <f>INDEX(Aquifer!A:A,MATCH(B215,Aquifer!C:C,0))</f>
        <v>gujarat</v>
      </c>
      <c r="B215" s="19" t="s">
        <v>225</v>
      </c>
      <c r="C215" s="12">
        <v>5.5329163735696003</v>
      </c>
      <c r="D215" s="7">
        <f>INDEX(Aquifer!L:L,MATCH(B215,Aquifer!C:C,0))*100</f>
        <v>193.22365008932175</v>
      </c>
      <c r="E215" s="7">
        <v>71.7</v>
      </c>
      <c r="F215" s="7">
        <v>68.463088214131531</v>
      </c>
      <c r="G215" s="1">
        <v>97.66</v>
      </c>
      <c r="H215" s="8">
        <v>95</v>
      </c>
      <c r="I215" s="8">
        <f>INDEX(Aquifer!H:H,MATCH(B215,Aquifer!C:C,0))</f>
        <v>115.52</v>
      </c>
      <c r="J215" s="8">
        <f>INDEX(surface_water_body!E:E,MATCH(B215,surface_water_body!A:A,0))</f>
        <v>0.68593064212416976</v>
      </c>
      <c r="K215" s="8">
        <f>INDEX(Aquifer!J:J,MATCH(B215,Aquifer!C:C,0))*100</f>
        <v>64.44748159757556</v>
      </c>
      <c r="L215" s="8">
        <f>(INDEX(Tariff!D:D,MATCH(Adaptation!A53,Tariff!A:A,0)))*100</f>
        <v>380</v>
      </c>
      <c r="N215" s="8">
        <v>39.299999999999997</v>
      </c>
      <c r="O215" s="1">
        <v>59</v>
      </c>
      <c r="Q215">
        <f t="shared" si="99"/>
        <v>4</v>
      </c>
      <c r="R215">
        <f t="shared" si="100"/>
        <v>3</v>
      </c>
      <c r="S215">
        <f t="shared" si="101"/>
        <v>3</v>
      </c>
      <c r="T215">
        <f t="shared" si="102"/>
        <v>4</v>
      </c>
      <c r="U215">
        <f t="shared" si="103"/>
        <v>4</v>
      </c>
      <c r="V215">
        <f t="shared" si="104"/>
        <v>1</v>
      </c>
      <c r="W215">
        <f t="shared" si="117"/>
        <v>1</v>
      </c>
      <c r="X215">
        <f t="shared" si="118"/>
        <v>1</v>
      </c>
      <c r="Y215">
        <f t="shared" si="105"/>
        <v>3</v>
      </c>
      <c r="Z215">
        <f t="shared" si="119"/>
        <v>4</v>
      </c>
      <c r="AA215">
        <f t="shared" si="106"/>
        <v>4</v>
      </c>
      <c r="AB215">
        <f t="shared" si="107"/>
        <v>2</v>
      </c>
      <c r="AC215">
        <f t="shared" si="113"/>
        <v>2.8321999999999998</v>
      </c>
      <c r="AD215">
        <f t="shared" si="114"/>
        <v>3</v>
      </c>
      <c r="AE215" t="str">
        <f t="shared" si="120"/>
        <v>Highly Suitable</v>
      </c>
      <c r="AF215" s="15">
        <f t="shared" si="115"/>
        <v>0.84299999999999997</v>
      </c>
      <c r="AG215" t="str">
        <f t="shared" si="116"/>
        <v>Very High</v>
      </c>
    </row>
    <row r="216" spans="1:33" x14ac:dyDescent="0.25">
      <c r="A216" t="str">
        <f>INDEX(Aquifer!A:A,MATCH(B216,Aquifer!C:C,0))</f>
        <v>assam</v>
      </c>
      <c r="B216" s="19" t="s">
        <v>308</v>
      </c>
      <c r="C216" s="12">
        <v>4.3779362819144003</v>
      </c>
      <c r="D216" s="7">
        <f>INDEX(Aquifer!L:L,MATCH(B216,Aquifer!C:C,0))*100</f>
        <v>171.54620943117288</v>
      </c>
      <c r="E216" s="7">
        <v>18.3</v>
      </c>
      <c r="F216" s="7">
        <v>37.756336247182368</v>
      </c>
      <c r="G216" s="1">
        <v>42.89</v>
      </c>
      <c r="H216" s="8">
        <v>0</v>
      </c>
      <c r="I216" s="8">
        <f>INDEX(Aquifer!H:H,MATCH(B216,Aquifer!C:C,0))</f>
        <v>21.18</v>
      </c>
      <c r="J216" s="8">
        <f>INDEX(surface_water_body!E:E,MATCH(B216,surface_water_body!A:A,0))</f>
        <v>0.7607628003848258</v>
      </c>
      <c r="K216" s="8">
        <f>INDEX(Aquifer!J:J,MATCH(B216,Aquifer!C:C,0))*100</f>
        <v>39.680372807017541</v>
      </c>
      <c r="L216" s="8">
        <f>(INDEX(Tariff!D:D,MATCH(Adaptation!A216,Tariff!A:A,0)))*100</f>
        <v>10</v>
      </c>
      <c r="N216" s="8">
        <v>3.9</v>
      </c>
      <c r="O216" s="1">
        <v>88.16</v>
      </c>
      <c r="Q216">
        <f t="shared" si="99"/>
        <v>2</v>
      </c>
      <c r="R216">
        <f t="shared" si="100"/>
        <v>2</v>
      </c>
      <c r="S216">
        <f t="shared" si="101"/>
        <v>1</v>
      </c>
      <c r="T216">
        <f t="shared" si="102"/>
        <v>2</v>
      </c>
      <c r="U216">
        <f t="shared" si="103"/>
        <v>2</v>
      </c>
      <c r="V216">
        <f t="shared" si="104"/>
        <v>4</v>
      </c>
      <c r="W216">
        <f t="shared" si="117"/>
        <v>4</v>
      </c>
      <c r="X216">
        <f t="shared" si="118"/>
        <v>1</v>
      </c>
      <c r="Y216">
        <f t="shared" si="105"/>
        <v>2</v>
      </c>
      <c r="Z216">
        <f t="shared" si="119"/>
        <v>1</v>
      </c>
      <c r="AA216">
        <f t="shared" si="106"/>
        <v>1</v>
      </c>
      <c r="AB216">
        <f t="shared" si="107"/>
        <v>4</v>
      </c>
      <c r="AC216">
        <f t="shared" si="113"/>
        <v>2.1657999999999999</v>
      </c>
      <c r="AD216">
        <f t="shared" si="114"/>
        <v>2</v>
      </c>
      <c r="AE216" t="str">
        <f t="shared" si="120"/>
        <v>Moderatly Suitable</v>
      </c>
      <c r="AF216" s="15">
        <f t="shared" si="115"/>
        <v>0.182</v>
      </c>
      <c r="AG216" t="str">
        <f t="shared" si="116"/>
        <v>Very Low</v>
      </c>
    </row>
    <row r="217" spans="1:33" x14ac:dyDescent="0.25">
      <c r="A217" t="str">
        <f>INDEX(Aquifer!A:A,MATCH(B217,Aquifer!C:C,0))</f>
        <v>jharkhand</v>
      </c>
      <c r="B217" s="19" t="s">
        <v>243</v>
      </c>
      <c r="C217" s="12">
        <v>4.7192148678530996</v>
      </c>
      <c r="D217" s="7">
        <f>INDEX(Aquifer!L:L,MATCH(B217,Aquifer!C:C,0))*100</f>
        <v>117.08463306517814</v>
      </c>
      <c r="E217" s="7">
        <v>14.5</v>
      </c>
      <c r="F217" s="7">
        <v>44.392129508530246</v>
      </c>
      <c r="G217" s="1">
        <v>48.22</v>
      </c>
      <c r="H217" s="8">
        <v>3</v>
      </c>
      <c r="I217" s="8">
        <f>INDEX(Aquifer!H:H,MATCH(B217,Aquifer!C:C,0))</f>
        <v>21.28</v>
      </c>
      <c r="J217" s="8">
        <f>INDEX(surface_water_body!E:E,MATCH(B217,surface_water_body!A:A,0))</f>
        <v>22.54294149594978</v>
      </c>
      <c r="K217" s="8">
        <f>INDEX(Aquifer!J:J,MATCH(B217,Aquifer!C:C,0))*100</f>
        <v>21.017762096600272</v>
      </c>
      <c r="L217" s="8">
        <f>(INDEX(Tariff!D:D,MATCH(Adaptation!A217,Tariff!A:A,0)))*100</f>
        <v>135</v>
      </c>
      <c r="N217" s="8">
        <v>7</v>
      </c>
      <c r="O217" s="1">
        <v>82.48</v>
      </c>
      <c r="Q217">
        <f t="shared" si="99"/>
        <v>3</v>
      </c>
      <c r="R217">
        <f t="shared" si="100"/>
        <v>1</v>
      </c>
      <c r="S217">
        <f t="shared" si="101"/>
        <v>1</v>
      </c>
      <c r="T217">
        <f t="shared" si="102"/>
        <v>2</v>
      </c>
      <c r="U217">
        <f t="shared" si="103"/>
        <v>2</v>
      </c>
      <c r="V217">
        <f t="shared" si="104"/>
        <v>4</v>
      </c>
      <c r="W217">
        <f t="shared" si="117"/>
        <v>4</v>
      </c>
      <c r="X217">
        <f t="shared" si="118"/>
        <v>4</v>
      </c>
      <c r="Y217">
        <f t="shared" si="105"/>
        <v>1</v>
      </c>
      <c r="Z217">
        <f t="shared" si="119"/>
        <v>2</v>
      </c>
      <c r="AA217">
        <f t="shared" si="106"/>
        <v>2</v>
      </c>
      <c r="AB217">
        <f t="shared" si="107"/>
        <v>4</v>
      </c>
      <c r="AC217">
        <f t="shared" si="113"/>
        <v>2.4990000000000001</v>
      </c>
      <c r="AD217">
        <f t="shared" si="114"/>
        <v>2</v>
      </c>
      <c r="AE217" t="str">
        <f t="shared" si="120"/>
        <v>Moderatly Suitable</v>
      </c>
      <c r="AF217" s="15">
        <f t="shared" si="115"/>
        <v>0.53500000000000003</v>
      </c>
      <c r="AG217" t="str">
        <f t="shared" si="116"/>
        <v>Moderate</v>
      </c>
    </row>
    <row r="218" spans="1:33" x14ac:dyDescent="0.25">
      <c r="A218" t="str">
        <f>INDEX(Aquifer!A:A,MATCH(B218,Aquifer!C:C,0))</f>
        <v>assam</v>
      </c>
      <c r="B218" s="19" t="s">
        <v>266</v>
      </c>
      <c r="C218" s="12">
        <v>4.3280622464908998</v>
      </c>
      <c r="D218" s="7">
        <f>INDEX(Aquifer!L:L,MATCH(B218,Aquifer!C:C,0))*100</f>
        <v>127.74401518270177</v>
      </c>
      <c r="E218" s="7">
        <v>0.3</v>
      </c>
      <c r="F218" s="7">
        <v>34.048640915593701</v>
      </c>
      <c r="G218" s="1">
        <v>27.96</v>
      </c>
      <c r="H218" s="8">
        <v>8</v>
      </c>
      <c r="I218" s="8">
        <f>INDEX(Aquifer!H:H,MATCH(B218,Aquifer!C:C,0))</f>
        <v>6.12</v>
      </c>
      <c r="J218" s="8">
        <f>INDEX(surface_water_body!E:E,MATCH(B218,surface_water_body!A:A,0))</f>
        <v>0.27466511908528818</v>
      </c>
      <c r="K218" s="8">
        <f>INDEX(Aquifer!J:J,MATCH(B218,Aquifer!C:C,0))*100</f>
        <v>40.925471159337526</v>
      </c>
      <c r="L218" s="8">
        <f>(INDEX(Tariff!D:D,MATCH(Adaptation!A218,Tariff!A:A,0)))*100</f>
        <v>67.5</v>
      </c>
      <c r="N218" s="8">
        <v>4.04</v>
      </c>
      <c r="O218" s="1">
        <v>83.41</v>
      </c>
      <c r="Q218">
        <f t="shared" si="99"/>
        <v>2</v>
      </c>
      <c r="R218">
        <f t="shared" si="100"/>
        <v>1</v>
      </c>
      <c r="S218">
        <f t="shared" si="101"/>
        <v>1</v>
      </c>
      <c r="T218">
        <f t="shared" si="102"/>
        <v>2</v>
      </c>
      <c r="U218">
        <f t="shared" si="103"/>
        <v>2</v>
      </c>
      <c r="V218">
        <f t="shared" si="104"/>
        <v>4</v>
      </c>
      <c r="W218">
        <f t="shared" si="117"/>
        <v>4</v>
      </c>
      <c r="X218">
        <f t="shared" si="118"/>
        <v>1</v>
      </c>
      <c r="Y218">
        <f t="shared" si="105"/>
        <v>2</v>
      </c>
      <c r="Z218">
        <f t="shared" si="119"/>
        <v>1</v>
      </c>
      <c r="AA218">
        <f t="shared" si="106"/>
        <v>1</v>
      </c>
      <c r="AB218">
        <f t="shared" si="107"/>
        <v>4</v>
      </c>
      <c r="AC218">
        <f t="shared" ref="AC218:AC248" si="121">0.0833*Q218+R218*0.0833+S218*0.0833+T218*0.0833+V218*0.0833+W218*0.0833+X218*0.0833+Y218*0.0833+Z218*0.0833+U218*0.0833+AA218*0.0833+AB218*0.0833</f>
        <v>2.0825</v>
      </c>
      <c r="AD218">
        <f t="shared" ref="AD218:AD248" si="122">IF(AC218&lt;=1.5,1,IF(AC218&lt;=2.5,2,IF(AC218&lt;3.5,3,4)))</f>
        <v>2</v>
      </c>
      <c r="AE218" t="str">
        <f t="shared" si="120"/>
        <v>Moderatly Suitable</v>
      </c>
      <c r="AF218" s="15">
        <f t="shared" ref="AF218:AF248" si="123">_xlfn.PERCENTRANK.INC(AC:AC,AC218)</f>
        <v>0.13400000000000001</v>
      </c>
      <c r="AG218" t="str">
        <f t="shared" ref="AG218:AG248" si="124">IF(AF218&gt;0.8, "Very High", IF(AND(AF218&lt;=0.8,AF218&gt;0.6), "High", IF(AND(AF218&lt;=0.6, AF218&gt;0.4),"Moderate",IF(AND(AF218&lt;=0.4, AF218&gt;0.2),"Low", "Very Low"))))</f>
        <v>Very Low</v>
      </c>
    </row>
    <row r="219" spans="1:33" x14ac:dyDescent="0.25">
      <c r="A219" t="str">
        <f>INDEX(Aquifer!A:A,MATCH(B219,Aquifer!C:C,0))</f>
        <v>tripura</v>
      </c>
      <c r="B219" s="19" t="s">
        <v>512</v>
      </c>
      <c r="C219" s="13">
        <v>4.59</v>
      </c>
      <c r="D219" s="7">
        <f>INDEX(Aquifer!L:L,MATCH(B219,Aquifer!C:C,0))*100</f>
        <v>182.50304068309876</v>
      </c>
      <c r="E219" s="7">
        <v>26.6</v>
      </c>
      <c r="F219" s="7">
        <v>36.797331109257719</v>
      </c>
      <c r="G219" s="1">
        <v>16.8</v>
      </c>
      <c r="H219" s="8">
        <v>100</v>
      </c>
      <c r="I219" s="8">
        <f>INDEX(Aquifer!H:H,MATCH(B219,Aquifer!C:C,0))</f>
        <v>5.92</v>
      </c>
      <c r="J219" s="8">
        <f>INDEX(surface_water_body!E:E,MATCH(B219,surface_water_body!A:A,0))</f>
        <v>0</v>
      </c>
      <c r="K219" s="8">
        <f>INDEX(Aquifer!J:J,MATCH(B219,Aquifer!C:C,0))*100</f>
        <v>27.054415053286863</v>
      </c>
      <c r="L219" s="8">
        <f>(INDEX(Tariff!D:D,MATCH(Adaptation!A219,Tariff!A:A,0)))*100</f>
        <v>0</v>
      </c>
      <c r="N219" s="8">
        <v>3.6</v>
      </c>
      <c r="O219" s="1">
        <v>93.825351208000001</v>
      </c>
      <c r="Q219">
        <f t="shared" si="99"/>
        <v>3</v>
      </c>
      <c r="R219">
        <f t="shared" si="100"/>
        <v>3</v>
      </c>
      <c r="S219">
        <f t="shared" si="101"/>
        <v>2</v>
      </c>
      <c r="T219">
        <f t="shared" si="102"/>
        <v>2</v>
      </c>
      <c r="U219">
        <f t="shared" si="103"/>
        <v>1</v>
      </c>
      <c r="V219">
        <f t="shared" si="104"/>
        <v>1</v>
      </c>
      <c r="W219">
        <f t="shared" si="117"/>
        <v>4</v>
      </c>
      <c r="X219">
        <f t="shared" si="118"/>
        <v>1</v>
      </c>
      <c r="Y219">
        <f t="shared" si="105"/>
        <v>2</v>
      </c>
      <c r="Z219">
        <f t="shared" si="119"/>
        <v>1</v>
      </c>
      <c r="AA219">
        <f t="shared" si="106"/>
        <v>1</v>
      </c>
      <c r="AB219">
        <f t="shared" si="107"/>
        <v>4</v>
      </c>
      <c r="AC219">
        <f t="shared" si="121"/>
        <v>2.0825</v>
      </c>
      <c r="AD219">
        <f t="shared" si="122"/>
        <v>2</v>
      </c>
      <c r="AE219" t="str">
        <f t="shared" si="120"/>
        <v>Moderatly Suitable</v>
      </c>
      <c r="AF219" s="15">
        <f t="shared" si="123"/>
        <v>0.13400000000000001</v>
      </c>
      <c r="AG219" t="str">
        <f t="shared" si="124"/>
        <v>Very Low</v>
      </c>
    </row>
    <row r="220" spans="1:33" x14ac:dyDescent="0.25">
      <c r="A220" t="str">
        <f>INDEX(Aquifer!A:A,MATCH(B220,Aquifer!C:C,0))</f>
        <v>tamil nadu</v>
      </c>
      <c r="B220" s="19" t="s">
        <v>501</v>
      </c>
      <c r="C220" s="13">
        <v>5.39</v>
      </c>
      <c r="D220" s="7">
        <f>INDEX(Aquifer!L:L,MATCH(B220,Aquifer!C:C,0))*100</f>
        <v>190.90821118909992</v>
      </c>
      <c r="E220" s="7">
        <v>69.5</v>
      </c>
      <c r="F220" s="7">
        <v>54.874133059337268</v>
      </c>
      <c r="G220" s="1">
        <v>10.73</v>
      </c>
      <c r="H220" s="8">
        <v>93</v>
      </c>
      <c r="I220" s="8">
        <f>INDEX(Aquifer!H:H,MATCH(B220,Aquifer!C:C,0))</f>
        <v>66.069999999999993</v>
      </c>
      <c r="J220" s="8">
        <f>INDEX(surface_water_body!E:E,MATCH(B220,surface_water_body!A:A,0))</f>
        <v>7.3425574038541335</v>
      </c>
      <c r="K220" s="8">
        <f>INDEX(Aquifer!J:J,MATCH(B220,Aquifer!C:C,0))*100</f>
        <v>73.915759457152532</v>
      </c>
      <c r="L220" s="8">
        <f>(INDEX(Tariff!D:D,MATCH(Adaptation!A608,Tariff!A:A,0)))*100</f>
        <v>320</v>
      </c>
      <c r="N220" s="8">
        <v>4.1500000000000004</v>
      </c>
      <c r="O220" s="1">
        <v>88.568757500000004</v>
      </c>
      <c r="Q220">
        <f t="shared" si="99"/>
        <v>4</v>
      </c>
      <c r="R220">
        <f t="shared" si="100"/>
        <v>3</v>
      </c>
      <c r="S220">
        <f t="shared" si="101"/>
        <v>3</v>
      </c>
      <c r="T220">
        <f t="shared" si="102"/>
        <v>3</v>
      </c>
      <c r="U220">
        <f t="shared" si="103"/>
        <v>1</v>
      </c>
      <c r="V220">
        <f t="shared" si="104"/>
        <v>1</v>
      </c>
      <c r="W220">
        <f t="shared" si="117"/>
        <v>3</v>
      </c>
      <c r="X220">
        <f t="shared" si="118"/>
        <v>4</v>
      </c>
      <c r="Y220">
        <f t="shared" si="105"/>
        <v>3</v>
      </c>
      <c r="Z220">
        <f t="shared" si="119"/>
        <v>4</v>
      </c>
      <c r="AA220">
        <f t="shared" si="106"/>
        <v>1</v>
      </c>
      <c r="AB220">
        <f t="shared" si="107"/>
        <v>4</v>
      </c>
      <c r="AC220">
        <f t="shared" si="121"/>
        <v>2.8321999999999998</v>
      </c>
      <c r="AD220">
        <f t="shared" si="122"/>
        <v>3</v>
      </c>
      <c r="AE220" t="str">
        <f t="shared" si="120"/>
        <v>Highly Suitable</v>
      </c>
      <c r="AF220" s="15">
        <f t="shared" si="123"/>
        <v>0.84299999999999997</v>
      </c>
      <c r="AG220" t="str">
        <f t="shared" si="124"/>
        <v>Very High</v>
      </c>
    </row>
    <row r="221" spans="1:33" x14ac:dyDescent="0.25">
      <c r="A221" t="str">
        <f>INDEX(Aquifer!A:A,MATCH(B221,Aquifer!C:C,0))</f>
        <v>maharashtra</v>
      </c>
      <c r="B221" s="19" t="s">
        <v>321</v>
      </c>
      <c r="C221" s="13">
        <v>5.24</v>
      </c>
      <c r="D221" s="7">
        <f>INDEX(Aquifer!L:L,MATCH(B221,Aquifer!C:C,0))*100</f>
        <v>130.59701492537314</v>
      </c>
      <c r="E221" s="7">
        <v>48.3</v>
      </c>
      <c r="F221" s="7">
        <v>69.004515599343179</v>
      </c>
      <c r="G221" s="1">
        <v>22.189999999999998</v>
      </c>
      <c r="H221" s="8">
        <v>90</v>
      </c>
      <c r="I221" s="8">
        <f>INDEX(Aquifer!H:H,MATCH(B221,Aquifer!C:C,0))</f>
        <v>26.31</v>
      </c>
      <c r="J221" s="8">
        <f>INDEX(surface_water_body!E:E,MATCH(B221,surface_water_body!A:A,0))</f>
        <v>0.96089827938539529</v>
      </c>
      <c r="K221" s="8">
        <f>INDEX(Aquifer!J:J,MATCH(B221,Aquifer!C:C,0))*100</f>
        <v>29.51000183519912</v>
      </c>
      <c r="L221" s="8">
        <f>(INDEX(Tariff!D:D,MATCH(Adaptation!A221,Tariff!A:A,0)))*100</f>
        <v>155</v>
      </c>
      <c r="N221" s="8">
        <v>7.59</v>
      </c>
      <c r="O221" s="1">
        <v>92.37</v>
      </c>
      <c r="Q221">
        <f t="shared" si="99"/>
        <v>3</v>
      </c>
      <c r="R221">
        <f t="shared" si="100"/>
        <v>1</v>
      </c>
      <c r="S221">
        <f t="shared" si="101"/>
        <v>2</v>
      </c>
      <c r="T221">
        <f t="shared" si="102"/>
        <v>4</v>
      </c>
      <c r="U221">
        <f t="shared" si="103"/>
        <v>1</v>
      </c>
      <c r="V221">
        <f t="shared" si="104"/>
        <v>1</v>
      </c>
      <c r="W221">
        <f t="shared" si="117"/>
        <v>4</v>
      </c>
      <c r="X221">
        <f t="shared" si="118"/>
        <v>1</v>
      </c>
      <c r="Y221">
        <f t="shared" si="105"/>
        <v>2</v>
      </c>
      <c r="Z221">
        <f t="shared" si="119"/>
        <v>3</v>
      </c>
      <c r="AA221">
        <f t="shared" si="106"/>
        <v>2</v>
      </c>
      <c r="AB221">
        <f t="shared" si="107"/>
        <v>4</v>
      </c>
      <c r="AC221">
        <f t="shared" si="121"/>
        <v>2.3324000000000003</v>
      </c>
      <c r="AD221">
        <f t="shared" si="122"/>
        <v>2</v>
      </c>
      <c r="AE221" t="str">
        <f t="shared" si="120"/>
        <v>Moderatly Suitable</v>
      </c>
      <c r="AF221" s="15">
        <f t="shared" si="123"/>
        <v>0.371</v>
      </c>
      <c r="AG221" t="str">
        <f t="shared" si="124"/>
        <v>Low</v>
      </c>
    </row>
    <row r="222" spans="1:33" x14ac:dyDescent="0.25">
      <c r="A222" t="str">
        <f>INDEX(Aquifer!A:A,MATCH(B222,Aquifer!C:C,0))</f>
        <v>uttar pradesh</v>
      </c>
      <c r="B222" s="19" t="s">
        <v>611</v>
      </c>
      <c r="C222" s="12">
        <v>4.9865386222866999</v>
      </c>
      <c r="D222" s="7">
        <f>INDEX(Aquifer!L:L,MATCH(B222,Aquifer!C:C,0))*100</f>
        <v>178.0265818268316</v>
      </c>
      <c r="E222" s="7">
        <v>89</v>
      </c>
      <c r="F222" s="7">
        <v>75.682004449127732</v>
      </c>
      <c r="G222" s="1">
        <v>53.839999999999996</v>
      </c>
      <c r="H222" s="8">
        <v>41</v>
      </c>
      <c r="I222" s="8">
        <f>INDEX(Aquifer!H:H,MATCH(B222,Aquifer!C:C,0))</f>
        <v>73.27</v>
      </c>
      <c r="J222" s="8">
        <f>INDEX(surface_water_body!E:E,MATCH(B222,surface_water_body!A:A,0))</f>
        <v>1.070389464206833</v>
      </c>
      <c r="K222" s="8">
        <f>INDEX(Aquifer!J:J,MATCH(B222,Aquifer!C:C,0))*100</f>
        <v>60.372589638001415</v>
      </c>
      <c r="L222" s="8">
        <f>(INDEX(Tariff!D:D,MATCH(Adaptation!A14,Tariff!A:A,0)))*100</f>
        <v>95</v>
      </c>
      <c r="N222" s="8">
        <v>7.57</v>
      </c>
      <c r="O222" s="1">
        <v>93.368131579999996</v>
      </c>
      <c r="Q222">
        <f t="shared" si="99"/>
        <v>3</v>
      </c>
      <c r="R222">
        <f t="shared" si="100"/>
        <v>2</v>
      </c>
      <c r="S222">
        <f t="shared" si="101"/>
        <v>4</v>
      </c>
      <c r="T222">
        <f t="shared" si="102"/>
        <v>4</v>
      </c>
      <c r="U222">
        <f t="shared" si="103"/>
        <v>3</v>
      </c>
      <c r="V222">
        <f t="shared" si="104"/>
        <v>3</v>
      </c>
      <c r="W222">
        <f t="shared" si="117"/>
        <v>2</v>
      </c>
      <c r="X222">
        <f t="shared" si="118"/>
        <v>2</v>
      </c>
      <c r="Y222">
        <f t="shared" si="105"/>
        <v>3</v>
      </c>
      <c r="Z222">
        <f t="shared" si="119"/>
        <v>2</v>
      </c>
      <c r="AA222">
        <f t="shared" si="106"/>
        <v>2</v>
      </c>
      <c r="AB222">
        <f t="shared" si="107"/>
        <v>4</v>
      </c>
      <c r="AC222">
        <f t="shared" si="121"/>
        <v>2.8321999999999998</v>
      </c>
      <c r="AD222">
        <f t="shared" si="122"/>
        <v>3</v>
      </c>
      <c r="AE222" t="str">
        <f t="shared" si="120"/>
        <v>Highly Suitable</v>
      </c>
      <c r="AF222" s="15">
        <f t="shared" si="123"/>
        <v>0.84299999999999997</v>
      </c>
      <c r="AG222" t="str">
        <f t="shared" si="124"/>
        <v>Very High</v>
      </c>
    </row>
    <row r="223" spans="1:33" x14ac:dyDescent="0.25">
      <c r="A223" t="str">
        <f>INDEX(Aquifer!A:A,MATCH(B223,Aquifer!C:C,0))</f>
        <v>uttar pradesh</v>
      </c>
      <c r="B223" s="19" t="s">
        <v>612</v>
      </c>
      <c r="C223" s="13">
        <v>4.79</v>
      </c>
      <c r="D223" s="7">
        <f>INDEX(Aquifer!L:L,MATCH(B223,Aquifer!C:C,0))*100</f>
        <v>168.81520119225038</v>
      </c>
      <c r="E223" s="7">
        <v>95.9</v>
      </c>
      <c r="F223" s="7">
        <v>74.795322887497051</v>
      </c>
      <c r="G223" s="1">
        <v>89.69</v>
      </c>
      <c r="H223" s="8">
        <v>43</v>
      </c>
      <c r="I223" s="8">
        <f>INDEX(Aquifer!H:H,MATCH(B223,Aquifer!C:C,0))</f>
        <v>62.98</v>
      </c>
      <c r="J223" s="8">
        <f>INDEX(surface_water_body!E:E,MATCH(B223,surface_water_body!A:A,0))</f>
        <v>0.60276873460752523</v>
      </c>
      <c r="K223" s="8">
        <f>INDEX(Aquifer!J:J,MATCH(B223,Aquifer!C:C,0))*100</f>
        <v>72.723885810087083</v>
      </c>
      <c r="L223" s="8">
        <f>(INDEX(Tariff!D:D,MATCH(Adaptation!A18,Tariff!A:A,0)))*100</f>
        <v>67.5</v>
      </c>
      <c r="N223" s="8">
        <v>6.21</v>
      </c>
      <c r="O223" s="1">
        <v>97.608327735999993</v>
      </c>
      <c r="Q223">
        <f t="shared" si="99"/>
        <v>3</v>
      </c>
      <c r="R223">
        <f t="shared" si="100"/>
        <v>2</v>
      </c>
      <c r="S223">
        <f t="shared" si="101"/>
        <v>4</v>
      </c>
      <c r="T223">
        <f t="shared" si="102"/>
        <v>4</v>
      </c>
      <c r="U223">
        <f t="shared" si="103"/>
        <v>4</v>
      </c>
      <c r="V223">
        <f t="shared" si="104"/>
        <v>3</v>
      </c>
      <c r="W223">
        <f t="shared" si="117"/>
        <v>3</v>
      </c>
      <c r="X223">
        <f t="shared" si="118"/>
        <v>1</v>
      </c>
      <c r="Y223">
        <f t="shared" si="105"/>
        <v>3</v>
      </c>
      <c r="Z223">
        <f t="shared" si="119"/>
        <v>1</v>
      </c>
      <c r="AA223">
        <f t="shared" si="106"/>
        <v>2</v>
      </c>
      <c r="AB223">
        <f t="shared" si="107"/>
        <v>4</v>
      </c>
      <c r="AC223">
        <f t="shared" si="121"/>
        <v>2.8321999999999998</v>
      </c>
      <c r="AD223">
        <f t="shared" si="122"/>
        <v>3</v>
      </c>
      <c r="AE223" t="str">
        <f t="shared" si="120"/>
        <v>Highly Suitable</v>
      </c>
      <c r="AF223" s="15">
        <f t="shared" si="123"/>
        <v>0.84299999999999997</v>
      </c>
      <c r="AG223" t="str">
        <f t="shared" si="124"/>
        <v>Very High</v>
      </c>
    </row>
    <row r="224" spans="1:33" x14ac:dyDescent="0.25">
      <c r="A224" t="str">
        <f>INDEX(Aquifer!A:A,MATCH(B224,Aquifer!C:C,0))</f>
        <v>karnataka</v>
      </c>
      <c r="B224" s="19" t="s">
        <v>100</v>
      </c>
      <c r="C224" s="12">
        <v>5.3390404466393004</v>
      </c>
      <c r="D224" s="7">
        <f>INDEX(Aquifer!L:L,MATCH(B224,Aquifer!C:C,0))*100</f>
        <v>118.44386978153445</v>
      </c>
      <c r="E224" s="7">
        <v>12.5</v>
      </c>
      <c r="F224" s="7">
        <v>48.773529982534455</v>
      </c>
      <c r="G224" s="1">
        <v>43.01</v>
      </c>
      <c r="H224" s="8">
        <v>100</v>
      </c>
      <c r="I224" s="8">
        <f>INDEX(Aquifer!H:H,MATCH(B224,Aquifer!C:C,0))</f>
        <v>41.06</v>
      </c>
      <c r="J224" s="8">
        <f>INDEX(surface_water_body!E:E,MATCH(B224,surface_water_body!A:A,0))</f>
        <v>4.7805461631397934E-2</v>
      </c>
      <c r="K224" s="8">
        <f>INDEX(Aquifer!J:J,MATCH(B224,Aquifer!C:C,0))*100</f>
        <v>81.325357364822864</v>
      </c>
      <c r="L224" s="8">
        <f>(INDEX(Tariff!D:D,MATCH(Adaptation!A224,Tariff!A:A,0)))*100</f>
        <v>290</v>
      </c>
      <c r="N224" s="8">
        <v>6.4</v>
      </c>
      <c r="O224" s="1">
        <v>61.75</v>
      </c>
      <c r="Q224">
        <f t="shared" si="99"/>
        <v>4</v>
      </c>
      <c r="R224">
        <f t="shared" si="100"/>
        <v>1</v>
      </c>
      <c r="S224">
        <f t="shared" si="101"/>
        <v>1</v>
      </c>
      <c r="T224">
        <f t="shared" si="102"/>
        <v>3</v>
      </c>
      <c r="U224">
        <f t="shared" si="103"/>
        <v>2</v>
      </c>
      <c r="V224">
        <f t="shared" si="104"/>
        <v>1</v>
      </c>
      <c r="W224">
        <f t="shared" si="117"/>
        <v>4</v>
      </c>
      <c r="X224">
        <f t="shared" si="118"/>
        <v>1</v>
      </c>
      <c r="Y224">
        <f t="shared" si="105"/>
        <v>4</v>
      </c>
      <c r="Z224">
        <f t="shared" si="119"/>
        <v>3</v>
      </c>
      <c r="AA224">
        <f t="shared" si="106"/>
        <v>2</v>
      </c>
      <c r="AB224">
        <f t="shared" si="107"/>
        <v>3</v>
      </c>
      <c r="AC224">
        <f t="shared" si="121"/>
        <v>2.4157000000000002</v>
      </c>
      <c r="AD224">
        <f t="shared" si="122"/>
        <v>2</v>
      </c>
      <c r="AE224" t="str">
        <f t="shared" si="120"/>
        <v>Moderatly Suitable</v>
      </c>
      <c r="AF224" s="15">
        <f t="shared" si="123"/>
        <v>0.41199999999999998</v>
      </c>
      <c r="AG224" t="str">
        <f t="shared" si="124"/>
        <v>Moderate</v>
      </c>
    </row>
    <row r="225" spans="1:33" x14ac:dyDescent="0.25">
      <c r="A225" t="str">
        <f>INDEX(Aquifer!A:A,MATCH(B225,Aquifer!C:C,0))</f>
        <v>jharkhand</v>
      </c>
      <c r="B225" s="19" t="s">
        <v>142</v>
      </c>
      <c r="C225" s="12">
        <v>5.1245887458987998</v>
      </c>
      <c r="D225" s="7">
        <f>INDEX(Aquifer!L:L,MATCH(B225,Aquifer!C:C,0))*100</f>
        <v>125.7023783316</v>
      </c>
      <c r="E225" s="7">
        <v>5.8</v>
      </c>
      <c r="F225" s="7">
        <v>35.925721640007353</v>
      </c>
      <c r="G225" s="1">
        <v>75.55</v>
      </c>
      <c r="H225" s="8">
        <v>37</v>
      </c>
      <c r="I225" s="8">
        <f>INDEX(Aquifer!H:H,MATCH(B225,Aquifer!C:C,0))</f>
        <v>17.84</v>
      </c>
      <c r="J225" s="8">
        <f>INDEX(surface_water_body!E:E,MATCH(B225,surface_water_body!A:A,0))</f>
        <v>0.46318052682056582</v>
      </c>
      <c r="K225" s="8">
        <f>INDEX(Aquifer!J:J,MATCH(B225,Aquifer!C:C,0))*100</f>
        <v>24.654044969475105</v>
      </c>
      <c r="L225" s="8">
        <f>(INDEX(Tariff!D:D,MATCH(Adaptation!A225,Tariff!A:A,0)))*100</f>
        <v>0</v>
      </c>
      <c r="N225" s="8">
        <v>5.5</v>
      </c>
      <c r="O225" s="1">
        <v>77.87</v>
      </c>
      <c r="Q225">
        <f t="shared" si="99"/>
        <v>3</v>
      </c>
      <c r="R225">
        <f t="shared" si="100"/>
        <v>1</v>
      </c>
      <c r="S225">
        <f t="shared" si="101"/>
        <v>1</v>
      </c>
      <c r="T225">
        <f t="shared" si="102"/>
        <v>2</v>
      </c>
      <c r="U225">
        <f t="shared" si="103"/>
        <v>4</v>
      </c>
      <c r="V225">
        <f t="shared" si="104"/>
        <v>3</v>
      </c>
      <c r="W225">
        <f t="shared" si="117"/>
        <v>4</v>
      </c>
      <c r="X225">
        <f t="shared" si="118"/>
        <v>1</v>
      </c>
      <c r="Y225">
        <f t="shared" si="105"/>
        <v>1</v>
      </c>
      <c r="Z225">
        <f t="shared" si="119"/>
        <v>1</v>
      </c>
      <c r="AA225">
        <f t="shared" si="106"/>
        <v>2</v>
      </c>
      <c r="AB225">
        <f t="shared" si="107"/>
        <v>3</v>
      </c>
      <c r="AC225">
        <f t="shared" si="121"/>
        <v>2.1657999999999999</v>
      </c>
      <c r="AD225">
        <f t="shared" si="122"/>
        <v>2</v>
      </c>
      <c r="AE225" t="str">
        <f t="shared" si="120"/>
        <v>Moderatly Suitable</v>
      </c>
      <c r="AF225" s="15">
        <f t="shared" si="123"/>
        <v>0.182</v>
      </c>
      <c r="AG225" t="str">
        <f t="shared" si="124"/>
        <v>Very Low</v>
      </c>
    </row>
    <row r="226" spans="1:33" x14ac:dyDescent="0.25">
      <c r="A226" t="str">
        <f>INDEX(Aquifer!A:A,MATCH(B226,Aquifer!C:C,0))</f>
        <v>uttar pradesh</v>
      </c>
      <c r="B226" s="19" t="s">
        <v>450</v>
      </c>
      <c r="C226" s="12">
        <v>4.8877532447230001</v>
      </c>
      <c r="D226" s="7">
        <f>INDEX(Aquifer!L:L,MATCH(B226,Aquifer!C:C,0))*100</f>
        <v>175.79000563255724</v>
      </c>
      <c r="E226" s="7">
        <v>68</v>
      </c>
      <c r="F226" s="7">
        <v>77.10228700678563</v>
      </c>
      <c r="G226" s="1">
        <v>73.040000000000006</v>
      </c>
      <c r="H226" s="8">
        <v>33</v>
      </c>
      <c r="I226" s="8">
        <f>INDEX(Aquifer!H:H,MATCH(B226,Aquifer!C:C,0))</f>
        <v>78.16</v>
      </c>
      <c r="J226" s="8">
        <f>INDEX(surface_water_body!E:E,MATCH(B226,surface_water_body!A:A,0))</f>
        <v>0.40398549268368372</v>
      </c>
      <c r="K226" s="8">
        <f>INDEX(Aquifer!J:J,MATCH(B226,Aquifer!C:C,0))*100</f>
        <v>63.043680266555157</v>
      </c>
      <c r="L226" s="8">
        <f>(INDEX(Tariff!D:D,MATCH(Adaptation!A298,Tariff!A:A,0)))*100</f>
        <v>459.99999999999994</v>
      </c>
      <c r="N226" s="8">
        <v>7.7</v>
      </c>
      <c r="O226" s="1">
        <v>92.45879982000001</v>
      </c>
      <c r="Q226">
        <f t="shared" si="99"/>
        <v>3</v>
      </c>
      <c r="R226">
        <f t="shared" si="100"/>
        <v>2</v>
      </c>
      <c r="S226">
        <f t="shared" si="101"/>
        <v>3</v>
      </c>
      <c r="T226">
        <f t="shared" si="102"/>
        <v>4</v>
      </c>
      <c r="U226">
        <f t="shared" si="103"/>
        <v>3</v>
      </c>
      <c r="V226">
        <f t="shared" si="104"/>
        <v>3</v>
      </c>
      <c r="W226">
        <f t="shared" si="117"/>
        <v>2</v>
      </c>
      <c r="X226">
        <f t="shared" si="118"/>
        <v>1</v>
      </c>
      <c r="Y226">
        <f t="shared" si="105"/>
        <v>3</v>
      </c>
      <c r="Z226">
        <f t="shared" si="119"/>
        <v>4</v>
      </c>
      <c r="AA226">
        <f t="shared" si="106"/>
        <v>2</v>
      </c>
      <c r="AB226">
        <f t="shared" si="107"/>
        <v>4</v>
      </c>
      <c r="AC226">
        <f t="shared" si="121"/>
        <v>2.8321999999999998</v>
      </c>
      <c r="AD226">
        <f t="shared" si="122"/>
        <v>3</v>
      </c>
      <c r="AE226" t="str">
        <f t="shared" si="120"/>
        <v>Highly Suitable</v>
      </c>
      <c r="AF226" s="15">
        <f t="shared" si="123"/>
        <v>0.84299999999999997</v>
      </c>
      <c r="AG226" t="str">
        <f t="shared" si="124"/>
        <v>Very High</v>
      </c>
    </row>
    <row r="227" spans="1:33" x14ac:dyDescent="0.25">
      <c r="A227" t="str">
        <f>INDEX(Aquifer!A:A,MATCH(B227,Aquifer!C:C,0))</f>
        <v>andhra pradesh</v>
      </c>
      <c r="B227" s="19" t="s">
        <v>309</v>
      </c>
      <c r="C227" s="12">
        <v>5.1854454992559997</v>
      </c>
      <c r="D227" s="7">
        <f>INDEX(Aquifer!L:L,MATCH(B227,Aquifer!C:C,0))*100</f>
        <v>132.30069122195593</v>
      </c>
      <c r="E227" s="7">
        <v>64.900000000000006</v>
      </c>
      <c r="F227" s="7">
        <v>65.789020013478137</v>
      </c>
      <c r="G227" s="1">
        <v>19.600000000000001</v>
      </c>
      <c r="H227" s="8">
        <v>91</v>
      </c>
      <c r="I227" s="8">
        <f>INDEX(Aquifer!H:H,MATCH(B227,Aquifer!C:C,0))</f>
        <v>19.34</v>
      </c>
      <c r="J227" s="8">
        <f>INDEX(surface_water_body!E:E,MATCH(B227,surface_water_body!A:A,0))</f>
        <v>0.89319908014174787</v>
      </c>
      <c r="K227" s="8">
        <f>INDEX(Aquifer!J:J,MATCH(B227,Aquifer!C:C,0))*100</f>
        <v>50.180798159017669</v>
      </c>
      <c r="L227" s="8">
        <f>(INDEX(Tariff!D:D,MATCH(Adaptation!A227,Tariff!A:A,0)))*100</f>
        <v>405</v>
      </c>
      <c r="N227" s="8">
        <v>4.8</v>
      </c>
      <c r="O227" s="1">
        <v>92.51</v>
      </c>
      <c r="Q227">
        <f t="shared" si="99"/>
        <v>3</v>
      </c>
      <c r="R227">
        <f t="shared" si="100"/>
        <v>1</v>
      </c>
      <c r="S227">
        <f t="shared" si="101"/>
        <v>3</v>
      </c>
      <c r="T227">
        <f t="shared" si="102"/>
        <v>3</v>
      </c>
      <c r="U227">
        <f t="shared" si="103"/>
        <v>1</v>
      </c>
      <c r="V227">
        <f t="shared" si="104"/>
        <v>1</v>
      </c>
      <c r="W227">
        <f t="shared" si="117"/>
        <v>4</v>
      </c>
      <c r="X227">
        <f t="shared" si="118"/>
        <v>1</v>
      </c>
      <c r="Y227">
        <f t="shared" si="105"/>
        <v>3</v>
      </c>
      <c r="Z227">
        <f t="shared" si="119"/>
        <v>4</v>
      </c>
      <c r="AA227">
        <f t="shared" si="106"/>
        <v>1</v>
      </c>
      <c r="AB227">
        <f t="shared" si="107"/>
        <v>4</v>
      </c>
      <c r="AC227">
        <f t="shared" si="121"/>
        <v>2.4157000000000002</v>
      </c>
      <c r="AD227">
        <f t="shared" si="122"/>
        <v>2</v>
      </c>
      <c r="AE227" t="str">
        <f t="shared" si="120"/>
        <v>Moderatly Suitable</v>
      </c>
      <c r="AF227" s="15">
        <f t="shared" si="123"/>
        <v>0.41199999999999998</v>
      </c>
      <c r="AG227" t="str">
        <f t="shared" si="124"/>
        <v>Moderate</v>
      </c>
    </row>
    <row r="228" spans="1:33" x14ac:dyDescent="0.25">
      <c r="A228" t="str">
        <f>INDEX(Aquifer!A:A,MATCH(B228,Aquifer!C:C,0))</f>
        <v>punjab</v>
      </c>
      <c r="B228" s="19" t="s">
        <v>226</v>
      </c>
      <c r="C228" s="12">
        <v>4.6437930021743004</v>
      </c>
      <c r="D228" s="7">
        <f>INDEX(Aquifer!L:L,MATCH(B228,Aquifer!C:C,0))*100</f>
        <v>195.90140784390692</v>
      </c>
      <c r="E228" s="7">
        <v>95.3</v>
      </c>
      <c r="F228" s="7">
        <v>54.843075881905094</v>
      </c>
      <c r="G228" s="1">
        <v>90.64</v>
      </c>
      <c r="H228" s="8">
        <v>90</v>
      </c>
      <c r="I228" s="8">
        <f>INDEX(Aquifer!H:H,MATCH(B228,Aquifer!C:C,0))</f>
        <v>141.99</v>
      </c>
      <c r="J228" s="8">
        <f>INDEX(surface_water_body!E:E,MATCH(B228,surface_water_body!A:A,0))</f>
        <v>0.26962734667949678</v>
      </c>
      <c r="K228" s="8">
        <f>INDEX(Aquifer!J:J,MATCH(B228,Aquifer!C:C,0))*100</f>
        <v>81.253768033077009</v>
      </c>
      <c r="L228" s="8">
        <f>(INDEX(Tariff!D:D,MATCH(Adaptation!A228,Tariff!A:A,0)))*100</f>
        <v>0</v>
      </c>
      <c r="N228" s="8">
        <v>7.5</v>
      </c>
      <c r="O228" s="1">
        <v>0</v>
      </c>
      <c r="Q228">
        <f t="shared" si="99"/>
        <v>3</v>
      </c>
      <c r="R228">
        <f t="shared" si="100"/>
        <v>3</v>
      </c>
      <c r="S228">
        <f t="shared" si="101"/>
        <v>4</v>
      </c>
      <c r="T228">
        <f t="shared" si="102"/>
        <v>3</v>
      </c>
      <c r="U228">
        <f t="shared" si="103"/>
        <v>4</v>
      </c>
      <c r="V228">
        <f t="shared" si="104"/>
        <v>1</v>
      </c>
      <c r="W228">
        <f t="shared" si="117"/>
        <v>1</v>
      </c>
      <c r="X228">
        <f t="shared" si="118"/>
        <v>1</v>
      </c>
      <c r="Y228">
        <f t="shared" si="105"/>
        <v>4</v>
      </c>
      <c r="Z228">
        <f t="shared" si="119"/>
        <v>1</v>
      </c>
      <c r="AA228">
        <f t="shared" si="106"/>
        <v>2</v>
      </c>
      <c r="AB228">
        <f t="shared" si="107"/>
        <v>1</v>
      </c>
      <c r="AC228">
        <f t="shared" si="121"/>
        <v>2.3323999999999994</v>
      </c>
      <c r="AD228">
        <f t="shared" si="122"/>
        <v>2</v>
      </c>
      <c r="AE228" t="str">
        <f t="shared" si="120"/>
        <v>Moderatly Suitable</v>
      </c>
      <c r="AF228" s="15">
        <f t="shared" si="123"/>
        <v>0.309</v>
      </c>
      <c r="AG228" t="str">
        <f t="shared" si="124"/>
        <v>Low</v>
      </c>
    </row>
    <row r="229" spans="1:33" x14ac:dyDescent="0.25">
      <c r="A229" t="str">
        <f>INDEX(Aquifer!A:A,MATCH(B229,Aquifer!C:C,0))</f>
        <v>uttar pradesh</v>
      </c>
      <c r="B229" s="19" t="s">
        <v>667</v>
      </c>
      <c r="C229" s="13"/>
      <c r="D229" s="7">
        <f>INDEX(Aquifer!L:L,MATCH(B229,Aquifer!C:C,0))*100</f>
        <v>161.31711485965101</v>
      </c>
      <c r="E229" s="7">
        <v>78.900000000000006</v>
      </c>
      <c r="F229" s="7">
        <v>74.095357428330715</v>
      </c>
      <c r="G229" s="1">
        <v>82.46</v>
      </c>
      <c r="H229" s="8">
        <v>26</v>
      </c>
      <c r="I229" s="8">
        <f>INDEX(Aquifer!H:H,MATCH(B229,Aquifer!C:C,0))</f>
        <v>81.73</v>
      </c>
      <c r="J229" s="8">
        <f>INDEX(surface_water_body!E:E,MATCH(B229,surface_water_body!A:A,0))</f>
        <v>0.39700468976246966</v>
      </c>
      <c r="K229" s="8">
        <f>INDEX(Aquifer!J:J,MATCH(B229,Aquifer!C:C,0))*100</f>
        <v>64.969488528549249</v>
      </c>
      <c r="L229" s="8">
        <f>(INDEX(Tariff!D:D,MATCH(Adaptation!A313,Tariff!A:A,0)))*100</f>
        <v>235</v>
      </c>
      <c r="N229" s="8">
        <v>15.6</v>
      </c>
      <c r="O229" s="1">
        <v>94.307782150000008</v>
      </c>
      <c r="Q229">
        <f t="shared" si="99"/>
        <v>1</v>
      </c>
      <c r="R229">
        <f t="shared" si="100"/>
        <v>2</v>
      </c>
      <c r="S229">
        <f t="shared" si="101"/>
        <v>4</v>
      </c>
      <c r="T229">
        <f t="shared" si="102"/>
        <v>4</v>
      </c>
      <c r="U229">
        <f t="shared" si="103"/>
        <v>4</v>
      </c>
      <c r="V229">
        <f t="shared" si="104"/>
        <v>3</v>
      </c>
      <c r="W229">
        <f t="shared" si="117"/>
        <v>2</v>
      </c>
      <c r="X229">
        <f t="shared" si="118"/>
        <v>1</v>
      </c>
      <c r="Y229">
        <f t="shared" si="105"/>
        <v>3</v>
      </c>
      <c r="Z229">
        <f t="shared" si="119"/>
        <v>3</v>
      </c>
      <c r="AA229">
        <f t="shared" si="106"/>
        <v>3</v>
      </c>
      <c r="AB229">
        <f t="shared" si="107"/>
        <v>4</v>
      </c>
      <c r="AC229">
        <f t="shared" si="121"/>
        <v>2.8321999999999998</v>
      </c>
      <c r="AD229">
        <f t="shared" si="122"/>
        <v>3</v>
      </c>
      <c r="AE229" t="str">
        <f t="shared" si="120"/>
        <v>Highly Suitable</v>
      </c>
      <c r="AF229" s="15">
        <f t="shared" si="123"/>
        <v>0.84299999999999997</v>
      </c>
      <c r="AG229" t="str">
        <f t="shared" si="124"/>
        <v>Very High</v>
      </c>
    </row>
    <row r="230" spans="1:33" x14ac:dyDescent="0.25">
      <c r="A230" t="str">
        <f>INDEX(Aquifer!A:A,MATCH(B230,Aquifer!C:C,0))</f>
        <v>uttar pradesh</v>
      </c>
      <c r="B230" s="19" t="s">
        <v>556</v>
      </c>
      <c r="C230" s="12">
        <v>4.7590986394878003</v>
      </c>
      <c r="D230" s="7">
        <f>INDEX(Aquifer!L:L,MATCH(B230,Aquifer!C:C,0))*100</f>
        <v>161.101774607143</v>
      </c>
      <c r="E230" s="7">
        <v>95.2</v>
      </c>
      <c r="F230" s="7">
        <v>69.40945296326187</v>
      </c>
      <c r="G230" s="1">
        <v>82.93</v>
      </c>
      <c r="H230" s="8">
        <v>34</v>
      </c>
      <c r="I230" s="8">
        <f>INDEX(Aquifer!H:H,MATCH(B230,Aquifer!C:C,0))</f>
        <v>100.62</v>
      </c>
      <c r="J230" s="8">
        <f>INDEX(surface_water_body!E:E,MATCH(B230,surface_water_body!A:A,0))</f>
        <v>2.6049258145262833E-3</v>
      </c>
      <c r="K230" s="8">
        <f>INDEX(Aquifer!J:J,MATCH(B230,Aquifer!C:C,0))*100</f>
        <v>72.786572510040102</v>
      </c>
      <c r="L230" s="8">
        <f>(INDEX(Tariff!D:D,MATCH(Adaptation!A521,Tariff!A:A,0)))*100</f>
        <v>155</v>
      </c>
      <c r="N230" s="8">
        <v>9.64</v>
      </c>
      <c r="O230" s="1">
        <v>83.239534550000002</v>
      </c>
      <c r="Q230">
        <f t="shared" si="99"/>
        <v>3</v>
      </c>
      <c r="R230">
        <f t="shared" si="100"/>
        <v>2</v>
      </c>
      <c r="S230">
        <f t="shared" si="101"/>
        <v>4</v>
      </c>
      <c r="T230">
        <f t="shared" si="102"/>
        <v>4</v>
      </c>
      <c r="U230">
        <f t="shared" si="103"/>
        <v>4</v>
      </c>
      <c r="V230">
        <f t="shared" si="104"/>
        <v>3</v>
      </c>
      <c r="W230">
        <f t="shared" si="117"/>
        <v>1</v>
      </c>
      <c r="X230">
        <f t="shared" si="118"/>
        <v>1</v>
      </c>
      <c r="Y230">
        <f t="shared" si="105"/>
        <v>3</v>
      </c>
      <c r="Z230">
        <f t="shared" si="119"/>
        <v>3</v>
      </c>
      <c r="AA230">
        <f t="shared" si="106"/>
        <v>2</v>
      </c>
      <c r="AB230">
        <f t="shared" si="107"/>
        <v>4</v>
      </c>
      <c r="AC230">
        <f t="shared" si="121"/>
        <v>2.8321999999999998</v>
      </c>
      <c r="AD230">
        <f t="shared" si="122"/>
        <v>3</v>
      </c>
      <c r="AE230" t="str">
        <f t="shared" si="120"/>
        <v>Highly Suitable</v>
      </c>
      <c r="AF230" s="15">
        <f t="shared" si="123"/>
        <v>0.84299999999999997</v>
      </c>
      <c r="AG230" t="str">
        <f t="shared" si="124"/>
        <v>Very High</v>
      </c>
    </row>
    <row r="231" spans="1:33" x14ac:dyDescent="0.25">
      <c r="A231" t="str">
        <f>INDEX(Aquifer!A:A,MATCH(B231,Aquifer!C:C,0))</f>
        <v>assam</v>
      </c>
      <c r="B231" s="19" t="s">
        <v>241</v>
      </c>
      <c r="C231" s="12">
        <v>4.6344773955868002</v>
      </c>
      <c r="D231" s="7">
        <f>INDEX(Aquifer!L:L,MATCH(B231,Aquifer!C:C,0))*100</f>
        <v>151.16856747883187</v>
      </c>
      <c r="E231" s="7">
        <v>0.2</v>
      </c>
      <c r="F231" s="7">
        <v>35.529896907216497</v>
      </c>
      <c r="G231" s="1">
        <v>16.939999999999998</v>
      </c>
      <c r="H231" s="8">
        <v>1</v>
      </c>
      <c r="I231" s="8">
        <f>INDEX(Aquifer!H:H,MATCH(B231,Aquifer!C:C,0))</f>
        <v>2.5499999999999998</v>
      </c>
      <c r="J231" s="8">
        <f>INDEX(surface_water_body!E:E,MATCH(B231,surface_water_body!A:A,0))</f>
        <v>31.760423430276653</v>
      </c>
      <c r="K231" s="8">
        <f>INDEX(Aquifer!J:J,MATCH(B231,Aquifer!C:C,0))*100</f>
        <v>34.88771665410701</v>
      </c>
      <c r="L231" s="8">
        <f>(INDEX(Tariff!D:D,MATCH(Adaptation!A231,Tariff!A:A,0)))*100</f>
        <v>0</v>
      </c>
      <c r="N231" s="8">
        <v>1.3</v>
      </c>
      <c r="O231" s="1">
        <v>89.759999999999991</v>
      </c>
      <c r="Q231">
        <f t="shared" si="99"/>
        <v>3</v>
      </c>
      <c r="R231">
        <f t="shared" si="100"/>
        <v>2</v>
      </c>
      <c r="S231">
        <f t="shared" si="101"/>
        <v>1</v>
      </c>
      <c r="T231">
        <f t="shared" si="102"/>
        <v>2</v>
      </c>
      <c r="U231">
        <f t="shared" si="103"/>
        <v>1</v>
      </c>
      <c r="V231">
        <f t="shared" si="104"/>
        <v>4</v>
      </c>
      <c r="W231">
        <f t="shared" si="117"/>
        <v>4</v>
      </c>
      <c r="X231">
        <f t="shared" si="118"/>
        <v>4</v>
      </c>
      <c r="Y231">
        <f t="shared" si="105"/>
        <v>2</v>
      </c>
      <c r="Z231">
        <f t="shared" si="119"/>
        <v>1</v>
      </c>
      <c r="AA231">
        <f t="shared" si="106"/>
        <v>1</v>
      </c>
      <c r="AB231">
        <f t="shared" si="107"/>
        <v>4</v>
      </c>
      <c r="AC231">
        <f t="shared" si="121"/>
        <v>2.4157000000000002</v>
      </c>
      <c r="AD231">
        <f t="shared" si="122"/>
        <v>2</v>
      </c>
      <c r="AE231" t="str">
        <f t="shared" si="120"/>
        <v>Moderatly Suitable</v>
      </c>
      <c r="AF231" s="15">
        <f t="shared" si="123"/>
        <v>0.41199999999999998</v>
      </c>
      <c r="AG231" t="str">
        <f t="shared" si="124"/>
        <v>Moderate</v>
      </c>
    </row>
    <row r="232" spans="1:33" x14ac:dyDescent="0.25">
      <c r="A232" t="str">
        <f>INDEX(Aquifer!A:A,MATCH(B232,Aquifer!C:C,0))</f>
        <v>himachal pradesh</v>
      </c>
      <c r="B232" s="19" t="s">
        <v>548</v>
      </c>
      <c r="C232" s="12">
        <v>4.7475746535293997</v>
      </c>
      <c r="D232" s="7">
        <f>INDEX(Aquifer!L:L,MATCH(B232,Aquifer!C:C,0))*100</f>
        <v>201.77654708938741</v>
      </c>
      <c r="E232" s="7">
        <v>4.5999999999999996</v>
      </c>
      <c r="F232" s="7">
        <v>42.729323777081468</v>
      </c>
      <c r="G232" s="1">
        <v>14.89</v>
      </c>
      <c r="H232" s="8">
        <v>99</v>
      </c>
      <c r="I232" s="8">
        <f>INDEX(Aquifer!H:H,MATCH(B232,Aquifer!C:C,0))</f>
        <v>75.5</v>
      </c>
      <c r="J232" s="8">
        <f>INDEX(surface_water_body!E:E,MATCH(B232,surface_water_body!A:A,0))</f>
        <v>4.5686276832964764E-2</v>
      </c>
      <c r="K232" s="8">
        <f>INDEX(Aquifer!J:J,MATCH(B232,Aquifer!C:C,0))*100</f>
        <v>29.159711133691392</v>
      </c>
      <c r="L232" s="8">
        <f>(INDEX(Tariff!D:D,MATCH(Adaptation!A232,Tariff!A:A,0)))*100</f>
        <v>235</v>
      </c>
      <c r="N232" s="8">
        <v>5.6</v>
      </c>
      <c r="O232" s="1">
        <v>88.31</v>
      </c>
      <c r="Q232">
        <f t="shared" si="99"/>
        <v>3</v>
      </c>
      <c r="R232">
        <f t="shared" si="100"/>
        <v>3</v>
      </c>
      <c r="S232">
        <f t="shared" si="101"/>
        <v>1</v>
      </c>
      <c r="T232">
        <f t="shared" si="102"/>
        <v>2</v>
      </c>
      <c r="U232">
        <f t="shared" si="103"/>
        <v>1</v>
      </c>
      <c r="V232">
        <f t="shared" si="104"/>
        <v>1</v>
      </c>
      <c r="W232">
        <f t="shared" si="117"/>
        <v>2</v>
      </c>
      <c r="X232">
        <f t="shared" si="118"/>
        <v>1</v>
      </c>
      <c r="Y232">
        <f t="shared" si="105"/>
        <v>2</v>
      </c>
      <c r="Z232">
        <f t="shared" si="119"/>
        <v>3</v>
      </c>
      <c r="AA232">
        <f t="shared" si="106"/>
        <v>2</v>
      </c>
      <c r="AB232">
        <f t="shared" si="107"/>
        <v>4</v>
      </c>
      <c r="AC232">
        <f t="shared" si="121"/>
        <v>2.0825</v>
      </c>
      <c r="AD232">
        <f t="shared" si="122"/>
        <v>2</v>
      </c>
      <c r="AE232" t="str">
        <f t="shared" si="120"/>
        <v>Moderatly Suitable</v>
      </c>
      <c r="AF232" s="15">
        <f t="shared" si="123"/>
        <v>0.13400000000000001</v>
      </c>
      <c r="AG232" t="str">
        <f t="shared" si="124"/>
        <v>Very Low</v>
      </c>
    </row>
    <row r="233" spans="1:33" x14ac:dyDescent="0.25">
      <c r="A233" t="str">
        <f>INDEX(Aquifer!A:A,MATCH(B233,Aquifer!C:C,0))</f>
        <v>uttar pradesh</v>
      </c>
      <c r="B233" s="19" t="s">
        <v>310</v>
      </c>
      <c r="C233" s="12">
        <v>5.0484778093614997</v>
      </c>
      <c r="D233" s="7">
        <f>INDEX(Aquifer!L:L,MATCH(B233,Aquifer!C:C,0))*100</f>
        <v>201.77654708938741</v>
      </c>
      <c r="E233" s="7">
        <v>0</v>
      </c>
      <c r="F233" s="7">
        <v>71.298433521788425</v>
      </c>
      <c r="G233" s="1">
        <v>61.47</v>
      </c>
      <c r="H233" s="8">
        <v>5</v>
      </c>
      <c r="I233" s="8">
        <f>INDEX(Aquifer!H:H,MATCH(B233,Aquifer!C:C,0))</f>
        <v>68.069999999999993</v>
      </c>
      <c r="J233" s="8">
        <f>INDEX(surface_water_body!E:E,MATCH(B233,surface_water_body!A:A,0))</f>
        <v>0.1224191381067912</v>
      </c>
      <c r="K233" s="8">
        <f>INDEX(Aquifer!J:J,MATCH(B233,Aquifer!C:C,0))*100</f>
        <v>29.159711133691392</v>
      </c>
      <c r="L233" s="8">
        <f>(INDEX(Tariff!D:D,MATCH(Adaptation!A233,Tariff!A:A,0)))*100</f>
        <v>67.5</v>
      </c>
      <c r="N233" s="8">
        <v>8.9</v>
      </c>
      <c r="O233" s="1">
        <v>72.412461539999995</v>
      </c>
      <c r="Q233">
        <f t="shared" ref="Q233:Q296" si="125">IF(C233&lt;3.75,1,IF(C233&lt;4.5,2,IF(C233&lt;5.25,3,4)))</f>
        <v>3</v>
      </c>
      <c r="R233">
        <f t="shared" ref="R233:R296" si="126">IF(D233&lt;140,1,IF(D233&lt;180,2,IF(D233&lt;220,3,4)))</f>
        <v>3</v>
      </c>
      <c r="S233">
        <f t="shared" ref="S233:S296" si="127">IF(E233&lt;25,1,IF(E233&lt;50,2,IF(E233&lt;75,3,4)))</f>
        <v>1</v>
      </c>
      <c r="T233">
        <f t="shared" ref="T233:T296" si="128">IF(F233&lt;28.5,1,IF(F233&lt;48,2,IF(F233&lt;67.5,3,4)))</f>
        <v>4</v>
      </c>
      <c r="U233">
        <f t="shared" ref="U233:U296" si="129">IF(G233&lt;25,1,IF(G233&lt;50,2,IF(G233&lt;75,3,4)))</f>
        <v>3</v>
      </c>
      <c r="V233">
        <f t="shared" ref="V233:V296" si="130">IF(H233&lt;25,4,IF(H233&lt;50,3,IF(H233&lt;75,2,1)))</f>
        <v>4</v>
      </c>
      <c r="W233">
        <f t="shared" si="117"/>
        <v>3</v>
      </c>
      <c r="X233">
        <f t="shared" si="118"/>
        <v>1</v>
      </c>
      <c r="Y233">
        <f t="shared" ref="Y233:Y296" si="131">IF(K233&lt;25,1,IF(K233&lt;50,2,IF(K233&lt;75,3,4)))</f>
        <v>2</v>
      </c>
      <c r="Z233">
        <f t="shared" si="119"/>
        <v>1</v>
      </c>
      <c r="AA233">
        <f t="shared" ref="AA233:AA296" si="132">IF(N233&lt;5,1,IF(N233&lt;10,2,IF(N233&lt;20,3,4)))</f>
        <v>2</v>
      </c>
      <c r="AB233">
        <f t="shared" ref="AB233:AB296" si="133">IF(O233&lt;35,1,IF(O233&lt;60,2,IF(O233&lt;80,3,4)))</f>
        <v>3</v>
      </c>
      <c r="AC233">
        <f t="shared" si="121"/>
        <v>2.4989999999999997</v>
      </c>
      <c r="AD233">
        <f t="shared" si="122"/>
        <v>2</v>
      </c>
      <c r="AE233" t="str">
        <f t="shared" ref="AE233:AE248" si="134">IF(AD233=1,"Less Suitable",IF(AD233=2,"Moderatly Suitable",IF(AD233=3,"Highly Suitable","Very Highly Suitable")))</f>
        <v>Moderatly Suitable</v>
      </c>
      <c r="AF233" s="15">
        <f t="shared" si="123"/>
        <v>0.48599999999999999</v>
      </c>
      <c r="AG233" t="str">
        <f t="shared" si="124"/>
        <v>Moderate</v>
      </c>
    </row>
    <row r="234" spans="1:33" x14ac:dyDescent="0.25">
      <c r="A234" t="str">
        <f>INDEX(Aquifer!A:A,MATCH(B234,Aquifer!C:C,0))</f>
        <v>rajasthan</v>
      </c>
      <c r="B234" s="19" t="s">
        <v>82</v>
      </c>
      <c r="C234" s="13">
        <v>4.9800000000000004</v>
      </c>
      <c r="D234" s="7">
        <f>INDEX(Aquifer!L:L,MATCH(B234,Aquifer!C:C,0))*100</f>
        <v>156.45737216455208</v>
      </c>
      <c r="E234" s="7">
        <v>64.2</v>
      </c>
      <c r="F234" s="7">
        <v>79.123123693710809</v>
      </c>
      <c r="G234" s="1">
        <v>6.98</v>
      </c>
      <c r="H234" s="8">
        <v>41</v>
      </c>
      <c r="I234" s="8">
        <f>INDEX(Aquifer!H:H,MATCH(B234,Aquifer!C:C,0))</f>
        <v>61.08</v>
      </c>
      <c r="J234" s="8">
        <f>INDEX(surface_water_body!E:E,MATCH(B234,surface_water_body!A:A,0))</f>
        <v>0</v>
      </c>
      <c r="K234" s="8">
        <f>INDEX(Aquifer!J:J,MATCH(B234,Aquifer!C:C,0))*100</f>
        <v>85.924087588226726</v>
      </c>
      <c r="L234" s="8">
        <f>(INDEX(Tariff!D:D,MATCH(Adaptation!A234,Tariff!A:A,0)))*100</f>
        <v>67.5</v>
      </c>
      <c r="N234" s="8">
        <v>18.12</v>
      </c>
      <c r="O234" s="1">
        <v>29.034236180000001</v>
      </c>
      <c r="Q234">
        <f t="shared" si="125"/>
        <v>3</v>
      </c>
      <c r="R234">
        <f t="shared" si="126"/>
        <v>2</v>
      </c>
      <c r="S234">
        <f t="shared" si="127"/>
        <v>3</v>
      </c>
      <c r="T234">
        <f t="shared" si="128"/>
        <v>4</v>
      </c>
      <c r="U234">
        <f t="shared" si="129"/>
        <v>1</v>
      </c>
      <c r="V234">
        <f t="shared" si="130"/>
        <v>3</v>
      </c>
      <c r="W234">
        <f t="shared" si="117"/>
        <v>3</v>
      </c>
      <c r="X234">
        <f t="shared" si="118"/>
        <v>1</v>
      </c>
      <c r="Y234">
        <f t="shared" si="131"/>
        <v>4</v>
      </c>
      <c r="Z234">
        <f t="shared" si="119"/>
        <v>1</v>
      </c>
      <c r="AA234">
        <f t="shared" si="132"/>
        <v>3</v>
      </c>
      <c r="AB234">
        <f t="shared" si="133"/>
        <v>1</v>
      </c>
      <c r="AC234">
        <f t="shared" si="121"/>
        <v>2.4156999999999997</v>
      </c>
      <c r="AD234">
        <f t="shared" si="122"/>
        <v>2</v>
      </c>
      <c r="AE234" t="str">
        <f t="shared" si="134"/>
        <v>Moderatly Suitable</v>
      </c>
      <c r="AF234" s="15">
        <f t="shared" si="123"/>
        <v>0.39700000000000002</v>
      </c>
      <c r="AG234" t="str">
        <f t="shared" si="124"/>
        <v>Low</v>
      </c>
    </row>
    <row r="235" spans="1:33" x14ac:dyDescent="0.25">
      <c r="A235" t="str">
        <f>INDEX(Aquifer!A:A,MATCH(B235,Aquifer!C:C,0))</f>
        <v>uttar pradesh</v>
      </c>
      <c r="B235" s="19" t="s">
        <v>534</v>
      </c>
      <c r="C235" s="12">
        <v>4.9600514983156003</v>
      </c>
      <c r="D235" s="7">
        <f>INDEX(Aquifer!L:L,MATCH(B235,Aquifer!C:C,0))*100</f>
        <v>162.49926231926821</v>
      </c>
      <c r="E235" s="7">
        <v>84.1</v>
      </c>
      <c r="F235" s="7">
        <v>74.653067671548158</v>
      </c>
      <c r="G235" s="1">
        <v>76.449999999999989</v>
      </c>
      <c r="H235" s="8">
        <v>13</v>
      </c>
      <c r="I235" s="8">
        <f>INDEX(Aquifer!H:H,MATCH(B235,Aquifer!C:C,0))</f>
        <v>87.78</v>
      </c>
      <c r="J235" s="8">
        <f>INDEX(surface_water_body!E:E,MATCH(B235,surface_water_body!A:A,0))</f>
        <v>7.2842071364960473E-2</v>
      </c>
      <c r="K235" s="8">
        <f>INDEX(Aquifer!J:J,MATCH(B235,Aquifer!C:C,0))*100</f>
        <v>66.591126422929307</v>
      </c>
      <c r="L235" s="8">
        <f>(INDEX(Tariff!D:D,MATCH(Adaptation!A642,Tariff!A:A,0)))*100</f>
        <v>0</v>
      </c>
      <c r="N235" s="8">
        <v>9</v>
      </c>
      <c r="O235" s="1">
        <v>99.104407945000005</v>
      </c>
      <c r="Q235">
        <f t="shared" si="125"/>
        <v>3</v>
      </c>
      <c r="R235">
        <f t="shared" si="126"/>
        <v>2</v>
      </c>
      <c r="S235">
        <f t="shared" si="127"/>
        <v>4</v>
      </c>
      <c r="T235">
        <f t="shared" si="128"/>
        <v>4</v>
      </c>
      <c r="U235">
        <f t="shared" si="129"/>
        <v>4</v>
      </c>
      <c r="V235">
        <f t="shared" si="130"/>
        <v>4</v>
      </c>
      <c r="W235">
        <f t="shared" si="117"/>
        <v>2</v>
      </c>
      <c r="X235">
        <f t="shared" si="118"/>
        <v>1</v>
      </c>
      <c r="Y235">
        <f t="shared" si="131"/>
        <v>3</v>
      </c>
      <c r="Z235">
        <f t="shared" si="119"/>
        <v>1</v>
      </c>
      <c r="AA235">
        <f t="shared" si="132"/>
        <v>2</v>
      </c>
      <c r="AB235">
        <f t="shared" si="133"/>
        <v>4</v>
      </c>
      <c r="AC235">
        <f t="shared" si="121"/>
        <v>2.8321999999999998</v>
      </c>
      <c r="AD235">
        <f t="shared" si="122"/>
        <v>3</v>
      </c>
      <c r="AE235" t="str">
        <f t="shared" si="134"/>
        <v>Highly Suitable</v>
      </c>
      <c r="AF235" s="15">
        <f t="shared" si="123"/>
        <v>0.84299999999999997</v>
      </c>
      <c r="AG235" t="str">
        <f t="shared" si="124"/>
        <v>Very High</v>
      </c>
    </row>
    <row r="236" spans="1:33" x14ac:dyDescent="0.25">
      <c r="A236" t="str">
        <f>INDEX(Aquifer!A:A,MATCH(B236,Aquifer!C:C,0))</f>
        <v>west bengal</v>
      </c>
      <c r="B236" s="19" t="s">
        <v>440</v>
      </c>
      <c r="C236" s="13">
        <v>4.51</v>
      </c>
      <c r="D236" s="7">
        <f>INDEX(Aquifer!L:L,MATCH(B236,Aquifer!C:C,0))*100</f>
        <v>228.01026228823318</v>
      </c>
      <c r="E236" s="7">
        <v>18.399999999999999</v>
      </c>
      <c r="F236" s="7">
        <v>47.05248345857909</v>
      </c>
      <c r="G236" s="1">
        <v>63.249999999999993</v>
      </c>
      <c r="H236" s="8">
        <v>63</v>
      </c>
      <c r="I236" s="8">
        <f>INDEX(Aquifer!H:H,MATCH(B236,Aquifer!C:C,0))</f>
        <v>60.09</v>
      </c>
      <c r="J236" s="8">
        <f>INDEX(surface_water_body!E:E,MATCH(B236,surface_water_body!A:A,0))</f>
        <v>4.8556687269128371</v>
      </c>
      <c r="K236" s="8">
        <f>INDEX(Aquifer!J:J,MATCH(B236,Aquifer!C:C,0))*100</f>
        <v>84.134938195386397</v>
      </c>
      <c r="L236" s="8">
        <f>(INDEX(Tariff!D:D,MATCH(Adaptation!A140,Tariff!A:A,0)))*100</f>
        <v>150</v>
      </c>
      <c r="N236" s="8">
        <v>6.62</v>
      </c>
      <c r="O236" s="1">
        <v>93.878440029999993</v>
      </c>
      <c r="Q236">
        <f t="shared" si="125"/>
        <v>3</v>
      </c>
      <c r="R236">
        <f t="shared" si="126"/>
        <v>4</v>
      </c>
      <c r="S236">
        <f t="shared" si="127"/>
        <v>1</v>
      </c>
      <c r="T236">
        <f t="shared" si="128"/>
        <v>2</v>
      </c>
      <c r="U236">
        <f t="shared" si="129"/>
        <v>3</v>
      </c>
      <c r="V236">
        <f t="shared" si="130"/>
        <v>2</v>
      </c>
      <c r="W236">
        <f t="shared" si="117"/>
        <v>3</v>
      </c>
      <c r="X236">
        <f t="shared" si="118"/>
        <v>3</v>
      </c>
      <c r="Y236">
        <f t="shared" si="131"/>
        <v>4</v>
      </c>
      <c r="Z236">
        <f t="shared" si="119"/>
        <v>3</v>
      </c>
      <c r="AA236">
        <f t="shared" si="132"/>
        <v>2</v>
      </c>
      <c r="AB236">
        <f t="shared" si="133"/>
        <v>4</v>
      </c>
      <c r="AC236">
        <f t="shared" si="121"/>
        <v>2.8321999999999998</v>
      </c>
      <c r="AD236">
        <f t="shared" si="122"/>
        <v>3</v>
      </c>
      <c r="AE236" t="str">
        <f t="shared" si="134"/>
        <v>Highly Suitable</v>
      </c>
      <c r="AF236" s="15">
        <f t="shared" si="123"/>
        <v>0.84299999999999997</v>
      </c>
      <c r="AG236" t="str">
        <f t="shared" si="124"/>
        <v>Very High</v>
      </c>
    </row>
    <row r="237" spans="1:33" x14ac:dyDescent="0.25">
      <c r="A237" t="str">
        <f>INDEX(Aquifer!A:A,MATCH(B237,Aquifer!C:C,0))</f>
        <v>west bengal</v>
      </c>
      <c r="B237" s="19" t="s">
        <v>605</v>
      </c>
      <c r="C237" s="12">
        <v>4.6823213760193996</v>
      </c>
      <c r="D237" s="7">
        <f>INDEX(Aquifer!L:L,MATCH(B237,Aquifer!C:C,0))*100</f>
        <v>224.12147637044484</v>
      </c>
      <c r="E237" s="7">
        <v>25.8</v>
      </c>
      <c r="F237" s="7">
        <v>41.978405496782642</v>
      </c>
      <c r="G237" s="1">
        <v>94.13</v>
      </c>
      <c r="H237" s="8">
        <v>11</v>
      </c>
      <c r="I237" s="8">
        <f>INDEX(Aquifer!H:H,MATCH(B237,Aquifer!C:C,0))</f>
        <v>67.900000000000006</v>
      </c>
      <c r="J237" s="8">
        <f>INDEX(surface_water_body!E:E,MATCH(B237,surface_water_body!A:A,0))</f>
        <v>1.7252781105065835</v>
      </c>
      <c r="K237" s="8">
        <f>INDEX(Aquifer!J:J,MATCH(B237,Aquifer!C:C,0))*100</f>
        <v>59.693059163208495</v>
      </c>
      <c r="L237" s="8">
        <f>(INDEX(Tariff!D:D,MATCH(Adaptation!A441,Tariff!A:A,0)))*100</f>
        <v>0</v>
      </c>
      <c r="N237" s="8">
        <v>5.0999999999999996</v>
      </c>
      <c r="O237" s="1">
        <v>98.070237774999995</v>
      </c>
      <c r="Q237">
        <f t="shared" si="125"/>
        <v>3</v>
      </c>
      <c r="R237">
        <f t="shared" si="126"/>
        <v>4</v>
      </c>
      <c r="S237">
        <f t="shared" si="127"/>
        <v>2</v>
      </c>
      <c r="T237">
        <f t="shared" si="128"/>
        <v>2</v>
      </c>
      <c r="U237">
        <f t="shared" si="129"/>
        <v>4</v>
      </c>
      <c r="V237">
        <f t="shared" si="130"/>
        <v>4</v>
      </c>
      <c r="W237">
        <f t="shared" si="117"/>
        <v>3</v>
      </c>
      <c r="X237">
        <f t="shared" si="118"/>
        <v>2</v>
      </c>
      <c r="Y237">
        <f t="shared" si="131"/>
        <v>3</v>
      </c>
      <c r="Z237">
        <f t="shared" si="119"/>
        <v>1</v>
      </c>
      <c r="AA237">
        <f t="shared" si="132"/>
        <v>2</v>
      </c>
      <c r="AB237">
        <f t="shared" si="133"/>
        <v>4</v>
      </c>
      <c r="AC237">
        <f t="shared" si="121"/>
        <v>2.8321999999999998</v>
      </c>
      <c r="AD237">
        <f t="shared" si="122"/>
        <v>3</v>
      </c>
      <c r="AE237" t="str">
        <f t="shared" si="134"/>
        <v>Highly Suitable</v>
      </c>
      <c r="AF237" s="15">
        <f t="shared" si="123"/>
        <v>0.84299999999999997</v>
      </c>
      <c r="AG237" t="str">
        <f t="shared" si="124"/>
        <v>Very High</v>
      </c>
    </row>
    <row r="238" spans="1:33" x14ac:dyDescent="0.25">
      <c r="A238" t="str">
        <f>INDEX(Aquifer!A:A,MATCH(B238,Aquifer!C:C,0))</f>
        <v>gujarat</v>
      </c>
      <c r="B238" s="19" t="s">
        <v>181</v>
      </c>
      <c r="C238" s="13">
        <v>5.5</v>
      </c>
      <c r="D238" s="7">
        <f>INDEX(Aquifer!L:L,MATCH(B238,Aquifer!C:C,0))*100</f>
        <v>157.5743713374718</v>
      </c>
      <c r="E238" s="7">
        <v>58.2</v>
      </c>
      <c r="F238" s="7">
        <v>84.838297350773047</v>
      </c>
      <c r="G238" s="1">
        <v>98.99</v>
      </c>
      <c r="H238" s="8">
        <v>100</v>
      </c>
      <c r="I238" s="8">
        <f>INDEX(Aquifer!H:H,MATCH(B238,Aquifer!C:C,0))</f>
        <v>45.85</v>
      </c>
      <c r="J238" s="8">
        <f>INDEX(surface_water_body!E:E,MATCH(B238,surface_water_body!A:A,0))</f>
        <v>0.68158152922943016</v>
      </c>
      <c r="K238" s="8">
        <f>INDEX(Aquifer!J:J,MATCH(B238,Aquifer!C:C,0))*100</f>
        <v>66.455180548546551</v>
      </c>
      <c r="L238" s="8">
        <f>(INDEX(Tariff!D:D,MATCH(Adaptation!A214,Tariff!A:A,0)))*100</f>
        <v>235</v>
      </c>
      <c r="N238" s="8">
        <v>9.7342533803719054</v>
      </c>
      <c r="O238" s="1">
        <v>78.45</v>
      </c>
      <c r="Q238">
        <f t="shared" si="125"/>
        <v>4</v>
      </c>
      <c r="R238">
        <f t="shared" si="126"/>
        <v>2</v>
      </c>
      <c r="S238">
        <f t="shared" si="127"/>
        <v>3</v>
      </c>
      <c r="T238">
        <f t="shared" si="128"/>
        <v>4</v>
      </c>
      <c r="U238">
        <f t="shared" si="129"/>
        <v>4</v>
      </c>
      <c r="V238">
        <f t="shared" si="130"/>
        <v>1</v>
      </c>
      <c r="W238">
        <f t="shared" si="117"/>
        <v>4</v>
      </c>
      <c r="X238">
        <f t="shared" si="118"/>
        <v>1</v>
      </c>
      <c r="Y238">
        <f t="shared" si="131"/>
        <v>3</v>
      </c>
      <c r="Z238">
        <f t="shared" si="119"/>
        <v>3</v>
      </c>
      <c r="AA238">
        <f t="shared" si="132"/>
        <v>2</v>
      </c>
      <c r="AB238">
        <f t="shared" si="133"/>
        <v>3</v>
      </c>
      <c r="AC238">
        <f t="shared" si="121"/>
        <v>2.8321999999999994</v>
      </c>
      <c r="AD238">
        <f t="shared" si="122"/>
        <v>3</v>
      </c>
      <c r="AE238" t="str">
        <f t="shared" si="134"/>
        <v>Highly Suitable</v>
      </c>
      <c r="AF238" s="15">
        <f t="shared" si="123"/>
        <v>0.83799999999999997</v>
      </c>
      <c r="AG238" t="str">
        <f t="shared" si="124"/>
        <v>Very High</v>
      </c>
    </row>
    <row r="239" spans="1:33" x14ac:dyDescent="0.25">
      <c r="A239" t="str">
        <f>INDEX(Aquifer!A:A,MATCH(B239,Aquifer!C:C,0))</f>
        <v>haryana</v>
      </c>
      <c r="B239" s="19" t="s">
        <v>203</v>
      </c>
      <c r="C239" s="12">
        <v>4.8145863740205002</v>
      </c>
      <c r="D239" s="7">
        <f>INDEX(Aquifer!L:L,MATCH(B239,Aquifer!C:C,0))*100</f>
        <v>202.71018260851901</v>
      </c>
      <c r="E239" s="7">
        <v>100</v>
      </c>
      <c r="F239" s="7">
        <v>80.037939588501388</v>
      </c>
      <c r="G239" s="1">
        <v>61.47</v>
      </c>
      <c r="H239" s="8">
        <v>94</v>
      </c>
      <c r="I239" s="8">
        <f>INDEX(Aquifer!H:H,MATCH(B239,Aquifer!C:C,0))</f>
        <v>193.81</v>
      </c>
      <c r="J239" s="8">
        <f>INDEX(surface_water_body!E:E,MATCH(B239,surface_water_body!A:A,0))</f>
        <v>4.0997963628248868E-2</v>
      </c>
      <c r="K239" s="8">
        <f>INDEX(Aquifer!J:J,MATCH(B239,Aquifer!C:C,0))*100</f>
        <v>84.689752455660496</v>
      </c>
      <c r="L239" s="8">
        <f>(INDEX(Tariff!D:D,MATCH(Adaptation!A287,Tariff!A:A,0)))*100</f>
        <v>195</v>
      </c>
      <c r="N239" s="8">
        <v>24.6</v>
      </c>
      <c r="O239" s="1">
        <v>67.08</v>
      </c>
      <c r="Q239">
        <f t="shared" si="125"/>
        <v>3</v>
      </c>
      <c r="R239">
        <f t="shared" si="126"/>
        <v>3</v>
      </c>
      <c r="S239">
        <f t="shared" si="127"/>
        <v>4</v>
      </c>
      <c r="T239">
        <f t="shared" si="128"/>
        <v>4</v>
      </c>
      <c r="U239">
        <f t="shared" si="129"/>
        <v>3</v>
      </c>
      <c r="V239">
        <f t="shared" si="130"/>
        <v>1</v>
      </c>
      <c r="W239">
        <f t="shared" si="117"/>
        <v>1</v>
      </c>
      <c r="X239">
        <f t="shared" si="118"/>
        <v>1</v>
      </c>
      <c r="Y239">
        <f t="shared" si="131"/>
        <v>4</v>
      </c>
      <c r="Z239">
        <f t="shared" si="119"/>
        <v>3</v>
      </c>
      <c r="AA239">
        <f t="shared" si="132"/>
        <v>4</v>
      </c>
      <c r="AB239">
        <f t="shared" si="133"/>
        <v>3</v>
      </c>
      <c r="AC239">
        <f t="shared" si="121"/>
        <v>2.8321999999999994</v>
      </c>
      <c r="AD239">
        <f t="shared" si="122"/>
        <v>3</v>
      </c>
      <c r="AE239" t="str">
        <f t="shared" si="134"/>
        <v>Highly Suitable</v>
      </c>
      <c r="AF239" s="15">
        <f t="shared" si="123"/>
        <v>0.83799999999999997</v>
      </c>
      <c r="AG239" t="str">
        <f t="shared" si="124"/>
        <v>Very High</v>
      </c>
    </row>
    <row r="240" spans="1:33" x14ac:dyDescent="0.25">
      <c r="A240" t="str">
        <f>INDEX(Aquifer!A:A,MATCH(B240,Aquifer!C:C,0))</f>
        <v>karnataka</v>
      </c>
      <c r="B240" s="19" t="s">
        <v>343</v>
      </c>
      <c r="C240" s="12">
        <v>5.3026355456965</v>
      </c>
      <c r="D240" s="7">
        <f>INDEX(Aquifer!L:L,MATCH(B240,Aquifer!C:C,0))*100</f>
        <v>129.64468613061612</v>
      </c>
      <c r="E240" s="7">
        <v>15.3</v>
      </c>
      <c r="F240" s="7">
        <v>47.072903449071404</v>
      </c>
      <c r="G240" s="1">
        <v>49.76</v>
      </c>
      <c r="H240" s="8">
        <v>97</v>
      </c>
      <c r="I240" s="8">
        <f>INDEX(Aquifer!H:H,MATCH(B240,Aquifer!C:C,0))</f>
        <v>71.349999999999994</v>
      </c>
      <c r="J240" s="8">
        <f>INDEX(surface_water_body!E:E,MATCH(B240,surface_water_body!A:A,0))</f>
        <v>7.7645296012443454</v>
      </c>
      <c r="K240" s="8">
        <f>INDEX(Aquifer!J:J,MATCH(B240,Aquifer!C:C,0))*100</f>
        <v>62.88873260267853</v>
      </c>
      <c r="L240" s="8">
        <f>(INDEX(Tariff!D:D,MATCH(Adaptation!A240,Tariff!A:A,0)))*100</f>
        <v>0</v>
      </c>
      <c r="N240" s="8">
        <v>9.8000000000000007</v>
      </c>
      <c r="O240" s="1">
        <v>92.11999999999999</v>
      </c>
      <c r="Q240">
        <f t="shared" si="125"/>
        <v>4</v>
      </c>
      <c r="R240">
        <f t="shared" si="126"/>
        <v>1</v>
      </c>
      <c r="S240">
        <f t="shared" si="127"/>
        <v>1</v>
      </c>
      <c r="T240">
        <f t="shared" si="128"/>
        <v>2</v>
      </c>
      <c r="U240">
        <f t="shared" si="129"/>
        <v>2</v>
      </c>
      <c r="V240">
        <f t="shared" si="130"/>
        <v>1</v>
      </c>
      <c r="W240">
        <f t="shared" si="117"/>
        <v>2</v>
      </c>
      <c r="X240">
        <f t="shared" si="118"/>
        <v>4</v>
      </c>
      <c r="Y240">
        <f t="shared" si="131"/>
        <v>3</v>
      </c>
      <c r="Z240">
        <f t="shared" si="119"/>
        <v>1</v>
      </c>
      <c r="AA240">
        <f t="shared" si="132"/>
        <v>2</v>
      </c>
      <c r="AB240">
        <f t="shared" si="133"/>
        <v>4</v>
      </c>
      <c r="AC240">
        <f t="shared" si="121"/>
        <v>2.2491000000000003</v>
      </c>
      <c r="AD240">
        <f t="shared" si="122"/>
        <v>2</v>
      </c>
      <c r="AE240" t="str">
        <f t="shared" si="134"/>
        <v>Moderatly Suitable</v>
      </c>
      <c r="AF240" s="15">
        <f t="shared" si="123"/>
        <v>0.28899999999999998</v>
      </c>
      <c r="AG240" t="str">
        <f t="shared" si="124"/>
        <v>Low</v>
      </c>
    </row>
    <row r="241" spans="1:37" x14ac:dyDescent="0.25">
      <c r="A241" t="str">
        <f>INDEX(Aquifer!A:A,MATCH(B241,Aquifer!C:C,0))</f>
        <v>karnataka</v>
      </c>
      <c r="B241" s="19" t="s">
        <v>65</v>
      </c>
      <c r="C241" s="12">
        <v>5.4534573270206996</v>
      </c>
      <c r="D241" s="7">
        <f>INDEX(Aquifer!L:L,MATCH(B241,Aquifer!C:C,0))*100</f>
        <v>124.91295124757058</v>
      </c>
      <c r="E241" s="7">
        <v>50.4</v>
      </c>
      <c r="F241" s="7">
        <v>72.692537529652498</v>
      </c>
      <c r="G241" s="1">
        <v>37.31</v>
      </c>
      <c r="H241" s="8">
        <v>2</v>
      </c>
      <c r="I241" s="8">
        <f>INDEX(Aquifer!H:H,MATCH(B241,Aquifer!C:C,0))</f>
        <v>27.46</v>
      </c>
      <c r="J241" s="8">
        <f>INDEX(surface_water_body!E:E,MATCH(B241,surface_water_body!A:A,0))</f>
        <v>0.29686955787386476</v>
      </c>
      <c r="K241" s="8">
        <f>INDEX(Aquifer!J:J,MATCH(B241,Aquifer!C:C,0))*100</f>
        <v>61.18016774382464</v>
      </c>
      <c r="L241" s="8">
        <f>(INDEX(Tariff!D:D,MATCH(Adaptation!A77,Tariff!A:A,0)))*100</f>
        <v>150</v>
      </c>
      <c r="N241" s="8">
        <v>8.5</v>
      </c>
      <c r="O241" s="1">
        <v>72.28</v>
      </c>
      <c r="Q241">
        <f t="shared" si="125"/>
        <v>4</v>
      </c>
      <c r="R241">
        <f t="shared" si="126"/>
        <v>1</v>
      </c>
      <c r="S241">
        <f t="shared" si="127"/>
        <v>3</v>
      </c>
      <c r="T241">
        <f t="shared" si="128"/>
        <v>4</v>
      </c>
      <c r="U241">
        <f t="shared" si="129"/>
        <v>2</v>
      </c>
      <c r="V241">
        <f t="shared" si="130"/>
        <v>4</v>
      </c>
      <c r="W241">
        <f t="shared" si="117"/>
        <v>4</v>
      </c>
      <c r="X241">
        <f t="shared" si="118"/>
        <v>1</v>
      </c>
      <c r="Y241">
        <f t="shared" si="131"/>
        <v>3</v>
      </c>
      <c r="Z241">
        <f t="shared" si="119"/>
        <v>3</v>
      </c>
      <c r="AA241">
        <f t="shared" si="132"/>
        <v>2</v>
      </c>
      <c r="AB241">
        <f t="shared" si="133"/>
        <v>3</v>
      </c>
      <c r="AC241">
        <f t="shared" si="121"/>
        <v>2.8321999999999994</v>
      </c>
      <c r="AD241">
        <f t="shared" si="122"/>
        <v>3</v>
      </c>
      <c r="AE241" t="str">
        <f t="shared" si="134"/>
        <v>Highly Suitable</v>
      </c>
      <c r="AF241" s="15">
        <f t="shared" si="123"/>
        <v>0.83799999999999997</v>
      </c>
      <c r="AG241" t="str">
        <f t="shared" si="124"/>
        <v>Very High</v>
      </c>
    </row>
    <row r="242" spans="1:37" x14ac:dyDescent="0.25">
      <c r="A242" t="str">
        <f>INDEX(Aquifer!A:A,MATCH(B242,Aquifer!C:C,0))</f>
        <v>karnataka</v>
      </c>
      <c r="B242" s="19" t="s">
        <v>143</v>
      </c>
      <c r="C242" s="13">
        <v>5.39</v>
      </c>
      <c r="D242" s="7">
        <f>INDEX(Aquifer!L:L,MATCH(B242,Aquifer!C:C,0))*100</f>
        <v>145.18020925469946</v>
      </c>
      <c r="E242" s="7">
        <v>28</v>
      </c>
      <c r="F242" s="7">
        <v>62.221801904041364</v>
      </c>
      <c r="G242" s="1">
        <v>57.16</v>
      </c>
      <c r="H242" s="8">
        <v>100</v>
      </c>
      <c r="I242" s="8">
        <f>INDEX(Aquifer!H:H,MATCH(B242,Aquifer!C:C,0))</f>
        <v>60.99</v>
      </c>
      <c r="J242" s="8">
        <f>INDEX(surface_water_body!E:E,MATCH(B242,surface_water_body!A:A,0))</f>
        <v>0.39199990925767819</v>
      </c>
      <c r="K242" s="8">
        <f>INDEX(Aquifer!J:J,MATCH(B242,Aquifer!C:C,0))*100</f>
        <v>77.599576218783241</v>
      </c>
      <c r="L242" s="8">
        <f>(INDEX(Tariff!D:D,MATCH(Adaptation!A242,Tariff!A:A,0)))*100</f>
        <v>67.5</v>
      </c>
      <c r="N242" s="8">
        <v>10.7</v>
      </c>
      <c r="O242" s="1">
        <v>76.039999999999992</v>
      </c>
      <c r="Q242">
        <f t="shared" si="125"/>
        <v>4</v>
      </c>
      <c r="R242">
        <f t="shared" si="126"/>
        <v>2</v>
      </c>
      <c r="S242">
        <f t="shared" si="127"/>
        <v>2</v>
      </c>
      <c r="T242">
        <f t="shared" si="128"/>
        <v>3</v>
      </c>
      <c r="U242">
        <f t="shared" si="129"/>
        <v>3</v>
      </c>
      <c r="V242">
        <f t="shared" si="130"/>
        <v>1</v>
      </c>
      <c r="W242">
        <f t="shared" si="117"/>
        <v>3</v>
      </c>
      <c r="X242">
        <f t="shared" si="118"/>
        <v>1</v>
      </c>
      <c r="Y242">
        <f t="shared" si="131"/>
        <v>4</v>
      </c>
      <c r="Z242">
        <f t="shared" si="119"/>
        <v>1</v>
      </c>
      <c r="AA242">
        <f t="shared" si="132"/>
        <v>3</v>
      </c>
      <c r="AB242">
        <f t="shared" si="133"/>
        <v>3</v>
      </c>
      <c r="AC242">
        <f t="shared" si="121"/>
        <v>2.4989999999999997</v>
      </c>
      <c r="AD242">
        <f t="shared" si="122"/>
        <v>2</v>
      </c>
      <c r="AE242" t="str">
        <f t="shared" si="134"/>
        <v>Moderatly Suitable</v>
      </c>
      <c r="AF242" s="15">
        <f t="shared" si="123"/>
        <v>0.48599999999999999</v>
      </c>
      <c r="AG242" t="str">
        <f t="shared" si="124"/>
        <v>Moderate</v>
      </c>
    </row>
    <row r="243" spans="1:37" x14ac:dyDescent="0.25">
      <c r="A243" t="str">
        <f>INDEX(Aquifer!A:A,MATCH(B243,Aquifer!C:C,0))</f>
        <v>madhya pradesh</v>
      </c>
      <c r="B243" s="19" t="s">
        <v>157</v>
      </c>
      <c r="C243" s="12">
        <v>5.2477311060191996</v>
      </c>
      <c r="D243" s="7">
        <f>INDEX(Aquifer!L:L,MATCH(B243,Aquifer!C:C,0))*100</f>
        <v>197.77676656048885</v>
      </c>
      <c r="E243" s="7">
        <v>47.2</v>
      </c>
      <c r="F243" s="7">
        <v>69.80695491207193</v>
      </c>
      <c r="G243" s="1">
        <v>61.360000000000007</v>
      </c>
      <c r="H243" s="8">
        <v>100</v>
      </c>
      <c r="I243" s="8">
        <f>INDEX(Aquifer!H:H,MATCH(B243,Aquifer!C:C,0))</f>
        <v>64.959999999999994</v>
      </c>
      <c r="J243" s="8">
        <f>INDEX(surface_water_body!E:E,MATCH(B243,surface_water_body!A:A,0))</f>
        <v>1.087311046265858</v>
      </c>
      <c r="K243" s="8">
        <f>INDEX(Aquifer!J:J,MATCH(B243,Aquifer!C:C,0))*100</f>
        <v>53.65317724798102</v>
      </c>
      <c r="L243" s="8">
        <f>(INDEX(Tariff!D:D,MATCH(Adaptation!A226,Tariff!A:A,0)))*100</f>
        <v>195</v>
      </c>
      <c r="N243" s="8">
        <v>12.1</v>
      </c>
      <c r="O243" s="1">
        <v>70.009999999999991</v>
      </c>
      <c r="Q243">
        <f t="shared" si="125"/>
        <v>3</v>
      </c>
      <c r="R243">
        <f t="shared" si="126"/>
        <v>3</v>
      </c>
      <c r="S243">
        <f t="shared" si="127"/>
        <v>2</v>
      </c>
      <c r="T243">
        <f t="shared" si="128"/>
        <v>4</v>
      </c>
      <c r="U243">
        <f t="shared" si="129"/>
        <v>3</v>
      </c>
      <c r="V243">
        <f t="shared" si="130"/>
        <v>1</v>
      </c>
      <c r="W243">
        <f t="shared" si="117"/>
        <v>3</v>
      </c>
      <c r="X243">
        <f t="shared" si="118"/>
        <v>2</v>
      </c>
      <c r="Y243">
        <f t="shared" si="131"/>
        <v>3</v>
      </c>
      <c r="Z243">
        <f t="shared" si="119"/>
        <v>3</v>
      </c>
      <c r="AA243">
        <f t="shared" si="132"/>
        <v>3</v>
      </c>
      <c r="AB243">
        <f t="shared" si="133"/>
        <v>3</v>
      </c>
      <c r="AC243">
        <f t="shared" si="121"/>
        <v>2.7489000000000008</v>
      </c>
      <c r="AD243">
        <f t="shared" si="122"/>
        <v>3</v>
      </c>
      <c r="AE243" t="str">
        <f t="shared" si="134"/>
        <v>Highly Suitable</v>
      </c>
      <c r="AF243" s="15">
        <f t="shared" si="123"/>
        <v>0.83699999999999997</v>
      </c>
      <c r="AG243" t="str">
        <f t="shared" si="124"/>
        <v>Very High</v>
      </c>
    </row>
    <row r="244" spans="1:37" x14ac:dyDescent="0.25">
      <c r="A244" t="str">
        <f>INDEX(Aquifer!A:A,MATCH(B244,Aquifer!C:C,0))</f>
        <v>bihar</v>
      </c>
      <c r="B244" s="19" t="s">
        <v>459</v>
      </c>
      <c r="C244" s="12">
        <v>4.6875948207314</v>
      </c>
      <c r="D244" s="7">
        <f>INDEX(Aquifer!L:L,MATCH(B244,Aquifer!C:C,0))*100</f>
        <v>172.45339033368958</v>
      </c>
      <c r="E244" s="7">
        <v>77</v>
      </c>
      <c r="F244" s="7">
        <v>53.287933030066483</v>
      </c>
      <c r="G244" s="1">
        <v>65.169999999999987</v>
      </c>
      <c r="H244" s="8">
        <v>44</v>
      </c>
      <c r="I244" s="8">
        <f>INDEX(Aquifer!H:H,MATCH(B244,Aquifer!C:C,0))</f>
        <v>68.849999999999994</v>
      </c>
      <c r="J244" s="8">
        <f>INDEX(surface_water_body!E:E,MATCH(B244,surface_water_body!A:A,0))</f>
        <v>0.45752137122284642</v>
      </c>
      <c r="K244" s="8">
        <f>INDEX(Aquifer!J:J,MATCH(B244,Aquifer!C:C,0))*100</f>
        <v>64.186897366515495</v>
      </c>
      <c r="L244" s="8">
        <f>(INDEX(Tariff!D:D,MATCH(Adaptation!A527,Tariff!A:A,0)))*100</f>
        <v>110.00000000000001</v>
      </c>
      <c r="N244" s="8">
        <v>5.4</v>
      </c>
      <c r="O244" s="1">
        <v>97.83</v>
      </c>
      <c r="Q244">
        <f t="shared" si="125"/>
        <v>3</v>
      </c>
      <c r="R244">
        <f t="shared" si="126"/>
        <v>2</v>
      </c>
      <c r="S244">
        <f t="shared" si="127"/>
        <v>4</v>
      </c>
      <c r="T244">
        <f t="shared" si="128"/>
        <v>3</v>
      </c>
      <c r="U244">
        <f t="shared" si="129"/>
        <v>3</v>
      </c>
      <c r="V244">
        <f t="shared" si="130"/>
        <v>3</v>
      </c>
      <c r="W244">
        <f t="shared" si="117"/>
        <v>3</v>
      </c>
      <c r="X244">
        <f t="shared" si="118"/>
        <v>1</v>
      </c>
      <c r="Y244">
        <f t="shared" si="131"/>
        <v>3</v>
      </c>
      <c r="Z244">
        <f t="shared" si="119"/>
        <v>2</v>
      </c>
      <c r="AA244">
        <f t="shared" si="132"/>
        <v>2</v>
      </c>
      <c r="AB244">
        <f t="shared" si="133"/>
        <v>4</v>
      </c>
      <c r="AC244">
        <f t="shared" si="121"/>
        <v>2.7489000000000003</v>
      </c>
      <c r="AD244">
        <f t="shared" si="122"/>
        <v>3</v>
      </c>
      <c r="AE244" t="str">
        <f t="shared" si="134"/>
        <v>Highly Suitable</v>
      </c>
      <c r="AF244" s="15">
        <f t="shared" si="123"/>
        <v>0.82599999999999996</v>
      </c>
      <c r="AG244" t="str">
        <f t="shared" si="124"/>
        <v>Very High</v>
      </c>
    </row>
    <row r="245" spans="1:37" x14ac:dyDescent="0.25">
      <c r="A245" t="str">
        <f>INDEX(Aquifer!A:A,MATCH(B245,Aquifer!C:C,0))</f>
        <v>madhya pradesh</v>
      </c>
      <c r="B245" s="19" t="s">
        <v>425</v>
      </c>
      <c r="C245" s="13">
        <v>5.13</v>
      </c>
      <c r="D245" s="7">
        <f>INDEX(Aquifer!L:L,MATCH(B245,Aquifer!C:C,0))*100</f>
        <v>184.70304159959332</v>
      </c>
      <c r="E245" s="7">
        <v>34.299999999999997</v>
      </c>
      <c r="F245" s="7">
        <v>70.534183111930176</v>
      </c>
      <c r="G245" s="1">
        <v>65.19</v>
      </c>
      <c r="H245" s="8">
        <v>70</v>
      </c>
      <c r="I245" s="8">
        <f>INDEX(Aquifer!H:H,MATCH(B245,Aquifer!C:C,0))</f>
        <v>36.11</v>
      </c>
      <c r="J245" s="8">
        <f>INDEX(surface_water_body!E:E,MATCH(B245,surface_water_body!A:A,0))</f>
        <v>0.10683380021110825</v>
      </c>
      <c r="K245" s="8">
        <f>INDEX(Aquifer!J:J,MATCH(B245,Aquifer!C:C,0))*100</f>
        <v>35.014758826159465</v>
      </c>
      <c r="L245" s="8">
        <f>(INDEX(Tariff!D:D,MATCH(Adaptation!A558,Tariff!A:A,0)))*100</f>
        <v>135</v>
      </c>
      <c r="N245" s="8">
        <v>10.15</v>
      </c>
      <c r="O245" s="1">
        <v>82.05</v>
      </c>
      <c r="Q245">
        <f t="shared" si="125"/>
        <v>3</v>
      </c>
      <c r="R245">
        <f t="shared" si="126"/>
        <v>3</v>
      </c>
      <c r="S245">
        <f t="shared" si="127"/>
        <v>2</v>
      </c>
      <c r="T245">
        <f t="shared" si="128"/>
        <v>4</v>
      </c>
      <c r="U245">
        <f t="shared" si="129"/>
        <v>3</v>
      </c>
      <c r="V245">
        <f t="shared" si="130"/>
        <v>2</v>
      </c>
      <c r="W245">
        <f t="shared" si="117"/>
        <v>4</v>
      </c>
      <c r="X245">
        <f t="shared" si="118"/>
        <v>1</v>
      </c>
      <c r="Y245">
        <f t="shared" si="131"/>
        <v>2</v>
      </c>
      <c r="Z245">
        <f t="shared" si="119"/>
        <v>2</v>
      </c>
      <c r="AA245">
        <f t="shared" si="132"/>
        <v>3</v>
      </c>
      <c r="AB245">
        <f t="shared" si="133"/>
        <v>4</v>
      </c>
      <c r="AC245">
        <f t="shared" si="121"/>
        <v>2.7489000000000003</v>
      </c>
      <c r="AD245">
        <f t="shared" si="122"/>
        <v>3</v>
      </c>
      <c r="AE245" t="str">
        <f t="shared" si="134"/>
        <v>Highly Suitable</v>
      </c>
      <c r="AF245" s="15">
        <f t="shared" si="123"/>
        <v>0.82599999999999996</v>
      </c>
      <c r="AG245" t="str">
        <f t="shared" si="124"/>
        <v>Very High</v>
      </c>
    </row>
    <row r="246" spans="1:37" x14ac:dyDescent="0.25">
      <c r="A246" t="str">
        <f>INDEX(Aquifer!A:A,MATCH(B246,Aquifer!C:C,0))</f>
        <v>punjab</v>
      </c>
      <c r="B246" s="19" t="s">
        <v>227</v>
      </c>
      <c r="C246" s="13">
        <v>4.68</v>
      </c>
      <c r="D246" s="7">
        <f>INDEX(Aquifer!L:L,MATCH(B246,Aquifer!C:C,0))*100</f>
        <v>189.01456556981449</v>
      </c>
      <c r="E246" s="7">
        <v>83.2</v>
      </c>
      <c r="F246" s="7">
        <v>59.965342798848489</v>
      </c>
      <c r="G246" s="1">
        <v>93.7</v>
      </c>
      <c r="H246" s="8">
        <v>60</v>
      </c>
      <c r="I246" s="8">
        <f>INDEX(Aquifer!H:H,MATCH(B246,Aquifer!C:C,0))</f>
        <v>98.56</v>
      </c>
      <c r="J246" s="8">
        <f>INDEX(surface_water_body!E:E,MATCH(B246,surface_water_body!A:A,0))</f>
        <v>0.11659954131054479</v>
      </c>
      <c r="K246" s="8">
        <f>INDEX(Aquifer!J:J,MATCH(B246,Aquifer!C:C,0))*100</f>
        <v>58.083552565374276</v>
      </c>
      <c r="L246" s="8">
        <f>(INDEX(Tariff!D:D,MATCH(Adaptation!A518,Tariff!A:A,0)))*100</f>
        <v>459.99999999999994</v>
      </c>
      <c r="N246" s="8">
        <v>12.4</v>
      </c>
      <c r="O246" s="1">
        <v>0</v>
      </c>
      <c r="Q246">
        <f t="shared" si="125"/>
        <v>3</v>
      </c>
      <c r="R246">
        <f t="shared" si="126"/>
        <v>3</v>
      </c>
      <c r="S246">
        <f t="shared" si="127"/>
        <v>4</v>
      </c>
      <c r="T246">
        <f t="shared" si="128"/>
        <v>3</v>
      </c>
      <c r="U246">
        <f t="shared" si="129"/>
        <v>4</v>
      </c>
      <c r="V246">
        <f t="shared" si="130"/>
        <v>2</v>
      </c>
      <c r="W246">
        <f t="shared" si="117"/>
        <v>2</v>
      </c>
      <c r="X246">
        <f t="shared" si="118"/>
        <v>1</v>
      </c>
      <c r="Y246">
        <f t="shared" si="131"/>
        <v>3</v>
      </c>
      <c r="Z246">
        <f t="shared" si="119"/>
        <v>4</v>
      </c>
      <c r="AA246">
        <f t="shared" si="132"/>
        <v>3</v>
      </c>
      <c r="AB246">
        <f t="shared" si="133"/>
        <v>1</v>
      </c>
      <c r="AC246">
        <f t="shared" si="121"/>
        <v>2.7489000000000003</v>
      </c>
      <c r="AD246">
        <f t="shared" si="122"/>
        <v>3</v>
      </c>
      <c r="AE246" t="str">
        <f t="shared" si="134"/>
        <v>Highly Suitable</v>
      </c>
      <c r="AF246" s="15">
        <f t="shared" si="123"/>
        <v>0.82599999999999996</v>
      </c>
      <c r="AG246" t="str">
        <f t="shared" si="124"/>
        <v>Very High</v>
      </c>
    </row>
    <row r="247" spans="1:37" x14ac:dyDescent="0.25">
      <c r="A247" t="str">
        <f>INDEX(Aquifer!A:A,MATCH(B247,Aquifer!C:C,0))</f>
        <v>punjab</v>
      </c>
      <c r="B247" s="19" t="s">
        <v>231</v>
      </c>
      <c r="C247" s="12">
        <v>4.6815118137156997</v>
      </c>
      <c r="D247" s="7">
        <f>INDEX(Aquifer!L:L,MATCH(B247,Aquifer!C:C,0))*100</f>
        <v>165.69237290641851</v>
      </c>
      <c r="E247" s="7">
        <v>93.7</v>
      </c>
      <c r="F247" s="7">
        <v>56.701622580476872</v>
      </c>
      <c r="G247" s="1">
        <v>95.49</v>
      </c>
      <c r="H247" s="8">
        <v>99</v>
      </c>
      <c r="I247" s="8">
        <f>INDEX(Aquifer!H:H,MATCH(B247,Aquifer!C:C,0))</f>
        <v>117.58</v>
      </c>
      <c r="J247" s="8">
        <f>INDEX(surface_water_body!E:E,MATCH(B247,surface_water_body!A:A,0))</f>
        <v>0.18283343976295419</v>
      </c>
      <c r="K247" s="8">
        <f>INDEX(Aquifer!J:J,MATCH(B247,Aquifer!C:C,0))*100</f>
        <v>59.800098447535419</v>
      </c>
      <c r="L247" s="8">
        <f>(INDEX(Tariff!D:D,MATCH(Adaptation!A247,Tariff!A:A,0)))*100</f>
        <v>67.5</v>
      </c>
      <c r="N247" s="8">
        <v>13.6</v>
      </c>
      <c r="O247" s="1">
        <v>0</v>
      </c>
      <c r="Q247">
        <f t="shared" si="125"/>
        <v>3</v>
      </c>
      <c r="R247">
        <f t="shared" si="126"/>
        <v>2</v>
      </c>
      <c r="S247">
        <f t="shared" si="127"/>
        <v>4</v>
      </c>
      <c r="T247">
        <f t="shared" si="128"/>
        <v>3</v>
      </c>
      <c r="U247">
        <f t="shared" si="129"/>
        <v>4</v>
      </c>
      <c r="V247">
        <f t="shared" si="130"/>
        <v>1</v>
      </c>
      <c r="W247">
        <f t="shared" si="117"/>
        <v>1</v>
      </c>
      <c r="X247">
        <f t="shared" si="118"/>
        <v>1</v>
      </c>
      <c r="Y247">
        <f t="shared" si="131"/>
        <v>3</v>
      </c>
      <c r="Z247">
        <f t="shared" si="119"/>
        <v>1</v>
      </c>
      <c r="AA247">
        <f t="shared" si="132"/>
        <v>3</v>
      </c>
      <c r="AB247">
        <f t="shared" si="133"/>
        <v>1</v>
      </c>
      <c r="AC247">
        <f t="shared" si="121"/>
        <v>2.2490999999999999</v>
      </c>
      <c r="AD247">
        <f t="shared" si="122"/>
        <v>2</v>
      </c>
      <c r="AE247" t="str">
        <f t="shared" si="134"/>
        <v>Moderatly Suitable</v>
      </c>
      <c r="AF247" s="15">
        <f t="shared" si="123"/>
        <v>0.25</v>
      </c>
      <c r="AG247" t="str">
        <f t="shared" si="124"/>
        <v>Low</v>
      </c>
    </row>
    <row r="248" spans="1:37" x14ac:dyDescent="0.25">
      <c r="A248" t="str">
        <f>INDEX(Aquifer!A:A,MATCH(B248,Aquifer!C:C,0))</f>
        <v>rajasthan</v>
      </c>
      <c r="B248" s="19" t="s">
        <v>633</v>
      </c>
      <c r="C248" s="12">
        <v>4.9776697899258</v>
      </c>
      <c r="D248" s="7">
        <f>INDEX(Aquifer!L:L,MATCH(B248,Aquifer!C:C,0))*100</f>
        <v>157.58023187964585</v>
      </c>
      <c r="E248" s="7">
        <v>60</v>
      </c>
      <c r="F248" s="7">
        <v>63.884901067349098</v>
      </c>
      <c r="G248" s="1">
        <v>97.08</v>
      </c>
      <c r="H248" s="8">
        <v>73</v>
      </c>
      <c r="I248" s="8">
        <f>INDEX(Aquifer!H:H,MATCH(B248,Aquifer!C:C,0))</f>
        <v>120.76</v>
      </c>
      <c r="J248" s="8">
        <f>INDEX(surface_water_body!E:E,MATCH(B248,surface_water_body!A:A,0))</f>
        <v>0.22243580576985031</v>
      </c>
      <c r="K248" s="8">
        <f>INDEX(Aquifer!J:J,MATCH(B248,Aquifer!C:C,0))*100</f>
        <v>77.783917118894919</v>
      </c>
      <c r="L248" s="8">
        <f>(INDEX(Tariff!D:D,MATCH(Adaptation!A83,Tariff!A:A,0)))*100</f>
        <v>150</v>
      </c>
      <c r="N248" s="8">
        <v>14.7</v>
      </c>
      <c r="O248" s="1">
        <v>80.980196939999999</v>
      </c>
      <c r="Q248">
        <f t="shared" si="125"/>
        <v>3</v>
      </c>
      <c r="R248">
        <f t="shared" si="126"/>
        <v>2</v>
      </c>
      <c r="S248">
        <f t="shared" si="127"/>
        <v>3</v>
      </c>
      <c r="T248">
        <f t="shared" si="128"/>
        <v>3</v>
      </c>
      <c r="U248">
        <f t="shared" si="129"/>
        <v>4</v>
      </c>
      <c r="V248">
        <f t="shared" si="130"/>
        <v>2</v>
      </c>
      <c r="W248">
        <f t="shared" si="117"/>
        <v>1</v>
      </c>
      <c r="X248">
        <f t="shared" si="118"/>
        <v>1</v>
      </c>
      <c r="Y248">
        <f t="shared" si="131"/>
        <v>4</v>
      </c>
      <c r="Z248">
        <f t="shared" si="119"/>
        <v>3</v>
      </c>
      <c r="AA248">
        <f t="shared" si="132"/>
        <v>3</v>
      </c>
      <c r="AB248">
        <f t="shared" si="133"/>
        <v>4</v>
      </c>
      <c r="AC248">
        <f t="shared" si="121"/>
        <v>2.7489000000000003</v>
      </c>
      <c r="AD248">
        <f t="shared" si="122"/>
        <v>3</v>
      </c>
      <c r="AE248" t="str">
        <f t="shared" si="134"/>
        <v>Highly Suitable</v>
      </c>
      <c r="AF248" s="15">
        <f t="shared" si="123"/>
        <v>0.82599999999999996</v>
      </c>
      <c r="AG248" t="str">
        <f t="shared" si="124"/>
        <v>Very High</v>
      </c>
    </row>
    <row r="249" spans="1:37" x14ac:dyDescent="0.25">
      <c r="A249" t="str">
        <f>INDEX(Aquifer!A:A,MATCH(B249,Aquifer!C:C,0))</f>
        <v>telangana</v>
      </c>
      <c r="B249" s="19" t="s">
        <v>666</v>
      </c>
      <c r="C249" s="12">
        <v>5.3483303326135001</v>
      </c>
      <c r="D249" s="7" t="e">
        <f>INDEX(Aquifer!L:L,MATCH(B249,Aquifer!C:C,0))*100</f>
        <v>#DIV/0!</v>
      </c>
      <c r="E249" s="7">
        <v>0</v>
      </c>
      <c r="F249" s="7"/>
      <c r="G249" s="1">
        <v>93.42</v>
      </c>
      <c r="H249" s="8">
        <v>0</v>
      </c>
      <c r="I249" s="8">
        <f>INDEX(Aquifer!H:H,MATCH(B249,Aquifer!C:C,0))</f>
        <v>93.62</v>
      </c>
      <c r="J249" s="8">
        <f>INDEX(surface_water_body!E:E,MATCH(B249,surface_water_body!A:A,0))</f>
        <v>0.20612496209690065</v>
      </c>
      <c r="K249" s="8">
        <f>INDEX(Aquifer!J:J,MATCH(B249,Aquifer!C:C,0))*100</f>
        <v>0</v>
      </c>
      <c r="L249" s="8">
        <f>(INDEX(Tariff!D:D,MATCH(Adaptation!A249,Tariff!A:A,0)))*100</f>
        <v>0</v>
      </c>
      <c r="N249" s="8">
        <v>8.8000000000000007</v>
      </c>
      <c r="O249" s="1">
        <v>0</v>
      </c>
      <c r="Q249">
        <f t="shared" si="125"/>
        <v>4</v>
      </c>
      <c r="R249" t="e">
        <f t="shared" si="126"/>
        <v>#DIV/0!</v>
      </c>
      <c r="S249">
        <f t="shared" si="127"/>
        <v>1</v>
      </c>
      <c r="T249">
        <f t="shared" si="128"/>
        <v>1</v>
      </c>
      <c r="U249">
        <f t="shared" si="129"/>
        <v>4</v>
      </c>
      <c r="V249">
        <f t="shared" si="130"/>
        <v>4</v>
      </c>
      <c r="W249">
        <f t="shared" si="117"/>
        <v>2</v>
      </c>
      <c r="X249">
        <f t="shared" si="118"/>
        <v>1</v>
      </c>
      <c r="Y249">
        <f t="shared" si="131"/>
        <v>1</v>
      </c>
      <c r="Z249">
        <f t="shared" si="119"/>
        <v>1</v>
      </c>
      <c r="AA249">
        <f t="shared" si="132"/>
        <v>2</v>
      </c>
      <c r="AB249">
        <f t="shared" si="133"/>
        <v>1</v>
      </c>
      <c r="AF249" s="15"/>
      <c r="AG249" t="s">
        <v>95</v>
      </c>
    </row>
    <row r="250" spans="1:37" x14ac:dyDescent="0.25">
      <c r="A250" t="str">
        <f>INDEX(Aquifer!A:A,MATCH(B250,Aquifer!C:C,0))</f>
        <v>kerala</v>
      </c>
      <c r="B250" s="19" t="s">
        <v>514</v>
      </c>
      <c r="C250" s="12">
        <v>4.8348958686002996</v>
      </c>
      <c r="D250" s="7">
        <f>INDEX(Aquifer!L:L,MATCH(B250,Aquifer!C:C,0))*100</f>
        <v>125.1687084337114</v>
      </c>
      <c r="E250" s="7">
        <v>17.8</v>
      </c>
      <c r="F250" s="7">
        <v>47.507387284338961</v>
      </c>
      <c r="G250" s="1">
        <v>40.39</v>
      </c>
      <c r="H250" s="8">
        <v>99</v>
      </c>
      <c r="I250" s="8">
        <f>INDEX(Aquifer!H:H,MATCH(B250,Aquifer!C:C,0))</f>
        <v>54.21</v>
      </c>
      <c r="J250" s="8">
        <f>INDEX(surface_water_body!E:E,MATCH(B250,surface_water_body!A:A,0))</f>
        <v>1.8392061144799319</v>
      </c>
      <c r="K250" s="8">
        <f>INDEX(Aquifer!J:J,MATCH(B250,Aquifer!C:C,0))*100</f>
        <v>46.901184430061789</v>
      </c>
      <c r="L250" s="8">
        <f>(INDEX(Tariff!D:D,MATCH(Adaptation!A250,Tariff!A:A,0)))*100</f>
        <v>0</v>
      </c>
      <c r="N250" s="8">
        <v>5.24</v>
      </c>
      <c r="O250" s="1">
        <v>97.44</v>
      </c>
      <c r="Q250">
        <f t="shared" si="125"/>
        <v>3</v>
      </c>
      <c r="R250">
        <f t="shared" si="126"/>
        <v>1</v>
      </c>
      <c r="S250">
        <f t="shared" si="127"/>
        <v>1</v>
      </c>
      <c r="T250">
        <f t="shared" si="128"/>
        <v>2</v>
      </c>
      <c r="U250">
        <f t="shared" si="129"/>
        <v>2</v>
      </c>
      <c r="V250">
        <f t="shared" si="130"/>
        <v>1</v>
      </c>
      <c r="W250">
        <f t="shared" si="117"/>
        <v>3</v>
      </c>
      <c r="X250">
        <f t="shared" si="118"/>
        <v>2</v>
      </c>
      <c r="Y250">
        <f t="shared" si="131"/>
        <v>2</v>
      </c>
      <c r="Z250">
        <f t="shared" si="119"/>
        <v>1</v>
      </c>
      <c r="AA250">
        <f t="shared" si="132"/>
        <v>2</v>
      </c>
      <c r="AB250">
        <f t="shared" si="133"/>
        <v>4</v>
      </c>
      <c r="AC250">
        <f t="shared" ref="AC250:AC281" si="135">0.0833*Q250+R250*0.0833+S250*0.0833+T250*0.0833+V250*0.0833+W250*0.0833+X250*0.0833+Y250*0.0833+Z250*0.0833+U250*0.0833+AA250*0.0833+AB250*0.0833</f>
        <v>1.9992000000000001</v>
      </c>
      <c r="AD250">
        <f t="shared" ref="AD250:AD281" si="136">IF(AC250&lt;=1.5,1,IF(AC250&lt;=2.5,2,IF(AC250&lt;3.5,3,4)))</f>
        <v>2</v>
      </c>
      <c r="AE250" t="str">
        <f t="shared" ref="AE250:AE281" si="137">IF(AD250=1,"Less Suitable",IF(AD250=2,"Moderatly Suitable",IF(AD250=3,"Highly Suitable","Very Highly Suitable")))</f>
        <v>Moderatly Suitable</v>
      </c>
      <c r="AF250" s="15">
        <f t="shared" ref="AF250:AF281" si="138">_xlfn.PERCENTRANK.INC(AC:AC,AC250)</f>
        <v>0.10199999999999999</v>
      </c>
      <c r="AG250" t="str">
        <f t="shared" ref="AG250:AG281" si="139">IF(AF250&gt;0.8, "Very High", IF(AND(AF250&lt;=0.8,AF250&gt;0.6), "High", IF(AND(AF250&lt;=0.6, AF250&gt;0.4),"Moderate",IF(AND(AF250&lt;=0.4, AF250&gt;0.2),"Low", "Very Low"))))</f>
        <v>Very Low</v>
      </c>
    </row>
    <row r="251" spans="1:37" x14ac:dyDescent="0.25">
      <c r="A251" t="str">
        <f>INDEX(Aquifer!A:A,MATCH(B251,Aquifer!C:C,0))</f>
        <v>manipur</v>
      </c>
      <c r="B251" s="19" t="s">
        <v>242</v>
      </c>
      <c r="C251" s="12">
        <v>4.6328704672637997</v>
      </c>
      <c r="D251" s="7">
        <f>INDEX(Aquifer!L:L,MATCH(B251,Aquifer!C:C,0))*100</f>
        <v>100</v>
      </c>
      <c r="E251" s="7">
        <v>8.5</v>
      </c>
      <c r="F251" s="7">
        <v>39.045393431077535</v>
      </c>
      <c r="G251" s="1">
        <v>0.06</v>
      </c>
      <c r="H251" s="8">
        <v>0</v>
      </c>
      <c r="I251" s="8">
        <f>INDEX(Aquifer!H:H,MATCH(B251,Aquifer!C:C,0))</f>
        <v>8.07</v>
      </c>
      <c r="J251" s="8">
        <f>INDEX(surface_water_body!E:E,MATCH(B251,surface_water_body!A:A,0))</f>
        <v>0.13018036102821956</v>
      </c>
      <c r="K251" s="8">
        <f>INDEX(Aquifer!J:J,MATCH(B251,Aquifer!C:C,0))*100</f>
        <v>100</v>
      </c>
      <c r="L251" s="8">
        <f>(INDEX(Tariff!D:D,MATCH(Adaptation!A251,Tariff!A:A,0)))*100</f>
        <v>150</v>
      </c>
      <c r="N251" s="8">
        <v>3.3</v>
      </c>
      <c r="O251" s="1">
        <v>90.12</v>
      </c>
      <c r="Q251">
        <f t="shared" si="125"/>
        <v>3</v>
      </c>
      <c r="R251">
        <f t="shared" si="126"/>
        <v>1</v>
      </c>
      <c r="S251">
        <f t="shared" si="127"/>
        <v>1</v>
      </c>
      <c r="T251">
        <f t="shared" si="128"/>
        <v>2</v>
      </c>
      <c r="U251">
        <f t="shared" si="129"/>
        <v>1</v>
      </c>
      <c r="V251">
        <f t="shared" si="130"/>
        <v>4</v>
      </c>
      <c r="W251">
        <f t="shared" si="117"/>
        <v>4</v>
      </c>
      <c r="X251">
        <f t="shared" si="118"/>
        <v>1</v>
      </c>
      <c r="Y251">
        <f t="shared" si="131"/>
        <v>4</v>
      </c>
      <c r="Z251">
        <f t="shared" si="119"/>
        <v>3</v>
      </c>
      <c r="AA251">
        <f t="shared" si="132"/>
        <v>1</v>
      </c>
      <c r="AB251">
        <f t="shared" si="133"/>
        <v>4</v>
      </c>
      <c r="AC251">
        <f t="shared" si="135"/>
        <v>2.4156999999999997</v>
      </c>
      <c r="AD251">
        <f t="shared" si="136"/>
        <v>2</v>
      </c>
      <c r="AE251" t="str">
        <f t="shared" si="137"/>
        <v>Moderatly Suitable</v>
      </c>
      <c r="AF251" s="15">
        <f t="shared" si="138"/>
        <v>0.39700000000000002</v>
      </c>
      <c r="AG251" t="str">
        <f t="shared" si="139"/>
        <v>Low</v>
      </c>
    </row>
    <row r="252" spans="1:37" x14ac:dyDescent="0.25">
      <c r="A252" t="str">
        <f>INDEX(Aquifer!A:A,MATCH(B252,Aquifer!C:C,0))</f>
        <v>manipur</v>
      </c>
      <c r="B252" s="19" t="s">
        <v>244</v>
      </c>
      <c r="C252" s="12">
        <v>4.5486601483394002</v>
      </c>
      <c r="D252" s="7">
        <f>INDEX(Aquifer!L:L,MATCH(B252,Aquifer!C:C,0))*100</f>
        <v>100</v>
      </c>
      <c r="E252" s="7">
        <v>14.4</v>
      </c>
      <c r="F252" s="7">
        <v>34.831792248672045</v>
      </c>
      <c r="G252" s="1">
        <v>0.04</v>
      </c>
      <c r="H252" s="8">
        <v>0</v>
      </c>
      <c r="I252" s="8">
        <f>INDEX(Aquifer!H:H,MATCH(B252,Aquifer!C:C,0))</f>
        <v>11.05</v>
      </c>
      <c r="J252" s="8">
        <f>INDEX(surface_water_body!E:E,MATCH(B252,surface_water_body!A:A,0))</f>
        <v>0.19170441670803637</v>
      </c>
      <c r="K252" s="8">
        <f>INDEX(Aquifer!J:J,MATCH(B252,Aquifer!C:C,0))*100</f>
        <v>100</v>
      </c>
      <c r="L252" s="8">
        <f>(INDEX(Tariff!D:D,MATCH(Adaptation!A252,Tariff!A:A,0)))*100</f>
        <v>459.99999999999994</v>
      </c>
      <c r="N252" s="8">
        <v>2.8521371475720141</v>
      </c>
      <c r="O252" s="1">
        <v>86.509999999999991</v>
      </c>
      <c r="Q252">
        <f t="shared" si="125"/>
        <v>3</v>
      </c>
      <c r="R252">
        <f t="shared" si="126"/>
        <v>1</v>
      </c>
      <c r="S252">
        <f t="shared" si="127"/>
        <v>1</v>
      </c>
      <c r="T252">
        <f t="shared" si="128"/>
        <v>2</v>
      </c>
      <c r="U252">
        <f t="shared" si="129"/>
        <v>1</v>
      </c>
      <c r="V252">
        <f t="shared" si="130"/>
        <v>4</v>
      </c>
      <c r="W252">
        <f t="shared" si="117"/>
        <v>4</v>
      </c>
      <c r="X252">
        <f t="shared" si="118"/>
        <v>1</v>
      </c>
      <c r="Y252">
        <f t="shared" si="131"/>
        <v>4</v>
      </c>
      <c r="Z252">
        <f t="shared" si="119"/>
        <v>4</v>
      </c>
      <c r="AA252">
        <f t="shared" si="132"/>
        <v>1</v>
      </c>
      <c r="AB252">
        <f t="shared" si="133"/>
        <v>4</v>
      </c>
      <c r="AC252">
        <f t="shared" si="135"/>
        <v>2.4989999999999997</v>
      </c>
      <c r="AD252">
        <f t="shared" si="136"/>
        <v>2</v>
      </c>
      <c r="AE252" t="str">
        <f t="shared" si="137"/>
        <v>Moderatly Suitable</v>
      </c>
      <c r="AF252" s="15">
        <f t="shared" si="138"/>
        <v>0.48599999999999999</v>
      </c>
      <c r="AG252" t="str">
        <f t="shared" si="139"/>
        <v>Moderate</v>
      </c>
    </row>
    <row r="253" spans="1:37" x14ac:dyDescent="0.25">
      <c r="A253" t="str">
        <f>INDEX(Aquifer!A:A,MATCH(B253,Aquifer!C:C,0))</f>
        <v>madhya pradesh</v>
      </c>
      <c r="B253" s="19" t="s">
        <v>656</v>
      </c>
      <c r="C253" s="12">
        <v>5.2705315258208998</v>
      </c>
      <c r="D253" s="7">
        <f>INDEX(Aquifer!L:L,MATCH(B253,Aquifer!C:C,0))*100</f>
        <v>199.30127283802668</v>
      </c>
      <c r="E253" s="7">
        <v>45.7</v>
      </c>
      <c r="F253" s="7">
        <v>70.314314393119332</v>
      </c>
      <c r="G253" s="1">
        <v>85.53</v>
      </c>
      <c r="H253" s="8">
        <v>98</v>
      </c>
      <c r="I253" s="8">
        <f>INDEX(Aquifer!H:H,MATCH(B253,Aquifer!C:C,0))</f>
        <v>119.38</v>
      </c>
      <c r="J253" s="8">
        <f>INDEX(surface_water_body!E:E,MATCH(B253,surface_water_body!A:A,0))</f>
        <v>0.35674257990395963</v>
      </c>
      <c r="K253" s="8">
        <f>INDEX(Aquifer!J:J,MATCH(B253,Aquifer!C:C,0))*100</f>
        <v>65.563290759259402</v>
      </c>
      <c r="L253" s="8">
        <f>(INDEX(Tariff!D:D,MATCH(Adaptation!A253,Tariff!A:A,0)))*100</f>
        <v>67.5</v>
      </c>
      <c r="N253" s="8">
        <v>16.8</v>
      </c>
      <c r="O253" s="1">
        <v>71.89</v>
      </c>
      <c r="Q253">
        <f t="shared" si="125"/>
        <v>4</v>
      </c>
      <c r="R253">
        <f t="shared" si="126"/>
        <v>3</v>
      </c>
      <c r="S253">
        <f t="shared" si="127"/>
        <v>2</v>
      </c>
      <c r="T253">
        <f t="shared" si="128"/>
        <v>4</v>
      </c>
      <c r="U253">
        <f t="shared" si="129"/>
        <v>4</v>
      </c>
      <c r="V253">
        <f t="shared" si="130"/>
        <v>1</v>
      </c>
      <c r="W253">
        <f t="shared" si="117"/>
        <v>1</v>
      </c>
      <c r="X253">
        <f t="shared" si="118"/>
        <v>1</v>
      </c>
      <c r="Y253">
        <f t="shared" si="131"/>
        <v>3</v>
      </c>
      <c r="Z253">
        <f t="shared" si="119"/>
        <v>1</v>
      </c>
      <c r="AA253">
        <f t="shared" si="132"/>
        <v>3</v>
      </c>
      <c r="AB253">
        <f t="shared" si="133"/>
        <v>3</v>
      </c>
      <c r="AC253">
        <f t="shared" si="135"/>
        <v>2.4989999999999997</v>
      </c>
      <c r="AD253">
        <f t="shared" si="136"/>
        <v>2</v>
      </c>
      <c r="AE253" t="str">
        <f t="shared" si="137"/>
        <v>Moderatly Suitable</v>
      </c>
      <c r="AF253" s="15">
        <f t="shared" si="138"/>
        <v>0.48599999999999999</v>
      </c>
      <c r="AG253" t="str">
        <f t="shared" si="139"/>
        <v>Moderate</v>
      </c>
    </row>
    <row r="254" spans="1:37" x14ac:dyDescent="0.25">
      <c r="A254" t="str">
        <f>INDEX(Aquifer!A:A,MATCH(B254,Aquifer!C:C,0))</f>
        <v>uttar pradesh</v>
      </c>
      <c r="B254" s="19" t="s">
        <v>659</v>
      </c>
      <c r="C254" s="12">
        <v>4.9248246224913999</v>
      </c>
      <c r="D254" s="7">
        <f>INDEX(Aquifer!L:L,MATCH(B254,Aquifer!C:C,0))*100</f>
        <v>167.21840386696036</v>
      </c>
      <c r="E254" s="7">
        <v>65.900000000000006</v>
      </c>
      <c r="F254" s="7">
        <v>67.421706347964843</v>
      </c>
      <c r="G254" s="1">
        <v>88.01</v>
      </c>
      <c r="H254" s="8">
        <v>99</v>
      </c>
      <c r="I254" s="8">
        <f>INDEX(Aquifer!H:H,MATCH(B254,Aquifer!C:C,0))</f>
        <v>116.38</v>
      </c>
      <c r="J254" s="8">
        <f>INDEX(surface_water_body!E:E,MATCH(B254,surface_water_body!A:A,0))</f>
        <v>0.20484825226956471</v>
      </c>
      <c r="K254" s="8">
        <f>INDEX(Aquifer!J:J,MATCH(B254,Aquifer!C:C,0))*100</f>
        <v>64.402336015239243</v>
      </c>
      <c r="L254" s="8">
        <f>(INDEX(Tariff!D:D,MATCH(Adaptation!A4,Tariff!A:A,0)))*100</f>
        <v>465.00000000000006</v>
      </c>
      <c r="N254" s="8">
        <v>21.6</v>
      </c>
      <c r="O254" s="1">
        <v>84.890471309999995</v>
      </c>
      <c r="Q254">
        <f t="shared" si="125"/>
        <v>3</v>
      </c>
      <c r="R254">
        <f t="shared" si="126"/>
        <v>2</v>
      </c>
      <c r="S254">
        <f t="shared" si="127"/>
        <v>3</v>
      </c>
      <c r="T254">
        <f t="shared" si="128"/>
        <v>3</v>
      </c>
      <c r="U254">
        <f t="shared" si="129"/>
        <v>4</v>
      </c>
      <c r="V254">
        <f t="shared" si="130"/>
        <v>1</v>
      </c>
      <c r="W254">
        <f t="shared" si="117"/>
        <v>1</v>
      </c>
      <c r="X254">
        <f t="shared" si="118"/>
        <v>1</v>
      </c>
      <c r="Y254">
        <f t="shared" si="131"/>
        <v>3</v>
      </c>
      <c r="Z254">
        <f t="shared" si="119"/>
        <v>4</v>
      </c>
      <c r="AA254">
        <f t="shared" si="132"/>
        <v>4</v>
      </c>
      <c r="AB254">
        <f t="shared" si="133"/>
        <v>4</v>
      </c>
      <c r="AC254">
        <f t="shared" si="135"/>
        <v>2.7489000000000003</v>
      </c>
      <c r="AD254">
        <f t="shared" si="136"/>
        <v>3</v>
      </c>
      <c r="AE254" t="str">
        <f t="shared" si="137"/>
        <v>Highly Suitable</v>
      </c>
      <c r="AF254" s="15">
        <f t="shared" si="138"/>
        <v>0.82599999999999996</v>
      </c>
      <c r="AG254" t="str">
        <f t="shared" si="139"/>
        <v>Very High</v>
      </c>
      <c r="AK254" s="37" t="s">
        <v>804</v>
      </c>
    </row>
    <row r="255" spans="1:37" x14ac:dyDescent="0.25">
      <c r="A255" t="str">
        <f>INDEX(Aquifer!A:A,MATCH(B255,Aquifer!C:C,0))</f>
        <v>odisha</v>
      </c>
      <c r="B255" s="19" t="s">
        <v>446</v>
      </c>
      <c r="C255" s="12">
        <v>4.3316373492822002</v>
      </c>
      <c r="D255" s="7">
        <f>INDEX(Aquifer!L:L,MATCH(B255,Aquifer!C:C,0))*100</f>
        <v>136.94124800144121</v>
      </c>
      <c r="E255" s="7">
        <v>41.1</v>
      </c>
      <c r="F255" s="7">
        <v>36.759371221281739</v>
      </c>
      <c r="G255" s="1">
        <v>6.3</v>
      </c>
      <c r="H255" s="8">
        <v>87</v>
      </c>
      <c r="I255" s="8">
        <f>INDEX(Aquifer!H:H,MATCH(B255,Aquifer!C:C,0))</f>
        <v>57.48</v>
      </c>
      <c r="J255" s="8">
        <f>INDEX(surface_water_body!E:E,MATCH(B255,surface_water_body!A:A,0))</f>
        <v>0.39720306349705559</v>
      </c>
      <c r="K255" s="8">
        <f>INDEX(Aquifer!J:J,MATCH(B255,Aquifer!C:C,0))*100</f>
        <v>51.561402388402833</v>
      </c>
      <c r="L255" s="8">
        <f>(INDEX(Tariff!D:D,MATCH(Adaptation!A255,Tariff!A:A,0)))*100</f>
        <v>0</v>
      </c>
      <c r="N255" s="8">
        <v>2.5</v>
      </c>
      <c r="O255" s="1">
        <v>97.32</v>
      </c>
      <c r="Q255">
        <f t="shared" si="125"/>
        <v>2</v>
      </c>
      <c r="R255">
        <f t="shared" si="126"/>
        <v>1</v>
      </c>
      <c r="S255">
        <f t="shared" si="127"/>
        <v>2</v>
      </c>
      <c r="T255">
        <f t="shared" si="128"/>
        <v>2</v>
      </c>
      <c r="U255">
        <f t="shared" si="129"/>
        <v>1</v>
      </c>
      <c r="V255">
        <f t="shared" si="130"/>
        <v>1</v>
      </c>
      <c r="W255">
        <f t="shared" si="117"/>
        <v>3</v>
      </c>
      <c r="X255">
        <f t="shared" si="118"/>
        <v>1</v>
      </c>
      <c r="Y255">
        <f t="shared" si="131"/>
        <v>3</v>
      </c>
      <c r="Z255">
        <f t="shared" si="119"/>
        <v>1</v>
      </c>
      <c r="AA255">
        <f t="shared" si="132"/>
        <v>1</v>
      </c>
      <c r="AB255">
        <f t="shared" si="133"/>
        <v>4</v>
      </c>
      <c r="AC255">
        <f t="shared" si="135"/>
        <v>1.8325999999999998</v>
      </c>
      <c r="AD255">
        <f t="shared" si="136"/>
        <v>2</v>
      </c>
      <c r="AE255" t="str">
        <f t="shared" si="137"/>
        <v>Moderatly Suitable</v>
      </c>
      <c r="AF255" s="15">
        <f t="shared" si="138"/>
        <v>2.4E-2</v>
      </c>
      <c r="AG255" t="str">
        <f t="shared" si="139"/>
        <v>Very Low</v>
      </c>
    </row>
    <row r="256" spans="1:37" x14ac:dyDescent="0.25">
      <c r="A256" t="str">
        <f>INDEX(Aquifer!A:A,MATCH(B256,Aquifer!C:C,0))</f>
        <v>meghalaya</v>
      </c>
      <c r="B256" s="19" t="s">
        <v>131</v>
      </c>
      <c r="C256" s="13">
        <v>4.2300000000000004</v>
      </c>
      <c r="D256" s="7">
        <f>INDEX(Aquifer!L:L,MATCH(B256,Aquifer!C:C,0))*100</f>
        <v>100.67631330607109</v>
      </c>
      <c r="E256" s="7">
        <v>63.3</v>
      </c>
      <c r="F256" s="7">
        <v>32.201023731968355</v>
      </c>
      <c r="G256" s="1">
        <v>0</v>
      </c>
      <c r="H256" s="8">
        <v>0</v>
      </c>
      <c r="I256" s="8">
        <f>INDEX(Aquifer!H:H,MATCH(B256,Aquifer!C:C,0))</f>
        <v>1.22</v>
      </c>
      <c r="J256" s="8">
        <f>INDEX(surface_water_body!E:E,MATCH(B256,surface_water_body!A:A,0))</f>
        <v>0.27112661180944458</v>
      </c>
      <c r="K256" s="8">
        <f>INDEX(Aquifer!J:J,MATCH(B256,Aquifer!C:C,0))*100</f>
        <v>3.192985275506719</v>
      </c>
      <c r="L256" s="8">
        <f>(INDEX(Tariff!D:D,MATCH(Adaptation!A256,Tariff!A:A,0)))*100</f>
        <v>0</v>
      </c>
      <c r="N256" s="8">
        <v>1</v>
      </c>
      <c r="O256" s="1"/>
      <c r="Q256">
        <f t="shared" si="125"/>
        <v>2</v>
      </c>
      <c r="R256">
        <f t="shared" si="126"/>
        <v>1</v>
      </c>
      <c r="S256">
        <f t="shared" si="127"/>
        <v>3</v>
      </c>
      <c r="T256">
        <f t="shared" si="128"/>
        <v>2</v>
      </c>
      <c r="U256">
        <f t="shared" si="129"/>
        <v>1</v>
      </c>
      <c r="V256">
        <f t="shared" si="130"/>
        <v>4</v>
      </c>
      <c r="W256">
        <f t="shared" si="117"/>
        <v>4</v>
      </c>
      <c r="X256">
        <f t="shared" si="118"/>
        <v>1</v>
      </c>
      <c r="Y256">
        <f t="shared" si="131"/>
        <v>1</v>
      </c>
      <c r="Z256">
        <f t="shared" si="119"/>
        <v>1</v>
      </c>
      <c r="AA256">
        <f t="shared" si="132"/>
        <v>1</v>
      </c>
      <c r="AB256">
        <f t="shared" si="133"/>
        <v>1</v>
      </c>
      <c r="AC256">
        <f t="shared" si="135"/>
        <v>1.8325999999999996</v>
      </c>
      <c r="AD256">
        <f t="shared" si="136"/>
        <v>2</v>
      </c>
      <c r="AE256" t="str">
        <f t="shared" si="137"/>
        <v>Moderatly Suitable</v>
      </c>
      <c r="AF256" s="15">
        <f t="shared" si="138"/>
        <v>2.3E-2</v>
      </c>
      <c r="AG256" t="str">
        <f t="shared" si="139"/>
        <v>Very Low</v>
      </c>
    </row>
    <row r="257" spans="1:33" x14ac:dyDescent="0.25">
      <c r="A257" t="str">
        <f>INDEX(Aquifer!A:A,MATCH(B257,Aquifer!C:C,0))</f>
        <v>uttar pradesh</v>
      </c>
      <c r="B257" s="19" t="s">
        <v>481</v>
      </c>
      <c r="C257" s="12">
        <v>4.9258993822743999</v>
      </c>
      <c r="D257" s="7">
        <f>INDEX(Aquifer!L:L,MATCH(B257,Aquifer!C:C,0))*100</f>
        <v>147.5828778623227</v>
      </c>
      <c r="E257" s="7">
        <v>72.099999999999994</v>
      </c>
      <c r="F257" s="7">
        <v>77.149618045731629</v>
      </c>
      <c r="G257" s="1">
        <v>62.99</v>
      </c>
      <c r="H257" s="8">
        <v>14.000000000000002</v>
      </c>
      <c r="I257" s="8">
        <f>INDEX(Aquifer!H:H,MATCH(B257,Aquifer!C:C,0))</f>
        <v>74.12</v>
      </c>
      <c r="J257" s="8">
        <f>INDEX(surface_water_body!E:E,MATCH(B257,surface_water_body!A:A,0))</f>
        <v>0.44841506344670112</v>
      </c>
      <c r="K257" s="8">
        <f>INDEX(Aquifer!J:J,MATCH(B257,Aquifer!C:C,0))*100</f>
        <v>71.096944606710181</v>
      </c>
      <c r="L257" s="8">
        <f>(INDEX(Tariff!D:D,MATCH(Adaptation!A297,Tariff!A:A,0)))*100</f>
        <v>0</v>
      </c>
      <c r="N257" s="8">
        <v>15.2</v>
      </c>
      <c r="O257" s="1">
        <v>92.317122179999998</v>
      </c>
      <c r="Q257">
        <f t="shared" si="125"/>
        <v>3</v>
      </c>
      <c r="R257">
        <f t="shared" si="126"/>
        <v>2</v>
      </c>
      <c r="S257">
        <f t="shared" si="127"/>
        <v>3</v>
      </c>
      <c r="T257">
        <f t="shared" si="128"/>
        <v>4</v>
      </c>
      <c r="U257">
        <f t="shared" si="129"/>
        <v>3</v>
      </c>
      <c r="V257">
        <f t="shared" si="130"/>
        <v>4</v>
      </c>
      <c r="W257">
        <f t="shared" si="117"/>
        <v>2</v>
      </c>
      <c r="X257">
        <f t="shared" si="118"/>
        <v>1</v>
      </c>
      <c r="Y257">
        <f t="shared" si="131"/>
        <v>3</v>
      </c>
      <c r="Z257">
        <f t="shared" si="119"/>
        <v>1</v>
      </c>
      <c r="AA257">
        <f t="shared" si="132"/>
        <v>3</v>
      </c>
      <c r="AB257">
        <f t="shared" si="133"/>
        <v>4</v>
      </c>
      <c r="AC257">
        <f t="shared" si="135"/>
        <v>2.7489000000000003</v>
      </c>
      <c r="AD257">
        <f t="shared" si="136"/>
        <v>3</v>
      </c>
      <c r="AE257" t="str">
        <f t="shared" si="137"/>
        <v>Highly Suitable</v>
      </c>
      <c r="AF257" s="15">
        <f t="shared" si="138"/>
        <v>0.82599999999999996</v>
      </c>
      <c r="AG257" t="str">
        <f t="shared" si="139"/>
        <v>Very High</v>
      </c>
    </row>
    <row r="258" spans="1:33" x14ac:dyDescent="0.25">
      <c r="A258" t="str">
        <f>INDEX(Aquifer!A:A,MATCH(B258,Aquifer!C:C,0))</f>
        <v>rajasthan</v>
      </c>
      <c r="B258" s="19" t="s">
        <v>102</v>
      </c>
      <c r="C258" s="12">
        <v>5.5754891088980996</v>
      </c>
      <c r="D258" s="7">
        <f>INDEX(Aquifer!L:L,MATCH(B258,Aquifer!C:C,0))*100</f>
        <v>140.23280296117156</v>
      </c>
      <c r="E258" s="7">
        <v>43.1</v>
      </c>
      <c r="F258" s="7">
        <v>82.860685664423983</v>
      </c>
      <c r="G258" s="1">
        <v>20.990000000000002</v>
      </c>
      <c r="H258" s="8">
        <v>27</v>
      </c>
      <c r="I258" s="8">
        <f>INDEX(Aquifer!H:H,MATCH(B258,Aquifer!C:C,0))</f>
        <v>362.01</v>
      </c>
      <c r="J258" s="8">
        <f>INDEX(surface_water_body!E:E,MATCH(B258,surface_water_body!A:A,0))</f>
        <v>1.2789237263025584E-2</v>
      </c>
      <c r="K258" s="8">
        <f>INDEX(Aquifer!J:J,MATCH(B258,Aquifer!C:C,0))*100</f>
        <v>20.809625734476455</v>
      </c>
      <c r="L258" s="8">
        <f>(INDEX(Tariff!D:D,MATCH(Adaptation!A258,Tariff!A:A,0)))*100</f>
        <v>0</v>
      </c>
      <c r="N258" s="8">
        <v>34.020000000000003</v>
      </c>
      <c r="O258" s="1">
        <v>10.117591162</v>
      </c>
      <c r="Q258">
        <f t="shared" si="125"/>
        <v>4</v>
      </c>
      <c r="R258">
        <f t="shared" si="126"/>
        <v>2</v>
      </c>
      <c r="S258">
        <f t="shared" si="127"/>
        <v>2</v>
      </c>
      <c r="T258">
        <f t="shared" si="128"/>
        <v>4</v>
      </c>
      <c r="U258">
        <f t="shared" si="129"/>
        <v>1</v>
      </c>
      <c r="V258">
        <f t="shared" si="130"/>
        <v>3</v>
      </c>
      <c r="W258">
        <f t="shared" ref="W258:W321" si="140">IF(I258&lt;50,4,IF(I258&lt;70,3,IF(I258&lt;100,2,1)))</f>
        <v>1</v>
      </c>
      <c r="X258">
        <f t="shared" ref="X258:X321" si="141">IF(J258&lt;1,1,IF(J258&lt;3,2,IF(J258&lt;5,3,4)))</f>
        <v>1</v>
      </c>
      <c r="Y258">
        <f t="shared" si="131"/>
        <v>1</v>
      </c>
      <c r="Z258">
        <f t="shared" ref="Z258:Z321" si="142">IF(L258&lt;70,1,IF(L258&lt;150,2,IF(L258&lt;300,3,4)))</f>
        <v>1</v>
      </c>
      <c r="AA258">
        <f t="shared" si="132"/>
        <v>4</v>
      </c>
      <c r="AB258">
        <f t="shared" si="133"/>
        <v>1</v>
      </c>
      <c r="AC258">
        <f t="shared" si="135"/>
        <v>2.0824999999999996</v>
      </c>
      <c r="AD258">
        <f t="shared" si="136"/>
        <v>2</v>
      </c>
      <c r="AE258" t="str">
        <f t="shared" si="137"/>
        <v>Moderatly Suitable</v>
      </c>
      <c r="AF258" s="15">
        <f t="shared" si="138"/>
        <v>0.11799999999999999</v>
      </c>
      <c r="AG258" t="str">
        <f t="shared" si="139"/>
        <v>Very Low</v>
      </c>
    </row>
    <row r="259" spans="1:33" x14ac:dyDescent="0.25">
      <c r="A259" t="str">
        <f>INDEX(Aquifer!A:A,MATCH(B259,Aquifer!C:C,0))</f>
        <v>odisha</v>
      </c>
      <c r="B259" s="19" t="s">
        <v>312</v>
      </c>
      <c r="C259" s="13">
        <v>4.95</v>
      </c>
      <c r="D259" s="7">
        <f>INDEX(Aquifer!L:L,MATCH(B259,Aquifer!C:C,0))*100</f>
        <v>116.63536018590239</v>
      </c>
      <c r="E259" s="7">
        <v>18.100000000000001</v>
      </c>
      <c r="F259" s="7">
        <v>34.002270147559592</v>
      </c>
      <c r="G259" s="1">
        <v>25.66</v>
      </c>
      <c r="H259" s="8">
        <v>27</v>
      </c>
      <c r="I259" s="8">
        <f>INDEX(Aquifer!H:H,MATCH(B259,Aquifer!C:C,0))</f>
        <v>65.94</v>
      </c>
      <c r="J259" s="8">
        <f>INDEX(surface_water_body!E:E,MATCH(B259,surface_water_body!A:A,0))</f>
        <v>8.1478551380881156E-2</v>
      </c>
      <c r="K259" s="8">
        <f>INDEX(Aquifer!J:J,MATCH(B259,Aquifer!C:C,0))*100</f>
        <v>38.854674938207971</v>
      </c>
      <c r="L259" s="8">
        <f>(INDEX(Tariff!D:D,MATCH(Adaptation!A259,Tariff!A:A,0)))*100</f>
        <v>0</v>
      </c>
      <c r="N259" s="8">
        <v>4.3</v>
      </c>
      <c r="O259" s="1">
        <v>95.75</v>
      </c>
      <c r="Q259">
        <f t="shared" si="125"/>
        <v>3</v>
      </c>
      <c r="R259">
        <f t="shared" si="126"/>
        <v>1</v>
      </c>
      <c r="S259">
        <f t="shared" si="127"/>
        <v>1</v>
      </c>
      <c r="T259">
        <f t="shared" si="128"/>
        <v>2</v>
      </c>
      <c r="U259">
        <f t="shared" si="129"/>
        <v>2</v>
      </c>
      <c r="V259">
        <f t="shared" si="130"/>
        <v>3</v>
      </c>
      <c r="W259">
        <f t="shared" si="140"/>
        <v>3</v>
      </c>
      <c r="X259">
        <f t="shared" si="141"/>
        <v>1</v>
      </c>
      <c r="Y259">
        <f t="shared" si="131"/>
        <v>2</v>
      </c>
      <c r="Z259">
        <f t="shared" si="142"/>
        <v>1</v>
      </c>
      <c r="AA259">
        <f t="shared" si="132"/>
        <v>1</v>
      </c>
      <c r="AB259">
        <f t="shared" si="133"/>
        <v>4</v>
      </c>
      <c r="AC259">
        <f t="shared" si="135"/>
        <v>1.9991999999999999</v>
      </c>
      <c r="AD259">
        <f t="shared" si="136"/>
        <v>2</v>
      </c>
      <c r="AE259" t="str">
        <f t="shared" si="137"/>
        <v>Moderatly Suitable</v>
      </c>
      <c r="AF259" s="15">
        <f t="shared" si="138"/>
        <v>8.5000000000000006E-2</v>
      </c>
      <c r="AG259" t="str">
        <f t="shared" si="139"/>
        <v>Very Low</v>
      </c>
    </row>
    <row r="260" spans="1:33" x14ac:dyDescent="0.25">
      <c r="A260" t="str">
        <f>INDEX(Aquifer!A:A,MATCH(B260,Aquifer!C:C,0))</f>
        <v>west bengal</v>
      </c>
      <c r="B260" s="19" t="s">
        <v>568</v>
      </c>
      <c r="C260" s="12">
        <v>4.7701464628843997</v>
      </c>
      <c r="D260" s="7">
        <f>INDEX(Aquifer!L:L,MATCH(B260,Aquifer!C:C,0))*100</f>
        <v>245.75999544799333</v>
      </c>
      <c r="E260" s="7">
        <v>24.7</v>
      </c>
      <c r="F260" s="7">
        <v>43.414877159862613</v>
      </c>
      <c r="G260" s="1">
        <v>61.150000000000006</v>
      </c>
      <c r="H260" s="8">
        <v>85</v>
      </c>
      <c r="I260" s="8">
        <f>INDEX(Aquifer!H:H,MATCH(B260,Aquifer!C:C,0))</f>
        <v>53.74</v>
      </c>
      <c r="J260" s="8">
        <f>INDEX(surface_water_body!E:E,MATCH(B260,surface_water_body!A:A,0))</f>
        <v>2.9768223452580123</v>
      </c>
      <c r="K260" s="8">
        <f>INDEX(Aquifer!J:J,MATCH(B260,Aquifer!C:C,0))*100</f>
        <v>67.297425800707771</v>
      </c>
      <c r="L260" s="8">
        <f>(INDEX(Tariff!D:D,MATCH(Adaptation!A248,Tariff!A:A,0)))*100</f>
        <v>320</v>
      </c>
      <c r="N260" s="8">
        <v>11.32</v>
      </c>
      <c r="O260" s="1">
        <v>98.15058879</v>
      </c>
      <c r="Q260">
        <f t="shared" si="125"/>
        <v>3</v>
      </c>
      <c r="R260">
        <f t="shared" si="126"/>
        <v>4</v>
      </c>
      <c r="S260">
        <f t="shared" si="127"/>
        <v>1</v>
      </c>
      <c r="T260">
        <f t="shared" si="128"/>
        <v>2</v>
      </c>
      <c r="U260">
        <f t="shared" si="129"/>
        <v>3</v>
      </c>
      <c r="V260">
        <f t="shared" si="130"/>
        <v>1</v>
      </c>
      <c r="W260">
        <f t="shared" si="140"/>
        <v>3</v>
      </c>
      <c r="X260">
        <f t="shared" si="141"/>
        <v>2</v>
      </c>
      <c r="Y260">
        <f t="shared" si="131"/>
        <v>3</v>
      </c>
      <c r="Z260">
        <f t="shared" si="142"/>
        <v>4</v>
      </c>
      <c r="AA260">
        <f t="shared" si="132"/>
        <v>3</v>
      </c>
      <c r="AB260">
        <f t="shared" si="133"/>
        <v>4</v>
      </c>
      <c r="AC260">
        <f t="shared" si="135"/>
        <v>2.7489000000000003</v>
      </c>
      <c r="AD260">
        <f t="shared" si="136"/>
        <v>3</v>
      </c>
      <c r="AE260" t="str">
        <f t="shared" si="137"/>
        <v>Highly Suitable</v>
      </c>
      <c r="AF260" s="15">
        <f t="shared" si="138"/>
        <v>0.82599999999999996</v>
      </c>
      <c r="AG260" t="str">
        <f t="shared" si="139"/>
        <v>Very High</v>
      </c>
    </row>
    <row r="261" spans="1:33" x14ac:dyDescent="0.25">
      <c r="A261" t="str">
        <f>INDEX(Aquifer!A:A,MATCH(B261,Aquifer!C:C,0))</f>
        <v>bihar</v>
      </c>
      <c r="B261" s="19" t="s">
        <v>401</v>
      </c>
      <c r="C261" s="12">
        <v>4.7265555708417004</v>
      </c>
      <c r="D261" s="7">
        <f>INDEX(Aquifer!L:L,MATCH(B261,Aquifer!C:C,0))*100</f>
        <v>177.84198402583732</v>
      </c>
      <c r="E261" s="7">
        <v>70.5</v>
      </c>
      <c r="F261" s="7">
        <v>63.611911101450843</v>
      </c>
      <c r="G261" s="1">
        <v>94.62</v>
      </c>
      <c r="H261" s="8">
        <v>1</v>
      </c>
      <c r="I261" s="8">
        <f>INDEX(Aquifer!H:H,MATCH(B261,Aquifer!C:C,0))</f>
        <v>63.22</v>
      </c>
      <c r="J261" s="8">
        <f>INDEX(surface_water_body!E:E,MATCH(B261,surface_water_body!A:A,0))</f>
        <v>0.30828436625260031</v>
      </c>
      <c r="K261" s="8">
        <f>INDEX(Aquifer!J:J,MATCH(B261,Aquifer!C:C,0))*100</f>
        <v>67.257810337116936</v>
      </c>
      <c r="L261" s="8">
        <f>(INDEX(Tariff!D:D,MATCH(Adaptation!A75,Tariff!A:A,0)))*100</f>
        <v>0</v>
      </c>
      <c r="N261" s="8">
        <v>6.02</v>
      </c>
      <c r="O261" s="1">
        <v>98.09</v>
      </c>
      <c r="Q261">
        <f t="shared" si="125"/>
        <v>3</v>
      </c>
      <c r="R261">
        <f t="shared" si="126"/>
        <v>2</v>
      </c>
      <c r="S261">
        <f t="shared" si="127"/>
        <v>3</v>
      </c>
      <c r="T261">
        <f t="shared" si="128"/>
        <v>3</v>
      </c>
      <c r="U261">
        <f t="shared" si="129"/>
        <v>4</v>
      </c>
      <c r="V261">
        <f t="shared" si="130"/>
        <v>4</v>
      </c>
      <c r="W261">
        <f t="shared" si="140"/>
        <v>3</v>
      </c>
      <c r="X261">
        <f t="shared" si="141"/>
        <v>1</v>
      </c>
      <c r="Y261">
        <f t="shared" si="131"/>
        <v>3</v>
      </c>
      <c r="Z261">
        <f t="shared" si="142"/>
        <v>1</v>
      </c>
      <c r="AA261">
        <f t="shared" si="132"/>
        <v>2</v>
      </c>
      <c r="AB261">
        <f t="shared" si="133"/>
        <v>4</v>
      </c>
      <c r="AC261">
        <f t="shared" si="135"/>
        <v>2.7488999999999999</v>
      </c>
      <c r="AD261">
        <f t="shared" si="136"/>
        <v>3</v>
      </c>
      <c r="AE261" t="str">
        <f t="shared" si="137"/>
        <v>Highly Suitable</v>
      </c>
      <c r="AF261" s="15">
        <f t="shared" si="138"/>
        <v>0.78</v>
      </c>
      <c r="AG261" t="str">
        <f t="shared" si="139"/>
        <v>High</v>
      </c>
    </row>
    <row r="262" spans="1:33" x14ac:dyDescent="0.25">
      <c r="A262" t="str">
        <f>INDEX(Aquifer!A:A,MATCH(B262,Aquifer!C:C,0))</f>
        <v>maharashtra</v>
      </c>
      <c r="B262" s="19" t="s">
        <v>163</v>
      </c>
      <c r="C262" s="12">
        <v>5.3233419722767996</v>
      </c>
      <c r="D262" s="7">
        <f>INDEX(Aquifer!L:L,MATCH(B262,Aquifer!C:C,0))*100</f>
        <v>122.26911618669314</v>
      </c>
      <c r="E262" s="7">
        <v>22.3</v>
      </c>
      <c r="F262" s="7">
        <v>74.16894828839699</v>
      </c>
      <c r="G262" s="1">
        <v>85.3</v>
      </c>
      <c r="H262" s="8">
        <v>99</v>
      </c>
      <c r="I262" s="8">
        <f>INDEX(Aquifer!H:H,MATCH(B262,Aquifer!C:C,0))</f>
        <v>78.760000000000005</v>
      </c>
      <c r="J262" s="8">
        <f>INDEX(surface_water_body!E:E,MATCH(B262,surface_water_body!A:A,0))</f>
        <v>0.45072539632531794</v>
      </c>
      <c r="K262" s="8">
        <f>INDEX(Aquifer!J:J,MATCH(B262,Aquifer!C:C,0))*100</f>
        <v>69.215568347796193</v>
      </c>
      <c r="L262" s="8">
        <f>(INDEX(Tariff!D:D,MATCH(Adaptation!A262,Tariff!A:A,0)))*100</f>
        <v>135</v>
      </c>
      <c r="N262" s="8">
        <v>12.43</v>
      </c>
      <c r="O262" s="1">
        <v>76.72999999999999</v>
      </c>
      <c r="Q262">
        <f t="shared" si="125"/>
        <v>4</v>
      </c>
      <c r="R262">
        <f t="shared" si="126"/>
        <v>1</v>
      </c>
      <c r="S262">
        <f t="shared" si="127"/>
        <v>1</v>
      </c>
      <c r="T262">
        <f t="shared" si="128"/>
        <v>4</v>
      </c>
      <c r="U262">
        <f t="shared" si="129"/>
        <v>4</v>
      </c>
      <c r="V262">
        <f t="shared" si="130"/>
        <v>1</v>
      </c>
      <c r="W262">
        <f t="shared" si="140"/>
        <v>2</v>
      </c>
      <c r="X262">
        <f t="shared" si="141"/>
        <v>1</v>
      </c>
      <c r="Y262">
        <f t="shared" si="131"/>
        <v>3</v>
      </c>
      <c r="Z262">
        <f t="shared" si="142"/>
        <v>2</v>
      </c>
      <c r="AA262">
        <f t="shared" si="132"/>
        <v>3</v>
      </c>
      <c r="AB262">
        <f t="shared" si="133"/>
        <v>3</v>
      </c>
      <c r="AC262">
        <f t="shared" si="135"/>
        <v>2.4157000000000002</v>
      </c>
      <c r="AD262">
        <f t="shared" si="136"/>
        <v>2</v>
      </c>
      <c r="AE262" t="str">
        <f t="shared" si="137"/>
        <v>Moderatly Suitable</v>
      </c>
      <c r="AF262" s="15">
        <f t="shared" si="138"/>
        <v>0.41199999999999998</v>
      </c>
      <c r="AG262" t="str">
        <f t="shared" si="139"/>
        <v>Moderate</v>
      </c>
    </row>
    <row r="263" spans="1:33" x14ac:dyDescent="0.25">
      <c r="A263" t="str">
        <f>INDEX(Aquifer!A:A,MATCH(B263,Aquifer!C:C,0))</f>
        <v>bihar</v>
      </c>
      <c r="B263" s="19" t="s">
        <v>499</v>
      </c>
      <c r="C263" s="12">
        <v>4.9114205851093002</v>
      </c>
      <c r="D263" s="7">
        <f>INDEX(Aquifer!L:L,MATCH(B263,Aquifer!C:C,0))*100</f>
        <v>188.35200618135659</v>
      </c>
      <c r="E263" s="7">
        <v>78.3</v>
      </c>
      <c r="F263" s="7">
        <v>63.043740500373957</v>
      </c>
      <c r="G263" s="1">
        <v>61.3</v>
      </c>
      <c r="H263" s="8">
        <v>2</v>
      </c>
      <c r="I263" s="8">
        <f>INDEX(Aquifer!H:H,MATCH(B263,Aquifer!C:C,0))</f>
        <v>82.21</v>
      </c>
      <c r="J263" s="8">
        <f>INDEX(surface_water_body!E:E,MATCH(B263,surface_water_body!A:A,0))</f>
        <v>0.16815687809710345</v>
      </c>
      <c r="K263" s="8">
        <f>INDEX(Aquifer!J:J,MATCH(B263,Aquifer!C:C,0))*100</f>
        <v>38.533436832087446</v>
      </c>
      <c r="L263" s="8">
        <f>(INDEX(Tariff!D:D,MATCH(Adaptation!A273,Tariff!A:A,0)))*100</f>
        <v>195</v>
      </c>
      <c r="N263" s="8">
        <v>4.8</v>
      </c>
      <c r="O263" s="1">
        <v>97.55</v>
      </c>
      <c r="Q263">
        <f t="shared" si="125"/>
        <v>3</v>
      </c>
      <c r="R263">
        <f t="shared" si="126"/>
        <v>3</v>
      </c>
      <c r="S263">
        <f t="shared" si="127"/>
        <v>4</v>
      </c>
      <c r="T263">
        <f t="shared" si="128"/>
        <v>3</v>
      </c>
      <c r="U263">
        <f t="shared" si="129"/>
        <v>3</v>
      </c>
      <c r="V263">
        <f t="shared" si="130"/>
        <v>4</v>
      </c>
      <c r="W263">
        <f t="shared" si="140"/>
        <v>2</v>
      </c>
      <c r="X263">
        <f t="shared" si="141"/>
        <v>1</v>
      </c>
      <c r="Y263">
        <f t="shared" si="131"/>
        <v>2</v>
      </c>
      <c r="Z263">
        <f t="shared" si="142"/>
        <v>3</v>
      </c>
      <c r="AA263">
        <f t="shared" si="132"/>
        <v>1</v>
      </c>
      <c r="AB263">
        <f t="shared" si="133"/>
        <v>4</v>
      </c>
      <c r="AC263">
        <f t="shared" si="135"/>
        <v>2.7488999999999999</v>
      </c>
      <c r="AD263">
        <f t="shared" si="136"/>
        <v>3</v>
      </c>
      <c r="AE263" t="str">
        <f t="shared" si="137"/>
        <v>Highly Suitable</v>
      </c>
      <c r="AF263" s="15">
        <f t="shared" si="138"/>
        <v>0.78</v>
      </c>
      <c r="AG263" t="str">
        <f t="shared" si="139"/>
        <v>High</v>
      </c>
    </row>
    <row r="264" spans="1:33" x14ac:dyDescent="0.25">
      <c r="A264" t="str">
        <f>INDEX(Aquifer!A:A,MATCH(B264,Aquifer!C:C,0))</f>
        <v>rajasthan</v>
      </c>
      <c r="B264" s="19" t="s">
        <v>192</v>
      </c>
      <c r="C264" s="12">
        <v>5.5720775398395999</v>
      </c>
      <c r="D264" s="7">
        <f>INDEX(Aquifer!L:L,MATCH(B264,Aquifer!C:C,0))*100</f>
        <v>143.3245408893965</v>
      </c>
      <c r="E264" s="7">
        <v>45.7</v>
      </c>
      <c r="F264" s="7">
        <v>71.350116905007894</v>
      </c>
      <c r="G264" s="1">
        <v>97.76</v>
      </c>
      <c r="H264" s="8">
        <v>95</v>
      </c>
      <c r="I264" s="8">
        <f>INDEX(Aquifer!H:H,MATCH(B264,Aquifer!C:C,0))</f>
        <v>181.46</v>
      </c>
      <c r="J264" s="8">
        <f>INDEX(surface_water_body!E:E,MATCH(B264,surface_water_body!A:A,0))</f>
        <v>0.21550438614996717</v>
      </c>
      <c r="K264" s="8">
        <f>INDEX(Aquifer!J:J,MATCH(B264,Aquifer!C:C,0))*100</f>
        <v>62.646707255555732</v>
      </c>
      <c r="L264" s="8">
        <f>(INDEX(Tariff!D:D,MATCH(Adaptation!A264,Tariff!A:A,0)))*100</f>
        <v>135</v>
      </c>
      <c r="N264" s="8">
        <v>29.31</v>
      </c>
      <c r="O264" s="1">
        <v>32.249171519999997</v>
      </c>
      <c r="Q264">
        <f t="shared" si="125"/>
        <v>4</v>
      </c>
      <c r="R264">
        <f t="shared" si="126"/>
        <v>2</v>
      </c>
      <c r="S264">
        <f t="shared" si="127"/>
        <v>2</v>
      </c>
      <c r="T264">
        <f t="shared" si="128"/>
        <v>4</v>
      </c>
      <c r="U264">
        <f t="shared" si="129"/>
        <v>4</v>
      </c>
      <c r="V264">
        <f t="shared" si="130"/>
        <v>1</v>
      </c>
      <c r="W264">
        <f t="shared" si="140"/>
        <v>1</v>
      </c>
      <c r="X264">
        <f t="shared" si="141"/>
        <v>1</v>
      </c>
      <c r="Y264">
        <f t="shared" si="131"/>
        <v>3</v>
      </c>
      <c r="Z264">
        <f t="shared" si="142"/>
        <v>2</v>
      </c>
      <c r="AA264">
        <f t="shared" si="132"/>
        <v>4</v>
      </c>
      <c r="AB264">
        <f t="shared" si="133"/>
        <v>1</v>
      </c>
      <c r="AC264">
        <f t="shared" si="135"/>
        <v>2.4156999999999997</v>
      </c>
      <c r="AD264">
        <f t="shared" si="136"/>
        <v>2</v>
      </c>
      <c r="AE264" t="str">
        <f t="shared" si="137"/>
        <v>Moderatly Suitable</v>
      </c>
      <c r="AF264" s="15">
        <f t="shared" si="138"/>
        <v>0.39700000000000002</v>
      </c>
      <c r="AG264" t="str">
        <f t="shared" si="139"/>
        <v>Low</v>
      </c>
    </row>
    <row r="265" spans="1:33" x14ac:dyDescent="0.25">
      <c r="A265" t="str">
        <f>INDEX(Aquifer!A:A,MATCH(B265,Aquifer!C:C,0))</f>
        <v>west bengal</v>
      </c>
      <c r="B265" s="19" t="s">
        <v>344</v>
      </c>
      <c r="C265" s="12">
        <v>4.2688013986177999</v>
      </c>
      <c r="D265" s="7">
        <f>INDEX(Aquifer!L:L,MATCH(B265,Aquifer!C:C,0))*100</f>
        <v>156.15048660545409</v>
      </c>
      <c r="E265" s="7">
        <v>8.9</v>
      </c>
      <c r="F265" s="7">
        <v>26.946960288371248</v>
      </c>
      <c r="G265" s="1">
        <v>62.470000000000006</v>
      </c>
      <c r="H265" s="8">
        <v>44</v>
      </c>
      <c r="I265" s="8">
        <f>INDEX(Aquifer!H:H,MATCH(B265,Aquifer!C:C,0))</f>
        <v>12.26</v>
      </c>
      <c r="J265" s="8">
        <f>INDEX(surface_water_body!E:E,MATCH(B265,surface_water_body!A:A,0))</f>
        <v>0.17766977008642726</v>
      </c>
      <c r="K265" s="8">
        <f>INDEX(Aquifer!J:J,MATCH(B265,Aquifer!C:C,0))*100</f>
        <v>59.957054238905684</v>
      </c>
      <c r="L265" s="8">
        <f>(INDEX(Tariff!D:D,MATCH(Adaptation!A265,Tariff!A:A,0)))*100</f>
        <v>155</v>
      </c>
      <c r="N265" s="8">
        <v>4.0199999999999996</v>
      </c>
      <c r="O265" s="1">
        <v>96.307839240000007</v>
      </c>
      <c r="Q265">
        <f t="shared" si="125"/>
        <v>2</v>
      </c>
      <c r="R265">
        <f t="shared" si="126"/>
        <v>2</v>
      </c>
      <c r="S265">
        <f t="shared" si="127"/>
        <v>1</v>
      </c>
      <c r="T265">
        <f t="shared" si="128"/>
        <v>1</v>
      </c>
      <c r="U265">
        <f t="shared" si="129"/>
        <v>3</v>
      </c>
      <c r="V265">
        <f t="shared" si="130"/>
        <v>3</v>
      </c>
      <c r="W265">
        <f t="shared" si="140"/>
        <v>4</v>
      </c>
      <c r="X265">
        <f t="shared" si="141"/>
        <v>1</v>
      </c>
      <c r="Y265">
        <f t="shared" si="131"/>
        <v>3</v>
      </c>
      <c r="Z265">
        <f t="shared" si="142"/>
        <v>3</v>
      </c>
      <c r="AA265">
        <f t="shared" si="132"/>
        <v>1</v>
      </c>
      <c r="AB265">
        <f t="shared" si="133"/>
        <v>4</v>
      </c>
      <c r="AC265">
        <f t="shared" si="135"/>
        <v>2.3323999999999998</v>
      </c>
      <c r="AD265">
        <f t="shared" si="136"/>
        <v>2</v>
      </c>
      <c r="AE265" t="str">
        <f t="shared" si="137"/>
        <v>Moderatly Suitable</v>
      </c>
      <c r="AF265" s="15">
        <f t="shared" si="138"/>
        <v>0.315</v>
      </c>
      <c r="AG265" t="str">
        <f t="shared" si="139"/>
        <v>Low</v>
      </c>
    </row>
    <row r="266" spans="1:33" x14ac:dyDescent="0.25">
      <c r="A266" t="str">
        <f>INDEX(Aquifer!A:A,MATCH(B266,Aquifer!C:C,0))</f>
        <v>jammu and kashmir</v>
      </c>
      <c r="B266" s="19" t="s">
        <v>447</v>
      </c>
      <c r="C266" s="12">
        <v>4.6591183893736003</v>
      </c>
      <c r="D266" s="7">
        <f>INDEX(Aquifer!L:L,MATCH(B266,Aquifer!C:C,0))*100</f>
        <v>161.25599953738507</v>
      </c>
      <c r="E266" s="7">
        <v>62.5</v>
      </c>
      <c r="F266" s="7">
        <v>66.560730018879795</v>
      </c>
      <c r="G266" s="1">
        <v>21.07</v>
      </c>
      <c r="H266" s="8">
        <v>0</v>
      </c>
      <c r="I266" s="8">
        <f>INDEX(Aquifer!H:H,MATCH(B266,Aquifer!C:C,0))</f>
        <v>34.619999999999997</v>
      </c>
      <c r="J266" s="8">
        <f>INDEX(surface_water_body!E:E,MATCH(B266,surface_water_body!A:A,0))</f>
        <v>5.1319335510767755E-2</v>
      </c>
      <c r="K266" s="8">
        <f>INDEX(Aquifer!J:J,MATCH(B266,Aquifer!C:C,0))*100</f>
        <v>43.775313892264073</v>
      </c>
      <c r="L266" s="8">
        <f>(INDEX(Tariff!D:D,MATCH(Adaptation!A266,Tariff!A:A,0)))*100</f>
        <v>0</v>
      </c>
      <c r="N266" s="8">
        <v>6.9</v>
      </c>
      <c r="O266" s="1">
        <v>93.449999999999989</v>
      </c>
      <c r="Q266">
        <f t="shared" si="125"/>
        <v>3</v>
      </c>
      <c r="R266">
        <f t="shared" si="126"/>
        <v>2</v>
      </c>
      <c r="S266">
        <f t="shared" si="127"/>
        <v>3</v>
      </c>
      <c r="T266">
        <f t="shared" si="128"/>
        <v>3</v>
      </c>
      <c r="U266">
        <f t="shared" si="129"/>
        <v>1</v>
      </c>
      <c r="V266">
        <f t="shared" si="130"/>
        <v>4</v>
      </c>
      <c r="W266">
        <f t="shared" si="140"/>
        <v>4</v>
      </c>
      <c r="X266">
        <f t="shared" si="141"/>
        <v>1</v>
      </c>
      <c r="Y266">
        <f t="shared" si="131"/>
        <v>2</v>
      </c>
      <c r="Z266">
        <f t="shared" si="142"/>
        <v>1</v>
      </c>
      <c r="AA266">
        <f t="shared" si="132"/>
        <v>2</v>
      </c>
      <c r="AB266">
        <f t="shared" si="133"/>
        <v>4</v>
      </c>
      <c r="AC266">
        <f t="shared" si="135"/>
        <v>2.4990000000000001</v>
      </c>
      <c r="AD266">
        <f t="shared" si="136"/>
        <v>2</v>
      </c>
      <c r="AE266" t="str">
        <f t="shared" si="137"/>
        <v>Moderatly Suitable</v>
      </c>
      <c r="AF266" s="15">
        <f t="shared" si="138"/>
        <v>0.53500000000000003</v>
      </c>
      <c r="AG266" t="str">
        <f t="shared" si="139"/>
        <v>Moderate</v>
      </c>
    </row>
    <row r="267" spans="1:33" x14ac:dyDescent="0.25">
      <c r="A267" t="str">
        <f>INDEX(Aquifer!A:A,MATCH(B267,Aquifer!C:C,0))</f>
        <v>bihar</v>
      </c>
      <c r="B267" s="19" t="s">
        <v>345</v>
      </c>
      <c r="C267" s="13">
        <v>4.95</v>
      </c>
      <c r="D267" s="7">
        <f>INDEX(Aquifer!L:L,MATCH(B267,Aquifer!C:C,0))*100</f>
        <v>150.00089175836914</v>
      </c>
      <c r="E267" s="7">
        <v>91.9</v>
      </c>
      <c r="F267" s="7">
        <v>58.753103320262646</v>
      </c>
      <c r="G267" s="1">
        <v>41.660000000000004</v>
      </c>
      <c r="H267" s="8">
        <v>0</v>
      </c>
      <c r="I267" s="8">
        <f>INDEX(Aquifer!H:H,MATCH(B267,Aquifer!C:C,0))</f>
        <v>37.799999999999997</v>
      </c>
      <c r="J267" s="8">
        <f>INDEX(surface_water_body!E:E,MATCH(B267,surface_water_body!A:A,0))</f>
        <v>1.3844913189055221</v>
      </c>
      <c r="K267" s="8">
        <f>INDEX(Aquifer!J:J,MATCH(B267,Aquifer!C:C,0))*100</f>
        <v>49.119133763764907</v>
      </c>
      <c r="L267" s="8">
        <f>(INDEX(Tariff!D:D,MATCH(Adaptation!A286,Tariff!A:A,0)))*100</f>
        <v>0</v>
      </c>
      <c r="N267" s="8">
        <v>8.9</v>
      </c>
      <c r="O267" s="1">
        <v>93.4</v>
      </c>
      <c r="Q267">
        <f t="shared" si="125"/>
        <v>3</v>
      </c>
      <c r="R267">
        <f t="shared" si="126"/>
        <v>2</v>
      </c>
      <c r="S267">
        <f t="shared" si="127"/>
        <v>4</v>
      </c>
      <c r="T267">
        <f t="shared" si="128"/>
        <v>3</v>
      </c>
      <c r="U267">
        <f t="shared" si="129"/>
        <v>2</v>
      </c>
      <c r="V267">
        <f t="shared" si="130"/>
        <v>4</v>
      </c>
      <c r="W267">
        <f t="shared" si="140"/>
        <v>4</v>
      </c>
      <c r="X267">
        <f t="shared" si="141"/>
        <v>2</v>
      </c>
      <c r="Y267">
        <f t="shared" si="131"/>
        <v>2</v>
      </c>
      <c r="Z267">
        <f t="shared" si="142"/>
        <v>1</v>
      </c>
      <c r="AA267">
        <f t="shared" si="132"/>
        <v>2</v>
      </c>
      <c r="AB267">
        <f t="shared" si="133"/>
        <v>4</v>
      </c>
      <c r="AC267">
        <f t="shared" si="135"/>
        <v>2.7488999999999999</v>
      </c>
      <c r="AD267">
        <f t="shared" si="136"/>
        <v>3</v>
      </c>
      <c r="AE267" t="str">
        <f t="shared" si="137"/>
        <v>Highly Suitable</v>
      </c>
      <c r="AF267" s="15">
        <f t="shared" si="138"/>
        <v>0.78</v>
      </c>
      <c r="AG267" t="str">
        <f t="shared" si="139"/>
        <v>High</v>
      </c>
    </row>
    <row r="268" spans="1:33" x14ac:dyDescent="0.25">
      <c r="A268" t="str">
        <f>INDEX(Aquifer!A:A,MATCH(B268,Aquifer!C:C,0))</f>
        <v>jharkhand</v>
      </c>
      <c r="B268" s="19" t="s">
        <v>23</v>
      </c>
      <c r="C268" s="13">
        <v>4.8899999999999997</v>
      </c>
      <c r="D268" s="7">
        <f>INDEX(Aquifer!L:L,MATCH(B268,Aquifer!C:C,0))*100</f>
        <v>102.28339017789946</v>
      </c>
      <c r="E268" s="7">
        <v>5.2</v>
      </c>
      <c r="F268" s="7">
        <v>40.542680097180146</v>
      </c>
      <c r="G268" s="1">
        <v>31.290000000000003</v>
      </c>
      <c r="H268" s="8">
        <v>6</v>
      </c>
      <c r="I268" s="8">
        <f>INDEX(Aquifer!H:H,MATCH(B268,Aquifer!C:C,0))</f>
        <v>44.8</v>
      </c>
      <c r="J268" s="8">
        <f>INDEX(surface_water_body!E:E,MATCH(B268,surface_water_body!A:A,0))</f>
        <v>2.1555035970016294</v>
      </c>
      <c r="K268" s="8">
        <f>INDEX(Aquifer!J:J,MATCH(B268,Aquifer!C:C,0))*100</f>
        <v>34.55983265450682</v>
      </c>
      <c r="L268" s="8">
        <f>(INDEX(Tariff!D:D,MATCH(Adaptation!A268,Tariff!A:A,0)))*100</f>
        <v>285</v>
      </c>
      <c r="N268" s="8">
        <v>5.3</v>
      </c>
      <c r="O268" s="1">
        <v>74.86</v>
      </c>
      <c r="Q268">
        <f t="shared" si="125"/>
        <v>3</v>
      </c>
      <c r="R268">
        <f t="shared" si="126"/>
        <v>1</v>
      </c>
      <c r="S268">
        <f t="shared" si="127"/>
        <v>1</v>
      </c>
      <c r="T268">
        <f t="shared" si="128"/>
        <v>2</v>
      </c>
      <c r="U268">
        <f t="shared" si="129"/>
        <v>2</v>
      </c>
      <c r="V268">
        <f t="shared" si="130"/>
        <v>4</v>
      </c>
      <c r="W268">
        <f t="shared" si="140"/>
        <v>4</v>
      </c>
      <c r="X268">
        <f t="shared" si="141"/>
        <v>2</v>
      </c>
      <c r="Y268">
        <f t="shared" si="131"/>
        <v>2</v>
      </c>
      <c r="Z268">
        <f t="shared" si="142"/>
        <v>3</v>
      </c>
      <c r="AA268">
        <f t="shared" si="132"/>
        <v>2</v>
      </c>
      <c r="AB268">
        <f t="shared" si="133"/>
        <v>3</v>
      </c>
      <c r="AC268">
        <f t="shared" si="135"/>
        <v>2.4157000000000002</v>
      </c>
      <c r="AD268">
        <f t="shared" si="136"/>
        <v>2</v>
      </c>
      <c r="AE268" t="str">
        <f t="shared" si="137"/>
        <v>Moderatly Suitable</v>
      </c>
      <c r="AF268" s="15">
        <f t="shared" si="138"/>
        <v>0.41199999999999998</v>
      </c>
      <c r="AG268" t="str">
        <f t="shared" si="139"/>
        <v>Moderate</v>
      </c>
    </row>
    <row r="269" spans="1:33" x14ac:dyDescent="0.25">
      <c r="A269" t="str">
        <f>INDEX(Aquifer!A:A,MATCH(B269,Aquifer!C:C,0))</f>
        <v>bihar</v>
      </c>
      <c r="B269" s="19" t="s">
        <v>279</v>
      </c>
      <c r="C269" s="13">
        <v>4.87</v>
      </c>
      <c r="D269" s="7">
        <f>INDEX(Aquifer!L:L,MATCH(B269,Aquifer!C:C,0))*100</f>
        <v>139.05452175127652</v>
      </c>
      <c r="E269" s="7">
        <v>46.1</v>
      </c>
      <c r="F269" s="7">
        <v>53.85100691465199</v>
      </c>
      <c r="G269" s="1">
        <v>27.02</v>
      </c>
      <c r="H269" s="8">
        <v>25</v>
      </c>
      <c r="I269" s="8">
        <f>INDEX(Aquifer!H:H,MATCH(B269,Aquifer!C:C,0))</f>
        <v>32.65</v>
      </c>
      <c r="J269" s="8">
        <f>INDEX(surface_water_body!E:E,MATCH(B269,surface_water_body!A:A,0))</f>
        <v>8.4600510166344218</v>
      </c>
      <c r="K269" s="8">
        <f>INDEX(Aquifer!J:J,MATCH(B269,Aquifer!C:C,0))*100</f>
        <v>21.10557537284344</v>
      </c>
      <c r="L269" s="8">
        <f>(INDEX(Tariff!D:D,MATCH(Adaptation!A269,Tariff!A:A,0)))*100</f>
        <v>60</v>
      </c>
      <c r="N269" s="8">
        <v>7.1</v>
      </c>
      <c r="O269" s="1">
        <v>97.240000000000009</v>
      </c>
      <c r="Q269">
        <f t="shared" si="125"/>
        <v>3</v>
      </c>
      <c r="R269">
        <f t="shared" si="126"/>
        <v>1</v>
      </c>
      <c r="S269">
        <f t="shared" si="127"/>
        <v>2</v>
      </c>
      <c r="T269">
        <f t="shared" si="128"/>
        <v>3</v>
      </c>
      <c r="U269">
        <f t="shared" si="129"/>
        <v>2</v>
      </c>
      <c r="V269">
        <f t="shared" si="130"/>
        <v>3</v>
      </c>
      <c r="W269">
        <f t="shared" si="140"/>
        <v>4</v>
      </c>
      <c r="X269">
        <f t="shared" si="141"/>
        <v>4</v>
      </c>
      <c r="Y269">
        <f t="shared" si="131"/>
        <v>1</v>
      </c>
      <c r="Z269">
        <f t="shared" si="142"/>
        <v>1</v>
      </c>
      <c r="AA269">
        <f t="shared" si="132"/>
        <v>2</v>
      </c>
      <c r="AB269">
        <f t="shared" si="133"/>
        <v>4</v>
      </c>
      <c r="AC269">
        <f t="shared" si="135"/>
        <v>2.4990000000000001</v>
      </c>
      <c r="AD269">
        <f t="shared" si="136"/>
        <v>2</v>
      </c>
      <c r="AE269" t="str">
        <f t="shared" si="137"/>
        <v>Moderatly Suitable</v>
      </c>
      <c r="AF269" s="15">
        <f t="shared" si="138"/>
        <v>0.53500000000000003</v>
      </c>
      <c r="AG269" t="str">
        <f t="shared" si="139"/>
        <v>Moderate</v>
      </c>
    </row>
    <row r="270" spans="1:33" x14ac:dyDescent="0.25">
      <c r="A270" t="str">
        <f>INDEX(Aquifer!A:A,MATCH(B270,Aquifer!C:C,0))</f>
        <v>chhattisgarh</v>
      </c>
      <c r="B270" s="19" t="s">
        <v>406</v>
      </c>
      <c r="C270" s="13">
        <v>5.21</v>
      </c>
      <c r="D270" s="7">
        <f>INDEX(Aquifer!L:L,MATCH(B270,Aquifer!C:C,0))*100</f>
        <v>111.57168258250434</v>
      </c>
      <c r="E270" s="7">
        <v>81.099999999999994</v>
      </c>
      <c r="F270" s="7">
        <v>43.848097898377226</v>
      </c>
      <c r="G270" s="1">
        <v>11.559999999999999</v>
      </c>
      <c r="H270" s="8">
        <v>98</v>
      </c>
      <c r="I270" s="8">
        <f>INDEX(Aquifer!H:H,MATCH(B270,Aquifer!C:C,0))</f>
        <v>30.32</v>
      </c>
      <c r="J270" s="8">
        <f>INDEX(surface_water_body!E:E,MATCH(B270,surface_water_body!A:A,0))</f>
        <v>0.78323058831209236</v>
      </c>
      <c r="K270" s="8">
        <f>INDEX(Aquifer!J:J,MATCH(B270,Aquifer!C:C,0))*100</f>
        <v>58.422025907037344</v>
      </c>
      <c r="L270" s="8">
        <f>(INDEX(Tariff!D:D,MATCH(Adaptation!A270,Tariff!A:A,0)))*100</f>
        <v>0</v>
      </c>
      <c r="N270" s="8">
        <v>6.8</v>
      </c>
      <c r="O270" s="1">
        <v>91.899999999999991</v>
      </c>
      <c r="Q270">
        <f t="shared" si="125"/>
        <v>3</v>
      </c>
      <c r="R270">
        <f t="shared" si="126"/>
        <v>1</v>
      </c>
      <c r="S270">
        <f t="shared" si="127"/>
        <v>4</v>
      </c>
      <c r="T270">
        <f t="shared" si="128"/>
        <v>2</v>
      </c>
      <c r="U270">
        <f t="shared" si="129"/>
        <v>1</v>
      </c>
      <c r="V270">
        <f t="shared" si="130"/>
        <v>1</v>
      </c>
      <c r="W270">
        <f t="shared" si="140"/>
        <v>4</v>
      </c>
      <c r="X270">
        <f t="shared" si="141"/>
        <v>1</v>
      </c>
      <c r="Y270">
        <f t="shared" si="131"/>
        <v>3</v>
      </c>
      <c r="Z270">
        <f t="shared" si="142"/>
        <v>1</v>
      </c>
      <c r="AA270">
        <f t="shared" si="132"/>
        <v>2</v>
      </c>
      <c r="AB270">
        <f t="shared" si="133"/>
        <v>4</v>
      </c>
      <c r="AC270">
        <f t="shared" si="135"/>
        <v>2.2490999999999999</v>
      </c>
      <c r="AD270">
        <f t="shared" si="136"/>
        <v>2</v>
      </c>
      <c r="AE270" t="str">
        <f t="shared" si="137"/>
        <v>Moderatly Suitable</v>
      </c>
      <c r="AF270" s="15">
        <f t="shared" si="138"/>
        <v>0.25</v>
      </c>
      <c r="AG270" t="str">
        <f t="shared" si="139"/>
        <v>Low</v>
      </c>
    </row>
    <row r="271" spans="1:33" x14ac:dyDescent="0.25">
      <c r="A271" t="str">
        <f>INDEX(Aquifer!A:A,MATCH(B271,Aquifer!C:C,0))</f>
        <v>chhattisgarh</v>
      </c>
      <c r="B271" s="19" t="s">
        <v>379</v>
      </c>
      <c r="C271" s="13">
        <v>5.14</v>
      </c>
      <c r="D271" s="7">
        <f>INDEX(Aquifer!L:L,MATCH(B271,Aquifer!C:C,0))*100</f>
        <v>104.77588157101694</v>
      </c>
      <c r="E271" s="7">
        <v>3.9</v>
      </c>
      <c r="F271" s="7">
        <v>38.793974929235745</v>
      </c>
      <c r="G271" s="1">
        <v>37.86</v>
      </c>
      <c r="H271" s="8">
        <v>97</v>
      </c>
      <c r="I271" s="8">
        <f>INDEX(Aquifer!H:H,MATCH(B271,Aquifer!C:C,0))</f>
        <v>43.08</v>
      </c>
      <c r="J271" s="8">
        <f>INDEX(surface_water_body!E:E,MATCH(B271,surface_water_body!A:A,0))</f>
        <v>0.15252384393546042</v>
      </c>
      <c r="K271" s="8">
        <f>INDEX(Aquifer!J:J,MATCH(B271,Aquifer!C:C,0))*100</f>
        <v>37.513182529837813</v>
      </c>
      <c r="L271" s="8">
        <f>(INDEX(Tariff!D:D,MATCH(Adaptation!A271,Tariff!A:A,0)))*100</f>
        <v>155</v>
      </c>
      <c r="N271" s="8">
        <v>6.5</v>
      </c>
      <c r="O271" s="1">
        <v>65.179999999999993</v>
      </c>
      <c r="Q271">
        <f t="shared" si="125"/>
        <v>3</v>
      </c>
      <c r="R271">
        <f t="shared" si="126"/>
        <v>1</v>
      </c>
      <c r="S271">
        <f t="shared" si="127"/>
        <v>1</v>
      </c>
      <c r="T271">
        <f t="shared" si="128"/>
        <v>2</v>
      </c>
      <c r="U271">
        <f t="shared" si="129"/>
        <v>2</v>
      </c>
      <c r="V271">
        <f t="shared" si="130"/>
        <v>1</v>
      </c>
      <c r="W271">
        <f t="shared" si="140"/>
        <v>4</v>
      </c>
      <c r="X271">
        <f t="shared" si="141"/>
        <v>1</v>
      </c>
      <c r="Y271">
        <f t="shared" si="131"/>
        <v>2</v>
      </c>
      <c r="Z271">
        <f t="shared" si="142"/>
        <v>3</v>
      </c>
      <c r="AA271">
        <f t="shared" si="132"/>
        <v>2</v>
      </c>
      <c r="AB271">
        <f t="shared" si="133"/>
        <v>3</v>
      </c>
      <c r="AC271">
        <f t="shared" si="135"/>
        <v>2.0825000000000005</v>
      </c>
      <c r="AD271">
        <f t="shared" si="136"/>
        <v>2</v>
      </c>
      <c r="AE271" t="str">
        <f t="shared" si="137"/>
        <v>Moderatly Suitable</v>
      </c>
      <c r="AF271" s="15">
        <f t="shared" si="138"/>
        <v>0.16800000000000001</v>
      </c>
      <c r="AG271" t="str">
        <f t="shared" si="139"/>
        <v>Very Low</v>
      </c>
    </row>
    <row r="272" spans="1:33" x14ac:dyDescent="0.25">
      <c r="A272" t="str">
        <f>INDEX(Aquifer!A:A,MATCH(B272,Aquifer!C:C,0))</f>
        <v>bihar</v>
      </c>
      <c r="B272" s="19" t="s">
        <v>408</v>
      </c>
      <c r="C272" s="12">
        <v>4.6905799709557003</v>
      </c>
      <c r="D272" s="7">
        <f>INDEX(Aquifer!L:L,MATCH(B272,Aquifer!C:C,0))*100</f>
        <v>141.97345413150884</v>
      </c>
      <c r="E272" s="7">
        <v>68.599999999999994</v>
      </c>
      <c r="F272" s="7">
        <v>54.573774310003486</v>
      </c>
      <c r="G272" s="1">
        <v>92.759999999999991</v>
      </c>
      <c r="H272" s="8">
        <v>8</v>
      </c>
      <c r="I272" s="8">
        <f>INDEX(Aquifer!H:H,MATCH(B272,Aquifer!C:C,0))</f>
        <v>59.52</v>
      </c>
      <c r="J272" s="8">
        <f>INDEX(surface_water_body!E:E,MATCH(B272,surface_water_body!A:A,0))</f>
        <v>9.2552621631146206E-2</v>
      </c>
      <c r="K272" s="8">
        <f>INDEX(Aquifer!J:J,MATCH(B272,Aquifer!C:C,0))*100</f>
        <v>57.057626119912683</v>
      </c>
      <c r="L272" s="8">
        <f>(INDEX(Tariff!D:D,MATCH(Adaptation!A316,Tariff!A:A,0)))*100</f>
        <v>0</v>
      </c>
      <c r="N272" s="8">
        <v>5.9</v>
      </c>
      <c r="O272" s="1">
        <v>96.03</v>
      </c>
      <c r="Q272">
        <f t="shared" si="125"/>
        <v>3</v>
      </c>
      <c r="R272">
        <f t="shared" si="126"/>
        <v>2</v>
      </c>
      <c r="S272">
        <f t="shared" si="127"/>
        <v>3</v>
      </c>
      <c r="T272">
        <f t="shared" si="128"/>
        <v>3</v>
      </c>
      <c r="U272">
        <f t="shared" si="129"/>
        <v>4</v>
      </c>
      <c r="V272">
        <f t="shared" si="130"/>
        <v>4</v>
      </c>
      <c r="W272">
        <f t="shared" si="140"/>
        <v>3</v>
      </c>
      <c r="X272">
        <f t="shared" si="141"/>
        <v>1</v>
      </c>
      <c r="Y272">
        <f t="shared" si="131"/>
        <v>3</v>
      </c>
      <c r="Z272">
        <f t="shared" si="142"/>
        <v>1</v>
      </c>
      <c r="AA272">
        <f t="shared" si="132"/>
        <v>2</v>
      </c>
      <c r="AB272">
        <f t="shared" si="133"/>
        <v>4</v>
      </c>
      <c r="AC272">
        <f t="shared" si="135"/>
        <v>2.7488999999999999</v>
      </c>
      <c r="AD272">
        <f t="shared" si="136"/>
        <v>3</v>
      </c>
      <c r="AE272" t="str">
        <f t="shared" si="137"/>
        <v>Highly Suitable</v>
      </c>
      <c r="AF272" s="15">
        <f t="shared" si="138"/>
        <v>0.78</v>
      </c>
      <c r="AG272" t="str">
        <f t="shared" si="139"/>
        <v>High</v>
      </c>
    </row>
    <row r="273" spans="1:33" x14ac:dyDescent="0.25">
      <c r="A273" t="str">
        <f>INDEX(Aquifer!A:A,MATCH(B273,Aquifer!C:C,0))</f>
        <v>gujarat</v>
      </c>
      <c r="B273" s="19" t="s">
        <v>168</v>
      </c>
      <c r="C273" s="13">
        <v>5.41</v>
      </c>
      <c r="D273" s="7">
        <f>INDEX(Aquifer!L:L,MATCH(B273,Aquifer!C:C,0))*100</f>
        <v>178.05826374749984</v>
      </c>
      <c r="E273" s="7">
        <v>33.200000000000003</v>
      </c>
      <c r="F273" s="7">
        <v>76.675696042689268</v>
      </c>
      <c r="G273" s="1">
        <v>90.36</v>
      </c>
      <c r="H273" s="8">
        <v>100</v>
      </c>
      <c r="I273" s="8">
        <f>INDEX(Aquifer!H:H,MATCH(B273,Aquifer!C:C,0))</f>
        <v>39.49</v>
      </c>
      <c r="J273" s="8">
        <f>INDEX(surface_water_body!E:E,MATCH(B273,surface_water_body!A:A,0))</f>
        <v>1.5178377414853763</v>
      </c>
      <c r="K273" s="8">
        <f>INDEX(Aquifer!J:J,MATCH(B273,Aquifer!C:C,0))*100</f>
        <v>61.234992365741405</v>
      </c>
      <c r="L273" s="8">
        <f>(INDEX(Tariff!D:D,MATCH(Adaptation!A139,Tariff!A:A,0)))*100</f>
        <v>95</v>
      </c>
      <c r="N273" s="8">
        <v>7</v>
      </c>
      <c r="O273" s="1">
        <v>61.739999999999995</v>
      </c>
      <c r="Q273">
        <f t="shared" si="125"/>
        <v>4</v>
      </c>
      <c r="R273">
        <f t="shared" si="126"/>
        <v>2</v>
      </c>
      <c r="S273">
        <f t="shared" si="127"/>
        <v>2</v>
      </c>
      <c r="T273">
        <f t="shared" si="128"/>
        <v>4</v>
      </c>
      <c r="U273">
        <f t="shared" si="129"/>
        <v>4</v>
      </c>
      <c r="V273">
        <f t="shared" si="130"/>
        <v>1</v>
      </c>
      <c r="W273">
        <f t="shared" si="140"/>
        <v>4</v>
      </c>
      <c r="X273">
        <f t="shared" si="141"/>
        <v>2</v>
      </c>
      <c r="Y273">
        <f t="shared" si="131"/>
        <v>3</v>
      </c>
      <c r="Z273">
        <f t="shared" si="142"/>
        <v>2</v>
      </c>
      <c r="AA273">
        <f t="shared" si="132"/>
        <v>2</v>
      </c>
      <c r="AB273">
        <f t="shared" si="133"/>
        <v>3</v>
      </c>
      <c r="AC273">
        <f t="shared" si="135"/>
        <v>2.7488999999999999</v>
      </c>
      <c r="AD273">
        <f t="shared" si="136"/>
        <v>3</v>
      </c>
      <c r="AE273" t="str">
        <f t="shared" si="137"/>
        <v>Highly Suitable</v>
      </c>
      <c r="AF273" s="15">
        <f t="shared" si="138"/>
        <v>0.78</v>
      </c>
      <c r="AG273" t="str">
        <f t="shared" si="139"/>
        <v>High</v>
      </c>
    </row>
    <row r="274" spans="1:33" x14ac:dyDescent="0.25">
      <c r="A274" t="str">
        <f>INDEX(Aquifer!A:A,MATCH(B274,Aquifer!C:C,0))</f>
        <v>gujarat</v>
      </c>
      <c r="B274" s="19" t="s">
        <v>575</v>
      </c>
      <c r="C274" s="13">
        <v>5.45</v>
      </c>
      <c r="D274" s="7">
        <f>INDEX(Aquifer!L:L,MATCH(B274,Aquifer!C:C,0))*100</f>
        <v>167.96378269617708</v>
      </c>
      <c r="E274" s="7">
        <v>57.1</v>
      </c>
      <c r="F274" s="7">
        <v>79.053162592161428</v>
      </c>
      <c r="G274" s="1">
        <v>72.180000000000007</v>
      </c>
      <c r="H274" s="8">
        <v>100</v>
      </c>
      <c r="I274" s="8">
        <f>INDEX(Aquifer!H:H,MATCH(B274,Aquifer!C:C,0))</f>
        <v>47.18</v>
      </c>
      <c r="J274" s="8">
        <f>INDEX(surface_water_body!E:E,MATCH(B274,surface_water_body!A:A,0))</f>
        <v>1.2349432448315301</v>
      </c>
      <c r="K274" s="8">
        <f>INDEX(Aquifer!J:J,MATCH(B274,Aquifer!C:C,0))*100</f>
        <v>49.534752067104144</v>
      </c>
      <c r="L274" s="8">
        <f>(INDEX(Tariff!D:D,MATCH(Adaptation!A381,Tariff!A:A,0)))*100</f>
        <v>285</v>
      </c>
      <c r="N274" s="8">
        <v>8.8098722087612256</v>
      </c>
      <c r="O274" s="1">
        <v>78.8</v>
      </c>
      <c r="Q274">
        <f t="shared" si="125"/>
        <v>4</v>
      </c>
      <c r="R274">
        <f t="shared" si="126"/>
        <v>2</v>
      </c>
      <c r="S274">
        <f t="shared" si="127"/>
        <v>3</v>
      </c>
      <c r="T274">
        <f t="shared" si="128"/>
        <v>4</v>
      </c>
      <c r="U274">
        <f t="shared" si="129"/>
        <v>3</v>
      </c>
      <c r="V274">
        <f t="shared" si="130"/>
        <v>1</v>
      </c>
      <c r="W274">
        <f t="shared" si="140"/>
        <v>4</v>
      </c>
      <c r="X274">
        <f t="shared" si="141"/>
        <v>2</v>
      </c>
      <c r="Y274">
        <f t="shared" si="131"/>
        <v>2</v>
      </c>
      <c r="Z274">
        <f t="shared" si="142"/>
        <v>3</v>
      </c>
      <c r="AA274">
        <f t="shared" si="132"/>
        <v>2</v>
      </c>
      <c r="AB274">
        <f t="shared" si="133"/>
        <v>3</v>
      </c>
      <c r="AC274">
        <f t="shared" si="135"/>
        <v>2.7488999999999999</v>
      </c>
      <c r="AD274">
        <f t="shared" si="136"/>
        <v>3</v>
      </c>
      <c r="AE274" t="str">
        <f t="shared" si="137"/>
        <v>Highly Suitable</v>
      </c>
      <c r="AF274" s="15">
        <f t="shared" si="138"/>
        <v>0.78</v>
      </c>
      <c r="AG274" t="str">
        <f t="shared" si="139"/>
        <v>High</v>
      </c>
    </row>
    <row r="275" spans="1:33" x14ac:dyDescent="0.25">
      <c r="A275" t="str">
        <f>INDEX(Aquifer!A:A,MATCH(B275,Aquifer!C:C,0))</f>
        <v>gujarat</v>
      </c>
      <c r="B275" s="19" t="s">
        <v>135</v>
      </c>
      <c r="C275" s="13">
        <v>5.32</v>
      </c>
      <c r="D275" s="7">
        <f>INDEX(Aquifer!L:L,MATCH(B275,Aquifer!C:C,0))*100</f>
        <v>134.29150581117008</v>
      </c>
      <c r="E275" s="7">
        <v>75.3</v>
      </c>
      <c r="F275" s="7">
        <v>77.086747046883019</v>
      </c>
      <c r="G275" s="1">
        <v>40.770000000000003</v>
      </c>
      <c r="H275" s="8">
        <v>91</v>
      </c>
      <c r="I275" s="8">
        <f>INDEX(Aquifer!H:H,MATCH(B275,Aquifer!C:C,0))</f>
        <v>27.14</v>
      </c>
      <c r="J275" s="8">
        <f>INDEX(surface_water_body!E:E,MATCH(B275,surface_water_body!A:A,0))</f>
        <v>1.706945587801479</v>
      </c>
      <c r="K275" s="8">
        <f>INDEX(Aquifer!J:J,MATCH(B275,Aquifer!C:C,0))*100</f>
        <v>44.495256915204614</v>
      </c>
      <c r="L275" s="8">
        <f>(INDEX(Tariff!D:D,MATCH(Adaptation!A434,Tariff!A:A,0)))*100</f>
        <v>167</v>
      </c>
      <c r="N275" s="8">
        <v>7.6</v>
      </c>
      <c r="O275" s="1">
        <v>83.15</v>
      </c>
      <c r="Q275">
        <f t="shared" si="125"/>
        <v>4</v>
      </c>
      <c r="R275">
        <f t="shared" si="126"/>
        <v>1</v>
      </c>
      <c r="S275">
        <f t="shared" si="127"/>
        <v>4</v>
      </c>
      <c r="T275">
        <f t="shared" si="128"/>
        <v>4</v>
      </c>
      <c r="U275">
        <f t="shared" si="129"/>
        <v>2</v>
      </c>
      <c r="V275">
        <f t="shared" si="130"/>
        <v>1</v>
      </c>
      <c r="W275">
        <f t="shared" si="140"/>
        <v>4</v>
      </c>
      <c r="X275">
        <f t="shared" si="141"/>
        <v>2</v>
      </c>
      <c r="Y275">
        <f t="shared" si="131"/>
        <v>2</v>
      </c>
      <c r="Z275">
        <f t="shared" si="142"/>
        <v>3</v>
      </c>
      <c r="AA275">
        <f t="shared" si="132"/>
        <v>2</v>
      </c>
      <c r="AB275">
        <f t="shared" si="133"/>
        <v>4</v>
      </c>
      <c r="AC275">
        <f t="shared" si="135"/>
        <v>2.7488999999999999</v>
      </c>
      <c r="AD275">
        <f t="shared" si="136"/>
        <v>3</v>
      </c>
      <c r="AE275" t="str">
        <f t="shared" si="137"/>
        <v>Highly Suitable</v>
      </c>
      <c r="AF275" s="15">
        <f t="shared" si="138"/>
        <v>0.78</v>
      </c>
      <c r="AG275" t="str">
        <f t="shared" si="139"/>
        <v>High</v>
      </c>
    </row>
    <row r="276" spans="1:33" x14ac:dyDescent="0.25">
      <c r="A276" t="str">
        <f>INDEX(Aquifer!A:A,MATCH(B276,Aquifer!C:C,0))</f>
        <v>gujarat</v>
      </c>
      <c r="B276" s="19" t="s">
        <v>209</v>
      </c>
      <c r="C276" s="13">
        <v>5.52</v>
      </c>
      <c r="D276" s="7">
        <f>INDEX(Aquifer!L:L,MATCH(B276,Aquifer!C:C,0))*100</f>
        <v>160.69614530861861</v>
      </c>
      <c r="E276" s="7">
        <v>47.5</v>
      </c>
      <c r="F276" s="7">
        <v>74.972960839132298</v>
      </c>
      <c r="G276" s="1">
        <v>98.75</v>
      </c>
      <c r="H276" s="8">
        <v>100</v>
      </c>
      <c r="I276" s="8">
        <f>INDEX(Aquifer!H:H,MATCH(B276,Aquifer!C:C,0))</f>
        <v>98.74</v>
      </c>
      <c r="J276" s="8">
        <f>INDEX(surface_water_body!E:E,MATCH(B276,surface_water_body!A:A,0))</f>
        <v>0.85343923228435736</v>
      </c>
      <c r="K276" s="8">
        <f>INDEX(Aquifer!J:J,MATCH(B276,Aquifer!C:C,0))*100</f>
        <v>57.688468856242793</v>
      </c>
      <c r="L276" s="8">
        <f>(INDEX(Tariff!D:D,MATCH(Adaptation!A465,Tariff!A:A,0)))*100</f>
        <v>290</v>
      </c>
      <c r="N276" s="8">
        <v>56.1</v>
      </c>
      <c r="O276" s="1">
        <v>63.08</v>
      </c>
      <c r="Q276">
        <f t="shared" si="125"/>
        <v>4</v>
      </c>
      <c r="R276">
        <f t="shared" si="126"/>
        <v>2</v>
      </c>
      <c r="S276">
        <f t="shared" si="127"/>
        <v>2</v>
      </c>
      <c r="T276">
        <f t="shared" si="128"/>
        <v>4</v>
      </c>
      <c r="U276">
        <f t="shared" si="129"/>
        <v>4</v>
      </c>
      <c r="V276">
        <f t="shared" si="130"/>
        <v>1</v>
      </c>
      <c r="W276">
        <f t="shared" si="140"/>
        <v>2</v>
      </c>
      <c r="X276">
        <f t="shared" si="141"/>
        <v>1</v>
      </c>
      <c r="Y276">
        <f t="shared" si="131"/>
        <v>3</v>
      </c>
      <c r="Z276">
        <f t="shared" si="142"/>
        <v>3</v>
      </c>
      <c r="AA276">
        <f t="shared" si="132"/>
        <v>4</v>
      </c>
      <c r="AB276">
        <f t="shared" si="133"/>
        <v>3</v>
      </c>
      <c r="AC276">
        <f t="shared" si="135"/>
        <v>2.7488999999999999</v>
      </c>
      <c r="AD276">
        <f t="shared" si="136"/>
        <v>3</v>
      </c>
      <c r="AE276" t="str">
        <f t="shared" si="137"/>
        <v>Highly Suitable</v>
      </c>
      <c r="AF276" s="15">
        <f t="shared" si="138"/>
        <v>0.78</v>
      </c>
      <c r="AG276" t="str">
        <f t="shared" si="139"/>
        <v>High</v>
      </c>
    </row>
    <row r="277" spans="1:33" x14ac:dyDescent="0.25">
      <c r="A277" t="str">
        <f>INDEX(Aquifer!A:A,MATCH(B277,Aquifer!C:C,0))</f>
        <v>haryana</v>
      </c>
      <c r="B277" s="19" t="s">
        <v>202</v>
      </c>
      <c r="C277" s="12">
        <v>4.8640347491664002</v>
      </c>
      <c r="D277" s="7">
        <f>INDEX(Aquifer!L:L,MATCH(B277,Aquifer!C:C,0))*100</f>
        <v>100.89640671155794</v>
      </c>
      <c r="E277" s="7">
        <v>99.4</v>
      </c>
      <c r="F277" s="7">
        <v>74.647887323943678</v>
      </c>
      <c r="G277" s="1">
        <v>77.39</v>
      </c>
      <c r="H277" s="8">
        <v>100</v>
      </c>
      <c r="I277" s="8">
        <f>INDEX(Aquifer!H:H,MATCH(B277,Aquifer!C:C,0))</f>
        <v>214</v>
      </c>
      <c r="J277" s="8">
        <f>INDEX(surface_water_body!E:E,MATCH(B277,surface_water_body!A:A,0))</f>
        <v>0.12450358813639406</v>
      </c>
      <c r="K277" s="8">
        <f>INDEX(Aquifer!J:J,MATCH(B277,Aquifer!C:C,0))*100</f>
        <v>97.769436283281593</v>
      </c>
      <c r="L277" s="8">
        <f>(INDEX(Tariff!D:D,MATCH(Adaptation!A229,Tariff!A:A,0)))*100</f>
        <v>155</v>
      </c>
      <c r="N277" s="8">
        <v>30.3</v>
      </c>
      <c r="O277" s="1">
        <v>79.75</v>
      </c>
      <c r="Q277">
        <f t="shared" si="125"/>
        <v>3</v>
      </c>
      <c r="R277">
        <f t="shared" si="126"/>
        <v>1</v>
      </c>
      <c r="S277">
        <f t="shared" si="127"/>
        <v>4</v>
      </c>
      <c r="T277">
        <f t="shared" si="128"/>
        <v>4</v>
      </c>
      <c r="U277">
        <f t="shared" si="129"/>
        <v>4</v>
      </c>
      <c r="V277">
        <f t="shared" si="130"/>
        <v>1</v>
      </c>
      <c r="W277">
        <f t="shared" si="140"/>
        <v>1</v>
      </c>
      <c r="X277">
        <f t="shared" si="141"/>
        <v>1</v>
      </c>
      <c r="Y277">
        <f t="shared" si="131"/>
        <v>4</v>
      </c>
      <c r="Z277">
        <f t="shared" si="142"/>
        <v>3</v>
      </c>
      <c r="AA277">
        <f t="shared" si="132"/>
        <v>4</v>
      </c>
      <c r="AB277">
        <f t="shared" si="133"/>
        <v>3</v>
      </c>
      <c r="AC277">
        <f t="shared" si="135"/>
        <v>2.7488999999999999</v>
      </c>
      <c r="AD277">
        <f t="shared" si="136"/>
        <v>3</v>
      </c>
      <c r="AE277" t="str">
        <f t="shared" si="137"/>
        <v>Highly Suitable</v>
      </c>
      <c r="AF277" s="15">
        <f t="shared" si="138"/>
        <v>0.78</v>
      </c>
      <c r="AG277" t="str">
        <f t="shared" si="139"/>
        <v>High</v>
      </c>
    </row>
    <row r="278" spans="1:33" x14ac:dyDescent="0.25">
      <c r="A278" t="str">
        <f>INDEX(Aquifer!A:A,MATCH(B278,Aquifer!C:C,0))</f>
        <v>odisha</v>
      </c>
      <c r="B278" s="19" t="s">
        <v>296</v>
      </c>
      <c r="C278" s="13">
        <v>5.12</v>
      </c>
      <c r="D278" s="7">
        <f>INDEX(Aquifer!L:L,MATCH(B278,Aquifer!C:C,0))*100</f>
        <v>104.78295819935693</v>
      </c>
      <c r="E278" s="7">
        <v>2.8</v>
      </c>
      <c r="F278" s="7">
        <v>37.53003913670382</v>
      </c>
      <c r="G278" s="1">
        <v>18.190000000000001</v>
      </c>
      <c r="H278" s="8">
        <v>37</v>
      </c>
      <c r="I278" s="8">
        <f>INDEX(Aquifer!H:H,MATCH(B278,Aquifer!C:C,0))</f>
        <v>51.44</v>
      </c>
      <c r="J278" s="8">
        <f>INDEX(surface_water_body!E:E,MATCH(B278,surface_water_body!A:A,0))</f>
        <v>0.60614146497959132</v>
      </c>
      <c r="K278" s="8">
        <f>INDEX(Aquifer!J:J,MATCH(B278,Aquifer!C:C,0))*100</f>
        <v>30.759811136360959</v>
      </c>
      <c r="L278" s="8">
        <f>(INDEX(Tariff!D:D,MATCH(Adaptation!A278,Tariff!A:A,0)))*100</f>
        <v>0</v>
      </c>
      <c r="N278" s="8">
        <v>4.71</v>
      </c>
      <c r="O278" s="1">
        <v>92.460000000000008</v>
      </c>
      <c r="Q278">
        <f t="shared" si="125"/>
        <v>3</v>
      </c>
      <c r="R278">
        <f t="shared" si="126"/>
        <v>1</v>
      </c>
      <c r="S278">
        <f t="shared" si="127"/>
        <v>1</v>
      </c>
      <c r="T278">
        <f t="shared" si="128"/>
        <v>2</v>
      </c>
      <c r="U278">
        <f t="shared" si="129"/>
        <v>1</v>
      </c>
      <c r="V278">
        <f t="shared" si="130"/>
        <v>3</v>
      </c>
      <c r="W278">
        <f t="shared" si="140"/>
        <v>3</v>
      </c>
      <c r="X278">
        <f t="shared" si="141"/>
        <v>1</v>
      </c>
      <c r="Y278">
        <f t="shared" si="131"/>
        <v>2</v>
      </c>
      <c r="Z278">
        <f t="shared" si="142"/>
        <v>1</v>
      </c>
      <c r="AA278">
        <f t="shared" si="132"/>
        <v>1</v>
      </c>
      <c r="AB278">
        <f t="shared" si="133"/>
        <v>4</v>
      </c>
      <c r="AC278">
        <f t="shared" si="135"/>
        <v>1.9158999999999997</v>
      </c>
      <c r="AD278">
        <f t="shared" si="136"/>
        <v>2</v>
      </c>
      <c r="AE278" t="str">
        <f t="shared" si="137"/>
        <v>Moderatly Suitable</v>
      </c>
      <c r="AF278" s="15">
        <f t="shared" si="138"/>
        <v>4.1000000000000002E-2</v>
      </c>
      <c r="AG278" t="str">
        <f t="shared" si="139"/>
        <v>Very Low</v>
      </c>
    </row>
    <row r="279" spans="1:33" x14ac:dyDescent="0.25">
      <c r="A279" t="str">
        <f>INDEX(Aquifer!A:A,MATCH(B279,Aquifer!C:C,0))</f>
        <v>rajasthan</v>
      </c>
      <c r="B279" s="19" t="s">
        <v>193</v>
      </c>
      <c r="C279" s="12">
        <v>5.0883049667788001</v>
      </c>
      <c r="D279" s="7">
        <f>INDEX(Aquifer!L:L,MATCH(B279,Aquifer!C:C,0))*100</f>
        <v>160.99004762090129</v>
      </c>
      <c r="E279" s="7">
        <v>39.9</v>
      </c>
      <c r="F279" s="7">
        <v>68.182602196285856</v>
      </c>
      <c r="G279" s="1">
        <v>99.339999999999989</v>
      </c>
      <c r="H279" s="8">
        <v>93</v>
      </c>
      <c r="I279" s="8">
        <f>INDEX(Aquifer!H:H,MATCH(B279,Aquifer!C:C,0))</f>
        <v>216.66</v>
      </c>
      <c r="J279" s="8">
        <f>INDEX(surface_water_body!E:E,MATCH(B279,surface_water_body!A:A,0))</f>
        <v>0</v>
      </c>
      <c r="K279" s="8">
        <f>INDEX(Aquifer!J:J,MATCH(B279,Aquifer!C:C,0))*100</f>
        <v>65.141428416867271</v>
      </c>
      <c r="L279" s="8">
        <f>(INDEX(Tariff!D:D,MATCH(Adaptation!A279,Tariff!A:A,0)))*100</f>
        <v>0</v>
      </c>
      <c r="N279" s="8">
        <v>64.34</v>
      </c>
      <c r="O279" s="1">
        <v>71.945486420000009</v>
      </c>
      <c r="Q279">
        <f t="shared" si="125"/>
        <v>3</v>
      </c>
      <c r="R279">
        <f t="shared" si="126"/>
        <v>2</v>
      </c>
      <c r="S279">
        <f t="shared" si="127"/>
        <v>2</v>
      </c>
      <c r="T279">
        <f t="shared" si="128"/>
        <v>4</v>
      </c>
      <c r="U279">
        <f t="shared" si="129"/>
        <v>4</v>
      </c>
      <c r="V279">
        <f t="shared" si="130"/>
        <v>1</v>
      </c>
      <c r="W279">
        <f t="shared" si="140"/>
        <v>1</v>
      </c>
      <c r="X279">
        <f t="shared" si="141"/>
        <v>1</v>
      </c>
      <c r="Y279">
        <f t="shared" si="131"/>
        <v>3</v>
      </c>
      <c r="Z279">
        <f t="shared" si="142"/>
        <v>1</v>
      </c>
      <c r="AA279">
        <f t="shared" si="132"/>
        <v>4</v>
      </c>
      <c r="AB279">
        <f t="shared" si="133"/>
        <v>3</v>
      </c>
      <c r="AC279">
        <f t="shared" si="135"/>
        <v>2.4157000000000002</v>
      </c>
      <c r="AD279">
        <f t="shared" si="136"/>
        <v>2</v>
      </c>
      <c r="AE279" t="str">
        <f t="shared" si="137"/>
        <v>Moderatly Suitable</v>
      </c>
      <c r="AF279" s="15">
        <f t="shared" si="138"/>
        <v>0.41199999999999998</v>
      </c>
      <c r="AG279" t="str">
        <f t="shared" si="139"/>
        <v>Moderate</v>
      </c>
    </row>
    <row r="280" spans="1:33" x14ac:dyDescent="0.25">
      <c r="A280" t="str">
        <f>INDEX(Aquifer!A:A,MATCH(B280,Aquifer!C:C,0))</f>
        <v>haryana</v>
      </c>
      <c r="B280" s="19" t="s">
        <v>182</v>
      </c>
      <c r="C280" s="12">
        <v>4.8275287411830003</v>
      </c>
      <c r="D280" s="7">
        <f>INDEX(Aquifer!L:L,MATCH(B280,Aquifer!C:C,0))*100</f>
        <v>157.95792600998459</v>
      </c>
      <c r="E280" s="7">
        <v>99.1</v>
      </c>
      <c r="F280" s="7">
        <v>81.222126228780922</v>
      </c>
      <c r="G280" s="1">
        <v>43.46</v>
      </c>
      <c r="H280" s="8">
        <v>92</v>
      </c>
      <c r="I280" s="8">
        <f>INDEX(Aquifer!H:H,MATCH(B280,Aquifer!C:C,0))</f>
        <v>105.27</v>
      </c>
      <c r="J280" s="8">
        <f>INDEX(surface_water_body!E:E,MATCH(B280,surface_water_body!A:A,0))</f>
        <v>0.15260546030485161</v>
      </c>
      <c r="K280" s="8">
        <f>INDEX(Aquifer!J:J,MATCH(B280,Aquifer!C:C,0))*100</f>
        <v>92.579514323339396</v>
      </c>
      <c r="L280" s="8">
        <f>(INDEX(Tariff!D:D,MATCH(Adaptation!A280,Tariff!A:A,0)))*100</f>
        <v>0</v>
      </c>
      <c r="N280" s="8">
        <v>13.2</v>
      </c>
      <c r="O280" s="1">
        <v>65.97999999999999</v>
      </c>
      <c r="Q280">
        <f t="shared" si="125"/>
        <v>3</v>
      </c>
      <c r="R280">
        <f t="shared" si="126"/>
        <v>2</v>
      </c>
      <c r="S280">
        <f t="shared" si="127"/>
        <v>4</v>
      </c>
      <c r="T280">
        <f t="shared" si="128"/>
        <v>4</v>
      </c>
      <c r="U280">
        <f t="shared" si="129"/>
        <v>2</v>
      </c>
      <c r="V280">
        <f t="shared" si="130"/>
        <v>1</v>
      </c>
      <c r="W280">
        <f t="shared" si="140"/>
        <v>1</v>
      </c>
      <c r="X280">
        <f t="shared" si="141"/>
        <v>1</v>
      </c>
      <c r="Y280">
        <f t="shared" si="131"/>
        <v>4</v>
      </c>
      <c r="Z280">
        <f t="shared" si="142"/>
        <v>1</v>
      </c>
      <c r="AA280">
        <f t="shared" si="132"/>
        <v>3</v>
      </c>
      <c r="AB280">
        <f t="shared" si="133"/>
        <v>3</v>
      </c>
      <c r="AC280">
        <f t="shared" si="135"/>
        <v>2.4157000000000002</v>
      </c>
      <c r="AD280">
        <f t="shared" si="136"/>
        <v>2</v>
      </c>
      <c r="AE280" t="str">
        <f t="shared" si="137"/>
        <v>Moderatly Suitable</v>
      </c>
      <c r="AF280" s="15">
        <f t="shared" si="138"/>
        <v>0.41199999999999998</v>
      </c>
      <c r="AG280" t="str">
        <f t="shared" si="139"/>
        <v>Moderate</v>
      </c>
    </row>
    <row r="281" spans="1:33" x14ac:dyDescent="0.25">
      <c r="A281" t="str">
        <f>INDEX(Aquifer!A:A,MATCH(B281,Aquifer!C:C,0))</f>
        <v>rajasthan</v>
      </c>
      <c r="B281" s="19" t="s">
        <v>194</v>
      </c>
      <c r="C281" s="12">
        <v>5.5552357176163998</v>
      </c>
      <c r="D281" s="7">
        <f>INDEX(Aquifer!L:L,MATCH(B281,Aquifer!C:C,0))*100</f>
        <v>134.95613746172947</v>
      </c>
      <c r="E281" s="7">
        <v>47.8</v>
      </c>
      <c r="F281" s="7">
        <v>75.586023883237502</v>
      </c>
      <c r="G281" s="1">
        <v>96.28</v>
      </c>
      <c r="H281" s="8">
        <v>78</v>
      </c>
      <c r="I281" s="8">
        <f>INDEX(Aquifer!H:H,MATCH(B281,Aquifer!C:C,0))</f>
        <v>256.74</v>
      </c>
      <c r="J281" s="8">
        <f>INDEX(surface_water_body!E:E,MATCH(B281,surface_water_body!A:A,0))</f>
        <v>3.0831820241328002E-2</v>
      </c>
      <c r="K281" s="8">
        <f>INDEX(Aquifer!J:J,MATCH(B281,Aquifer!C:C,0))*100</f>
        <v>61.896512372557233</v>
      </c>
      <c r="L281" s="8">
        <f>(INDEX(Tariff!D:D,MATCH(Adaptation!A281,Tariff!A:A,0)))*100</f>
        <v>0</v>
      </c>
      <c r="N281" s="8">
        <v>22.62</v>
      </c>
      <c r="O281" s="1">
        <v>26.612127050000002</v>
      </c>
      <c r="Q281">
        <f t="shared" si="125"/>
        <v>4</v>
      </c>
      <c r="R281">
        <f t="shared" si="126"/>
        <v>1</v>
      </c>
      <c r="S281">
        <f t="shared" si="127"/>
        <v>2</v>
      </c>
      <c r="T281">
        <f t="shared" si="128"/>
        <v>4</v>
      </c>
      <c r="U281">
        <f t="shared" si="129"/>
        <v>4</v>
      </c>
      <c r="V281">
        <f t="shared" si="130"/>
        <v>1</v>
      </c>
      <c r="W281">
        <f t="shared" si="140"/>
        <v>1</v>
      </c>
      <c r="X281">
        <f t="shared" si="141"/>
        <v>1</v>
      </c>
      <c r="Y281">
        <f t="shared" si="131"/>
        <v>3</v>
      </c>
      <c r="Z281">
        <f t="shared" si="142"/>
        <v>1</v>
      </c>
      <c r="AA281">
        <f t="shared" si="132"/>
        <v>4</v>
      </c>
      <c r="AB281">
        <f t="shared" si="133"/>
        <v>1</v>
      </c>
      <c r="AC281">
        <f t="shared" si="135"/>
        <v>2.2490999999999999</v>
      </c>
      <c r="AD281">
        <f t="shared" si="136"/>
        <v>2</v>
      </c>
      <c r="AE281" t="str">
        <f t="shared" si="137"/>
        <v>Moderatly Suitable</v>
      </c>
      <c r="AF281" s="15">
        <f t="shared" si="138"/>
        <v>0.25</v>
      </c>
      <c r="AG281" t="str">
        <f t="shared" si="139"/>
        <v>Low</v>
      </c>
    </row>
    <row r="282" spans="1:33" x14ac:dyDescent="0.25">
      <c r="A282" t="str">
        <f>INDEX(Aquifer!A:A,MATCH(B282,Aquifer!C:C,0))</f>
        <v>assam</v>
      </c>
      <c r="B282" s="19" t="s">
        <v>20</v>
      </c>
      <c r="C282" s="12">
        <v>4.2753310284720003</v>
      </c>
      <c r="D282" s="7">
        <f>INDEX(Aquifer!L:L,MATCH(B282,Aquifer!C:C,0))*100</f>
        <v>110.7403696166441</v>
      </c>
      <c r="E282" s="7">
        <v>0.5</v>
      </c>
      <c r="F282" s="7">
        <v>29.366144668158089</v>
      </c>
      <c r="G282" s="1">
        <v>43.5</v>
      </c>
      <c r="H282" s="8">
        <v>0</v>
      </c>
      <c r="I282" s="8">
        <f>INDEX(Aquifer!H:H,MATCH(B282,Aquifer!C:C,0))</f>
        <v>12.61</v>
      </c>
      <c r="J282" s="8">
        <f>INDEX(surface_water_body!E:E,MATCH(B282,surface_water_body!A:A,0))</f>
        <v>0.23373172861745881</v>
      </c>
      <c r="K282" s="8">
        <f>INDEX(Aquifer!J:J,MATCH(B282,Aquifer!C:C,0))*100</f>
        <v>60.280344733105842</v>
      </c>
      <c r="L282" s="8">
        <f>(INDEX(Tariff!D:D,MATCH(Adaptation!A282,Tariff!A:A,0)))*100</f>
        <v>459.99999999999994</v>
      </c>
      <c r="N282" s="8">
        <v>1.9</v>
      </c>
      <c r="O282" s="1">
        <v>82.52</v>
      </c>
      <c r="Q282">
        <f t="shared" si="125"/>
        <v>2</v>
      </c>
      <c r="R282">
        <f t="shared" si="126"/>
        <v>1</v>
      </c>
      <c r="S282">
        <f t="shared" si="127"/>
        <v>1</v>
      </c>
      <c r="T282">
        <f t="shared" si="128"/>
        <v>2</v>
      </c>
      <c r="U282">
        <f t="shared" si="129"/>
        <v>2</v>
      </c>
      <c r="V282">
        <f t="shared" si="130"/>
        <v>4</v>
      </c>
      <c r="W282">
        <f t="shared" si="140"/>
        <v>4</v>
      </c>
      <c r="X282">
        <f t="shared" si="141"/>
        <v>1</v>
      </c>
      <c r="Y282">
        <f t="shared" si="131"/>
        <v>3</v>
      </c>
      <c r="Z282">
        <f t="shared" si="142"/>
        <v>4</v>
      </c>
      <c r="AA282">
        <f t="shared" si="132"/>
        <v>1</v>
      </c>
      <c r="AB282">
        <f t="shared" si="133"/>
        <v>4</v>
      </c>
      <c r="AC282">
        <f t="shared" ref="AC282:AC302" si="143">0.0833*Q282+R282*0.0833+S282*0.0833+T282*0.0833+V282*0.0833+W282*0.0833+X282*0.0833+Y282*0.0833+Z282*0.0833+U282*0.0833+AA282*0.0833+AB282*0.0833</f>
        <v>2.4157000000000002</v>
      </c>
      <c r="AD282">
        <f t="shared" ref="AD282:AD302" si="144">IF(AC282&lt;=1.5,1,IF(AC282&lt;=2.5,2,IF(AC282&lt;3.5,3,4)))</f>
        <v>2</v>
      </c>
      <c r="AE282" t="str">
        <f t="shared" ref="AE282:AE313" si="145">IF(AD282=1,"Less Suitable",IF(AD282=2,"Moderatly Suitable",IF(AD282=3,"Highly Suitable","Very Highly Suitable")))</f>
        <v>Moderatly Suitable</v>
      </c>
      <c r="AF282" s="15">
        <f t="shared" ref="AF282:AF302" si="146">_xlfn.PERCENTRANK.INC(AC:AC,AC282)</f>
        <v>0.41199999999999998</v>
      </c>
      <c r="AG282" t="str">
        <f t="shared" ref="AG282:AG302" si="147">IF(AF282&gt;0.8, "Very High", IF(AND(AF282&lt;=0.8,AF282&gt;0.6), "High", IF(AND(AF282&lt;=0.6, AF282&gt;0.4),"Moderate",IF(AND(AF282&lt;=0.4, AF282&gt;0.2),"Low", "Very Low"))))</f>
        <v>Moderate</v>
      </c>
    </row>
    <row r="283" spans="1:33" x14ac:dyDescent="0.25">
      <c r="A283" t="str">
        <f>INDEX(Aquifer!A:A,MATCH(B283,Aquifer!C:C,0))</f>
        <v>haryana</v>
      </c>
      <c r="B283" s="19" t="s">
        <v>121</v>
      </c>
      <c r="C283" s="12">
        <v>4.8706982830454999</v>
      </c>
      <c r="D283" s="7">
        <f>INDEX(Aquifer!L:L,MATCH(B283,Aquifer!C:C,0))*100</f>
        <v>195.67621275503811</v>
      </c>
      <c r="E283" s="7">
        <v>90.4</v>
      </c>
      <c r="F283" s="7">
        <v>81.851742132488667</v>
      </c>
      <c r="G283" s="1">
        <v>30.53</v>
      </c>
      <c r="H283" s="8">
        <v>62</v>
      </c>
      <c r="I283" s="8">
        <f>INDEX(Aquifer!H:H,MATCH(B283,Aquifer!C:C,0))</f>
        <v>88.17</v>
      </c>
      <c r="J283" s="8">
        <f>INDEX(surface_water_body!E:E,MATCH(B283,surface_water_body!A:A,0))</f>
        <v>0</v>
      </c>
      <c r="K283" s="8">
        <f>INDEX(Aquifer!J:J,MATCH(B283,Aquifer!C:C,0))*100</f>
        <v>82.893734479654128</v>
      </c>
      <c r="L283" s="8">
        <f>(INDEX(Tariff!D:D,MATCH(Adaptation!A245,Tariff!A:A,0)))*100</f>
        <v>195</v>
      </c>
      <c r="N283" s="8">
        <v>9.07</v>
      </c>
      <c r="O283" s="1">
        <v>60.480000000000004</v>
      </c>
      <c r="Q283">
        <f t="shared" si="125"/>
        <v>3</v>
      </c>
      <c r="R283">
        <f t="shared" si="126"/>
        <v>3</v>
      </c>
      <c r="S283">
        <f t="shared" si="127"/>
        <v>4</v>
      </c>
      <c r="T283">
        <f t="shared" si="128"/>
        <v>4</v>
      </c>
      <c r="U283">
        <f t="shared" si="129"/>
        <v>2</v>
      </c>
      <c r="V283">
        <f t="shared" si="130"/>
        <v>2</v>
      </c>
      <c r="W283">
        <f t="shared" si="140"/>
        <v>2</v>
      </c>
      <c r="X283">
        <f t="shared" si="141"/>
        <v>1</v>
      </c>
      <c r="Y283">
        <f t="shared" si="131"/>
        <v>4</v>
      </c>
      <c r="Z283">
        <f t="shared" si="142"/>
        <v>3</v>
      </c>
      <c r="AA283">
        <f t="shared" si="132"/>
        <v>2</v>
      </c>
      <c r="AB283">
        <f t="shared" si="133"/>
        <v>3</v>
      </c>
      <c r="AC283">
        <f t="shared" si="143"/>
        <v>2.7488999999999999</v>
      </c>
      <c r="AD283">
        <f t="shared" si="144"/>
        <v>3</v>
      </c>
      <c r="AE283" t="str">
        <f t="shared" si="145"/>
        <v>Highly Suitable</v>
      </c>
      <c r="AF283" s="15">
        <f t="shared" si="146"/>
        <v>0.78</v>
      </c>
      <c r="AG283" t="str">
        <f t="shared" si="147"/>
        <v>High</v>
      </c>
    </row>
    <row r="284" spans="1:33" x14ac:dyDescent="0.25">
      <c r="A284" t="str">
        <f>INDEX(Aquifer!A:A,MATCH(B284,Aquifer!C:C,0))</f>
        <v>chhattisgarh</v>
      </c>
      <c r="B284" s="19" t="s">
        <v>448</v>
      </c>
      <c r="C284" s="13">
        <v>5.08</v>
      </c>
      <c r="D284" s="7">
        <f>INDEX(Aquifer!L:L,MATCH(B284,Aquifer!C:C,0))*100</f>
        <v>163.82601501093316</v>
      </c>
      <c r="E284" s="7">
        <v>52.2</v>
      </c>
      <c r="F284" s="7">
        <v>58.644554239628</v>
      </c>
      <c r="G284" s="1">
        <v>23.200000000000003</v>
      </c>
      <c r="H284" s="8">
        <v>94</v>
      </c>
      <c r="I284" s="8">
        <f>INDEX(Aquifer!H:H,MATCH(B284,Aquifer!C:C,0))</f>
        <v>65.42</v>
      </c>
      <c r="J284" s="8">
        <f>INDEX(surface_water_body!E:E,MATCH(B284,surface_water_body!A:A,0))</f>
        <v>0.85551413343870253</v>
      </c>
      <c r="K284" s="8">
        <f>INDEX(Aquifer!J:J,MATCH(B284,Aquifer!C:C,0))*100</f>
        <v>41.854937542865493</v>
      </c>
      <c r="L284" s="8">
        <f>(INDEX(Tariff!D:D,MATCH(Adaptation!A284,Tariff!A:A,0)))*100</f>
        <v>405</v>
      </c>
      <c r="N284" s="8">
        <v>9.9</v>
      </c>
      <c r="O284" s="1">
        <v>84.98</v>
      </c>
      <c r="Q284">
        <f t="shared" si="125"/>
        <v>3</v>
      </c>
      <c r="R284">
        <f t="shared" si="126"/>
        <v>2</v>
      </c>
      <c r="S284">
        <f t="shared" si="127"/>
        <v>3</v>
      </c>
      <c r="T284">
        <f t="shared" si="128"/>
        <v>3</v>
      </c>
      <c r="U284">
        <f t="shared" si="129"/>
        <v>1</v>
      </c>
      <c r="V284">
        <f t="shared" si="130"/>
        <v>1</v>
      </c>
      <c r="W284">
        <f t="shared" si="140"/>
        <v>3</v>
      </c>
      <c r="X284">
        <f t="shared" si="141"/>
        <v>1</v>
      </c>
      <c r="Y284">
        <f t="shared" si="131"/>
        <v>2</v>
      </c>
      <c r="Z284">
        <f t="shared" si="142"/>
        <v>4</v>
      </c>
      <c r="AA284">
        <f t="shared" si="132"/>
        <v>2</v>
      </c>
      <c r="AB284">
        <f t="shared" si="133"/>
        <v>4</v>
      </c>
      <c r="AC284">
        <f t="shared" si="143"/>
        <v>2.4157000000000002</v>
      </c>
      <c r="AD284">
        <f t="shared" si="144"/>
        <v>2</v>
      </c>
      <c r="AE284" t="str">
        <f t="shared" si="145"/>
        <v>Moderatly Suitable</v>
      </c>
      <c r="AF284" s="15">
        <f t="shared" si="146"/>
        <v>0.41199999999999998</v>
      </c>
      <c r="AG284" t="str">
        <f t="shared" si="147"/>
        <v>Moderate</v>
      </c>
    </row>
    <row r="285" spans="1:33" x14ac:dyDescent="0.25">
      <c r="A285" t="str">
        <f>INDEX(Aquifer!A:A,MATCH(B285,Aquifer!C:C,0))</f>
        <v>gujarat</v>
      </c>
      <c r="B285" s="19" t="s">
        <v>207</v>
      </c>
      <c r="C285" s="12">
        <v>5.5335807929295999</v>
      </c>
      <c r="D285" s="7">
        <f>INDEX(Aquifer!L:L,MATCH(B285,Aquifer!C:C,0))*100</f>
        <v>127.87693117592438</v>
      </c>
      <c r="E285" s="7">
        <v>36.6</v>
      </c>
      <c r="F285" s="7">
        <v>72.350276397453555</v>
      </c>
      <c r="G285" s="1">
        <v>85.21</v>
      </c>
      <c r="H285" s="8">
        <v>99</v>
      </c>
      <c r="I285" s="8">
        <f>INDEX(Aquifer!H:H,MATCH(B285,Aquifer!C:C,0))</f>
        <v>54.05</v>
      </c>
      <c r="J285" s="8">
        <f>INDEX(surface_water_body!E:E,MATCH(B285,surface_water_body!A:A,0))</f>
        <v>0.15017405496936639</v>
      </c>
      <c r="K285" s="8">
        <f>INDEX(Aquifer!J:J,MATCH(B285,Aquifer!C:C,0))*100</f>
        <v>15.070784832533121</v>
      </c>
      <c r="L285" s="8">
        <f>(INDEX(Tariff!D:D,MATCH(Adaptation!A285,Tariff!A:A,0)))*100</f>
        <v>465.00000000000006</v>
      </c>
      <c r="N285" s="8">
        <v>16.2</v>
      </c>
      <c r="O285" s="1">
        <v>42.85</v>
      </c>
      <c r="Q285">
        <f t="shared" si="125"/>
        <v>4</v>
      </c>
      <c r="R285">
        <f t="shared" si="126"/>
        <v>1</v>
      </c>
      <c r="S285">
        <f t="shared" si="127"/>
        <v>2</v>
      </c>
      <c r="T285">
        <f t="shared" si="128"/>
        <v>4</v>
      </c>
      <c r="U285">
        <f t="shared" si="129"/>
        <v>4</v>
      </c>
      <c r="V285">
        <f t="shared" si="130"/>
        <v>1</v>
      </c>
      <c r="W285">
        <f t="shared" si="140"/>
        <v>3</v>
      </c>
      <c r="X285">
        <f t="shared" si="141"/>
        <v>1</v>
      </c>
      <c r="Y285">
        <f t="shared" si="131"/>
        <v>1</v>
      </c>
      <c r="Z285">
        <f t="shared" si="142"/>
        <v>4</v>
      </c>
      <c r="AA285">
        <f t="shared" si="132"/>
        <v>3</v>
      </c>
      <c r="AB285">
        <f t="shared" si="133"/>
        <v>2</v>
      </c>
      <c r="AC285">
        <f t="shared" si="143"/>
        <v>2.4989999999999997</v>
      </c>
      <c r="AD285">
        <f t="shared" si="144"/>
        <v>2</v>
      </c>
      <c r="AE285" t="str">
        <f t="shared" si="145"/>
        <v>Moderatly Suitable</v>
      </c>
      <c r="AF285" s="15">
        <f t="shared" si="146"/>
        <v>0.48599999999999999</v>
      </c>
      <c r="AG285" t="str">
        <f t="shared" si="147"/>
        <v>Moderate</v>
      </c>
    </row>
    <row r="286" spans="1:33" x14ac:dyDescent="0.25">
      <c r="A286" t="str">
        <f>INDEX(Aquifer!A:A,MATCH(B286,Aquifer!C:C,0))</f>
        <v>haryana</v>
      </c>
      <c r="B286" s="19" t="s">
        <v>212</v>
      </c>
      <c r="C286" s="12">
        <v>4.783941748418</v>
      </c>
      <c r="D286" s="7">
        <f>INDEX(Aquifer!L:L,MATCH(B286,Aquifer!C:C,0))*100</f>
        <v>199.18031151155947</v>
      </c>
      <c r="E286" s="7">
        <v>100</v>
      </c>
      <c r="F286" s="7">
        <v>74.987518721917127</v>
      </c>
      <c r="G286" s="1">
        <v>85.67</v>
      </c>
      <c r="H286" s="8">
        <v>95</v>
      </c>
      <c r="I286" s="8">
        <f>INDEX(Aquifer!H:H,MATCH(B286,Aquifer!C:C,0))</f>
        <v>172.93</v>
      </c>
      <c r="J286" s="8">
        <f>INDEX(surface_water_body!E:E,MATCH(B286,surface_water_body!A:A,0))</f>
        <v>7.4116596883224153E-2</v>
      </c>
      <c r="K286" s="8">
        <f>INDEX(Aquifer!J:J,MATCH(B286,Aquifer!C:C,0))*100</f>
        <v>81.397435949498686</v>
      </c>
      <c r="L286" s="8">
        <f>(INDEX(Tariff!D:D,MATCH(Adaptation!A306,Tariff!A:A,0)))*100</f>
        <v>0</v>
      </c>
      <c r="N286" s="8">
        <v>20.7</v>
      </c>
      <c r="O286" s="1">
        <v>65.11</v>
      </c>
      <c r="Q286">
        <f t="shared" si="125"/>
        <v>3</v>
      </c>
      <c r="R286">
        <f t="shared" si="126"/>
        <v>3</v>
      </c>
      <c r="S286">
        <f t="shared" si="127"/>
        <v>4</v>
      </c>
      <c r="T286">
        <f t="shared" si="128"/>
        <v>4</v>
      </c>
      <c r="U286">
        <f t="shared" si="129"/>
        <v>4</v>
      </c>
      <c r="V286">
        <f t="shared" si="130"/>
        <v>1</v>
      </c>
      <c r="W286">
        <f t="shared" si="140"/>
        <v>1</v>
      </c>
      <c r="X286">
        <f t="shared" si="141"/>
        <v>1</v>
      </c>
      <c r="Y286">
        <f t="shared" si="131"/>
        <v>4</v>
      </c>
      <c r="Z286">
        <f t="shared" si="142"/>
        <v>1</v>
      </c>
      <c r="AA286">
        <f t="shared" si="132"/>
        <v>4</v>
      </c>
      <c r="AB286">
        <f t="shared" si="133"/>
        <v>3</v>
      </c>
      <c r="AC286">
        <f t="shared" si="143"/>
        <v>2.7488999999999999</v>
      </c>
      <c r="AD286">
        <f t="shared" si="144"/>
        <v>3</v>
      </c>
      <c r="AE286" t="str">
        <f t="shared" si="145"/>
        <v>Highly Suitable</v>
      </c>
      <c r="AF286" s="15">
        <f t="shared" si="146"/>
        <v>0.78</v>
      </c>
      <c r="AG286" t="str">
        <f t="shared" si="147"/>
        <v>High</v>
      </c>
    </row>
    <row r="287" spans="1:33" x14ac:dyDescent="0.25">
      <c r="A287" t="str">
        <f>INDEX(Aquifer!A:A,MATCH(B287,Aquifer!C:C,0))</f>
        <v>haryana</v>
      </c>
      <c r="B287" s="19" t="s">
        <v>213</v>
      </c>
      <c r="C287" s="12">
        <v>4.7830212578274001</v>
      </c>
      <c r="D287" s="7">
        <f>INDEX(Aquifer!L:L,MATCH(B287,Aquifer!C:C,0))*100</f>
        <v>204.02154725545688</v>
      </c>
      <c r="E287" s="7">
        <v>100</v>
      </c>
      <c r="F287" s="7">
        <v>76.05004873404809</v>
      </c>
      <c r="G287" s="1">
        <v>91.759999999999991</v>
      </c>
      <c r="H287" s="8">
        <v>93</v>
      </c>
      <c r="I287" s="8">
        <f>INDEX(Aquifer!H:H,MATCH(B287,Aquifer!C:C,0))</f>
        <v>226.3</v>
      </c>
      <c r="J287" s="8">
        <f>INDEX(surface_water_body!E:E,MATCH(B287,surface_water_body!A:A,0))</f>
        <v>1.330764190760874E-2</v>
      </c>
      <c r="K287" s="8">
        <f>INDEX(Aquifer!J:J,MATCH(B287,Aquifer!C:C,0))*100</f>
        <v>84.846035434732215</v>
      </c>
      <c r="L287" s="8">
        <f>(INDEX(Tariff!D:D,MATCH(Adaptation!A350,Tariff!A:A,0)))*100</f>
        <v>30</v>
      </c>
      <c r="N287" s="8">
        <v>36.9</v>
      </c>
      <c r="O287" s="1">
        <v>70.41</v>
      </c>
      <c r="Q287">
        <f t="shared" si="125"/>
        <v>3</v>
      </c>
      <c r="R287">
        <f t="shared" si="126"/>
        <v>3</v>
      </c>
      <c r="S287">
        <f t="shared" si="127"/>
        <v>4</v>
      </c>
      <c r="T287">
        <f t="shared" si="128"/>
        <v>4</v>
      </c>
      <c r="U287">
        <f t="shared" si="129"/>
        <v>4</v>
      </c>
      <c r="V287">
        <f t="shared" si="130"/>
        <v>1</v>
      </c>
      <c r="W287">
        <f t="shared" si="140"/>
        <v>1</v>
      </c>
      <c r="X287">
        <f t="shared" si="141"/>
        <v>1</v>
      </c>
      <c r="Y287">
        <f t="shared" si="131"/>
        <v>4</v>
      </c>
      <c r="Z287">
        <f t="shared" si="142"/>
        <v>1</v>
      </c>
      <c r="AA287">
        <f t="shared" si="132"/>
        <v>4</v>
      </c>
      <c r="AB287">
        <f t="shared" si="133"/>
        <v>3</v>
      </c>
      <c r="AC287">
        <f t="shared" si="143"/>
        <v>2.7488999999999999</v>
      </c>
      <c r="AD287">
        <f t="shared" si="144"/>
        <v>3</v>
      </c>
      <c r="AE287" t="str">
        <f t="shared" si="145"/>
        <v>Highly Suitable</v>
      </c>
      <c r="AF287" s="15">
        <f t="shared" si="146"/>
        <v>0.78</v>
      </c>
      <c r="AG287" t="str">
        <f t="shared" si="147"/>
        <v>High</v>
      </c>
    </row>
    <row r="288" spans="1:33" x14ac:dyDescent="0.25">
      <c r="A288" t="str">
        <f>INDEX(Aquifer!A:A,MATCH(B288,Aquifer!C:C,0))</f>
        <v>odisha</v>
      </c>
      <c r="B288" s="19" t="s">
        <v>31</v>
      </c>
      <c r="C288" s="12">
        <v>5.1067959853372997</v>
      </c>
      <c r="D288" s="7">
        <f>INDEX(Aquifer!L:L,MATCH(B288,Aquifer!C:C,0))*100</f>
        <v>121.30824358599546</v>
      </c>
      <c r="E288" s="7">
        <v>39</v>
      </c>
      <c r="F288" s="7">
        <v>44.403592181722132</v>
      </c>
      <c r="G288" s="1">
        <v>6.29</v>
      </c>
      <c r="H288" s="8">
        <v>18</v>
      </c>
      <c r="I288" s="8">
        <f>INDEX(Aquifer!H:H,MATCH(B288,Aquifer!C:C,0))</f>
        <v>41.81</v>
      </c>
      <c r="J288" s="8">
        <f>INDEX(surface_water_body!E:E,MATCH(B288,surface_water_body!A:A,0))</f>
        <v>125.88599902021728</v>
      </c>
      <c r="K288" s="8">
        <f>INDEX(Aquifer!J:J,MATCH(B288,Aquifer!C:C,0))*100</f>
        <v>43.416541023226458</v>
      </c>
      <c r="L288" s="8">
        <f>(INDEX(Tariff!D:D,MATCH(Adaptation!A288,Tariff!A:A,0)))*100</f>
        <v>0</v>
      </c>
      <c r="N288" s="8">
        <v>4.18</v>
      </c>
      <c r="O288" s="1">
        <v>86.86</v>
      </c>
      <c r="Q288">
        <f t="shared" si="125"/>
        <v>3</v>
      </c>
      <c r="R288">
        <f t="shared" si="126"/>
        <v>1</v>
      </c>
      <c r="S288">
        <f t="shared" si="127"/>
        <v>2</v>
      </c>
      <c r="T288">
        <f t="shared" si="128"/>
        <v>2</v>
      </c>
      <c r="U288">
        <f t="shared" si="129"/>
        <v>1</v>
      </c>
      <c r="V288">
        <f t="shared" si="130"/>
        <v>4</v>
      </c>
      <c r="W288">
        <f t="shared" si="140"/>
        <v>4</v>
      </c>
      <c r="X288">
        <f t="shared" si="141"/>
        <v>4</v>
      </c>
      <c r="Y288">
        <f t="shared" si="131"/>
        <v>2</v>
      </c>
      <c r="Z288">
        <f t="shared" si="142"/>
        <v>1</v>
      </c>
      <c r="AA288">
        <f t="shared" si="132"/>
        <v>1</v>
      </c>
      <c r="AB288">
        <f t="shared" si="133"/>
        <v>4</v>
      </c>
      <c r="AC288">
        <f t="shared" si="143"/>
        <v>2.4157000000000002</v>
      </c>
      <c r="AD288">
        <f t="shared" si="144"/>
        <v>2</v>
      </c>
      <c r="AE288" t="str">
        <f t="shared" si="145"/>
        <v>Moderatly Suitable</v>
      </c>
      <c r="AF288" s="15">
        <f t="shared" si="146"/>
        <v>0.41199999999999998</v>
      </c>
      <c r="AG288" t="str">
        <f t="shared" si="147"/>
        <v>Moderate</v>
      </c>
    </row>
    <row r="289" spans="1:33" x14ac:dyDescent="0.25">
      <c r="A289" t="str">
        <f>INDEX(Aquifer!A:A,MATCH(B289,Aquifer!C:C,0))</f>
        <v>assam</v>
      </c>
      <c r="B289" s="19" t="s">
        <v>313</v>
      </c>
      <c r="C289" s="12">
        <v>4.4168864332815003</v>
      </c>
      <c r="D289" s="7">
        <f>INDEX(Aquifer!L:L,MATCH(B289,Aquifer!C:C,0))*100</f>
        <v>181.12038093738931</v>
      </c>
      <c r="E289" s="7">
        <v>9.1999999999999993</v>
      </c>
      <c r="F289" s="7">
        <v>37.661624786533295</v>
      </c>
      <c r="G289" s="1">
        <v>41.05</v>
      </c>
      <c r="H289" s="8">
        <v>3</v>
      </c>
      <c r="I289" s="8">
        <f>INDEX(Aquifer!H:H,MATCH(B289,Aquifer!C:C,0))</f>
        <v>31.25</v>
      </c>
      <c r="J289" s="8">
        <f>INDEX(surface_water_body!E:E,MATCH(B289,surface_water_body!A:A,0))</f>
        <v>0.29747167105339128</v>
      </c>
      <c r="K289" s="8">
        <f>INDEX(Aquifer!J:J,MATCH(B289,Aquifer!C:C,0))*100</f>
        <v>31.878312686216088</v>
      </c>
      <c r="L289" s="8">
        <f>(INDEX(Tariff!D:D,MATCH(Adaptation!A289,Tariff!A:A,0)))*100</f>
        <v>150</v>
      </c>
      <c r="N289" s="8">
        <v>3.3</v>
      </c>
      <c r="O289" s="1">
        <v>87.640000000000015</v>
      </c>
      <c r="Q289">
        <f t="shared" si="125"/>
        <v>2</v>
      </c>
      <c r="R289">
        <f t="shared" si="126"/>
        <v>3</v>
      </c>
      <c r="S289">
        <f t="shared" si="127"/>
        <v>1</v>
      </c>
      <c r="T289">
        <f t="shared" si="128"/>
        <v>2</v>
      </c>
      <c r="U289">
        <f t="shared" si="129"/>
        <v>2</v>
      </c>
      <c r="V289">
        <f t="shared" si="130"/>
        <v>4</v>
      </c>
      <c r="W289">
        <f t="shared" si="140"/>
        <v>4</v>
      </c>
      <c r="X289">
        <f t="shared" si="141"/>
        <v>1</v>
      </c>
      <c r="Y289">
        <f t="shared" si="131"/>
        <v>2</v>
      </c>
      <c r="Z289">
        <f t="shared" si="142"/>
        <v>3</v>
      </c>
      <c r="AA289">
        <f t="shared" si="132"/>
        <v>1</v>
      </c>
      <c r="AB289">
        <f t="shared" si="133"/>
        <v>4</v>
      </c>
      <c r="AC289">
        <f t="shared" si="143"/>
        <v>2.4157000000000002</v>
      </c>
      <c r="AD289">
        <f t="shared" si="144"/>
        <v>2</v>
      </c>
      <c r="AE289" t="str">
        <f t="shared" si="145"/>
        <v>Moderatly Suitable</v>
      </c>
      <c r="AF289" s="15">
        <f t="shared" si="146"/>
        <v>0.41199999999999998</v>
      </c>
      <c r="AG289" t="str">
        <f t="shared" si="147"/>
        <v>Moderate</v>
      </c>
    </row>
    <row r="290" spans="1:33" x14ac:dyDescent="0.25">
      <c r="A290" t="str">
        <f>INDEX(Aquifer!A:A,MATCH(B290,Aquifer!C:C,0))</f>
        <v>assam</v>
      </c>
      <c r="B290" s="19" t="s">
        <v>381</v>
      </c>
      <c r="C290" s="13">
        <v>4.41</v>
      </c>
      <c r="D290" s="7">
        <f>INDEX(Aquifer!L:L,MATCH(B290,Aquifer!C:C,0))*100</f>
        <v>112.51142595978064</v>
      </c>
      <c r="E290" s="7">
        <v>3.4</v>
      </c>
      <c r="F290" s="7">
        <v>33.741071930712558</v>
      </c>
      <c r="G290" s="1">
        <v>50.61</v>
      </c>
      <c r="H290" s="8">
        <v>7.0000000000000009</v>
      </c>
      <c r="I290" s="8">
        <f>INDEX(Aquifer!H:H,MATCH(B290,Aquifer!C:C,0))</f>
        <v>77.72</v>
      </c>
      <c r="J290" s="8">
        <f>INDEX(surface_water_body!E:E,MATCH(B290,surface_water_body!A:A,0))</f>
        <v>0.20372804836720973</v>
      </c>
      <c r="K290" s="8">
        <f>INDEX(Aquifer!J:J,MATCH(B290,Aquifer!C:C,0))*100</f>
        <v>30.12736660929432</v>
      </c>
      <c r="L290" s="8">
        <f>(INDEX(Tariff!D:D,MATCH(Adaptation!A290,Tariff!A:A,0)))*100</f>
        <v>235</v>
      </c>
      <c r="N290" s="8">
        <v>2.9</v>
      </c>
      <c r="O290" s="1">
        <v>89.65</v>
      </c>
      <c r="Q290">
        <f t="shared" si="125"/>
        <v>2</v>
      </c>
      <c r="R290">
        <f t="shared" si="126"/>
        <v>1</v>
      </c>
      <c r="S290">
        <f t="shared" si="127"/>
        <v>1</v>
      </c>
      <c r="T290">
        <f t="shared" si="128"/>
        <v>2</v>
      </c>
      <c r="U290">
        <f t="shared" si="129"/>
        <v>3</v>
      </c>
      <c r="V290">
        <f t="shared" si="130"/>
        <v>4</v>
      </c>
      <c r="W290">
        <f t="shared" si="140"/>
        <v>2</v>
      </c>
      <c r="X290">
        <f t="shared" si="141"/>
        <v>1</v>
      </c>
      <c r="Y290">
        <f t="shared" si="131"/>
        <v>2</v>
      </c>
      <c r="Z290">
        <f t="shared" si="142"/>
        <v>3</v>
      </c>
      <c r="AA290">
        <f t="shared" si="132"/>
        <v>1</v>
      </c>
      <c r="AB290">
        <f t="shared" si="133"/>
        <v>4</v>
      </c>
      <c r="AC290">
        <f t="shared" si="143"/>
        <v>2.1657999999999999</v>
      </c>
      <c r="AD290">
        <f t="shared" si="144"/>
        <v>2</v>
      </c>
      <c r="AE290" t="str">
        <f t="shared" si="145"/>
        <v>Moderatly Suitable</v>
      </c>
      <c r="AF290" s="15">
        <f t="shared" si="146"/>
        <v>0.182</v>
      </c>
      <c r="AG290" t="str">
        <f t="shared" si="147"/>
        <v>Very Low</v>
      </c>
    </row>
    <row r="291" spans="1:33" x14ac:dyDescent="0.25">
      <c r="A291" t="str">
        <f>INDEX(Aquifer!A:A,MATCH(B291,Aquifer!C:C,0))</f>
        <v>tamil nadu</v>
      </c>
      <c r="B291" s="19" t="s">
        <v>570</v>
      </c>
      <c r="C291" s="13">
        <v>5.3</v>
      </c>
      <c r="D291" s="7">
        <f>INDEX(Aquifer!L:L,MATCH(B291,Aquifer!C:C,0))*100</f>
        <v>150.69655521783181</v>
      </c>
      <c r="E291" s="7">
        <v>95.8</v>
      </c>
      <c r="F291" s="7">
        <v>58.971655060817085</v>
      </c>
      <c r="G291" s="1">
        <v>42.68</v>
      </c>
      <c r="H291" s="8">
        <v>95</v>
      </c>
      <c r="I291" s="8">
        <f>INDEX(Aquifer!H:H,MATCH(B291,Aquifer!C:C,0))</f>
        <v>50.55</v>
      </c>
      <c r="J291" s="8">
        <f>INDEX(surface_water_body!E:E,MATCH(B291,surface_water_body!A:A,0))</f>
        <v>56.913155844997561</v>
      </c>
      <c r="K291" s="8">
        <f>INDEX(Aquifer!J:J,MATCH(B291,Aquifer!C:C,0))*100</f>
        <v>23.158277559112854</v>
      </c>
      <c r="L291" s="8">
        <f>(INDEX(Tariff!D:D,MATCH(Adaptation!A291,Tariff!A:A,0)))*100</f>
        <v>0</v>
      </c>
      <c r="N291" s="8">
        <v>4.71</v>
      </c>
      <c r="O291" s="1">
        <v>94.398331420000005</v>
      </c>
      <c r="Q291">
        <f t="shared" si="125"/>
        <v>4</v>
      </c>
      <c r="R291">
        <f t="shared" si="126"/>
        <v>2</v>
      </c>
      <c r="S291">
        <f t="shared" si="127"/>
        <v>4</v>
      </c>
      <c r="T291">
        <f t="shared" si="128"/>
        <v>3</v>
      </c>
      <c r="U291">
        <f t="shared" si="129"/>
        <v>2</v>
      </c>
      <c r="V291">
        <f t="shared" si="130"/>
        <v>1</v>
      </c>
      <c r="W291">
        <f t="shared" si="140"/>
        <v>3</v>
      </c>
      <c r="X291">
        <f t="shared" si="141"/>
        <v>4</v>
      </c>
      <c r="Y291">
        <f t="shared" si="131"/>
        <v>1</v>
      </c>
      <c r="Z291">
        <f t="shared" si="142"/>
        <v>1</v>
      </c>
      <c r="AA291">
        <f t="shared" si="132"/>
        <v>1</v>
      </c>
      <c r="AB291">
        <f t="shared" si="133"/>
        <v>4</v>
      </c>
      <c r="AC291">
        <f t="shared" si="143"/>
        <v>2.4989999999999997</v>
      </c>
      <c r="AD291">
        <f t="shared" si="144"/>
        <v>2</v>
      </c>
      <c r="AE291" t="str">
        <f t="shared" si="145"/>
        <v>Moderatly Suitable</v>
      </c>
      <c r="AF291" s="15">
        <f t="shared" si="146"/>
        <v>0.48599999999999999</v>
      </c>
      <c r="AG291" t="str">
        <f t="shared" si="147"/>
        <v>Moderate</v>
      </c>
    </row>
    <row r="292" spans="1:33" x14ac:dyDescent="0.25">
      <c r="A292" t="str">
        <f>INDEX(Aquifer!A:A,MATCH(B292,Aquifer!C:C,0))</f>
        <v>odisha</v>
      </c>
      <c r="B292" s="19" t="s">
        <v>516</v>
      </c>
      <c r="C292" s="13">
        <v>5.05</v>
      </c>
      <c r="D292" s="7">
        <f>INDEX(Aquifer!L:L,MATCH(B292,Aquifer!C:C,0))*100</f>
        <v>102.01682859125607</v>
      </c>
      <c r="E292" s="7">
        <v>5.4</v>
      </c>
      <c r="F292" s="7">
        <v>30.549291804664929</v>
      </c>
      <c r="G292" s="1">
        <v>14.57</v>
      </c>
      <c r="H292" s="8">
        <v>77</v>
      </c>
      <c r="I292" s="8">
        <f>INDEX(Aquifer!H:H,MATCH(B292,Aquifer!C:C,0))</f>
        <v>30.23</v>
      </c>
      <c r="J292" s="8">
        <f>INDEX(surface_water_body!E:E,MATCH(B292,surface_water_body!A:A,0))</f>
        <v>3.7624702603604233E-3</v>
      </c>
      <c r="K292" s="8">
        <f>INDEX(Aquifer!J:J,MATCH(B292,Aquifer!C:C,0))*100</f>
        <v>10.475048159052085</v>
      </c>
      <c r="L292" s="8">
        <f>(INDEX(Tariff!D:D,MATCH(Adaptation!A292,Tariff!A:A,0)))*100</f>
        <v>195</v>
      </c>
      <c r="N292" s="8">
        <v>7.49</v>
      </c>
      <c r="O292" s="1">
        <v>95.35</v>
      </c>
      <c r="Q292">
        <f t="shared" si="125"/>
        <v>3</v>
      </c>
      <c r="R292">
        <f t="shared" si="126"/>
        <v>1</v>
      </c>
      <c r="S292">
        <f t="shared" si="127"/>
        <v>1</v>
      </c>
      <c r="T292">
        <f t="shared" si="128"/>
        <v>2</v>
      </c>
      <c r="U292">
        <f t="shared" si="129"/>
        <v>1</v>
      </c>
      <c r="V292">
        <f t="shared" si="130"/>
        <v>1</v>
      </c>
      <c r="W292">
        <f t="shared" si="140"/>
        <v>4</v>
      </c>
      <c r="X292">
        <f t="shared" si="141"/>
        <v>1</v>
      </c>
      <c r="Y292">
        <f t="shared" si="131"/>
        <v>1</v>
      </c>
      <c r="Z292">
        <f t="shared" si="142"/>
        <v>3</v>
      </c>
      <c r="AA292">
        <f t="shared" si="132"/>
        <v>2</v>
      </c>
      <c r="AB292">
        <f t="shared" si="133"/>
        <v>4</v>
      </c>
      <c r="AC292">
        <f t="shared" si="143"/>
        <v>1.9991999999999999</v>
      </c>
      <c r="AD292">
        <f t="shared" si="144"/>
        <v>2</v>
      </c>
      <c r="AE292" t="str">
        <f t="shared" si="145"/>
        <v>Moderatly Suitable</v>
      </c>
      <c r="AF292" s="15">
        <f t="shared" si="146"/>
        <v>8.5000000000000006E-2</v>
      </c>
      <c r="AG292" t="str">
        <f t="shared" si="147"/>
        <v>Very Low</v>
      </c>
    </row>
    <row r="293" spans="1:33" x14ac:dyDescent="0.25">
      <c r="A293" t="str">
        <f>INDEX(Aquifer!A:A,MATCH(B293,Aquifer!C:C,0))</f>
        <v>himachal pradesh</v>
      </c>
      <c r="B293" s="19" t="s">
        <v>517</v>
      </c>
      <c r="C293" s="12">
        <v>4.5439604351491996</v>
      </c>
      <c r="D293" s="7">
        <f>INDEX(Aquifer!L:L,MATCH(B293,Aquifer!C:C,0))*100</f>
        <v>191.23276434514275</v>
      </c>
      <c r="E293" s="7">
        <v>34.799999999999997</v>
      </c>
      <c r="F293" s="7">
        <v>32.145790554414788</v>
      </c>
      <c r="G293" s="1">
        <v>27.04</v>
      </c>
      <c r="H293" s="8">
        <v>69</v>
      </c>
      <c r="I293" s="8">
        <f>INDEX(Aquifer!H:H,MATCH(B293,Aquifer!C:C,0))</f>
        <v>23.26920419</v>
      </c>
      <c r="J293" s="8">
        <f>INDEX(surface_water_body!E:E,MATCH(B293,surface_water_body!A:A,0))</f>
        <v>4.9956776821109307E-2</v>
      </c>
      <c r="K293" s="8">
        <f>INDEX(Aquifer!J:J,MATCH(B293,Aquifer!C:C,0))*100</f>
        <v>17.726738459461192</v>
      </c>
      <c r="L293" s="8">
        <f>(INDEX(Tariff!D:D,MATCH(Adaptation!A293,Tariff!A:A,0)))*100</f>
        <v>0</v>
      </c>
      <c r="N293" s="8">
        <v>4.8</v>
      </c>
      <c r="O293" s="1">
        <v>90.75</v>
      </c>
      <c r="Q293">
        <f t="shared" si="125"/>
        <v>3</v>
      </c>
      <c r="R293">
        <f t="shared" si="126"/>
        <v>3</v>
      </c>
      <c r="S293">
        <f t="shared" si="127"/>
        <v>2</v>
      </c>
      <c r="T293">
        <f t="shared" si="128"/>
        <v>2</v>
      </c>
      <c r="U293">
        <f t="shared" si="129"/>
        <v>2</v>
      </c>
      <c r="V293">
        <f t="shared" si="130"/>
        <v>2</v>
      </c>
      <c r="W293">
        <f t="shared" si="140"/>
        <v>4</v>
      </c>
      <c r="X293">
        <f t="shared" si="141"/>
        <v>1</v>
      </c>
      <c r="Y293">
        <f t="shared" si="131"/>
        <v>1</v>
      </c>
      <c r="Z293">
        <f t="shared" si="142"/>
        <v>1</v>
      </c>
      <c r="AA293">
        <f t="shared" si="132"/>
        <v>1</v>
      </c>
      <c r="AB293">
        <f t="shared" si="133"/>
        <v>4</v>
      </c>
      <c r="AC293">
        <f t="shared" si="143"/>
        <v>2.1657999999999999</v>
      </c>
      <c r="AD293">
        <f t="shared" si="144"/>
        <v>2</v>
      </c>
      <c r="AE293" t="str">
        <f t="shared" si="145"/>
        <v>Moderatly Suitable</v>
      </c>
      <c r="AF293" s="15">
        <f t="shared" si="146"/>
        <v>0.182</v>
      </c>
      <c r="AG293" t="str">
        <f t="shared" si="147"/>
        <v>Very Low</v>
      </c>
    </row>
    <row r="294" spans="1:33" x14ac:dyDescent="0.25">
      <c r="A294" t="str">
        <f>INDEX(Aquifer!A:A,MATCH(B294,Aquifer!C:C,0))</f>
        <v>haryana</v>
      </c>
      <c r="B294" s="19" t="s">
        <v>208</v>
      </c>
      <c r="C294" s="12">
        <v>5.0040835558280996</v>
      </c>
      <c r="D294" s="7">
        <f>INDEX(Aquifer!L:L,MATCH(B294,Aquifer!C:C,0))*100</f>
        <v>187.68368478738836</v>
      </c>
      <c r="E294" s="7">
        <v>59.5</v>
      </c>
      <c r="F294" s="7">
        <v>70.619509282688426</v>
      </c>
      <c r="G294" s="1">
        <v>92.63</v>
      </c>
      <c r="H294" s="8">
        <v>82</v>
      </c>
      <c r="I294" s="8">
        <f>INDEX(Aquifer!H:H,MATCH(B294,Aquifer!C:C,0))</f>
        <v>146.51</v>
      </c>
      <c r="J294" s="8">
        <f>INDEX(surface_water_body!E:E,MATCH(B294,surface_water_body!A:A,0))</f>
        <v>0.26047313415183315</v>
      </c>
      <c r="K294" s="8">
        <f>INDEX(Aquifer!J:J,MATCH(B294,Aquifer!C:C,0))*100</f>
        <v>78.474969097651424</v>
      </c>
      <c r="L294" s="8">
        <f>(INDEX(Tariff!D:D,MATCH(Adaptation!A379,Tariff!A:A,0)))*100</f>
        <v>135</v>
      </c>
      <c r="N294" s="8">
        <v>30.5</v>
      </c>
      <c r="O294" s="1">
        <v>72.13</v>
      </c>
      <c r="Q294">
        <f t="shared" si="125"/>
        <v>3</v>
      </c>
      <c r="R294">
        <f t="shared" si="126"/>
        <v>3</v>
      </c>
      <c r="S294">
        <f t="shared" si="127"/>
        <v>3</v>
      </c>
      <c r="T294">
        <f t="shared" si="128"/>
        <v>4</v>
      </c>
      <c r="U294">
        <f t="shared" si="129"/>
        <v>4</v>
      </c>
      <c r="V294">
        <f t="shared" si="130"/>
        <v>1</v>
      </c>
      <c r="W294">
        <f t="shared" si="140"/>
        <v>1</v>
      </c>
      <c r="X294">
        <f t="shared" si="141"/>
        <v>1</v>
      </c>
      <c r="Y294">
        <f t="shared" si="131"/>
        <v>4</v>
      </c>
      <c r="Z294">
        <f t="shared" si="142"/>
        <v>2</v>
      </c>
      <c r="AA294">
        <f t="shared" si="132"/>
        <v>4</v>
      </c>
      <c r="AB294">
        <f t="shared" si="133"/>
        <v>3</v>
      </c>
      <c r="AC294">
        <f t="shared" si="143"/>
        <v>2.7488999999999999</v>
      </c>
      <c r="AD294">
        <f t="shared" si="144"/>
        <v>3</v>
      </c>
      <c r="AE294" t="str">
        <f t="shared" si="145"/>
        <v>Highly Suitable</v>
      </c>
      <c r="AF294" s="15">
        <f t="shared" si="146"/>
        <v>0.78</v>
      </c>
      <c r="AG294" t="str">
        <f t="shared" si="147"/>
        <v>High</v>
      </c>
    </row>
    <row r="295" spans="1:33" x14ac:dyDescent="0.25">
      <c r="A295" t="str">
        <f>INDEX(Aquifer!A:A,MATCH(B295,Aquifer!C:C,0))</f>
        <v>jharkhand</v>
      </c>
      <c r="B295" s="19" t="s">
        <v>25</v>
      </c>
      <c r="C295" s="12">
        <v>5.1488397250517002</v>
      </c>
      <c r="D295" s="7">
        <f>INDEX(Aquifer!L:L,MATCH(B295,Aquifer!C:C,0))*100</f>
        <v>121.10884353741496</v>
      </c>
      <c r="E295" s="7">
        <v>22.3</v>
      </c>
      <c r="F295" s="7">
        <v>36.543557469360714</v>
      </c>
      <c r="G295" s="1">
        <v>92.789999999999992</v>
      </c>
      <c r="H295" s="8">
        <v>12</v>
      </c>
      <c r="I295" s="8">
        <f>INDEX(Aquifer!H:H,MATCH(B295,Aquifer!C:C,0))</f>
        <v>15.1</v>
      </c>
      <c r="J295" s="8">
        <f>INDEX(surface_water_body!E:E,MATCH(B295,surface_water_body!A:A,0))</f>
        <v>11.034994366430222</v>
      </c>
      <c r="K295" s="8">
        <f>INDEX(Aquifer!J:J,MATCH(B295,Aquifer!C:C,0))*100</f>
        <v>28.707012713105627</v>
      </c>
      <c r="L295" s="8">
        <f>(INDEX(Tariff!D:D,MATCH(Adaptation!A363,Tariff!A:A,0)))*100</f>
        <v>155</v>
      </c>
      <c r="N295" s="8">
        <v>6.75</v>
      </c>
      <c r="O295" s="1">
        <v>75.59</v>
      </c>
      <c r="Q295">
        <f t="shared" si="125"/>
        <v>3</v>
      </c>
      <c r="R295">
        <f t="shared" si="126"/>
        <v>1</v>
      </c>
      <c r="S295">
        <f t="shared" si="127"/>
        <v>1</v>
      </c>
      <c r="T295">
        <f t="shared" si="128"/>
        <v>2</v>
      </c>
      <c r="U295">
        <f t="shared" si="129"/>
        <v>4</v>
      </c>
      <c r="V295">
        <f t="shared" si="130"/>
        <v>4</v>
      </c>
      <c r="W295">
        <f t="shared" si="140"/>
        <v>4</v>
      </c>
      <c r="X295">
        <f t="shared" si="141"/>
        <v>4</v>
      </c>
      <c r="Y295">
        <f t="shared" si="131"/>
        <v>2</v>
      </c>
      <c r="Z295">
        <f t="shared" si="142"/>
        <v>3</v>
      </c>
      <c r="AA295">
        <f t="shared" si="132"/>
        <v>2</v>
      </c>
      <c r="AB295">
        <f t="shared" si="133"/>
        <v>3</v>
      </c>
      <c r="AC295">
        <f t="shared" si="143"/>
        <v>2.7488999999999999</v>
      </c>
      <c r="AD295">
        <f t="shared" si="144"/>
        <v>3</v>
      </c>
      <c r="AE295" t="str">
        <f t="shared" si="145"/>
        <v>Highly Suitable</v>
      </c>
      <c r="AF295" s="15">
        <f t="shared" si="146"/>
        <v>0.78</v>
      </c>
      <c r="AG295" t="str">
        <f t="shared" si="147"/>
        <v>High</v>
      </c>
    </row>
    <row r="296" spans="1:33" x14ac:dyDescent="0.25">
      <c r="A296" t="str">
        <f>INDEX(Aquifer!A:A,MATCH(B296,Aquifer!C:C,0))</f>
        <v>kerala</v>
      </c>
      <c r="B296" s="19" t="s">
        <v>449</v>
      </c>
      <c r="C296" s="12">
        <v>5.0965133991659002</v>
      </c>
      <c r="D296" s="7">
        <f>INDEX(Aquifer!L:L,MATCH(B296,Aquifer!C:C,0))*100</f>
        <v>115.14747470402908</v>
      </c>
      <c r="E296" s="7">
        <v>8.8000000000000007</v>
      </c>
      <c r="F296" s="7">
        <v>39.678899082568805</v>
      </c>
      <c r="G296" s="1">
        <v>53.86</v>
      </c>
      <c r="H296" s="8">
        <v>98</v>
      </c>
      <c r="I296" s="8">
        <f>INDEX(Aquifer!H:H,MATCH(B296,Aquifer!C:C,0))</f>
        <v>49.75</v>
      </c>
      <c r="J296" s="8">
        <f>INDEX(surface_water_body!E:E,MATCH(B296,surface_water_body!A:A,0))</f>
        <v>0.34090791338008658</v>
      </c>
      <c r="K296" s="8">
        <f>INDEX(Aquifer!J:J,MATCH(B296,Aquifer!C:C,0))*100</f>
        <v>62.601981744258062</v>
      </c>
      <c r="L296" s="8">
        <f>(INDEX(Tariff!D:D,MATCH(Adaptation!A296,Tariff!A:A,0)))*100</f>
        <v>465.00000000000006</v>
      </c>
      <c r="N296" s="8">
        <v>7.8</v>
      </c>
      <c r="O296" s="1">
        <v>99.14</v>
      </c>
      <c r="Q296">
        <f t="shared" si="125"/>
        <v>3</v>
      </c>
      <c r="R296">
        <f t="shared" si="126"/>
        <v>1</v>
      </c>
      <c r="S296">
        <f t="shared" si="127"/>
        <v>1</v>
      </c>
      <c r="T296">
        <f t="shared" si="128"/>
        <v>2</v>
      </c>
      <c r="U296">
        <f t="shared" si="129"/>
        <v>3</v>
      </c>
      <c r="V296">
        <f t="shared" si="130"/>
        <v>1</v>
      </c>
      <c r="W296">
        <f t="shared" si="140"/>
        <v>4</v>
      </c>
      <c r="X296">
        <f t="shared" si="141"/>
        <v>1</v>
      </c>
      <c r="Y296">
        <f t="shared" si="131"/>
        <v>3</v>
      </c>
      <c r="Z296">
        <f t="shared" si="142"/>
        <v>4</v>
      </c>
      <c r="AA296">
        <f t="shared" si="132"/>
        <v>2</v>
      </c>
      <c r="AB296">
        <f t="shared" si="133"/>
        <v>4</v>
      </c>
      <c r="AC296">
        <f t="shared" si="143"/>
        <v>2.4157000000000002</v>
      </c>
      <c r="AD296">
        <f t="shared" si="144"/>
        <v>2</v>
      </c>
      <c r="AE296" t="str">
        <f t="shared" si="145"/>
        <v>Moderatly Suitable</v>
      </c>
      <c r="AF296" s="15">
        <f t="shared" si="146"/>
        <v>0.41199999999999998</v>
      </c>
      <c r="AG296" t="str">
        <f t="shared" si="147"/>
        <v>Moderate</v>
      </c>
    </row>
    <row r="297" spans="1:33" x14ac:dyDescent="0.25">
      <c r="A297" t="str">
        <f>INDEX(Aquifer!A:A,MATCH(B297,Aquifer!C:C,0))</f>
        <v>madhya pradesh</v>
      </c>
      <c r="B297" s="19" t="s">
        <v>166</v>
      </c>
      <c r="C297" s="13">
        <v>5.22</v>
      </c>
      <c r="D297" s="7">
        <f>INDEX(Aquifer!L:L,MATCH(B297,Aquifer!C:C,0))*100</f>
        <v>168.49348542161491</v>
      </c>
      <c r="E297" s="7">
        <v>55.1</v>
      </c>
      <c r="F297" s="7">
        <v>77.84411394119239</v>
      </c>
      <c r="G297" s="1">
        <v>80.569999999999993</v>
      </c>
      <c r="H297" s="8">
        <v>99</v>
      </c>
      <c r="I297" s="8">
        <f>INDEX(Aquifer!H:H,MATCH(B297,Aquifer!C:C,0))</f>
        <v>69.8</v>
      </c>
      <c r="J297" s="8">
        <f>INDEX(surface_water_body!E:E,MATCH(B297,surface_water_body!A:A,0))</f>
        <v>0.53803919631596797</v>
      </c>
      <c r="K297" s="8">
        <f>INDEX(Aquifer!J:J,MATCH(B297,Aquifer!C:C,0))*100</f>
        <v>29.850236767705063</v>
      </c>
      <c r="L297" s="8">
        <f>(INDEX(Tariff!D:D,MATCH(Adaptation!A108,Tariff!A:A,0)))*100</f>
        <v>300</v>
      </c>
      <c r="N297" s="8">
        <v>12.3</v>
      </c>
      <c r="O297" s="1">
        <v>70.13</v>
      </c>
      <c r="Q297">
        <f t="shared" ref="Q297:Q360" si="148">IF(C297&lt;3.75,1,IF(C297&lt;4.5,2,IF(C297&lt;5.25,3,4)))</f>
        <v>3</v>
      </c>
      <c r="R297">
        <f t="shared" ref="R297:R360" si="149">IF(D297&lt;140,1,IF(D297&lt;180,2,IF(D297&lt;220,3,4)))</f>
        <v>2</v>
      </c>
      <c r="S297">
        <f t="shared" ref="S297:S360" si="150">IF(E297&lt;25,1,IF(E297&lt;50,2,IF(E297&lt;75,3,4)))</f>
        <v>3</v>
      </c>
      <c r="T297">
        <f t="shared" ref="T297:T360" si="151">IF(F297&lt;28.5,1,IF(F297&lt;48,2,IF(F297&lt;67.5,3,4)))</f>
        <v>4</v>
      </c>
      <c r="U297">
        <f t="shared" ref="U297:U360" si="152">IF(G297&lt;25,1,IF(G297&lt;50,2,IF(G297&lt;75,3,4)))</f>
        <v>4</v>
      </c>
      <c r="V297">
        <f t="shared" ref="V297:V360" si="153">IF(H297&lt;25,4,IF(H297&lt;50,3,IF(H297&lt;75,2,1)))</f>
        <v>1</v>
      </c>
      <c r="W297">
        <f t="shared" si="140"/>
        <v>3</v>
      </c>
      <c r="X297">
        <f t="shared" si="141"/>
        <v>1</v>
      </c>
      <c r="Y297">
        <f t="shared" ref="Y297:Y360" si="154">IF(K297&lt;25,1,IF(K297&lt;50,2,IF(K297&lt;75,3,4)))</f>
        <v>2</v>
      </c>
      <c r="Z297">
        <f t="shared" si="142"/>
        <v>4</v>
      </c>
      <c r="AA297">
        <f t="shared" ref="AA297:AA360" si="155">IF(N297&lt;5,1,IF(N297&lt;10,2,IF(N297&lt;20,3,4)))</f>
        <v>3</v>
      </c>
      <c r="AB297">
        <f t="shared" ref="AB297:AB360" si="156">IF(O297&lt;35,1,IF(O297&lt;60,2,IF(O297&lt;80,3,4)))</f>
        <v>3</v>
      </c>
      <c r="AC297">
        <f t="shared" si="143"/>
        <v>2.7488999999999999</v>
      </c>
      <c r="AD297">
        <f t="shared" si="144"/>
        <v>3</v>
      </c>
      <c r="AE297" t="str">
        <f t="shared" si="145"/>
        <v>Highly Suitable</v>
      </c>
      <c r="AF297" s="15">
        <f t="shared" si="146"/>
        <v>0.78</v>
      </c>
      <c r="AG297" t="str">
        <f t="shared" si="147"/>
        <v>High</v>
      </c>
    </row>
    <row r="298" spans="1:33" x14ac:dyDescent="0.25">
      <c r="A298" t="str">
        <f>INDEX(Aquifer!A:A,MATCH(B298,Aquifer!C:C,0))</f>
        <v>madhya pradesh</v>
      </c>
      <c r="B298" s="19" t="s">
        <v>539</v>
      </c>
      <c r="C298" s="12">
        <v>5.3207173038227999</v>
      </c>
      <c r="D298" s="7">
        <f>INDEX(Aquifer!L:L,MATCH(B298,Aquifer!C:C,0))*100</f>
        <v>212.08346647415487</v>
      </c>
      <c r="E298" s="7">
        <v>51</v>
      </c>
      <c r="F298" s="7">
        <v>75.48705210669732</v>
      </c>
      <c r="G298" s="1">
        <v>58.709999999999994</v>
      </c>
      <c r="H298" s="8">
        <v>100</v>
      </c>
      <c r="I298" s="8">
        <f>INDEX(Aquifer!H:H,MATCH(B298,Aquifer!C:C,0))</f>
        <v>65.400000000000006</v>
      </c>
      <c r="J298" s="8">
        <f>INDEX(surface_water_body!E:E,MATCH(B298,surface_water_body!A:A,0))</f>
        <v>0.94783395388194236</v>
      </c>
      <c r="K298" s="8">
        <f>INDEX(Aquifer!J:J,MATCH(B298,Aquifer!C:C,0))*100</f>
        <v>61.861700634867567</v>
      </c>
      <c r="L298" s="8">
        <f>(INDEX(Tariff!D:D,MATCH(Adaptation!A160,Tariff!A:A,0)))*100</f>
        <v>95</v>
      </c>
      <c r="N298" s="8">
        <v>10.4</v>
      </c>
      <c r="O298" s="1">
        <v>70.960000000000008</v>
      </c>
      <c r="Q298">
        <f t="shared" si="148"/>
        <v>4</v>
      </c>
      <c r="R298">
        <f t="shared" si="149"/>
        <v>3</v>
      </c>
      <c r="S298">
        <f t="shared" si="150"/>
        <v>3</v>
      </c>
      <c r="T298">
        <f t="shared" si="151"/>
        <v>4</v>
      </c>
      <c r="U298">
        <f t="shared" si="152"/>
        <v>3</v>
      </c>
      <c r="V298">
        <f t="shared" si="153"/>
        <v>1</v>
      </c>
      <c r="W298">
        <f t="shared" si="140"/>
        <v>3</v>
      </c>
      <c r="X298">
        <f t="shared" si="141"/>
        <v>1</v>
      </c>
      <c r="Y298">
        <f t="shared" si="154"/>
        <v>3</v>
      </c>
      <c r="Z298">
        <f t="shared" si="142"/>
        <v>2</v>
      </c>
      <c r="AA298">
        <f t="shared" si="155"/>
        <v>3</v>
      </c>
      <c r="AB298">
        <f t="shared" si="156"/>
        <v>3</v>
      </c>
      <c r="AC298">
        <f t="shared" si="143"/>
        <v>2.7488999999999999</v>
      </c>
      <c r="AD298">
        <f t="shared" si="144"/>
        <v>3</v>
      </c>
      <c r="AE298" t="str">
        <f t="shared" si="145"/>
        <v>Highly Suitable</v>
      </c>
      <c r="AF298" s="15">
        <f t="shared" si="146"/>
        <v>0.78</v>
      </c>
      <c r="AG298" t="str">
        <f t="shared" si="147"/>
        <v>High</v>
      </c>
    </row>
    <row r="299" spans="1:33" x14ac:dyDescent="0.25">
      <c r="A299" t="str">
        <f>INDEX(Aquifer!A:A,MATCH(B299,Aquifer!C:C,0))</f>
        <v>punjab</v>
      </c>
      <c r="B299" s="19" t="s">
        <v>232</v>
      </c>
      <c r="C299" s="12">
        <v>4.7103559689966996</v>
      </c>
      <c r="D299" s="7">
        <f>INDEX(Aquifer!L:L,MATCH(B299,Aquifer!C:C,0))*100</f>
        <v>202.20841017234704</v>
      </c>
      <c r="E299" s="7">
        <v>100</v>
      </c>
      <c r="F299" s="7">
        <v>64.137250348351131</v>
      </c>
      <c r="G299" s="1">
        <v>97.289999999999992</v>
      </c>
      <c r="H299" s="8">
        <v>94</v>
      </c>
      <c r="I299" s="8">
        <f>INDEX(Aquifer!H:H,MATCH(B299,Aquifer!C:C,0))</f>
        <v>237.4</v>
      </c>
      <c r="J299" s="8">
        <f>INDEX(surface_water_body!E:E,MATCH(B299,surface_water_body!A:A,0))</f>
        <v>0.13154796284525735</v>
      </c>
      <c r="K299" s="8">
        <f>INDEX(Aquifer!J:J,MATCH(B299,Aquifer!C:C,0))*100</f>
        <v>79.121057277187006</v>
      </c>
      <c r="L299" s="8">
        <f>(INDEX(Tariff!D:D,MATCH(Adaptation!A299,Tariff!A:A,0)))*100</f>
        <v>0</v>
      </c>
      <c r="N299" s="8">
        <v>17.600000000000001</v>
      </c>
      <c r="O299" s="1">
        <v>0</v>
      </c>
      <c r="Q299">
        <f t="shared" si="148"/>
        <v>3</v>
      </c>
      <c r="R299">
        <f t="shared" si="149"/>
        <v>3</v>
      </c>
      <c r="S299">
        <f t="shared" si="150"/>
        <v>4</v>
      </c>
      <c r="T299">
        <f t="shared" si="151"/>
        <v>3</v>
      </c>
      <c r="U299">
        <f t="shared" si="152"/>
        <v>4</v>
      </c>
      <c r="V299">
        <f t="shared" si="153"/>
        <v>1</v>
      </c>
      <c r="W299">
        <f t="shared" si="140"/>
        <v>1</v>
      </c>
      <c r="X299">
        <f t="shared" si="141"/>
        <v>1</v>
      </c>
      <c r="Y299">
        <f t="shared" si="154"/>
        <v>4</v>
      </c>
      <c r="Z299">
        <f t="shared" si="142"/>
        <v>1</v>
      </c>
      <c r="AA299">
        <f t="shared" si="155"/>
        <v>3</v>
      </c>
      <c r="AB299">
        <f t="shared" si="156"/>
        <v>1</v>
      </c>
      <c r="AC299">
        <f t="shared" si="143"/>
        <v>2.4156999999999997</v>
      </c>
      <c r="AD299">
        <f t="shared" si="144"/>
        <v>2</v>
      </c>
      <c r="AE299" t="str">
        <f t="shared" si="145"/>
        <v>Moderatly Suitable</v>
      </c>
      <c r="AF299" s="15">
        <f t="shared" si="146"/>
        <v>0.39700000000000002</v>
      </c>
      <c r="AG299" t="str">
        <f t="shared" si="147"/>
        <v>Low</v>
      </c>
    </row>
    <row r="300" spans="1:33" x14ac:dyDescent="0.25">
      <c r="A300" t="str">
        <f>INDEX(Aquifer!A:A,MATCH(B300,Aquifer!C:C,0))</f>
        <v>puducherry</v>
      </c>
      <c r="B300" s="19" t="s">
        <v>68</v>
      </c>
      <c r="C300" s="12">
        <v>5.4605941971826999</v>
      </c>
      <c r="D300" s="7">
        <f>INDEX(Aquifer!L:L,MATCH(B300,Aquifer!C:C,0))*100</f>
        <v>136.25792811839324</v>
      </c>
      <c r="E300" s="7">
        <v>80.099999999999994</v>
      </c>
      <c r="F300" s="7">
        <v>66.553368687048433</v>
      </c>
      <c r="G300" s="1">
        <v>10.99</v>
      </c>
      <c r="H300" s="8">
        <v>61</v>
      </c>
      <c r="I300" s="8">
        <f>INDEX(Aquifer!H:H,MATCH(B300,Aquifer!C:C,0))</f>
        <v>28.37</v>
      </c>
      <c r="J300" s="8">
        <f>INDEX(surface_water_body!E:E,MATCH(B300,surface_water_body!A:A,0))</f>
        <v>1.5258018604801824</v>
      </c>
      <c r="K300" s="8">
        <f>INDEX(Aquifer!J:J,MATCH(B300,Aquifer!C:C,0))*100</f>
        <v>29.540344741443921</v>
      </c>
      <c r="L300" s="8">
        <f>(INDEX(Tariff!D:D,MATCH(Adaptation!A300,Tariff!A:A,0)))*100</f>
        <v>0</v>
      </c>
      <c r="N300" s="8">
        <v>3.1</v>
      </c>
      <c r="O300" s="1">
        <v>82.33</v>
      </c>
      <c r="Q300">
        <f t="shared" si="148"/>
        <v>4</v>
      </c>
      <c r="R300">
        <f t="shared" si="149"/>
        <v>1</v>
      </c>
      <c r="S300">
        <f t="shared" si="150"/>
        <v>4</v>
      </c>
      <c r="T300">
        <f t="shared" si="151"/>
        <v>3</v>
      </c>
      <c r="U300">
        <f t="shared" si="152"/>
        <v>1</v>
      </c>
      <c r="V300">
        <f t="shared" si="153"/>
        <v>2</v>
      </c>
      <c r="W300">
        <f t="shared" si="140"/>
        <v>4</v>
      </c>
      <c r="X300">
        <f t="shared" si="141"/>
        <v>2</v>
      </c>
      <c r="Y300">
        <f t="shared" si="154"/>
        <v>2</v>
      </c>
      <c r="Z300">
        <f t="shared" si="142"/>
        <v>1</v>
      </c>
      <c r="AA300">
        <f t="shared" si="155"/>
        <v>1</v>
      </c>
      <c r="AB300">
        <f t="shared" si="156"/>
        <v>4</v>
      </c>
      <c r="AC300">
        <f t="shared" si="143"/>
        <v>2.4157000000000002</v>
      </c>
      <c r="AD300">
        <f t="shared" si="144"/>
        <v>2</v>
      </c>
      <c r="AE300" t="str">
        <f t="shared" si="145"/>
        <v>Moderatly Suitable</v>
      </c>
      <c r="AF300" s="15">
        <f t="shared" si="146"/>
        <v>0.41199999999999998</v>
      </c>
      <c r="AG300" t="str">
        <f t="shared" si="147"/>
        <v>Moderate</v>
      </c>
    </row>
    <row r="301" spans="1:33" x14ac:dyDescent="0.25">
      <c r="A301" t="str">
        <f>INDEX(Aquifer!A:A,MATCH(B301,Aquifer!C:C,0))</f>
        <v>rajasthan</v>
      </c>
      <c r="B301" s="19" t="s">
        <v>672</v>
      </c>
      <c r="C301" s="13">
        <v>5.13</v>
      </c>
      <c r="D301" s="7">
        <f>INDEX(Aquifer!L:L,MATCH(B301,Aquifer!C:C,0))*100</f>
        <v>170.76241355033753</v>
      </c>
      <c r="E301" s="7">
        <v>46.8</v>
      </c>
      <c r="F301" s="7">
        <v>63.68303360524078</v>
      </c>
      <c r="G301" s="1">
        <v>93.66</v>
      </c>
      <c r="H301" s="8">
        <v>100</v>
      </c>
      <c r="I301" s="8">
        <f>INDEX(Aquifer!H:H,MATCH(B301,Aquifer!C:C,0))</f>
        <v>158.04</v>
      </c>
      <c r="J301" s="8">
        <f>INDEX(surface_water_body!E:E,MATCH(B301,surface_water_body!A:A,0))</f>
        <v>0.37651477464456634</v>
      </c>
      <c r="K301" s="8">
        <f>INDEX(Aquifer!J:J,MATCH(B301,Aquifer!C:C,0))*100</f>
        <v>38.30561845878065</v>
      </c>
      <c r="L301" s="8">
        <f>(INDEX(Tariff!D:D,MATCH(Adaptation!A301,Tariff!A:A,0)))*100</f>
        <v>0</v>
      </c>
      <c r="N301" s="8">
        <v>14.87</v>
      </c>
      <c r="O301" s="1">
        <v>79.463501309999998</v>
      </c>
      <c r="Q301">
        <f t="shared" si="148"/>
        <v>3</v>
      </c>
      <c r="R301">
        <f t="shared" si="149"/>
        <v>2</v>
      </c>
      <c r="S301">
        <f t="shared" si="150"/>
        <v>2</v>
      </c>
      <c r="T301">
        <f t="shared" si="151"/>
        <v>3</v>
      </c>
      <c r="U301">
        <f t="shared" si="152"/>
        <v>4</v>
      </c>
      <c r="V301">
        <f t="shared" si="153"/>
        <v>1</v>
      </c>
      <c r="W301">
        <f t="shared" si="140"/>
        <v>1</v>
      </c>
      <c r="X301">
        <f t="shared" si="141"/>
        <v>1</v>
      </c>
      <c r="Y301">
        <f t="shared" si="154"/>
        <v>2</v>
      </c>
      <c r="Z301">
        <f t="shared" si="142"/>
        <v>1</v>
      </c>
      <c r="AA301">
        <f t="shared" si="155"/>
        <v>3</v>
      </c>
      <c r="AB301">
        <f t="shared" si="156"/>
        <v>3</v>
      </c>
      <c r="AC301">
        <f t="shared" si="143"/>
        <v>2.1657999999999999</v>
      </c>
      <c r="AD301">
        <f t="shared" si="144"/>
        <v>2</v>
      </c>
      <c r="AE301" t="str">
        <f t="shared" si="145"/>
        <v>Moderatly Suitable</v>
      </c>
      <c r="AF301" s="15">
        <f t="shared" si="146"/>
        <v>0.182</v>
      </c>
      <c r="AG301" t="str">
        <f t="shared" si="147"/>
        <v>Very Low</v>
      </c>
    </row>
    <row r="302" spans="1:33" x14ac:dyDescent="0.25">
      <c r="A302" t="str">
        <f>INDEX(Aquifer!A:A,MATCH(B302,Aquifer!C:C,0))</f>
        <v>assam</v>
      </c>
      <c r="B302" s="19" t="s">
        <v>407</v>
      </c>
      <c r="C302" s="12">
        <v>4.3121803841248996</v>
      </c>
      <c r="D302" s="7">
        <f>INDEX(Aquifer!L:L,MATCH(B302,Aquifer!C:C,0))*100</f>
        <v>142.4681175336755</v>
      </c>
      <c r="E302" s="7">
        <v>19.399999999999999</v>
      </c>
      <c r="F302" s="7">
        <v>40.197945521698983</v>
      </c>
      <c r="G302" s="1">
        <v>46.85</v>
      </c>
      <c r="H302" s="8">
        <v>0</v>
      </c>
      <c r="I302" s="8">
        <f>INDEX(Aquifer!H:H,MATCH(B302,Aquifer!C:C,0))</f>
        <v>2.81</v>
      </c>
      <c r="J302" s="8">
        <f>INDEX(surface_water_body!E:E,MATCH(B302,surface_water_body!A:A,0))</f>
        <v>2.3619083680722359E-2</v>
      </c>
      <c r="K302" s="8">
        <f>INDEX(Aquifer!J:J,MATCH(B302,Aquifer!C:C,0))*100</f>
        <v>12.060278416002163</v>
      </c>
      <c r="L302" s="8">
        <f>(INDEX(Tariff!D:D,MATCH(Adaptation!A302,Tariff!A:A,0)))*100</f>
        <v>0</v>
      </c>
      <c r="N302" s="8">
        <v>5.09</v>
      </c>
      <c r="O302" s="1">
        <v>85.24</v>
      </c>
      <c r="Q302">
        <f t="shared" si="148"/>
        <v>2</v>
      </c>
      <c r="R302">
        <f t="shared" si="149"/>
        <v>2</v>
      </c>
      <c r="S302">
        <f t="shared" si="150"/>
        <v>1</v>
      </c>
      <c r="T302">
        <f t="shared" si="151"/>
        <v>2</v>
      </c>
      <c r="U302">
        <f t="shared" si="152"/>
        <v>2</v>
      </c>
      <c r="V302">
        <f t="shared" si="153"/>
        <v>4</v>
      </c>
      <c r="W302">
        <f t="shared" si="140"/>
        <v>4</v>
      </c>
      <c r="X302">
        <f t="shared" si="141"/>
        <v>1</v>
      </c>
      <c r="Y302">
        <f t="shared" si="154"/>
        <v>1</v>
      </c>
      <c r="Z302">
        <f t="shared" si="142"/>
        <v>1</v>
      </c>
      <c r="AA302">
        <f t="shared" si="155"/>
        <v>2</v>
      </c>
      <c r="AB302">
        <f t="shared" si="156"/>
        <v>4</v>
      </c>
      <c r="AC302">
        <f t="shared" si="143"/>
        <v>2.1657999999999999</v>
      </c>
      <c r="AD302">
        <f t="shared" si="144"/>
        <v>2</v>
      </c>
      <c r="AE302" t="str">
        <f t="shared" si="145"/>
        <v>Moderatly Suitable</v>
      </c>
      <c r="AF302" s="15">
        <f t="shared" si="146"/>
        <v>0.182</v>
      </c>
      <c r="AG302" t="str">
        <f t="shared" si="147"/>
        <v>Very Low</v>
      </c>
    </row>
    <row r="303" spans="1:33" x14ac:dyDescent="0.25">
      <c r="A303" t="str">
        <f>INDEX(Aquifer!A:A,MATCH(B303,Aquifer!C:C,0))</f>
        <v>jammu and kashmir</v>
      </c>
      <c r="B303" s="19" t="s">
        <v>652</v>
      </c>
      <c r="C303" s="12">
        <v>4.4743651750045004</v>
      </c>
      <c r="D303" s="7" t="e">
        <f>INDEX(Aquifer!L:L,MATCH(B303,Aquifer!C:C,0))*100</f>
        <v>#N/A</v>
      </c>
      <c r="E303" s="7">
        <v>100</v>
      </c>
      <c r="F303" s="7">
        <v>19.608043278554661</v>
      </c>
      <c r="G303" s="1">
        <v>0.24</v>
      </c>
      <c r="H303" s="8">
        <v>0</v>
      </c>
      <c r="I303" s="8">
        <f>INDEX(Aquifer!H:H,MATCH(B303,Aquifer!C:C,0))</f>
        <v>25.07</v>
      </c>
      <c r="J303" s="8">
        <f>INDEX(surface_water_body!E:E,MATCH(B303,surface_water_body!A:A,0))</f>
        <v>3.7204314112225279E-4</v>
      </c>
      <c r="K303" s="8" t="e">
        <f>INDEX(Aquifer!J:J,MATCH(B303,Aquifer!C:C,0))*100</f>
        <v>#N/A</v>
      </c>
      <c r="L303" s="8">
        <f>(INDEX(Tariff!D:D,MATCH(Adaptation!A303,Tariff!A:A,0)))*100</f>
        <v>0</v>
      </c>
      <c r="N303" s="8">
        <v>13.786447636930005</v>
      </c>
      <c r="O303" s="1">
        <v>94.289999999999992</v>
      </c>
      <c r="Q303">
        <f t="shared" si="148"/>
        <v>2</v>
      </c>
      <c r="R303" t="e">
        <f t="shared" si="149"/>
        <v>#N/A</v>
      </c>
      <c r="S303">
        <f t="shared" si="150"/>
        <v>4</v>
      </c>
      <c r="T303">
        <f t="shared" si="151"/>
        <v>1</v>
      </c>
      <c r="U303">
        <f t="shared" si="152"/>
        <v>1</v>
      </c>
      <c r="V303">
        <f t="shared" si="153"/>
        <v>4</v>
      </c>
      <c r="W303">
        <f t="shared" si="140"/>
        <v>4</v>
      </c>
      <c r="X303">
        <f t="shared" si="141"/>
        <v>1</v>
      </c>
      <c r="Y303" t="e">
        <f t="shared" si="154"/>
        <v>#N/A</v>
      </c>
      <c r="Z303">
        <f t="shared" si="142"/>
        <v>1</v>
      </c>
      <c r="AA303">
        <f t="shared" si="155"/>
        <v>3</v>
      </c>
      <c r="AB303">
        <f t="shared" si="156"/>
        <v>4</v>
      </c>
      <c r="AE303" t="str">
        <f t="shared" si="145"/>
        <v>Very Highly Suitable</v>
      </c>
      <c r="AF303" s="15"/>
      <c r="AG303" t="s">
        <v>95</v>
      </c>
    </row>
    <row r="304" spans="1:33" x14ac:dyDescent="0.25">
      <c r="A304" t="str">
        <f>INDEX(Aquifer!A:A,MATCH(B304,Aquifer!C:C,0))</f>
        <v>assam</v>
      </c>
      <c r="B304" s="19" t="s">
        <v>262</v>
      </c>
      <c r="C304" s="12">
        <v>4.5907460122980996</v>
      </c>
      <c r="D304" s="7">
        <f>INDEX(Aquifer!L:L,MATCH(B304,Aquifer!C:C,0))*100</f>
        <v>113.16391847252491</v>
      </c>
      <c r="E304" s="7">
        <v>3.7</v>
      </c>
      <c r="F304" s="7">
        <v>35.427279413767749</v>
      </c>
      <c r="G304" s="1">
        <v>31.52</v>
      </c>
      <c r="H304" s="8">
        <v>5</v>
      </c>
      <c r="I304" s="8">
        <f>INDEX(Aquifer!H:H,MATCH(B304,Aquifer!C:C,0))</f>
        <v>4.2699999999999996</v>
      </c>
      <c r="J304" s="8">
        <f>INDEX(surface_water_body!E:E,MATCH(B304,surface_water_body!A:A,0))</f>
        <v>1.1620987398668106</v>
      </c>
      <c r="K304" s="8">
        <f>INDEX(Aquifer!J:J,MATCH(B304,Aquifer!C:C,0))*100</f>
        <v>40.330016583747927</v>
      </c>
      <c r="L304" s="8">
        <f>(INDEX(Tariff!D:D,MATCH(Adaptation!A304,Tariff!A:A,0)))*100</f>
        <v>67.5</v>
      </c>
      <c r="N304" s="8">
        <v>0.9</v>
      </c>
      <c r="O304" s="1">
        <v>80.53</v>
      </c>
      <c r="Q304">
        <f t="shared" si="148"/>
        <v>3</v>
      </c>
      <c r="R304">
        <f t="shared" si="149"/>
        <v>1</v>
      </c>
      <c r="S304">
        <f t="shared" si="150"/>
        <v>1</v>
      </c>
      <c r="T304">
        <f t="shared" si="151"/>
        <v>2</v>
      </c>
      <c r="U304">
        <f t="shared" si="152"/>
        <v>2</v>
      </c>
      <c r="V304">
        <f t="shared" si="153"/>
        <v>4</v>
      </c>
      <c r="W304">
        <f t="shared" si="140"/>
        <v>4</v>
      </c>
      <c r="X304">
        <f t="shared" si="141"/>
        <v>2</v>
      </c>
      <c r="Y304">
        <f t="shared" si="154"/>
        <v>2</v>
      </c>
      <c r="Z304">
        <f t="shared" si="142"/>
        <v>1</v>
      </c>
      <c r="AA304">
        <f t="shared" si="155"/>
        <v>1</v>
      </c>
      <c r="AB304">
        <f t="shared" si="156"/>
        <v>4</v>
      </c>
      <c r="AC304">
        <f t="shared" ref="AC304:AC333" si="157">0.0833*Q304+R304*0.0833+S304*0.0833+T304*0.0833+V304*0.0833+W304*0.0833+X304*0.0833+Y304*0.0833+Z304*0.0833+U304*0.0833+AA304*0.0833+AB304*0.0833</f>
        <v>2.2490999999999999</v>
      </c>
      <c r="AD304">
        <f t="shared" ref="AD304:AD333" si="158">IF(AC304&lt;=1.5,1,IF(AC304&lt;=2.5,2,IF(AC304&lt;3.5,3,4)))</f>
        <v>2</v>
      </c>
      <c r="AE304" t="str">
        <f t="shared" si="145"/>
        <v>Moderatly Suitable</v>
      </c>
      <c r="AF304" s="15">
        <f t="shared" ref="AF304:AF333" si="159">_xlfn.PERCENTRANK.INC(AC:AC,AC304)</f>
        <v>0.25</v>
      </c>
      <c r="AG304" t="str">
        <f t="shared" ref="AG304:AG333" si="160">IF(AF304&gt;0.8, "Very High", IF(AND(AF304&lt;=0.8,AF304&gt;0.6), "High", IF(AND(AF304&lt;=0.6, AF304&gt;0.4),"Moderate",IF(AND(AF304&lt;=0.4, AF304&gt;0.2),"Low", "Very Low"))))</f>
        <v>Low</v>
      </c>
    </row>
    <row r="305" spans="1:33" x14ac:dyDescent="0.25">
      <c r="A305" t="str">
        <f>INDEX(Aquifer!A:A,MATCH(B305,Aquifer!C:C,0))</f>
        <v>madhya pradesh</v>
      </c>
      <c r="B305" s="19" t="s">
        <v>480</v>
      </c>
      <c r="C305" s="12">
        <v>5.1040649690987001</v>
      </c>
      <c r="D305" s="7">
        <f>INDEX(Aquifer!L:L,MATCH(B305,Aquifer!C:C,0))*100</f>
        <v>187.80381312763791</v>
      </c>
      <c r="E305" s="7">
        <v>59.7</v>
      </c>
      <c r="F305" s="7">
        <v>67.743263913401591</v>
      </c>
      <c r="G305" s="1">
        <v>34.65</v>
      </c>
      <c r="H305" s="8">
        <v>100</v>
      </c>
      <c r="I305" s="8">
        <f>INDEX(Aquifer!H:H,MATCH(B305,Aquifer!C:C,0))</f>
        <v>31.42</v>
      </c>
      <c r="J305" s="8">
        <f>INDEX(surface_water_body!E:E,MATCH(B305,surface_water_body!A:A,0))</f>
        <v>0.52247756227369846</v>
      </c>
      <c r="K305" s="8">
        <f>INDEX(Aquifer!J:J,MATCH(B305,Aquifer!C:C,0))*100</f>
        <v>46.664797162443122</v>
      </c>
      <c r="L305" s="8">
        <f>(INDEX(Tariff!D:D,MATCH(Adaptation!A230,Tariff!A:A,0)))*100</f>
        <v>459.99999999999994</v>
      </c>
      <c r="N305" s="8">
        <v>13.6</v>
      </c>
      <c r="O305" s="1">
        <v>78.7</v>
      </c>
      <c r="Q305">
        <f t="shared" si="148"/>
        <v>3</v>
      </c>
      <c r="R305">
        <f t="shared" si="149"/>
        <v>3</v>
      </c>
      <c r="S305">
        <f t="shared" si="150"/>
        <v>3</v>
      </c>
      <c r="T305">
        <f t="shared" si="151"/>
        <v>4</v>
      </c>
      <c r="U305">
        <f t="shared" si="152"/>
        <v>2</v>
      </c>
      <c r="V305">
        <f t="shared" si="153"/>
        <v>1</v>
      </c>
      <c r="W305">
        <f t="shared" si="140"/>
        <v>4</v>
      </c>
      <c r="X305">
        <f t="shared" si="141"/>
        <v>1</v>
      </c>
      <c r="Y305">
        <f t="shared" si="154"/>
        <v>2</v>
      </c>
      <c r="Z305">
        <f t="shared" si="142"/>
        <v>4</v>
      </c>
      <c r="AA305">
        <f t="shared" si="155"/>
        <v>3</v>
      </c>
      <c r="AB305">
        <f t="shared" si="156"/>
        <v>3</v>
      </c>
      <c r="AC305">
        <f t="shared" si="157"/>
        <v>2.7488999999999999</v>
      </c>
      <c r="AD305">
        <f t="shared" si="158"/>
        <v>3</v>
      </c>
      <c r="AE305" t="str">
        <f t="shared" si="145"/>
        <v>Highly Suitable</v>
      </c>
      <c r="AF305" s="15">
        <f t="shared" si="159"/>
        <v>0.78</v>
      </c>
      <c r="AG305" t="str">
        <f t="shared" si="160"/>
        <v>High</v>
      </c>
    </row>
    <row r="306" spans="1:33" x14ac:dyDescent="0.25">
      <c r="A306" t="str">
        <f>INDEX(Aquifer!A:A,MATCH(B306,Aquifer!C:C,0))</f>
        <v>madhya pradesh</v>
      </c>
      <c r="B306" s="19" t="s">
        <v>59</v>
      </c>
      <c r="C306" s="13">
        <v>5.26</v>
      </c>
      <c r="D306" s="7">
        <f>INDEX(Aquifer!L:L,MATCH(B306,Aquifer!C:C,0))*100</f>
        <v>198.84543761638733</v>
      </c>
      <c r="E306" s="7">
        <v>49.6</v>
      </c>
      <c r="F306" s="7">
        <v>73.458952544659368</v>
      </c>
      <c r="G306" s="1">
        <v>54.15</v>
      </c>
      <c r="H306" s="8">
        <v>36</v>
      </c>
      <c r="I306" s="8">
        <f>INDEX(Aquifer!H:H,MATCH(B306,Aquifer!C:C,0))</f>
        <v>35.65</v>
      </c>
      <c r="J306" s="8">
        <f>INDEX(surface_water_body!E:E,MATCH(B306,surface_water_body!A:A,0))</f>
        <v>8.8307029926891489E-3</v>
      </c>
      <c r="K306" s="8">
        <f>INDEX(Aquifer!J:J,MATCH(B306,Aquifer!C:C,0))*100</f>
        <v>58.479213743159733</v>
      </c>
      <c r="L306" s="8">
        <f>(INDEX(Tariff!D:D,MATCH(Adaptation!A237,Tariff!A:A,0)))*100</f>
        <v>95</v>
      </c>
      <c r="N306" s="8">
        <v>8.33</v>
      </c>
      <c r="O306" s="1">
        <v>48.37</v>
      </c>
      <c r="Q306">
        <f t="shared" si="148"/>
        <v>4</v>
      </c>
      <c r="R306">
        <f t="shared" si="149"/>
        <v>3</v>
      </c>
      <c r="S306">
        <f t="shared" si="150"/>
        <v>2</v>
      </c>
      <c r="T306">
        <f t="shared" si="151"/>
        <v>4</v>
      </c>
      <c r="U306">
        <f t="shared" si="152"/>
        <v>3</v>
      </c>
      <c r="V306">
        <f t="shared" si="153"/>
        <v>3</v>
      </c>
      <c r="W306">
        <f t="shared" si="140"/>
        <v>4</v>
      </c>
      <c r="X306">
        <f t="shared" si="141"/>
        <v>1</v>
      </c>
      <c r="Y306">
        <f t="shared" si="154"/>
        <v>3</v>
      </c>
      <c r="Z306">
        <f t="shared" si="142"/>
        <v>2</v>
      </c>
      <c r="AA306">
        <f t="shared" si="155"/>
        <v>2</v>
      </c>
      <c r="AB306">
        <f t="shared" si="156"/>
        <v>2</v>
      </c>
      <c r="AC306">
        <f t="shared" si="157"/>
        <v>2.7488999999999999</v>
      </c>
      <c r="AD306">
        <f t="shared" si="158"/>
        <v>3</v>
      </c>
      <c r="AE306" t="str">
        <f t="shared" si="145"/>
        <v>Highly Suitable</v>
      </c>
      <c r="AF306" s="15">
        <f t="shared" si="159"/>
        <v>0.78</v>
      </c>
      <c r="AG306" t="str">
        <f t="shared" si="160"/>
        <v>High</v>
      </c>
    </row>
    <row r="307" spans="1:33" x14ac:dyDescent="0.25">
      <c r="A307" t="str">
        <f>INDEX(Aquifer!A:A,MATCH(B307,Aquifer!C:C,0))</f>
        <v>madhya pradesh</v>
      </c>
      <c r="B307" s="19" t="s">
        <v>177</v>
      </c>
      <c r="C307" s="12">
        <v>5.2280621605505004</v>
      </c>
      <c r="D307" s="7">
        <f>INDEX(Aquifer!L:L,MATCH(B307,Aquifer!C:C,0))*100</f>
        <v>213.68069010625561</v>
      </c>
      <c r="E307" s="7">
        <v>53.5</v>
      </c>
      <c r="F307" s="7">
        <v>73.070455691945511</v>
      </c>
      <c r="G307" s="1">
        <v>66.67</v>
      </c>
      <c r="H307" s="8">
        <v>98</v>
      </c>
      <c r="I307" s="8">
        <f>INDEX(Aquifer!H:H,MATCH(B307,Aquifer!C:C,0))</f>
        <v>61.78</v>
      </c>
      <c r="J307" s="8">
        <f>INDEX(surface_water_body!E:E,MATCH(B307,surface_water_body!A:A,0))</f>
        <v>0.73600445623635646</v>
      </c>
      <c r="K307" s="8">
        <f>INDEX(Aquifer!J:J,MATCH(B307,Aquifer!C:C,0))*100</f>
        <v>61.726805694366568</v>
      </c>
      <c r="L307" s="8">
        <f>(INDEX(Tariff!D:D,MATCH(Adaptation!A540,Tariff!A:A,0)))*100</f>
        <v>285</v>
      </c>
      <c r="N307" s="8">
        <v>11.9</v>
      </c>
      <c r="O307" s="1">
        <v>67.13</v>
      </c>
      <c r="Q307">
        <f t="shared" si="148"/>
        <v>3</v>
      </c>
      <c r="R307">
        <f t="shared" si="149"/>
        <v>3</v>
      </c>
      <c r="S307">
        <f t="shared" si="150"/>
        <v>3</v>
      </c>
      <c r="T307">
        <f t="shared" si="151"/>
        <v>4</v>
      </c>
      <c r="U307">
        <f t="shared" si="152"/>
        <v>3</v>
      </c>
      <c r="V307">
        <f t="shared" si="153"/>
        <v>1</v>
      </c>
      <c r="W307">
        <f t="shared" si="140"/>
        <v>3</v>
      </c>
      <c r="X307">
        <f t="shared" si="141"/>
        <v>1</v>
      </c>
      <c r="Y307">
        <f t="shared" si="154"/>
        <v>3</v>
      </c>
      <c r="Z307">
        <f t="shared" si="142"/>
        <v>3</v>
      </c>
      <c r="AA307">
        <f t="shared" si="155"/>
        <v>3</v>
      </c>
      <c r="AB307">
        <f t="shared" si="156"/>
        <v>3</v>
      </c>
      <c r="AC307">
        <f t="shared" si="157"/>
        <v>2.7488999999999999</v>
      </c>
      <c r="AD307">
        <f t="shared" si="158"/>
        <v>3</v>
      </c>
      <c r="AE307" t="str">
        <f t="shared" si="145"/>
        <v>Highly Suitable</v>
      </c>
      <c r="AF307" s="15">
        <f t="shared" si="159"/>
        <v>0.78</v>
      </c>
      <c r="AG307" t="str">
        <f t="shared" si="160"/>
        <v>High</v>
      </c>
    </row>
    <row r="308" spans="1:33" x14ac:dyDescent="0.25">
      <c r="A308" t="str">
        <f>INDEX(Aquifer!A:A,MATCH(B308,Aquifer!C:C,0))</f>
        <v>kerala</v>
      </c>
      <c r="B308" s="19" t="s">
        <v>658</v>
      </c>
      <c r="C308" s="12">
        <v>5.1558830002442999</v>
      </c>
      <c r="D308" s="7">
        <f>INDEX(Aquifer!L:L,MATCH(B308,Aquifer!C:C,0))*100</f>
        <v>102.37416904083571</v>
      </c>
      <c r="E308" s="7">
        <v>43</v>
      </c>
      <c r="F308" s="7">
        <v>38.839285714285715</v>
      </c>
      <c r="G308" s="1">
        <v>75.5</v>
      </c>
      <c r="H308" s="8">
        <v>95</v>
      </c>
      <c r="I308" s="8">
        <f>INDEX(Aquifer!H:H,MATCH(B308,Aquifer!C:C,0))</f>
        <v>72.75</v>
      </c>
      <c r="J308" s="8">
        <f>INDEX(surface_water_body!E:E,MATCH(B308,surface_water_body!A:A,0))</f>
        <v>2.4943415672087821</v>
      </c>
      <c r="K308" s="8">
        <f>INDEX(Aquifer!J:J,MATCH(B308,Aquifer!C:C,0))*100</f>
        <v>74.54736250163181</v>
      </c>
      <c r="L308" s="8">
        <f>(INDEX(Tariff!D:D,MATCH(Adaptation!A308,Tariff!A:A,0)))*100</f>
        <v>235</v>
      </c>
      <c r="N308" s="8">
        <v>10.3</v>
      </c>
      <c r="O308" s="1">
        <v>98.19</v>
      </c>
      <c r="Q308">
        <f t="shared" si="148"/>
        <v>3</v>
      </c>
      <c r="R308">
        <f t="shared" si="149"/>
        <v>1</v>
      </c>
      <c r="S308">
        <f t="shared" si="150"/>
        <v>2</v>
      </c>
      <c r="T308">
        <f t="shared" si="151"/>
        <v>2</v>
      </c>
      <c r="U308">
        <f t="shared" si="152"/>
        <v>4</v>
      </c>
      <c r="V308">
        <f t="shared" si="153"/>
        <v>1</v>
      </c>
      <c r="W308">
        <f t="shared" si="140"/>
        <v>2</v>
      </c>
      <c r="X308">
        <f t="shared" si="141"/>
        <v>2</v>
      </c>
      <c r="Y308">
        <f t="shared" si="154"/>
        <v>3</v>
      </c>
      <c r="Z308">
        <f t="shared" si="142"/>
        <v>3</v>
      </c>
      <c r="AA308">
        <f t="shared" si="155"/>
        <v>3</v>
      </c>
      <c r="AB308">
        <f t="shared" si="156"/>
        <v>4</v>
      </c>
      <c r="AC308">
        <f t="shared" si="157"/>
        <v>2.4990000000000001</v>
      </c>
      <c r="AD308">
        <f t="shared" si="158"/>
        <v>2</v>
      </c>
      <c r="AE308" t="str">
        <f t="shared" si="145"/>
        <v>Moderatly Suitable</v>
      </c>
      <c r="AF308" s="15">
        <f t="shared" si="159"/>
        <v>0.53500000000000003</v>
      </c>
      <c r="AG308" t="str">
        <f t="shared" si="160"/>
        <v>Moderate</v>
      </c>
    </row>
    <row r="309" spans="1:33" x14ac:dyDescent="0.25">
      <c r="A309" t="str">
        <f>INDEX(Aquifer!A:A,MATCH(B309,Aquifer!C:C,0))</f>
        <v>madhya pradesh</v>
      </c>
      <c r="B309" s="19" t="s">
        <v>588</v>
      </c>
      <c r="C309" s="13">
        <v>4.5999999999999996</v>
      </c>
      <c r="D309" s="7">
        <f>INDEX(Aquifer!L:L,MATCH(B309,Aquifer!C:C,0))*100</f>
        <v>194.75510049915451</v>
      </c>
      <c r="E309" s="7">
        <v>61.6</v>
      </c>
      <c r="F309" s="7">
        <v>73.24001198289713</v>
      </c>
      <c r="G309" s="1">
        <v>50.09</v>
      </c>
      <c r="H309" s="8">
        <v>99</v>
      </c>
      <c r="I309" s="8">
        <f>INDEX(Aquifer!H:H,MATCH(B309,Aquifer!C:C,0))</f>
        <v>38.47</v>
      </c>
      <c r="J309" s="8">
        <f>INDEX(surface_water_body!E:E,MATCH(B309,surface_water_body!A:A,0))</f>
        <v>6.3932619820115152E-2</v>
      </c>
      <c r="K309" s="8">
        <f>INDEX(Aquifer!J:J,MATCH(B309,Aquifer!C:C,0))*100</f>
        <v>25.814295357383937</v>
      </c>
      <c r="L309" s="8">
        <f>(INDEX(Tariff!D:D,MATCH(Adaptation!A551,Tariff!A:A,0)))*100</f>
        <v>167</v>
      </c>
      <c r="N309" s="8">
        <v>15.8</v>
      </c>
      <c r="O309" s="1">
        <v>72.72</v>
      </c>
      <c r="Q309">
        <f t="shared" si="148"/>
        <v>3</v>
      </c>
      <c r="R309">
        <f t="shared" si="149"/>
        <v>3</v>
      </c>
      <c r="S309">
        <f t="shared" si="150"/>
        <v>3</v>
      </c>
      <c r="T309">
        <f t="shared" si="151"/>
        <v>4</v>
      </c>
      <c r="U309">
        <f t="shared" si="152"/>
        <v>3</v>
      </c>
      <c r="V309">
        <f t="shared" si="153"/>
        <v>1</v>
      </c>
      <c r="W309">
        <f t="shared" si="140"/>
        <v>4</v>
      </c>
      <c r="X309">
        <f t="shared" si="141"/>
        <v>1</v>
      </c>
      <c r="Y309">
        <f t="shared" si="154"/>
        <v>2</v>
      </c>
      <c r="Z309">
        <f t="shared" si="142"/>
        <v>3</v>
      </c>
      <c r="AA309">
        <f t="shared" si="155"/>
        <v>3</v>
      </c>
      <c r="AB309">
        <f t="shared" si="156"/>
        <v>3</v>
      </c>
      <c r="AC309">
        <f t="shared" si="157"/>
        <v>2.7488999999999999</v>
      </c>
      <c r="AD309">
        <f t="shared" si="158"/>
        <v>3</v>
      </c>
      <c r="AE309" t="str">
        <f t="shared" si="145"/>
        <v>Highly Suitable</v>
      </c>
      <c r="AF309" s="15">
        <f t="shared" si="159"/>
        <v>0.78</v>
      </c>
      <c r="AG309" t="str">
        <f t="shared" si="160"/>
        <v>High</v>
      </c>
    </row>
    <row r="310" spans="1:33" x14ac:dyDescent="0.25">
      <c r="A310" t="str">
        <f>INDEX(Aquifer!A:A,MATCH(B310,Aquifer!C:C,0))</f>
        <v>jammu and kashmir</v>
      </c>
      <c r="B310" s="19" t="s">
        <v>621</v>
      </c>
      <c r="C310" s="12">
        <v>4.5715263965505999</v>
      </c>
      <c r="D310" s="7">
        <f>INDEX(Aquifer!L:L,MATCH(B310,Aquifer!C:C,0))*100</f>
        <v>195.0694456051211</v>
      </c>
      <c r="E310" s="7">
        <v>36.200000000000003</v>
      </c>
      <c r="F310" s="7">
        <v>65.620057210163225</v>
      </c>
      <c r="G310" s="1">
        <v>14.549999999999999</v>
      </c>
      <c r="H310" s="8">
        <v>100</v>
      </c>
      <c r="I310" s="8">
        <f>INDEX(Aquifer!H:H,MATCH(B310,Aquifer!C:C,0))</f>
        <v>30.52</v>
      </c>
      <c r="J310" s="8">
        <f>INDEX(surface_water_body!E:E,MATCH(B310,surface_water_body!A:A,0))</f>
        <v>3.5716928538410721E-2</v>
      </c>
      <c r="K310" s="8">
        <f>INDEX(Aquifer!J:J,MATCH(B310,Aquifer!C:C,0))*100</f>
        <v>22.609645310740444</v>
      </c>
      <c r="L310" s="8">
        <f>(INDEX(Tariff!D:D,MATCH(Adaptation!A310,Tariff!A:A,0)))*100</f>
        <v>0</v>
      </c>
      <c r="N310" s="8">
        <v>5.8</v>
      </c>
      <c r="O310" s="1">
        <v>88.32</v>
      </c>
      <c r="Q310">
        <f t="shared" si="148"/>
        <v>3</v>
      </c>
      <c r="R310">
        <f t="shared" si="149"/>
        <v>3</v>
      </c>
      <c r="S310">
        <f t="shared" si="150"/>
        <v>2</v>
      </c>
      <c r="T310">
        <f t="shared" si="151"/>
        <v>3</v>
      </c>
      <c r="U310">
        <f t="shared" si="152"/>
        <v>1</v>
      </c>
      <c r="V310">
        <f t="shared" si="153"/>
        <v>1</v>
      </c>
      <c r="W310">
        <f t="shared" si="140"/>
        <v>4</v>
      </c>
      <c r="X310">
        <f t="shared" si="141"/>
        <v>1</v>
      </c>
      <c r="Y310">
        <f t="shared" si="154"/>
        <v>1</v>
      </c>
      <c r="Z310">
        <f t="shared" si="142"/>
        <v>1</v>
      </c>
      <c r="AA310">
        <f t="shared" si="155"/>
        <v>2</v>
      </c>
      <c r="AB310">
        <f t="shared" si="156"/>
        <v>4</v>
      </c>
      <c r="AC310">
        <f t="shared" si="157"/>
        <v>2.1657999999999999</v>
      </c>
      <c r="AD310">
        <f t="shared" si="158"/>
        <v>2</v>
      </c>
      <c r="AE310" t="str">
        <f t="shared" si="145"/>
        <v>Moderatly Suitable</v>
      </c>
      <c r="AF310" s="15">
        <f t="shared" si="159"/>
        <v>0.182</v>
      </c>
      <c r="AG310" t="str">
        <f t="shared" si="160"/>
        <v>Very Low</v>
      </c>
    </row>
    <row r="311" spans="1:33" x14ac:dyDescent="0.25">
      <c r="A311" t="str">
        <f>INDEX(Aquifer!A:A,MATCH(B311,Aquifer!C:C,0))</f>
        <v>maharashtra</v>
      </c>
      <c r="B311" s="19" t="s">
        <v>60</v>
      </c>
      <c r="C311" s="12">
        <v>5.3170656297320003</v>
      </c>
      <c r="D311" s="7">
        <f>INDEX(Aquifer!L:L,MATCH(B311,Aquifer!C:C,0))*100</f>
        <v>156.19288353101302</v>
      </c>
      <c r="E311" s="7">
        <v>29.3</v>
      </c>
      <c r="F311" s="7">
        <v>68.625519268344746</v>
      </c>
      <c r="G311" s="1">
        <v>92.589999999999989</v>
      </c>
      <c r="H311" s="8">
        <v>96</v>
      </c>
      <c r="I311" s="8">
        <f>INDEX(Aquifer!H:H,MATCH(B311,Aquifer!C:C,0))</f>
        <v>46.5</v>
      </c>
      <c r="J311" s="8">
        <f>INDEX(surface_water_body!E:E,MATCH(B311,surface_water_body!A:A,0))</f>
        <v>1.2835018249808183</v>
      </c>
      <c r="K311" s="8">
        <f>INDEX(Aquifer!J:J,MATCH(B311,Aquifer!C:C,0))*100</f>
        <v>81.492631912533682</v>
      </c>
      <c r="L311" s="8">
        <f>(INDEX(Tariff!D:D,MATCH(Adaptation!A461,Tariff!A:A,0)))*100</f>
        <v>0</v>
      </c>
      <c r="N311" s="8">
        <v>9.5936523464399137</v>
      </c>
      <c r="O311" s="1">
        <v>77.25</v>
      </c>
      <c r="Q311">
        <f t="shared" si="148"/>
        <v>4</v>
      </c>
      <c r="R311">
        <f t="shared" si="149"/>
        <v>2</v>
      </c>
      <c r="S311">
        <f t="shared" si="150"/>
        <v>2</v>
      </c>
      <c r="T311">
        <f t="shared" si="151"/>
        <v>4</v>
      </c>
      <c r="U311">
        <f t="shared" si="152"/>
        <v>4</v>
      </c>
      <c r="V311">
        <f t="shared" si="153"/>
        <v>1</v>
      </c>
      <c r="W311">
        <f t="shared" si="140"/>
        <v>4</v>
      </c>
      <c r="X311">
        <f t="shared" si="141"/>
        <v>2</v>
      </c>
      <c r="Y311">
        <f t="shared" si="154"/>
        <v>4</v>
      </c>
      <c r="Z311">
        <f t="shared" si="142"/>
        <v>1</v>
      </c>
      <c r="AA311">
        <f t="shared" si="155"/>
        <v>2</v>
      </c>
      <c r="AB311">
        <f t="shared" si="156"/>
        <v>3</v>
      </c>
      <c r="AC311">
        <f t="shared" si="157"/>
        <v>2.7488999999999999</v>
      </c>
      <c r="AD311">
        <f t="shared" si="158"/>
        <v>3</v>
      </c>
      <c r="AE311" t="str">
        <f t="shared" si="145"/>
        <v>Highly Suitable</v>
      </c>
      <c r="AF311" s="15">
        <f t="shared" si="159"/>
        <v>0.78</v>
      </c>
      <c r="AG311" t="str">
        <f t="shared" si="160"/>
        <v>High</v>
      </c>
    </row>
    <row r="312" spans="1:33" x14ac:dyDescent="0.25">
      <c r="A312" t="str">
        <f>INDEX(Aquifer!A:A,MATCH(B312,Aquifer!C:C,0))</f>
        <v>punjab</v>
      </c>
      <c r="B312" s="19" t="s">
        <v>236</v>
      </c>
      <c r="C312" s="13">
        <v>4.8</v>
      </c>
      <c r="D312" s="7">
        <f>INDEX(Aquifer!L:L,MATCH(B312,Aquifer!C:C,0))*100</f>
        <v>200.10887400542822</v>
      </c>
      <c r="E312" s="7">
        <v>100</v>
      </c>
      <c r="F312" s="7">
        <v>76.702048735947045</v>
      </c>
      <c r="G312" s="1">
        <v>75.570000000000007</v>
      </c>
      <c r="H312" s="8">
        <v>96</v>
      </c>
      <c r="I312" s="8">
        <f>INDEX(Aquifer!H:H,MATCH(B312,Aquifer!C:C,0))</f>
        <v>237.22</v>
      </c>
      <c r="J312" s="8">
        <f>INDEX(surface_water_body!E:E,MATCH(B312,surface_water_body!A:A,0))</f>
        <v>0.124784646079175</v>
      </c>
      <c r="K312" s="8">
        <f>INDEX(Aquifer!J:J,MATCH(B312,Aquifer!C:C,0))*100</f>
        <v>86.747236023454633</v>
      </c>
      <c r="L312" s="8">
        <f>(INDEX(Tariff!D:D,MATCH(Adaptation!A400,Tariff!A:A,0)))*100</f>
        <v>235</v>
      </c>
      <c r="N312" s="8">
        <v>24.9</v>
      </c>
      <c r="O312" s="1">
        <v>0</v>
      </c>
      <c r="Q312">
        <f t="shared" si="148"/>
        <v>3</v>
      </c>
      <c r="R312">
        <f t="shared" si="149"/>
        <v>3</v>
      </c>
      <c r="S312">
        <f t="shared" si="150"/>
        <v>4</v>
      </c>
      <c r="T312">
        <f t="shared" si="151"/>
        <v>4</v>
      </c>
      <c r="U312">
        <f t="shared" si="152"/>
        <v>4</v>
      </c>
      <c r="V312">
        <f t="shared" si="153"/>
        <v>1</v>
      </c>
      <c r="W312">
        <f t="shared" si="140"/>
        <v>1</v>
      </c>
      <c r="X312">
        <f t="shared" si="141"/>
        <v>1</v>
      </c>
      <c r="Y312">
        <f t="shared" si="154"/>
        <v>4</v>
      </c>
      <c r="Z312">
        <f t="shared" si="142"/>
        <v>3</v>
      </c>
      <c r="AA312">
        <f t="shared" si="155"/>
        <v>4</v>
      </c>
      <c r="AB312">
        <f t="shared" si="156"/>
        <v>1</v>
      </c>
      <c r="AC312">
        <f t="shared" si="157"/>
        <v>2.7488999999999999</v>
      </c>
      <c r="AD312">
        <f t="shared" si="158"/>
        <v>3</v>
      </c>
      <c r="AE312" t="str">
        <f t="shared" si="145"/>
        <v>Highly Suitable</v>
      </c>
      <c r="AF312" s="15">
        <f t="shared" si="159"/>
        <v>0.78</v>
      </c>
      <c r="AG312" t="str">
        <f t="shared" si="160"/>
        <v>High</v>
      </c>
    </row>
    <row r="313" spans="1:33" x14ac:dyDescent="0.25">
      <c r="A313" t="str">
        <f>INDEX(Aquifer!A:A,MATCH(B313,Aquifer!C:C,0))</f>
        <v>rajasthan</v>
      </c>
      <c r="B313" s="19" t="s">
        <v>537</v>
      </c>
      <c r="C313" s="12">
        <v>5.4775582197819004</v>
      </c>
      <c r="D313" s="7">
        <f>INDEX(Aquifer!L:L,MATCH(B313,Aquifer!C:C,0))*100</f>
        <v>157.24765752756988</v>
      </c>
      <c r="E313" s="7">
        <v>36.5</v>
      </c>
      <c r="F313" s="7">
        <v>77.512248110133228</v>
      </c>
      <c r="G313" s="1">
        <v>82.98</v>
      </c>
      <c r="H313" s="8">
        <v>96</v>
      </c>
      <c r="I313" s="8">
        <f>INDEX(Aquifer!H:H,MATCH(B313,Aquifer!C:C,0))</f>
        <v>163.30000000000001</v>
      </c>
      <c r="J313" s="8">
        <f>INDEX(surface_water_body!E:E,MATCH(B313,surface_water_body!A:A,0))</f>
        <v>64.405710264025899</v>
      </c>
      <c r="K313" s="8">
        <f>INDEX(Aquifer!J:J,MATCH(B313,Aquifer!C:C,0))*100</f>
        <v>41.781389617124944</v>
      </c>
      <c r="L313" s="8">
        <f>(INDEX(Tariff!D:D,MATCH(Adaptation!A86,Tariff!A:A,0)))*100</f>
        <v>150</v>
      </c>
      <c r="N313" s="8">
        <v>10.9</v>
      </c>
      <c r="O313" s="1">
        <v>76.804474010000007</v>
      </c>
      <c r="Q313">
        <f t="shared" si="148"/>
        <v>4</v>
      </c>
      <c r="R313">
        <f t="shared" si="149"/>
        <v>2</v>
      </c>
      <c r="S313">
        <f t="shared" si="150"/>
        <v>2</v>
      </c>
      <c r="T313">
        <f t="shared" si="151"/>
        <v>4</v>
      </c>
      <c r="U313">
        <f t="shared" si="152"/>
        <v>4</v>
      </c>
      <c r="V313">
        <f t="shared" si="153"/>
        <v>1</v>
      </c>
      <c r="W313">
        <f t="shared" si="140"/>
        <v>1</v>
      </c>
      <c r="X313">
        <f t="shared" si="141"/>
        <v>4</v>
      </c>
      <c r="Y313">
        <f t="shared" si="154"/>
        <v>2</v>
      </c>
      <c r="Z313">
        <f t="shared" si="142"/>
        <v>3</v>
      </c>
      <c r="AA313">
        <f t="shared" si="155"/>
        <v>3</v>
      </c>
      <c r="AB313">
        <f t="shared" si="156"/>
        <v>3</v>
      </c>
      <c r="AC313">
        <f t="shared" si="157"/>
        <v>2.7488999999999999</v>
      </c>
      <c r="AD313">
        <f t="shared" si="158"/>
        <v>3</v>
      </c>
      <c r="AE313" t="str">
        <f t="shared" si="145"/>
        <v>Highly Suitable</v>
      </c>
      <c r="AF313" s="15">
        <f t="shared" si="159"/>
        <v>0.78</v>
      </c>
      <c r="AG313" t="str">
        <f t="shared" si="160"/>
        <v>High</v>
      </c>
    </row>
    <row r="314" spans="1:33" x14ac:dyDescent="0.25">
      <c r="A314" t="str">
        <f>INDEX(Aquifer!A:A,MATCH(B314,Aquifer!C:C,0))</f>
        <v>odisha</v>
      </c>
      <c r="B314" s="19" t="s">
        <v>346</v>
      </c>
      <c r="C314" s="13"/>
      <c r="D314" s="7">
        <f>INDEX(Aquifer!L:L,MATCH(B314,Aquifer!C:C,0))*100</f>
        <v>120.81041098423559</v>
      </c>
      <c r="E314" s="7">
        <v>40.6</v>
      </c>
      <c r="F314" s="7">
        <v>33.406195647064351</v>
      </c>
      <c r="G314" s="1">
        <v>4.9000000000000004</v>
      </c>
      <c r="H314" s="8">
        <v>46</v>
      </c>
      <c r="I314" s="8">
        <f>INDEX(Aquifer!H:H,MATCH(B314,Aquifer!C:C,0))</f>
        <v>63.66</v>
      </c>
      <c r="J314" s="8">
        <f>INDEX(surface_water_body!E:E,MATCH(B314,surface_water_body!A:A,0))</f>
        <v>0.33067331292445007</v>
      </c>
      <c r="K314" s="8">
        <f>INDEX(Aquifer!J:J,MATCH(B314,Aquifer!C:C,0))*100</f>
        <v>56.572340202950102</v>
      </c>
      <c r="L314" s="8">
        <f>(INDEX(Tariff!D:D,MATCH(Adaptation!A314,Tariff!A:A,0)))*100</f>
        <v>290</v>
      </c>
      <c r="N314" s="8">
        <v>2.39</v>
      </c>
      <c r="O314" s="1">
        <v>96.61</v>
      </c>
      <c r="Q314">
        <f t="shared" si="148"/>
        <v>1</v>
      </c>
      <c r="R314">
        <f t="shared" si="149"/>
        <v>1</v>
      </c>
      <c r="S314">
        <f t="shared" si="150"/>
        <v>2</v>
      </c>
      <c r="T314">
        <f t="shared" si="151"/>
        <v>2</v>
      </c>
      <c r="U314">
        <f t="shared" si="152"/>
        <v>1</v>
      </c>
      <c r="V314">
        <f t="shared" si="153"/>
        <v>3</v>
      </c>
      <c r="W314">
        <f t="shared" si="140"/>
        <v>3</v>
      </c>
      <c r="X314">
        <f t="shared" si="141"/>
        <v>1</v>
      </c>
      <c r="Y314">
        <f t="shared" si="154"/>
        <v>3</v>
      </c>
      <c r="Z314">
        <f t="shared" si="142"/>
        <v>3</v>
      </c>
      <c r="AA314">
        <f t="shared" si="155"/>
        <v>1</v>
      </c>
      <c r="AB314">
        <f t="shared" si="156"/>
        <v>4</v>
      </c>
      <c r="AC314">
        <f t="shared" si="157"/>
        <v>2.0825</v>
      </c>
      <c r="AD314">
        <f t="shared" si="158"/>
        <v>2</v>
      </c>
      <c r="AE314" t="str">
        <f t="shared" ref="AE314:AE345" si="161">IF(AD314=1,"Less Suitable",IF(AD314=2,"Moderatly Suitable",IF(AD314=3,"Highly Suitable","Very Highly Suitable")))</f>
        <v>Moderatly Suitable</v>
      </c>
      <c r="AF314" s="15">
        <f t="shared" si="159"/>
        <v>0.13400000000000001</v>
      </c>
      <c r="AG314" t="str">
        <f t="shared" si="160"/>
        <v>Very Low</v>
      </c>
    </row>
    <row r="315" spans="1:33" x14ac:dyDescent="0.25">
      <c r="A315" t="str">
        <f>INDEX(Aquifer!A:A,MATCH(B315,Aquifer!C:C,0))</f>
        <v>odisha</v>
      </c>
      <c r="B315" s="19" t="s">
        <v>280</v>
      </c>
      <c r="C315" s="12">
        <v>4.9805734553359997</v>
      </c>
      <c r="D315" s="7">
        <f>INDEX(Aquifer!L:L,MATCH(B315,Aquifer!C:C,0))*100</f>
        <v>103.42657859853333</v>
      </c>
      <c r="E315" s="7">
        <v>9.5</v>
      </c>
      <c r="F315" s="7">
        <v>30.674304809643154</v>
      </c>
      <c r="G315" s="1">
        <v>11.77</v>
      </c>
      <c r="H315" s="8">
        <v>23</v>
      </c>
      <c r="I315" s="8">
        <f>INDEX(Aquifer!H:H,MATCH(B315,Aquifer!C:C,0))</f>
        <v>44.54</v>
      </c>
      <c r="J315" s="8">
        <f>INDEX(surface_water_body!E:E,MATCH(B315,surface_water_body!A:A,0))</f>
        <v>6.4317222588084477E-2</v>
      </c>
      <c r="K315" s="8">
        <f>INDEX(Aquifer!J:J,MATCH(B315,Aquifer!C:C,0))*100</f>
        <v>27.071528790634709</v>
      </c>
      <c r="L315" s="8">
        <f>(INDEX(Tariff!D:D,MATCH(Adaptation!A315,Tariff!A:A,0)))*100</f>
        <v>0</v>
      </c>
      <c r="N315" s="8">
        <v>5.09</v>
      </c>
      <c r="O315" s="1">
        <v>94.960000000000008</v>
      </c>
      <c r="Q315">
        <f t="shared" si="148"/>
        <v>3</v>
      </c>
      <c r="R315">
        <f t="shared" si="149"/>
        <v>1</v>
      </c>
      <c r="S315">
        <f t="shared" si="150"/>
        <v>1</v>
      </c>
      <c r="T315">
        <f t="shared" si="151"/>
        <v>2</v>
      </c>
      <c r="U315">
        <f t="shared" si="152"/>
        <v>1</v>
      </c>
      <c r="V315">
        <f t="shared" si="153"/>
        <v>4</v>
      </c>
      <c r="W315">
        <f t="shared" si="140"/>
        <v>4</v>
      </c>
      <c r="X315">
        <f t="shared" si="141"/>
        <v>1</v>
      </c>
      <c r="Y315">
        <f t="shared" si="154"/>
        <v>2</v>
      </c>
      <c r="Z315">
        <f t="shared" si="142"/>
        <v>1</v>
      </c>
      <c r="AA315">
        <f t="shared" si="155"/>
        <v>2</v>
      </c>
      <c r="AB315">
        <f t="shared" si="156"/>
        <v>4</v>
      </c>
      <c r="AC315">
        <f t="shared" si="157"/>
        <v>2.1657999999999999</v>
      </c>
      <c r="AD315">
        <f t="shared" si="158"/>
        <v>2</v>
      </c>
      <c r="AE315" t="str">
        <f t="shared" si="161"/>
        <v>Moderatly Suitable</v>
      </c>
      <c r="AF315" s="15">
        <f t="shared" si="159"/>
        <v>0.182</v>
      </c>
      <c r="AG315" t="str">
        <f t="shared" si="160"/>
        <v>Very Low</v>
      </c>
    </row>
    <row r="316" spans="1:33" x14ac:dyDescent="0.25">
      <c r="A316" t="str">
        <f>INDEX(Aquifer!A:A,MATCH(B316,Aquifer!C:C,0))</f>
        <v>rajasthan</v>
      </c>
      <c r="B316" s="19" t="s">
        <v>636</v>
      </c>
      <c r="C316" s="12">
        <v>5.3111430191003999</v>
      </c>
      <c r="D316" s="7">
        <f>INDEX(Aquifer!L:L,MATCH(B316,Aquifer!C:C,0))*100</f>
        <v>190.09197348827703</v>
      </c>
      <c r="E316" s="7">
        <v>50.6</v>
      </c>
      <c r="F316" s="7">
        <v>69.774204939656414</v>
      </c>
      <c r="G316" s="1">
        <v>86.53</v>
      </c>
      <c r="H316" s="8">
        <v>100</v>
      </c>
      <c r="I316" s="8">
        <f>INDEX(Aquifer!H:H,MATCH(B316,Aquifer!C:C,0))</f>
        <v>116.59</v>
      </c>
      <c r="J316" s="8">
        <f>INDEX(surface_water_body!E:E,MATCH(B316,surface_water_body!A:A,0))</f>
        <v>5.7747070007013406</v>
      </c>
      <c r="K316" s="8">
        <f>INDEX(Aquifer!J:J,MATCH(B316,Aquifer!C:C,0))*100</f>
        <v>54.171312882077075</v>
      </c>
      <c r="L316" s="8">
        <f>(INDEX(Tariff!D:D,MATCH(Adaptation!A276,Tariff!A:A,0)))*100</f>
        <v>0</v>
      </c>
      <c r="N316" s="8">
        <v>5.4</v>
      </c>
      <c r="O316" s="1">
        <v>74.643827680000001</v>
      </c>
      <c r="Q316">
        <f t="shared" si="148"/>
        <v>4</v>
      </c>
      <c r="R316">
        <f t="shared" si="149"/>
        <v>3</v>
      </c>
      <c r="S316">
        <f t="shared" si="150"/>
        <v>3</v>
      </c>
      <c r="T316">
        <f t="shared" si="151"/>
        <v>4</v>
      </c>
      <c r="U316">
        <f t="shared" si="152"/>
        <v>4</v>
      </c>
      <c r="V316">
        <f t="shared" si="153"/>
        <v>1</v>
      </c>
      <c r="W316">
        <f t="shared" si="140"/>
        <v>1</v>
      </c>
      <c r="X316">
        <f t="shared" si="141"/>
        <v>4</v>
      </c>
      <c r="Y316">
        <f t="shared" si="154"/>
        <v>3</v>
      </c>
      <c r="Z316">
        <f t="shared" si="142"/>
        <v>1</v>
      </c>
      <c r="AA316">
        <f t="shared" si="155"/>
        <v>2</v>
      </c>
      <c r="AB316">
        <f t="shared" si="156"/>
        <v>3</v>
      </c>
      <c r="AC316">
        <f t="shared" si="157"/>
        <v>2.7488999999999999</v>
      </c>
      <c r="AD316">
        <f t="shared" si="158"/>
        <v>3</v>
      </c>
      <c r="AE316" t="str">
        <f t="shared" si="161"/>
        <v>Highly Suitable</v>
      </c>
      <c r="AF316" s="15">
        <f t="shared" si="159"/>
        <v>0.78</v>
      </c>
      <c r="AG316" t="str">
        <f t="shared" si="160"/>
        <v>High</v>
      </c>
    </row>
    <row r="317" spans="1:33" x14ac:dyDescent="0.25">
      <c r="A317" t="str">
        <f>INDEX(Aquifer!A:A,MATCH(B317,Aquifer!C:C,0))</f>
        <v>rajasthan</v>
      </c>
      <c r="B317" s="19" t="s">
        <v>591</v>
      </c>
      <c r="C317" s="12">
        <v>5.2112936220212998</v>
      </c>
      <c r="D317" s="7">
        <f>INDEX(Aquifer!L:L,MATCH(B317,Aquifer!C:C,0))*100</f>
        <v>140.87259100642399</v>
      </c>
      <c r="E317" s="7">
        <v>37.200000000000003</v>
      </c>
      <c r="F317" s="7">
        <v>69.270260359369274</v>
      </c>
      <c r="G317" s="1">
        <v>99.18</v>
      </c>
      <c r="H317" s="8">
        <v>53</v>
      </c>
      <c r="I317" s="8">
        <f>INDEX(Aquifer!H:H,MATCH(B317,Aquifer!C:C,0))</f>
        <v>192.11</v>
      </c>
      <c r="J317" s="8">
        <f>INDEX(surface_water_body!E:E,MATCH(B317,surface_water_body!A:A,0))</f>
        <v>13.969886622285014</v>
      </c>
      <c r="K317" s="8">
        <f>INDEX(Aquifer!J:J,MATCH(B317,Aquifer!C:C,0))*100</f>
        <v>65.602082343462726</v>
      </c>
      <c r="L317" s="8">
        <f>(INDEX(Tariff!D:D,MATCH(Adaptation!A559,Tariff!A:A,0)))*100</f>
        <v>10</v>
      </c>
      <c r="N317" s="8">
        <v>49</v>
      </c>
      <c r="O317" s="1">
        <v>67.458243299999992</v>
      </c>
      <c r="Q317">
        <f t="shared" si="148"/>
        <v>3</v>
      </c>
      <c r="R317">
        <f t="shared" si="149"/>
        <v>2</v>
      </c>
      <c r="S317">
        <f t="shared" si="150"/>
        <v>2</v>
      </c>
      <c r="T317">
        <f t="shared" si="151"/>
        <v>4</v>
      </c>
      <c r="U317">
        <f t="shared" si="152"/>
        <v>4</v>
      </c>
      <c r="V317">
        <f t="shared" si="153"/>
        <v>2</v>
      </c>
      <c r="W317">
        <f t="shared" si="140"/>
        <v>1</v>
      </c>
      <c r="X317">
        <f t="shared" si="141"/>
        <v>4</v>
      </c>
      <c r="Y317">
        <f t="shared" si="154"/>
        <v>3</v>
      </c>
      <c r="Z317">
        <f t="shared" si="142"/>
        <v>1</v>
      </c>
      <c r="AA317">
        <f t="shared" si="155"/>
        <v>4</v>
      </c>
      <c r="AB317">
        <f t="shared" si="156"/>
        <v>3</v>
      </c>
      <c r="AC317">
        <f t="shared" si="157"/>
        <v>2.7488999999999999</v>
      </c>
      <c r="AD317">
        <f t="shared" si="158"/>
        <v>3</v>
      </c>
      <c r="AE317" t="str">
        <f t="shared" si="161"/>
        <v>Highly Suitable</v>
      </c>
      <c r="AF317" s="15">
        <f t="shared" si="159"/>
        <v>0.78</v>
      </c>
      <c r="AG317" t="str">
        <f t="shared" si="160"/>
        <v>High</v>
      </c>
    </row>
    <row r="318" spans="1:33" x14ac:dyDescent="0.25">
      <c r="A318" t="str">
        <f>INDEX(Aquifer!A:A,MATCH(B318,Aquifer!C:C,0))</f>
        <v>tamil nadu</v>
      </c>
      <c r="B318" s="19" t="s">
        <v>595</v>
      </c>
      <c r="C318" s="12">
        <v>5.3393931205353002</v>
      </c>
      <c r="D318" s="7">
        <f>INDEX(Aquifer!L:L,MATCH(B318,Aquifer!C:C,0))*100</f>
        <v>155.95728545368831</v>
      </c>
      <c r="E318" s="7">
        <v>80.599999999999994</v>
      </c>
      <c r="F318" s="7">
        <v>58.789950376513858</v>
      </c>
      <c r="G318" s="1">
        <v>76.010000000000005</v>
      </c>
      <c r="H318" s="8">
        <v>97</v>
      </c>
      <c r="I318" s="8">
        <f>INDEX(Aquifer!H:H,MATCH(B318,Aquifer!C:C,0))</f>
        <v>80.19</v>
      </c>
      <c r="J318" s="8">
        <f>INDEX(surface_water_body!E:E,MATCH(B318,surface_water_body!A:A,0))</f>
        <v>52.742980865776865</v>
      </c>
      <c r="K318" s="8">
        <f>INDEX(Aquifer!J:J,MATCH(B318,Aquifer!C:C,0))*100</f>
        <v>38.647507545092324</v>
      </c>
      <c r="L318" s="8">
        <f>(INDEX(Tariff!D:D,MATCH(Adaptation!A618,Tariff!A:A,0)))*100</f>
        <v>10</v>
      </c>
      <c r="N318" s="8">
        <v>5.45</v>
      </c>
      <c r="O318" s="1">
        <v>95.391458999999998</v>
      </c>
      <c r="Q318">
        <f t="shared" si="148"/>
        <v>4</v>
      </c>
      <c r="R318">
        <f t="shared" si="149"/>
        <v>2</v>
      </c>
      <c r="S318">
        <f t="shared" si="150"/>
        <v>4</v>
      </c>
      <c r="T318">
        <f t="shared" si="151"/>
        <v>3</v>
      </c>
      <c r="U318">
        <f t="shared" si="152"/>
        <v>4</v>
      </c>
      <c r="V318">
        <f t="shared" si="153"/>
        <v>1</v>
      </c>
      <c r="W318">
        <f t="shared" si="140"/>
        <v>2</v>
      </c>
      <c r="X318">
        <f t="shared" si="141"/>
        <v>4</v>
      </c>
      <c r="Y318">
        <f t="shared" si="154"/>
        <v>2</v>
      </c>
      <c r="Z318">
        <f t="shared" si="142"/>
        <v>1</v>
      </c>
      <c r="AA318">
        <f t="shared" si="155"/>
        <v>2</v>
      </c>
      <c r="AB318">
        <f t="shared" si="156"/>
        <v>4</v>
      </c>
      <c r="AC318">
        <f t="shared" si="157"/>
        <v>2.7488999999999999</v>
      </c>
      <c r="AD318">
        <f t="shared" si="158"/>
        <v>3</v>
      </c>
      <c r="AE318" t="str">
        <f t="shared" si="161"/>
        <v>Highly Suitable</v>
      </c>
      <c r="AF318" s="15">
        <f t="shared" si="159"/>
        <v>0.78</v>
      </c>
      <c r="AG318" t="str">
        <f t="shared" si="160"/>
        <v>High</v>
      </c>
    </row>
    <row r="319" spans="1:33" x14ac:dyDescent="0.25">
      <c r="A319" t="str">
        <f>INDEX(Aquifer!A:A,MATCH(B319,Aquifer!C:C,0))</f>
        <v>odisha</v>
      </c>
      <c r="B319" s="19" t="s">
        <v>332</v>
      </c>
      <c r="C319" s="13">
        <v>4.9000000000000004</v>
      </c>
      <c r="D319" s="7">
        <f>INDEX(Aquifer!L:L,MATCH(B319,Aquifer!C:C,0))*100</f>
        <v>118.34062135122142</v>
      </c>
      <c r="E319" s="7">
        <v>19.399999999999999</v>
      </c>
      <c r="F319" s="7">
        <v>35.243578387953939</v>
      </c>
      <c r="G319" s="1">
        <v>14.77</v>
      </c>
      <c r="H319" s="8">
        <v>61</v>
      </c>
      <c r="I319" s="8">
        <f>INDEX(Aquifer!H:H,MATCH(B319,Aquifer!C:C,0))</f>
        <v>61.18</v>
      </c>
      <c r="J319" s="8">
        <f>INDEX(surface_water_body!E:E,MATCH(B319,surface_water_body!A:A,0))</f>
        <v>0.33406367210166465</v>
      </c>
      <c r="K319" s="8">
        <f>INDEX(Aquifer!J:J,MATCH(B319,Aquifer!C:C,0))*100</f>
        <v>31.873059424038878</v>
      </c>
      <c r="L319" s="8">
        <f>(INDEX(Tariff!D:D,MATCH(Adaptation!A319,Tariff!A:A,0)))*100</f>
        <v>135</v>
      </c>
      <c r="N319" s="8">
        <v>4.9000000000000004</v>
      </c>
      <c r="O319" s="1">
        <v>97.31</v>
      </c>
      <c r="Q319">
        <f t="shared" si="148"/>
        <v>3</v>
      </c>
      <c r="R319">
        <f t="shared" si="149"/>
        <v>1</v>
      </c>
      <c r="S319">
        <f t="shared" si="150"/>
        <v>1</v>
      </c>
      <c r="T319">
        <f t="shared" si="151"/>
        <v>2</v>
      </c>
      <c r="U319">
        <f t="shared" si="152"/>
        <v>1</v>
      </c>
      <c r="V319">
        <f t="shared" si="153"/>
        <v>2</v>
      </c>
      <c r="W319">
        <f t="shared" si="140"/>
        <v>3</v>
      </c>
      <c r="X319">
        <f t="shared" si="141"/>
        <v>1</v>
      </c>
      <c r="Y319">
        <f t="shared" si="154"/>
        <v>2</v>
      </c>
      <c r="Z319">
        <f t="shared" si="142"/>
        <v>2</v>
      </c>
      <c r="AA319">
        <f t="shared" si="155"/>
        <v>1</v>
      </c>
      <c r="AB319">
        <f t="shared" si="156"/>
        <v>4</v>
      </c>
      <c r="AC319">
        <f t="shared" si="157"/>
        <v>1.9158999999999999</v>
      </c>
      <c r="AD319">
        <f t="shared" si="158"/>
        <v>2</v>
      </c>
      <c r="AE319" t="str">
        <f t="shared" si="161"/>
        <v>Moderatly Suitable</v>
      </c>
      <c r="AF319" s="15">
        <f t="shared" si="159"/>
        <v>5.6000000000000001E-2</v>
      </c>
      <c r="AG319" t="str">
        <f t="shared" si="160"/>
        <v>Very Low</v>
      </c>
    </row>
    <row r="320" spans="1:33" x14ac:dyDescent="0.25">
      <c r="A320" t="str">
        <f>INDEX(Aquifer!A:A,MATCH(B320,Aquifer!C:C,0))</f>
        <v>tripura</v>
      </c>
      <c r="B320" s="19" t="s">
        <v>382</v>
      </c>
      <c r="C320" s="13">
        <v>4.59</v>
      </c>
      <c r="D320" s="7">
        <f>INDEX(Aquifer!L:L,MATCH(B320,Aquifer!C:C,0))*100</f>
        <v>177.9579047748791</v>
      </c>
      <c r="E320" s="7">
        <v>22.8</v>
      </c>
      <c r="F320" s="7">
        <v>36.671979420071025</v>
      </c>
      <c r="G320" s="1">
        <v>34.69</v>
      </c>
      <c r="H320" s="8">
        <v>100</v>
      </c>
      <c r="I320" s="8">
        <f>INDEX(Aquifer!H:H,MATCH(B320,Aquifer!C:C,0))</f>
        <v>9.75</v>
      </c>
      <c r="J320" s="8">
        <f>INDEX(surface_water_body!E:E,MATCH(B320,surface_water_body!A:A,0))</f>
        <v>0</v>
      </c>
      <c r="K320" s="8">
        <f>INDEX(Aquifer!J:J,MATCH(B320,Aquifer!C:C,0))*100</f>
        <v>31.913482962882451</v>
      </c>
      <c r="L320" s="8">
        <f>(INDEX(Tariff!D:D,MATCH(Adaptation!A320,Tariff!A:A,0)))*100</f>
        <v>0</v>
      </c>
      <c r="N320" s="8">
        <v>4.0614483631363738</v>
      </c>
      <c r="O320" s="1">
        <v>95.264292049999995</v>
      </c>
      <c r="Q320">
        <f t="shared" si="148"/>
        <v>3</v>
      </c>
      <c r="R320">
        <f t="shared" si="149"/>
        <v>2</v>
      </c>
      <c r="S320">
        <f t="shared" si="150"/>
        <v>1</v>
      </c>
      <c r="T320">
        <f t="shared" si="151"/>
        <v>2</v>
      </c>
      <c r="U320">
        <f t="shared" si="152"/>
        <v>2</v>
      </c>
      <c r="V320">
        <f t="shared" si="153"/>
        <v>1</v>
      </c>
      <c r="W320">
        <f t="shared" si="140"/>
        <v>4</v>
      </c>
      <c r="X320">
        <f t="shared" si="141"/>
        <v>1</v>
      </c>
      <c r="Y320">
        <f t="shared" si="154"/>
        <v>2</v>
      </c>
      <c r="Z320">
        <f t="shared" si="142"/>
        <v>1</v>
      </c>
      <c r="AA320">
        <f t="shared" si="155"/>
        <v>1</v>
      </c>
      <c r="AB320">
        <f t="shared" si="156"/>
        <v>4</v>
      </c>
      <c r="AC320">
        <f t="shared" si="157"/>
        <v>1.9991999999999999</v>
      </c>
      <c r="AD320">
        <f t="shared" si="158"/>
        <v>2</v>
      </c>
      <c r="AE320" t="str">
        <f t="shared" si="161"/>
        <v>Moderatly Suitable</v>
      </c>
      <c r="AF320" s="15">
        <f t="shared" si="159"/>
        <v>8.5000000000000006E-2</v>
      </c>
      <c r="AG320" t="str">
        <f t="shared" si="160"/>
        <v>Very Low</v>
      </c>
    </row>
    <row r="321" spans="1:33" x14ac:dyDescent="0.25">
      <c r="A321" t="str">
        <f>INDEX(Aquifer!A:A,MATCH(B321,Aquifer!C:C,0))</f>
        <v>uttar pradesh</v>
      </c>
      <c r="B321" s="19" t="s">
        <v>331</v>
      </c>
      <c r="C321" s="12">
        <v>4.9853401169292999</v>
      </c>
      <c r="D321" s="7">
        <f>INDEX(Aquifer!L:L,MATCH(B321,Aquifer!C:C,0))*100</f>
        <v>141.72384820053213</v>
      </c>
      <c r="E321" s="7">
        <v>56.1</v>
      </c>
      <c r="F321" s="7">
        <v>76.115334959116339</v>
      </c>
      <c r="G321" s="1">
        <v>37.76</v>
      </c>
      <c r="H321" s="8">
        <v>37</v>
      </c>
      <c r="I321" s="8">
        <f>INDEX(Aquifer!H:H,MATCH(B321,Aquifer!C:C,0))</f>
        <v>55.17</v>
      </c>
      <c r="J321" s="8">
        <f>INDEX(surface_water_body!E:E,MATCH(B321,surface_water_body!A:A,0))</f>
        <v>0.15531985838032147</v>
      </c>
      <c r="K321" s="8">
        <f>INDEX(Aquifer!J:J,MATCH(B321,Aquifer!C:C,0))*100</f>
        <v>75.427454811919887</v>
      </c>
      <c r="L321" s="8">
        <f>(INDEX(Tariff!D:D,MATCH(Adaptation!A261,Tariff!A:A,0)))*100</f>
        <v>235</v>
      </c>
      <c r="N321" s="8">
        <v>9</v>
      </c>
      <c r="O321" s="1">
        <v>78.68783612</v>
      </c>
      <c r="Q321">
        <f t="shared" si="148"/>
        <v>3</v>
      </c>
      <c r="R321">
        <f t="shared" si="149"/>
        <v>2</v>
      </c>
      <c r="S321">
        <f t="shared" si="150"/>
        <v>3</v>
      </c>
      <c r="T321">
        <f t="shared" si="151"/>
        <v>4</v>
      </c>
      <c r="U321">
        <f t="shared" si="152"/>
        <v>2</v>
      </c>
      <c r="V321">
        <f t="shared" si="153"/>
        <v>3</v>
      </c>
      <c r="W321">
        <f t="shared" si="140"/>
        <v>3</v>
      </c>
      <c r="X321">
        <f t="shared" si="141"/>
        <v>1</v>
      </c>
      <c r="Y321">
        <f t="shared" si="154"/>
        <v>4</v>
      </c>
      <c r="Z321">
        <f t="shared" si="142"/>
        <v>3</v>
      </c>
      <c r="AA321">
        <f t="shared" si="155"/>
        <v>2</v>
      </c>
      <c r="AB321">
        <f t="shared" si="156"/>
        <v>3</v>
      </c>
      <c r="AC321">
        <f t="shared" si="157"/>
        <v>2.7488999999999999</v>
      </c>
      <c r="AD321">
        <f t="shared" si="158"/>
        <v>3</v>
      </c>
      <c r="AE321" t="str">
        <f t="shared" si="161"/>
        <v>Highly Suitable</v>
      </c>
      <c r="AF321" s="15">
        <f t="shared" si="159"/>
        <v>0.78</v>
      </c>
      <c r="AG321" t="str">
        <f t="shared" si="160"/>
        <v>High</v>
      </c>
    </row>
    <row r="322" spans="1:33" x14ac:dyDescent="0.25">
      <c r="A322" t="str">
        <f>INDEX(Aquifer!A:A,MATCH(B322,Aquifer!C:C,0))</f>
        <v>himachal pradesh</v>
      </c>
      <c r="B322" s="19" t="s">
        <v>482</v>
      </c>
      <c r="C322" s="12">
        <v>4.5380138844662001</v>
      </c>
      <c r="D322" s="7">
        <f>INDEX(Aquifer!L:L,MATCH(B322,Aquifer!C:C,0))*100</f>
        <v>130.04937421058676</v>
      </c>
      <c r="E322" s="7">
        <v>0</v>
      </c>
      <c r="F322" s="7">
        <v>31.10997180210202</v>
      </c>
      <c r="G322" s="1">
        <v>0</v>
      </c>
      <c r="H322" s="8">
        <v>98</v>
      </c>
      <c r="I322" s="8">
        <f>INDEX(Aquifer!H:H,MATCH(B322,Aquifer!C:C,0))</f>
        <v>0</v>
      </c>
      <c r="J322" s="8">
        <f>INDEX(surface_water_body!E:E,MATCH(B322,surface_water_body!A:A,0))</f>
        <v>8.7698450236001729E-2</v>
      </c>
      <c r="K322" s="8">
        <f>INDEX(Aquifer!J:J,MATCH(B322,Aquifer!C:C,0))*100</f>
        <v>1.3952191835028029</v>
      </c>
      <c r="L322" s="8">
        <f>(INDEX(Tariff!D:D,MATCH(Adaptation!A322,Tariff!A:A,0)))*100</f>
        <v>465.00000000000006</v>
      </c>
      <c r="N322" s="8">
        <v>12.513435769906776</v>
      </c>
      <c r="O322" s="1">
        <v>83.02</v>
      </c>
      <c r="Q322">
        <f t="shared" si="148"/>
        <v>3</v>
      </c>
      <c r="R322">
        <f t="shared" si="149"/>
        <v>1</v>
      </c>
      <c r="S322">
        <f t="shared" si="150"/>
        <v>1</v>
      </c>
      <c r="T322">
        <f t="shared" si="151"/>
        <v>2</v>
      </c>
      <c r="U322">
        <f t="shared" si="152"/>
        <v>1</v>
      </c>
      <c r="V322">
        <f t="shared" si="153"/>
        <v>1</v>
      </c>
      <c r="W322">
        <f t="shared" ref="W322:W385" si="162">IF(I322&lt;50,4,IF(I322&lt;70,3,IF(I322&lt;100,2,1)))</f>
        <v>4</v>
      </c>
      <c r="X322">
        <f t="shared" ref="X322:X385" si="163">IF(J322&lt;1,1,IF(J322&lt;3,2,IF(J322&lt;5,3,4)))</f>
        <v>1</v>
      </c>
      <c r="Y322">
        <f t="shared" si="154"/>
        <v>1</v>
      </c>
      <c r="Z322">
        <f t="shared" ref="Z322:Z385" si="164">IF(L322&lt;70,1,IF(L322&lt;150,2,IF(L322&lt;300,3,4)))</f>
        <v>4</v>
      </c>
      <c r="AA322">
        <f t="shared" si="155"/>
        <v>3</v>
      </c>
      <c r="AB322">
        <f t="shared" si="156"/>
        <v>4</v>
      </c>
      <c r="AC322">
        <f t="shared" si="157"/>
        <v>2.1657999999999999</v>
      </c>
      <c r="AD322">
        <f t="shared" si="158"/>
        <v>2</v>
      </c>
      <c r="AE322" t="str">
        <f t="shared" si="161"/>
        <v>Moderatly Suitable</v>
      </c>
      <c r="AF322" s="15">
        <f t="shared" si="159"/>
        <v>0.182</v>
      </c>
      <c r="AG322" t="str">
        <f t="shared" si="160"/>
        <v>Very Low</v>
      </c>
    </row>
    <row r="323" spans="1:33" x14ac:dyDescent="0.25">
      <c r="A323" t="str">
        <f>INDEX(Aquifer!A:A,MATCH(B323,Aquifer!C:C,0))</f>
        <v>nagaland</v>
      </c>
      <c r="B323" s="19" t="s">
        <v>83</v>
      </c>
      <c r="C323" s="13">
        <v>4.41</v>
      </c>
      <c r="D323" s="7">
        <f>INDEX(Aquifer!L:L,MATCH(B323,Aquifer!C:C,0))*100</f>
        <v>130.05090739517351</v>
      </c>
      <c r="E323" s="7">
        <v>10.8</v>
      </c>
      <c r="F323" s="7">
        <v>29.231051569095246</v>
      </c>
      <c r="G323" s="1">
        <v>0.09</v>
      </c>
      <c r="H323" s="8">
        <v>0</v>
      </c>
      <c r="I323" s="8">
        <f>INDEX(Aquifer!H:H,MATCH(B323,Aquifer!C:C,0))</f>
        <v>2.4</v>
      </c>
      <c r="J323" s="8">
        <f>INDEX(surface_water_body!E:E,MATCH(B323,surface_water_body!A:A,0))</f>
        <v>1.3151694702445385E-2</v>
      </c>
      <c r="K323" s="8">
        <f>INDEX(Aquifer!J:J,MATCH(B323,Aquifer!C:C,0))*100</f>
        <v>18.010344417304154</v>
      </c>
      <c r="L323" s="8">
        <f>(INDEX(Tariff!D:D,MATCH(Adaptation!A323,Tariff!A:A,0)))*100</f>
        <v>135</v>
      </c>
      <c r="N323" s="8">
        <v>2.9634081113440582</v>
      </c>
      <c r="O323" s="1">
        <v>11.219999999999999</v>
      </c>
      <c r="Q323">
        <f t="shared" si="148"/>
        <v>2</v>
      </c>
      <c r="R323">
        <f t="shared" si="149"/>
        <v>1</v>
      </c>
      <c r="S323">
        <f t="shared" si="150"/>
        <v>1</v>
      </c>
      <c r="T323">
        <f t="shared" si="151"/>
        <v>2</v>
      </c>
      <c r="U323">
        <f t="shared" si="152"/>
        <v>1</v>
      </c>
      <c r="V323">
        <f t="shared" si="153"/>
        <v>4</v>
      </c>
      <c r="W323">
        <f t="shared" si="162"/>
        <v>4</v>
      </c>
      <c r="X323">
        <f t="shared" si="163"/>
        <v>1</v>
      </c>
      <c r="Y323">
        <f t="shared" si="154"/>
        <v>1</v>
      </c>
      <c r="Z323">
        <f t="shared" si="164"/>
        <v>2</v>
      </c>
      <c r="AA323">
        <f t="shared" si="155"/>
        <v>1</v>
      </c>
      <c r="AB323">
        <f t="shared" si="156"/>
        <v>1</v>
      </c>
      <c r="AC323">
        <f t="shared" si="157"/>
        <v>1.7492999999999996</v>
      </c>
      <c r="AD323">
        <f t="shared" si="158"/>
        <v>2</v>
      </c>
      <c r="AE323" t="str">
        <f t="shared" si="161"/>
        <v>Moderatly Suitable</v>
      </c>
      <c r="AF323" s="15">
        <f t="shared" si="159"/>
        <v>1.2999999999999999E-2</v>
      </c>
      <c r="AG323" t="str">
        <f t="shared" si="160"/>
        <v>Very Low</v>
      </c>
    </row>
    <row r="324" spans="1:33" x14ac:dyDescent="0.25">
      <c r="A324" t="str">
        <f>INDEX(Aquifer!A:A,MATCH(B324,Aquifer!C:C,0))</f>
        <v>uttar pradesh</v>
      </c>
      <c r="B324" s="19" t="s">
        <v>551</v>
      </c>
      <c r="C324" s="13">
        <v>4.5999999999999996</v>
      </c>
      <c r="D324" s="7">
        <f>INDEX(Aquifer!L:L,MATCH(B324,Aquifer!C:C,0))*100</f>
        <v>165.34431454399302</v>
      </c>
      <c r="E324" s="7">
        <v>89.7</v>
      </c>
      <c r="F324" s="7">
        <v>73.417740735680354</v>
      </c>
      <c r="G324" s="1">
        <v>69.42</v>
      </c>
      <c r="H324" s="8">
        <v>88</v>
      </c>
      <c r="I324" s="8">
        <f>INDEX(Aquifer!H:H,MATCH(B324,Aquifer!C:C,0))</f>
        <v>51.18</v>
      </c>
      <c r="J324" s="8">
        <f>INDEX(surface_water_body!E:E,MATCH(B324,surface_water_body!A:A,0))</f>
        <v>0.53476320889247564</v>
      </c>
      <c r="K324" s="8">
        <f>INDEX(Aquifer!J:J,MATCH(B324,Aquifer!C:C,0))*100</f>
        <v>72.984434022143006</v>
      </c>
      <c r="L324" s="8">
        <f>(INDEX(Tariff!D:D,MATCH(Adaptation!A352,Tariff!A:A,0)))*100</f>
        <v>300</v>
      </c>
      <c r="N324" s="8">
        <v>3</v>
      </c>
      <c r="O324" s="1">
        <v>97.142008695000001</v>
      </c>
      <c r="Q324">
        <f t="shared" si="148"/>
        <v>3</v>
      </c>
      <c r="R324">
        <f t="shared" si="149"/>
        <v>2</v>
      </c>
      <c r="S324">
        <f t="shared" si="150"/>
        <v>4</v>
      </c>
      <c r="T324">
        <f t="shared" si="151"/>
        <v>4</v>
      </c>
      <c r="U324">
        <f t="shared" si="152"/>
        <v>3</v>
      </c>
      <c r="V324">
        <f t="shared" si="153"/>
        <v>1</v>
      </c>
      <c r="W324">
        <f t="shared" si="162"/>
        <v>3</v>
      </c>
      <c r="X324">
        <f t="shared" si="163"/>
        <v>1</v>
      </c>
      <c r="Y324">
        <f t="shared" si="154"/>
        <v>3</v>
      </c>
      <c r="Z324">
        <f t="shared" si="164"/>
        <v>4</v>
      </c>
      <c r="AA324">
        <f t="shared" si="155"/>
        <v>1</v>
      </c>
      <c r="AB324">
        <f t="shared" si="156"/>
        <v>4</v>
      </c>
      <c r="AC324">
        <f t="shared" si="157"/>
        <v>2.7488999999999999</v>
      </c>
      <c r="AD324">
        <f t="shared" si="158"/>
        <v>3</v>
      </c>
      <c r="AE324" t="str">
        <f t="shared" si="161"/>
        <v>Highly Suitable</v>
      </c>
      <c r="AF324" s="15">
        <f t="shared" si="159"/>
        <v>0.78</v>
      </c>
      <c r="AG324" t="str">
        <f t="shared" si="160"/>
        <v>High</v>
      </c>
    </row>
    <row r="325" spans="1:33" x14ac:dyDescent="0.25">
      <c r="A325" t="str">
        <f>INDEX(Aquifer!A:A,MATCH(B325,Aquifer!C:C,0))</f>
        <v>jammu and kashmir</v>
      </c>
      <c r="B325" s="19" t="s">
        <v>519</v>
      </c>
      <c r="C325" s="13">
        <v>3.2</v>
      </c>
      <c r="D325" s="7">
        <f>INDEX(Aquifer!L:L,MATCH(B325,Aquifer!C:C,0))*100</f>
        <v>123.56379010196467</v>
      </c>
      <c r="E325" s="7">
        <v>15.8</v>
      </c>
      <c r="F325" s="7">
        <v>38.599529877520716</v>
      </c>
      <c r="G325" s="1">
        <v>1.7999999999999998</v>
      </c>
      <c r="H325" s="8">
        <v>0</v>
      </c>
      <c r="I325" s="8">
        <f>INDEX(Aquifer!H:H,MATCH(B325,Aquifer!C:C,0))</f>
        <v>15.17</v>
      </c>
      <c r="J325" s="8">
        <f>INDEX(surface_water_body!E:E,MATCH(B325,surface_water_body!A:A,0))</f>
        <v>1.6585517757225258E-3</v>
      </c>
      <c r="K325" s="8">
        <f>INDEX(Aquifer!J:J,MATCH(B325,Aquifer!C:C,0))*100</f>
        <v>14.697443207778205</v>
      </c>
      <c r="L325" s="8">
        <f>(INDEX(Tariff!D:D,MATCH(Adaptation!A325,Tariff!A:A,0)))*100</f>
        <v>135</v>
      </c>
      <c r="N325" s="8">
        <v>12.42588413850139</v>
      </c>
      <c r="O325" s="1">
        <v>96.44</v>
      </c>
      <c r="Q325">
        <f t="shared" si="148"/>
        <v>1</v>
      </c>
      <c r="R325">
        <f t="shared" si="149"/>
        <v>1</v>
      </c>
      <c r="S325">
        <f t="shared" si="150"/>
        <v>1</v>
      </c>
      <c r="T325">
        <f t="shared" si="151"/>
        <v>2</v>
      </c>
      <c r="U325">
        <f t="shared" si="152"/>
        <v>1</v>
      </c>
      <c r="V325">
        <f t="shared" si="153"/>
        <v>4</v>
      </c>
      <c r="W325">
        <f t="shared" si="162"/>
        <v>4</v>
      </c>
      <c r="X325">
        <f t="shared" si="163"/>
        <v>1</v>
      </c>
      <c r="Y325">
        <f t="shared" si="154"/>
        <v>1</v>
      </c>
      <c r="Z325">
        <f t="shared" si="164"/>
        <v>2</v>
      </c>
      <c r="AA325">
        <f t="shared" si="155"/>
        <v>3</v>
      </c>
      <c r="AB325">
        <f t="shared" si="156"/>
        <v>4</v>
      </c>
      <c r="AC325">
        <f t="shared" si="157"/>
        <v>2.0825</v>
      </c>
      <c r="AD325">
        <f t="shared" si="158"/>
        <v>2</v>
      </c>
      <c r="AE325" t="str">
        <f t="shared" si="161"/>
        <v>Moderatly Suitable</v>
      </c>
      <c r="AF325" s="15">
        <f t="shared" si="159"/>
        <v>0.13400000000000001</v>
      </c>
      <c r="AG325" t="str">
        <f t="shared" si="160"/>
        <v>Very Low</v>
      </c>
    </row>
    <row r="326" spans="1:33" x14ac:dyDescent="0.25">
      <c r="A326" t="str">
        <f>INDEX(Aquifer!A:A,MATCH(B326,Aquifer!C:C,0))</f>
        <v>west bengal</v>
      </c>
      <c r="B326" s="19" t="s">
        <v>653</v>
      </c>
      <c r="C326" s="12">
        <v>4.3412449657687002</v>
      </c>
      <c r="D326" s="7">
        <f>INDEX(Aquifer!L:L,MATCH(B326,Aquifer!C:C,0))*100</f>
        <v>214.98895440190421</v>
      </c>
      <c r="E326" s="7">
        <v>15.8</v>
      </c>
      <c r="F326" s="7">
        <v>26.575583957690611</v>
      </c>
      <c r="G326" s="1">
        <v>91.19</v>
      </c>
      <c r="H326" s="8">
        <v>65</v>
      </c>
      <c r="I326" s="8">
        <f>INDEX(Aquifer!H:H,MATCH(B326,Aquifer!C:C,0))</f>
        <v>44.68</v>
      </c>
      <c r="J326" s="8">
        <f>INDEX(surface_water_body!E:E,MATCH(B326,surface_water_body!A:A,0))</f>
        <v>1.1178265720317664</v>
      </c>
      <c r="K326" s="8">
        <f>INDEX(Aquifer!J:J,MATCH(B326,Aquifer!C:C,0))*100</f>
        <v>77.546182498152703</v>
      </c>
      <c r="L326" s="8">
        <f>(INDEX(Tariff!D:D,MATCH(Adaptation!A326,Tariff!A:A,0)))*100</f>
        <v>0</v>
      </c>
      <c r="N326" s="8">
        <v>2.93</v>
      </c>
      <c r="O326" s="1">
        <v>94.058306689999995</v>
      </c>
      <c r="Q326">
        <f t="shared" si="148"/>
        <v>2</v>
      </c>
      <c r="R326">
        <f t="shared" si="149"/>
        <v>3</v>
      </c>
      <c r="S326">
        <f t="shared" si="150"/>
        <v>1</v>
      </c>
      <c r="T326">
        <f t="shared" si="151"/>
        <v>1</v>
      </c>
      <c r="U326">
        <f t="shared" si="152"/>
        <v>4</v>
      </c>
      <c r="V326">
        <f t="shared" si="153"/>
        <v>2</v>
      </c>
      <c r="W326">
        <f t="shared" si="162"/>
        <v>4</v>
      </c>
      <c r="X326">
        <f t="shared" si="163"/>
        <v>2</v>
      </c>
      <c r="Y326">
        <f t="shared" si="154"/>
        <v>4</v>
      </c>
      <c r="Z326">
        <f t="shared" si="164"/>
        <v>1</v>
      </c>
      <c r="AA326">
        <f t="shared" si="155"/>
        <v>1</v>
      </c>
      <c r="AB326">
        <f t="shared" si="156"/>
        <v>4</v>
      </c>
      <c r="AC326">
        <f t="shared" si="157"/>
        <v>2.4157000000000002</v>
      </c>
      <c r="AD326">
        <f t="shared" si="158"/>
        <v>2</v>
      </c>
      <c r="AE326" t="str">
        <f t="shared" si="161"/>
        <v>Moderatly Suitable</v>
      </c>
      <c r="AF326" s="15">
        <f t="shared" si="159"/>
        <v>0.41199999999999998</v>
      </c>
      <c r="AG326" t="str">
        <f t="shared" si="160"/>
        <v>Moderate</v>
      </c>
    </row>
    <row r="327" spans="1:33" x14ac:dyDescent="0.25">
      <c r="A327" t="str">
        <f>INDEX(Aquifer!A:A,MATCH(B327,Aquifer!C:C,0))</f>
        <v>karnataka</v>
      </c>
      <c r="B327" s="19" t="s">
        <v>195</v>
      </c>
      <c r="C327" s="12">
        <v>4.9471199298672</v>
      </c>
      <c r="D327" s="7">
        <f>INDEX(Aquifer!L:L,MATCH(B327,Aquifer!C:C,0))*100</f>
        <v>165.31693481539185</v>
      </c>
      <c r="E327" s="7">
        <v>1.3</v>
      </c>
      <c r="F327" s="7">
        <v>47.665800365771496</v>
      </c>
      <c r="G327" s="1">
        <v>32.619999999999997</v>
      </c>
      <c r="H327" s="8">
        <v>100</v>
      </c>
      <c r="I327" s="8">
        <f>INDEX(Aquifer!H:H,MATCH(B327,Aquifer!C:C,0))</f>
        <v>40.39</v>
      </c>
      <c r="J327" s="8">
        <f>INDEX(surface_water_body!E:E,MATCH(B327,surface_water_body!A:A,0))</f>
        <v>1.3813482588445911</v>
      </c>
      <c r="K327" s="8">
        <f>INDEX(Aquifer!J:J,MATCH(B327,Aquifer!C:C,0))*100</f>
        <v>48.752236625890092</v>
      </c>
      <c r="L327" s="8">
        <f>(INDEX(Tariff!D:D,MATCH(Adaptation!A327,Tariff!A:A,0)))*100</f>
        <v>290</v>
      </c>
      <c r="N327" s="8">
        <v>8.9</v>
      </c>
      <c r="O327" s="1">
        <v>67.72</v>
      </c>
      <c r="Q327">
        <f t="shared" si="148"/>
        <v>3</v>
      </c>
      <c r="R327">
        <f t="shared" si="149"/>
        <v>2</v>
      </c>
      <c r="S327">
        <f t="shared" si="150"/>
        <v>1</v>
      </c>
      <c r="T327">
        <f t="shared" si="151"/>
        <v>2</v>
      </c>
      <c r="U327">
        <f t="shared" si="152"/>
        <v>2</v>
      </c>
      <c r="V327">
        <f t="shared" si="153"/>
        <v>1</v>
      </c>
      <c r="W327">
        <f t="shared" si="162"/>
        <v>4</v>
      </c>
      <c r="X327">
        <f t="shared" si="163"/>
        <v>2</v>
      </c>
      <c r="Y327">
        <f t="shared" si="154"/>
        <v>2</v>
      </c>
      <c r="Z327">
        <f t="shared" si="164"/>
        <v>3</v>
      </c>
      <c r="AA327">
        <f t="shared" si="155"/>
        <v>2</v>
      </c>
      <c r="AB327">
        <f t="shared" si="156"/>
        <v>3</v>
      </c>
      <c r="AC327">
        <f t="shared" si="157"/>
        <v>2.2491000000000003</v>
      </c>
      <c r="AD327">
        <f t="shared" si="158"/>
        <v>2</v>
      </c>
      <c r="AE327" t="str">
        <f t="shared" si="161"/>
        <v>Moderatly Suitable</v>
      </c>
      <c r="AF327" s="15">
        <f t="shared" si="159"/>
        <v>0.28899999999999998</v>
      </c>
      <c r="AG327" t="str">
        <f t="shared" si="160"/>
        <v>Low</v>
      </c>
    </row>
    <row r="328" spans="1:33" x14ac:dyDescent="0.25">
      <c r="A328" t="str">
        <f>INDEX(Aquifer!A:A,MATCH(B328,Aquifer!C:C,0))</f>
        <v>west bengal</v>
      </c>
      <c r="B328" s="19" t="s">
        <v>415</v>
      </c>
      <c r="C328" s="12">
        <v>4.7014679286316001</v>
      </c>
      <c r="D328" s="7">
        <f>INDEX(Aquifer!L:L,MATCH(B328,Aquifer!C:C,0))*100</f>
        <v>235.29537429156667</v>
      </c>
      <c r="E328" s="7">
        <v>25.6</v>
      </c>
      <c r="F328" s="7">
        <v>45.373312152501981</v>
      </c>
      <c r="G328" s="1">
        <v>87.24</v>
      </c>
      <c r="H328" s="8">
        <v>39</v>
      </c>
      <c r="I328" s="8">
        <f>INDEX(Aquifer!H:H,MATCH(B328,Aquifer!C:C,0))</f>
        <v>58.69</v>
      </c>
      <c r="J328" s="8">
        <f>INDEX(surface_water_body!E:E,MATCH(B328,surface_water_body!A:A,0))</f>
        <v>1.2192429217571763</v>
      </c>
      <c r="K328" s="8">
        <f>INDEX(Aquifer!J:J,MATCH(B328,Aquifer!C:C,0))*100</f>
        <v>74.72032811329224</v>
      </c>
      <c r="L328" s="8">
        <f>(INDEX(Tariff!D:D,MATCH(Adaptation!A412,Tariff!A:A,0)))*100</f>
        <v>0</v>
      </c>
      <c r="N328" s="8">
        <v>8.76</v>
      </c>
      <c r="O328" s="1">
        <v>96.808536649999994</v>
      </c>
      <c r="Q328">
        <f t="shared" si="148"/>
        <v>3</v>
      </c>
      <c r="R328">
        <f t="shared" si="149"/>
        <v>4</v>
      </c>
      <c r="S328">
        <f t="shared" si="150"/>
        <v>2</v>
      </c>
      <c r="T328">
        <f t="shared" si="151"/>
        <v>2</v>
      </c>
      <c r="U328">
        <f t="shared" si="152"/>
        <v>4</v>
      </c>
      <c r="V328">
        <f t="shared" si="153"/>
        <v>3</v>
      </c>
      <c r="W328">
        <f t="shared" si="162"/>
        <v>3</v>
      </c>
      <c r="X328">
        <f t="shared" si="163"/>
        <v>2</v>
      </c>
      <c r="Y328">
        <f t="shared" si="154"/>
        <v>3</v>
      </c>
      <c r="Z328">
        <f t="shared" si="164"/>
        <v>1</v>
      </c>
      <c r="AA328">
        <f t="shared" si="155"/>
        <v>2</v>
      </c>
      <c r="AB328">
        <f t="shared" si="156"/>
        <v>4</v>
      </c>
      <c r="AC328">
        <f t="shared" si="157"/>
        <v>2.7488999999999999</v>
      </c>
      <c r="AD328">
        <f t="shared" si="158"/>
        <v>3</v>
      </c>
      <c r="AE328" t="str">
        <f t="shared" si="161"/>
        <v>Highly Suitable</v>
      </c>
      <c r="AF328" s="15">
        <f t="shared" si="159"/>
        <v>0.78</v>
      </c>
      <c r="AG328" t="str">
        <f t="shared" si="160"/>
        <v>High</v>
      </c>
    </row>
    <row r="329" spans="1:33" x14ac:dyDescent="0.25">
      <c r="A329" t="str">
        <f>INDEX(Aquifer!A:A,MATCH(B329,Aquifer!C:C,0))</f>
        <v>nagaland</v>
      </c>
      <c r="B329" s="19" t="s">
        <v>132</v>
      </c>
      <c r="C329" s="12">
        <v>4.3169562176929999</v>
      </c>
      <c r="D329" s="7">
        <f>INDEX(Aquifer!L:L,MATCH(B329,Aquifer!C:C,0))*100</f>
        <v>136.12197724039831</v>
      </c>
      <c r="E329" s="7">
        <v>25.3</v>
      </c>
      <c r="F329" s="7">
        <v>34.442898426629561</v>
      </c>
      <c r="G329" s="1">
        <v>0.05</v>
      </c>
      <c r="H329" s="8">
        <v>41</v>
      </c>
      <c r="I329" s="8">
        <f>INDEX(Aquifer!H:H,MATCH(B329,Aquifer!C:C,0))</f>
        <v>5.84</v>
      </c>
      <c r="J329" s="8">
        <f>INDEX(surface_water_body!E:E,MATCH(B329,surface_water_body!A:A,0))</f>
        <v>4.6358901097242255E-3</v>
      </c>
      <c r="K329" s="8">
        <f>INDEX(Aquifer!J:J,MATCH(B329,Aquifer!C:C,0))*100</f>
        <v>21.174698795180724</v>
      </c>
      <c r="L329" s="8">
        <f>(INDEX(Tariff!D:D,MATCH(Adaptation!A329,Tariff!A:A,0)))*100</f>
        <v>0</v>
      </c>
      <c r="N329" s="8">
        <v>4.5</v>
      </c>
      <c r="O329" s="1">
        <v>11.71</v>
      </c>
      <c r="Q329">
        <f t="shared" si="148"/>
        <v>2</v>
      </c>
      <c r="R329">
        <f t="shared" si="149"/>
        <v>1</v>
      </c>
      <c r="S329">
        <f t="shared" si="150"/>
        <v>2</v>
      </c>
      <c r="T329">
        <f t="shared" si="151"/>
        <v>2</v>
      </c>
      <c r="U329">
        <f t="shared" si="152"/>
        <v>1</v>
      </c>
      <c r="V329">
        <f t="shared" si="153"/>
        <v>3</v>
      </c>
      <c r="W329">
        <f t="shared" si="162"/>
        <v>4</v>
      </c>
      <c r="X329">
        <f t="shared" si="163"/>
        <v>1</v>
      </c>
      <c r="Y329">
        <f t="shared" si="154"/>
        <v>1</v>
      </c>
      <c r="Z329">
        <f t="shared" si="164"/>
        <v>1</v>
      </c>
      <c r="AA329">
        <f t="shared" si="155"/>
        <v>1</v>
      </c>
      <c r="AB329">
        <f t="shared" si="156"/>
        <v>1</v>
      </c>
      <c r="AC329">
        <f t="shared" si="157"/>
        <v>1.6659999999999995</v>
      </c>
      <c r="AD329">
        <f t="shared" si="158"/>
        <v>2</v>
      </c>
      <c r="AE329" t="str">
        <f t="shared" si="161"/>
        <v>Moderatly Suitable</v>
      </c>
      <c r="AF329" s="15">
        <f t="shared" si="159"/>
        <v>8.9999999999999993E-3</v>
      </c>
      <c r="AG329" t="str">
        <f t="shared" si="160"/>
        <v>Very Low</v>
      </c>
    </row>
    <row r="330" spans="1:33" x14ac:dyDescent="0.25">
      <c r="A330" t="str">
        <f>INDEX(Aquifer!A:A,MATCH(B330,Aquifer!C:C,0))</f>
        <v>assam</v>
      </c>
      <c r="B330" s="19" t="s">
        <v>409</v>
      </c>
      <c r="C330" s="12">
        <v>4.2841436269994997</v>
      </c>
      <c r="D330" s="7">
        <f>INDEX(Aquifer!L:L,MATCH(B330,Aquifer!C:C,0))*100</f>
        <v>154.41771039332016</v>
      </c>
      <c r="E330" s="7">
        <v>12.1</v>
      </c>
      <c r="F330" s="7">
        <v>34.481805619530178</v>
      </c>
      <c r="G330" s="1">
        <v>42.1</v>
      </c>
      <c r="H330" s="8">
        <v>0</v>
      </c>
      <c r="I330" s="8">
        <f>INDEX(Aquifer!H:H,MATCH(B330,Aquifer!C:C,0))</f>
        <v>5.07</v>
      </c>
      <c r="J330" s="8">
        <f>INDEX(surface_water_body!E:E,MATCH(B330,surface_water_body!A:A,0))</f>
        <v>0.38637637568756467</v>
      </c>
      <c r="K330" s="8">
        <f>INDEX(Aquifer!J:J,MATCH(B330,Aquifer!C:C,0))*100</f>
        <v>27.615291262135923</v>
      </c>
      <c r="L330" s="8">
        <f>(INDEX(Tariff!D:D,MATCH(Adaptation!A330,Tariff!A:A,0)))*100</f>
        <v>0</v>
      </c>
      <c r="N330" s="8">
        <v>17.399999999999999</v>
      </c>
      <c r="O330" s="1">
        <v>90.21</v>
      </c>
      <c r="Q330">
        <f t="shared" si="148"/>
        <v>2</v>
      </c>
      <c r="R330">
        <f t="shared" si="149"/>
        <v>2</v>
      </c>
      <c r="S330">
        <f t="shared" si="150"/>
        <v>1</v>
      </c>
      <c r="T330">
        <f t="shared" si="151"/>
        <v>2</v>
      </c>
      <c r="U330">
        <f t="shared" si="152"/>
        <v>2</v>
      </c>
      <c r="V330">
        <f t="shared" si="153"/>
        <v>4</v>
      </c>
      <c r="W330">
        <f t="shared" si="162"/>
        <v>4</v>
      </c>
      <c r="X330">
        <f t="shared" si="163"/>
        <v>1</v>
      </c>
      <c r="Y330">
        <f t="shared" si="154"/>
        <v>2</v>
      </c>
      <c r="Z330">
        <f t="shared" si="164"/>
        <v>1</v>
      </c>
      <c r="AA330">
        <f t="shared" si="155"/>
        <v>3</v>
      </c>
      <c r="AB330">
        <f t="shared" si="156"/>
        <v>4</v>
      </c>
      <c r="AC330">
        <f t="shared" si="157"/>
        <v>2.3323999999999998</v>
      </c>
      <c r="AD330">
        <f t="shared" si="158"/>
        <v>2</v>
      </c>
      <c r="AE330" t="str">
        <f t="shared" si="161"/>
        <v>Moderatly Suitable</v>
      </c>
      <c r="AF330" s="15">
        <f t="shared" si="159"/>
        <v>0.315</v>
      </c>
      <c r="AG330" t="str">
        <f t="shared" si="160"/>
        <v>Low</v>
      </c>
    </row>
    <row r="331" spans="1:33" x14ac:dyDescent="0.25">
      <c r="A331" t="str">
        <f>INDEX(Aquifer!A:A,MATCH(B331,Aquifer!C:C,0))</f>
        <v>karnataka</v>
      </c>
      <c r="B331" s="19" t="s">
        <v>574</v>
      </c>
      <c r="C331" s="12">
        <v>5.4514437812759002</v>
      </c>
      <c r="D331" s="7">
        <f>INDEX(Aquifer!L:L,MATCH(B331,Aquifer!C:C,0))*100</f>
        <v>116.05559754526571</v>
      </c>
      <c r="E331" s="7">
        <v>13</v>
      </c>
      <c r="F331" s="7">
        <v>52.565368233999955</v>
      </c>
      <c r="G331" s="1">
        <v>78.459999999999994</v>
      </c>
      <c r="H331" s="8">
        <v>98</v>
      </c>
      <c r="I331" s="8">
        <f>INDEX(Aquifer!H:H,MATCH(B331,Aquifer!C:C,0))</f>
        <v>172.8</v>
      </c>
      <c r="J331" s="8">
        <f>INDEX(surface_water_body!E:E,MATCH(B331,surface_water_body!A:A,0))</f>
        <v>1.4257086044189449</v>
      </c>
      <c r="K331" s="8">
        <f>INDEX(Aquifer!J:J,MATCH(B331,Aquifer!C:C,0))*100</f>
        <v>56.103486716128927</v>
      </c>
      <c r="L331" s="8">
        <f>(INDEX(Tariff!D:D,MATCH(Adaptation!A331,Tariff!A:A,0)))*100</f>
        <v>135</v>
      </c>
      <c r="N331" s="8">
        <v>12.3</v>
      </c>
      <c r="O331" s="1">
        <v>92.52000000000001</v>
      </c>
      <c r="Q331">
        <f t="shared" si="148"/>
        <v>4</v>
      </c>
      <c r="R331">
        <f t="shared" si="149"/>
        <v>1</v>
      </c>
      <c r="S331">
        <f t="shared" si="150"/>
        <v>1</v>
      </c>
      <c r="T331">
        <f t="shared" si="151"/>
        <v>3</v>
      </c>
      <c r="U331">
        <f t="shared" si="152"/>
        <v>4</v>
      </c>
      <c r="V331">
        <f t="shared" si="153"/>
        <v>1</v>
      </c>
      <c r="W331">
        <f t="shared" si="162"/>
        <v>1</v>
      </c>
      <c r="X331">
        <f t="shared" si="163"/>
        <v>2</v>
      </c>
      <c r="Y331">
        <f t="shared" si="154"/>
        <v>3</v>
      </c>
      <c r="Z331">
        <f t="shared" si="164"/>
        <v>2</v>
      </c>
      <c r="AA331">
        <f t="shared" si="155"/>
        <v>3</v>
      </c>
      <c r="AB331">
        <f t="shared" si="156"/>
        <v>4</v>
      </c>
      <c r="AC331">
        <f t="shared" si="157"/>
        <v>2.4157000000000006</v>
      </c>
      <c r="AD331">
        <f t="shared" si="158"/>
        <v>2</v>
      </c>
      <c r="AE331" t="str">
        <f t="shared" si="161"/>
        <v>Moderatly Suitable</v>
      </c>
      <c r="AF331" s="15">
        <f t="shared" si="159"/>
        <v>0.48099999999999998</v>
      </c>
      <c r="AG331" t="str">
        <f t="shared" si="160"/>
        <v>Moderate</v>
      </c>
    </row>
    <row r="332" spans="1:33" x14ac:dyDescent="0.25">
      <c r="A332" t="str">
        <f>INDEX(Aquifer!A:A,MATCH(B332,Aquifer!C:C,0))</f>
        <v>mizoram</v>
      </c>
      <c r="B332" s="19" t="s">
        <v>34</v>
      </c>
      <c r="C332" s="13">
        <v>4.5999999999999996</v>
      </c>
      <c r="D332" s="7">
        <f>INDEX(Aquifer!L:L,MATCH(B332,Aquifer!C:C,0))*100</f>
        <v>100</v>
      </c>
      <c r="E332" s="7">
        <v>23.5</v>
      </c>
      <c r="F332" s="7">
        <v>32.605624327233592</v>
      </c>
      <c r="G332" s="1">
        <v>0</v>
      </c>
      <c r="H332" s="8">
        <v>0</v>
      </c>
      <c r="I332" s="8">
        <f>INDEX(Aquifer!H:H,MATCH(B332,Aquifer!C:C,0))</f>
        <v>1.22</v>
      </c>
      <c r="J332" s="8">
        <f>INDEX(surface_water_body!E:E,MATCH(B332,surface_water_body!A:A,0))</f>
        <v>0.75601851473720816</v>
      </c>
      <c r="K332" s="8">
        <f>INDEX(Aquifer!J:J,MATCH(B332,Aquifer!C:C,0))*100</f>
        <v>16.408976792603024</v>
      </c>
      <c r="L332" s="8">
        <f>(INDEX(Tariff!D:D,MATCH(Adaptation!A332,Tariff!A:A,0)))*100</f>
        <v>135</v>
      </c>
      <c r="N332" s="8">
        <v>1.6222337032157148</v>
      </c>
      <c r="O332" s="1">
        <v>44.13</v>
      </c>
      <c r="Q332">
        <f t="shared" si="148"/>
        <v>3</v>
      </c>
      <c r="R332">
        <f t="shared" si="149"/>
        <v>1</v>
      </c>
      <c r="S332">
        <f t="shared" si="150"/>
        <v>1</v>
      </c>
      <c r="T332">
        <f t="shared" si="151"/>
        <v>2</v>
      </c>
      <c r="U332">
        <f t="shared" si="152"/>
        <v>1</v>
      </c>
      <c r="V332">
        <f t="shared" si="153"/>
        <v>4</v>
      </c>
      <c r="W332">
        <f t="shared" si="162"/>
        <v>4</v>
      </c>
      <c r="X332">
        <f t="shared" si="163"/>
        <v>1</v>
      </c>
      <c r="Y332">
        <f t="shared" si="154"/>
        <v>1</v>
      </c>
      <c r="Z332">
        <f t="shared" si="164"/>
        <v>2</v>
      </c>
      <c r="AA332">
        <f t="shared" si="155"/>
        <v>1</v>
      </c>
      <c r="AB332">
        <f t="shared" si="156"/>
        <v>2</v>
      </c>
      <c r="AC332">
        <f t="shared" si="157"/>
        <v>1.9158999999999997</v>
      </c>
      <c r="AD332">
        <f t="shared" si="158"/>
        <v>2</v>
      </c>
      <c r="AE332" t="str">
        <f t="shared" si="161"/>
        <v>Moderatly Suitable</v>
      </c>
      <c r="AF332" s="15">
        <f t="shared" si="159"/>
        <v>4.1000000000000002E-2</v>
      </c>
      <c r="AG332" t="str">
        <f t="shared" si="160"/>
        <v>Very Low</v>
      </c>
    </row>
    <row r="333" spans="1:33" x14ac:dyDescent="0.25">
      <c r="A333" t="str">
        <f>INDEX(Aquifer!A:A,MATCH(B333,Aquifer!C:C,0))</f>
        <v>maharashtra</v>
      </c>
      <c r="B333" s="19" t="s">
        <v>267</v>
      </c>
      <c r="C333" s="12">
        <v>5.2332844698657999</v>
      </c>
      <c r="D333" s="7">
        <f>INDEX(Aquifer!L:L,MATCH(B333,Aquifer!C:C,0))*100</f>
        <v>126.48351648351648</v>
      </c>
      <c r="E333" s="7">
        <v>18.399999999999999</v>
      </c>
      <c r="F333" s="7">
        <v>69.839292125102943</v>
      </c>
      <c r="G333" s="1">
        <v>39.75</v>
      </c>
      <c r="H333" s="8">
        <v>79</v>
      </c>
      <c r="I333" s="8">
        <f>INDEX(Aquifer!H:H,MATCH(B333,Aquifer!C:C,0))</f>
        <v>42.45</v>
      </c>
      <c r="J333" s="8">
        <f>INDEX(surface_water_body!E:E,MATCH(B333,surface_water_body!A:A,0))</f>
        <v>0.92908638954289491</v>
      </c>
      <c r="K333" s="8">
        <f>INDEX(Aquifer!J:J,MATCH(B333,Aquifer!C:C,0))*100</f>
        <v>58.611361587015331</v>
      </c>
      <c r="L333" s="8">
        <f>(INDEX(Tariff!D:D,MATCH(Adaptation!A333,Tariff!A:A,0)))*100</f>
        <v>167</v>
      </c>
      <c r="N333" s="8">
        <v>3.5</v>
      </c>
      <c r="O333" s="1">
        <v>92.3</v>
      </c>
      <c r="Q333">
        <f t="shared" si="148"/>
        <v>3</v>
      </c>
      <c r="R333">
        <f t="shared" si="149"/>
        <v>1</v>
      </c>
      <c r="S333">
        <f t="shared" si="150"/>
        <v>1</v>
      </c>
      <c r="T333">
        <f t="shared" si="151"/>
        <v>4</v>
      </c>
      <c r="U333">
        <f t="shared" si="152"/>
        <v>2</v>
      </c>
      <c r="V333">
        <f t="shared" si="153"/>
        <v>1</v>
      </c>
      <c r="W333">
        <f t="shared" si="162"/>
        <v>4</v>
      </c>
      <c r="X333">
        <f t="shared" si="163"/>
        <v>1</v>
      </c>
      <c r="Y333">
        <f t="shared" si="154"/>
        <v>3</v>
      </c>
      <c r="Z333">
        <f t="shared" si="164"/>
        <v>3</v>
      </c>
      <c r="AA333">
        <f t="shared" si="155"/>
        <v>1</v>
      </c>
      <c r="AB333">
        <f t="shared" si="156"/>
        <v>4</v>
      </c>
      <c r="AC333">
        <f t="shared" si="157"/>
        <v>2.3324000000000003</v>
      </c>
      <c r="AD333">
        <f t="shared" si="158"/>
        <v>2</v>
      </c>
      <c r="AE333" t="str">
        <f t="shared" si="161"/>
        <v>Moderatly Suitable</v>
      </c>
      <c r="AF333" s="15">
        <f t="shared" si="159"/>
        <v>0.371</v>
      </c>
      <c r="AG333" t="str">
        <f t="shared" si="160"/>
        <v>Low</v>
      </c>
    </row>
    <row r="334" spans="1:33" x14ac:dyDescent="0.25">
      <c r="A334" t="str">
        <f>INDEX(Aquifer!A:A,MATCH(B334,Aquifer!C:C,0))</f>
        <v>west bengal</v>
      </c>
      <c r="B334" s="19" t="s">
        <v>483</v>
      </c>
      <c r="C334" s="12">
        <v>4.6534958459712996</v>
      </c>
      <c r="D334" s="7" t="e">
        <f>INDEX(Aquifer!L:L,MATCH(B334,Aquifer!C:C,0))*100</f>
        <v>#N/A</v>
      </c>
      <c r="E334" s="7">
        <v>0</v>
      </c>
      <c r="F334" s="7"/>
      <c r="G334" s="1">
        <v>0</v>
      </c>
      <c r="H334" s="8">
        <v>68</v>
      </c>
      <c r="I334" s="8">
        <f>INDEX(Aquifer!H:H,MATCH(B334,Aquifer!C:C,0))</f>
        <v>0</v>
      </c>
      <c r="J334" s="8">
        <f>INDEX(surface_water_body!E:E,MATCH(B334,surface_water_body!A:A,0))</f>
        <v>12.830225345474863</v>
      </c>
      <c r="K334" s="8" t="e">
        <f>INDEX(Aquifer!J:J,MATCH(B334,Aquifer!C:C,0))*100</f>
        <v>#N/A</v>
      </c>
      <c r="L334" s="8">
        <f>(INDEX(Tariff!D:D,MATCH(Adaptation!A334,Tariff!A:A,0)))*100</f>
        <v>0</v>
      </c>
      <c r="N334" s="8">
        <v>13.21</v>
      </c>
      <c r="O334" s="1">
        <v>0</v>
      </c>
      <c r="Q334">
        <f t="shared" si="148"/>
        <v>3</v>
      </c>
      <c r="R334" t="e">
        <f t="shared" si="149"/>
        <v>#N/A</v>
      </c>
      <c r="S334">
        <f t="shared" si="150"/>
        <v>1</v>
      </c>
      <c r="T334">
        <f t="shared" si="151"/>
        <v>1</v>
      </c>
      <c r="U334">
        <f t="shared" si="152"/>
        <v>1</v>
      </c>
      <c r="V334">
        <f t="shared" si="153"/>
        <v>2</v>
      </c>
      <c r="W334">
        <f t="shared" si="162"/>
        <v>4</v>
      </c>
      <c r="X334">
        <f t="shared" si="163"/>
        <v>4</v>
      </c>
      <c r="Y334" t="e">
        <f t="shared" si="154"/>
        <v>#N/A</v>
      </c>
      <c r="Z334">
        <f t="shared" si="164"/>
        <v>1</v>
      </c>
      <c r="AA334">
        <f t="shared" si="155"/>
        <v>3</v>
      </c>
      <c r="AB334">
        <f t="shared" si="156"/>
        <v>1</v>
      </c>
      <c r="AE334" t="str">
        <f t="shared" si="161"/>
        <v>Very Highly Suitable</v>
      </c>
      <c r="AF334" s="15"/>
      <c r="AG334" t="s">
        <v>95</v>
      </c>
    </row>
    <row r="335" spans="1:33" x14ac:dyDescent="0.25">
      <c r="A335" t="str">
        <f>INDEX(Aquifer!A:A,MATCH(B335,Aquifer!C:C,0))</f>
        <v>kerala</v>
      </c>
      <c r="B335" s="19" t="s">
        <v>520</v>
      </c>
      <c r="C335" s="12">
        <v>5.1051446465378998</v>
      </c>
      <c r="D335" s="7">
        <f>INDEX(Aquifer!L:L,MATCH(B335,Aquifer!C:C,0))*100</f>
        <v>110.41301136780943</v>
      </c>
      <c r="E335" s="7">
        <v>6.3</v>
      </c>
      <c r="F335" s="7">
        <v>39.212912887927445</v>
      </c>
      <c r="G335" s="1">
        <v>46.1</v>
      </c>
      <c r="H335" s="8">
        <v>99</v>
      </c>
      <c r="I335" s="8">
        <f>INDEX(Aquifer!H:H,MATCH(B335,Aquifer!C:C,0))</f>
        <v>51.93</v>
      </c>
      <c r="J335" s="8">
        <f>INDEX(surface_water_body!E:E,MATCH(B335,surface_water_body!A:A,0))</f>
        <v>1.52723673517258</v>
      </c>
      <c r="K335" s="8">
        <f>INDEX(Aquifer!J:J,MATCH(B335,Aquifer!C:C,0))*100</f>
        <v>49.254385259739216</v>
      </c>
      <c r="L335" s="8">
        <f>(INDEX(Tariff!D:D,MATCH(Adaptation!A335,Tariff!A:A,0)))*100</f>
        <v>30</v>
      </c>
      <c r="N335" s="8">
        <v>7.47</v>
      </c>
      <c r="O335" s="1">
        <v>99.84</v>
      </c>
      <c r="Q335">
        <f t="shared" si="148"/>
        <v>3</v>
      </c>
      <c r="R335">
        <f t="shared" si="149"/>
        <v>1</v>
      </c>
      <c r="S335">
        <f t="shared" si="150"/>
        <v>1</v>
      </c>
      <c r="T335">
        <f t="shared" si="151"/>
        <v>2</v>
      </c>
      <c r="U335">
        <f t="shared" si="152"/>
        <v>2</v>
      </c>
      <c r="V335">
        <f t="shared" si="153"/>
        <v>1</v>
      </c>
      <c r="W335">
        <f t="shared" si="162"/>
        <v>3</v>
      </c>
      <c r="X335">
        <f t="shared" si="163"/>
        <v>2</v>
      </c>
      <c r="Y335">
        <f t="shared" si="154"/>
        <v>2</v>
      </c>
      <c r="Z335">
        <f t="shared" si="164"/>
        <v>1</v>
      </c>
      <c r="AA335">
        <f t="shared" si="155"/>
        <v>2</v>
      </c>
      <c r="AB335">
        <f t="shared" si="156"/>
        <v>4</v>
      </c>
      <c r="AC335">
        <f t="shared" ref="AC335:AC361" si="165">0.0833*Q335+R335*0.0833+S335*0.0833+T335*0.0833+V335*0.0833+W335*0.0833+X335*0.0833+Y335*0.0833+Z335*0.0833+U335*0.0833+AA335*0.0833+AB335*0.0833</f>
        <v>1.9992000000000001</v>
      </c>
      <c r="AD335">
        <f t="shared" ref="AD335:AD361" si="166">IF(AC335&lt;=1.5,1,IF(AC335&lt;=2.5,2,IF(AC335&lt;3.5,3,4)))</f>
        <v>2</v>
      </c>
      <c r="AE335" t="str">
        <f t="shared" si="161"/>
        <v>Moderatly Suitable</v>
      </c>
      <c r="AF335" s="15">
        <f t="shared" ref="AF335:AF361" si="167">_xlfn.PERCENTRANK.INC(AC:AC,AC335)</f>
        <v>0.10199999999999999</v>
      </c>
      <c r="AG335" t="str">
        <f t="shared" ref="AG335:AG361" si="168">IF(AF335&gt;0.8, "Very High", IF(AND(AF335&lt;=0.8,AF335&gt;0.6), "High", IF(AND(AF335&lt;=0.6, AF335&gt;0.4),"Moderate",IF(AND(AF335&lt;=0.4, AF335&gt;0.2),"Low", "Very Low"))))</f>
        <v>Very Low</v>
      </c>
    </row>
    <row r="336" spans="1:33" x14ac:dyDescent="0.25">
      <c r="A336" t="str">
        <f>INDEX(Aquifer!A:A,MATCH(B336,Aquifer!C:C,0))</f>
        <v>chhattisgarh</v>
      </c>
      <c r="B336" s="19" t="s">
        <v>365</v>
      </c>
      <c r="C336" s="13">
        <v>5.21</v>
      </c>
      <c r="D336" s="7">
        <f>INDEX(Aquifer!L:L,MATCH(B336,Aquifer!C:C,0))*100</f>
        <v>105.94463001755081</v>
      </c>
      <c r="E336" s="7">
        <v>5.5</v>
      </c>
      <c r="F336" s="7">
        <v>54.347826086956516</v>
      </c>
      <c r="G336" s="1">
        <v>28.26</v>
      </c>
      <c r="H336" s="8">
        <v>98</v>
      </c>
      <c r="I336" s="8">
        <f>INDEX(Aquifer!H:H,MATCH(B336,Aquifer!C:C,0))</f>
        <v>36.85</v>
      </c>
      <c r="J336" s="8">
        <f>INDEX(surface_water_body!E:E,MATCH(B336,surface_water_body!A:A,0))</f>
        <v>0.14982610803765276</v>
      </c>
      <c r="K336" s="8">
        <f>INDEX(Aquifer!J:J,MATCH(B336,Aquifer!C:C,0))*100</f>
        <v>22.019332208244315</v>
      </c>
      <c r="L336" s="8">
        <f>(INDEX(Tariff!D:D,MATCH(Adaptation!A336,Tariff!A:A,0)))*100</f>
        <v>459.99999999999994</v>
      </c>
      <c r="N336" s="8">
        <v>4.8607795562680955</v>
      </c>
      <c r="O336" s="1">
        <v>69.7</v>
      </c>
      <c r="Q336">
        <f t="shared" si="148"/>
        <v>3</v>
      </c>
      <c r="R336">
        <f t="shared" si="149"/>
        <v>1</v>
      </c>
      <c r="S336">
        <f t="shared" si="150"/>
        <v>1</v>
      </c>
      <c r="T336">
        <f t="shared" si="151"/>
        <v>3</v>
      </c>
      <c r="U336">
        <f t="shared" si="152"/>
        <v>2</v>
      </c>
      <c r="V336">
        <f t="shared" si="153"/>
        <v>1</v>
      </c>
      <c r="W336">
        <f t="shared" si="162"/>
        <v>4</v>
      </c>
      <c r="X336">
        <f t="shared" si="163"/>
        <v>1</v>
      </c>
      <c r="Y336">
        <f t="shared" si="154"/>
        <v>1</v>
      </c>
      <c r="Z336">
        <f t="shared" si="164"/>
        <v>4</v>
      </c>
      <c r="AA336">
        <f t="shared" si="155"/>
        <v>1</v>
      </c>
      <c r="AB336">
        <f t="shared" si="156"/>
        <v>3</v>
      </c>
      <c r="AC336">
        <f t="shared" si="165"/>
        <v>2.0824999999999996</v>
      </c>
      <c r="AD336">
        <f t="shared" si="166"/>
        <v>2</v>
      </c>
      <c r="AE336" t="str">
        <f t="shared" si="161"/>
        <v>Moderatly Suitable</v>
      </c>
      <c r="AF336" s="15">
        <f t="shared" si="167"/>
        <v>0.11799999999999999</v>
      </c>
      <c r="AG336" t="str">
        <f t="shared" si="168"/>
        <v>Very Low</v>
      </c>
    </row>
    <row r="337" spans="1:33" x14ac:dyDescent="0.25">
      <c r="A337" t="str">
        <f>INDEX(Aquifer!A:A,MATCH(B337,Aquifer!C:C,0))</f>
        <v>karnataka</v>
      </c>
      <c r="B337" s="19" t="s">
        <v>69</v>
      </c>
      <c r="C337" s="13">
        <v>5.44</v>
      </c>
      <c r="D337" s="7">
        <f>INDEX(Aquifer!L:L,MATCH(B337,Aquifer!C:C,0))*100</f>
        <v>134.32448594034025</v>
      </c>
      <c r="E337" s="7">
        <v>27.9</v>
      </c>
      <c r="F337" s="7">
        <v>71.067667102636477</v>
      </c>
      <c r="G337" s="1">
        <v>37.36</v>
      </c>
      <c r="H337" s="8">
        <v>99</v>
      </c>
      <c r="I337" s="8">
        <f>INDEX(Aquifer!H:H,MATCH(B337,Aquifer!C:C,0))</f>
        <v>61.84</v>
      </c>
      <c r="J337" s="8">
        <f>INDEX(surface_water_body!E:E,MATCH(B337,surface_water_body!A:A,0))</f>
        <v>1.7424584507630202E-4</v>
      </c>
      <c r="K337" s="8">
        <f>INDEX(Aquifer!J:J,MATCH(B337,Aquifer!C:C,0))*100</f>
        <v>75.97299523072607</v>
      </c>
      <c r="L337" s="8">
        <f>(INDEX(Tariff!D:D,MATCH(Adaptation!A337,Tariff!A:A,0)))*100</f>
        <v>0</v>
      </c>
      <c r="N337" s="8">
        <v>6.5</v>
      </c>
      <c r="O337" s="1">
        <v>69.89</v>
      </c>
      <c r="Q337">
        <f t="shared" si="148"/>
        <v>4</v>
      </c>
      <c r="R337">
        <f t="shared" si="149"/>
        <v>1</v>
      </c>
      <c r="S337">
        <f t="shared" si="150"/>
        <v>2</v>
      </c>
      <c r="T337">
        <f t="shared" si="151"/>
        <v>4</v>
      </c>
      <c r="U337">
        <f t="shared" si="152"/>
        <v>2</v>
      </c>
      <c r="V337">
        <f t="shared" si="153"/>
        <v>1</v>
      </c>
      <c r="W337">
        <f t="shared" si="162"/>
        <v>3</v>
      </c>
      <c r="X337">
        <f t="shared" si="163"/>
        <v>1</v>
      </c>
      <c r="Y337">
        <f t="shared" si="154"/>
        <v>4</v>
      </c>
      <c r="Z337">
        <f t="shared" si="164"/>
        <v>1</v>
      </c>
      <c r="AA337">
        <f t="shared" si="155"/>
        <v>2</v>
      </c>
      <c r="AB337">
        <f t="shared" si="156"/>
        <v>3</v>
      </c>
      <c r="AC337">
        <f t="shared" si="165"/>
        <v>2.3323999999999998</v>
      </c>
      <c r="AD337">
        <f t="shared" si="166"/>
        <v>2</v>
      </c>
      <c r="AE337" t="str">
        <f t="shared" si="161"/>
        <v>Moderatly Suitable</v>
      </c>
      <c r="AF337" s="15">
        <f t="shared" si="167"/>
        <v>0.315</v>
      </c>
      <c r="AG337" t="str">
        <f t="shared" si="168"/>
        <v>Low</v>
      </c>
    </row>
    <row r="338" spans="1:33" x14ac:dyDescent="0.25">
      <c r="A338" t="str">
        <f>INDEX(Aquifer!A:A,MATCH(B338,Aquifer!C:C,0))</f>
        <v>odisha</v>
      </c>
      <c r="B338" s="19" t="s">
        <v>314</v>
      </c>
      <c r="C338" s="12">
        <v>5.109719442407</v>
      </c>
      <c r="D338" s="7">
        <f>INDEX(Aquifer!L:L,MATCH(B338,Aquifer!C:C,0))*100</f>
        <v>117.50329066986258</v>
      </c>
      <c r="E338" s="7">
        <v>44.1</v>
      </c>
      <c r="F338" s="7">
        <v>37.138979926259729</v>
      </c>
      <c r="G338" s="1">
        <v>6.9599999999999991</v>
      </c>
      <c r="H338" s="8">
        <v>31</v>
      </c>
      <c r="I338" s="8">
        <f>INDEX(Aquifer!H:H,MATCH(B338,Aquifer!C:C,0))</f>
        <v>23.59</v>
      </c>
      <c r="J338" s="8">
        <f>INDEX(surface_water_body!E:E,MATCH(B338,surface_water_body!A:A,0))</f>
        <v>2.8548152943823932E-2</v>
      </c>
      <c r="K338" s="8">
        <f>INDEX(Aquifer!J:J,MATCH(B338,Aquifer!C:C,0))*100</f>
        <v>32.592779306108277</v>
      </c>
      <c r="L338" s="8">
        <f>(INDEX(Tariff!D:D,MATCH(Adaptation!A338,Tariff!A:A,0)))*100</f>
        <v>290</v>
      </c>
      <c r="N338" s="8">
        <v>4.8</v>
      </c>
      <c r="O338" s="1">
        <v>82.759999999999991</v>
      </c>
      <c r="Q338">
        <f t="shared" si="148"/>
        <v>3</v>
      </c>
      <c r="R338">
        <f t="shared" si="149"/>
        <v>1</v>
      </c>
      <c r="S338">
        <f t="shared" si="150"/>
        <v>2</v>
      </c>
      <c r="T338">
        <f t="shared" si="151"/>
        <v>2</v>
      </c>
      <c r="U338">
        <f t="shared" si="152"/>
        <v>1</v>
      </c>
      <c r="V338">
        <f t="shared" si="153"/>
        <v>3</v>
      </c>
      <c r="W338">
        <f t="shared" si="162"/>
        <v>4</v>
      </c>
      <c r="X338">
        <f t="shared" si="163"/>
        <v>1</v>
      </c>
      <c r="Y338">
        <f t="shared" si="154"/>
        <v>2</v>
      </c>
      <c r="Z338">
        <f t="shared" si="164"/>
        <v>3</v>
      </c>
      <c r="AA338">
        <f t="shared" si="155"/>
        <v>1</v>
      </c>
      <c r="AB338">
        <f t="shared" si="156"/>
        <v>4</v>
      </c>
      <c r="AC338">
        <f t="shared" si="165"/>
        <v>2.2490999999999999</v>
      </c>
      <c r="AD338">
        <f t="shared" si="166"/>
        <v>2</v>
      </c>
      <c r="AE338" t="str">
        <f t="shared" si="161"/>
        <v>Moderatly Suitable</v>
      </c>
      <c r="AF338" s="15">
        <f t="shared" si="167"/>
        <v>0.25</v>
      </c>
      <c r="AG338" t="str">
        <f t="shared" si="168"/>
        <v>Low</v>
      </c>
    </row>
    <row r="339" spans="1:33" x14ac:dyDescent="0.25">
      <c r="A339" t="str">
        <f>INDEX(Aquifer!A:A,MATCH(B339,Aquifer!C:C,0))</f>
        <v>chhattisgarh</v>
      </c>
      <c r="B339" s="19" t="s">
        <v>348</v>
      </c>
      <c r="C339" s="13">
        <v>5.12</v>
      </c>
      <c r="D339" s="7">
        <f>INDEX(Aquifer!L:L,MATCH(B339,Aquifer!C:C,0))*100</f>
        <v>101.76263025986019</v>
      </c>
      <c r="E339" s="7">
        <v>7</v>
      </c>
      <c r="F339" s="7">
        <v>43.525737366146913</v>
      </c>
      <c r="G339" s="1">
        <v>15.559999999999999</v>
      </c>
      <c r="H339" s="8">
        <v>100</v>
      </c>
      <c r="I339" s="8">
        <f>INDEX(Aquifer!H:H,MATCH(B339,Aquifer!C:C,0))</f>
        <v>34.159999999999997</v>
      </c>
      <c r="J339" s="8">
        <f>INDEX(surface_water_body!E:E,MATCH(B339,surface_water_body!A:A,0))</f>
        <v>0.17370345595135825</v>
      </c>
      <c r="K339" s="8">
        <f>INDEX(Aquifer!J:J,MATCH(B339,Aquifer!C:C,0))*100</f>
        <v>16.975301730894106</v>
      </c>
      <c r="L339" s="8">
        <f>(INDEX(Tariff!D:D,MATCH(Adaptation!A339,Tariff!A:A,0)))*100</f>
        <v>320</v>
      </c>
      <c r="N339" s="8">
        <v>8.1999999999999993</v>
      </c>
      <c r="O339" s="1">
        <v>84.45</v>
      </c>
      <c r="Q339">
        <f t="shared" si="148"/>
        <v>3</v>
      </c>
      <c r="R339">
        <f t="shared" si="149"/>
        <v>1</v>
      </c>
      <c r="S339">
        <f t="shared" si="150"/>
        <v>1</v>
      </c>
      <c r="T339">
        <f t="shared" si="151"/>
        <v>2</v>
      </c>
      <c r="U339">
        <f t="shared" si="152"/>
        <v>1</v>
      </c>
      <c r="V339">
        <f t="shared" si="153"/>
        <v>1</v>
      </c>
      <c r="W339">
        <f t="shared" si="162"/>
        <v>4</v>
      </c>
      <c r="X339">
        <f t="shared" si="163"/>
        <v>1</v>
      </c>
      <c r="Y339">
        <f t="shared" si="154"/>
        <v>1</v>
      </c>
      <c r="Z339">
        <f t="shared" si="164"/>
        <v>4</v>
      </c>
      <c r="AA339">
        <f t="shared" si="155"/>
        <v>2</v>
      </c>
      <c r="AB339">
        <f t="shared" si="156"/>
        <v>4</v>
      </c>
      <c r="AC339">
        <f t="shared" si="165"/>
        <v>2.0825</v>
      </c>
      <c r="AD339">
        <f t="shared" si="166"/>
        <v>2</v>
      </c>
      <c r="AE339" t="str">
        <f t="shared" si="161"/>
        <v>Moderatly Suitable</v>
      </c>
      <c r="AF339" s="15">
        <f t="shared" si="167"/>
        <v>0.13400000000000001</v>
      </c>
      <c r="AG339" t="str">
        <f t="shared" si="168"/>
        <v>Very Low</v>
      </c>
    </row>
    <row r="340" spans="1:33" x14ac:dyDescent="0.25">
      <c r="A340" t="str">
        <f>INDEX(Aquifer!A:A,MATCH(B340,Aquifer!C:C,0))</f>
        <v>chhattisgarh</v>
      </c>
      <c r="B340" s="19" t="s">
        <v>484</v>
      </c>
      <c r="C340" s="13">
        <v>5.2</v>
      </c>
      <c r="D340" s="7">
        <f>INDEX(Aquifer!L:L,MATCH(B340,Aquifer!C:C,0))*100</f>
        <v>110.46243017346382</v>
      </c>
      <c r="E340" s="7">
        <v>7.4</v>
      </c>
      <c r="F340" s="7">
        <v>43.429475297199772</v>
      </c>
      <c r="G340" s="1">
        <v>30.65</v>
      </c>
      <c r="H340" s="8">
        <v>100</v>
      </c>
      <c r="I340" s="8">
        <f>INDEX(Aquifer!H:H,MATCH(B340,Aquifer!C:C,0))</f>
        <v>39.04</v>
      </c>
      <c r="J340" s="8">
        <f>INDEX(surface_water_body!E:E,MATCH(B340,surface_water_body!A:A,0))</f>
        <v>0.1250570461659771</v>
      </c>
      <c r="K340" s="8">
        <f>INDEX(Aquifer!J:J,MATCH(B340,Aquifer!C:C,0))*100</f>
        <v>15.931880154574502</v>
      </c>
      <c r="L340" s="8">
        <f>(INDEX(Tariff!D:D,MATCH(Adaptation!A340,Tariff!A:A,0)))*100</f>
        <v>155</v>
      </c>
      <c r="N340" s="8">
        <v>6.9</v>
      </c>
      <c r="O340" s="1">
        <v>74.25</v>
      </c>
      <c r="Q340">
        <f t="shared" si="148"/>
        <v>3</v>
      </c>
      <c r="R340">
        <f t="shared" si="149"/>
        <v>1</v>
      </c>
      <c r="S340">
        <f t="shared" si="150"/>
        <v>1</v>
      </c>
      <c r="T340">
        <f t="shared" si="151"/>
        <v>2</v>
      </c>
      <c r="U340">
        <f t="shared" si="152"/>
        <v>2</v>
      </c>
      <c r="V340">
        <f t="shared" si="153"/>
        <v>1</v>
      </c>
      <c r="W340">
        <f t="shared" si="162"/>
        <v>4</v>
      </c>
      <c r="X340">
        <f t="shared" si="163"/>
        <v>1</v>
      </c>
      <c r="Y340">
        <f t="shared" si="154"/>
        <v>1</v>
      </c>
      <c r="Z340">
        <f t="shared" si="164"/>
        <v>3</v>
      </c>
      <c r="AA340">
        <f t="shared" si="155"/>
        <v>2</v>
      </c>
      <c r="AB340">
        <f t="shared" si="156"/>
        <v>3</v>
      </c>
      <c r="AC340">
        <f t="shared" si="165"/>
        <v>1.9992000000000001</v>
      </c>
      <c r="AD340">
        <f t="shared" si="166"/>
        <v>2</v>
      </c>
      <c r="AE340" t="str">
        <f t="shared" si="161"/>
        <v>Moderatly Suitable</v>
      </c>
      <c r="AF340" s="15">
        <f t="shared" si="167"/>
        <v>0.10199999999999999</v>
      </c>
      <c r="AG340" t="str">
        <f t="shared" si="168"/>
        <v>Very Low</v>
      </c>
    </row>
    <row r="341" spans="1:33" x14ac:dyDescent="0.25">
      <c r="A341" t="str">
        <f>INDEX(Aquifer!A:A,MATCH(B341,Aquifer!C:C,0))</f>
        <v>west bengal</v>
      </c>
      <c r="B341" s="19" t="s">
        <v>599</v>
      </c>
      <c r="C341" s="13">
        <v>4.47</v>
      </c>
      <c r="D341" s="7">
        <f>INDEX(Aquifer!L:L,MATCH(B341,Aquifer!C:C,0))*100</f>
        <v>199.38949983693124</v>
      </c>
      <c r="E341" s="7">
        <v>31.4</v>
      </c>
      <c r="F341" s="7">
        <v>39.090881431222805</v>
      </c>
      <c r="G341" s="1">
        <v>95.199999999999989</v>
      </c>
      <c r="H341" s="8">
        <v>42</v>
      </c>
      <c r="I341" s="8">
        <f>INDEX(Aquifer!H:H,MATCH(B341,Aquifer!C:C,0))</f>
        <v>46.86</v>
      </c>
      <c r="J341" s="8">
        <f>INDEX(surface_water_body!E:E,MATCH(B341,surface_water_body!A:A,0))</f>
        <v>0.91161386798082578</v>
      </c>
      <c r="K341" s="8">
        <f>INDEX(Aquifer!J:J,MATCH(B341,Aquifer!C:C,0))*100</f>
        <v>87.334622006874355</v>
      </c>
      <c r="L341" s="8">
        <f>(INDEX(Tariff!D:D,MATCH(Adaptation!A636,Tariff!A:A,0)))*100</f>
        <v>167</v>
      </c>
      <c r="N341" s="8">
        <v>3.7</v>
      </c>
      <c r="O341" s="1">
        <v>95.126135290000008</v>
      </c>
      <c r="Q341">
        <f t="shared" si="148"/>
        <v>2</v>
      </c>
      <c r="R341">
        <f t="shared" si="149"/>
        <v>3</v>
      </c>
      <c r="S341">
        <f t="shared" si="150"/>
        <v>2</v>
      </c>
      <c r="T341">
        <f t="shared" si="151"/>
        <v>2</v>
      </c>
      <c r="U341">
        <f t="shared" si="152"/>
        <v>4</v>
      </c>
      <c r="V341">
        <f t="shared" si="153"/>
        <v>3</v>
      </c>
      <c r="W341">
        <f t="shared" si="162"/>
        <v>4</v>
      </c>
      <c r="X341">
        <f t="shared" si="163"/>
        <v>1</v>
      </c>
      <c r="Y341">
        <f t="shared" si="154"/>
        <v>4</v>
      </c>
      <c r="Z341">
        <f t="shared" si="164"/>
        <v>3</v>
      </c>
      <c r="AA341">
        <f t="shared" si="155"/>
        <v>1</v>
      </c>
      <c r="AB341">
        <f t="shared" si="156"/>
        <v>4</v>
      </c>
      <c r="AC341">
        <f t="shared" si="165"/>
        <v>2.7488999999999999</v>
      </c>
      <c r="AD341">
        <f t="shared" si="166"/>
        <v>3</v>
      </c>
      <c r="AE341" t="str">
        <f t="shared" si="161"/>
        <v>Highly Suitable</v>
      </c>
      <c r="AF341" s="15">
        <f t="shared" si="167"/>
        <v>0.78</v>
      </c>
      <c r="AG341" t="str">
        <f t="shared" si="168"/>
        <v>High</v>
      </c>
    </row>
    <row r="342" spans="1:33" x14ac:dyDescent="0.25">
      <c r="A342" t="str">
        <f>INDEX(Aquifer!A:A,MATCH(B342,Aquifer!C:C,0))</f>
        <v>kerala</v>
      </c>
      <c r="B342" s="19" t="s">
        <v>410</v>
      </c>
      <c r="C342" s="12">
        <v>5.21</v>
      </c>
      <c r="D342" s="7">
        <f>INDEX(Aquifer!L:L,MATCH(B342,Aquifer!C:C,0))*100</f>
        <v>127.02975134038725</v>
      </c>
      <c r="E342" s="7">
        <v>13.9</v>
      </c>
      <c r="F342" s="7">
        <v>29.033435818601077</v>
      </c>
      <c r="G342" s="1">
        <v>29.360000000000003</v>
      </c>
      <c r="H342" s="8">
        <v>99</v>
      </c>
      <c r="I342" s="8">
        <f>INDEX(Aquifer!H:H,MATCH(B342,Aquifer!C:C,0))</f>
        <v>37.11</v>
      </c>
      <c r="J342" s="8">
        <f>INDEX(surface_water_body!E:E,MATCH(B342,surface_water_body!A:A,0))</f>
        <v>0.14812110092677408</v>
      </c>
      <c r="K342" s="8">
        <f>INDEX(Aquifer!J:J,MATCH(B342,Aquifer!C:C,0))*100</f>
        <v>73.355803340561238</v>
      </c>
      <c r="L342" s="8">
        <f>(INDEX(Tariff!D:D,MATCH(Adaptation!A342,Tariff!A:A,0)))*100</f>
        <v>405</v>
      </c>
      <c r="N342" s="8">
        <v>5.0999999999999996</v>
      </c>
      <c r="O342" s="1">
        <v>98.22</v>
      </c>
      <c r="Q342">
        <f t="shared" si="148"/>
        <v>3</v>
      </c>
      <c r="R342">
        <f t="shared" si="149"/>
        <v>1</v>
      </c>
      <c r="S342">
        <f t="shared" si="150"/>
        <v>1</v>
      </c>
      <c r="T342">
        <f t="shared" si="151"/>
        <v>2</v>
      </c>
      <c r="U342">
        <f t="shared" si="152"/>
        <v>2</v>
      </c>
      <c r="V342">
        <f t="shared" si="153"/>
        <v>1</v>
      </c>
      <c r="W342">
        <f t="shared" si="162"/>
        <v>4</v>
      </c>
      <c r="X342">
        <f t="shared" si="163"/>
        <v>1</v>
      </c>
      <c r="Y342">
        <f t="shared" si="154"/>
        <v>3</v>
      </c>
      <c r="Z342">
        <f t="shared" si="164"/>
        <v>4</v>
      </c>
      <c r="AA342">
        <f t="shared" si="155"/>
        <v>2</v>
      </c>
      <c r="AB342">
        <f t="shared" si="156"/>
        <v>4</v>
      </c>
      <c r="AC342">
        <f t="shared" si="165"/>
        <v>2.3324000000000003</v>
      </c>
      <c r="AD342">
        <f t="shared" si="166"/>
        <v>2</v>
      </c>
      <c r="AE342" t="str">
        <f t="shared" si="161"/>
        <v>Moderatly Suitable</v>
      </c>
      <c r="AF342" s="15">
        <f t="shared" si="167"/>
        <v>0.371</v>
      </c>
      <c r="AG342" t="str">
        <f t="shared" si="168"/>
        <v>Low</v>
      </c>
    </row>
    <row r="343" spans="1:33" x14ac:dyDescent="0.25">
      <c r="A343" t="str">
        <f>INDEX(Aquifer!A:A,MATCH(B343,Aquifer!C:C,0))</f>
        <v>kerala</v>
      </c>
      <c r="B343" s="19" t="s">
        <v>451</v>
      </c>
      <c r="C343" s="12">
        <v>5.1920000000000002</v>
      </c>
      <c r="D343" s="7">
        <f>INDEX(Aquifer!L:L,MATCH(B343,Aquifer!C:C,0))*100</f>
        <v>131.02199692224133</v>
      </c>
      <c r="E343" s="7">
        <v>4.0999999999999996</v>
      </c>
      <c r="F343" s="7">
        <v>50.801734820322189</v>
      </c>
      <c r="G343" s="1">
        <v>52.17</v>
      </c>
      <c r="H343" s="8">
        <v>96</v>
      </c>
      <c r="I343" s="8">
        <f>INDEX(Aquifer!H:H,MATCH(B343,Aquifer!C:C,0))</f>
        <v>61.7</v>
      </c>
      <c r="J343" s="8">
        <f>INDEX(surface_water_body!E:E,MATCH(B343,surface_water_body!A:A,0))</f>
        <v>0.68587265267118058</v>
      </c>
      <c r="K343" s="8">
        <f>INDEX(Aquifer!J:J,MATCH(B343,Aquifer!C:C,0))*100</f>
        <v>61.204563567321991</v>
      </c>
      <c r="L343" s="8">
        <f>(INDEX(Tariff!D:D,MATCH(Adaptation!A343,Tariff!A:A,0)))*100</f>
        <v>155</v>
      </c>
      <c r="N343" s="8">
        <v>5.8</v>
      </c>
      <c r="O343" s="1">
        <v>99.57</v>
      </c>
      <c r="Q343">
        <f t="shared" si="148"/>
        <v>3</v>
      </c>
      <c r="R343">
        <f t="shared" si="149"/>
        <v>1</v>
      </c>
      <c r="S343">
        <f t="shared" si="150"/>
        <v>1</v>
      </c>
      <c r="T343">
        <f t="shared" si="151"/>
        <v>3</v>
      </c>
      <c r="U343">
        <f t="shared" si="152"/>
        <v>3</v>
      </c>
      <c r="V343">
        <f t="shared" si="153"/>
        <v>1</v>
      </c>
      <c r="W343">
        <f t="shared" si="162"/>
        <v>3</v>
      </c>
      <c r="X343">
        <f t="shared" si="163"/>
        <v>1</v>
      </c>
      <c r="Y343">
        <f t="shared" si="154"/>
        <v>3</v>
      </c>
      <c r="Z343">
        <f t="shared" si="164"/>
        <v>3</v>
      </c>
      <c r="AA343">
        <f t="shared" si="155"/>
        <v>2</v>
      </c>
      <c r="AB343">
        <f t="shared" si="156"/>
        <v>4</v>
      </c>
      <c r="AC343">
        <f t="shared" si="165"/>
        <v>2.3324000000000003</v>
      </c>
      <c r="AD343">
        <f t="shared" si="166"/>
        <v>2</v>
      </c>
      <c r="AE343" t="str">
        <f t="shared" si="161"/>
        <v>Moderatly Suitable</v>
      </c>
      <c r="AF343" s="15">
        <f t="shared" si="167"/>
        <v>0.371</v>
      </c>
      <c r="AG343" t="str">
        <f t="shared" si="168"/>
        <v>Low</v>
      </c>
    </row>
    <row r="344" spans="1:33" x14ac:dyDescent="0.25">
      <c r="A344" t="str">
        <f>INDEX(Aquifer!A:A,MATCH(B344,Aquifer!C:C,0))</f>
        <v>gujarat</v>
      </c>
      <c r="B344" s="19" t="s">
        <v>171</v>
      </c>
      <c r="C344" s="12">
        <v>5.5596143495007997</v>
      </c>
      <c r="D344" s="7">
        <f>INDEX(Aquifer!L:L,MATCH(B344,Aquifer!C:C,0))*100</f>
        <v>156.07528792439001</v>
      </c>
      <c r="E344" s="7">
        <v>64</v>
      </c>
      <c r="F344" s="7">
        <v>77.300106482732318</v>
      </c>
      <c r="G344" s="1">
        <v>92.9</v>
      </c>
      <c r="H344" s="8">
        <v>100</v>
      </c>
      <c r="I344" s="8">
        <f>INDEX(Aquifer!H:H,MATCH(B344,Aquifer!C:C,0))</f>
        <v>36.42</v>
      </c>
      <c r="J344" s="8">
        <f>INDEX(surface_water_body!E:E,MATCH(B344,surface_water_body!A:A,0))</f>
        <v>0.49438563388859447</v>
      </c>
      <c r="K344" s="8">
        <f>INDEX(Aquifer!J:J,MATCH(B344,Aquifer!C:C,0))*100</f>
        <v>60.231014547528225</v>
      </c>
      <c r="L344" s="8">
        <f>(INDEX(Tariff!D:D,MATCH(Adaptation!A267,Tariff!A:A,0)))*100</f>
        <v>285</v>
      </c>
      <c r="N344" s="8">
        <v>9.4</v>
      </c>
      <c r="O344" s="1">
        <v>59.03</v>
      </c>
      <c r="Q344">
        <f t="shared" si="148"/>
        <v>4</v>
      </c>
      <c r="R344">
        <f t="shared" si="149"/>
        <v>2</v>
      </c>
      <c r="S344">
        <f t="shared" si="150"/>
        <v>3</v>
      </c>
      <c r="T344">
        <f t="shared" si="151"/>
        <v>4</v>
      </c>
      <c r="U344">
        <f t="shared" si="152"/>
        <v>4</v>
      </c>
      <c r="V344">
        <f t="shared" si="153"/>
        <v>1</v>
      </c>
      <c r="W344">
        <f t="shared" si="162"/>
        <v>4</v>
      </c>
      <c r="X344">
        <f t="shared" si="163"/>
        <v>1</v>
      </c>
      <c r="Y344">
        <f t="shared" si="154"/>
        <v>3</v>
      </c>
      <c r="Z344">
        <f t="shared" si="164"/>
        <v>3</v>
      </c>
      <c r="AA344">
        <f t="shared" si="155"/>
        <v>2</v>
      </c>
      <c r="AB344">
        <f t="shared" si="156"/>
        <v>2</v>
      </c>
      <c r="AC344">
        <f t="shared" si="165"/>
        <v>2.7488999999999995</v>
      </c>
      <c r="AD344">
        <f t="shared" si="166"/>
        <v>3</v>
      </c>
      <c r="AE344" t="str">
        <f t="shared" si="161"/>
        <v>Highly Suitable</v>
      </c>
      <c r="AF344" s="15">
        <f t="shared" si="167"/>
        <v>0.77400000000000002</v>
      </c>
      <c r="AG344" t="str">
        <f t="shared" si="168"/>
        <v>High</v>
      </c>
    </row>
    <row r="345" spans="1:33" x14ac:dyDescent="0.25">
      <c r="A345" t="str">
        <f>INDEX(Aquifer!A:A,MATCH(B345,Aquifer!C:C,0))</f>
        <v>tamil nadu</v>
      </c>
      <c r="B345" s="19" t="s">
        <v>603</v>
      </c>
      <c r="C345" s="13">
        <v>5.47</v>
      </c>
      <c r="D345" s="7">
        <f>INDEX(Aquifer!L:L,MATCH(B345,Aquifer!C:C,0))*100</f>
        <v>144.36477413467179</v>
      </c>
      <c r="E345" s="7">
        <v>36.299999999999997</v>
      </c>
      <c r="F345" s="7">
        <v>58.700572155117612</v>
      </c>
      <c r="G345" s="1">
        <v>76.64</v>
      </c>
      <c r="H345" s="8">
        <v>93</v>
      </c>
      <c r="I345" s="8">
        <f>INDEX(Aquifer!H:H,MATCH(B345,Aquifer!C:C,0))</f>
        <v>86.17</v>
      </c>
      <c r="J345" s="8">
        <f>INDEX(surface_water_body!E:E,MATCH(B345,surface_water_body!A:A,0))</f>
        <v>0.82962970401460057</v>
      </c>
      <c r="K345" s="8">
        <f>INDEX(Aquifer!J:J,MATCH(B345,Aquifer!C:C,0))*100</f>
        <v>32.810124318039527</v>
      </c>
      <c r="L345" s="8">
        <f>(INDEX(Tariff!D:D,MATCH(Adaptation!A345,Tariff!A:A,0)))*100</f>
        <v>135</v>
      </c>
      <c r="N345" s="8">
        <v>9.75</v>
      </c>
      <c r="O345" s="1">
        <v>94.10208557</v>
      </c>
      <c r="Q345">
        <f t="shared" si="148"/>
        <v>4</v>
      </c>
      <c r="R345">
        <f t="shared" si="149"/>
        <v>2</v>
      </c>
      <c r="S345">
        <f t="shared" si="150"/>
        <v>2</v>
      </c>
      <c r="T345">
        <f t="shared" si="151"/>
        <v>3</v>
      </c>
      <c r="U345">
        <f t="shared" si="152"/>
        <v>4</v>
      </c>
      <c r="V345">
        <f t="shared" si="153"/>
        <v>1</v>
      </c>
      <c r="W345">
        <f t="shared" si="162"/>
        <v>2</v>
      </c>
      <c r="X345">
        <f t="shared" si="163"/>
        <v>1</v>
      </c>
      <c r="Y345">
        <f t="shared" si="154"/>
        <v>2</v>
      </c>
      <c r="Z345">
        <f t="shared" si="164"/>
        <v>2</v>
      </c>
      <c r="AA345">
        <f t="shared" si="155"/>
        <v>2</v>
      </c>
      <c r="AB345">
        <f t="shared" si="156"/>
        <v>4</v>
      </c>
      <c r="AC345">
        <f t="shared" si="165"/>
        <v>2.4157000000000002</v>
      </c>
      <c r="AD345">
        <f t="shared" si="166"/>
        <v>2</v>
      </c>
      <c r="AE345" t="str">
        <f t="shared" si="161"/>
        <v>Moderatly Suitable</v>
      </c>
      <c r="AF345" s="15">
        <f t="shared" si="167"/>
        <v>0.41199999999999998</v>
      </c>
      <c r="AG345" t="str">
        <f t="shared" si="168"/>
        <v>Moderate</v>
      </c>
    </row>
    <row r="346" spans="1:33" x14ac:dyDescent="0.25">
      <c r="A346" t="str">
        <f>INDEX(Aquifer!A:A,MATCH(B346,Aquifer!C:C,0))</f>
        <v>jharkhand</v>
      </c>
      <c r="B346" s="19" t="s">
        <v>494</v>
      </c>
      <c r="C346" s="12">
        <v>4.9657986969217998</v>
      </c>
      <c r="D346" s="7">
        <f>INDEX(Aquifer!L:L,MATCH(B346,Aquifer!C:C,0))*100</f>
        <v>384.00589031660451</v>
      </c>
      <c r="E346" s="7">
        <v>17.8</v>
      </c>
      <c r="F346" s="7">
        <v>42.119783575293305</v>
      </c>
      <c r="G346" s="1">
        <v>56.57</v>
      </c>
      <c r="H346" s="8">
        <v>4</v>
      </c>
      <c r="I346" s="8">
        <f>INDEX(Aquifer!H:H,MATCH(B346,Aquifer!C:C,0))</f>
        <v>37.75</v>
      </c>
      <c r="J346" s="8">
        <f>INDEX(surface_water_body!E:E,MATCH(B346,surface_water_body!A:A,0))</f>
        <v>0.71947889429784029</v>
      </c>
      <c r="K346" s="8">
        <f>INDEX(Aquifer!J:J,MATCH(B346,Aquifer!C:C,0))*100</f>
        <v>8.5358683664201376</v>
      </c>
      <c r="L346" s="8">
        <f>(INDEX(Tariff!D:D,MATCH(Adaptation!A215,Tariff!A:A,0)))*100</f>
        <v>300</v>
      </c>
      <c r="N346" s="8">
        <v>7.9</v>
      </c>
      <c r="O346" s="1">
        <v>94.32</v>
      </c>
      <c r="Q346">
        <f t="shared" si="148"/>
        <v>3</v>
      </c>
      <c r="R346">
        <f t="shared" si="149"/>
        <v>4</v>
      </c>
      <c r="S346">
        <f t="shared" si="150"/>
        <v>1</v>
      </c>
      <c r="T346">
        <f t="shared" si="151"/>
        <v>2</v>
      </c>
      <c r="U346">
        <f t="shared" si="152"/>
        <v>3</v>
      </c>
      <c r="V346">
        <f t="shared" si="153"/>
        <v>4</v>
      </c>
      <c r="W346">
        <f t="shared" si="162"/>
        <v>4</v>
      </c>
      <c r="X346">
        <f t="shared" si="163"/>
        <v>1</v>
      </c>
      <c r="Y346">
        <f t="shared" si="154"/>
        <v>1</v>
      </c>
      <c r="Z346">
        <f t="shared" si="164"/>
        <v>4</v>
      </c>
      <c r="AA346">
        <f t="shared" si="155"/>
        <v>2</v>
      </c>
      <c r="AB346">
        <f t="shared" si="156"/>
        <v>4</v>
      </c>
      <c r="AC346">
        <f t="shared" si="165"/>
        <v>2.7488999999999995</v>
      </c>
      <c r="AD346">
        <f t="shared" si="166"/>
        <v>3</v>
      </c>
      <c r="AE346" t="str">
        <f t="shared" ref="AE346:AE377" si="169">IF(AD346=1,"Less Suitable",IF(AD346=2,"Moderatly Suitable",IF(AD346=3,"Highly Suitable","Very Highly Suitable")))</f>
        <v>Highly Suitable</v>
      </c>
      <c r="AF346" s="15">
        <f t="shared" si="167"/>
        <v>0.77400000000000002</v>
      </c>
      <c r="AG346" t="str">
        <f t="shared" si="168"/>
        <v>High</v>
      </c>
    </row>
    <row r="347" spans="1:33" x14ac:dyDescent="0.25">
      <c r="A347" t="str">
        <f>INDEX(Aquifer!A:A,MATCH(B347,Aquifer!C:C,0))</f>
        <v>himachal pradesh</v>
      </c>
      <c r="B347" s="19" t="s">
        <v>383</v>
      </c>
      <c r="C347" s="12">
        <v>4.3049939413215004</v>
      </c>
      <c r="D347" s="7">
        <f>INDEX(Aquifer!L:L,MATCH(B347,Aquifer!C:C,0))*100</f>
        <v>139.86380443167613</v>
      </c>
      <c r="E347" s="7">
        <v>0</v>
      </c>
      <c r="F347" s="7">
        <v>25.233752741544503</v>
      </c>
      <c r="G347" s="1">
        <v>1.05</v>
      </c>
      <c r="H347" s="8">
        <v>99</v>
      </c>
      <c r="I347" s="8">
        <f>INDEX(Aquifer!H:H,MATCH(B347,Aquifer!C:C,0))</f>
        <v>0</v>
      </c>
      <c r="J347" s="8">
        <f>INDEX(surface_water_body!E:E,MATCH(B347,surface_water_body!A:A,0))</f>
        <v>1.0834215569587738E-3</v>
      </c>
      <c r="K347" s="8">
        <f>INDEX(Aquifer!J:J,MATCH(B347,Aquifer!C:C,0))*100</f>
        <v>57.415807560137452</v>
      </c>
      <c r="L347" s="8">
        <f>(INDEX(Tariff!D:D,MATCH(Adaptation!A347,Tariff!A:A,0)))*100</f>
        <v>95</v>
      </c>
      <c r="N347" s="8">
        <v>4.4000000000000004</v>
      </c>
      <c r="O347" s="1">
        <v>96.46</v>
      </c>
      <c r="Q347">
        <f t="shared" si="148"/>
        <v>2</v>
      </c>
      <c r="R347">
        <f t="shared" si="149"/>
        <v>1</v>
      </c>
      <c r="S347">
        <f t="shared" si="150"/>
        <v>1</v>
      </c>
      <c r="T347">
        <f t="shared" si="151"/>
        <v>1</v>
      </c>
      <c r="U347">
        <f t="shared" si="152"/>
        <v>1</v>
      </c>
      <c r="V347">
        <f t="shared" si="153"/>
        <v>1</v>
      </c>
      <c r="W347">
        <f t="shared" si="162"/>
        <v>4</v>
      </c>
      <c r="X347">
        <f t="shared" si="163"/>
        <v>1</v>
      </c>
      <c r="Y347">
        <f t="shared" si="154"/>
        <v>3</v>
      </c>
      <c r="Z347">
        <f t="shared" si="164"/>
        <v>2</v>
      </c>
      <c r="AA347">
        <f t="shared" si="155"/>
        <v>1</v>
      </c>
      <c r="AB347">
        <f t="shared" si="156"/>
        <v>4</v>
      </c>
      <c r="AC347">
        <f t="shared" si="165"/>
        <v>1.8325999999999998</v>
      </c>
      <c r="AD347">
        <f t="shared" si="166"/>
        <v>2</v>
      </c>
      <c r="AE347" t="str">
        <f t="shared" si="169"/>
        <v>Moderatly Suitable</v>
      </c>
      <c r="AF347" s="15">
        <f t="shared" si="167"/>
        <v>2.4E-2</v>
      </c>
      <c r="AG347" t="str">
        <f t="shared" si="168"/>
        <v>Very Low</v>
      </c>
    </row>
    <row r="348" spans="1:33" x14ac:dyDescent="0.25">
      <c r="A348" t="str">
        <f>INDEX(Aquifer!A:A,MATCH(B348,Aquifer!C:C,0))</f>
        <v>jammu and kashmir</v>
      </c>
      <c r="B348" s="19" t="s">
        <v>452</v>
      </c>
      <c r="C348" s="12">
        <v>4.2724536438794001</v>
      </c>
      <c r="D348" s="7">
        <f>INDEX(Aquifer!L:L,MATCH(B348,Aquifer!C:C,0))*100</f>
        <v>100</v>
      </c>
      <c r="E348" s="7">
        <v>49.2</v>
      </c>
      <c r="F348" s="7">
        <v>39.117032207773796</v>
      </c>
      <c r="G348" s="1">
        <v>0.77</v>
      </c>
      <c r="H348" s="8">
        <v>100</v>
      </c>
      <c r="I348" s="8">
        <f>INDEX(Aquifer!H:H,MATCH(B348,Aquifer!C:C,0))</f>
        <v>18.04</v>
      </c>
      <c r="J348" s="8">
        <f>INDEX(surface_water_body!E:E,MATCH(B348,surface_water_body!A:A,0))</f>
        <v>5.7709960348586737E-3</v>
      </c>
      <c r="K348" s="8">
        <f>INDEX(Aquifer!J:J,MATCH(B348,Aquifer!C:C,0))*100</f>
        <v>69.088342618593543</v>
      </c>
      <c r="L348" s="8">
        <f>(INDEX(Tariff!D:D,MATCH(Adaptation!A348,Tariff!A:A,0)))*100</f>
        <v>285</v>
      </c>
      <c r="N348" s="8">
        <v>3.9</v>
      </c>
      <c r="O348" s="1">
        <v>97.7</v>
      </c>
      <c r="Q348">
        <f t="shared" si="148"/>
        <v>2</v>
      </c>
      <c r="R348">
        <f t="shared" si="149"/>
        <v>1</v>
      </c>
      <c r="S348">
        <f t="shared" si="150"/>
        <v>2</v>
      </c>
      <c r="T348">
        <f t="shared" si="151"/>
        <v>2</v>
      </c>
      <c r="U348">
        <f t="shared" si="152"/>
        <v>1</v>
      </c>
      <c r="V348">
        <f t="shared" si="153"/>
        <v>1</v>
      </c>
      <c r="W348">
        <f t="shared" si="162"/>
        <v>4</v>
      </c>
      <c r="X348">
        <f t="shared" si="163"/>
        <v>1</v>
      </c>
      <c r="Y348">
        <f t="shared" si="154"/>
        <v>3</v>
      </c>
      <c r="Z348">
        <f t="shared" si="164"/>
        <v>3</v>
      </c>
      <c r="AA348">
        <f t="shared" si="155"/>
        <v>1</v>
      </c>
      <c r="AB348">
        <f t="shared" si="156"/>
        <v>4</v>
      </c>
      <c r="AC348">
        <f t="shared" si="165"/>
        <v>2.0825</v>
      </c>
      <c r="AD348">
        <f t="shared" si="166"/>
        <v>2</v>
      </c>
      <c r="AE348" t="str">
        <f t="shared" si="169"/>
        <v>Moderatly Suitable</v>
      </c>
      <c r="AF348" s="15">
        <f t="shared" si="167"/>
        <v>0.13400000000000001</v>
      </c>
      <c r="AG348" t="str">
        <f t="shared" si="168"/>
        <v>Very Low</v>
      </c>
    </row>
    <row r="349" spans="1:33" x14ac:dyDescent="0.25">
      <c r="A349" t="str">
        <f>INDEX(Aquifer!A:A,MATCH(B349,Aquifer!C:C,0))</f>
        <v>andhra pradesh</v>
      </c>
      <c r="B349" s="19" t="s">
        <v>71</v>
      </c>
      <c r="C349" s="12">
        <v>5.3529123823751004</v>
      </c>
      <c r="D349" s="7">
        <f>INDEX(Aquifer!L:L,MATCH(B349,Aquifer!C:C,0))*100</f>
        <v>110.73036209363745</v>
      </c>
      <c r="E349" s="7">
        <v>28.1</v>
      </c>
      <c r="F349" s="7">
        <v>70.846050164996058</v>
      </c>
      <c r="G349" s="1">
        <v>52.22</v>
      </c>
      <c r="H349" s="8">
        <v>98</v>
      </c>
      <c r="I349" s="8">
        <f>INDEX(Aquifer!H:H,MATCH(B349,Aquifer!C:C,0))</f>
        <v>23.51</v>
      </c>
      <c r="J349" s="8">
        <f>INDEX(surface_water_body!E:E,MATCH(B349,surface_water_body!A:A,0))</f>
        <v>1.0113737673793395</v>
      </c>
      <c r="K349" s="8">
        <f>INDEX(Aquifer!J:J,MATCH(B349,Aquifer!C:C,0))*100</f>
        <v>49.983973269905988</v>
      </c>
      <c r="L349" s="8">
        <f>(INDEX(Tariff!D:D,MATCH(Adaptation!A349,Tariff!A:A,0)))*100</f>
        <v>135</v>
      </c>
      <c r="N349" s="8">
        <v>6.01</v>
      </c>
      <c r="O349" s="1">
        <v>79.27</v>
      </c>
      <c r="Q349">
        <f t="shared" si="148"/>
        <v>4</v>
      </c>
      <c r="R349">
        <f t="shared" si="149"/>
        <v>1</v>
      </c>
      <c r="S349">
        <f t="shared" si="150"/>
        <v>2</v>
      </c>
      <c r="T349">
        <f t="shared" si="151"/>
        <v>4</v>
      </c>
      <c r="U349">
        <f t="shared" si="152"/>
        <v>3</v>
      </c>
      <c r="V349">
        <f t="shared" si="153"/>
        <v>1</v>
      </c>
      <c r="W349">
        <f t="shared" si="162"/>
        <v>4</v>
      </c>
      <c r="X349">
        <f t="shared" si="163"/>
        <v>2</v>
      </c>
      <c r="Y349">
        <f t="shared" si="154"/>
        <v>2</v>
      </c>
      <c r="Z349">
        <f t="shared" si="164"/>
        <v>2</v>
      </c>
      <c r="AA349">
        <f t="shared" si="155"/>
        <v>2</v>
      </c>
      <c r="AB349">
        <f t="shared" si="156"/>
        <v>3</v>
      </c>
      <c r="AC349">
        <f t="shared" si="165"/>
        <v>2.4990000000000006</v>
      </c>
      <c r="AD349">
        <f t="shared" si="166"/>
        <v>2</v>
      </c>
      <c r="AE349" t="str">
        <f t="shared" si="169"/>
        <v>Moderatly Suitable</v>
      </c>
      <c r="AF349" s="15">
        <f t="shared" si="167"/>
        <v>0.59799999999999998</v>
      </c>
      <c r="AG349" t="str">
        <f t="shared" si="168"/>
        <v>Moderate</v>
      </c>
    </row>
    <row r="350" spans="1:33" x14ac:dyDescent="0.25">
      <c r="A350" t="str">
        <f>INDEX(Aquifer!A:A,MATCH(B350,Aquifer!C:C,0))</f>
        <v>jharkhand</v>
      </c>
      <c r="B350" s="19" t="s">
        <v>247</v>
      </c>
      <c r="C350" s="12">
        <v>5.0459105011643004</v>
      </c>
      <c r="D350" s="7">
        <f>INDEX(Aquifer!L:L,MATCH(B350,Aquifer!C:C,0))*100</f>
        <v>134.79344196940249</v>
      </c>
      <c r="E350" s="7">
        <v>24.6</v>
      </c>
      <c r="F350" s="7">
        <v>47.08964697620398</v>
      </c>
      <c r="G350" s="1">
        <v>71.260000000000005</v>
      </c>
      <c r="H350" s="8">
        <v>3</v>
      </c>
      <c r="I350" s="8">
        <f>INDEX(Aquifer!H:H,MATCH(B350,Aquifer!C:C,0))</f>
        <v>36.81</v>
      </c>
      <c r="J350" s="8">
        <f>INDEX(surface_water_body!E:E,MATCH(B350,surface_water_body!A:A,0))</f>
        <v>30.267352485127695</v>
      </c>
      <c r="K350" s="8">
        <f>INDEX(Aquifer!J:J,MATCH(B350,Aquifer!C:C,0))*100</f>
        <v>9.3050322849889291</v>
      </c>
      <c r="L350" s="8">
        <f>(INDEX(Tariff!D:D,MATCH(Adaptation!A243,Tariff!A:A,0)))*100</f>
        <v>320</v>
      </c>
      <c r="N350" s="8">
        <v>8.58</v>
      </c>
      <c r="O350" s="1">
        <v>91.78</v>
      </c>
      <c r="Q350">
        <f t="shared" si="148"/>
        <v>3</v>
      </c>
      <c r="R350">
        <f t="shared" si="149"/>
        <v>1</v>
      </c>
      <c r="S350">
        <f t="shared" si="150"/>
        <v>1</v>
      </c>
      <c r="T350">
        <f t="shared" si="151"/>
        <v>2</v>
      </c>
      <c r="U350">
        <f t="shared" si="152"/>
        <v>3</v>
      </c>
      <c r="V350">
        <f t="shared" si="153"/>
        <v>4</v>
      </c>
      <c r="W350">
        <f t="shared" si="162"/>
        <v>4</v>
      </c>
      <c r="X350">
        <f t="shared" si="163"/>
        <v>4</v>
      </c>
      <c r="Y350">
        <f t="shared" si="154"/>
        <v>1</v>
      </c>
      <c r="Z350">
        <f t="shared" si="164"/>
        <v>4</v>
      </c>
      <c r="AA350">
        <f t="shared" si="155"/>
        <v>2</v>
      </c>
      <c r="AB350">
        <f t="shared" si="156"/>
        <v>4</v>
      </c>
      <c r="AC350">
        <f t="shared" si="165"/>
        <v>2.7488999999999995</v>
      </c>
      <c r="AD350">
        <f t="shared" si="166"/>
        <v>3</v>
      </c>
      <c r="AE350" t="str">
        <f t="shared" si="169"/>
        <v>Highly Suitable</v>
      </c>
      <c r="AF350" s="15">
        <f t="shared" si="167"/>
        <v>0.77400000000000002</v>
      </c>
      <c r="AG350" t="str">
        <f t="shared" si="168"/>
        <v>High</v>
      </c>
    </row>
    <row r="351" spans="1:33" x14ac:dyDescent="0.25">
      <c r="A351" t="str">
        <f>INDEX(Aquifer!A:A,MATCH(B351,Aquifer!C:C,0))</f>
        <v>arunachal pradesh</v>
      </c>
      <c r="B351" s="19" t="s">
        <v>133</v>
      </c>
      <c r="C351" s="13">
        <v>2.77</v>
      </c>
      <c r="D351" s="7">
        <f>INDEX(Aquifer!L:L,MATCH(B351,Aquifer!C:C,0))*100</f>
        <v>123.16753926701571</v>
      </c>
      <c r="E351" s="7">
        <v>0</v>
      </c>
      <c r="F351" s="7">
        <v>18.091109276080374</v>
      </c>
      <c r="G351" s="1">
        <v>0.22</v>
      </c>
      <c r="H351" s="8">
        <v>0</v>
      </c>
      <c r="I351" s="8">
        <f>INDEX(Aquifer!H:H,MATCH(B351,Aquifer!C:C,0))</f>
        <v>0</v>
      </c>
      <c r="J351" s="8">
        <f>INDEX(surface_water_body!E:E,MATCH(B351,surface_water_body!A:A,0))</f>
        <v>0</v>
      </c>
      <c r="K351" s="8">
        <f>INDEX(Aquifer!J:J,MATCH(B351,Aquifer!C:C,0))*100</f>
        <v>21.575826037842415</v>
      </c>
      <c r="L351" s="8">
        <f>(INDEX(Tariff!D:D,MATCH(Adaptation!A351,Tariff!A:A,0)))*100</f>
        <v>30</v>
      </c>
      <c r="N351" s="8">
        <v>3.3263069086833017</v>
      </c>
      <c r="O351" s="1">
        <v>34.82</v>
      </c>
      <c r="Q351">
        <f t="shared" si="148"/>
        <v>1</v>
      </c>
      <c r="R351">
        <f t="shared" si="149"/>
        <v>1</v>
      </c>
      <c r="S351">
        <f t="shared" si="150"/>
        <v>1</v>
      </c>
      <c r="T351">
        <f t="shared" si="151"/>
        <v>1</v>
      </c>
      <c r="U351">
        <f t="shared" si="152"/>
        <v>1</v>
      </c>
      <c r="V351">
        <f t="shared" si="153"/>
        <v>4</v>
      </c>
      <c r="W351">
        <f t="shared" si="162"/>
        <v>4</v>
      </c>
      <c r="X351">
        <f t="shared" si="163"/>
        <v>1</v>
      </c>
      <c r="Y351">
        <f t="shared" si="154"/>
        <v>1</v>
      </c>
      <c r="Z351">
        <f t="shared" si="164"/>
        <v>1</v>
      </c>
      <c r="AA351">
        <f t="shared" si="155"/>
        <v>1</v>
      </c>
      <c r="AB351">
        <f t="shared" si="156"/>
        <v>1</v>
      </c>
      <c r="AC351">
        <f t="shared" si="165"/>
        <v>1.4993999999999996</v>
      </c>
      <c r="AD351">
        <f t="shared" si="166"/>
        <v>1</v>
      </c>
      <c r="AE351" t="str">
        <f t="shared" si="169"/>
        <v>Less Suitable</v>
      </c>
      <c r="AF351" s="15">
        <f t="shared" si="167"/>
        <v>0</v>
      </c>
      <c r="AG351" t="str">
        <f t="shared" si="168"/>
        <v>Very Low</v>
      </c>
    </row>
    <row r="352" spans="1:33" x14ac:dyDescent="0.25">
      <c r="A352" t="str">
        <f>INDEX(Aquifer!A:A,MATCH(B352,Aquifer!C:C,0))</f>
        <v>telangana</v>
      </c>
      <c r="B352" s="19" t="s">
        <v>571</v>
      </c>
      <c r="C352" s="12">
        <v>5.3255361969691002</v>
      </c>
      <c r="D352" s="7">
        <f>INDEX(Aquifer!L:L,MATCH(B352,Aquifer!C:C,0))*100</f>
        <v>178.26107807404566</v>
      </c>
      <c r="E352" s="7">
        <v>81.8</v>
      </c>
      <c r="F352" s="7">
        <v>68.028175747820683</v>
      </c>
      <c r="G352" s="1">
        <v>62.59</v>
      </c>
      <c r="H352" s="8">
        <v>99</v>
      </c>
      <c r="I352" s="8">
        <f>INDEX(Aquifer!H:H,MATCH(B352,Aquifer!C:C,0))</f>
        <v>27.79</v>
      </c>
      <c r="J352" s="8">
        <f>INDEX(surface_water_body!E:E,MATCH(B352,surface_water_body!A:A,0))</f>
        <v>0.51129602725205969</v>
      </c>
      <c r="K352" s="8">
        <f>INDEX(Aquifer!J:J,MATCH(B352,Aquifer!C:C,0))*100</f>
        <v>68.196641655064155</v>
      </c>
      <c r="L352" s="8">
        <f>(INDEX(Tariff!D:D,MATCH(Adaptation!A305,Tariff!A:A,0)))*100</f>
        <v>0</v>
      </c>
      <c r="N352" s="8">
        <v>8.75</v>
      </c>
      <c r="O352" s="1">
        <v>92.703896070000013</v>
      </c>
      <c r="Q352">
        <f t="shared" si="148"/>
        <v>4</v>
      </c>
      <c r="R352">
        <f t="shared" si="149"/>
        <v>2</v>
      </c>
      <c r="S352">
        <f t="shared" si="150"/>
        <v>4</v>
      </c>
      <c r="T352">
        <f t="shared" si="151"/>
        <v>4</v>
      </c>
      <c r="U352">
        <f t="shared" si="152"/>
        <v>3</v>
      </c>
      <c r="V352">
        <f t="shared" si="153"/>
        <v>1</v>
      </c>
      <c r="W352">
        <f t="shared" si="162"/>
        <v>4</v>
      </c>
      <c r="X352">
        <f t="shared" si="163"/>
        <v>1</v>
      </c>
      <c r="Y352">
        <f t="shared" si="154"/>
        <v>3</v>
      </c>
      <c r="Z352">
        <f t="shared" si="164"/>
        <v>1</v>
      </c>
      <c r="AA352">
        <f t="shared" si="155"/>
        <v>2</v>
      </c>
      <c r="AB352">
        <f t="shared" si="156"/>
        <v>4</v>
      </c>
      <c r="AC352">
        <f t="shared" si="165"/>
        <v>2.7488999999999995</v>
      </c>
      <c r="AD352">
        <f t="shared" si="166"/>
        <v>3</v>
      </c>
      <c r="AE352" t="str">
        <f t="shared" si="169"/>
        <v>Highly Suitable</v>
      </c>
      <c r="AF352" s="15">
        <f t="shared" si="167"/>
        <v>0.77400000000000002</v>
      </c>
      <c r="AG352" t="str">
        <f t="shared" si="168"/>
        <v>High</v>
      </c>
    </row>
    <row r="353" spans="1:33" x14ac:dyDescent="0.25">
      <c r="A353" t="str">
        <f>INDEX(Aquifer!A:A,MATCH(B353,Aquifer!C:C,0))</f>
        <v>himachal pradesh</v>
      </c>
      <c r="B353" s="19" t="s">
        <v>366</v>
      </c>
      <c r="C353" s="12">
        <v>4.7037985407749003</v>
      </c>
      <c r="D353" s="7">
        <f>INDEX(Aquifer!L:L,MATCH(B353,Aquifer!C:C,0))*100</f>
        <v>100</v>
      </c>
      <c r="E353" s="7">
        <v>0</v>
      </c>
      <c r="F353" s="7">
        <v>26.52846901967947</v>
      </c>
      <c r="G353" s="1">
        <v>0</v>
      </c>
      <c r="H353" s="8">
        <v>0</v>
      </c>
      <c r="I353" s="8">
        <f>INDEX(Aquifer!H:H,MATCH(B353,Aquifer!C:C,0))</f>
        <v>0</v>
      </c>
      <c r="J353" s="8">
        <f>INDEX(surface_water_body!E:E,MATCH(B353,surface_water_body!A:A,0))</f>
        <v>5.5876500156429483E-4</v>
      </c>
      <c r="K353" s="8">
        <f>INDEX(Aquifer!J:J,MATCH(B353,Aquifer!C:C,0))*100</f>
        <v>0.38795208489950012</v>
      </c>
      <c r="L353" s="8">
        <f>(INDEX(Tariff!D:D,MATCH(Adaptation!A353,Tariff!A:A,0)))*100</f>
        <v>60</v>
      </c>
      <c r="N353" s="8">
        <v>9.2097354633129118</v>
      </c>
      <c r="O353" s="1">
        <v>72.7</v>
      </c>
      <c r="Q353">
        <f t="shared" si="148"/>
        <v>3</v>
      </c>
      <c r="R353">
        <f t="shared" si="149"/>
        <v>1</v>
      </c>
      <c r="S353">
        <f t="shared" si="150"/>
        <v>1</v>
      </c>
      <c r="T353">
        <f t="shared" si="151"/>
        <v>1</v>
      </c>
      <c r="U353">
        <f t="shared" si="152"/>
        <v>1</v>
      </c>
      <c r="V353">
        <f t="shared" si="153"/>
        <v>4</v>
      </c>
      <c r="W353">
        <f t="shared" si="162"/>
        <v>4</v>
      </c>
      <c r="X353">
        <f t="shared" si="163"/>
        <v>1</v>
      </c>
      <c r="Y353">
        <f t="shared" si="154"/>
        <v>1</v>
      </c>
      <c r="Z353">
        <f t="shared" si="164"/>
        <v>1</v>
      </c>
      <c r="AA353">
        <f t="shared" si="155"/>
        <v>2</v>
      </c>
      <c r="AB353">
        <f t="shared" si="156"/>
        <v>3</v>
      </c>
      <c r="AC353">
        <f t="shared" si="165"/>
        <v>1.9158999999999997</v>
      </c>
      <c r="AD353">
        <f t="shared" si="166"/>
        <v>2</v>
      </c>
      <c r="AE353" t="str">
        <f t="shared" si="169"/>
        <v>Moderatly Suitable</v>
      </c>
      <c r="AF353" s="15">
        <f t="shared" si="167"/>
        <v>4.1000000000000002E-2</v>
      </c>
      <c r="AG353" t="str">
        <f t="shared" si="168"/>
        <v>Very Low</v>
      </c>
    </row>
    <row r="354" spans="1:33" x14ac:dyDescent="0.25">
      <c r="A354" t="str">
        <f>INDEX(Aquifer!A:A,MATCH(B354,Aquifer!C:C,0))</f>
        <v>assam</v>
      </c>
      <c r="B354" s="19" t="s">
        <v>92</v>
      </c>
      <c r="C354" s="12">
        <v>4.0828769942943</v>
      </c>
      <c r="D354" s="7">
        <f>INDEX(Aquifer!L:L,MATCH(B354,Aquifer!C:C,0))*100</f>
        <v>181.01346001583531</v>
      </c>
      <c r="E354" s="7">
        <v>8.3000000000000007</v>
      </c>
      <c r="F354" s="7">
        <v>26.461384403554888</v>
      </c>
      <c r="G354" s="1">
        <v>50.56</v>
      </c>
      <c r="H354" s="8">
        <v>0</v>
      </c>
      <c r="I354" s="8">
        <f>INDEX(Aquifer!H:H,MATCH(B354,Aquifer!C:C,0))</f>
        <v>9.58</v>
      </c>
      <c r="J354" s="8">
        <f>INDEX(surface_water_body!E:E,MATCH(B354,surface_water_body!A:A,0))</f>
        <v>0.28889337919855107</v>
      </c>
      <c r="K354" s="8">
        <f>INDEX(Aquifer!J:J,MATCH(B354,Aquifer!C:C,0))*100</f>
        <v>41.600790513833992</v>
      </c>
      <c r="L354" s="8">
        <f>(INDEX(Tariff!D:D,MATCH(Adaptation!A354,Tariff!A:A,0)))*100</f>
        <v>320</v>
      </c>
      <c r="N354" s="8">
        <v>2.5</v>
      </c>
      <c r="O354" s="1">
        <v>85.17</v>
      </c>
      <c r="Q354">
        <f t="shared" si="148"/>
        <v>2</v>
      </c>
      <c r="R354">
        <f t="shared" si="149"/>
        <v>3</v>
      </c>
      <c r="S354">
        <f t="shared" si="150"/>
        <v>1</v>
      </c>
      <c r="T354">
        <f t="shared" si="151"/>
        <v>1</v>
      </c>
      <c r="U354">
        <f t="shared" si="152"/>
        <v>3</v>
      </c>
      <c r="V354">
        <f t="shared" si="153"/>
        <v>4</v>
      </c>
      <c r="W354">
        <f t="shared" si="162"/>
        <v>4</v>
      </c>
      <c r="X354">
        <f t="shared" si="163"/>
        <v>1</v>
      </c>
      <c r="Y354">
        <f t="shared" si="154"/>
        <v>2</v>
      </c>
      <c r="Z354">
        <f t="shared" si="164"/>
        <v>4</v>
      </c>
      <c r="AA354">
        <f t="shared" si="155"/>
        <v>1</v>
      </c>
      <c r="AB354">
        <f t="shared" si="156"/>
        <v>4</v>
      </c>
      <c r="AC354">
        <f t="shared" si="165"/>
        <v>2.4989999999999997</v>
      </c>
      <c r="AD354">
        <f t="shared" si="166"/>
        <v>2</v>
      </c>
      <c r="AE354" t="str">
        <f t="shared" si="169"/>
        <v>Moderatly Suitable</v>
      </c>
      <c r="AF354" s="15">
        <f t="shared" si="167"/>
        <v>0.48599999999999999</v>
      </c>
      <c r="AG354" t="str">
        <f t="shared" si="168"/>
        <v>Moderate</v>
      </c>
    </row>
    <row r="355" spans="1:33" x14ac:dyDescent="0.25">
      <c r="A355" t="str">
        <f>INDEX(Aquifer!A:A,MATCH(B355,Aquifer!C:C,0))</f>
        <v>gujarat</v>
      </c>
      <c r="B355" s="19" t="s">
        <v>188</v>
      </c>
      <c r="C355" s="12">
        <v>5.3854382931971001</v>
      </c>
      <c r="D355" s="7">
        <f>INDEX(Aquifer!L:L,MATCH(B355,Aquifer!C:C,0))*100</f>
        <v>124.23691885283409</v>
      </c>
      <c r="E355" s="7">
        <v>68.2</v>
      </c>
      <c r="F355" s="7">
        <v>74.688593193186648</v>
      </c>
      <c r="G355" s="1">
        <v>84.63000000000001</v>
      </c>
      <c r="H355" s="8">
        <v>100</v>
      </c>
      <c r="I355" s="8">
        <f>INDEX(Aquifer!H:H,MATCH(B355,Aquifer!C:C,0))</f>
        <v>64.36</v>
      </c>
      <c r="J355" s="8">
        <f>INDEX(surface_water_body!E:E,MATCH(B355,surface_water_body!A:A,0))</f>
        <v>1.2913332647563873</v>
      </c>
      <c r="K355" s="8">
        <f>INDEX(Aquifer!J:J,MATCH(B355,Aquifer!C:C,0))*100</f>
        <v>71.823009283673244</v>
      </c>
      <c r="L355" s="8">
        <f>(INDEX(Tariff!D:D,MATCH(Adaptation!A639,Tariff!A:A,0)))*100</f>
        <v>10</v>
      </c>
      <c r="N355" s="8">
        <v>12</v>
      </c>
      <c r="O355" s="1">
        <v>75.3</v>
      </c>
      <c r="Q355">
        <f t="shared" si="148"/>
        <v>4</v>
      </c>
      <c r="R355">
        <f t="shared" si="149"/>
        <v>1</v>
      </c>
      <c r="S355">
        <f t="shared" si="150"/>
        <v>3</v>
      </c>
      <c r="T355">
        <f t="shared" si="151"/>
        <v>4</v>
      </c>
      <c r="U355">
        <f t="shared" si="152"/>
        <v>4</v>
      </c>
      <c r="V355">
        <f t="shared" si="153"/>
        <v>1</v>
      </c>
      <c r="W355">
        <f t="shared" si="162"/>
        <v>3</v>
      </c>
      <c r="X355">
        <f t="shared" si="163"/>
        <v>2</v>
      </c>
      <c r="Y355">
        <f t="shared" si="154"/>
        <v>3</v>
      </c>
      <c r="Z355">
        <f t="shared" si="164"/>
        <v>1</v>
      </c>
      <c r="AA355">
        <f t="shared" si="155"/>
        <v>3</v>
      </c>
      <c r="AB355">
        <f t="shared" si="156"/>
        <v>3</v>
      </c>
      <c r="AC355">
        <f t="shared" si="165"/>
        <v>2.6656000000000004</v>
      </c>
      <c r="AD355">
        <f t="shared" si="166"/>
        <v>3</v>
      </c>
      <c r="AE355" t="str">
        <f t="shared" si="169"/>
        <v>Highly Suitable</v>
      </c>
      <c r="AF355" s="15">
        <f t="shared" si="167"/>
        <v>0.75700000000000001</v>
      </c>
      <c r="AG355" t="str">
        <f t="shared" si="168"/>
        <v>High</v>
      </c>
    </row>
    <row r="356" spans="1:33" x14ac:dyDescent="0.25">
      <c r="A356" t="str">
        <f>INDEX(Aquifer!A:A,MATCH(B356,Aquifer!C:C,0))</f>
        <v>haryana</v>
      </c>
      <c r="B356" s="19" t="s">
        <v>214</v>
      </c>
      <c r="C356" s="12">
        <v>4.9158436839092001</v>
      </c>
      <c r="D356" s="7">
        <f>INDEX(Aquifer!L:L,MATCH(B356,Aquifer!C:C,0))*100</f>
        <v>127.36115643930046</v>
      </c>
      <c r="E356" s="7">
        <v>97.1</v>
      </c>
      <c r="F356" s="7">
        <v>67.078189300411523</v>
      </c>
      <c r="G356" s="1">
        <v>90.77</v>
      </c>
      <c r="H356" s="8">
        <v>99</v>
      </c>
      <c r="I356" s="8">
        <f>INDEX(Aquifer!H:H,MATCH(B356,Aquifer!C:C,0))</f>
        <v>132.81</v>
      </c>
      <c r="J356" s="8">
        <f>INDEX(surface_water_body!E:E,MATCH(B356,surface_water_body!A:A,0))</f>
        <v>0</v>
      </c>
      <c r="K356" s="8">
        <f>INDEX(Aquifer!J:J,MATCH(B356,Aquifer!C:C,0))*100</f>
        <v>83.37448068065676</v>
      </c>
      <c r="L356" s="8">
        <f>(INDEX(Tariff!D:D,MATCH(Adaptation!A513,Tariff!A:A,0)))*100</f>
        <v>235</v>
      </c>
      <c r="N356" s="8">
        <v>34.200000000000003</v>
      </c>
      <c r="O356" s="1">
        <v>73.38</v>
      </c>
      <c r="Q356">
        <f t="shared" si="148"/>
        <v>3</v>
      </c>
      <c r="R356">
        <f t="shared" si="149"/>
        <v>1</v>
      </c>
      <c r="S356">
        <f t="shared" si="150"/>
        <v>4</v>
      </c>
      <c r="T356">
        <f t="shared" si="151"/>
        <v>3</v>
      </c>
      <c r="U356">
        <f t="shared" si="152"/>
        <v>4</v>
      </c>
      <c r="V356">
        <f t="shared" si="153"/>
        <v>1</v>
      </c>
      <c r="W356">
        <f t="shared" si="162"/>
        <v>1</v>
      </c>
      <c r="X356">
        <f t="shared" si="163"/>
        <v>1</v>
      </c>
      <c r="Y356">
        <f t="shared" si="154"/>
        <v>4</v>
      </c>
      <c r="Z356">
        <f t="shared" si="164"/>
        <v>3</v>
      </c>
      <c r="AA356">
        <f t="shared" si="155"/>
        <v>4</v>
      </c>
      <c r="AB356">
        <f t="shared" si="156"/>
        <v>3</v>
      </c>
      <c r="AC356">
        <f t="shared" si="165"/>
        <v>2.6656000000000004</v>
      </c>
      <c r="AD356">
        <f t="shared" si="166"/>
        <v>3</v>
      </c>
      <c r="AE356" t="str">
        <f t="shared" si="169"/>
        <v>Highly Suitable</v>
      </c>
      <c r="AF356" s="15">
        <f t="shared" si="167"/>
        <v>0.75700000000000001</v>
      </c>
      <c r="AG356" t="str">
        <f t="shared" si="168"/>
        <v>High</v>
      </c>
    </row>
    <row r="357" spans="1:33" x14ac:dyDescent="0.25">
      <c r="A357" t="str">
        <f>INDEX(Aquifer!A:A,MATCH(B357,Aquifer!C:C,0))</f>
        <v>lakshadweep</v>
      </c>
      <c r="B357" s="19" t="s">
        <v>654</v>
      </c>
      <c r="C357" s="12">
        <v>5.5270000000000001</v>
      </c>
      <c r="D357" s="7">
        <f>INDEX(Aquifer!L:L,MATCH(B357,Aquifer!C:C,0))*100</f>
        <v>106.80970149253733</v>
      </c>
      <c r="E357" s="7">
        <v>0</v>
      </c>
      <c r="F357" s="7"/>
      <c r="G357" s="1">
        <v>100</v>
      </c>
      <c r="H357" s="8">
        <v>99</v>
      </c>
      <c r="I357" s="8">
        <f>INDEX(Aquifer!H:H,MATCH(B357,Aquifer!C:C,0))</f>
        <v>61.72</v>
      </c>
      <c r="J357" s="8">
        <f>INDEX(surface_water_body!E:E,MATCH(B357,surface_water_body!A:A,0))</f>
        <v>0</v>
      </c>
      <c r="K357" s="8">
        <f>INDEX(Aquifer!J:J,MATCH(B357,Aquifer!C:C,0))*100</f>
        <v>80.631816472358025</v>
      </c>
      <c r="L357" s="8">
        <f>(INDEX(Tariff!D:D,MATCH(Adaptation!A357,Tariff!A:A,0)))*100</f>
        <v>155</v>
      </c>
      <c r="N357" s="8">
        <v>4.116891635701049</v>
      </c>
      <c r="O357" s="1">
        <v>0</v>
      </c>
      <c r="Q357">
        <f t="shared" si="148"/>
        <v>4</v>
      </c>
      <c r="R357">
        <f t="shared" si="149"/>
        <v>1</v>
      </c>
      <c r="S357">
        <f t="shared" si="150"/>
        <v>1</v>
      </c>
      <c r="T357">
        <f t="shared" si="151"/>
        <v>1</v>
      </c>
      <c r="U357">
        <f t="shared" si="152"/>
        <v>4</v>
      </c>
      <c r="V357">
        <f t="shared" si="153"/>
        <v>1</v>
      </c>
      <c r="W357">
        <f t="shared" si="162"/>
        <v>3</v>
      </c>
      <c r="X357">
        <f t="shared" si="163"/>
        <v>1</v>
      </c>
      <c r="Y357">
        <f t="shared" si="154"/>
        <v>4</v>
      </c>
      <c r="Z357">
        <f t="shared" si="164"/>
        <v>3</v>
      </c>
      <c r="AA357">
        <f t="shared" si="155"/>
        <v>1</v>
      </c>
      <c r="AB357">
        <f t="shared" si="156"/>
        <v>1</v>
      </c>
      <c r="AC357">
        <f t="shared" si="165"/>
        <v>2.0825</v>
      </c>
      <c r="AD357">
        <f t="shared" si="166"/>
        <v>2</v>
      </c>
      <c r="AE357" t="str">
        <f t="shared" si="169"/>
        <v>Moderatly Suitable</v>
      </c>
      <c r="AF357" s="15">
        <f t="shared" si="167"/>
        <v>0.13400000000000001</v>
      </c>
      <c r="AG357" t="str">
        <f t="shared" si="168"/>
        <v>Very Low</v>
      </c>
    </row>
    <row r="358" spans="1:33" x14ac:dyDescent="0.25">
      <c r="A358" t="str">
        <f>INDEX(Aquifer!A:A,MATCH(B358,Aquifer!C:C,0))</f>
        <v>madhya pradesh</v>
      </c>
      <c r="B358" s="19" t="s">
        <v>475</v>
      </c>
      <c r="C358" s="12">
        <v>4.9818367146237001</v>
      </c>
      <c r="D358" s="7">
        <f>INDEX(Aquifer!L:L,MATCH(B358,Aquifer!C:C,0))*100</f>
        <v>146.81732036914963</v>
      </c>
      <c r="E358" s="7">
        <v>55.1</v>
      </c>
      <c r="F358" s="7">
        <v>58.691652470187393</v>
      </c>
      <c r="G358" s="1">
        <v>54.75</v>
      </c>
      <c r="H358" s="8">
        <v>78</v>
      </c>
      <c r="I358" s="8">
        <f>INDEX(Aquifer!H:H,MATCH(B358,Aquifer!C:C,0))</f>
        <v>32.65</v>
      </c>
      <c r="J358" s="8">
        <f>INDEX(surface_water_body!E:E,MATCH(B358,surface_water_body!A:A,0))</f>
        <v>0.27608188636505193</v>
      </c>
      <c r="K358" s="8">
        <f>INDEX(Aquifer!J:J,MATCH(B358,Aquifer!C:C,0))*100</f>
        <v>76.32635825374436</v>
      </c>
      <c r="L358" s="8">
        <f>(INDEX(Tariff!D:D,MATCH(Adaptation!A87,Tariff!A:A,0)))*100</f>
        <v>95</v>
      </c>
      <c r="N358" s="8">
        <v>15</v>
      </c>
      <c r="O358" s="1">
        <v>76.38</v>
      </c>
      <c r="Q358">
        <f t="shared" si="148"/>
        <v>3</v>
      </c>
      <c r="R358">
        <f t="shared" si="149"/>
        <v>2</v>
      </c>
      <c r="S358">
        <f t="shared" si="150"/>
        <v>3</v>
      </c>
      <c r="T358">
        <f t="shared" si="151"/>
        <v>3</v>
      </c>
      <c r="U358">
        <f t="shared" si="152"/>
        <v>3</v>
      </c>
      <c r="V358">
        <f t="shared" si="153"/>
        <v>1</v>
      </c>
      <c r="W358">
        <f t="shared" si="162"/>
        <v>4</v>
      </c>
      <c r="X358">
        <f t="shared" si="163"/>
        <v>1</v>
      </c>
      <c r="Y358">
        <f t="shared" si="154"/>
        <v>4</v>
      </c>
      <c r="Z358">
        <f t="shared" si="164"/>
        <v>2</v>
      </c>
      <c r="AA358">
        <f t="shared" si="155"/>
        <v>3</v>
      </c>
      <c r="AB358">
        <f t="shared" si="156"/>
        <v>3</v>
      </c>
      <c r="AC358">
        <f t="shared" si="165"/>
        <v>2.6656000000000004</v>
      </c>
      <c r="AD358">
        <f t="shared" si="166"/>
        <v>3</v>
      </c>
      <c r="AE358" t="str">
        <f t="shared" si="169"/>
        <v>Highly Suitable</v>
      </c>
      <c r="AF358" s="15">
        <f t="shared" si="167"/>
        <v>0.75700000000000001</v>
      </c>
      <c r="AG358" t="str">
        <f t="shared" si="168"/>
        <v>High</v>
      </c>
    </row>
    <row r="359" spans="1:33" x14ac:dyDescent="0.25">
      <c r="A359" t="str">
        <f>INDEX(Aquifer!A:A,MATCH(B359,Aquifer!C:C,0))</f>
        <v>jharkhand</v>
      </c>
      <c r="B359" s="19" t="s">
        <v>44</v>
      </c>
      <c r="C359" s="13">
        <v>5.07</v>
      </c>
      <c r="D359" s="7">
        <f>INDEX(Aquifer!L:L,MATCH(B359,Aquifer!C:C,0))*100</f>
        <v>130.5667874254996</v>
      </c>
      <c r="E359" s="7">
        <v>22</v>
      </c>
      <c r="F359" s="7">
        <v>38.690815744438105</v>
      </c>
      <c r="G359" s="1">
        <v>35.21</v>
      </c>
      <c r="H359" s="8">
        <v>2</v>
      </c>
      <c r="I359" s="8">
        <f>INDEX(Aquifer!H:H,MATCH(B359,Aquifer!C:C,0))</f>
        <v>29.2</v>
      </c>
      <c r="J359" s="8">
        <f>INDEX(surface_water_body!E:E,MATCH(B359,surface_water_body!A:A,0))</f>
        <v>2.3431096820379085</v>
      </c>
      <c r="K359" s="8">
        <f>INDEX(Aquifer!J:J,MATCH(B359,Aquifer!C:C,0))*100</f>
        <v>11.156744634801429</v>
      </c>
      <c r="L359" s="8">
        <f>(INDEX(Tariff!D:D,MATCH(Adaptation!A359,Tariff!A:A,0)))*100</f>
        <v>320</v>
      </c>
      <c r="N359" s="8">
        <v>7.2</v>
      </c>
      <c r="O359" s="1">
        <v>79.81</v>
      </c>
      <c r="Q359">
        <f t="shared" si="148"/>
        <v>3</v>
      </c>
      <c r="R359">
        <f t="shared" si="149"/>
        <v>1</v>
      </c>
      <c r="S359">
        <f t="shared" si="150"/>
        <v>1</v>
      </c>
      <c r="T359">
        <f t="shared" si="151"/>
        <v>2</v>
      </c>
      <c r="U359">
        <f t="shared" si="152"/>
        <v>2</v>
      </c>
      <c r="V359">
        <f t="shared" si="153"/>
        <v>4</v>
      </c>
      <c r="W359">
        <f t="shared" si="162"/>
        <v>4</v>
      </c>
      <c r="X359">
        <f t="shared" si="163"/>
        <v>2</v>
      </c>
      <c r="Y359">
        <f t="shared" si="154"/>
        <v>1</v>
      </c>
      <c r="Z359">
        <f t="shared" si="164"/>
        <v>4</v>
      </c>
      <c r="AA359">
        <f t="shared" si="155"/>
        <v>2</v>
      </c>
      <c r="AB359">
        <f t="shared" si="156"/>
        <v>3</v>
      </c>
      <c r="AC359">
        <f t="shared" si="165"/>
        <v>2.4157000000000002</v>
      </c>
      <c r="AD359">
        <f t="shared" si="166"/>
        <v>2</v>
      </c>
      <c r="AE359" t="str">
        <f t="shared" si="169"/>
        <v>Moderatly Suitable</v>
      </c>
      <c r="AF359" s="15">
        <f t="shared" si="167"/>
        <v>0.41199999999999998</v>
      </c>
      <c r="AG359" t="str">
        <f t="shared" si="168"/>
        <v>Moderate</v>
      </c>
    </row>
    <row r="360" spans="1:33" x14ac:dyDescent="0.25">
      <c r="A360" t="str">
        <f>INDEX(Aquifer!A:A,MATCH(B360,Aquifer!C:C,0))</f>
        <v>madhya pradesh</v>
      </c>
      <c r="B360" s="19" t="s">
        <v>165</v>
      </c>
      <c r="C360" s="12">
        <v>5.2305936910449997</v>
      </c>
      <c r="D360" s="7">
        <f>INDEX(Aquifer!L:L,MATCH(B360,Aquifer!C:C,0))*100</f>
        <v>197.35405044393809</v>
      </c>
      <c r="E360" s="7">
        <v>47</v>
      </c>
      <c r="F360" s="7">
        <v>71.032357473035432</v>
      </c>
      <c r="G360" s="1">
        <v>74.06</v>
      </c>
      <c r="H360" s="8">
        <v>96</v>
      </c>
      <c r="I360" s="8">
        <f>INDEX(Aquifer!H:H,MATCH(B360,Aquifer!C:C,0))</f>
        <v>78.3</v>
      </c>
      <c r="J360" s="8">
        <f>INDEX(surface_water_body!E:E,MATCH(B360,surface_water_body!A:A,0))</f>
        <v>2.3444031483823253</v>
      </c>
      <c r="K360" s="8">
        <f>INDEX(Aquifer!J:J,MATCH(B360,Aquifer!C:C,0))*100</f>
        <v>54.960414567439187</v>
      </c>
      <c r="L360" s="8">
        <f>(INDEX(Tariff!D:D,MATCH(Adaptation!A90,Tariff!A:A,0)))*100</f>
        <v>167</v>
      </c>
      <c r="N360" s="8">
        <v>11.3</v>
      </c>
      <c r="O360" s="1">
        <v>68.47999999999999</v>
      </c>
      <c r="Q360">
        <f t="shared" si="148"/>
        <v>3</v>
      </c>
      <c r="R360">
        <f t="shared" si="149"/>
        <v>3</v>
      </c>
      <c r="S360">
        <f t="shared" si="150"/>
        <v>2</v>
      </c>
      <c r="T360">
        <f t="shared" si="151"/>
        <v>4</v>
      </c>
      <c r="U360">
        <f t="shared" si="152"/>
        <v>3</v>
      </c>
      <c r="V360">
        <f t="shared" si="153"/>
        <v>1</v>
      </c>
      <c r="W360">
        <f t="shared" si="162"/>
        <v>2</v>
      </c>
      <c r="X360">
        <f t="shared" si="163"/>
        <v>2</v>
      </c>
      <c r="Y360">
        <f t="shared" si="154"/>
        <v>3</v>
      </c>
      <c r="Z360">
        <f t="shared" si="164"/>
        <v>3</v>
      </c>
      <c r="AA360">
        <f t="shared" si="155"/>
        <v>3</v>
      </c>
      <c r="AB360">
        <f t="shared" si="156"/>
        <v>3</v>
      </c>
      <c r="AC360">
        <f t="shared" si="165"/>
        <v>2.6656000000000004</v>
      </c>
      <c r="AD360">
        <f t="shared" si="166"/>
        <v>3</v>
      </c>
      <c r="AE360" t="str">
        <f t="shared" si="169"/>
        <v>Highly Suitable</v>
      </c>
      <c r="AF360" s="15">
        <f t="shared" si="167"/>
        <v>0.75700000000000001</v>
      </c>
      <c r="AG360" t="str">
        <f t="shared" si="168"/>
        <v>High</v>
      </c>
    </row>
    <row r="361" spans="1:33" x14ac:dyDescent="0.25">
      <c r="A361" t="str">
        <f>INDEX(Aquifer!A:A,MATCH(B361,Aquifer!C:C,0))</f>
        <v>mizoram</v>
      </c>
      <c r="B361" s="19" t="s">
        <v>16</v>
      </c>
      <c r="C361" s="13">
        <v>4.8600000000000003</v>
      </c>
      <c r="D361" s="7">
        <f>INDEX(Aquifer!L:L,MATCH(B361,Aquifer!C:C,0))*100</f>
        <v>100</v>
      </c>
      <c r="E361" s="7">
        <v>20.2</v>
      </c>
      <c r="F361" s="7">
        <v>43.796702084055866</v>
      </c>
      <c r="G361" s="1">
        <v>0</v>
      </c>
      <c r="H361" s="8">
        <v>0</v>
      </c>
      <c r="I361" s="8">
        <f>INDEX(Aquifer!H:H,MATCH(B361,Aquifer!C:C,0))</f>
        <v>3.4</v>
      </c>
      <c r="J361" s="8">
        <f>INDEX(surface_water_body!E:E,MATCH(B361,surface_water_body!A:A,0))</f>
        <v>6.9303570026439023E-3</v>
      </c>
      <c r="K361" s="8">
        <f>INDEX(Aquifer!J:J,MATCH(B361,Aquifer!C:C,0))*100</f>
        <v>5.3824271159084027</v>
      </c>
      <c r="L361" s="8">
        <f>(INDEX(Tariff!D:D,MATCH(Adaptation!A361,Tariff!A:A,0)))*100</f>
        <v>95</v>
      </c>
      <c r="N361" s="8">
        <v>1.7934101257969246</v>
      </c>
      <c r="O361" s="1">
        <v>88.17</v>
      </c>
      <c r="Q361">
        <f t="shared" ref="Q361:Q424" si="170">IF(C361&lt;3.75,1,IF(C361&lt;4.5,2,IF(C361&lt;5.25,3,4)))</f>
        <v>3</v>
      </c>
      <c r="R361">
        <f t="shared" ref="R361:R424" si="171">IF(D361&lt;140,1,IF(D361&lt;180,2,IF(D361&lt;220,3,4)))</f>
        <v>1</v>
      </c>
      <c r="S361">
        <f t="shared" ref="S361:S424" si="172">IF(E361&lt;25,1,IF(E361&lt;50,2,IF(E361&lt;75,3,4)))</f>
        <v>1</v>
      </c>
      <c r="T361">
        <f t="shared" ref="T361:T424" si="173">IF(F361&lt;28.5,1,IF(F361&lt;48,2,IF(F361&lt;67.5,3,4)))</f>
        <v>2</v>
      </c>
      <c r="U361">
        <f t="shared" ref="U361:U424" si="174">IF(G361&lt;25,1,IF(G361&lt;50,2,IF(G361&lt;75,3,4)))</f>
        <v>1</v>
      </c>
      <c r="V361">
        <f t="shared" ref="V361:V424" si="175">IF(H361&lt;25,4,IF(H361&lt;50,3,IF(H361&lt;75,2,1)))</f>
        <v>4</v>
      </c>
      <c r="W361">
        <f t="shared" si="162"/>
        <v>4</v>
      </c>
      <c r="X361">
        <f t="shared" si="163"/>
        <v>1</v>
      </c>
      <c r="Y361">
        <f t="shared" ref="Y361:Y424" si="176">IF(K361&lt;25,1,IF(K361&lt;50,2,IF(K361&lt;75,3,4)))</f>
        <v>1</v>
      </c>
      <c r="Z361">
        <f t="shared" si="164"/>
        <v>2</v>
      </c>
      <c r="AA361">
        <f t="shared" ref="AA361:AA424" si="177">IF(N361&lt;5,1,IF(N361&lt;10,2,IF(N361&lt;20,3,4)))</f>
        <v>1</v>
      </c>
      <c r="AB361">
        <f t="shared" ref="AB361:AB424" si="178">IF(O361&lt;35,1,IF(O361&lt;60,2,IF(O361&lt;80,3,4)))</f>
        <v>4</v>
      </c>
      <c r="AC361">
        <f t="shared" si="165"/>
        <v>2.0824999999999996</v>
      </c>
      <c r="AD361">
        <f t="shared" si="166"/>
        <v>2</v>
      </c>
      <c r="AE361" t="str">
        <f t="shared" si="169"/>
        <v>Moderatly Suitable</v>
      </c>
      <c r="AF361" s="15">
        <f t="shared" si="167"/>
        <v>0.11799999999999999</v>
      </c>
      <c r="AG361" t="str">
        <f t="shared" si="168"/>
        <v>Very Low</v>
      </c>
    </row>
    <row r="362" spans="1:33" x14ac:dyDescent="0.25">
      <c r="A362" t="str">
        <f>INDEX(Aquifer!A:A,MATCH(B362,Aquifer!C:C,0))</f>
        <v>jammu and kashmir</v>
      </c>
      <c r="B362" s="19" t="s">
        <v>622</v>
      </c>
      <c r="C362" s="13">
        <v>4.0999999999999996</v>
      </c>
      <c r="D362" s="7" t="e">
        <f>INDEX(Aquifer!L:L,MATCH(B362,Aquifer!C:C,0))*100</f>
        <v>#N/A</v>
      </c>
      <c r="E362" s="7">
        <v>100</v>
      </c>
      <c r="F362" s="7">
        <v>62.484788781364088</v>
      </c>
      <c r="G362" s="1">
        <v>1.0699999999999998</v>
      </c>
      <c r="H362" s="8">
        <v>0</v>
      </c>
      <c r="I362" s="8">
        <f>INDEX(Aquifer!H:H,MATCH(B362,Aquifer!C:C,0))</f>
        <v>43.67</v>
      </c>
      <c r="J362" s="8">
        <f>INDEX(surface_water_body!E:E,MATCH(B362,surface_water_body!A:A,0))</f>
        <v>1.2679887849415402E-3</v>
      </c>
      <c r="K362" s="8" t="e">
        <f>INDEX(Aquifer!J:J,MATCH(B362,Aquifer!C:C,0))*100</f>
        <v>#N/A</v>
      </c>
      <c r="L362" s="8">
        <f>(INDEX(Tariff!D:D,MATCH(Adaptation!A362,Tariff!A:A,0)))*100</f>
        <v>290</v>
      </c>
      <c r="N362" s="8">
        <v>20.7</v>
      </c>
      <c r="O362" s="1">
        <v>93.740000000000009</v>
      </c>
      <c r="Q362">
        <f t="shared" si="170"/>
        <v>2</v>
      </c>
      <c r="R362" t="e">
        <f t="shared" si="171"/>
        <v>#N/A</v>
      </c>
      <c r="S362">
        <f t="shared" si="172"/>
        <v>4</v>
      </c>
      <c r="T362">
        <f t="shared" si="173"/>
        <v>3</v>
      </c>
      <c r="U362">
        <f t="shared" si="174"/>
        <v>1</v>
      </c>
      <c r="V362">
        <f t="shared" si="175"/>
        <v>4</v>
      </c>
      <c r="W362">
        <f t="shared" si="162"/>
        <v>4</v>
      </c>
      <c r="X362">
        <f t="shared" si="163"/>
        <v>1</v>
      </c>
      <c r="Y362" t="e">
        <f t="shared" si="176"/>
        <v>#N/A</v>
      </c>
      <c r="Z362">
        <f t="shared" si="164"/>
        <v>3</v>
      </c>
      <c r="AA362">
        <f t="shared" si="177"/>
        <v>4</v>
      </c>
      <c r="AB362">
        <f t="shared" si="178"/>
        <v>4</v>
      </c>
      <c r="AE362" t="str">
        <f t="shared" si="169"/>
        <v>Very Highly Suitable</v>
      </c>
      <c r="AF362" s="15"/>
      <c r="AG362" t="s">
        <v>95</v>
      </c>
    </row>
    <row r="363" spans="1:33" x14ac:dyDescent="0.25">
      <c r="A363" t="str">
        <f>INDEX(Aquifer!A:A,MATCH(B363,Aquifer!C:C,0))</f>
        <v>madhya pradesh</v>
      </c>
      <c r="B363" s="19" t="s">
        <v>634</v>
      </c>
      <c r="C363" s="12">
        <v>5.1771723536997003</v>
      </c>
      <c r="D363" s="7">
        <f>INDEX(Aquifer!L:L,MATCH(B363,Aquifer!C:C,0))*100</f>
        <v>199.73499292262844</v>
      </c>
      <c r="E363" s="7">
        <v>42.1</v>
      </c>
      <c r="F363" s="7">
        <v>67.1947782228156</v>
      </c>
      <c r="G363" s="1">
        <v>75.36</v>
      </c>
      <c r="H363" s="8">
        <v>94</v>
      </c>
      <c r="I363" s="8">
        <f>INDEX(Aquifer!H:H,MATCH(B363,Aquifer!C:C,0))</f>
        <v>65.42</v>
      </c>
      <c r="J363" s="8">
        <f>INDEX(surface_water_body!E:E,MATCH(B363,surface_water_body!A:A,0))</f>
        <v>1.8987523900629553</v>
      </c>
      <c r="K363" s="8">
        <f>INDEX(Aquifer!J:J,MATCH(B363,Aquifer!C:C,0))*100</f>
        <v>55.091444621081855</v>
      </c>
      <c r="L363" s="8">
        <f>(INDEX(Tariff!D:D,MATCH(Adaptation!A123,Tariff!A:A,0)))*100</f>
        <v>135</v>
      </c>
      <c r="N363" s="8">
        <v>10.4</v>
      </c>
      <c r="O363" s="1">
        <v>74.84</v>
      </c>
      <c r="Q363">
        <f t="shared" si="170"/>
        <v>3</v>
      </c>
      <c r="R363">
        <f t="shared" si="171"/>
        <v>3</v>
      </c>
      <c r="S363">
        <f t="shared" si="172"/>
        <v>2</v>
      </c>
      <c r="T363">
        <f t="shared" si="173"/>
        <v>3</v>
      </c>
      <c r="U363">
        <f t="shared" si="174"/>
        <v>4</v>
      </c>
      <c r="V363">
        <f t="shared" si="175"/>
        <v>1</v>
      </c>
      <c r="W363">
        <f t="shared" si="162"/>
        <v>3</v>
      </c>
      <c r="X363">
        <f t="shared" si="163"/>
        <v>2</v>
      </c>
      <c r="Y363">
        <f t="shared" si="176"/>
        <v>3</v>
      </c>
      <c r="Z363">
        <f t="shared" si="164"/>
        <v>2</v>
      </c>
      <c r="AA363">
        <f t="shared" si="177"/>
        <v>3</v>
      </c>
      <c r="AB363">
        <f t="shared" si="178"/>
        <v>3</v>
      </c>
      <c r="AC363">
        <f t="shared" ref="AC363:AC407" si="179">0.0833*Q363+R363*0.0833+S363*0.0833+T363*0.0833+V363*0.0833+W363*0.0833+X363*0.0833+Y363*0.0833+Z363*0.0833+U363*0.0833+AA363*0.0833+AB363*0.0833</f>
        <v>2.6656000000000004</v>
      </c>
      <c r="AD363">
        <f t="shared" ref="AD363:AD407" si="180">IF(AC363&lt;=1.5,1,IF(AC363&lt;=2.5,2,IF(AC363&lt;3.5,3,4)))</f>
        <v>3</v>
      </c>
      <c r="AE363" t="str">
        <f t="shared" si="169"/>
        <v>Highly Suitable</v>
      </c>
      <c r="AF363" s="15">
        <f t="shared" ref="AF363:AF407" si="181">_xlfn.PERCENTRANK.INC(AC:AC,AC363)</f>
        <v>0.75700000000000001</v>
      </c>
      <c r="AG363" t="str">
        <f t="shared" ref="AG363:AG407" si="182">IF(AF363&gt;0.8, "Very High", IF(AND(AF363&lt;=0.8,AF363&gt;0.6), "High", IF(AND(AF363&lt;=0.6, AF363&gt;0.4),"Moderate",IF(AND(AF363&lt;=0.4, AF363&gt;0.2),"Low", "Very Low"))))</f>
        <v>High</v>
      </c>
    </row>
    <row r="364" spans="1:33" x14ac:dyDescent="0.25">
      <c r="A364" t="str">
        <f>INDEX(Aquifer!A:A,MATCH(B364,Aquifer!C:C,0))</f>
        <v>arunachal pradesh</v>
      </c>
      <c r="B364" s="19" t="s">
        <v>158</v>
      </c>
      <c r="C364" s="12">
        <v>3.6120440699779999</v>
      </c>
      <c r="D364" s="7">
        <f>INDEX(Aquifer!L:L,MATCH(B364,Aquifer!C:C,0))*100</f>
        <v>163.92727272727271</v>
      </c>
      <c r="E364" s="7">
        <v>9</v>
      </c>
      <c r="F364" s="7">
        <v>16.638187221396731</v>
      </c>
      <c r="G364" s="1">
        <v>5.08</v>
      </c>
      <c r="H364" s="8">
        <v>83</v>
      </c>
      <c r="I364" s="8">
        <f>INDEX(Aquifer!H:H,MATCH(B364,Aquifer!C:C,0))</f>
        <v>0.37</v>
      </c>
      <c r="J364" s="8">
        <f>INDEX(surface_water_body!E:E,MATCH(B364,surface_water_body!A:A,0))</f>
        <v>5.9197647102141775E-3</v>
      </c>
      <c r="K364" s="8">
        <f>INDEX(Aquifer!J:J,MATCH(B364,Aquifer!C:C,0))*100</f>
        <v>68.941504178272979</v>
      </c>
      <c r="L364" s="8">
        <f>(INDEX(Tariff!D:D,MATCH(Adaptation!A364,Tariff!A:A,0)))*100</f>
        <v>0</v>
      </c>
      <c r="N364" s="8">
        <v>3.3</v>
      </c>
      <c r="O364" s="1">
        <v>53.870000000000005</v>
      </c>
      <c r="Q364">
        <f t="shared" si="170"/>
        <v>1</v>
      </c>
      <c r="R364">
        <f t="shared" si="171"/>
        <v>2</v>
      </c>
      <c r="S364">
        <f t="shared" si="172"/>
        <v>1</v>
      </c>
      <c r="T364">
        <f t="shared" si="173"/>
        <v>1</v>
      </c>
      <c r="U364">
        <f t="shared" si="174"/>
        <v>1</v>
      </c>
      <c r="V364">
        <f t="shared" si="175"/>
        <v>1</v>
      </c>
      <c r="W364">
        <f t="shared" si="162"/>
        <v>4</v>
      </c>
      <c r="X364">
        <f t="shared" si="163"/>
        <v>1</v>
      </c>
      <c r="Y364">
        <f t="shared" si="176"/>
        <v>3</v>
      </c>
      <c r="Z364">
        <f t="shared" si="164"/>
        <v>1</v>
      </c>
      <c r="AA364">
        <f t="shared" si="177"/>
        <v>1</v>
      </c>
      <c r="AB364">
        <f t="shared" si="178"/>
        <v>2</v>
      </c>
      <c r="AC364">
        <f t="shared" si="179"/>
        <v>1.5826999999999998</v>
      </c>
      <c r="AD364">
        <f t="shared" si="180"/>
        <v>2</v>
      </c>
      <c r="AE364" t="str">
        <f t="shared" si="169"/>
        <v>Moderatly Suitable</v>
      </c>
      <c r="AF364" s="15">
        <f t="shared" si="181"/>
        <v>6.0000000000000001E-3</v>
      </c>
      <c r="AG364" t="str">
        <f t="shared" si="182"/>
        <v>Very Low</v>
      </c>
    </row>
    <row r="365" spans="1:33" x14ac:dyDescent="0.25">
      <c r="A365" t="str">
        <f>INDEX(Aquifer!A:A,MATCH(B365,Aquifer!C:C,0))</f>
        <v>arunachal pradesh</v>
      </c>
      <c r="B365" s="19" t="s">
        <v>103</v>
      </c>
      <c r="C365" s="13">
        <v>4.04</v>
      </c>
      <c r="D365" s="7">
        <f>INDEX(Aquifer!L:L,MATCH(B365,Aquifer!C:C,0))*100</f>
        <v>116.85406698564593</v>
      </c>
      <c r="E365" s="7">
        <v>0</v>
      </c>
      <c r="F365" s="7">
        <v>19.297526817640048</v>
      </c>
      <c r="G365" s="1">
        <v>0.6</v>
      </c>
      <c r="H365" s="8">
        <v>0</v>
      </c>
      <c r="I365" s="8">
        <f>INDEX(Aquifer!H:H,MATCH(B365,Aquifer!C:C,0))</f>
        <v>0</v>
      </c>
      <c r="J365" s="8">
        <f>INDEX(surface_water_body!E:E,MATCH(B365,surface_water_body!A:A,0))</f>
        <v>2.829780235249562E-2</v>
      </c>
      <c r="K365" s="8">
        <f>INDEX(Aquifer!J:J,MATCH(B365,Aquifer!C:C,0))*100</f>
        <v>22.378670664132557</v>
      </c>
      <c r="L365" s="8">
        <f>(INDEX(Tariff!D:D,MATCH(Adaptation!A365,Tariff!A:A,0)))*100</f>
        <v>0</v>
      </c>
      <c r="N365" s="8">
        <v>4.426387870396904</v>
      </c>
      <c r="O365" s="1">
        <v>29.33</v>
      </c>
      <c r="Q365">
        <f t="shared" si="170"/>
        <v>2</v>
      </c>
      <c r="R365">
        <f t="shared" si="171"/>
        <v>1</v>
      </c>
      <c r="S365">
        <f t="shared" si="172"/>
        <v>1</v>
      </c>
      <c r="T365">
        <f t="shared" si="173"/>
        <v>1</v>
      </c>
      <c r="U365">
        <f t="shared" si="174"/>
        <v>1</v>
      </c>
      <c r="V365">
        <f t="shared" si="175"/>
        <v>4</v>
      </c>
      <c r="W365">
        <f t="shared" si="162"/>
        <v>4</v>
      </c>
      <c r="X365">
        <f t="shared" si="163"/>
        <v>1</v>
      </c>
      <c r="Y365">
        <f t="shared" si="176"/>
        <v>1</v>
      </c>
      <c r="Z365">
        <f t="shared" si="164"/>
        <v>1</v>
      </c>
      <c r="AA365">
        <f t="shared" si="177"/>
        <v>1</v>
      </c>
      <c r="AB365">
        <f t="shared" si="178"/>
        <v>1</v>
      </c>
      <c r="AC365">
        <f t="shared" si="179"/>
        <v>1.5826999999999996</v>
      </c>
      <c r="AD365">
        <f t="shared" si="180"/>
        <v>2</v>
      </c>
      <c r="AE365" t="str">
        <f t="shared" si="169"/>
        <v>Moderatly Suitable</v>
      </c>
      <c r="AF365" s="15">
        <f t="shared" si="181"/>
        <v>3.0000000000000001E-3</v>
      </c>
      <c r="AG365" t="str">
        <f t="shared" si="182"/>
        <v>Very Low</v>
      </c>
    </row>
    <row r="366" spans="1:33" x14ac:dyDescent="0.25">
      <c r="A366" t="str">
        <f>INDEX(Aquifer!A:A,MATCH(B366,Aquifer!C:C,0))</f>
        <v>nagaland</v>
      </c>
      <c r="B366" s="19" t="s">
        <v>84</v>
      </c>
      <c r="C366" s="13">
        <v>4.0999999999999996</v>
      </c>
      <c r="D366" s="7">
        <f>INDEX(Aquifer!L:L,MATCH(B366,Aquifer!C:C,0))*100</f>
        <v>140.66439624783413</v>
      </c>
      <c r="E366" s="7">
        <v>12.2</v>
      </c>
      <c r="F366" s="7">
        <v>30.257389336727481</v>
      </c>
      <c r="G366" s="1">
        <v>0.24</v>
      </c>
      <c r="H366" s="8">
        <v>0</v>
      </c>
      <c r="I366" s="8">
        <f>INDEX(Aquifer!H:H,MATCH(B366,Aquifer!C:C,0))</f>
        <v>0.87</v>
      </c>
      <c r="J366" s="8">
        <f>INDEX(surface_water_body!E:E,MATCH(B366,surface_water_body!A:A,0))</f>
        <v>2.466685673917857E-2</v>
      </c>
      <c r="K366" s="8">
        <f>INDEX(Aquifer!J:J,MATCH(B366,Aquifer!C:C,0))*100</f>
        <v>15.721988427143611</v>
      </c>
      <c r="L366" s="8">
        <f>(INDEX(Tariff!D:D,MATCH(Adaptation!A366,Tariff!A:A,0)))*100</f>
        <v>167</v>
      </c>
      <c r="N366" s="8">
        <v>2.594509750913526</v>
      </c>
      <c r="O366" s="1">
        <v>35.1</v>
      </c>
      <c r="Q366">
        <f t="shared" si="170"/>
        <v>2</v>
      </c>
      <c r="R366">
        <f t="shared" si="171"/>
        <v>2</v>
      </c>
      <c r="S366">
        <f t="shared" si="172"/>
        <v>1</v>
      </c>
      <c r="T366">
        <f t="shared" si="173"/>
        <v>2</v>
      </c>
      <c r="U366">
        <f t="shared" si="174"/>
        <v>1</v>
      </c>
      <c r="V366">
        <f t="shared" si="175"/>
        <v>4</v>
      </c>
      <c r="W366">
        <f t="shared" si="162"/>
        <v>4</v>
      </c>
      <c r="X366">
        <f t="shared" si="163"/>
        <v>1</v>
      </c>
      <c r="Y366">
        <f t="shared" si="176"/>
        <v>1</v>
      </c>
      <c r="Z366">
        <f t="shared" si="164"/>
        <v>3</v>
      </c>
      <c r="AA366">
        <f t="shared" si="177"/>
        <v>1</v>
      </c>
      <c r="AB366">
        <f t="shared" si="178"/>
        <v>2</v>
      </c>
      <c r="AC366">
        <f t="shared" si="179"/>
        <v>1.9991999999999996</v>
      </c>
      <c r="AD366">
        <f t="shared" si="180"/>
        <v>2</v>
      </c>
      <c r="AE366" t="str">
        <f t="shared" si="169"/>
        <v>Moderatly Suitable</v>
      </c>
      <c r="AF366" s="15">
        <f t="shared" si="181"/>
        <v>7.2999999999999995E-2</v>
      </c>
      <c r="AG366" t="str">
        <f t="shared" si="182"/>
        <v>Very Low</v>
      </c>
    </row>
    <row r="367" spans="1:33" x14ac:dyDescent="0.25">
      <c r="A367" t="str">
        <f>INDEX(Aquifer!A:A,MATCH(B367,Aquifer!C:C,0))</f>
        <v>arunachal pradesh</v>
      </c>
      <c r="B367" s="19" t="s">
        <v>117</v>
      </c>
      <c r="C367" s="13">
        <v>3.4</v>
      </c>
      <c r="D367" s="7">
        <f>INDEX(Aquifer!L:L,MATCH(B367,Aquifer!C:C,0))*100</f>
        <v>141.27435642156166</v>
      </c>
      <c r="E367" s="7">
        <v>13.6</v>
      </c>
      <c r="F367" s="7">
        <v>16.960464489869214</v>
      </c>
      <c r="G367" s="1">
        <v>0.16</v>
      </c>
      <c r="H367" s="8">
        <v>0</v>
      </c>
      <c r="I367" s="8">
        <f>INDEX(Aquifer!H:H,MATCH(B367,Aquifer!C:C,0))</f>
        <v>0.19</v>
      </c>
      <c r="J367" s="8">
        <f>INDEX(surface_water_body!E:E,MATCH(B367,surface_water_body!A:A,0))</f>
        <v>0</v>
      </c>
      <c r="K367" s="8">
        <f>INDEX(Aquifer!J:J,MATCH(B367,Aquifer!C:C,0))*100</f>
        <v>80.503792757979113</v>
      </c>
      <c r="L367" s="8">
        <f>(INDEX(Tariff!D:D,MATCH(Adaptation!A367,Tariff!A:A,0)))*100</f>
        <v>0</v>
      </c>
      <c r="N367" s="8">
        <v>5.9329450036009579</v>
      </c>
      <c r="O367" s="1">
        <v>14.530000000000001</v>
      </c>
      <c r="Q367">
        <f t="shared" si="170"/>
        <v>1</v>
      </c>
      <c r="R367">
        <f t="shared" si="171"/>
        <v>2</v>
      </c>
      <c r="S367">
        <f t="shared" si="172"/>
        <v>1</v>
      </c>
      <c r="T367">
        <f t="shared" si="173"/>
        <v>1</v>
      </c>
      <c r="U367">
        <f t="shared" si="174"/>
        <v>1</v>
      </c>
      <c r="V367">
        <f t="shared" si="175"/>
        <v>4</v>
      </c>
      <c r="W367">
        <f t="shared" si="162"/>
        <v>4</v>
      </c>
      <c r="X367">
        <f t="shared" si="163"/>
        <v>1</v>
      </c>
      <c r="Y367">
        <f t="shared" si="176"/>
        <v>4</v>
      </c>
      <c r="Z367">
        <f t="shared" si="164"/>
        <v>1</v>
      </c>
      <c r="AA367">
        <f t="shared" si="177"/>
        <v>2</v>
      </c>
      <c r="AB367">
        <f t="shared" si="178"/>
        <v>1</v>
      </c>
      <c r="AC367">
        <f t="shared" si="179"/>
        <v>1.9158999999999997</v>
      </c>
      <c r="AD367">
        <f t="shared" si="180"/>
        <v>2</v>
      </c>
      <c r="AE367" t="str">
        <f t="shared" si="169"/>
        <v>Moderatly Suitable</v>
      </c>
      <c r="AF367" s="15">
        <f t="shared" si="181"/>
        <v>4.1000000000000002E-2</v>
      </c>
      <c r="AG367" t="str">
        <f t="shared" si="182"/>
        <v>Very Low</v>
      </c>
    </row>
    <row r="368" spans="1:33" x14ac:dyDescent="0.25">
      <c r="A368" t="str">
        <f>INDEX(Aquifer!A:A,MATCH(B368,Aquifer!C:C,0))</f>
        <v>arunachal pradesh</v>
      </c>
      <c r="B368" s="19" t="s">
        <v>46</v>
      </c>
      <c r="C368" s="12">
        <v>3.3840887415154999</v>
      </c>
      <c r="D368" s="7">
        <f>INDEX(Aquifer!L:L,MATCH(B368,Aquifer!C:C,0))*100</f>
        <v>110.23164296574546</v>
      </c>
      <c r="E368" s="7">
        <v>24</v>
      </c>
      <c r="F368" s="7">
        <v>21.961049749253917</v>
      </c>
      <c r="G368" s="1">
        <v>0.26</v>
      </c>
      <c r="H368" s="8">
        <v>0</v>
      </c>
      <c r="I368" s="8">
        <f>INDEX(Aquifer!H:H,MATCH(B368,Aquifer!C:C,0))</f>
        <v>2.23</v>
      </c>
      <c r="J368" s="8">
        <f>INDEX(surface_water_body!E:E,MATCH(B368,surface_water_body!A:A,0))</f>
        <v>0</v>
      </c>
      <c r="K368" s="8">
        <f>INDEX(Aquifer!J:J,MATCH(B368,Aquifer!C:C,0))*100</f>
        <v>65.914048222602133</v>
      </c>
      <c r="L368" s="8">
        <f>(INDEX(Tariff!D:D,MATCH(Adaptation!A368,Tariff!A:A,0)))*100</f>
        <v>155</v>
      </c>
      <c r="N368" s="8">
        <v>2.8394860051379363</v>
      </c>
      <c r="O368" s="1">
        <v>59.72</v>
      </c>
      <c r="Q368">
        <f t="shared" si="170"/>
        <v>1</v>
      </c>
      <c r="R368">
        <f t="shared" si="171"/>
        <v>1</v>
      </c>
      <c r="S368">
        <f t="shared" si="172"/>
        <v>1</v>
      </c>
      <c r="T368">
        <f t="shared" si="173"/>
        <v>1</v>
      </c>
      <c r="U368">
        <f t="shared" si="174"/>
        <v>1</v>
      </c>
      <c r="V368">
        <f t="shared" si="175"/>
        <v>4</v>
      </c>
      <c r="W368">
        <f t="shared" si="162"/>
        <v>4</v>
      </c>
      <c r="X368">
        <f t="shared" si="163"/>
        <v>1</v>
      </c>
      <c r="Y368">
        <f t="shared" si="176"/>
        <v>3</v>
      </c>
      <c r="Z368">
        <f t="shared" si="164"/>
        <v>3</v>
      </c>
      <c r="AA368">
        <f t="shared" si="177"/>
        <v>1</v>
      </c>
      <c r="AB368">
        <f t="shared" si="178"/>
        <v>2</v>
      </c>
      <c r="AC368">
        <f t="shared" si="179"/>
        <v>1.9158999999999999</v>
      </c>
      <c r="AD368">
        <f t="shared" si="180"/>
        <v>2</v>
      </c>
      <c r="AE368" t="str">
        <f t="shared" si="169"/>
        <v>Moderatly Suitable</v>
      </c>
      <c r="AF368" s="15">
        <f t="shared" si="181"/>
        <v>5.6000000000000001E-2</v>
      </c>
      <c r="AG368" t="str">
        <f t="shared" si="182"/>
        <v>Very Low</v>
      </c>
    </row>
    <row r="369" spans="1:37" x14ac:dyDescent="0.25">
      <c r="A369" t="str">
        <f>INDEX(Aquifer!A:A,MATCH(B369,Aquifer!C:C,0))</f>
        <v>madhya pradesh</v>
      </c>
      <c r="B369" s="19" t="s">
        <v>538</v>
      </c>
      <c r="C369" s="12">
        <v>5.0962992590437999</v>
      </c>
      <c r="D369" s="7">
        <f>INDEX(Aquifer!L:L,MATCH(B369,Aquifer!C:C,0))*100</f>
        <v>196.131607248118</v>
      </c>
      <c r="E369" s="7">
        <v>65.8</v>
      </c>
      <c r="F369" s="7">
        <v>72.477441730594009</v>
      </c>
      <c r="G369" s="1">
        <v>50.44</v>
      </c>
      <c r="H369" s="8">
        <v>100</v>
      </c>
      <c r="I369" s="8">
        <f>INDEX(Aquifer!H:H,MATCH(B369,Aquifer!C:C,0))</f>
        <v>36.049999999999997</v>
      </c>
      <c r="J369" s="8">
        <f>INDEX(surface_water_body!E:E,MATCH(B369,surface_water_body!A:A,0))</f>
        <v>0.40298529978420822</v>
      </c>
      <c r="K369" s="8">
        <f>INDEX(Aquifer!J:J,MATCH(B369,Aquifer!C:C,0))*100</f>
        <v>72.349132247951474</v>
      </c>
      <c r="L369" s="8">
        <f>(INDEX(Tariff!D:D,MATCH(Adaptation!A148,Tariff!A:A,0)))*100</f>
        <v>0</v>
      </c>
      <c r="N369" s="8">
        <v>13.1</v>
      </c>
      <c r="O369" s="1">
        <v>77.06</v>
      </c>
      <c r="Q369">
        <f t="shared" si="170"/>
        <v>3</v>
      </c>
      <c r="R369">
        <f t="shared" si="171"/>
        <v>3</v>
      </c>
      <c r="S369">
        <f t="shared" si="172"/>
        <v>3</v>
      </c>
      <c r="T369">
        <f t="shared" si="173"/>
        <v>4</v>
      </c>
      <c r="U369">
        <f t="shared" si="174"/>
        <v>3</v>
      </c>
      <c r="V369">
        <f t="shared" si="175"/>
        <v>1</v>
      </c>
      <c r="W369">
        <f t="shared" si="162"/>
        <v>4</v>
      </c>
      <c r="X369">
        <f t="shared" si="163"/>
        <v>1</v>
      </c>
      <c r="Y369">
        <f t="shared" si="176"/>
        <v>3</v>
      </c>
      <c r="Z369">
        <f t="shared" si="164"/>
        <v>1</v>
      </c>
      <c r="AA369">
        <f t="shared" si="177"/>
        <v>3</v>
      </c>
      <c r="AB369">
        <f t="shared" si="178"/>
        <v>3</v>
      </c>
      <c r="AC369">
        <f t="shared" si="179"/>
        <v>2.6656000000000004</v>
      </c>
      <c r="AD369">
        <f t="shared" si="180"/>
        <v>3</v>
      </c>
      <c r="AE369" t="str">
        <f t="shared" si="169"/>
        <v>Highly Suitable</v>
      </c>
      <c r="AF369" s="15">
        <f t="shared" si="181"/>
        <v>0.75700000000000001</v>
      </c>
      <c r="AG369" t="str">
        <f t="shared" si="182"/>
        <v>High</v>
      </c>
    </row>
    <row r="370" spans="1:37" x14ac:dyDescent="0.25">
      <c r="A370" t="str">
        <f>INDEX(Aquifer!A:A,MATCH(B370,Aquifer!C:C,0))</f>
        <v>punjab</v>
      </c>
      <c r="B370" s="19" t="s">
        <v>229</v>
      </c>
      <c r="C370" s="12">
        <v>4.7599295974925999</v>
      </c>
      <c r="D370" s="7">
        <f>INDEX(Aquifer!L:L,MATCH(B370,Aquifer!C:C,0))*100</f>
        <v>189.42444791046077</v>
      </c>
      <c r="E370" s="7">
        <v>100</v>
      </c>
      <c r="F370" s="7">
        <v>68.715423766319986</v>
      </c>
      <c r="G370" s="1">
        <v>94.62</v>
      </c>
      <c r="H370" s="8">
        <v>99</v>
      </c>
      <c r="I370" s="8">
        <f>INDEX(Aquifer!H:H,MATCH(B370,Aquifer!C:C,0))</f>
        <v>221.04</v>
      </c>
      <c r="J370" s="8">
        <f>INDEX(surface_water_body!E:E,MATCH(B370,surface_water_body!A:A,0))</f>
        <v>0.70252419525975529</v>
      </c>
      <c r="K370" s="8">
        <f>INDEX(Aquifer!J:J,MATCH(B370,Aquifer!C:C,0))*100</f>
        <v>81.119811464193404</v>
      </c>
      <c r="L370" s="8">
        <f>(INDEX(Tariff!D:D,MATCH(Adaptation!A370,Tariff!A:A,0)))*100</f>
        <v>10</v>
      </c>
      <c r="N370" s="8">
        <v>17.899999999999999</v>
      </c>
      <c r="O370" s="1">
        <v>0</v>
      </c>
      <c r="Q370">
        <f t="shared" si="170"/>
        <v>3</v>
      </c>
      <c r="R370">
        <f t="shared" si="171"/>
        <v>3</v>
      </c>
      <c r="S370">
        <f t="shared" si="172"/>
        <v>4</v>
      </c>
      <c r="T370">
        <f t="shared" si="173"/>
        <v>4</v>
      </c>
      <c r="U370">
        <f t="shared" si="174"/>
        <v>4</v>
      </c>
      <c r="V370">
        <f t="shared" si="175"/>
        <v>1</v>
      </c>
      <c r="W370">
        <f t="shared" si="162"/>
        <v>1</v>
      </c>
      <c r="X370">
        <f t="shared" si="163"/>
        <v>1</v>
      </c>
      <c r="Y370">
        <f t="shared" si="176"/>
        <v>4</v>
      </c>
      <c r="Z370">
        <f t="shared" si="164"/>
        <v>1</v>
      </c>
      <c r="AA370">
        <f t="shared" si="177"/>
        <v>3</v>
      </c>
      <c r="AB370">
        <f t="shared" si="178"/>
        <v>1</v>
      </c>
      <c r="AC370">
        <f t="shared" si="179"/>
        <v>2.4989999999999992</v>
      </c>
      <c r="AD370">
        <f t="shared" si="180"/>
        <v>2</v>
      </c>
      <c r="AE370" t="str">
        <f t="shared" si="169"/>
        <v>Moderatly Suitable</v>
      </c>
      <c r="AF370" s="15">
        <f t="shared" si="181"/>
        <v>0.48299999999999998</v>
      </c>
      <c r="AG370" t="str">
        <f t="shared" si="182"/>
        <v>Moderate</v>
      </c>
    </row>
    <row r="371" spans="1:37" x14ac:dyDescent="0.25">
      <c r="A371" t="str">
        <f>INDEX(Aquifer!A:A,MATCH(B371,Aquifer!C:C,0))</f>
        <v>mizoram</v>
      </c>
      <c r="B371" s="19" t="s">
        <v>17</v>
      </c>
      <c r="C371" s="12">
        <v>4.7701957649580002</v>
      </c>
      <c r="D371" s="7">
        <f>INDEX(Aquifer!L:L,MATCH(B371,Aquifer!C:C,0))*100</f>
        <v>100</v>
      </c>
      <c r="E371" s="7">
        <v>8.1999999999999993</v>
      </c>
      <c r="F371" s="7">
        <v>40.332799999999999</v>
      </c>
      <c r="G371" s="1">
        <v>0</v>
      </c>
      <c r="H371" s="8">
        <v>0</v>
      </c>
      <c r="I371" s="8">
        <f>INDEX(Aquifer!H:H,MATCH(B371,Aquifer!C:C,0))</f>
        <v>3.8</v>
      </c>
      <c r="J371" s="8">
        <f>INDEX(surface_water_body!E:E,MATCH(B371,surface_water_body!A:A,0))</f>
        <v>8.5617417227799968E-3</v>
      </c>
      <c r="K371" s="8">
        <f>INDEX(Aquifer!J:J,MATCH(B371,Aquifer!C:C,0))*100</f>
        <v>3.857192953458608</v>
      </c>
      <c r="L371" s="8">
        <f>(INDEX(Tariff!D:D,MATCH(Adaptation!A371,Tariff!A:A,0)))*100</f>
        <v>67.5</v>
      </c>
      <c r="N371" s="8">
        <v>1.7681209793057155</v>
      </c>
      <c r="O371" s="1">
        <v>94.43</v>
      </c>
      <c r="Q371">
        <f t="shared" si="170"/>
        <v>3</v>
      </c>
      <c r="R371">
        <f t="shared" si="171"/>
        <v>1</v>
      </c>
      <c r="S371">
        <f t="shared" si="172"/>
        <v>1</v>
      </c>
      <c r="T371">
        <f t="shared" si="173"/>
        <v>2</v>
      </c>
      <c r="U371">
        <f t="shared" si="174"/>
        <v>1</v>
      </c>
      <c r="V371">
        <f t="shared" si="175"/>
        <v>4</v>
      </c>
      <c r="W371">
        <f t="shared" si="162"/>
        <v>4</v>
      </c>
      <c r="X371">
        <f t="shared" si="163"/>
        <v>1</v>
      </c>
      <c r="Y371">
        <f t="shared" si="176"/>
        <v>1</v>
      </c>
      <c r="Z371">
        <f t="shared" si="164"/>
        <v>1</v>
      </c>
      <c r="AA371">
        <f t="shared" si="177"/>
        <v>1</v>
      </c>
      <c r="AB371">
        <f t="shared" si="178"/>
        <v>4</v>
      </c>
      <c r="AC371">
        <f t="shared" si="179"/>
        <v>1.9991999999999994</v>
      </c>
      <c r="AD371">
        <f t="shared" si="180"/>
        <v>2</v>
      </c>
      <c r="AE371" t="str">
        <f t="shared" si="169"/>
        <v>Moderatly Suitable</v>
      </c>
      <c r="AF371" s="15">
        <f t="shared" si="181"/>
        <v>6.9000000000000006E-2</v>
      </c>
      <c r="AG371" t="str">
        <f t="shared" si="182"/>
        <v>Very Low</v>
      </c>
    </row>
    <row r="372" spans="1:37" x14ac:dyDescent="0.25">
      <c r="A372" t="str">
        <f>INDEX(Aquifer!A:A,MATCH(B372,Aquifer!C:C,0))</f>
        <v>bihar</v>
      </c>
      <c r="B372" s="19" t="s">
        <v>268</v>
      </c>
      <c r="C372" s="12">
        <v>4.5882459464554</v>
      </c>
      <c r="D372" s="7">
        <f>INDEX(Aquifer!L:L,MATCH(B372,Aquifer!C:C,0))*100</f>
        <v>151.27395943179704</v>
      </c>
      <c r="E372" s="7">
        <v>72.5</v>
      </c>
      <c r="F372" s="7">
        <v>47.803028142910101</v>
      </c>
      <c r="G372" s="1">
        <v>41.760000000000005</v>
      </c>
      <c r="H372" s="8">
        <v>1</v>
      </c>
      <c r="I372" s="8">
        <f>INDEX(Aquifer!H:H,MATCH(B372,Aquifer!C:C,0))</f>
        <v>40.99</v>
      </c>
      <c r="J372" s="8">
        <f>INDEX(surface_water_body!E:E,MATCH(B372,surface_water_body!A:A,0))</f>
        <v>0.18504811237752347</v>
      </c>
      <c r="K372" s="8">
        <f>INDEX(Aquifer!J:J,MATCH(B372,Aquifer!C:C,0))*100</f>
        <v>71.812861589518278</v>
      </c>
      <c r="L372" s="8">
        <f>(INDEX(Tariff!D:D,MATCH(Adaptation!A372,Tariff!A:A,0)))*100</f>
        <v>10</v>
      </c>
      <c r="N372" s="8">
        <v>3.8</v>
      </c>
      <c r="O372" s="1">
        <v>96.240000000000009</v>
      </c>
      <c r="Q372">
        <f t="shared" si="170"/>
        <v>3</v>
      </c>
      <c r="R372">
        <f t="shared" si="171"/>
        <v>2</v>
      </c>
      <c r="S372">
        <f t="shared" si="172"/>
        <v>3</v>
      </c>
      <c r="T372">
        <f t="shared" si="173"/>
        <v>2</v>
      </c>
      <c r="U372">
        <f t="shared" si="174"/>
        <v>2</v>
      </c>
      <c r="V372">
        <f t="shared" si="175"/>
        <v>4</v>
      </c>
      <c r="W372">
        <f t="shared" si="162"/>
        <v>4</v>
      </c>
      <c r="X372">
        <f t="shared" si="163"/>
        <v>1</v>
      </c>
      <c r="Y372">
        <f t="shared" si="176"/>
        <v>3</v>
      </c>
      <c r="Z372">
        <f t="shared" si="164"/>
        <v>1</v>
      </c>
      <c r="AA372">
        <f t="shared" si="177"/>
        <v>1</v>
      </c>
      <c r="AB372">
        <f t="shared" si="178"/>
        <v>4</v>
      </c>
      <c r="AC372">
        <f t="shared" si="179"/>
        <v>2.4989999999999997</v>
      </c>
      <c r="AD372">
        <f t="shared" si="180"/>
        <v>2</v>
      </c>
      <c r="AE372" t="str">
        <f t="shared" si="169"/>
        <v>Moderatly Suitable</v>
      </c>
      <c r="AF372" s="15">
        <f t="shared" si="181"/>
        <v>0.48599999999999999</v>
      </c>
      <c r="AG372" t="str">
        <f t="shared" si="182"/>
        <v>Moderate</v>
      </c>
    </row>
    <row r="373" spans="1:37" x14ac:dyDescent="0.25">
      <c r="A373" t="str">
        <f>INDEX(Aquifer!A:A,MATCH(B373,Aquifer!C:C,0))</f>
        <v>madhya pradesh</v>
      </c>
      <c r="B373" s="19" t="s">
        <v>541</v>
      </c>
      <c r="C373" s="12">
        <v>5.2032260743467997</v>
      </c>
      <c r="D373" s="7">
        <f>INDEX(Aquifer!L:L,MATCH(B373,Aquifer!C:C,0))*100</f>
        <v>185.95553342826406</v>
      </c>
      <c r="E373" s="7">
        <v>41</v>
      </c>
      <c r="F373" s="7">
        <v>71.095880493278969</v>
      </c>
      <c r="G373" s="1">
        <v>65.45</v>
      </c>
      <c r="H373" s="8">
        <v>97</v>
      </c>
      <c r="I373" s="8">
        <f>INDEX(Aquifer!H:H,MATCH(B373,Aquifer!C:C,0))</f>
        <v>59.29</v>
      </c>
      <c r="J373" s="8">
        <f>INDEX(surface_water_body!E:E,MATCH(B373,surface_water_body!A:A,0))</f>
        <v>0.21439303541012658</v>
      </c>
      <c r="K373" s="8">
        <f>INDEX(Aquifer!J:J,MATCH(B373,Aquifer!C:C,0))*100</f>
        <v>56.167093127510981</v>
      </c>
      <c r="L373" s="8">
        <f>(INDEX(Tariff!D:D,MATCH(Adaptation!A520,Tariff!A:A,0)))*100</f>
        <v>167</v>
      </c>
      <c r="N373" s="8">
        <v>10.4</v>
      </c>
      <c r="O373" s="1">
        <v>76.08</v>
      </c>
      <c r="Q373">
        <f t="shared" si="170"/>
        <v>3</v>
      </c>
      <c r="R373">
        <f t="shared" si="171"/>
        <v>3</v>
      </c>
      <c r="S373">
        <f t="shared" si="172"/>
        <v>2</v>
      </c>
      <c r="T373">
        <f t="shared" si="173"/>
        <v>4</v>
      </c>
      <c r="U373">
        <f t="shared" si="174"/>
        <v>3</v>
      </c>
      <c r="V373">
        <f t="shared" si="175"/>
        <v>1</v>
      </c>
      <c r="W373">
        <f t="shared" si="162"/>
        <v>3</v>
      </c>
      <c r="X373">
        <f t="shared" si="163"/>
        <v>1</v>
      </c>
      <c r="Y373">
        <f t="shared" si="176"/>
        <v>3</v>
      </c>
      <c r="Z373">
        <f t="shared" si="164"/>
        <v>3</v>
      </c>
      <c r="AA373">
        <f t="shared" si="177"/>
        <v>3</v>
      </c>
      <c r="AB373">
        <f t="shared" si="178"/>
        <v>3</v>
      </c>
      <c r="AC373">
        <f t="shared" si="179"/>
        <v>2.6656000000000004</v>
      </c>
      <c r="AD373">
        <f t="shared" si="180"/>
        <v>3</v>
      </c>
      <c r="AE373" t="str">
        <f t="shared" si="169"/>
        <v>Highly Suitable</v>
      </c>
      <c r="AF373" s="15">
        <f t="shared" si="181"/>
        <v>0.75700000000000001</v>
      </c>
      <c r="AG373" t="str">
        <f t="shared" si="182"/>
        <v>High</v>
      </c>
    </row>
    <row r="374" spans="1:37" x14ac:dyDescent="0.25">
      <c r="A374" t="str">
        <f>INDEX(Aquifer!A:A,MATCH(B374,Aquifer!C:C,0))</f>
        <v>madhya pradesh</v>
      </c>
      <c r="B374" s="19" t="s">
        <v>610</v>
      </c>
      <c r="C374" s="12">
        <v>5.284380600445</v>
      </c>
      <c r="D374" s="7">
        <f>INDEX(Aquifer!L:L,MATCH(B374,Aquifer!C:C,0))*100</f>
        <v>203.5404027066607</v>
      </c>
      <c r="E374" s="7">
        <v>42.2</v>
      </c>
      <c r="F374" s="7">
        <v>70.665620662603345</v>
      </c>
      <c r="G374" s="1">
        <v>72.16</v>
      </c>
      <c r="H374" s="8">
        <v>98</v>
      </c>
      <c r="I374" s="8">
        <f>INDEX(Aquifer!H:H,MATCH(B374,Aquifer!C:C,0))</f>
        <v>106.9</v>
      </c>
      <c r="J374" s="8">
        <f>INDEX(surface_water_body!E:E,MATCH(B374,surface_water_body!A:A,0))</f>
        <v>0.88379103037667084</v>
      </c>
      <c r="K374" s="8">
        <f>INDEX(Aquifer!J:J,MATCH(B374,Aquifer!C:C,0))*100</f>
        <v>84.261068084614493</v>
      </c>
      <c r="L374" s="8">
        <f>(INDEX(Tariff!D:D,MATCH(Adaptation!A547,Tariff!A:A,0)))*100</f>
        <v>167</v>
      </c>
      <c r="N374" s="8">
        <v>10.18</v>
      </c>
      <c r="O374" s="1">
        <v>73.44</v>
      </c>
      <c r="Q374">
        <f t="shared" si="170"/>
        <v>4</v>
      </c>
      <c r="R374">
        <f t="shared" si="171"/>
        <v>3</v>
      </c>
      <c r="S374">
        <f t="shared" si="172"/>
        <v>2</v>
      </c>
      <c r="T374">
        <f t="shared" si="173"/>
        <v>4</v>
      </c>
      <c r="U374">
        <f t="shared" si="174"/>
        <v>3</v>
      </c>
      <c r="V374">
        <f t="shared" si="175"/>
        <v>1</v>
      </c>
      <c r="W374">
        <f t="shared" si="162"/>
        <v>1</v>
      </c>
      <c r="X374">
        <f t="shared" si="163"/>
        <v>1</v>
      </c>
      <c r="Y374">
        <f t="shared" si="176"/>
        <v>4</v>
      </c>
      <c r="Z374">
        <f t="shared" si="164"/>
        <v>3</v>
      </c>
      <c r="AA374">
        <f t="shared" si="177"/>
        <v>3</v>
      </c>
      <c r="AB374">
        <f t="shared" si="178"/>
        <v>3</v>
      </c>
      <c r="AC374">
        <f t="shared" si="179"/>
        <v>2.6656000000000004</v>
      </c>
      <c r="AD374">
        <f t="shared" si="180"/>
        <v>3</v>
      </c>
      <c r="AE374" t="str">
        <f t="shared" si="169"/>
        <v>Highly Suitable</v>
      </c>
      <c r="AF374" s="15">
        <f t="shared" si="181"/>
        <v>0.75700000000000001</v>
      </c>
      <c r="AG374" t="str">
        <f t="shared" si="182"/>
        <v>High</v>
      </c>
    </row>
    <row r="375" spans="1:37" x14ac:dyDescent="0.25">
      <c r="A375" t="str">
        <f>INDEX(Aquifer!A:A,MATCH(B375,Aquifer!C:C,0))</f>
        <v>madhya pradesh</v>
      </c>
      <c r="B375" s="19" t="s">
        <v>597</v>
      </c>
      <c r="C375" s="12">
        <v>5.3131511535572997</v>
      </c>
      <c r="D375" s="7">
        <f>INDEX(Aquifer!L:L,MATCH(B375,Aquifer!C:C,0))*100</f>
        <v>199.92111501196942</v>
      </c>
      <c r="E375" s="7">
        <v>44.8</v>
      </c>
      <c r="F375" s="7">
        <v>71.131781108675469</v>
      </c>
      <c r="G375" s="1">
        <v>80.64</v>
      </c>
      <c r="H375" s="8">
        <v>62</v>
      </c>
      <c r="I375" s="8">
        <f>INDEX(Aquifer!H:H,MATCH(B375,Aquifer!C:C,0))</f>
        <v>108.83</v>
      </c>
      <c r="J375" s="8">
        <f>INDEX(surface_water_body!E:E,MATCH(B375,surface_water_body!A:A,0))</f>
        <v>0.71682370906432691</v>
      </c>
      <c r="K375" s="8">
        <f>INDEX(Aquifer!J:J,MATCH(B375,Aquifer!C:C,0))*100</f>
        <v>83.97439471103867</v>
      </c>
      <c r="L375" s="8">
        <f>(INDEX(Tariff!D:D,MATCH(Adaptation!A627,Tariff!A:A,0)))*100</f>
        <v>0</v>
      </c>
      <c r="N375" s="8">
        <v>11.26</v>
      </c>
      <c r="O375" s="1">
        <v>68.680000000000007</v>
      </c>
      <c r="Q375">
        <f t="shared" si="170"/>
        <v>4</v>
      </c>
      <c r="R375">
        <f t="shared" si="171"/>
        <v>3</v>
      </c>
      <c r="S375">
        <f t="shared" si="172"/>
        <v>2</v>
      </c>
      <c r="T375">
        <f t="shared" si="173"/>
        <v>4</v>
      </c>
      <c r="U375">
        <f t="shared" si="174"/>
        <v>4</v>
      </c>
      <c r="V375">
        <f t="shared" si="175"/>
        <v>2</v>
      </c>
      <c r="W375">
        <f t="shared" si="162"/>
        <v>1</v>
      </c>
      <c r="X375">
        <f t="shared" si="163"/>
        <v>1</v>
      </c>
      <c r="Y375">
        <f t="shared" si="176"/>
        <v>4</v>
      </c>
      <c r="Z375">
        <f t="shared" si="164"/>
        <v>1</v>
      </c>
      <c r="AA375">
        <f t="shared" si="177"/>
        <v>3</v>
      </c>
      <c r="AB375">
        <f t="shared" si="178"/>
        <v>3</v>
      </c>
      <c r="AC375">
        <f t="shared" si="179"/>
        <v>2.6656000000000004</v>
      </c>
      <c r="AD375">
        <f t="shared" si="180"/>
        <v>3</v>
      </c>
      <c r="AE375" t="str">
        <f t="shared" si="169"/>
        <v>Highly Suitable</v>
      </c>
      <c r="AF375" s="15">
        <f t="shared" si="181"/>
        <v>0.75700000000000001</v>
      </c>
      <c r="AG375" t="str">
        <f t="shared" si="182"/>
        <v>High</v>
      </c>
    </row>
    <row r="376" spans="1:37" x14ac:dyDescent="0.25">
      <c r="A376" t="str">
        <f>INDEX(Aquifer!A:A,MATCH(B376,Aquifer!C:C,0))</f>
        <v>chhattisgarh</v>
      </c>
      <c r="B376" s="19" t="s">
        <v>298</v>
      </c>
      <c r="C376" s="13">
        <v>5.16</v>
      </c>
      <c r="D376" s="7">
        <f>INDEX(Aquifer!L:L,MATCH(B376,Aquifer!C:C,0))*100</f>
        <v>116.58808614620956</v>
      </c>
      <c r="E376" s="7">
        <v>42.9</v>
      </c>
      <c r="F376" s="7">
        <v>44.167091186958736</v>
      </c>
      <c r="G376" s="1">
        <v>18.11</v>
      </c>
      <c r="H376" s="8">
        <v>56.000000000000007</v>
      </c>
      <c r="I376" s="8">
        <f>INDEX(Aquifer!H:H,MATCH(B376,Aquifer!C:C,0))</f>
        <v>59.94</v>
      </c>
      <c r="J376" s="8">
        <f>INDEX(surface_water_body!E:E,MATCH(B376,surface_water_body!A:A,0))</f>
        <v>1.1887905464002182</v>
      </c>
      <c r="K376" s="8">
        <f>INDEX(Aquifer!J:J,MATCH(B376,Aquifer!C:C,0))*100</f>
        <v>52.607389467278928</v>
      </c>
      <c r="L376" s="8">
        <f>(INDEX(Tariff!D:D,MATCH(Adaptation!A376,Tariff!A:A,0)))*100</f>
        <v>60</v>
      </c>
      <c r="N376" s="8">
        <v>7.1</v>
      </c>
      <c r="O376" s="1">
        <v>83.18</v>
      </c>
      <c r="Q376">
        <f t="shared" si="170"/>
        <v>3</v>
      </c>
      <c r="R376">
        <f t="shared" si="171"/>
        <v>1</v>
      </c>
      <c r="S376">
        <f t="shared" si="172"/>
        <v>2</v>
      </c>
      <c r="T376">
        <f t="shared" si="173"/>
        <v>2</v>
      </c>
      <c r="U376">
        <f t="shared" si="174"/>
        <v>1</v>
      </c>
      <c r="V376">
        <f t="shared" si="175"/>
        <v>2</v>
      </c>
      <c r="W376">
        <f t="shared" si="162"/>
        <v>3</v>
      </c>
      <c r="X376">
        <f t="shared" si="163"/>
        <v>2</v>
      </c>
      <c r="Y376">
        <f t="shared" si="176"/>
        <v>3</v>
      </c>
      <c r="Z376">
        <f t="shared" si="164"/>
        <v>1</v>
      </c>
      <c r="AA376">
        <f t="shared" si="177"/>
        <v>2</v>
      </c>
      <c r="AB376">
        <f t="shared" si="178"/>
        <v>4</v>
      </c>
      <c r="AC376">
        <f t="shared" si="179"/>
        <v>2.1657999999999999</v>
      </c>
      <c r="AD376">
        <f t="shared" si="180"/>
        <v>2</v>
      </c>
      <c r="AE376" t="str">
        <f t="shared" si="169"/>
        <v>Moderatly Suitable</v>
      </c>
      <c r="AF376" s="15">
        <f t="shared" si="181"/>
        <v>0.182</v>
      </c>
      <c r="AG376" t="str">
        <f t="shared" si="182"/>
        <v>Very Low</v>
      </c>
    </row>
    <row r="377" spans="1:37" x14ac:dyDescent="0.25">
      <c r="A377" t="str">
        <f>INDEX(Aquifer!A:A,MATCH(B377,Aquifer!C:C,0))</f>
        <v>telangana</v>
      </c>
      <c r="B377" s="19" t="s">
        <v>85</v>
      </c>
      <c r="C377" s="12">
        <v>5.3917581612673997</v>
      </c>
      <c r="D377" s="7">
        <f>INDEX(Aquifer!L:L,MATCH(B377,Aquifer!C:C,0))*100</f>
        <v>128.22498841621479</v>
      </c>
      <c r="E377" s="7">
        <v>22.8</v>
      </c>
      <c r="F377" s="7">
        <v>63.770655983975963</v>
      </c>
      <c r="G377" s="1">
        <v>71.709999999999994</v>
      </c>
      <c r="H377" s="8">
        <v>99</v>
      </c>
      <c r="I377" s="8">
        <f>INDEX(Aquifer!H:H,MATCH(B377,Aquifer!C:C,0))</f>
        <v>58.83</v>
      </c>
      <c r="J377" s="8">
        <f>INDEX(surface_water_body!E:E,MATCH(B377,surface_water_body!A:A,0))</f>
        <v>4.9900400879446627</v>
      </c>
      <c r="K377" s="8">
        <f>INDEX(Aquifer!J:J,MATCH(B377,Aquifer!C:C,0))*100</f>
        <v>58.053165541633497</v>
      </c>
      <c r="L377" s="8">
        <f>(INDEX(Tariff!D:D,MATCH(Adaptation!A377,Tariff!A:A,0)))*100</f>
        <v>0</v>
      </c>
      <c r="N377" s="8">
        <v>14.3</v>
      </c>
      <c r="O377" s="1">
        <v>85.926639530000003</v>
      </c>
      <c r="Q377">
        <f t="shared" si="170"/>
        <v>4</v>
      </c>
      <c r="R377">
        <f t="shared" si="171"/>
        <v>1</v>
      </c>
      <c r="S377">
        <f t="shared" si="172"/>
        <v>1</v>
      </c>
      <c r="T377">
        <f t="shared" si="173"/>
        <v>3</v>
      </c>
      <c r="U377">
        <f t="shared" si="174"/>
        <v>3</v>
      </c>
      <c r="V377">
        <f t="shared" si="175"/>
        <v>1</v>
      </c>
      <c r="W377">
        <f t="shared" si="162"/>
        <v>3</v>
      </c>
      <c r="X377">
        <f t="shared" si="163"/>
        <v>3</v>
      </c>
      <c r="Y377">
        <f t="shared" si="176"/>
        <v>3</v>
      </c>
      <c r="Z377">
        <f t="shared" si="164"/>
        <v>1</v>
      </c>
      <c r="AA377">
        <f t="shared" si="177"/>
        <v>3</v>
      </c>
      <c r="AB377">
        <f t="shared" si="178"/>
        <v>4</v>
      </c>
      <c r="AC377">
        <f t="shared" si="179"/>
        <v>2.4990000000000001</v>
      </c>
      <c r="AD377">
        <f t="shared" si="180"/>
        <v>2</v>
      </c>
      <c r="AE377" t="str">
        <f t="shared" si="169"/>
        <v>Moderatly Suitable</v>
      </c>
      <c r="AF377" s="15">
        <f t="shared" si="181"/>
        <v>0.53500000000000003</v>
      </c>
      <c r="AG377" t="str">
        <f t="shared" si="182"/>
        <v>Moderate</v>
      </c>
    </row>
    <row r="378" spans="1:37" x14ac:dyDescent="0.25">
      <c r="A378" t="str">
        <f>INDEX(Aquifer!A:A,MATCH(B378,Aquifer!C:C,0))</f>
        <v>maharashtra</v>
      </c>
      <c r="B378" s="19" t="s">
        <v>98</v>
      </c>
      <c r="C378" s="12">
        <v>5.3102148716558002</v>
      </c>
      <c r="D378" s="7">
        <f>INDEX(Aquifer!L:L,MATCH(B378,Aquifer!C:C,0))*100</f>
        <v>118.20031652724394</v>
      </c>
      <c r="E378" s="7">
        <v>8.1</v>
      </c>
      <c r="F378" s="7">
        <v>65.698211436728513</v>
      </c>
      <c r="G378" s="1">
        <v>92.759999999999991</v>
      </c>
      <c r="H378" s="8">
        <v>90</v>
      </c>
      <c r="I378" s="8">
        <f>INDEX(Aquifer!H:H,MATCH(B378,Aquifer!C:C,0))</f>
        <v>65.59</v>
      </c>
      <c r="J378" s="8">
        <f>INDEX(surface_water_body!E:E,MATCH(B378,surface_water_body!A:A,0))</f>
        <v>0.38085474283026177</v>
      </c>
      <c r="K378" s="8">
        <f>INDEX(Aquifer!J:J,MATCH(B378,Aquifer!C:C,0))*100</f>
        <v>81.469883956529742</v>
      </c>
      <c r="L378" s="8">
        <f>(INDEX(Tariff!D:D,MATCH(Adaptation!A9,Tariff!A:A,0)))*100</f>
        <v>515</v>
      </c>
      <c r="N378" s="8">
        <v>14.8</v>
      </c>
      <c r="O378" s="1">
        <v>75.289999999999992</v>
      </c>
      <c r="Q378">
        <f t="shared" si="170"/>
        <v>4</v>
      </c>
      <c r="R378">
        <f t="shared" si="171"/>
        <v>1</v>
      </c>
      <c r="S378">
        <f t="shared" si="172"/>
        <v>1</v>
      </c>
      <c r="T378">
        <f t="shared" si="173"/>
        <v>3</v>
      </c>
      <c r="U378">
        <f t="shared" si="174"/>
        <v>4</v>
      </c>
      <c r="V378">
        <f t="shared" si="175"/>
        <v>1</v>
      </c>
      <c r="W378">
        <f t="shared" si="162"/>
        <v>3</v>
      </c>
      <c r="X378">
        <f t="shared" si="163"/>
        <v>1</v>
      </c>
      <c r="Y378">
        <f t="shared" si="176"/>
        <v>4</v>
      </c>
      <c r="Z378">
        <f t="shared" si="164"/>
        <v>4</v>
      </c>
      <c r="AA378">
        <f t="shared" si="177"/>
        <v>3</v>
      </c>
      <c r="AB378">
        <f t="shared" si="178"/>
        <v>3</v>
      </c>
      <c r="AC378">
        <f t="shared" si="179"/>
        <v>2.6656000000000004</v>
      </c>
      <c r="AD378">
        <f t="shared" si="180"/>
        <v>3</v>
      </c>
      <c r="AE378" t="str">
        <f t="shared" ref="AE378:AE408" si="183">IF(AD378=1,"Less Suitable",IF(AD378=2,"Moderatly Suitable",IF(AD378=3,"Highly Suitable","Very Highly Suitable")))</f>
        <v>Highly Suitable</v>
      </c>
      <c r="AF378" s="15">
        <f t="shared" si="181"/>
        <v>0.75700000000000001</v>
      </c>
      <c r="AG378" t="str">
        <f t="shared" si="182"/>
        <v>High</v>
      </c>
      <c r="AJ378" s="25" t="s">
        <v>807</v>
      </c>
      <c r="AK378" s="36">
        <f>COUNTIF(AG:AG,AJ378)</f>
        <v>154</v>
      </c>
    </row>
    <row r="379" spans="1:37" x14ac:dyDescent="0.25">
      <c r="A379" t="str">
        <f>INDEX(Aquifer!A:A,MATCH(B379,Aquifer!C:C,0))</f>
        <v>rajasthan</v>
      </c>
      <c r="B379" s="19" t="s">
        <v>592</v>
      </c>
      <c r="C379" s="12">
        <v>5.5896557370132998</v>
      </c>
      <c r="D379" s="7">
        <f>INDEX(Aquifer!L:L,MATCH(B379,Aquifer!C:C,0))*100</f>
        <v>135.12989800772775</v>
      </c>
      <c r="E379" s="7">
        <v>57.9</v>
      </c>
      <c r="F379" s="7">
        <v>74.644203735588349</v>
      </c>
      <c r="G379" s="1">
        <v>97.92</v>
      </c>
      <c r="H379" s="8">
        <v>45</v>
      </c>
      <c r="I379" s="8">
        <f>INDEX(Aquifer!H:H,MATCH(B379,Aquifer!C:C,0))</f>
        <v>116.95</v>
      </c>
      <c r="J379" s="8">
        <f>INDEX(surface_water_body!E:E,MATCH(B379,surface_water_body!A:A,0))</f>
        <v>1.7265590331833158</v>
      </c>
      <c r="K379" s="8">
        <f>INDEX(Aquifer!J:J,MATCH(B379,Aquifer!C:C,0))*100</f>
        <v>33.27869453824426</v>
      </c>
      <c r="L379" s="8">
        <f>(INDEX(Tariff!D:D,MATCH(Adaptation!A565,Tariff!A:A,0)))*100</f>
        <v>135</v>
      </c>
      <c r="N379" s="8">
        <v>12.3</v>
      </c>
      <c r="O379" s="1">
        <v>64.557668000000007</v>
      </c>
      <c r="Q379">
        <f t="shared" si="170"/>
        <v>4</v>
      </c>
      <c r="R379">
        <f t="shared" si="171"/>
        <v>1</v>
      </c>
      <c r="S379">
        <f t="shared" si="172"/>
        <v>3</v>
      </c>
      <c r="T379">
        <f t="shared" si="173"/>
        <v>4</v>
      </c>
      <c r="U379">
        <f t="shared" si="174"/>
        <v>4</v>
      </c>
      <c r="V379">
        <f t="shared" si="175"/>
        <v>3</v>
      </c>
      <c r="W379">
        <f t="shared" si="162"/>
        <v>1</v>
      </c>
      <c r="X379">
        <f t="shared" si="163"/>
        <v>2</v>
      </c>
      <c r="Y379">
        <f t="shared" si="176"/>
        <v>2</v>
      </c>
      <c r="Z379">
        <f t="shared" si="164"/>
        <v>2</v>
      </c>
      <c r="AA379">
        <f t="shared" si="177"/>
        <v>3</v>
      </c>
      <c r="AB379">
        <f t="shared" si="178"/>
        <v>3</v>
      </c>
      <c r="AC379">
        <f t="shared" si="179"/>
        <v>2.6656000000000004</v>
      </c>
      <c r="AD379">
        <f t="shared" si="180"/>
        <v>3</v>
      </c>
      <c r="AE379" t="str">
        <f t="shared" si="183"/>
        <v>Highly Suitable</v>
      </c>
      <c r="AF379" s="15">
        <f t="shared" si="181"/>
        <v>0.75700000000000001</v>
      </c>
      <c r="AG379" t="str">
        <f t="shared" si="182"/>
        <v>High</v>
      </c>
    </row>
    <row r="380" spans="1:37" x14ac:dyDescent="0.25">
      <c r="A380" t="str">
        <f>INDEX(Aquifer!A:A,MATCH(B380,Aquifer!C:C,0))</f>
        <v>andhra pradesh</v>
      </c>
      <c r="B380" s="19" t="s">
        <v>468</v>
      </c>
      <c r="C380" s="12">
        <v>5.1044653802128996</v>
      </c>
      <c r="D380" s="7">
        <f>INDEX(Aquifer!L:L,MATCH(B380,Aquifer!C:C,0))*100</f>
        <v>167.15155624657322</v>
      </c>
      <c r="E380" s="7">
        <v>91.7</v>
      </c>
      <c r="F380" s="7">
        <v>62.744337573689116</v>
      </c>
      <c r="G380" s="1">
        <v>49.919999999999995</v>
      </c>
      <c r="H380" s="8">
        <v>98</v>
      </c>
      <c r="I380" s="8">
        <f>INDEX(Aquifer!H:H,MATCH(B380,Aquifer!C:C,0))</f>
        <v>10.99</v>
      </c>
      <c r="J380" s="8">
        <f>INDEX(surface_water_body!E:E,MATCH(B380,surface_water_body!A:A,0))</f>
        <v>10.326289264478341</v>
      </c>
      <c r="K380" s="8">
        <f>INDEX(Aquifer!J:J,MATCH(B380,Aquifer!C:C,0))*100</f>
        <v>48.391471253612927</v>
      </c>
      <c r="L380" s="8">
        <f>(INDEX(Tariff!D:D,MATCH(Adaptation!A655,Tariff!A:A,0)))*100</f>
        <v>0</v>
      </c>
      <c r="N380" s="8">
        <v>5.4</v>
      </c>
      <c r="O380" s="1">
        <v>92.03</v>
      </c>
      <c r="Q380">
        <f t="shared" si="170"/>
        <v>3</v>
      </c>
      <c r="R380">
        <f t="shared" si="171"/>
        <v>2</v>
      </c>
      <c r="S380">
        <f t="shared" si="172"/>
        <v>4</v>
      </c>
      <c r="T380">
        <f t="shared" si="173"/>
        <v>3</v>
      </c>
      <c r="U380">
        <f t="shared" si="174"/>
        <v>2</v>
      </c>
      <c r="V380">
        <f t="shared" si="175"/>
        <v>1</v>
      </c>
      <c r="W380">
        <f t="shared" si="162"/>
        <v>4</v>
      </c>
      <c r="X380">
        <f t="shared" si="163"/>
        <v>4</v>
      </c>
      <c r="Y380">
        <f t="shared" si="176"/>
        <v>2</v>
      </c>
      <c r="Z380">
        <f t="shared" si="164"/>
        <v>1</v>
      </c>
      <c r="AA380">
        <f t="shared" si="177"/>
        <v>2</v>
      </c>
      <c r="AB380">
        <f t="shared" si="178"/>
        <v>4</v>
      </c>
      <c r="AC380">
        <f t="shared" si="179"/>
        <v>2.6656</v>
      </c>
      <c r="AD380">
        <f t="shared" si="180"/>
        <v>3</v>
      </c>
      <c r="AE380" t="str">
        <f t="shared" si="183"/>
        <v>Highly Suitable</v>
      </c>
      <c r="AF380" s="15">
        <f t="shared" si="181"/>
        <v>0.70699999999999996</v>
      </c>
      <c r="AG380" t="str">
        <f t="shared" si="182"/>
        <v>High</v>
      </c>
    </row>
    <row r="381" spans="1:37" x14ac:dyDescent="0.25">
      <c r="A381" t="str">
        <f>INDEX(Aquifer!A:A,MATCH(B381,Aquifer!C:C,0))</f>
        <v>assam</v>
      </c>
      <c r="B381" s="19" t="s">
        <v>362</v>
      </c>
      <c r="C381" s="12">
        <v>4.3343024370457996</v>
      </c>
      <c r="D381" s="7">
        <f>INDEX(Aquifer!L:L,MATCH(B381,Aquifer!C:C,0))*100</f>
        <v>143.55258026777591</v>
      </c>
      <c r="E381" s="7">
        <v>28.6</v>
      </c>
      <c r="F381" s="7">
        <v>34.674259123193735</v>
      </c>
      <c r="G381" s="1">
        <v>60.41</v>
      </c>
      <c r="H381" s="8">
        <v>0</v>
      </c>
      <c r="I381" s="8">
        <f>INDEX(Aquifer!H:H,MATCH(B381,Aquifer!C:C,0))</f>
        <v>26.51</v>
      </c>
      <c r="J381" s="8">
        <f>INDEX(surface_water_body!E:E,MATCH(B381,surface_water_body!A:A,0))</f>
        <v>0.2920677568143964</v>
      </c>
      <c r="K381" s="8">
        <f>INDEX(Aquifer!J:J,MATCH(B381,Aquifer!C:C,0))*100</f>
        <v>56.307410795974377</v>
      </c>
      <c r="L381" s="8">
        <f>(INDEX(Tariff!D:D,MATCH(Adaptation!A102,Tariff!A:A,0)))*100</f>
        <v>465.00000000000006</v>
      </c>
      <c r="N381" s="8">
        <v>3.8</v>
      </c>
      <c r="O381" s="1">
        <v>94.48</v>
      </c>
      <c r="Q381">
        <f t="shared" si="170"/>
        <v>2</v>
      </c>
      <c r="R381">
        <f t="shared" si="171"/>
        <v>2</v>
      </c>
      <c r="S381">
        <f t="shared" si="172"/>
        <v>2</v>
      </c>
      <c r="T381">
        <f t="shared" si="173"/>
        <v>2</v>
      </c>
      <c r="U381">
        <f t="shared" si="174"/>
        <v>3</v>
      </c>
      <c r="V381">
        <f t="shared" si="175"/>
        <v>4</v>
      </c>
      <c r="W381">
        <f t="shared" si="162"/>
        <v>4</v>
      </c>
      <c r="X381">
        <f t="shared" si="163"/>
        <v>1</v>
      </c>
      <c r="Y381">
        <f t="shared" si="176"/>
        <v>3</v>
      </c>
      <c r="Z381">
        <f t="shared" si="164"/>
        <v>4</v>
      </c>
      <c r="AA381">
        <f t="shared" si="177"/>
        <v>1</v>
      </c>
      <c r="AB381">
        <f t="shared" si="178"/>
        <v>4</v>
      </c>
      <c r="AC381">
        <f t="shared" si="179"/>
        <v>2.6656</v>
      </c>
      <c r="AD381">
        <f t="shared" si="180"/>
        <v>3</v>
      </c>
      <c r="AE381" t="str">
        <f t="shared" si="183"/>
        <v>Highly Suitable</v>
      </c>
      <c r="AF381" s="15">
        <f t="shared" si="181"/>
        <v>0.70699999999999996</v>
      </c>
      <c r="AG381" t="str">
        <f t="shared" si="182"/>
        <v>High</v>
      </c>
    </row>
    <row r="382" spans="1:37" x14ac:dyDescent="0.25">
      <c r="A382" t="str">
        <f>INDEX(Aquifer!A:A,MATCH(B382,Aquifer!C:C,0))</f>
        <v>uttar pradesh</v>
      </c>
      <c r="B382" s="19" t="s">
        <v>367</v>
      </c>
      <c r="C382" s="13">
        <v>5.05</v>
      </c>
      <c r="D382" s="7">
        <f>INDEX(Aquifer!L:L,MATCH(B382,Aquifer!C:C,0))*100</f>
        <v>163.34758757350514</v>
      </c>
      <c r="E382" s="7">
        <v>28.9</v>
      </c>
      <c r="F382" s="7">
        <v>70.401826738325298</v>
      </c>
      <c r="G382" s="1">
        <v>56.230000000000004</v>
      </c>
      <c r="H382" s="8">
        <v>3</v>
      </c>
      <c r="I382" s="8">
        <f>INDEX(Aquifer!H:H,MATCH(B382,Aquifer!C:C,0))</f>
        <v>91.45</v>
      </c>
      <c r="J382" s="8">
        <f>INDEX(surface_water_body!E:E,MATCH(B382,surface_water_body!A:A,0))</f>
        <v>0.26115152617188636</v>
      </c>
      <c r="K382" s="8">
        <f>INDEX(Aquifer!J:J,MATCH(B382,Aquifer!C:C,0))*100</f>
        <v>71.205360551447797</v>
      </c>
      <c r="L382" s="8">
        <f>(INDEX(Tariff!D:D,MATCH(Adaptation!A382,Tariff!A:A,0)))*100</f>
        <v>0</v>
      </c>
      <c r="N382" s="8">
        <v>6.46</v>
      </c>
      <c r="O382" s="1">
        <v>73.979766920000003</v>
      </c>
      <c r="Q382">
        <f t="shared" si="170"/>
        <v>3</v>
      </c>
      <c r="R382">
        <f t="shared" si="171"/>
        <v>2</v>
      </c>
      <c r="S382">
        <f t="shared" si="172"/>
        <v>2</v>
      </c>
      <c r="T382">
        <f t="shared" si="173"/>
        <v>4</v>
      </c>
      <c r="U382">
        <f t="shared" si="174"/>
        <v>3</v>
      </c>
      <c r="V382">
        <f t="shared" si="175"/>
        <v>4</v>
      </c>
      <c r="W382">
        <f t="shared" si="162"/>
        <v>2</v>
      </c>
      <c r="X382">
        <f t="shared" si="163"/>
        <v>1</v>
      </c>
      <c r="Y382">
        <f t="shared" si="176"/>
        <v>3</v>
      </c>
      <c r="Z382">
        <f t="shared" si="164"/>
        <v>1</v>
      </c>
      <c r="AA382">
        <f t="shared" si="177"/>
        <v>2</v>
      </c>
      <c r="AB382">
        <f t="shared" si="178"/>
        <v>3</v>
      </c>
      <c r="AC382">
        <f t="shared" si="179"/>
        <v>2.4989999999999997</v>
      </c>
      <c r="AD382">
        <f t="shared" si="180"/>
        <v>2</v>
      </c>
      <c r="AE382" t="str">
        <f t="shared" si="183"/>
        <v>Moderatly Suitable</v>
      </c>
      <c r="AF382" s="15">
        <f t="shared" si="181"/>
        <v>0.48599999999999999</v>
      </c>
      <c r="AG382" t="str">
        <f t="shared" si="182"/>
        <v>Moderate</v>
      </c>
    </row>
    <row r="383" spans="1:37" x14ac:dyDescent="0.25">
      <c r="A383" t="str">
        <f>INDEX(Aquifer!A:A,MATCH(B383,Aquifer!C:C,0))</f>
        <v>bihar</v>
      </c>
      <c r="B383" s="19" t="s">
        <v>375</v>
      </c>
      <c r="C383" s="12">
        <v>4.6254922922196</v>
      </c>
      <c r="D383" s="7">
        <f>INDEX(Aquifer!L:L,MATCH(B383,Aquifer!C:C,0))*100</f>
        <v>114.14961160571772</v>
      </c>
      <c r="E383" s="7">
        <v>79.7</v>
      </c>
      <c r="F383" s="7">
        <v>55.628977657413678</v>
      </c>
      <c r="G383" s="1">
        <v>83.38</v>
      </c>
      <c r="H383" s="8">
        <v>30</v>
      </c>
      <c r="I383" s="8">
        <f>INDEX(Aquifer!H:H,MATCH(B383,Aquifer!C:C,0))</f>
        <v>52.34</v>
      </c>
      <c r="J383" s="8">
        <f>INDEX(surface_water_body!E:E,MATCH(B383,surface_water_body!A:A,0))</f>
        <v>2.6863321929900952</v>
      </c>
      <c r="K383" s="8">
        <f>INDEX(Aquifer!J:J,MATCH(B383,Aquifer!C:C,0))*100</f>
        <v>55.481212388370459</v>
      </c>
      <c r="L383" s="8">
        <f>(INDEX(Tariff!D:D,MATCH(Adaptation!A145,Tariff!A:A,0)))*100</f>
        <v>67.5</v>
      </c>
      <c r="N383" s="8">
        <v>3.6</v>
      </c>
      <c r="O383" s="1">
        <v>97.83</v>
      </c>
      <c r="Q383">
        <f t="shared" si="170"/>
        <v>3</v>
      </c>
      <c r="R383">
        <f t="shared" si="171"/>
        <v>1</v>
      </c>
      <c r="S383">
        <f t="shared" si="172"/>
        <v>4</v>
      </c>
      <c r="T383">
        <f t="shared" si="173"/>
        <v>3</v>
      </c>
      <c r="U383">
        <f t="shared" si="174"/>
        <v>4</v>
      </c>
      <c r="V383">
        <f t="shared" si="175"/>
        <v>3</v>
      </c>
      <c r="W383">
        <f t="shared" si="162"/>
        <v>3</v>
      </c>
      <c r="X383">
        <f t="shared" si="163"/>
        <v>2</v>
      </c>
      <c r="Y383">
        <f t="shared" si="176"/>
        <v>3</v>
      </c>
      <c r="Z383">
        <f t="shared" si="164"/>
        <v>1</v>
      </c>
      <c r="AA383">
        <f t="shared" si="177"/>
        <v>1</v>
      </c>
      <c r="AB383">
        <f t="shared" si="178"/>
        <v>4</v>
      </c>
      <c r="AC383">
        <f t="shared" si="179"/>
        <v>2.6656</v>
      </c>
      <c r="AD383">
        <f t="shared" si="180"/>
        <v>3</v>
      </c>
      <c r="AE383" t="str">
        <f t="shared" si="183"/>
        <v>Highly Suitable</v>
      </c>
      <c r="AF383" s="15">
        <f t="shared" si="181"/>
        <v>0.70699999999999996</v>
      </c>
      <c r="AG383" t="str">
        <f t="shared" si="182"/>
        <v>High</v>
      </c>
    </row>
    <row r="384" spans="1:37" x14ac:dyDescent="0.25">
      <c r="A384" t="str">
        <f>INDEX(Aquifer!A:A,MATCH(B384,Aquifer!C:C,0))</f>
        <v>kerala</v>
      </c>
      <c r="B384" s="19" t="s">
        <v>521</v>
      </c>
      <c r="C384" s="12">
        <v>5.0413656388927004</v>
      </c>
      <c r="D384" s="7">
        <f>INDEX(Aquifer!L:L,MATCH(B384,Aquifer!C:C,0))*100</f>
        <v>130.7849856460416</v>
      </c>
      <c r="E384" s="7">
        <v>18.600000000000001</v>
      </c>
      <c r="F384" s="7">
        <v>52.816202173528652</v>
      </c>
      <c r="G384" s="1">
        <v>48.04</v>
      </c>
      <c r="H384" s="8">
        <v>98</v>
      </c>
      <c r="I384" s="8">
        <f>INDEX(Aquifer!H:H,MATCH(B384,Aquifer!C:C,0))</f>
        <v>71.55</v>
      </c>
      <c r="J384" s="8">
        <f>INDEX(surface_water_body!E:E,MATCH(B384,surface_water_body!A:A,0))</f>
        <v>0.38065658790146278</v>
      </c>
      <c r="K384" s="8">
        <f>INDEX(Aquifer!J:J,MATCH(B384,Aquifer!C:C,0))*100</f>
        <v>49.587841753740371</v>
      </c>
      <c r="L384" s="8">
        <f>(INDEX(Tariff!D:D,MATCH(Adaptation!A384,Tariff!A:A,0)))*100</f>
        <v>0</v>
      </c>
      <c r="N384" s="8">
        <v>8.3000000000000007</v>
      </c>
      <c r="O384" s="1">
        <v>99.39</v>
      </c>
      <c r="Q384">
        <f t="shared" si="170"/>
        <v>3</v>
      </c>
      <c r="R384">
        <f t="shared" si="171"/>
        <v>1</v>
      </c>
      <c r="S384">
        <f t="shared" si="172"/>
        <v>1</v>
      </c>
      <c r="T384">
        <f t="shared" si="173"/>
        <v>3</v>
      </c>
      <c r="U384">
        <f t="shared" si="174"/>
        <v>2</v>
      </c>
      <c r="V384">
        <f t="shared" si="175"/>
        <v>1</v>
      </c>
      <c r="W384">
        <f t="shared" si="162"/>
        <v>2</v>
      </c>
      <c r="X384">
        <f t="shared" si="163"/>
        <v>1</v>
      </c>
      <c r="Y384">
        <f t="shared" si="176"/>
        <v>2</v>
      </c>
      <c r="Z384">
        <f t="shared" si="164"/>
        <v>1</v>
      </c>
      <c r="AA384">
        <f t="shared" si="177"/>
        <v>2</v>
      </c>
      <c r="AB384">
        <f t="shared" si="178"/>
        <v>4</v>
      </c>
      <c r="AC384">
        <f t="shared" si="179"/>
        <v>1.9159000000000002</v>
      </c>
      <c r="AD384">
        <f t="shared" si="180"/>
        <v>2</v>
      </c>
      <c r="AE384" t="str">
        <f t="shared" si="183"/>
        <v>Moderatly Suitable</v>
      </c>
      <c r="AF384" s="15">
        <f t="shared" si="181"/>
        <v>6.2E-2</v>
      </c>
      <c r="AG384" t="str">
        <f t="shared" si="182"/>
        <v>Very Low</v>
      </c>
    </row>
    <row r="385" spans="1:33" x14ac:dyDescent="0.25">
      <c r="A385" t="str">
        <f>INDEX(Aquifer!A:A,MATCH(B385,Aquifer!C:C,0))</f>
        <v>west bengal</v>
      </c>
      <c r="B385" s="19" t="s">
        <v>454</v>
      </c>
      <c r="C385" s="12">
        <v>4.5840575608104004</v>
      </c>
      <c r="D385" s="7">
        <f>INDEX(Aquifer!L:L,MATCH(B385,Aquifer!C:C,0))*100</f>
        <v>209.0279487943869</v>
      </c>
      <c r="E385" s="7">
        <v>23.5</v>
      </c>
      <c r="F385" s="7">
        <v>45.758884466649732</v>
      </c>
      <c r="G385" s="1">
        <v>83.509999999999991</v>
      </c>
      <c r="H385" s="8">
        <v>76</v>
      </c>
      <c r="I385" s="8">
        <f>INDEX(Aquifer!H:H,MATCH(B385,Aquifer!C:C,0))</f>
        <v>35.57</v>
      </c>
      <c r="J385" s="8">
        <f>INDEX(surface_water_body!E:E,MATCH(B385,surface_water_body!A:A,0))</f>
        <v>1.4313594863935075</v>
      </c>
      <c r="K385" s="8">
        <f>INDEX(Aquifer!J:J,MATCH(B385,Aquifer!C:C,0))*100</f>
        <v>62.411085525074014</v>
      </c>
      <c r="L385" s="8">
        <f>(INDEX(Tariff!D:D,MATCH(Adaptation!A385,Tariff!A:A,0)))*100</f>
        <v>30</v>
      </c>
      <c r="N385" s="8">
        <v>5.3</v>
      </c>
      <c r="O385" s="1">
        <v>96.308014749999998</v>
      </c>
      <c r="Q385">
        <f t="shared" si="170"/>
        <v>3</v>
      </c>
      <c r="R385">
        <f t="shared" si="171"/>
        <v>3</v>
      </c>
      <c r="S385">
        <f t="shared" si="172"/>
        <v>1</v>
      </c>
      <c r="T385">
        <f t="shared" si="173"/>
        <v>2</v>
      </c>
      <c r="U385">
        <f t="shared" si="174"/>
        <v>4</v>
      </c>
      <c r="V385">
        <f t="shared" si="175"/>
        <v>1</v>
      </c>
      <c r="W385">
        <f t="shared" si="162"/>
        <v>4</v>
      </c>
      <c r="X385">
        <f t="shared" si="163"/>
        <v>2</v>
      </c>
      <c r="Y385">
        <f t="shared" si="176"/>
        <v>3</v>
      </c>
      <c r="Z385">
        <f t="shared" si="164"/>
        <v>1</v>
      </c>
      <c r="AA385">
        <f t="shared" si="177"/>
        <v>2</v>
      </c>
      <c r="AB385">
        <f t="shared" si="178"/>
        <v>4</v>
      </c>
      <c r="AC385">
        <f t="shared" si="179"/>
        <v>2.4990000000000001</v>
      </c>
      <c r="AD385">
        <f t="shared" si="180"/>
        <v>2</v>
      </c>
      <c r="AE385" t="str">
        <f t="shared" si="183"/>
        <v>Moderatly Suitable</v>
      </c>
      <c r="AF385" s="15">
        <f t="shared" si="181"/>
        <v>0.53500000000000003</v>
      </c>
      <c r="AG385" t="str">
        <f t="shared" si="182"/>
        <v>Moderate</v>
      </c>
    </row>
    <row r="386" spans="1:33" x14ac:dyDescent="0.25">
      <c r="A386" t="str">
        <f>INDEX(Aquifer!A:A,MATCH(B386,Aquifer!C:C,0))</f>
        <v>odisha</v>
      </c>
      <c r="B386" s="19" t="s">
        <v>32</v>
      </c>
      <c r="C386" s="13">
        <v>5.0999999999999996</v>
      </c>
      <c r="D386" s="7">
        <f>INDEX(Aquifer!L:L,MATCH(B386,Aquifer!C:C,0))*100</f>
        <v>100.43921207169842</v>
      </c>
      <c r="E386" s="7">
        <v>4.0999999999999996</v>
      </c>
      <c r="F386" s="7">
        <v>37.590691912935768</v>
      </c>
      <c r="G386" s="1">
        <v>11.04</v>
      </c>
      <c r="H386" s="8">
        <v>48</v>
      </c>
      <c r="I386" s="8">
        <f>INDEX(Aquifer!H:H,MATCH(B386,Aquifer!C:C,0))</f>
        <v>16.8</v>
      </c>
      <c r="J386" s="8">
        <f>INDEX(surface_water_body!E:E,MATCH(B386,surface_water_body!A:A,0))</f>
        <v>0.14607310136273347</v>
      </c>
      <c r="K386" s="8">
        <f>INDEX(Aquifer!J:J,MATCH(B386,Aquifer!C:C,0))*100</f>
        <v>33.81390088471337</v>
      </c>
      <c r="L386" s="8">
        <f>(INDEX(Tariff!D:D,MATCH(Adaptation!A386,Tariff!A:A,0)))*100</f>
        <v>155</v>
      </c>
      <c r="N386" s="8">
        <v>3.43</v>
      </c>
      <c r="O386" s="1">
        <v>82.62</v>
      </c>
      <c r="Q386">
        <f t="shared" si="170"/>
        <v>3</v>
      </c>
      <c r="R386">
        <f t="shared" si="171"/>
        <v>1</v>
      </c>
      <c r="S386">
        <f t="shared" si="172"/>
        <v>1</v>
      </c>
      <c r="T386">
        <f t="shared" si="173"/>
        <v>2</v>
      </c>
      <c r="U386">
        <f t="shared" si="174"/>
        <v>1</v>
      </c>
      <c r="V386">
        <f t="shared" si="175"/>
        <v>3</v>
      </c>
      <c r="W386">
        <f t="shared" ref="W386:W449" si="184">IF(I386&lt;50,4,IF(I386&lt;70,3,IF(I386&lt;100,2,1)))</f>
        <v>4</v>
      </c>
      <c r="X386">
        <f t="shared" ref="X386:X449" si="185">IF(J386&lt;1,1,IF(J386&lt;3,2,IF(J386&lt;5,3,4)))</f>
        <v>1</v>
      </c>
      <c r="Y386">
        <f t="shared" si="176"/>
        <v>2</v>
      </c>
      <c r="Z386">
        <f t="shared" ref="Z386:Z449" si="186">IF(L386&lt;70,1,IF(L386&lt;150,2,IF(L386&lt;300,3,4)))</f>
        <v>3</v>
      </c>
      <c r="AA386">
        <f t="shared" si="177"/>
        <v>1</v>
      </c>
      <c r="AB386">
        <f t="shared" si="178"/>
        <v>4</v>
      </c>
      <c r="AC386">
        <f t="shared" si="179"/>
        <v>2.1657999999999999</v>
      </c>
      <c r="AD386">
        <f t="shared" si="180"/>
        <v>2</v>
      </c>
      <c r="AE386" t="str">
        <f t="shared" si="183"/>
        <v>Moderatly Suitable</v>
      </c>
      <c r="AF386" s="15">
        <f t="shared" si="181"/>
        <v>0.182</v>
      </c>
      <c r="AG386" t="str">
        <f t="shared" si="182"/>
        <v>Very Low</v>
      </c>
    </row>
    <row r="387" spans="1:33" x14ac:dyDescent="0.25">
      <c r="A387" t="str">
        <f>INDEX(Aquifer!A:A,MATCH(B387,Aquifer!C:C,0))</f>
        <v>mizoram</v>
      </c>
      <c r="B387" s="19" t="s">
        <v>26</v>
      </c>
      <c r="C387" s="13">
        <v>4.7</v>
      </c>
      <c r="D387" s="7">
        <f>INDEX(Aquifer!L:L,MATCH(B387,Aquifer!C:C,0))*100</f>
        <v>100</v>
      </c>
      <c r="E387" s="7">
        <v>9</v>
      </c>
      <c r="F387" s="7">
        <v>34.768200836820085</v>
      </c>
      <c r="G387" s="1">
        <v>0</v>
      </c>
      <c r="H387" s="8">
        <v>0</v>
      </c>
      <c r="I387" s="8">
        <f>INDEX(Aquifer!H:H,MATCH(B387,Aquifer!C:C,0))</f>
        <v>1.94</v>
      </c>
      <c r="J387" s="8">
        <f>INDEX(surface_water_body!E:E,MATCH(B387,surface_water_body!A:A,0))</f>
        <v>7.3259052287583087E-2</v>
      </c>
      <c r="K387" s="8">
        <f>INDEX(Aquifer!J:J,MATCH(B387,Aquifer!C:C,0))*100</f>
        <v>5.836414691371858</v>
      </c>
      <c r="L387" s="8">
        <f>(INDEX(Tariff!D:D,MATCH(Adaptation!A387,Tariff!A:A,0)))*100</f>
        <v>30</v>
      </c>
      <c r="N387" s="8">
        <v>2.1726830382059603</v>
      </c>
      <c r="O387" s="1">
        <v>62.61</v>
      </c>
      <c r="Q387">
        <f t="shared" si="170"/>
        <v>3</v>
      </c>
      <c r="R387">
        <f t="shared" si="171"/>
        <v>1</v>
      </c>
      <c r="S387">
        <f t="shared" si="172"/>
        <v>1</v>
      </c>
      <c r="T387">
        <f t="shared" si="173"/>
        <v>2</v>
      </c>
      <c r="U387">
        <f t="shared" si="174"/>
        <v>1</v>
      </c>
      <c r="V387">
        <f t="shared" si="175"/>
        <v>4</v>
      </c>
      <c r="W387">
        <f t="shared" si="184"/>
        <v>4</v>
      </c>
      <c r="X387">
        <f t="shared" si="185"/>
        <v>1</v>
      </c>
      <c r="Y387">
        <f t="shared" si="176"/>
        <v>1</v>
      </c>
      <c r="Z387">
        <f t="shared" si="186"/>
        <v>1</v>
      </c>
      <c r="AA387">
        <f t="shared" si="177"/>
        <v>1</v>
      </c>
      <c r="AB387">
        <f t="shared" si="178"/>
        <v>3</v>
      </c>
      <c r="AC387">
        <f t="shared" si="179"/>
        <v>1.9158999999999995</v>
      </c>
      <c r="AD387">
        <f t="shared" si="180"/>
        <v>2</v>
      </c>
      <c r="AE387" t="str">
        <f t="shared" si="183"/>
        <v>Moderatly Suitable</v>
      </c>
      <c r="AF387" s="15">
        <f t="shared" si="181"/>
        <v>3.5000000000000003E-2</v>
      </c>
      <c r="AG387" t="str">
        <f t="shared" si="182"/>
        <v>Very Low</v>
      </c>
    </row>
    <row r="388" spans="1:33" x14ac:dyDescent="0.25">
      <c r="A388" t="str">
        <f>INDEX(Aquifer!A:A,MATCH(B388,Aquifer!C:C,0))</f>
        <v>himachal pradesh</v>
      </c>
      <c r="B388" s="19" t="s">
        <v>385</v>
      </c>
      <c r="C388" s="12">
        <v>4.7245725907298004</v>
      </c>
      <c r="D388" s="7">
        <f>INDEX(Aquifer!L:L,MATCH(B388,Aquifer!C:C,0))*100</f>
        <v>177.72503398631633</v>
      </c>
      <c r="E388" s="7">
        <v>17.5</v>
      </c>
      <c r="F388" s="7">
        <v>36.559853893408601</v>
      </c>
      <c r="G388" s="1">
        <v>2.56</v>
      </c>
      <c r="H388" s="8">
        <v>100</v>
      </c>
      <c r="I388" s="8">
        <f>INDEX(Aquifer!H:H,MATCH(B388,Aquifer!C:C,0))</f>
        <v>14.24599278</v>
      </c>
      <c r="J388" s="8">
        <f>INDEX(surface_water_body!E:E,MATCH(B388,surface_water_body!A:A,0))</f>
        <v>2.2586659936636198E-2</v>
      </c>
      <c r="K388" s="8">
        <f>INDEX(Aquifer!J:J,MATCH(B388,Aquifer!C:C,0))*100</f>
        <v>22.536180385873891</v>
      </c>
      <c r="L388" s="8">
        <f>(INDEX(Tariff!D:D,MATCH(Adaptation!A388,Tariff!A:A,0)))*100</f>
        <v>167</v>
      </c>
      <c r="N388" s="8">
        <v>3.7</v>
      </c>
      <c r="O388" s="1">
        <v>92.98</v>
      </c>
      <c r="Q388">
        <f t="shared" si="170"/>
        <v>3</v>
      </c>
      <c r="R388">
        <f t="shared" si="171"/>
        <v>2</v>
      </c>
      <c r="S388">
        <f t="shared" si="172"/>
        <v>1</v>
      </c>
      <c r="T388">
        <f t="shared" si="173"/>
        <v>2</v>
      </c>
      <c r="U388">
        <f t="shared" si="174"/>
        <v>1</v>
      </c>
      <c r="V388">
        <f t="shared" si="175"/>
        <v>1</v>
      </c>
      <c r="W388">
        <f t="shared" si="184"/>
        <v>4</v>
      </c>
      <c r="X388">
        <f t="shared" si="185"/>
        <v>1</v>
      </c>
      <c r="Y388">
        <f t="shared" si="176"/>
        <v>1</v>
      </c>
      <c r="Z388">
        <f t="shared" si="186"/>
        <v>3</v>
      </c>
      <c r="AA388">
        <f t="shared" si="177"/>
        <v>1</v>
      </c>
      <c r="AB388">
        <f t="shared" si="178"/>
        <v>4</v>
      </c>
      <c r="AC388">
        <f t="shared" si="179"/>
        <v>1.9991999999999996</v>
      </c>
      <c r="AD388">
        <f t="shared" si="180"/>
        <v>2</v>
      </c>
      <c r="AE388" t="str">
        <f t="shared" si="183"/>
        <v>Moderatly Suitable</v>
      </c>
      <c r="AF388" s="15">
        <f t="shared" si="181"/>
        <v>7.2999999999999995E-2</v>
      </c>
      <c r="AG388" t="str">
        <f t="shared" si="182"/>
        <v>Very Low</v>
      </c>
    </row>
    <row r="389" spans="1:33" x14ac:dyDescent="0.25">
      <c r="A389" t="str">
        <f>INDEX(Aquifer!A:A,MATCH(B389,Aquifer!C:C,0))</f>
        <v>madhya pradesh</v>
      </c>
      <c r="B389" s="19" t="s">
        <v>315</v>
      </c>
      <c r="C389" s="12">
        <v>5.2081147853276999</v>
      </c>
      <c r="D389" s="7">
        <f>INDEX(Aquifer!L:L,MATCH(B389,Aquifer!C:C,0))*100</f>
        <v>159.51036578655538</v>
      </c>
      <c r="E389" s="7">
        <v>17.399999999999999</v>
      </c>
      <c r="F389" s="7">
        <v>68.072653396860701</v>
      </c>
      <c r="G389" s="1">
        <v>18.649999999999999</v>
      </c>
      <c r="H389" s="8">
        <v>100</v>
      </c>
      <c r="I389" s="8">
        <f>INDEX(Aquifer!H:H,MATCH(B389,Aquifer!C:C,0))</f>
        <v>20.41</v>
      </c>
      <c r="J389" s="8">
        <f>INDEX(surface_water_body!E:E,MATCH(B389,surface_water_body!A:A,0))</f>
        <v>4.8128476276000507</v>
      </c>
      <c r="K389" s="8">
        <f>INDEX(Aquifer!J:J,MATCH(B389,Aquifer!C:C,0))*100</f>
        <v>24.468520307925253</v>
      </c>
      <c r="L389" s="8">
        <f>(INDEX(Tariff!D:D,MATCH(Adaptation!A389,Tariff!A:A,0)))*100</f>
        <v>290</v>
      </c>
      <c r="N389" s="8">
        <v>6.07</v>
      </c>
      <c r="O389" s="1">
        <v>78.240000000000009</v>
      </c>
      <c r="Q389">
        <f t="shared" si="170"/>
        <v>3</v>
      </c>
      <c r="R389">
        <f t="shared" si="171"/>
        <v>2</v>
      </c>
      <c r="S389">
        <f t="shared" si="172"/>
        <v>1</v>
      </c>
      <c r="T389">
        <f t="shared" si="173"/>
        <v>4</v>
      </c>
      <c r="U389">
        <f t="shared" si="174"/>
        <v>1</v>
      </c>
      <c r="V389">
        <f t="shared" si="175"/>
        <v>1</v>
      </c>
      <c r="W389">
        <f t="shared" si="184"/>
        <v>4</v>
      </c>
      <c r="X389">
        <f t="shared" si="185"/>
        <v>3</v>
      </c>
      <c r="Y389">
        <f t="shared" si="176"/>
        <v>1</v>
      </c>
      <c r="Z389">
        <f t="shared" si="186"/>
        <v>3</v>
      </c>
      <c r="AA389">
        <f t="shared" si="177"/>
        <v>2</v>
      </c>
      <c r="AB389">
        <f t="shared" si="178"/>
        <v>3</v>
      </c>
      <c r="AC389">
        <f t="shared" si="179"/>
        <v>2.3323999999999998</v>
      </c>
      <c r="AD389">
        <f t="shared" si="180"/>
        <v>2</v>
      </c>
      <c r="AE389" t="str">
        <f t="shared" si="183"/>
        <v>Moderatly Suitable</v>
      </c>
      <c r="AF389" s="15">
        <f t="shared" si="181"/>
        <v>0.315</v>
      </c>
      <c r="AG389" t="str">
        <f t="shared" si="182"/>
        <v>Low</v>
      </c>
    </row>
    <row r="390" spans="1:33" x14ac:dyDescent="0.25">
      <c r="A390" t="str">
        <f>INDEX(Aquifer!A:A,MATCH(B390,Aquifer!C:C,0))</f>
        <v>madhya pradesh</v>
      </c>
      <c r="B390" s="19" t="s">
        <v>637</v>
      </c>
      <c r="C390" s="12">
        <v>5.4127518928254998</v>
      </c>
      <c r="D390" s="7">
        <f>INDEX(Aquifer!L:L,MATCH(B390,Aquifer!C:C,0))*100</f>
        <v>196.45183029040004</v>
      </c>
      <c r="E390" s="7">
        <v>43.6</v>
      </c>
      <c r="F390" s="7">
        <v>72.71170045544315</v>
      </c>
      <c r="G390" s="1">
        <v>86.92</v>
      </c>
      <c r="H390" s="8">
        <v>100</v>
      </c>
      <c r="I390" s="8">
        <f>INDEX(Aquifer!H:H,MATCH(B390,Aquifer!C:C,0))</f>
        <v>104.57</v>
      </c>
      <c r="J390" s="8">
        <f>INDEX(surface_water_body!E:E,MATCH(B390,surface_water_body!A:A,0))</f>
        <v>0.32038663129458772</v>
      </c>
      <c r="K390" s="8">
        <f>INDEX(Aquifer!J:J,MATCH(B390,Aquifer!C:C,0))*100</f>
        <v>64.00220367303001</v>
      </c>
      <c r="L390" s="8">
        <f>(INDEX(Tariff!D:D,MATCH(Adaptation!A390,Tariff!A:A,0)))*100</f>
        <v>0</v>
      </c>
      <c r="N390" s="8">
        <v>15</v>
      </c>
      <c r="O390" s="1">
        <v>76.5</v>
      </c>
      <c r="Q390">
        <f t="shared" si="170"/>
        <v>4</v>
      </c>
      <c r="R390">
        <f t="shared" si="171"/>
        <v>3</v>
      </c>
      <c r="S390">
        <f t="shared" si="172"/>
        <v>2</v>
      </c>
      <c r="T390">
        <f t="shared" si="173"/>
        <v>4</v>
      </c>
      <c r="U390">
        <f t="shared" si="174"/>
        <v>4</v>
      </c>
      <c r="V390">
        <f t="shared" si="175"/>
        <v>1</v>
      </c>
      <c r="W390">
        <f t="shared" si="184"/>
        <v>1</v>
      </c>
      <c r="X390">
        <f t="shared" si="185"/>
        <v>1</v>
      </c>
      <c r="Y390">
        <f t="shared" si="176"/>
        <v>3</v>
      </c>
      <c r="Z390">
        <f t="shared" si="186"/>
        <v>1</v>
      </c>
      <c r="AA390">
        <f t="shared" si="177"/>
        <v>3</v>
      </c>
      <c r="AB390">
        <f t="shared" si="178"/>
        <v>3</v>
      </c>
      <c r="AC390">
        <f t="shared" si="179"/>
        <v>2.4989999999999997</v>
      </c>
      <c r="AD390">
        <f t="shared" si="180"/>
        <v>2</v>
      </c>
      <c r="AE390" t="str">
        <f t="shared" si="183"/>
        <v>Moderatly Suitable</v>
      </c>
      <c r="AF390" s="15">
        <f t="shared" si="181"/>
        <v>0.48599999999999999</v>
      </c>
      <c r="AG390" t="str">
        <f t="shared" si="182"/>
        <v>Moderate</v>
      </c>
    </row>
    <row r="391" spans="1:33" x14ac:dyDescent="0.25">
      <c r="A391" t="str">
        <f>INDEX(Aquifer!A:A,MATCH(B391,Aquifer!C:C,0))</f>
        <v>karnataka</v>
      </c>
      <c r="B391" s="19" t="s">
        <v>413</v>
      </c>
      <c r="C391" s="12">
        <v>5.4526289628314997</v>
      </c>
      <c r="D391" s="7">
        <f>INDEX(Aquifer!L:L,MATCH(B391,Aquifer!C:C,0))*100</f>
        <v>122.46653558842806</v>
      </c>
      <c r="E391" s="7">
        <v>47.4</v>
      </c>
      <c r="F391" s="7">
        <v>58.148738157122494</v>
      </c>
      <c r="G391" s="1">
        <v>28.03</v>
      </c>
      <c r="H391" s="8">
        <v>100</v>
      </c>
      <c r="I391" s="8">
        <f>INDEX(Aquifer!H:H,MATCH(B391,Aquifer!C:C,0))</f>
        <v>60.75</v>
      </c>
      <c r="J391" s="8">
        <f>INDEX(surface_water_body!E:E,MATCH(B391,surface_water_body!A:A,0))</f>
        <v>2.9635726815713603</v>
      </c>
      <c r="K391" s="8">
        <f>INDEX(Aquifer!J:J,MATCH(B391,Aquifer!C:C,0))*100</f>
        <v>58.49122116874463</v>
      </c>
      <c r="L391" s="8">
        <f>(INDEX(Tariff!D:D,MATCH(Adaptation!A391,Tariff!A:A,0)))*100</f>
        <v>150</v>
      </c>
      <c r="N391" s="8">
        <v>5.0999999999999996</v>
      </c>
      <c r="O391" s="1">
        <v>95.550000000000011</v>
      </c>
      <c r="Q391">
        <f t="shared" si="170"/>
        <v>4</v>
      </c>
      <c r="R391">
        <f t="shared" si="171"/>
        <v>1</v>
      </c>
      <c r="S391">
        <f t="shared" si="172"/>
        <v>2</v>
      </c>
      <c r="T391">
        <f t="shared" si="173"/>
        <v>3</v>
      </c>
      <c r="U391">
        <f t="shared" si="174"/>
        <v>2</v>
      </c>
      <c r="V391">
        <f t="shared" si="175"/>
        <v>1</v>
      </c>
      <c r="W391">
        <f t="shared" si="184"/>
        <v>3</v>
      </c>
      <c r="X391">
        <f t="shared" si="185"/>
        <v>2</v>
      </c>
      <c r="Y391">
        <f t="shared" si="176"/>
        <v>3</v>
      </c>
      <c r="Z391">
        <f t="shared" si="186"/>
        <v>3</v>
      </c>
      <c r="AA391">
        <f t="shared" si="177"/>
        <v>2</v>
      </c>
      <c r="AB391">
        <f t="shared" si="178"/>
        <v>4</v>
      </c>
      <c r="AC391">
        <f t="shared" si="179"/>
        <v>2.4990000000000001</v>
      </c>
      <c r="AD391">
        <f t="shared" si="180"/>
        <v>2</v>
      </c>
      <c r="AE391" t="str">
        <f t="shared" si="183"/>
        <v>Moderatly Suitable</v>
      </c>
      <c r="AF391" s="15">
        <f t="shared" si="181"/>
        <v>0.53500000000000003</v>
      </c>
      <c r="AG391" t="str">
        <f t="shared" si="182"/>
        <v>Moderate</v>
      </c>
    </row>
    <row r="392" spans="1:33" x14ac:dyDescent="0.25">
      <c r="A392" t="str">
        <f>INDEX(Aquifer!A:A,MATCH(B392,Aquifer!C:C,0))</f>
        <v>bihar</v>
      </c>
      <c r="B392" s="19" t="s">
        <v>416</v>
      </c>
      <c r="C392" s="12">
        <v>4.9295219743559997</v>
      </c>
      <c r="D392" s="7">
        <f>INDEX(Aquifer!L:L,MATCH(B392,Aquifer!C:C,0))*100</f>
        <v>115.30122785578305</v>
      </c>
      <c r="E392" s="7">
        <v>90.8</v>
      </c>
      <c r="F392" s="7">
        <v>59.730343594452229</v>
      </c>
      <c r="G392" s="1">
        <v>57.879999999999995</v>
      </c>
      <c r="H392" s="8">
        <v>25</v>
      </c>
      <c r="I392" s="8">
        <f>INDEX(Aquifer!H:H,MATCH(B392,Aquifer!C:C,0))</f>
        <v>49.35</v>
      </c>
      <c r="J392" s="8">
        <f>INDEX(surface_water_body!E:E,MATCH(B392,surface_water_body!A:A,0))</f>
        <v>3.6731770346387672E-2</v>
      </c>
      <c r="K392" s="8">
        <f>INDEX(Aquifer!J:J,MATCH(B392,Aquifer!C:C,0))*100</f>
        <v>48.361690494186519</v>
      </c>
      <c r="L392" s="8">
        <f>(INDEX(Tariff!D:D,MATCH(Adaptation!A435,Tariff!A:A,0)))*100</f>
        <v>135</v>
      </c>
      <c r="N392" s="8">
        <v>5.5</v>
      </c>
      <c r="O392" s="1">
        <v>97.36</v>
      </c>
      <c r="Q392">
        <f t="shared" si="170"/>
        <v>3</v>
      </c>
      <c r="R392">
        <f t="shared" si="171"/>
        <v>1</v>
      </c>
      <c r="S392">
        <f t="shared" si="172"/>
        <v>4</v>
      </c>
      <c r="T392">
        <f t="shared" si="173"/>
        <v>3</v>
      </c>
      <c r="U392">
        <f t="shared" si="174"/>
        <v>3</v>
      </c>
      <c r="V392">
        <f t="shared" si="175"/>
        <v>3</v>
      </c>
      <c r="W392">
        <f t="shared" si="184"/>
        <v>4</v>
      </c>
      <c r="X392">
        <f t="shared" si="185"/>
        <v>1</v>
      </c>
      <c r="Y392">
        <f t="shared" si="176"/>
        <v>2</v>
      </c>
      <c r="Z392">
        <f t="shared" si="186"/>
        <v>2</v>
      </c>
      <c r="AA392">
        <f t="shared" si="177"/>
        <v>2</v>
      </c>
      <c r="AB392">
        <f t="shared" si="178"/>
        <v>4</v>
      </c>
      <c r="AC392">
        <f t="shared" si="179"/>
        <v>2.6656</v>
      </c>
      <c r="AD392">
        <f t="shared" si="180"/>
        <v>3</v>
      </c>
      <c r="AE392" t="str">
        <f t="shared" si="183"/>
        <v>Highly Suitable</v>
      </c>
      <c r="AF392" s="15">
        <f t="shared" si="181"/>
        <v>0.70699999999999996</v>
      </c>
      <c r="AG392" t="str">
        <f t="shared" si="182"/>
        <v>High</v>
      </c>
    </row>
    <row r="393" spans="1:33" x14ac:dyDescent="0.25">
      <c r="A393" t="str">
        <f>INDEX(Aquifer!A:A,MATCH(B393,Aquifer!C:C,0))</f>
        <v>bihar</v>
      </c>
      <c r="B393" s="19" t="s">
        <v>323</v>
      </c>
      <c r="C393" s="12">
        <v>4.8019746132626997</v>
      </c>
      <c r="D393" s="7">
        <f>INDEX(Aquifer!L:L,MATCH(B393,Aquifer!C:C,0))*100</f>
        <v>123.54771905603201</v>
      </c>
      <c r="E393" s="7">
        <v>72.8</v>
      </c>
      <c r="F393" s="7">
        <v>63.494168877321187</v>
      </c>
      <c r="G393" s="1">
        <v>66.5</v>
      </c>
      <c r="H393" s="8">
        <v>3</v>
      </c>
      <c r="I393" s="8">
        <f>INDEX(Aquifer!H:H,MATCH(B393,Aquifer!C:C,0))</f>
        <v>59.34</v>
      </c>
      <c r="J393" s="8">
        <f>INDEX(surface_water_body!E:E,MATCH(B393,surface_water_body!A:A,0))</f>
        <v>0.25619994407804214</v>
      </c>
      <c r="K393" s="8">
        <f>INDEX(Aquifer!J:J,MATCH(B393,Aquifer!C:C,0))*100</f>
        <v>53.883544112269732</v>
      </c>
      <c r="L393" s="8">
        <f>(INDEX(Tariff!D:D,MATCH(Adaptation!A469,Tariff!A:A,0)))*100</f>
        <v>135</v>
      </c>
      <c r="N393" s="8">
        <v>8.1</v>
      </c>
      <c r="O393" s="1">
        <v>98.259999999999991</v>
      </c>
      <c r="Q393">
        <f t="shared" si="170"/>
        <v>3</v>
      </c>
      <c r="R393">
        <f t="shared" si="171"/>
        <v>1</v>
      </c>
      <c r="S393">
        <f t="shared" si="172"/>
        <v>3</v>
      </c>
      <c r="T393">
        <f t="shared" si="173"/>
        <v>3</v>
      </c>
      <c r="U393">
        <f t="shared" si="174"/>
        <v>3</v>
      </c>
      <c r="V393">
        <f t="shared" si="175"/>
        <v>4</v>
      </c>
      <c r="W393">
        <f t="shared" si="184"/>
        <v>3</v>
      </c>
      <c r="X393">
        <f t="shared" si="185"/>
        <v>1</v>
      </c>
      <c r="Y393">
        <f t="shared" si="176"/>
        <v>3</v>
      </c>
      <c r="Z393">
        <f t="shared" si="186"/>
        <v>2</v>
      </c>
      <c r="AA393">
        <f t="shared" si="177"/>
        <v>2</v>
      </c>
      <c r="AB393">
        <f t="shared" si="178"/>
        <v>4</v>
      </c>
      <c r="AC393">
        <f t="shared" si="179"/>
        <v>2.6656</v>
      </c>
      <c r="AD393">
        <f t="shared" si="180"/>
        <v>3</v>
      </c>
      <c r="AE393" t="str">
        <f t="shared" si="183"/>
        <v>Highly Suitable</v>
      </c>
      <c r="AF393" s="15">
        <f t="shared" si="181"/>
        <v>0.70699999999999996</v>
      </c>
      <c r="AG393" t="str">
        <f t="shared" si="182"/>
        <v>High</v>
      </c>
    </row>
    <row r="394" spans="1:33" x14ac:dyDescent="0.25">
      <c r="A394" t="str">
        <f>INDEX(Aquifer!A:A,MATCH(B394,Aquifer!C:C,0))</f>
        <v>bihar</v>
      </c>
      <c r="B394" s="19" t="s">
        <v>353</v>
      </c>
      <c r="C394" s="12">
        <v>4.6155870994364001</v>
      </c>
      <c r="D394" s="7">
        <f>INDEX(Aquifer!L:L,MATCH(B394,Aquifer!C:C,0))*100</f>
        <v>145.08012994233721</v>
      </c>
      <c r="E394" s="7">
        <v>53.3</v>
      </c>
      <c r="F394" s="7">
        <v>58.242280285035619</v>
      </c>
      <c r="G394" s="1">
        <v>80.28</v>
      </c>
      <c r="H394" s="8">
        <v>25</v>
      </c>
      <c r="I394" s="8">
        <f>INDEX(Aquifer!H:H,MATCH(B394,Aquifer!C:C,0))</f>
        <v>43.25</v>
      </c>
      <c r="J394" s="8">
        <f>INDEX(surface_water_body!E:E,MATCH(B394,surface_water_body!A:A,0))</f>
        <v>0</v>
      </c>
      <c r="K394" s="8">
        <f>INDEX(Aquifer!J:J,MATCH(B394,Aquifer!C:C,0))*100</f>
        <v>66.241154465330126</v>
      </c>
      <c r="L394" s="8">
        <f>(INDEX(Tariff!D:D,MATCH(Adaptation!A484,Tariff!A:A,0)))*100</f>
        <v>0</v>
      </c>
      <c r="N394" s="8">
        <v>3.8</v>
      </c>
      <c r="O394" s="1">
        <v>97.649999999999991</v>
      </c>
      <c r="Q394">
        <f t="shared" si="170"/>
        <v>3</v>
      </c>
      <c r="R394">
        <f t="shared" si="171"/>
        <v>2</v>
      </c>
      <c r="S394">
        <f t="shared" si="172"/>
        <v>3</v>
      </c>
      <c r="T394">
        <f t="shared" si="173"/>
        <v>3</v>
      </c>
      <c r="U394">
        <f t="shared" si="174"/>
        <v>4</v>
      </c>
      <c r="V394">
        <f t="shared" si="175"/>
        <v>3</v>
      </c>
      <c r="W394">
        <f t="shared" si="184"/>
        <v>4</v>
      </c>
      <c r="X394">
        <f t="shared" si="185"/>
        <v>1</v>
      </c>
      <c r="Y394">
        <f t="shared" si="176"/>
        <v>3</v>
      </c>
      <c r="Z394">
        <f t="shared" si="186"/>
        <v>1</v>
      </c>
      <c r="AA394">
        <f t="shared" si="177"/>
        <v>1</v>
      </c>
      <c r="AB394">
        <f t="shared" si="178"/>
        <v>4</v>
      </c>
      <c r="AC394">
        <f t="shared" si="179"/>
        <v>2.6656</v>
      </c>
      <c r="AD394">
        <f t="shared" si="180"/>
        <v>3</v>
      </c>
      <c r="AE394" t="str">
        <f t="shared" si="183"/>
        <v>Highly Suitable</v>
      </c>
      <c r="AF394" s="15">
        <f t="shared" si="181"/>
        <v>0.70699999999999996</v>
      </c>
      <c r="AG394" t="str">
        <f t="shared" si="182"/>
        <v>High</v>
      </c>
    </row>
    <row r="395" spans="1:33" x14ac:dyDescent="0.25">
      <c r="A395" t="str">
        <f>INDEX(Aquifer!A:A,MATCH(B395,Aquifer!C:C,0))</f>
        <v>odisha</v>
      </c>
      <c r="B395" s="19" t="s">
        <v>414</v>
      </c>
      <c r="C395" s="12">
        <v>4.9190669720283999</v>
      </c>
      <c r="D395" s="7">
        <f>INDEX(Aquifer!L:L,MATCH(B395,Aquifer!C:C,0))*100</f>
        <v>105.47093762585662</v>
      </c>
      <c r="E395" s="7">
        <v>13.3</v>
      </c>
      <c r="F395" s="7">
        <v>27.508483392366184</v>
      </c>
      <c r="G395" s="1">
        <v>15.85</v>
      </c>
      <c r="H395" s="8">
        <v>56.999999999999993</v>
      </c>
      <c r="I395" s="8">
        <f>INDEX(Aquifer!H:H,MATCH(B395,Aquifer!C:C,0))</f>
        <v>43.14</v>
      </c>
      <c r="J395" s="8">
        <f>INDEX(surface_water_body!E:E,MATCH(B395,surface_water_body!A:A,0))</f>
        <v>8.971524462703559E-2</v>
      </c>
      <c r="K395" s="8">
        <f>INDEX(Aquifer!J:J,MATCH(B395,Aquifer!C:C,0))*100</f>
        <v>45.097391453578176</v>
      </c>
      <c r="L395" s="8">
        <f>(INDEX(Tariff!D:D,MATCH(Adaptation!A395,Tariff!A:A,0)))*100</f>
        <v>135</v>
      </c>
      <c r="N395" s="8">
        <v>5.5</v>
      </c>
      <c r="O395" s="1">
        <v>95.25</v>
      </c>
      <c r="Q395">
        <f t="shared" si="170"/>
        <v>3</v>
      </c>
      <c r="R395">
        <f t="shared" si="171"/>
        <v>1</v>
      </c>
      <c r="S395">
        <f t="shared" si="172"/>
        <v>1</v>
      </c>
      <c r="T395">
        <f t="shared" si="173"/>
        <v>1</v>
      </c>
      <c r="U395">
        <f t="shared" si="174"/>
        <v>1</v>
      </c>
      <c r="V395">
        <f t="shared" si="175"/>
        <v>2</v>
      </c>
      <c r="W395">
        <f t="shared" si="184"/>
        <v>4</v>
      </c>
      <c r="X395">
        <f t="shared" si="185"/>
        <v>1</v>
      </c>
      <c r="Y395">
        <f t="shared" si="176"/>
        <v>2</v>
      </c>
      <c r="Z395">
        <f t="shared" si="186"/>
        <v>2</v>
      </c>
      <c r="AA395">
        <f t="shared" si="177"/>
        <v>2</v>
      </c>
      <c r="AB395">
        <f t="shared" si="178"/>
        <v>4</v>
      </c>
      <c r="AC395">
        <f t="shared" si="179"/>
        <v>1.9992000000000001</v>
      </c>
      <c r="AD395">
        <f t="shared" si="180"/>
        <v>2</v>
      </c>
      <c r="AE395" t="str">
        <f t="shared" si="183"/>
        <v>Moderatly Suitable</v>
      </c>
      <c r="AF395" s="15">
        <f t="shared" si="181"/>
        <v>0.10199999999999999</v>
      </c>
      <c r="AG395" t="str">
        <f t="shared" si="182"/>
        <v>Very Low</v>
      </c>
    </row>
    <row r="396" spans="1:33" x14ac:dyDescent="0.25">
      <c r="A396" t="str">
        <f>INDEX(Aquifer!A:A,MATCH(B396,Aquifer!C:C,0))</f>
        <v>bihar</v>
      </c>
      <c r="B396" s="19" t="s">
        <v>285</v>
      </c>
      <c r="C396" s="12">
        <v>4.9648705817236998</v>
      </c>
      <c r="D396" s="7">
        <f>INDEX(Aquifer!L:L,MATCH(B396,Aquifer!C:C,0))*100</f>
        <v>168.49899467438286</v>
      </c>
      <c r="E396" s="7">
        <v>96.7</v>
      </c>
      <c r="F396" s="7">
        <v>61.557200194882022</v>
      </c>
      <c r="G396" s="1">
        <v>23.01</v>
      </c>
      <c r="H396" s="8">
        <v>15</v>
      </c>
      <c r="I396" s="8">
        <f>INDEX(Aquifer!H:H,MATCH(B396,Aquifer!C:C,0))</f>
        <v>40.24</v>
      </c>
      <c r="J396" s="8">
        <f>INDEX(surface_water_body!E:E,MATCH(B396,surface_water_body!A:A,0))</f>
        <v>0.21633517368341218</v>
      </c>
      <c r="K396" s="8">
        <f>INDEX(Aquifer!J:J,MATCH(B396,Aquifer!C:C,0))*100</f>
        <v>63.772452024713225</v>
      </c>
      <c r="L396" s="8">
        <f>(INDEX(Tariff!D:D,MATCH(Adaptation!A516,Tariff!A:A,0)))*100</f>
        <v>0</v>
      </c>
      <c r="N396" s="8">
        <v>7.3</v>
      </c>
      <c r="O396" s="1">
        <v>95.19</v>
      </c>
      <c r="Q396">
        <f t="shared" si="170"/>
        <v>3</v>
      </c>
      <c r="R396">
        <f t="shared" si="171"/>
        <v>2</v>
      </c>
      <c r="S396">
        <f t="shared" si="172"/>
        <v>4</v>
      </c>
      <c r="T396">
        <f t="shared" si="173"/>
        <v>3</v>
      </c>
      <c r="U396">
        <f t="shared" si="174"/>
        <v>1</v>
      </c>
      <c r="V396">
        <f t="shared" si="175"/>
        <v>4</v>
      </c>
      <c r="W396">
        <f t="shared" si="184"/>
        <v>4</v>
      </c>
      <c r="X396">
        <f t="shared" si="185"/>
        <v>1</v>
      </c>
      <c r="Y396">
        <f t="shared" si="176"/>
        <v>3</v>
      </c>
      <c r="Z396">
        <f t="shared" si="186"/>
        <v>1</v>
      </c>
      <c r="AA396">
        <f t="shared" si="177"/>
        <v>2</v>
      </c>
      <c r="AB396">
        <f t="shared" si="178"/>
        <v>4</v>
      </c>
      <c r="AC396">
        <f t="shared" si="179"/>
        <v>2.6656</v>
      </c>
      <c r="AD396">
        <f t="shared" si="180"/>
        <v>3</v>
      </c>
      <c r="AE396" t="str">
        <f t="shared" si="183"/>
        <v>Highly Suitable</v>
      </c>
      <c r="AF396" s="15">
        <f t="shared" si="181"/>
        <v>0.70699999999999996</v>
      </c>
      <c r="AG396" t="str">
        <f t="shared" si="182"/>
        <v>High</v>
      </c>
    </row>
    <row r="397" spans="1:33" x14ac:dyDescent="0.25">
      <c r="A397" t="str">
        <f>INDEX(Aquifer!A:A,MATCH(B397,Aquifer!C:C,0))</f>
        <v>bihar</v>
      </c>
      <c r="B397" s="19" t="s">
        <v>288</v>
      </c>
      <c r="C397" s="12">
        <v>4.7293953731005001</v>
      </c>
      <c r="D397" s="7">
        <f>INDEX(Aquifer!L:L,MATCH(B397,Aquifer!C:C,0))*100</f>
        <v>134.71779508687837</v>
      </c>
      <c r="E397" s="7">
        <v>49.9</v>
      </c>
      <c r="F397" s="7">
        <v>68.064362336114414</v>
      </c>
      <c r="G397" s="1">
        <v>90.039999999999992</v>
      </c>
      <c r="H397" s="8">
        <v>22</v>
      </c>
      <c r="I397" s="8">
        <f>INDEX(Aquifer!H:H,MATCH(B397,Aquifer!C:C,0))</f>
        <v>54.26</v>
      </c>
      <c r="J397" s="8">
        <f>INDEX(surface_water_body!E:E,MATCH(B397,surface_water_body!A:A,0))</f>
        <v>0.46225781929398929</v>
      </c>
      <c r="K397" s="8">
        <f>INDEX(Aquifer!J:J,MATCH(B397,Aquifer!C:C,0))*100</f>
        <v>74.372799786105787</v>
      </c>
      <c r="L397" s="8">
        <f>(INDEX(Tariff!D:D,MATCH(Adaptation!A571,Tariff!A:A,0)))*100</f>
        <v>10</v>
      </c>
      <c r="N397" s="8">
        <v>5.2</v>
      </c>
      <c r="O397" s="1">
        <v>98.47</v>
      </c>
      <c r="Q397">
        <f t="shared" si="170"/>
        <v>3</v>
      </c>
      <c r="R397">
        <f t="shared" si="171"/>
        <v>1</v>
      </c>
      <c r="S397">
        <f t="shared" si="172"/>
        <v>2</v>
      </c>
      <c r="T397">
        <f t="shared" si="173"/>
        <v>4</v>
      </c>
      <c r="U397">
        <f t="shared" si="174"/>
        <v>4</v>
      </c>
      <c r="V397">
        <f t="shared" si="175"/>
        <v>4</v>
      </c>
      <c r="W397">
        <f t="shared" si="184"/>
        <v>3</v>
      </c>
      <c r="X397">
        <f t="shared" si="185"/>
        <v>1</v>
      </c>
      <c r="Y397">
        <f t="shared" si="176"/>
        <v>3</v>
      </c>
      <c r="Z397">
        <f t="shared" si="186"/>
        <v>1</v>
      </c>
      <c r="AA397">
        <f t="shared" si="177"/>
        <v>2</v>
      </c>
      <c r="AB397">
        <f t="shared" si="178"/>
        <v>4</v>
      </c>
      <c r="AC397">
        <f t="shared" si="179"/>
        <v>2.6656</v>
      </c>
      <c r="AD397">
        <f t="shared" si="180"/>
        <v>3</v>
      </c>
      <c r="AE397" t="str">
        <f t="shared" si="183"/>
        <v>Highly Suitable</v>
      </c>
      <c r="AF397" s="15">
        <f t="shared" si="181"/>
        <v>0.70699999999999996</v>
      </c>
      <c r="AG397" t="str">
        <f t="shared" si="182"/>
        <v>High</v>
      </c>
    </row>
    <row r="398" spans="1:33" x14ac:dyDescent="0.25">
      <c r="A398" t="str">
        <f>INDEX(Aquifer!A:A,MATCH(B398,Aquifer!C:C,0))</f>
        <v>haryana</v>
      </c>
      <c r="B398" s="19" t="s">
        <v>172</v>
      </c>
      <c r="C398" s="13">
        <v>4.8600000000000003</v>
      </c>
      <c r="D398" s="7">
        <f>INDEX(Aquifer!L:L,MATCH(B398,Aquifer!C:C,0))*100</f>
        <v>168.42191169669655</v>
      </c>
      <c r="E398" s="7">
        <v>66.099999999999994</v>
      </c>
      <c r="F398" s="7">
        <v>77.12392829306313</v>
      </c>
      <c r="G398" s="1">
        <v>87.47</v>
      </c>
      <c r="H398" s="8">
        <v>98</v>
      </c>
      <c r="I398" s="8">
        <f>INDEX(Aquifer!H:H,MATCH(B398,Aquifer!C:C,0))</f>
        <v>80.22</v>
      </c>
      <c r="J398" s="8">
        <f>INDEX(surface_water_body!E:E,MATCH(B398,surface_water_body!A:A,0))</f>
        <v>2.8496115964204521E-2</v>
      </c>
      <c r="K398" s="8">
        <f>INDEX(Aquifer!J:J,MATCH(B398,Aquifer!C:C,0))*100</f>
        <v>74.689468337284111</v>
      </c>
      <c r="L398" s="8">
        <f>(INDEX(Tariff!D:D,MATCH(Adaptation!A398,Tariff!A:A,0)))*100</f>
        <v>30</v>
      </c>
      <c r="N398" s="8">
        <v>5.4</v>
      </c>
      <c r="O398" s="1">
        <v>76.92</v>
      </c>
      <c r="Q398">
        <f t="shared" si="170"/>
        <v>3</v>
      </c>
      <c r="R398">
        <f t="shared" si="171"/>
        <v>2</v>
      </c>
      <c r="S398">
        <f t="shared" si="172"/>
        <v>3</v>
      </c>
      <c r="T398">
        <f t="shared" si="173"/>
        <v>4</v>
      </c>
      <c r="U398">
        <f t="shared" si="174"/>
        <v>4</v>
      </c>
      <c r="V398">
        <f t="shared" si="175"/>
        <v>1</v>
      </c>
      <c r="W398">
        <f t="shared" si="184"/>
        <v>2</v>
      </c>
      <c r="X398">
        <f t="shared" si="185"/>
        <v>1</v>
      </c>
      <c r="Y398">
        <f t="shared" si="176"/>
        <v>3</v>
      </c>
      <c r="Z398">
        <f t="shared" si="186"/>
        <v>1</v>
      </c>
      <c r="AA398">
        <f t="shared" si="177"/>
        <v>2</v>
      </c>
      <c r="AB398">
        <f t="shared" si="178"/>
        <v>3</v>
      </c>
      <c r="AC398">
        <f t="shared" si="179"/>
        <v>2.4157000000000002</v>
      </c>
      <c r="AD398">
        <f t="shared" si="180"/>
        <v>2</v>
      </c>
      <c r="AE398" t="str">
        <f t="shared" si="183"/>
        <v>Moderatly Suitable</v>
      </c>
      <c r="AF398" s="15">
        <f t="shared" si="181"/>
        <v>0.41199999999999998</v>
      </c>
      <c r="AG398" t="str">
        <f t="shared" si="182"/>
        <v>Moderate</v>
      </c>
    </row>
    <row r="399" spans="1:33" x14ac:dyDescent="0.25">
      <c r="A399" t="str">
        <f>INDEX(Aquifer!A:A,MATCH(B399,Aquifer!C:C,0))</f>
        <v>bihar</v>
      </c>
      <c r="B399" s="19" t="s">
        <v>320</v>
      </c>
      <c r="C399" s="13">
        <v>4.5</v>
      </c>
      <c r="D399" s="7">
        <f>INDEX(Aquifer!L:L,MATCH(B399,Aquifer!C:C,0))*100</f>
        <v>172.58491009519332</v>
      </c>
      <c r="E399" s="7">
        <v>71.3</v>
      </c>
      <c r="F399" s="7">
        <v>46.62327095199349</v>
      </c>
      <c r="G399" s="1">
        <v>66.600000000000009</v>
      </c>
      <c r="H399" s="8">
        <v>0</v>
      </c>
      <c r="I399" s="8">
        <f>INDEX(Aquifer!H:H,MATCH(B399,Aquifer!C:C,0))</f>
        <v>32.869999999999997</v>
      </c>
      <c r="J399" s="8">
        <f>INDEX(surface_water_body!E:E,MATCH(B399,surface_water_body!A:A,0))</f>
        <v>1.8350167954867718</v>
      </c>
      <c r="K399" s="8">
        <f>INDEX(Aquifer!J:J,MATCH(B399,Aquifer!C:C,0))*100</f>
        <v>57.058796410774384</v>
      </c>
      <c r="L399" s="8">
        <f>(INDEX(Tariff!D:D,MATCH(Adaptation!A591,Tariff!A:A,0)))*100</f>
        <v>10</v>
      </c>
      <c r="N399" s="8">
        <v>2.8</v>
      </c>
      <c r="O399" s="1">
        <v>96.65</v>
      </c>
      <c r="Q399">
        <f t="shared" si="170"/>
        <v>3</v>
      </c>
      <c r="R399">
        <f t="shared" si="171"/>
        <v>2</v>
      </c>
      <c r="S399">
        <f t="shared" si="172"/>
        <v>3</v>
      </c>
      <c r="T399">
        <f t="shared" si="173"/>
        <v>2</v>
      </c>
      <c r="U399">
        <f t="shared" si="174"/>
        <v>3</v>
      </c>
      <c r="V399">
        <f t="shared" si="175"/>
        <v>4</v>
      </c>
      <c r="W399">
        <f t="shared" si="184"/>
        <v>4</v>
      </c>
      <c r="X399">
        <f t="shared" si="185"/>
        <v>2</v>
      </c>
      <c r="Y399">
        <f t="shared" si="176"/>
        <v>3</v>
      </c>
      <c r="Z399">
        <f t="shared" si="186"/>
        <v>1</v>
      </c>
      <c r="AA399">
        <f t="shared" si="177"/>
        <v>1</v>
      </c>
      <c r="AB399">
        <f t="shared" si="178"/>
        <v>4</v>
      </c>
      <c r="AC399">
        <f t="shared" si="179"/>
        <v>2.6656</v>
      </c>
      <c r="AD399">
        <f t="shared" si="180"/>
        <v>3</v>
      </c>
      <c r="AE399" t="str">
        <f t="shared" si="183"/>
        <v>Highly Suitable</v>
      </c>
      <c r="AF399" s="15">
        <f t="shared" si="181"/>
        <v>0.70699999999999996</v>
      </c>
      <c r="AG399" t="str">
        <f t="shared" si="182"/>
        <v>High</v>
      </c>
    </row>
    <row r="400" spans="1:33" x14ac:dyDescent="0.25">
      <c r="A400" t="str">
        <f>INDEX(Aquifer!A:A,MATCH(B400,Aquifer!C:C,0))</f>
        <v>chhattisgarh</v>
      </c>
      <c r="B400" s="19" t="s">
        <v>436</v>
      </c>
      <c r="C400" s="13">
        <v>5.2</v>
      </c>
      <c r="D400" s="7">
        <f>INDEX(Aquifer!L:L,MATCH(B400,Aquifer!C:C,0))*100</f>
        <v>177.30090943287678</v>
      </c>
      <c r="E400" s="7">
        <v>51.2</v>
      </c>
      <c r="F400" s="7">
        <v>53.16855114383381</v>
      </c>
      <c r="G400" s="1">
        <v>30.25</v>
      </c>
      <c r="H400" s="8">
        <v>100</v>
      </c>
      <c r="I400" s="8">
        <f>INDEX(Aquifer!H:H,MATCH(B400,Aquifer!C:C,0))</f>
        <v>93.18</v>
      </c>
      <c r="J400" s="8">
        <f>INDEX(surface_water_body!E:E,MATCH(B400,surface_water_body!A:A,0))</f>
        <v>8.4401343354893292</v>
      </c>
      <c r="K400" s="8">
        <f>INDEX(Aquifer!J:J,MATCH(B400,Aquifer!C:C,0))*100</f>
        <v>79.152377916568881</v>
      </c>
      <c r="L400" s="8">
        <f>(INDEX(Tariff!D:D,MATCH(Adaptation!A78,Tariff!A:A,0)))*100</f>
        <v>135</v>
      </c>
      <c r="N400" s="8">
        <v>8.1217672592315768</v>
      </c>
      <c r="O400" s="1">
        <v>85.09</v>
      </c>
      <c r="Q400">
        <f t="shared" si="170"/>
        <v>3</v>
      </c>
      <c r="R400">
        <f t="shared" si="171"/>
        <v>2</v>
      </c>
      <c r="S400">
        <f t="shared" si="172"/>
        <v>3</v>
      </c>
      <c r="T400">
        <f t="shared" si="173"/>
        <v>3</v>
      </c>
      <c r="U400">
        <f t="shared" si="174"/>
        <v>2</v>
      </c>
      <c r="V400">
        <f t="shared" si="175"/>
        <v>1</v>
      </c>
      <c r="W400">
        <f t="shared" si="184"/>
        <v>2</v>
      </c>
      <c r="X400">
        <f t="shared" si="185"/>
        <v>4</v>
      </c>
      <c r="Y400">
        <f t="shared" si="176"/>
        <v>4</v>
      </c>
      <c r="Z400">
        <f t="shared" si="186"/>
        <v>2</v>
      </c>
      <c r="AA400">
        <f t="shared" si="177"/>
        <v>2</v>
      </c>
      <c r="AB400">
        <f t="shared" si="178"/>
        <v>4</v>
      </c>
      <c r="AC400">
        <f t="shared" si="179"/>
        <v>2.6656</v>
      </c>
      <c r="AD400">
        <f t="shared" si="180"/>
        <v>3</v>
      </c>
      <c r="AE400" t="str">
        <f t="shared" si="183"/>
        <v>Highly Suitable</v>
      </c>
      <c r="AF400" s="15">
        <f t="shared" si="181"/>
        <v>0.70699999999999996</v>
      </c>
      <c r="AG400" t="str">
        <f t="shared" si="182"/>
        <v>High</v>
      </c>
    </row>
    <row r="401" spans="1:37" x14ac:dyDescent="0.25">
      <c r="A401" t="str">
        <f>INDEX(Aquifer!A:A,MATCH(B401,Aquifer!C:C,0))</f>
        <v>nagaland</v>
      </c>
      <c r="B401" s="19" t="s">
        <v>134</v>
      </c>
      <c r="C401" s="12">
        <v>4.2111942323838001</v>
      </c>
      <c r="D401" s="7">
        <f>INDEX(Aquifer!L:L,MATCH(B401,Aquifer!C:C,0))*100</f>
        <v>142.28811021263851</v>
      </c>
      <c r="E401" s="7">
        <v>15.9</v>
      </c>
      <c r="F401" s="7">
        <v>28.191096488283087</v>
      </c>
      <c r="G401" s="1">
        <v>1.38</v>
      </c>
      <c r="H401" s="8">
        <v>0</v>
      </c>
      <c r="I401" s="8">
        <f>INDEX(Aquifer!H:H,MATCH(B401,Aquifer!C:C,0))</f>
        <v>1.25</v>
      </c>
      <c r="J401" s="8">
        <f>INDEX(surface_water_body!E:E,MATCH(B401,surface_water_body!A:A,0))</f>
        <v>5.1078555674580653E-2</v>
      </c>
      <c r="K401" s="8">
        <f>INDEX(Aquifer!J:J,MATCH(B401,Aquifer!C:C,0))*100</f>
        <v>20.723041117145076</v>
      </c>
      <c r="L401" s="8">
        <f>(INDEX(Tariff!D:D,MATCH(Adaptation!A401,Tariff!A:A,0)))*100</f>
        <v>320</v>
      </c>
      <c r="N401" s="8">
        <v>2.6</v>
      </c>
      <c r="O401" s="1">
        <v>25.919999999999998</v>
      </c>
      <c r="Q401">
        <f t="shared" si="170"/>
        <v>2</v>
      </c>
      <c r="R401">
        <f t="shared" si="171"/>
        <v>2</v>
      </c>
      <c r="S401">
        <f t="shared" si="172"/>
        <v>1</v>
      </c>
      <c r="T401">
        <f t="shared" si="173"/>
        <v>1</v>
      </c>
      <c r="U401">
        <f t="shared" si="174"/>
        <v>1</v>
      </c>
      <c r="V401">
        <f t="shared" si="175"/>
        <v>4</v>
      </c>
      <c r="W401">
        <f t="shared" si="184"/>
        <v>4</v>
      </c>
      <c r="X401">
        <f t="shared" si="185"/>
        <v>1</v>
      </c>
      <c r="Y401">
        <f t="shared" si="176"/>
        <v>1</v>
      </c>
      <c r="Z401">
        <f t="shared" si="186"/>
        <v>4</v>
      </c>
      <c r="AA401">
        <f t="shared" si="177"/>
        <v>1</v>
      </c>
      <c r="AB401">
        <f t="shared" si="178"/>
        <v>1</v>
      </c>
      <c r="AC401">
        <f t="shared" si="179"/>
        <v>1.9158999999999995</v>
      </c>
      <c r="AD401">
        <f t="shared" si="180"/>
        <v>2</v>
      </c>
      <c r="AE401" t="str">
        <f t="shared" si="183"/>
        <v>Moderatly Suitable</v>
      </c>
      <c r="AF401" s="15">
        <f t="shared" si="181"/>
        <v>3.5000000000000003E-2</v>
      </c>
      <c r="AG401" t="str">
        <f t="shared" si="182"/>
        <v>Very Low</v>
      </c>
    </row>
    <row r="402" spans="1:37" x14ac:dyDescent="0.25">
      <c r="A402" t="str">
        <f>INDEX(Aquifer!A:A,MATCH(B402,Aquifer!C:C,0))</f>
        <v>nagaland</v>
      </c>
      <c r="B402" s="19" t="s">
        <v>104</v>
      </c>
      <c r="C402" s="12">
        <v>4.0808342825443997</v>
      </c>
      <c r="D402" s="7">
        <f>INDEX(Aquifer!L:L,MATCH(B402,Aquifer!C:C,0))*100</f>
        <v>122.49208276781675</v>
      </c>
      <c r="E402" s="7">
        <v>13.6</v>
      </c>
      <c r="F402" s="7">
        <v>23.27674443228744</v>
      </c>
      <c r="G402" s="1">
        <v>0.22</v>
      </c>
      <c r="H402" s="8">
        <v>0</v>
      </c>
      <c r="I402" s="8">
        <f>INDEX(Aquifer!H:H,MATCH(B402,Aquifer!C:C,0))</f>
        <v>3.68</v>
      </c>
      <c r="J402" s="8">
        <f>INDEX(surface_water_body!E:E,MATCH(B402,surface_water_body!A:A,0))</f>
        <v>0.14089200114413228</v>
      </c>
      <c r="K402" s="8">
        <f>INDEX(Aquifer!J:J,MATCH(B402,Aquifer!C:C,0))*100</f>
        <v>23.527335675030674</v>
      </c>
      <c r="L402" s="8">
        <f>(INDEX(Tariff!D:D,MATCH(Adaptation!A402,Tariff!A:A,0)))*100</f>
        <v>195</v>
      </c>
      <c r="N402" s="8">
        <v>2.5</v>
      </c>
      <c r="O402" s="1">
        <v>14.17</v>
      </c>
      <c r="Q402">
        <f t="shared" si="170"/>
        <v>2</v>
      </c>
      <c r="R402">
        <f t="shared" si="171"/>
        <v>1</v>
      </c>
      <c r="S402">
        <f t="shared" si="172"/>
        <v>1</v>
      </c>
      <c r="T402">
        <f t="shared" si="173"/>
        <v>1</v>
      </c>
      <c r="U402">
        <f t="shared" si="174"/>
        <v>1</v>
      </c>
      <c r="V402">
        <f t="shared" si="175"/>
        <v>4</v>
      </c>
      <c r="W402">
        <f t="shared" si="184"/>
        <v>4</v>
      </c>
      <c r="X402">
        <f t="shared" si="185"/>
        <v>1</v>
      </c>
      <c r="Y402">
        <f t="shared" si="176"/>
        <v>1</v>
      </c>
      <c r="Z402">
        <f t="shared" si="186"/>
        <v>3</v>
      </c>
      <c r="AA402">
        <f t="shared" si="177"/>
        <v>1</v>
      </c>
      <c r="AB402">
        <f t="shared" si="178"/>
        <v>1</v>
      </c>
      <c r="AC402">
        <f t="shared" si="179"/>
        <v>1.7492999999999996</v>
      </c>
      <c r="AD402">
        <f t="shared" si="180"/>
        <v>2</v>
      </c>
      <c r="AE402" t="str">
        <f t="shared" si="183"/>
        <v>Moderatly Suitable</v>
      </c>
      <c r="AF402" s="15">
        <f t="shared" si="181"/>
        <v>1.2999999999999999E-2</v>
      </c>
      <c r="AG402" t="str">
        <f t="shared" si="182"/>
        <v>Very Low</v>
      </c>
    </row>
    <row r="403" spans="1:37" x14ac:dyDescent="0.25">
      <c r="A403" t="str">
        <f>INDEX(Aquifer!A:A,MATCH(B403,Aquifer!C:C,0))</f>
        <v>gujarat</v>
      </c>
      <c r="B403" s="19" t="s">
        <v>210</v>
      </c>
      <c r="C403" s="12">
        <v>5.3557466556216999</v>
      </c>
      <c r="D403" s="7">
        <f>INDEX(Aquifer!L:L,MATCH(B403,Aquifer!C:C,0))*100</f>
        <v>135.68006221922042</v>
      </c>
      <c r="E403" s="7">
        <v>59.3</v>
      </c>
      <c r="F403" s="7">
        <v>82.886960680490546</v>
      </c>
      <c r="G403" s="1">
        <v>68.88</v>
      </c>
      <c r="H403" s="8">
        <v>100</v>
      </c>
      <c r="I403" s="8">
        <f>INDEX(Aquifer!H:H,MATCH(B403,Aquifer!C:C,0))</f>
        <v>87.32</v>
      </c>
      <c r="J403" s="8">
        <f>INDEX(surface_water_body!E:E,MATCH(B403,surface_water_body!A:A,0))</f>
        <v>0.78982359324590512</v>
      </c>
      <c r="K403" s="8">
        <f>INDEX(Aquifer!J:J,MATCH(B403,Aquifer!C:C,0))*100</f>
        <v>68.917826710656414</v>
      </c>
      <c r="L403" s="8">
        <f>(INDEX(Tariff!D:D,MATCH(Adaptation!A5,Tariff!A:A,0)))*100</f>
        <v>515</v>
      </c>
      <c r="N403" s="8">
        <v>21.1</v>
      </c>
      <c r="O403" s="1">
        <v>58.24</v>
      </c>
      <c r="Q403">
        <f t="shared" si="170"/>
        <v>4</v>
      </c>
      <c r="R403">
        <f t="shared" si="171"/>
        <v>1</v>
      </c>
      <c r="S403">
        <f t="shared" si="172"/>
        <v>3</v>
      </c>
      <c r="T403">
        <f t="shared" si="173"/>
        <v>4</v>
      </c>
      <c r="U403">
        <f t="shared" si="174"/>
        <v>3</v>
      </c>
      <c r="V403">
        <f t="shared" si="175"/>
        <v>1</v>
      </c>
      <c r="W403">
        <f t="shared" si="184"/>
        <v>2</v>
      </c>
      <c r="X403">
        <f t="shared" si="185"/>
        <v>1</v>
      </c>
      <c r="Y403">
        <f t="shared" si="176"/>
        <v>3</v>
      </c>
      <c r="Z403">
        <f t="shared" si="186"/>
        <v>4</v>
      </c>
      <c r="AA403">
        <f t="shared" si="177"/>
        <v>4</v>
      </c>
      <c r="AB403">
        <f t="shared" si="178"/>
        <v>2</v>
      </c>
      <c r="AC403">
        <f t="shared" si="179"/>
        <v>2.6656</v>
      </c>
      <c r="AD403">
        <f t="shared" si="180"/>
        <v>3</v>
      </c>
      <c r="AE403" t="str">
        <f t="shared" si="183"/>
        <v>Highly Suitable</v>
      </c>
      <c r="AF403" s="15">
        <f t="shared" si="181"/>
        <v>0.70699999999999996</v>
      </c>
      <c r="AG403" t="str">
        <f t="shared" si="182"/>
        <v>High</v>
      </c>
      <c r="AJ403" s="25" t="s">
        <v>805</v>
      </c>
      <c r="AK403" s="36">
        <f>COUNTIF(AG:AG,AJ403)</f>
        <v>114</v>
      </c>
    </row>
    <row r="404" spans="1:37" x14ac:dyDescent="0.25">
      <c r="A404" t="str">
        <f>INDEX(Aquifer!A:A,MATCH(B404,Aquifer!C:C,0))</f>
        <v>haryana</v>
      </c>
      <c r="B404" s="19" t="s">
        <v>196</v>
      </c>
      <c r="C404" s="13">
        <v>4.79</v>
      </c>
      <c r="D404" s="7">
        <f>INDEX(Aquifer!L:L,MATCH(B404,Aquifer!C:C,0))*100</f>
        <v>215.1665146975815</v>
      </c>
      <c r="E404" s="7">
        <v>65.8</v>
      </c>
      <c r="F404" s="7">
        <v>57.708321450978147</v>
      </c>
      <c r="G404" s="1">
        <v>87.32</v>
      </c>
      <c r="H404" s="8">
        <v>100</v>
      </c>
      <c r="I404" s="8">
        <f>INDEX(Aquifer!H:H,MATCH(B404,Aquifer!C:C,0))</f>
        <v>63.01</v>
      </c>
      <c r="J404" s="8">
        <f>INDEX(surface_water_body!E:E,MATCH(B404,surface_water_body!A:A,0))</f>
        <v>0.12594960505027669</v>
      </c>
      <c r="K404" s="8">
        <f>INDEX(Aquifer!J:J,MATCH(B404,Aquifer!C:C,0))*100</f>
        <v>40.596136219417609</v>
      </c>
      <c r="L404" s="8">
        <f>(INDEX(Tariff!D:D,MATCH(Adaptation!A457,Tariff!A:A,0)))*100</f>
        <v>135</v>
      </c>
      <c r="N404" s="8">
        <v>10.7</v>
      </c>
      <c r="O404" s="1">
        <v>80.180000000000007</v>
      </c>
      <c r="Q404">
        <f t="shared" si="170"/>
        <v>3</v>
      </c>
      <c r="R404">
        <f t="shared" si="171"/>
        <v>3</v>
      </c>
      <c r="S404">
        <f t="shared" si="172"/>
        <v>3</v>
      </c>
      <c r="T404">
        <f t="shared" si="173"/>
        <v>3</v>
      </c>
      <c r="U404">
        <f t="shared" si="174"/>
        <v>4</v>
      </c>
      <c r="V404">
        <f t="shared" si="175"/>
        <v>1</v>
      </c>
      <c r="W404">
        <f t="shared" si="184"/>
        <v>3</v>
      </c>
      <c r="X404">
        <f t="shared" si="185"/>
        <v>1</v>
      </c>
      <c r="Y404">
        <f t="shared" si="176"/>
        <v>2</v>
      </c>
      <c r="Z404">
        <f t="shared" si="186"/>
        <v>2</v>
      </c>
      <c r="AA404">
        <f t="shared" si="177"/>
        <v>3</v>
      </c>
      <c r="AB404">
        <f t="shared" si="178"/>
        <v>4</v>
      </c>
      <c r="AC404">
        <f t="shared" si="179"/>
        <v>2.6656</v>
      </c>
      <c r="AD404">
        <f t="shared" si="180"/>
        <v>3</v>
      </c>
      <c r="AE404" t="str">
        <f t="shared" si="183"/>
        <v>Highly Suitable</v>
      </c>
      <c r="AF404" s="15">
        <f t="shared" si="181"/>
        <v>0.70699999999999996</v>
      </c>
      <c r="AG404" t="str">
        <f t="shared" si="182"/>
        <v>High</v>
      </c>
    </row>
    <row r="405" spans="1:37" x14ac:dyDescent="0.25">
      <c r="A405" t="str">
        <f>INDEX(Aquifer!A:A,MATCH(B405,Aquifer!C:C,0))</f>
        <v>jammu and kashmir</v>
      </c>
      <c r="B405" s="19" t="s">
        <v>400</v>
      </c>
      <c r="C405" s="12">
        <v>4.4435643192659002</v>
      </c>
      <c r="D405" s="7">
        <f>INDEX(Aquifer!L:L,MATCH(B405,Aquifer!C:C,0))*100</f>
        <v>144.87135432326789</v>
      </c>
      <c r="E405" s="7">
        <v>70.8</v>
      </c>
      <c r="F405" s="7">
        <v>44.375087670079957</v>
      </c>
      <c r="G405" s="1">
        <v>3.11</v>
      </c>
      <c r="H405" s="8">
        <v>0</v>
      </c>
      <c r="I405" s="8">
        <f>INDEX(Aquifer!H:H,MATCH(B405,Aquifer!C:C,0))</f>
        <v>20.87</v>
      </c>
      <c r="J405" s="8">
        <f>INDEX(surface_water_body!E:E,MATCH(B405,surface_water_body!A:A,0))</f>
        <v>0</v>
      </c>
      <c r="K405" s="8">
        <f>INDEX(Aquifer!J:J,MATCH(B405,Aquifer!C:C,0))*100</f>
        <v>59.842944722197231</v>
      </c>
      <c r="L405" s="8">
        <f>(INDEX(Tariff!D:D,MATCH(Adaptation!A39,Tariff!A:A,0)))*100</f>
        <v>465.00000000000006</v>
      </c>
      <c r="N405" s="8">
        <v>5.6</v>
      </c>
      <c r="O405" s="1">
        <v>97.87</v>
      </c>
      <c r="Q405">
        <f t="shared" si="170"/>
        <v>2</v>
      </c>
      <c r="R405">
        <f t="shared" si="171"/>
        <v>2</v>
      </c>
      <c r="S405">
        <f t="shared" si="172"/>
        <v>3</v>
      </c>
      <c r="T405">
        <f t="shared" si="173"/>
        <v>2</v>
      </c>
      <c r="U405">
        <f t="shared" si="174"/>
        <v>1</v>
      </c>
      <c r="V405">
        <f t="shared" si="175"/>
        <v>4</v>
      </c>
      <c r="W405">
        <f t="shared" si="184"/>
        <v>4</v>
      </c>
      <c r="X405">
        <f t="shared" si="185"/>
        <v>1</v>
      </c>
      <c r="Y405">
        <f t="shared" si="176"/>
        <v>3</v>
      </c>
      <c r="Z405">
        <f t="shared" si="186"/>
        <v>4</v>
      </c>
      <c r="AA405">
        <f t="shared" si="177"/>
        <v>2</v>
      </c>
      <c r="AB405">
        <f t="shared" si="178"/>
        <v>4</v>
      </c>
      <c r="AC405">
        <f t="shared" si="179"/>
        <v>2.6656</v>
      </c>
      <c r="AD405">
        <f t="shared" si="180"/>
        <v>3</v>
      </c>
      <c r="AE405" t="str">
        <f t="shared" si="183"/>
        <v>Highly Suitable</v>
      </c>
      <c r="AF405" s="15">
        <f t="shared" si="181"/>
        <v>0.70699999999999996</v>
      </c>
      <c r="AG405" t="str">
        <f t="shared" si="182"/>
        <v>High</v>
      </c>
    </row>
    <row r="406" spans="1:37" x14ac:dyDescent="0.25">
      <c r="A406" t="str">
        <f>INDEX(Aquifer!A:A,MATCH(B406,Aquifer!C:C,0))</f>
        <v>assam</v>
      </c>
      <c r="B406" s="19" t="s">
        <v>263</v>
      </c>
      <c r="C406" s="13">
        <v>4.4400000000000004</v>
      </c>
      <c r="D406" s="7">
        <f>INDEX(Aquifer!L:L,MATCH(B406,Aquifer!C:C,0))*100</f>
        <v>165.31924484276396</v>
      </c>
      <c r="E406" s="7">
        <v>4.5</v>
      </c>
      <c r="F406" s="7">
        <v>41.504282347531188</v>
      </c>
      <c r="G406" s="1">
        <v>46.02</v>
      </c>
      <c r="H406" s="8">
        <v>3</v>
      </c>
      <c r="I406" s="8">
        <f>INDEX(Aquifer!H:H,MATCH(B406,Aquifer!C:C,0))</f>
        <v>30.52</v>
      </c>
      <c r="J406" s="8">
        <f>INDEX(surface_water_body!E:E,MATCH(B406,surface_water_body!A:A,0))</f>
        <v>0.47695103900828784</v>
      </c>
      <c r="K406" s="8">
        <f>INDEX(Aquifer!J:J,MATCH(B406,Aquifer!C:C,0))*100</f>
        <v>51.643558933278555</v>
      </c>
      <c r="L406" s="8">
        <f>(INDEX(Tariff!D:D,MATCH(Adaptation!A406,Tariff!A:A,0)))*100</f>
        <v>320</v>
      </c>
      <c r="N406" s="8">
        <v>3.6</v>
      </c>
      <c r="O406" s="1">
        <v>88.19</v>
      </c>
      <c r="Q406">
        <f t="shared" si="170"/>
        <v>2</v>
      </c>
      <c r="R406">
        <f t="shared" si="171"/>
        <v>2</v>
      </c>
      <c r="S406">
        <f t="shared" si="172"/>
        <v>1</v>
      </c>
      <c r="T406">
        <f t="shared" si="173"/>
        <v>2</v>
      </c>
      <c r="U406">
        <f t="shared" si="174"/>
        <v>2</v>
      </c>
      <c r="V406">
        <f t="shared" si="175"/>
        <v>4</v>
      </c>
      <c r="W406">
        <f t="shared" si="184"/>
        <v>4</v>
      </c>
      <c r="X406">
        <f t="shared" si="185"/>
        <v>1</v>
      </c>
      <c r="Y406">
        <f t="shared" si="176"/>
        <v>3</v>
      </c>
      <c r="Z406">
        <f t="shared" si="186"/>
        <v>4</v>
      </c>
      <c r="AA406">
        <f t="shared" si="177"/>
        <v>1</v>
      </c>
      <c r="AB406">
        <f t="shared" si="178"/>
        <v>4</v>
      </c>
      <c r="AC406">
        <f t="shared" si="179"/>
        <v>2.4989999999999997</v>
      </c>
      <c r="AD406">
        <f t="shared" si="180"/>
        <v>2</v>
      </c>
      <c r="AE406" t="str">
        <f t="shared" si="183"/>
        <v>Moderatly Suitable</v>
      </c>
      <c r="AF406" s="15">
        <f t="shared" si="181"/>
        <v>0.48599999999999999</v>
      </c>
      <c r="AG406" t="str">
        <f t="shared" si="182"/>
        <v>Moderate</v>
      </c>
    </row>
    <row r="407" spans="1:37" x14ac:dyDescent="0.25">
      <c r="A407" t="str">
        <f>INDEX(Aquifer!A:A,MATCH(B407,Aquifer!C:C,0))</f>
        <v>punjab</v>
      </c>
      <c r="B407" s="19" t="s">
        <v>222</v>
      </c>
      <c r="C407" s="13">
        <v>4.9000000000000004</v>
      </c>
      <c r="D407" s="7">
        <f>INDEX(Aquifer!L:L,MATCH(B407,Aquifer!C:C,0))*100</f>
        <v>199.11934300192206</v>
      </c>
      <c r="E407" s="7">
        <v>99.9</v>
      </c>
      <c r="F407" s="7">
        <v>83.99622205897785</v>
      </c>
      <c r="G407" s="1">
        <v>36.11</v>
      </c>
      <c r="H407" s="8">
        <v>89</v>
      </c>
      <c r="I407" s="8">
        <f>INDEX(Aquifer!H:H,MATCH(B407,Aquifer!C:C,0))</f>
        <v>24.13</v>
      </c>
      <c r="J407" s="8">
        <f>INDEX(surface_water_body!E:E,MATCH(B407,surface_water_body!A:A,0))</f>
        <v>0.33134527503337624</v>
      </c>
      <c r="K407" s="8">
        <f>INDEX(Aquifer!J:J,MATCH(B407,Aquifer!C:C,0))*100</f>
        <v>86.734133283825827</v>
      </c>
      <c r="L407" s="8">
        <f>(INDEX(Tariff!D:D,MATCH(Adaptation!A407,Tariff!A:A,0)))*100</f>
        <v>135</v>
      </c>
      <c r="N407" s="8">
        <v>3.1579999999999999</v>
      </c>
      <c r="O407" s="1">
        <v>0</v>
      </c>
      <c r="Q407">
        <f t="shared" si="170"/>
        <v>3</v>
      </c>
      <c r="R407">
        <f t="shared" si="171"/>
        <v>3</v>
      </c>
      <c r="S407">
        <f t="shared" si="172"/>
        <v>4</v>
      </c>
      <c r="T407">
        <f t="shared" si="173"/>
        <v>4</v>
      </c>
      <c r="U407">
        <f t="shared" si="174"/>
        <v>2</v>
      </c>
      <c r="V407">
        <f t="shared" si="175"/>
        <v>1</v>
      </c>
      <c r="W407">
        <f t="shared" si="184"/>
        <v>4</v>
      </c>
      <c r="X407">
        <f t="shared" si="185"/>
        <v>1</v>
      </c>
      <c r="Y407">
        <f t="shared" si="176"/>
        <v>4</v>
      </c>
      <c r="Z407">
        <f t="shared" si="186"/>
        <v>2</v>
      </c>
      <c r="AA407">
        <f t="shared" si="177"/>
        <v>1</v>
      </c>
      <c r="AB407">
        <f t="shared" si="178"/>
        <v>1</v>
      </c>
      <c r="AC407">
        <f t="shared" si="179"/>
        <v>2.4989999999999992</v>
      </c>
      <c r="AD407">
        <f t="shared" si="180"/>
        <v>2</v>
      </c>
      <c r="AE407" t="str">
        <f t="shared" si="183"/>
        <v>Moderatly Suitable</v>
      </c>
      <c r="AF407" s="15">
        <f t="shared" si="181"/>
        <v>0.48299999999999998</v>
      </c>
      <c r="AG407" t="str">
        <f t="shared" si="182"/>
        <v>Moderate</v>
      </c>
    </row>
    <row r="408" spans="1:37" x14ac:dyDescent="0.25">
      <c r="A408" t="str">
        <f>INDEX(Aquifer!A:A,MATCH(B408,Aquifer!C:C,0))</f>
        <v>maharashtra</v>
      </c>
      <c r="B408" s="19" t="s">
        <v>524</v>
      </c>
      <c r="C408" s="13">
        <v>5.3</v>
      </c>
      <c r="D408" s="7" t="e">
        <f>INDEX(Aquifer!L:L,MATCH(B408,Aquifer!C:C,0))*100</f>
        <v>#N/A</v>
      </c>
      <c r="E408" s="7">
        <v>0</v>
      </c>
      <c r="F408" s="7"/>
      <c r="G408" s="1">
        <v>0</v>
      </c>
      <c r="H408" s="8">
        <v>100</v>
      </c>
      <c r="I408" s="8">
        <f>INDEX(Aquifer!H:H,MATCH(B408,Aquifer!C:C,0))</f>
        <v>0</v>
      </c>
      <c r="J408" s="8">
        <f>INDEX(surface_water_body!E:E,MATCH(B408,surface_water_body!A:A,0))</f>
        <v>0</v>
      </c>
      <c r="K408" s="8" t="e">
        <f>INDEX(Aquifer!J:J,MATCH(B408,Aquifer!C:C,0))*100</f>
        <v>#N/A</v>
      </c>
      <c r="L408" s="8">
        <f>(INDEX(Tariff!D:D,MATCH(Adaptation!A408,Tariff!A:A,0)))*100</f>
        <v>155</v>
      </c>
      <c r="N408" s="8">
        <v>4.0999999999999996</v>
      </c>
      <c r="O408" s="1">
        <v>0</v>
      </c>
      <c r="Q408">
        <f t="shared" si="170"/>
        <v>4</v>
      </c>
      <c r="R408" t="e">
        <f t="shared" si="171"/>
        <v>#N/A</v>
      </c>
      <c r="S408">
        <f t="shared" si="172"/>
        <v>1</v>
      </c>
      <c r="T408">
        <f t="shared" si="173"/>
        <v>1</v>
      </c>
      <c r="U408">
        <f t="shared" si="174"/>
        <v>1</v>
      </c>
      <c r="V408">
        <f t="shared" si="175"/>
        <v>1</v>
      </c>
      <c r="W408">
        <f t="shared" si="184"/>
        <v>4</v>
      </c>
      <c r="X408">
        <f t="shared" si="185"/>
        <v>1</v>
      </c>
      <c r="Y408" t="e">
        <f t="shared" si="176"/>
        <v>#N/A</v>
      </c>
      <c r="Z408">
        <f t="shared" si="186"/>
        <v>3</v>
      </c>
      <c r="AA408">
        <f t="shared" si="177"/>
        <v>1</v>
      </c>
      <c r="AB408">
        <f t="shared" si="178"/>
        <v>1</v>
      </c>
      <c r="AE408" t="str">
        <f t="shared" si="183"/>
        <v>Very Highly Suitable</v>
      </c>
      <c r="AF408" s="15"/>
      <c r="AG408" t="s">
        <v>95</v>
      </c>
    </row>
    <row r="409" spans="1:37" x14ac:dyDescent="0.25">
      <c r="A409" t="str">
        <f>INDEX(Aquifer!A:A,MATCH(B409,Aquifer!C:C,0))</f>
        <v>maharashtra</v>
      </c>
      <c r="B409" s="19" t="s">
        <v>495</v>
      </c>
      <c r="C409" s="13">
        <v>5.25</v>
      </c>
      <c r="D409" s="7" t="e">
        <f>INDEX(Aquifer!L:L,MATCH(B409,Aquifer!C:C,0))*100</f>
        <v>#DIV/0!</v>
      </c>
      <c r="E409" s="7">
        <v>0</v>
      </c>
      <c r="F409" s="7">
        <v>56.330749354005171</v>
      </c>
      <c r="G409" s="1">
        <v>0</v>
      </c>
      <c r="H409" s="8">
        <v>100</v>
      </c>
      <c r="I409" s="8">
        <f>INDEX(Aquifer!H:H,MATCH(B409,Aquifer!C:C,0))</f>
        <v>0</v>
      </c>
      <c r="J409" s="8">
        <f>INDEX(surface_water_body!E:E,MATCH(B409,surface_water_body!A:A,0))</f>
        <v>0</v>
      </c>
      <c r="K409" s="8">
        <f>INDEX(Aquifer!J:J,MATCH(B409,Aquifer!C:C,0))*100</f>
        <v>0</v>
      </c>
      <c r="L409" s="8">
        <f>(INDEX(Tariff!D:D,MATCH(Adaptation!A409,Tariff!A:A,0)))*100</f>
        <v>0</v>
      </c>
      <c r="N409" s="8">
        <v>8.6999999999999993</v>
      </c>
      <c r="O409" s="1">
        <v>0</v>
      </c>
      <c r="Q409">
        <f t="shared" si="170"/>
        <v>4</v>
      </c>
      <c r="R409" t="e">
        <f t="shared" si="171"/>
        <v>#DIV/0!</v>
      </c>
      <c r="S409">
        <f t="shared" si="172"/>
        <v>1</v>
      </c>
      <c r="T409">
        <f t="shared" si="173"/>
        <v>3</v>
      </c>
      <c r="U409">
        <f t="shared" si="174"/>
        <v>1</v>
      </c>
      <c r="V409">
        <f t="shared" si="175"/>
        <v>1</v>
      </c>
      <c r="W409">
        <f t="shared" si="184"/>
        <v>4</v>
      </c>
      <c r="X409">
        <f t="shared" si="185"/>
        <v>1</v>
      </c>
      <c r="Y409">
        <f t="shared" si="176"/>
        <v>1</v>
      </c>
      <c r="Z409">
        <f t="shared" si="186"/>
        <v>1</v>
      </c>
      <c r="AA409">
        <f t="shared" si="177"/>
        <v>2</v>
      </c>
      <c r="AB409">
        <f t="shared" si="178"/>
        <v>1</v>
      </c>
      <c r="AF409" s="15"/>
      <c r="AG409" t="s">
        <v>95</v>
      </c>
    </row>
    <row r="410" spans="1:37" x14ac:dyDescent="0.25">
      <c r="A410" t="str">
        <f>INDEX(Aquifer!A:A,MATCH(B410,Aquifer!C:C,0))</f>
        <v>chhattisgarh</v>
      </c>
      <c r="B410" s="19" t="s">
        <v>371</v>
      </c>
      <c r="C410" s="13">
        <v>5.18</v>
      </c>
      <c r="D410" s="7">
        <f>INDEX(Aquifer!L:L,MATCH(B410,Aquifer!C:C,0))*100</f>
        <v>171.20935472592362</v>
      </c>
      <c r="E410" s="7">
        <v>46.2</v>
      </c>
      <c r="F410" s="7">
        <v>49.738744017970504</v>
      </c>
      <c r="G410" s="1">
        <v>25.679999999999996</v>
      </c>
      <c r="H410" s="8">
        <v>100</v>
      </c>
      <c r="I410" s="8">
        <f>INDEX(Aquifer!H:H,MATCH(B410,Aquifer!C:C,0))</f>
        <v>55.88</v>
      </c>
      <c r="J410" s="8">
        <f>INDEX(surface_water_body!E:E,MATCH(B410,surface_water_body!A:A,0))</f>
        <v>5.5963056929697652</v>
      </c>
      <c r="K410" s="8">
        <f>INDEX(Aquifer!J:J,MATCH(B410,Aquifer!C:C,0))*100</f>
        <v>46.795692200293779</v>
      </c>
      <c r="L410" s="8">
        <f>(INDEX(Tariff!D:D,MATCH(Adaptation!A410,Tariff!A:A,0)))*100</f>
        <v>60</v>
      </c>
      <c r="N410" s="8">
        <v>8.2356881787316638</v>
      </c>
      <c r="O410" s="1">
        <v>89.990000000000009</v>
      </c>
      <c r="Q410">
        <f t="shared" si="170"/>
        <v>3</v>
      </c>
      <c r="R410">
        <f t="shared" si="171"/>
        <v>2</v>
      </c>
      <c r="S410">
        <f t="shared" si="172"/>
        <v>2</v>
      </c>
      <c r="T410">
        <f t="shared" si="173"/>
        <v>3</v>
      </c>
      <c r="U410">
        <f t="shared" si="174"/>
        <v>2</v>
      </c>
      <c r="V410">
        <f t="shared" si="175"/>
        <v>1</v>
      </c>
      <c r="W410">
        <f t="shared" si="184"/>
        <v>3</v>
      </c>
      <c r="X410">
        <f t="shared" si="185"/>
        <v>4</v>
      </c>
      <c r="Y410">
        <f t="shared" si="176"/>
        <v>2</v>
      </c>
      <c r="Z410">
        <f t="shared" si="186"/>
        <v>1</v>
      </c>
      <c r="AA410">
        <f t="shared" si="177"/>
        <v>2</v>
      </c>
      <c r="AB410">
        <f t="shared" si="178"/>
        <v>4</v>
      </c>
      <c r="AC410">
        <f t="shared" ref="AC410:AC444" si="187">0.0833*Q410+R410*0.0833+S410*0.0833+T410*0.0833+V410*0.0833+W410*0.0833+X410*0.0833+Y410*0.0833+Z410*0.0833+U410*0.0833+AA410*0.0833+AB410*0.0833</f>
        <v>2.4157000000000002</v>
      </c>
      <c r="AD410">
        <f t="shared" ref="AD410:AD444" si="188">IF(AC410&lt;=1.5,1,IF(AC410&lt;=2.5,2,IF(AC410&lt;3.5,3,4)))</f>
        <v>2</v>
      </c>
      <c r="AE410" t="str">
        <f t="shared" ref="AE410:AE452" si="189">IF(AD410=1,"Less Suitable",IF(AD410=2,"Moderatly Suitable",IF(AD410=3,"Highly Suitable","Very Highly Suitable")))</f>
        <v>Moderatly Suitable</v>
      </c>
      <c r="AF410" s="15">
        <f t="shared" ref="AF410:AF444" si="190">_xlfn.PERCENTRANK.INC(AC:AC,AC410)</f>
        <v>0.41199999999999998</v>
      </c>
      <c r="AG410" t="str">
        <f t="shared" ref="AG410:AG444" si="191">IF(AF410&gt;0.8, "Very High", IF(AND(AF410&lt;=0.8,AF410&gt;0.6), "High", IF(AND(AF410&lt;=0.6, AF410&gt;0.4),"Moderate",IF(AND(AF410&lt;=0.4, AF410&gt;0.2),"Low", "Very Low"))))</f>
        <v>Moderate</v>
      </c>
    </row>
    <row r="411" spans="1:37" x14ac:dyDescent="0.25">
      <c r="A411" t="str">
        <f>INDEX(Aquifer!A:A,MATCH(B411,Aquifer!C:C,0))</f>
        <v>jharkhand</v>
      </c>
      <c r="B411" s="19" t="s">
        <v>283</v>
      </c>
      <c r="C411" s="12">
        <v>4.9747399269786996</v>
      </c>
      <c r="D411" s="7">
        <f>INDEX(Aquifer!L:L,MATCH(B411,Aquifer!C:C,0))*100</f>
        <v>112.2167487684729</v>
      </c>
      <c r="E411" s="7">
        <v>2.6</v>
      </c>
      <c r="F411" s="7">
        <v>32.777748567222254</v>
      </c>
      <c r="G411" s="1">
        <v>56.02</v>
      </c>
      <c r="H411" s="8">
        <v>7.0000000000000009</v>
      </c>
      <c r="I411" s="8">
        <f>INDEX(Aquifer!H:H,MATCH(B411,Aquifer!C:C,0))</f>
        <v>30.41</v>
      </c>
      <c r="J411" s="8">
        <f>INDEX(surface_water_body!E:E,MATCH(B411,surface_water_body!A:A,0))</f>
        <v>7.2990112327410834</v>
      </c>
      <c r="K411" s="8">
        <f>INDEX(Aquifer!J:J,MATCH(B411,Aquifer!C:C,0))*100</f>
        <v>10.939523654699055</v>
      </c>
      <c r="L411" s="8">
        <f>(INDEX(Tariff!D:D,MATCH(Adaptation!A486,Tariff!A:A,0)))*100</f>
        <v>285</v>
      </c>
      <c r="N411" s="8">
        <v>8.9</v>
      </c>
      <c r="O411" s="1">
        <v>89.3</v>
      </c>
      <c r="Q411">
        <f t="shared" si="170"/>
        <v>3</v>
      </c>
      <c r="R411">
        <f t="shared" si="171"/>
        <v>1</v>
      </c>
      <c r="S411">
        <f t="shared" si="172"/>
        <v>1</v>
      </c>
      <c r="T411">
        <f t="shared" si="173"/>
        <v>2</v>
      </c>
      <c r="U411">
        <f t="shared" si="174"/>
        <v>3</v>
      </c>
      <c r="V411">
        <f t="shared" si="175"/>
        <v>4</v>
      </c>
      <c r="W411">
        <f t="shared" si="184"/>
        <v>4</v>
      </c>
      <c r="X411">
        <f t="shared" si="185"/>
        <v>4</v>
      </c>
      <c r="Y411">
        <f t="shared" si="176"/>
        <v>1</v>
      </c>
      <c r="Z411">
        <f t="shared" si="186"/>
        <v>3</v>
      </c>
      <c r="AA411">
        <f t="shared" si="177"/>
        <v>2</v>
      </c>
      <c r="AB411">
        <f t="shared" si="178"/>
        <v>4</v>
      </c>
      <c r="AC411">
        <f t="shared" si="187"/>
        <v>2.6656</v>
      </c>
      <c r="AD411">
        <f t="shared" si="188"/>
        <v>3</v>
      </c>
      <c r="AE411" t="str">
        <f t="shared" si="189"/>
        <v>Highly Suitable</v>
      </c>
      <c r="AF411" s="15">
        <f t="shared" si="190"/>
        <v>0.70699999999999996</v>
      </c>
      <c r="AG411" t="str">
        <f t="shared" si="191"/>
        <v>High</v>
      </c>
    </row>
    <row r="412" spans="1:37" x14ac:dyDescent="0.25">
      <c r="A412" t="str">
        <f>INDEX(Aquifer!A:A,MATCH(B412,Aquifer!C:C,0))</f>
        <v>karnataka</v>
      </c>
      <c r="B412" s="19" t="s">
        <v>648</v>
      </c>
      <c r="C412" s="12">
        <v>5.1429172078469003</v>
      </c>
      <c r="D412" s="7">
        <f>INDEX(Aquifer!L:L,MATCH(B412,Aquifer!C:C,0))*100</f>
        <v>102.89268151576512</v>
      </c>
      <c r="E412" s="7">
        <v>50</v>
      </c>
      <c r="F412" s="7">
        <v>48.131868131868131</v>
      </c>
      <c r="G412" s="1">
        <v>89.88000000000001</v>
      </c>
      <c r="H412" s="8">
        <v>100</v>
      </c>
      <c r="I412" s="8">
        <f>INDEX(Aquifer!H:H,MATCH(B412,Aquifer!C:C,0))</f>
        <v>44.78</v>
      </c>
      <c r="J412" s="8">
        <f>INDEX(surface_water_body!E:E,MATCH(B412,surface_water_body!A:A,0))</f>
        <v>2.1072788770378325E-4</v>
      </c>
      <c r="K412" s="8">
        <f>INDEX(Aquifer!J:J,MATCH(B412,Aquifer!C:C,0))*100</f>
        <v>39.828774081917793</v>
      </c>
      <c r="L412" s="8">
        <f>(INDEX(Tariff!D:D,MATCH(Adaptation!A141,Tariff!A:A,0)))*100</f>
        <v>465.00000000000006</v>
      </c>
      <c r="N412" s="8">
        <v>7.6</v>
      </c>
      <c r="O412" s="1">
        <v>91.81</v>
      </c>
      <c r="Q412">
        <f t="shared" si="170"/>
        <v>3</v>
      </c>
      <c r="R412">
        <f t="shared" si="171"/>
        <v>1</v>
      </c>
      <c r="S412">
        <f t="shared" si="172"/>
        <v>3</v>
      </c>
      <c r="T412">
        <f t="shared" si="173"/>
        <v>3</v>
      </c>
      <c r="U412">
        <f t="shared" si="174"/>
        <v>4</v>
      </c>
      <c r="V412">
        <f t="shared" si="175"/>
        <v>1</v>
      </c>
      <c r="W412">
        <f t="shared" si="184"/>
        <v>4</v>
      </c>
      <c r="X412">
        <f t="shared" si="185"/>
        <v>1</v>
      </c>
      <c r="Y412">
        <f t="shared" si="176"/>
        <v>2</v>
      </c>
      <c r="Z412">
        <f t="shared" si="186"/>
        <v>4</v>
      </c>
      <c r="AA412">
        <f t="shared" si="177"/>
        <v>2</v>
      </c>
      <c r="AB412">
        <f t="shared" si="178"/>
        <v>4</v>
      </c>
      <c r="AC412">
        <f t="shared" si="187"/>
        <v>2.6656</v>
      </c>
      <c r="AD412">
        <f t="shared" si="188"/>
        <v>3</v>
      </c>
      <c r="AE412" t="str">
        <f t="shared" si="189"/>
        <v>Highly Suitable</v>
      </c>
      <c r="AF412" s="15">
        <f t="shared" si="190"/>
        <v>0.70699999999999996</v>
      </c>
      <c r="AG412" t="str">
        <f t="shared" si="191"/>
        <v>High</v>
      </c>
    </row>
    <row r="413" spans="1:37" x14ac:dyDescent="0.25">
      <c r="A413" t="str">
        <f>INDEX(Aquifer!A:A,MATCH(B413,Aquifer!C:C,0))</f>
        <v>madhya pradesh</v>
      </c>
      <c r="B413" s="19" t="s">
        <v>515</v>
      </c>
      <c r="C413" s="12">
        <v>5.2439265407514997</v>
      </c>
      <c r="D413" s="7">
        <f>INDEX(Aquifer!L:L,MATCH(B413,Aquifer!C:C,0))*100</f>
        <v>207.71191111938322</v>
      </c>
      <c r="E413" s="7">
        <v>61</v>
      </c>
      <c r="F413" s="7">
        <v>74.069267374099795</v>
      </c>
      <c r="G413" s="1">
        <v>66.539999999999992</v>
      </c>
      <c r="H413" s="8">
        <v>97</v>
      </c>
      <c r="I413" s="8">
        <f>INDEX(Aquifer!H:H,MATCH(B413,Aquifer!C:C,0))</f>
        <v>51.31</v>
      </c>
      <c r="J413" s="8">
        <f>INDEX(surface_water_body!E:E,MATCH(B413,surface_water_body!A:A,0))</f>
        <v>9.4381163785000596E-2</v>
      </c>
      <c r="K413" s="8">
        <f>INDEX(Aquifer!J:J,MATCH(B413,Aquifer!C:C,0))*100</f>
        <v>53.753196205149713</v>
      </c>
      <c r="L413" s="8">
        <f>(INDEX(Tariff!D:D,MATCH(Adaptation!A254,Tariff!A:A,0)))*100</f>
        <v>0</v>
      </c>
      <c r="N413" s="8">
        <v>11.5</v>
      </c>
      <c r="O413" s="1">
        <v>80.289999999999992</v>
      </c>
      <c r="Q413">
        <f t="shared" si="170"/>
        <v>3</v>
      </c>
      <c r="R413">
        <f t="shared" si="171"/>
        <v>3</v>
      </c>
      <c r="S413">
        <f t="shared" si="172"/>
        <v>3</v>
      </c>
      <c r="T413">
        <f t="shared" si="173"/>
        <v>4</v>
      </c>
      <c r="U413">
        <f t="shared" si="174"/>
        <v>3</v>
      </c>
      <c r="V413">
        <f t="shared" si="175"/>
        <v>1</v>
      </c>
      <c r="W413">
        <f t="shared" si="184"/>
        <v>3</v>
      </c>
      <c r="X413">
        <f t="shared" si="185"/>
        <v>1</v>
      </c>
      <c r="Y413">
        <f t="shared" si="176"/>
        <v>3</v>
      </c>
      <c r="Z413">
        <f t="shared" si="186"/>
        <v>1</v>
      </c>
      <c r="AA413">
        <f t="shared" si="177"/>
        <v>3</v>
      </c>
      <c r="AB413">
        <f t="shared" si="178"/>
        <v>4</v>
      </c>
      <c r="AC413">
        <f t="shared" si="187"/>
        <v>2.6656</v>
      </c>
      <c r="AD413">
        <f t="shared" si="188"/>
        <v>3</v>
      </c>
      <c r="AE413" t="str">
        <f t="shared" si="189"/>
        <v>Highly Suitable</v>
      </c>
      <c r="AF413" s="15">
        <f t="shared" si="190"/>
        <v>0.70699999999999996</v>
      </c>
      <c r="AG413" t="str">
        <f t="shared" si="191"/>
        <v>High</v>
      </c>
    </row>
    <row r="414" spans="1:37" x14ac:dyDescent="0.25">
      <c r="A414" t="str">
        <f>INDEX(Aquifer!A:A,MATCH(B414,Aquifer!C:C,0))</f>
        <v>madhya pradesh</v>
      </c>
      <c r="B414" s="19" t="s">
        <v>256</v>
      </c>
      <c r="C414" s="12">
        <v>5.3654667452930997</v>
      </c>
      <c r="D414" s="7">
        <f>INDEX(Aquifer!L:L,MATCH(B414,Aquifer!C:C,0))*100</f>
        <v>166.09485198328917</v>
      </c>
      <c r="E414" s="7">
        <v>30.6</v>
      </c>
      <c r="F414" s="7">
        <v>76.490756175178063</v>
      </c>
      <c r="G414" s="1">
        <v>46.45</v>
      </c>
      <c r="H414" s="8">
        <v>97</v>
      </c>
      <c r="I414" s="8">
        <f>INDEX(Aquifer!H:H,MATCH(B414,Aquifer!C:C,0))</f>
        <v>44.79</v>
      </c>
      <c r="J414" s="8">
        <f>INDEX(surface_water_body!E:E,MATCH(B414,surface_water_body!A:A,0))</f>
        <v>0.65515138473721801</v>
      </c>
      <c r="K414" s="8">
        <f>INDEX(Aquifer!J:J,MATCH(B414,Aquifer!C:C,0))*100</f>
        <v>60.769065403658672</v>
      </c>
      <c r="L414" s="8">
        <f>(INDEX(Tariff!D:D,MATCH(Adaptation!A274,Tariff!A:A,0)))*100</f>
        <v>150</v>
      </c>
      <c r="N414" s="8">
        <v>7.8</v>
      </c>
      <c r="O414" s="1">
        <v>83.1</v>
      </c>
      <c r="Q414">
        <f t="shared" si="170"/>
        <v>4</v>
      </c>
      <c r="R414">
        <f t="shared" si="171"/>
        <v>2</v>
      </c>
      <c r="S414">
        <f t="shared" si="172"/>
        <v>2</v>
      </c>
      <c r="T414">
        <f t="shared" si="173"/>
        <v>4</v>
      </c>
      <c r="U414">
        <f t="shared" si="174"/>
        <v>2</v>
      </c>
      <c r="V414">
        <f t="shared" si="175"/>
        <v>1</v>
      </c>
      <c r="W414">
        <f t="shared" si="184"/>
        <v>4</v>
      </c>
      <c r="X414">
        <f t="shared" si="185"/>
        <v>1</v>
      </c>
      <c r="Y414">
        <f t="shared" si="176"/>
        <v>3</v>
      </c>
      <c r="Z414">
        <f t="shared" si="186"/>
        <v>3</v>
      </c>
      <c r="AA414">
        <f t="shared" si="177"/>
        <v>2</v>
      </c>
      <c r="AB414">
        <f t="shared" si="178"/>
        <v>4</v>
      </c>
      <c r="AC414">
        <f t="shared" si="187"/>
        <v>2.6656</v>
      </c>
      <c r="AD414">
        <f t="shared" si="188"/>
        <v>3</v>
      </c>
      <c r="AE414" t="str">
        <f t="shared" si="189"/>
        <v>Highly Suitable</v>
      </c>
      <c r="AF414" s="15">
        <f t="shared" si="190"/>
        <v>0.70699999999999996</v>
      </c>
      <c r="AG414" t="str">
        <f t="shared" si="191"/>
        <v>High</v>
      </c>
    </row>
    <row r="415" spans="1:37" x14ac:dyDescent="0.25">
      <c r="A415" t="str">
        <f>INDEX(Aquifer!A:A,MATCH(B415,Aquifer!C:C,0))</f>
        <v>karnataka</v>
      </c>
      <c r="B415" s="19" t="s">
        <v>349</v>
      </c>
      <c r="C415" s="12">
        <v>5.3288851610045</v>
      </c>
      <c r="D415" s="7">
        <f>INDEX(Aquifer!L:L,MATCH(B415,Aquifer!C:C,0))*100</f>
        <v>139.73812745802849</v>
      </c>
      <c r="E415" s="7">
        <v>24.9</v>
      </c>
      <c r="F415" s="7">
        <v>56.131011063643335</v>
      </c>
      <c r="G415" s="1">
        <v>30.03</v>
      </c>
      <c r="H415" s="8">
        <v>99</v>
      </c>
      <c r="I415" s="8">
        <f>INDEX(Aquifer!H:H,MATCH(B415,Aquifer!C:C,0))</f>
        <v>55.3</v>
      </c>
      <c r="J415" s="8">
        <f>INDEX(surface_water_body!E:E,MATCH(B415,surface_water_body!A:A,0))</f>
        <v>4.7934273901465985E-2</v>
      </c>
      <c r="K415" s="8">
        <f>INDEX(Aquifer!J:J,MATCH(B415,Aquifer!C:C,0))*100</f>
        <v>55.937621048460784</v>
      </c>
      <c r="L415" s="8">
        <f>(INDEX(Tariff!D:D,MATCH(Adaptation!A415,Tariff!A:A,0)))*100</f>
        <v>150</v>
      </c>
      <c r="N415" s="8">
        <v>8.3000000000000007</v>
      </c>
      <c r="O415" s="1">
        <v>93.98</v>
      </c>
      <c r="Q415">
        <f t="shared" si="170"/>
        <v>4</v>
      </c>
      <c r="R415">
        <f t="shared" si="171"/>
        <v>1</v>
      </c>
      <c r="S415">
        <f t="shared" si="172"/>
        <v>1</v>
      </c>
      <c r="T415">
        <f t="shared" si="173"/>
        <v>3</v>
      </c>
      <c r="U415">
        <f t="shared" si="174"/>
        <v>2</v>
      </c>
      <c r="V415">
        <f t="shared" si="175"/>
        <v>1</v>
      </c>
      <c r="W415">
        <f t="shared" si="184"/>
        <v>3</v>
      </c>
      <c r="X415">
        <f t="shared" si="185"/>
        <v>1</v>
      </c>
      <c r="Y415">
        <f t="shared" si="176"/>
        <v>3</v>
      </c>
      <c r="Z415">
        <f t="shared" si="186"/>
        <v>3</v>
      </c>
      <c r="AA415">
        <f t="shared" si="177"/>
        <v>2</v>
      </c>
      <c r="AB415">
        <f t="shared" si="178"/>
        <v>4</v>
      </c>
      <c r="AC415">
        <f t="shared" si="187"/>
        <v>2.3324000000000003</v>
      </c>
      <c r="AD415">
        <f t="shared" si="188"/>
        <v>2</v>
      </c>
      <c r="AE415" t="str">
        <f t="shared" si="189"/>
        <v>Moderatly Suitable</v>
      </c>
      <c r="AF415" s="15">
        <f t="shared" si="190"/>
        <v>0.371</v>
      </c>
      <c r="AG415" t="str">
        <f t="shared" si="191"/>
        <v>Low</v>
      </c>
    </row>
    <row r="416" spans="1:37" x14ac:dyDescent="0.25">
      <c r="A416" t="str">
        <f>INDEX(Aquifer!A:A,MATCH(B416,Aquifer!C:C,0))</f>
        <v>odisha</v>
      </c>
      <c r="B416" s="19" t="s">
        <v>72</v>
      </c>
      <c r="C416" s="13">
        <v>5.21</v>
      </c>
      <c r="D416" s="7">
        <f>INDEX(Aquifer!L:L,MATCH(B416,Aquifer!C:C,0))*100</f>
        <v>104.29037837616548</v>
      </c>
      <c r="E416" s="7">
        <v>2.9</v>
      </c>
      <c r="F416" s="7">
        <v>38.271169710216455</v>
      </c>
      <c r="G416" s="1">
        <v>27.950000000000003</v>
      </c>
      <c r="H416" s="8">
        <v>80</v>
      </c>
      <c r="I416" s="8">
        <f>INDEX(Aquifer!H:H,MATCH(B416,Aquifer!C:C,0))</f>
        <v>37.22</v>
      </c>
      <c r="J416" s="8">
        <f>INDEX(surface_water_body!E:E,MATCH(B416,surface_water_body!A:A,0))</f>
        <v>0</v>
      </c>
      <c r="K416" s="8">
        <f>INDEX(Aquifer!J:J,MATCH(B416,Aquifer!C:C,0))*100</f>
        <v>48.630286982749183</v>
      </c>
      <c r="L416" s="8">
        <f>(INDEX(Tariff!D:D,MATCH(Adaptation!A416,Tariff!A:A,0)))*100</f>
        <v>155</v>
      </c>
      <c r="N416" s="8">
        <v>4.1399999999999997</v>
      </c>
      <c r="O416" s="1">
        <v>87.72</v>
      </c>
      <c r="Q416">
        <f t="shared" si="170"/>
        <v>3</v>
      </c>
      <c r="R416">
        <f t="shared" si="171"/>
        <v>1</v>
      </c>
      <c r="S416">
        <f t="shared" si="172"/>
        <v>1</v>
      </c>
      <c r="T416">
        <f t="shared" si="173"/>
        <v>2</v>
      </c>
      <c r="U416">
        <f t="shared" si="174"/>
        <v>2</v>
      </c>
      <c r="V416">
        <f t="shared" si="175"/>
        <v>1</v>
      </c>
      <c r="W416">
        <f t="shared" si="184"/>
        <v>4</v>
      </c>
      <c r="X416">
        <f t="shared" si="185"/>
        <v>1</v>
      </c>
      <c r="Y416">
        <f t="shared" si="176"/>
        <v>2</v>
      </c>
      <c r="Z416">
        <f t="shared" si="186"/>
        <v>3</v>
      </c>
      <c r="AA416">
        <f t="shared" si="177"/>
        <v>1</v>
      </c>
      <c r="AB416">
        <f t="shared" si="178"/>
        <v>4</v>
      </c>
      <c r="AC416">
        <f t="shared" si="187"/>
        <v>2.0825</v>
      </c>
      <c r="AD416">
        <f t="shared" si="188"/>
        <v>2</v>
      </c>
      <c r="AE416" t="str">
        <f t="shared" si="189"/>
        <v>Moderatly Suitable</v>
      </c>
      <c r="AF416" s="15">
        <f t="shared" si="190"/>
        <v>0.13400000000000001</v>
      </c>
      <c r="AG416" t="str">
        <f t="shared" si="191"/>
        <v>Very Low</v>
      </c>
    </row>
    <row r="417" spans="1:33" x14ac:dyDescent="0.25">
      <c r="A417" t="str">
        <f>INDEX(Aquifer!A:A,MATCH(B417,Aquifer!C:C,0))</f>
        <v>madhya pradesh</v>
      </c>
      <c r="B417" s="19" t="s">
        <v>573</v>
      </c>
      <c r="C417" s="13"/>
      <c r="D417" s="7">
        <f>INDEX(Aquifer!L:L,MATCH(B417,Aquifer!C:C,0))*100</f>
        <v>182.78882406635711</v>
      </c>
      <c r="E417" s="7">
        <v>62.6</v>
      </c>
      <c r="F417" s="7">
        <v>75.647241103558571</v>
      </c>
      <c r="G417" s="1">
        <v>61.79</v>
      </c>
      <c r="H417" s="8">
        <v>99</v>
      </c>
      <c r="I417" s="8">
        <f>INDEX(Aquifer!H:H,MATCH(B417,Aquifer!C:C,0))</f>
        <v>47.12</v>
      </c>
      <c r="J417" s="8">
        <f>INDEX(surface_water_body!E:E,MATCH(B417,surface_water_body!A:A,0))</f>
        <v>1.3474682321045186</v>
      </c>
      <c r="K417" s="8">
        <f>INDEX(Aquifer!J:J,MATCH(B417,Aquifer!C:C,0))*100</f>
        <v>51.099997566377063</v>
      </c>
      <c r="L417" s="8">
        <f>(INDEX(Tariff!D:D,MATCH(Adaptation!A312,Tariff!A:A,0)))*100</f>
        <v>0</v>
      </c>
      <c r="N417" s="8">
        <v>10.1</v>
      </c>
      <c r="O417" s="1">
        <v>84.32</v>
      </c>
      <c r="Q417">
        <f t="shared" si="170"/>
        <v>1</v>
      </c>
      <c r="R417">
        <f t="shared" si="171"/>
        <v>3</v>
      </c>
      <c r="S417">
        <f t="shared" si="172"/>
        <v>3</v>
      </c>
      <c r="T417">
        <f t="shared" si="173"/>
        <v>4</v>
      </c>
      <c r="U417">
        <f t="shared" si="174"/>
        <v>3</v>
      </c>
      <c r="V417">
        <f t="shared" si="175"/>
        <v>1</v>
      </c>
      <c r="W417">
        <f t="shared" si="184"/>
        <v>4</v>
      </c>
      <c r="X417">
        <f t="shared" si="185"/>
        <v>2</v>
      </c>
      <c r="Y417">
        <f t="shared" si="176"/>
        <v>3</v>
      </c>
      <c r="Z417">
        <f t="shared" si="186"/>
        <v>1</v>
      </c>
      <c r="AA417">
        <f t="shared" si="177"/>
        <v>3</v>
      </c>
      <c r="AB417">
        <f t="shared" si="178"/>
        <v>4</v>
      </c>
      <c r="AC417">
        <f t="shared" si="187"/>
        <v>2.6656</v>
      </c>
      <c r="AD417">
        <f t="shared" si="188"/>
        <v>3</v>
      </c>
      <c r="AE417" t="str">
        <f t="shared" si="189"/>
        <v>Highly Suitable</v>
      </c>
      <c r="AF417" s="15">
        <f t="shared" si="190"/>
        <v>0.70699999999999996</v>
      </c>
      <c r="AG417" t="str">
        <f t="shared" si="191"/>
        <v>High</v>
      </c>
    </row>
    <row r="418" spans="1:33" x14ac:dyDescent="0.25">
      <c r="A418" t="str">
        <f>INDEX(Aquifer!A:A,MATCH(B418,Aquifer!C:C,0))</f>
        <v>assam</v>
      </c>
      <c r="B418" s="19" t="s">
        <v>316</v>
      </c>
      <c r="C418" s="12">
        <v>4.3976025701363</v>
      </c>
      <c r="D418" s="7">
        <f>INDEX(Aquifer!L:L,MATCH(B418,Aquifer!C:C,0))*100</f>
        <v>145.19346506437992</v>
      </c>
      <c r="E418" s="7">
        <v>22.5</v>
      </c>
      <c r="F418" s="7">
        <v>40.119350688456379</v>
      </c>
      <c r="G418" s="1">
        <v>64</v>
      </c>
      <c r="H418" s="8">
        <v>4</v>
      </c>
      <c r="I418" s="8">
        <f>INDEX(Aquifer!H:H,MATCH(B418,Aquifer!C:C,0))</f>
        <v>28.55</v>
      </c>
      <c r="J418" s="8">
        <f>INDEX(surface_water_body!E:E,MATCH(B418,surface_water_body!A:A,0))</f>
        <v>0.22467255653093066</v>
      </c>
      <c r="K418" s="8">
        <f>INDEX(Aquifer!J:J,MATCH(B418,Aquifer!C:C,0))*100</f>
        <v>55.565517615372109</v>
      </c>
      <c r="L418" s="8">
        <f>(INDEX(Tariff!D:D,MATCH(Adaptation!A418,Tariff!A:A,0)))*100</f>
        <v>0</v>
      </c>
      <c r="N418" s="8">
        <v>4.4000000000000004</v>
      </c>
      <c r="O418" s="1">
        <v>85.87</v>
      </c>
      <c r="Q418">
        <f t="shared" si="170"/>
        <v>2</v>
      </c>
      <c r="R418">
        <f t="shared" si="171"/>
        <v>2</v>
      </c>
      <c r="S418">
        <f t="shared" si="172"/>
        <v>1</v>
      </c>
      <c r="T418">
        <f t="shared" si="173"/>
        <v>2</v>
      </c>
      <c r="U418">
        <f t="shared" si="174"/>
        <v>3</v>
      </c>
      <c r="V418">
        <f t="shared" si="175"/>
        <v>4</v>
      </c>
      <c r="W418">
        <f t="shared" si="184"/>
        <v>4</v>
      </c>
      <c r="X418">
        <f t="shared" si="185"/>
        <v>1</v>
      </c>
      <c r="Y418">
        <f t="shared" si="176"/>
        <v>3</v>
      </c>
      <c r="Z418">
        <f t="shared" si="186"/>
        <v>1</v>
      </c>
      <c r="AA418">
        <f t="shared" si="177"/>
        <v>1</v>
      </c>
      <c r="AB418">
        <f t="shared" si="178"/>
        <v>4</v>
      </c>
      <c r="AC418">
        <f t="shared" si="187"/>
        <v>2.3323999999999998</v>
      </c>
      <c r="AD418">
        <f t="shared" si="188"/>
        <v>2</v>
      </c>
      <c r="AE418" t="str">
        <f t="shared" si="189"/>
        <v>Moderatly Suitable</v>
      </c>
      <c r="AF418" s="15">
        <f t="shared" si="190"/>
        <v>0.315</v>
      </c>
      <c r="AG418" t="str">
        <f t="shared" si="191"/>
        <v>Low</v>
      </c>
    </row>
    <row r="419" spans="1:33" x14ac:dyDescent="0.25">
      <c r="A419" t="str">
        <f>INDEX(Aquifer!A:A,MATCH(B419,Aquifer!C:C,0))</f>
        <v>tamil nadu</v>
      </c>
      <c r="B419" s="19" t="s">
        <v>554</v>
      </c>
      <c r="C419" s="13">
        <v>5.46</v>
      </c>
      <c r="D419" s="7">
        <f>INDEX(Aquifer!L:L,MATCH(B419,Aquifer!C:C,0))*100</f>
        <v>162.64792800502786</v>
      </c>
      <c r="E419" s="7">
        <v>61</v>
      </c>
      <c r="F419" s="7">
        <v>57.365154109589042</v>
      </c>
      <c r="G419" s="1">
        <v>14.41</v>
      </c>
      <c r="H419" s="8">
        <v>83</v>
      </c>
      <c r="I419" s="8">
        <f>INDEX(Aquifer!H:H,MATCH(B419,Aquifer!C:C,0))</f>
        <v>0</v>
      </c>
      <c r="J419" s="8">
        <f>INDEX(surface_water_body!E:E,MATCH(B419,surface_water_body!A:A,0))</f>
        <v>4.5899250351899594</v>
      </c>
      <c r="K419" s="8">
        <f>INDEX(Aquifer!J:J,MATCH(B419,Aquifer!C:C,0))*100</f>
        <v>48.489544496676935</v>
      </c>
      <c r="L419" s="8">
        <f>(INDEX(Tariff!D:D,MATCH(Adaptation!A419,Tariff!A:A,0)))*100</f>
        <v>0</v>
      </c>
      <c r="N419" s="8">
        <v>6.13</v>
      </c>
      <c r="O419" s="1">
        <v>90.532073249999996</v>
      </c>
      <c r="Q419">
        <f t="shared" si="170"/>
        <v>4</v>
      </c>
      <c r="R419">
        <f t="shared" si="171"/>
        <v>2</v>
      </c>
      <c r="S419">
        <f t="shared" si="172"/>
        <v>3</v>
      </c>
      <c r="T419">
        <f t="shared" si="173"/>
        <v>3</v>
      </c>
      <c r="U419">
        <f t="shared" si="174"/>
        <v>1</v>
      </c>
      <c r="V419">
        <f t="shared" si="175"/>
        <v>1</v>
      </c>
      <c r="W419">
        <f t="shared" si="184"/>
        <v>4</v>
      </c>
      <c r="X419">
        <f t="shared" si="185"/>
        <v>3</v>
      </c>
      <c r="Y419">
        <f t="shared" si="176"/>
        <v>2</v>
      </c>
      <c r="Z419">
        <f t="shared" si="186"/>
        <v>1</v>
      </c>
      <c r="AA419">
        <f t="shared" si="177"/>
        <v>2</v>
      </c>
      <c r="AB419">
        <f t="shared" si="178"/>
        <v>4</v>
      </c>
      <c r="AC419">
        <f t="shared" si="187"/>
        <v>2.4990000000000001</v>
      </c>
      <c r="AD419">
        <f t="shared" si="188"/>
        <v>2</v>
      </c>
      <c r="AE419" t="str">
        <f t="shared" si="189"/>
        <v>Moderatly Suitable</v>
      </c>
      <c r="AF419" s="15">
        <f t="shared" si="190"/>
        <v>0.53500000000000003</v>
      </c>
      <c r="AG419" t="str">
        <f t="shared" si="191"/>
        <v>Moderate</v>
      </c>
    </row>
    <row r="420" spans="1:33" x14ac:dyDescent="0.25">
      <c r="A420" t="str">
        <f>INDEX(Aquifer!A:A,MATCH(B420,Aquifer!C:C,0))</f>
        <v>rajasthan</v>
      </c>
      <c r="B420" s="19" t="s">
        <v>174</v>
      </c>
      <c r="C420" s="12">
        <v>5.4042343310229999</v>
      </c>
      <c r="D420" s="7">
        <f>INDEX(Aquifer!L:L,MATCH(B420,Aquifer!C:C,0))*100</f>
        <v>125.45175788373919</v>
      </c>
      <c r="E420" s="7">
        <v>24.7</v>
      </c>
      <c r="F420" s="7">
        <v>72.059629794010917</v>
      </c>
      <c r="G420" s="1">
        <v>99.9</v>
      </c>
      <c r="H420" s="8">
        <v>85</v>
      </c>
      <c r="I420" s="8">
        <f>INDEX(Aquifer!H:H,MATCH(B420,Aquifer!C:C,0))</f>
        <v>181.68</v>
      </c>
      <c r="J420" s="8">
        <f>INDEX(surface_water_body!E:E,MATCH(B420,surface_water_body!A:A,0))</f>
        <v>4.6844308734904153E-2</v>
      </c>
      <c r="K420" s="8">
        <f>INDEX(Aquifer!J:J,MATCH(B420,Aquifer!C:C,0))*100</f>
        <v>72.903659785625194</v>
      </c>
      <c r="L420" s="8">
        <f>(INDEX(Tariff!D:D,MATCH(Adaptation!A420,Tariff!A:A,0)))*100</f>
        <v>0</v>
      </c>
      <c r="N420" s="8">
        <v>33.6</v>
      </c>
      <c r="O420" s="1">
        <v>38.958427130000004</v>
      </c>
      <c r="Q420">
        <f t="shared" si="170"/>
        <v>4</v>
      </c>
      <c r="R420">
        <f t="shared" si="171"/>
        <v>1</v>
      </c>
      <c r="S420">
        <f t="shared" si="172"/>
        <v>1</v>
      </c>
      <c r="T420">
        <f t="shared" si="173"/>
        <v>4</v>
      </c>
      <c r="U420">
        <f t="shared" si="174"/>
        <v>4</v>
      </c>
      <c r="V420">
        <f t="shared" si="175"/>
        <v>1</v>
      </c>
      <c r="W420">
        <f t="shared" si="184"/>
        <v>1</v>
      </c>
      <c r="X420">
        <f t="shared" si="185"/>
        <v>1</v>
      </c>
      <c r="Y420">
        <f t="shared" si="176"/>
        <v>3</v>
      </c>
      <c r="Z420">
        <f t="shared" si="186"/>
        <v>1</v>
      </c>
      <c r="AA420">
        <f t="shared" si="177"/>
        <v>4</v>
      </c>
      <c r="AB420">
        <f t="shared" si="178"/>
        <v>2</v>
      </c>
      <c r="AC420">
        <f t="shared" si="187"/>
        <v>2.2490999999999999</v>
      </c>
      <c r="AD420">
        <f t="shared" si="188"/>
        <v>2</v>
      </c>
      <c r="AE420" t="str">
        <f t="shared" si="189"/>
        <v>Moderatly Suitable</v>
      </c>
      <c r="AF420" s="15">
        <f t="shared" si="190"/>
        <v>0.25</v>
      </c>
      <c r="AG420" t="str">
        <f t="shared" si="191"/>
        <v>Low</v>
      </c>
    </row>
    <row r="421" spans="1:33" x14ac:dyDescent="0.25">
      <c r="A421" t="str">
        <f>INDEX(Aquifer!A:A,MATCH(B421,Aquifer!C:C,0))</f>
        <v>madhya pradesh</v>
      </c>
      <c r="B421" s="19" t="s">
        <v>523</v>
      </c>
      <c r="C421" s="12">
        <v>5.1549098413031</v>
      </c>
      <c r="D421" s="7">
        <f>INDEX(Aquifer!L:L,MATCH(B421,Aquifer!C:C,0))*100</f>
        <v>189.41677740212825</v>
      </c>
      <c r="E421" s="7">
        <v>57.6</v>
      </c>
      <c r="F421" s="7">
        <v>59.311936083752329</v>
      </c>
      <c r="G421" s="1">
        <v>69.03</v>
      </c>
      <c r="H421" s="8">
        <v>83</v>
      </c>
      <c r="I421" s="8">
        <f>INDEX(Aquifer!H:H,MATCH(B421,Aquifer!C:C,0))</f>
        <v>40.130000000000003</v>
      </c>
      <c r="J421" s="8">
        <f>INDEX(surface_water_body!E:E,MATCH(B421,surface_water_body!A:A,0))</f>
        <v>0.68417126513558923</v>
      </c>
      <c r="K421" s="8">
        <f>INDEX(Aquifer!J:J,MATCH(B421,Aquifer!C:C,0))*100</f>
        <v>55.951132780264942</v>
      </c>
      <c r="L421" s="8">
        <f>(INDEX(Tariff!D:D,MATCH(Adaptation!A405,Tariff!A:A,0)))*100</f>
        <v>0</v>
      </c>
      <c r="N421" s="8">
        <v>18.3</v>
      </c>
      <c r="O421" s="1">
        <v>87.11999999999999</v>
      </c>
      <c r="Q421">
        <f t="shared" si="170"/>
        <v>3</v>
      </c>
      <c r="R421">
        <f t="shared" si="171"/>
        <v>3</v>
      </c>
      <c r="S421">
        <f t="shared" si="172"/>
        <v>3</v>
      </c>
      <c r="T421">
        <f t="shared" si="173"/>
        <v>3</v>
      </c>
      <c r="U421">
        <f t="shared" si="174"/>
        <v>3</v>
      </c>
      <c r="V421">
        <f t="shared" si="175"/>
        <v>1</v>
      </c>
      <c r="W421">
        <f t="shared" si="184"/>
        <v>4</v>
      </c>
      <c r="X421">
        <f t="shared" si="185"/>
        <v>1</v>
      </c>
      <c r="Y421">
        <f t="shared" si="176"/>
        <v>3</v>
      </c>
      <c r="Z421">
        <f t="shared" si="186"/>
        <v>1</v>
      </c>
      <c r="AA421">
        <f t="shared" si="177"/>
        <v>3</v>
      </c>
      <c r="AB421">
        <f t="shared" si="178"/>
        <v>4</v>
      </c>
      <c r="AC421">
        <f t="shared" si="187"/>
        <v>2.6656</v>
      </c>
      <c r="AD421">
        <f t="shared" si="188"/>
        <v>3</v>
      </c>
      <c r="AE421" t="str">
        <f t="shared" si="189"/>
        <v>Highly Suitable</v>
      </c>
      <c r="AF421" s="15">
        <f t="shared" si="190"/>
        <v>0.70699999999999996</v>
      </c>
      <c r="AG421" t="str">
        <f t="shared" si="191"/>
        <v>High</v>
      </c>
    </row>
    <row r="422" spans="1:33" x14ac:dyDescent="0.25">
      <c r="A422" t="str">
        <f>INDEX(Aquifer!A:A,MATCH(B422,Aquifer!C:C,0))</f>
        <v>madhya pradesh</v>
      </c>
      <c r="B422" s="19" t="s">
        <v>579</v>
      </c>
      <c r="C422" s="13">
        <v>5.49</v>
      </c>
      <c r="D422" s="7">
        <f>INDEX(Aquifer!L:L,MATCH(B422,Aquifer!C:C,0))*100</f>
        <v>203.34842618216129</v>
      </c>
      <c r="E422" s="7">
        <v>41.6</v>
      </c>
      <c r="F422" s="7">
        <v>71.556531369615485</v>
      </c>
      <c r="G422" s="1">
        <v>82.19</v>
      </c>
      <c r="H422" s="8">
        <v>83</v>
      </c>
      <c r="I422" s="8">
        <f>INDEX(Aquifer!H:H,MATCH(B422,Aquifer!C:C,0))</f>
        <v>99.23</v>
      </c>
      <c r="J422" s="8">
        <f>INDEX(surface_water_body!E:E,MATCH(B422,surface_water_body!A:A,0))</f>
        <v>0.61304085936746744</v>
      </c>
      <c r="K422" s="8">
        <f>INDEX(Aquifer!J:J,MATCH(B422,Aquifer!C:C,0))*100</f>
        <v>44.164856246267995</v>
      </c>
      <c r="L422" s="8">
        <f>(INDEX(Tariff!D:D,MATCH(Adaptation!A437,Tariff!A:A,0)))*100</f>
        <v>135</v>
      </c>
      <c r="N422" s="8">
        <v>10.33</v>
      </c>
      <c r="O422" s="1">
        <v>82.02</v>
      </c>
      <c r="Q422">
        <f t="shared" si="170"/>
        <v>4</v>
      </c>
      <c r="R422">
        <f t="shared" si="171"/>
        <v>3</v>
      </c>
      <c r="S422">
        <f t="shared" si="172"/>
        <v>2</v>
      </c>
      <c r="T422">
        <f t="shared" si="173"/>
        <v>4</v>
      </c>
      <c r="U422">
        <f t="shared" si="174"/>
        <v>4</v>
      </c>
      <c r="V422">
        <f t="shared" si="175"/>
        <v>1</v>
      </c>
      <c r="W422">
        <f t="shared" si="184"/>
        <v>2</v>
      </c>
      <c r="X422">
        <f t="shared" si="185"/>
        <v>1</v>
      </c>
      <c r="Y422">
        <f t="shared" si="176"/>
        <v>2</v>
      </c>
      <c r="Z422">
        <f t="shared" si="186"/>
        <v>2</v>
      </c>
      <c r="AA422">
        <f t="shared" si="177"/>
        <v>3</v>
      </c>
      <c r="AB422">
        <f t="shared" si="178"/>
        <v>4</v>
      </c>
      <c r="AC422">
        <f t="shared" si="187"/>
        <v>2.6656</v>
      </c>
      <c r="AD422">
        <f t="shared" si="188"/>
        <v>3</v>
      </c>
      <c r="AE422" t="str">
        <f t="shared" si="189"/>
        <v>Highly Suitable</v>
      </c>
      <c r="AF422" s="15">
        <f t="shared" si="190"/>
        <v>0.70699999999999996</v>
      </c>
      <c r="AG422" t="str">
        <f t="shared" si="191"/>
        <v>High</v>
      </c>
    </row>
    <row r="423" spans="1:33" x14ac:dyDescent="0.25">
      <c r="A423" t="str">
        <f>INDEX(Aquifer!A:A,MATCH(B423,Aquifer!C:C,0))</f>
        <v>madhya pradesh</v>
      </c>
      <c r="B423" s="19" t="s">
        <v>423</v>
      </c>
      <c r="C423" s="12">
        <v>5.1008858630263001</v>
      </c>
      <c r="D423" s="7">
        <f>INDEX(Aquifer!L:L,MATCH(B423,Aquifer!C:C,0))*100</f>
        <v>185.97142117764017</v>
      </c>
      <c r="E423" s="7">
        <v>38.799999999999997</v>
      </c>
      <c r="F423" s="7">
        <v>74.281833274639027</v>
      </c>
      <c r="G423" s="1">
        <v>63.449999999999996</v>
      </c>
      <c r="H423" s="8">
        <v>60</v>
      </c>
      <c r="I423" s="8">
        <f>INDEX(Aquifer!H:H,MATCH(B423,Aquifer!C:C,0))</f>
        <v>54.65</v>
      </c>
      <c r="J423" s="8">
        <f>INDEX(surface_water_body!E:E,MATCH(B423,surface_water_body!A:A,0))</f>
        <v>0.46756528548405601</v>
      </c>
      <c r="K423" s="8">
        <f>INDEX(Aquifer!J:J,MATCH(B423,Aquifer!C:C,0))*100</f>
        <v>62.074290849231403</v>
      </c>
      <c r="L423" s="8">
        <f>(INDEX(Tariff!D:D,MATCH(Adaptation!A512,Tariff!A:A,0)))*100</f>
        <v>0</v>
      </c>
      <c r="N423" s="8">
        <v>11.3</v>
      </c>
      <c r="O423" s="1">
        <v>85.09</v>
      </c>
      <c r="Q423">
        <f t="shared" si="170"/>
        <v>3</v>
      </c>
      <c r="R423">
        <f t="shared" si="171"/>
        <v>3</v>
      </c>
      <c r="S423">
        <f t="shared" si="172"/>
        <v>2</v>
      </c>
      <c r="T423">
        <f t="shared" si="173"/>
        <v>4</v>
      </c>
      <c r="U423">
        <f t="shared" si="174"/>
        <v>3</v>
      </c>
      <c r="V423">
        <f t="shared" si="175"/>
        <v>2</v>
      </c>
      <c r="W423">
        <f t="shared" si="184"/>
        <v>3</v>
      </c>
      <c r="X423">
        <f t="shared" si="185"/>
        <v>1</v>
      </c>
      <c r="Y423">
        <f t="shared" si="176"/>
        <v>3</v>
      </c>
      <c r="Z423">
        <f t="shared" si="186"/>
        <v>1</v>
      </c>
      <c r="AA423">
        <f t="shared" si="177"/>
        <v>3</v>
      </c>
      <c r="AB423">
        <f t="shared" si="178"/>
        <v>4</v>
      </c>
      <c r="AC423">
        <f t="shared" si="187"/>
        <v>2.6656</v>
      </c>
      <c r="AD423">
        <f t="shared" si="188"/>
        <v>3</v>
      </c>
      <c r="AE423" t="str">
        <f t="shared" si="189"/>
        <v>Highly Suitable</v>
      </c>
      <c r="AF423" s="15">
        <f t="shared" si="190"/>
        <v>0.70699999999999996</v>
      </c>
      <c r="AG423" t="str">
        <f t="shared" si="191"/>
        <v>High</v>
      </c>
    </row>
    <row r="424" spans="1:33" x14ac:dyDescent="0.25">
      <c r="A424" t="str">
        <f>INDEX(Aquifer!A:A,MATCH(B424,Aquifer!C:C,0))</f>
        <v>assam</v>
      </c>
      <c r="B424" s="19" t="s">
        <v>368</v>
      </c>
      <c r="C424" s="12">
        <v>4.4044339306155997</v>
      </c>
      <c r="D424" s="7">
        <f>INDEX(Aquifer!L:L,MATCH(B424,Aquifer!C:C,0))*100</f>
        <v>169.80445322055377</v>
      </c>
      <c r="E424" s="7">
        <v>42.2</v>
      </c>
      <c r="F424" s="7">
        <v>36.151322719475125</v>
      </c>
      <c r="G424" s="1">
        <v>70.38</v>
      </c>
      <c r="H424" s="8">
        <v>2</v>
      </c>
      <c r="I424" s="8">
        <f>INDEX(Aquifer!H:H,MATCH(B424,Aquifer!C:C,0))</f>
        <v>25.19</v>
      </c>
      <c r="J424" s="8">
        <f>INDEX(surface_water_body!E:E,MATCH(B424,surface_water_body!A:A,0))</f>
        <v>2.0502865497506453</v>
      </c>
      <c r="K424" s="8">
        <f>INDEX(Aquifer!J:J,MATCH(B424,Aquifer!C:C,0))*100</f>
        <v>67.245035475048553</v>
      </c>
      <c r="L424" s="8">
        <f>(INDEX(Tariff!D:D,MATCH(Adaptation!A424,Tariff!A:A,0)))*100</f>
        <v>0</v>
      </c>
      <c r="N424" s="8">
        <v>2.2000000000000002</v>
      </c>
      <c r="O424" s="1">
        <v>83</v>
      </c>
      <c r="Q424">
        <f t="shared" si="170"/>
        <v>2</v>
      </c>
      <c r="R424">
        <f t="shared" si="171"/>
        <v>2</v>
      </c>
      <c r="S424">
        <f t="shared" si="172"/>
        <v>2</v>
      </c>
      <c r="T424">
        <f t="shared" si="173"/>
        <v>2</v>
      </c>
      <c r="U424">
        <f t="shared" si="174"/>
        <v>3</v>
      </c>
      <c r="V424">
        <f t="shared" si="175"/>
        <v>4</v>
      </c>
      <c r="W424">
        <f t="shared" si="184"/>
        <v>4</v>
      </c>
      <c r="X424">
        <f t="shared" si="185"/>
        <v>2</v>
      </c>
      <c r="Y424">
        <f t="shared" si="176"/>
        <v>3</v>
      </c>
      <c r="Z424">
        <f t="shared" si="186"/>
        <v>1</v>
      </c>
      <c r="AA424">
        <f t="shared" si="177"/>
        <v>1</v>
      </c>
      <c r="AB424">
        <f t="shared" si="178"/>
        <v>4</v>
      </c>
      <c r="AC424">
        <f t="shared" si="187"/>
        <v>2.4990000000000001</v>
      </c>
      <c r="AD424">
        <f t="shared" si="188"/>
        <v>2</v>
      </c>
      <c r="AE424" t="str">
        <f t="shared" si="189"/>
        <v>Moderatly Suitable</v>
      </c>
      <c r="AF424" s="15">
        <f t="shared" si="190"/>
        <v>0.53500000000000003</v>
      </c>
      <c r="AG424" t="str">
        <f t="shared" si="191"/>
        <v>Moderate</v>
      </c>
    </row>
    <row r="425" spans="1:33" x14ac:dyDescent="0.25">
      <c r="A425" t="str">
        <f>INDEX(Aquifer!A:A,MATCH(B425,Aquifer!C:C,0))</f>
        <v>telangana</v>
      </c>
      <c r="B425" s="19" t="s">
        <v>93</v>
      </c>
      <c r="C425" s="12">
        <v>5.3165123198976003</v>
      </c>
      <c r="D425" s="7">
        <f>INDEX(Aquifer!L:L,MATCH(B425,Aquifer!C:C,0))*100</f>
        <v>132.03732990321515</v>
      </c>
      <c r="E425" s="7">
        <v>47.8</v>
      </c>
      <c r="F425" s="7">
        <v>69.308391775469758</v>
      </c>
      <c r="G425" s="1">
        <v>60.160000000000004</v>
      </c>
      <c r="H425" s="8">
        <v>100</v>
      </c>
      <c r="I425" s="8">
        <f>INDEX(Aquifer!H:H,MATCH(B425,Aquifer!C:C,0))</f>
        <v>41.34</v>
      </c>
      <c r="J425" s="8">
        <f>INDEX(surface_water_body!E:E,MATCH(B425,surface_water_body!A:A,0))</f>
        <v>0.91253398590467916</v>
      </c>
      <c r="K425" s="8">
        <f>INDEX(Aquifer!J:J,MATCH(B425,Aquifer!C:C,0))*100</f>
        <v>70.822153737100209</v>
      </c>
      <c r="L425" s="8">
        <f>(INDEX(Tariff!D:D,MATCH(Adaptation!A425,Tariff!A:A,0)))*100</f>
        <v>60</v>
      </c>
      <c r="N425" s="8">
        <v>7.3</v>
      </c>
      <c r="O425" s="1">
        <v>85.970325279999997</v>
      </c>
      <c r="Q425">
        <f t="shared" ref="Q425:Q452" si="192">IF(C425&lt;3.75,1,IF(C425&lt;4.5,2,IF(C425&lt;5.25,3,4)))</f>
        <v>4</v>
      </c>
      <c r="R425">
        <f t="shared" ref="R425:R452" si="193">IF(D425&lt;140,1,IF(D425&lt;180,2,IF(D425&lt;220,3,4)))</f>
        <v>1</v>
      </c>
      <c r="S425">
        <f t="shared" ref="S425:S452" si="194">IF(E425&lt;25,1,IF(E425&lt;50,2,IF(E425&lt;75,3,4)))</f>
        <v>2</v>
      </c>
      <c r="T425">
        <f t="shared" ref="T425:T452" si="195">IF(F425&lt;28.5,1,IF(F425&lt;48,2,IF(F425&lt;67.5,3,4)))</f>
        <v>4</v>
      </c>
      <c r="U425">
        <f t="shared" ref="U425:U452" si="196">IF(G425&lt;25,1,IF(G425&lt;50,2,IF(G425&lt;75,3,4)))</f>
        <v>3</v>
      </c>
      <c r="V425">
        <f t="shared" ref="V425:V452" si="197">IF(H425&lt;25,4,IF(H425&lt;50,3,IF(H425&lt;75,2,1)))</f>
        <v>1</v>
      </c>
      <c r="W425">
        <f t="shared" si="184"/>
        <v>4</v>
      </c>
      <c r="X425">
        <f t="shared" si="185"/>
        <v>1</v>
      </c>
      <c r="Y425">
        <f t="shared" ref="Y425:Y452" si="198">IF(K425&lt;25,1,IF(K425&lt;50,2,IF(K425&lt;75,3,4)))</f>
        <v>3</v>
      </c>
      <c r="Z425">
        <f t="shared" si="186"/>
        <v>1</v>
      </c>
      <c r="AA425">
        <f t="shared" ref="AA425:AA452" si="199">IF(N425&lt;5,1,IF(N425&lt;10,2,IF(N425&lt;20,3,4)))</f>
        <v>2</v>
      </c>
      <c r="AB425">
        <f t="shared" ref="AB425:AB452" si="200">IF(O425&lt;35,1,IF(O425&lt;60,2,IF(O425&lt;80,3,4)))</f>
        <v>4</v>
      </c>
      <c r="AC425">
        <f t="shared" si="187"/>
        <v>2.4990000000000001</v>
      </c>
      <c r="AD425">
        <f t="shared" si="188"/>
        <v>2</v>
      </c>
      <c r="AE425" t="str">
        <f t="shared" si="189"/>
        <v>Moderatly Suitable</v>
      </c>
      <c r="AF425" s="15">
        <f t="shared" si="190"/>
        <v>0.53500000000000003</v>
      </c>
      <c r="AG425" t="str">
        <f t="shared" si="191"/>
        <v>Moderate</v>
      </c>
    </row>
    <row r="426" spans="1:33" x14ac:dyDescent="0.25">
      <c r="A426" t="str">
        <f>INDEX(Aquifer!A:A,MATCH(B426,Aquifer!C:C,0))</f>
        <v>madhya pradesh</v>
      </c>
      <c r="B426" s="19" t="s">
        <v>360</v>
      </c>
      <c r="C426" s="13">
        <v>5.25</v>
      </c>
      <c r="D426" s="7">
        <f>INDEX(Aquifer!L:L,MATCH(B426,Aquifer!C:C,0))*100</f>
        <v>186.75686042051674</v>
      </c>
      <c r="E426" s="7">
        <v>27.2</v>
      </c>
      <c r="F426" s="7">
        <v>70.809480767299391</v>
      </c>
      <c r="G426" s="1">
        <v>54.03</v>
      </c>
      <c r="H426" s="8">
        <v>98</v>
      </c>
      <c r="I426" s="8">
        <f>INDEX(Aquifer!H:H,MATCH(B426,Aquifer!C:C,0))</f>
        <v>18.71</v>
      </c>
      <c r="J426" s="8">
        <f>INDEX(surface_water_body!E:E,MATCH(B426,surface_water_body!A:A,0))</f>
        <v>1.7540648073653538</v>
      </c>
      <c r="K426" s="8">
        <f>INDEX(Aquifer!J:J,MATCH(B426,Aquifer!C:C,0))*100</f>
        <v>25.473820251416186</v>
      </c>
      <c r="L426" s="8">
        <f>(INDEX(Tariff!D:D,MATCH(Adaptation!A629,Tariff!A:A,0)))*100</f>
        <v>0</v>
      </c>
      <c r="N426" s="8">
        <v>9.5</v>
      </c>
      <c r="O426" s="1">
        <v>81.14</v>
      </c>
      <c r="Q426">
        <f t="shared" si="192"/>
        <v>4</v>
      </c>
      <c r="R426">
        <f t="shared" si="193"/>
        <v>3</v>
      </c>
      <c r="S426">
        <f t="shared" si="194"/>
        <v>2</v>
      </c>
      <c r="T426">
        <f t="shared" si="195"/>
        <v>4</v>
      </c>
      <c r="U426">
        <f t="shared" si="196"/>
        <v>3</v>
      </c>
      <c r="V426">
        <f t="shared" si="197"/>
        <v>1</v>
      </c>
      <c r="W426">
        <f t="shared" si="184"/>
        <v>4</v>
      </c>
      <c r="X426">
        <f t="shared" si="185"/>
        <v>2</v>
      </c>
      <c r="Y426">
        <f t="shared" si="198"/>
        <v>2</v>
      </c>
      <c r="Z426">
        <f t="shared" si="186"/>
        <v>1</v>
      </c>
      <c r="AA426">
        <f t="shared" si="199"/>
        <v>2</v>
      </c>
      <c r="AB426">
        <f t="shared" si="200"/>
        <v>4</v>
      </c>
      <c r="AC426">
        <f t="shared" si="187"/>
        <v>2.6656</v>
      </c>
      <c r="AD426">
        <f t="shared" si="188"/>
        <v>3</v>
      </c>
      <c r="AE426" t="str">
        <f t="shared" si="189"/>
        <v>Highly Suitable</v>
      </c>
      <c r="AF426" s="15">
        <f t="shared" si="190"/>
        <v>0.70699999999999996</v>
      </c>
      <c r="AG426" t="str">
        <f t="shared" si="191"/>
        <v>High</v>
      </c>
    </row>
    <row r="427" spans="1:33" x14ac:dyDescent="0.25">
      <c r="A427" t="str">
        <f>INDEX(Aquifer!A:A,MATCH(B427,Aquifer!C:C,0))</f>
        <v>arunachal pradesh</v>
      </c>
      <c r="B427" s="19" t="s">
        <v>35</v>
      </c>
      <c r="C427" s="13">
        <v>4.05</v>
      </c>
      <c r="D427" s="7">
        <f>INDEX(Aquifer!L:L,MATCH(B427,Aquifer!C:C,0))*100</f>
        <v>165.73286114488081</v>
      </c>
      <c r="E427" s="7">
        <v>0</v>
      </c>
      <c r="F427" s="7">
        <v>18.355151808227696</v>
      </c>
      <c r="G427" s="1">
        <v>16.189999999999998</v>
      </c>
      <c r="H427" s="8">
        <v>0</v>
      </c>
      <c r="I427" s="8">
        <f>INDEX(Aquifer!H:H,MATCH(B427,Aquifer!C:C,0))</f>
        <v>0</v>
      </c>
      <c r="J427" s="8">
        <f>INDEX(surface_water_body!E:E,MATCH(B427,surface_water_body!A:A,0))</f>
        <v>0</v>
      </c>
      <c r="K427" s="8">
        <f>INDEX(Aquifer!J:J,MATCH(B427,Aquifer!C:C,0))*100</f>
        <v>68.874003422039394</v>
      </c>
      <c r="L427" s="8">
        <f>(INDEX(Tariff!D:D,MATCH(Adaptation!A427,Tariff!A:A,0)))*100</f>
        <v>167</v>
      </c>
      <c r="N427" s="8">
        <v>3.6311919253866658</v>
      </c>
      <c r="O427" s="1">
        <v>60.3</v>
      </c>
      <c r="Q427">
        <f t="shared" si="192"/>
        <v>2</v>
      </c>
      <c r="R427">
        <f t="shared" si="193"/>
        <v>2</v>
      </c>
      <c r="S427">
        <f t="shared" si="194"/>
        <v>1</v>
      </c>
      <c r="T427">
        <f t="shared" si="195"/>
        <v>1</v>
      </c>
      <c r="U427">
        <f t="shared" si="196"/>
        <v>1</v>
      </c>
      <c r="V427">
        <f t="shared" si="197"/>
        <v>4</v>
      </c>
      <c r="W427">
        <f t="shared" si="184"/>
        <v>4</v>
      </c>
      <c r="X427">
        <f t="shared" si="185"/>
        <v>1</v>
      </c>
      <c r="Y427">
        <f t="shared" si="198"/>
        <v>3</v>
      </c>
      <c r="Z427">
        <f t="shared" si="186"/>
        <v>3</v>
      </c>
      <c r="AA427">
        <f t="shared" si="199"/>
        <v>1</v>
      </c>
      <c r="AB427">
        <f t="shared" si="200"/>
        <v>3</v>
      </c>
      <c r="AC427">
        <f t="shared" si="187"/>
        <v>2.1657999999999999</v>
      </c>
      <c r="AD427">
        <f t="shared" si="188"/>
        <v>2</v>
      </c>
      <c r="AE427" t="str">
        <f t="shared" si="189"/>
        <v>Moderatly Suitable</v>
      </c>
      <c r="AF427" s="15">
        <f t="shared" si="190"/>
        <v>0.182</v>
      </c>
      <c r="AG427" t="str">
        <f t="shared" si="191"/>
        <v>Very Low</v>
      </c>
    </row>
    <row r="428" spans="1:33" x14ac:dyDescent="0.25">
      <c r="A428" t="str">
        <f>INDEX(Aquifer!A:A,MATCH(B428,Aquifer!C:C,0))</f>
        <v>punjab</v>
      </c>
      <c r="B428" s="19" t="s">
        <v>228</v>
      </c>
      <c r="C428" s="12">
        <v>4.7135516080102002</v>
      </c>
      <c r="D428" s="7">
        <f>INDEX(Aquifer!L:L,MATCH(B428,Aquifer!C:C,0))*100</f>
        <v>188.2102207902447</v>
      </c>
      <c r="E428" s="7">
        <v>100</v>
      </c>
      <c r="F428" s="7">
        <v>66.692949203942376</v>
      </c>
      <c r="G428" s="1">
        <v>78.36999999999999</v>
      </c>
      <c r="H428" s="8">
        <v>100</v>
      </c>
      <c r="I428" s="8">
        <f>INDEX(Aquifer!H:H,MATCH(B428,Aquifer!C:C,0))</f>
        <v>178.11</v>
      </c>
      <c r="J428" s="8">
        <f>INDEX(surface_water_body!E:E,MATCH(B428,surface_water_body!A:A,0))</f>
        <v>0.2506239979728957</v>
      </c>
      <c r="K428" s="8">
        <f>INDEX(Aquifer!J:J,MATCH(B428,Aquifer!C:C,0))*100</f>
        <v>83.136168759722267</v>
      </c>
      <c r="L428" s="8">
        <f>(INDEX(Tariff!D:D,MATCH(Adaptation!A22,Tariff!A:A,0)))*100</f>
        <v>459.99999999999994</v>
      </c>
      <c r="N428" s="8">
        <v>15</v>
      </c>
      <c r="O428" s="1">
        <v>33.129999999999995</v>
      </c>
      <c r="Q428">
        <f t="shared" si="192"/>
        <v>3</v>
      </c>
      <c r="R428">
        <f t="shared" si="193"/>
        <v>3</v>
      </c>
      <c r="S428">
        <f t="shared" si="194"/>
        <v>4</v>
      </c>
      <c r="T428">
        <f t="shared" si="195"/>
        <v>3</v>
      </c>
      <c r="U428">
        <f t="shared" si="196"/>
        <v>4</v>
      </c>
      <c r="V428">
        <f t="shared" si="197"/>
        <v>1</v>
      </c>
      <c r="W428">
        <f t="shared" si="184"/>
        <v>1</v>
      </c>
      <c r="X428">
        <f t="shared" si="185"/>
        <v>1</v>
      </c>
      <c r="Y428">
        <f t="shared" si="198"/>
        <v>4</v>
      </c>
      <c r="Z428">
        <f t="shared" si="186"/>
        <v>4</v>
      </c>
      <c r="AA428">
        <f t="shared" si="199"/>
        <v>3</v>
      </c>
      <c r="AB428">
        <f t="shared" si="200"/>
        <v>1</v>
      </c>
      <c r="AC428">
        <f t="shared" si="187"/>
        <v>2.6656</v>
      </c>
      <c r="AD428">
        <f t="shared" si="188"/>
        <v>3</v>
      </c>
      <c r="AE428" t="str">
        <f t="shared" si="189"/>
        <v>Highly Suitable</v>
      </c>
      <c r="AF428" s="15">
        <f t="shared" si="190"/>
        <v>0.70699999999999996</v>
      </c>
      <c r="AG428" t="str">
        <f t="shared" si="191"/>
        <v>High</v>
      </c>
    </row>
    <row r="429" spans="1:33" x14ac:dyDescent="0.25">
      <c r="A429" t="str">
        <f>INDEX(Aquifer!A:A,MATCH(B429,Aquifer!C:C,0))</f>
        <v>maharashtra</v>
      </c>
      <c r="B429" s="19" t="s">
        <v>30</v>
      </c>
      <c r="C429" s="13">
        <v>5.21</v>
      </c>
      <c r="D429" s="7">
        <f>INDEX(Aquifer!L:L,MATCH(B429,Aquifer!C:C,0))*100</f>
        <v>116.53021442495127</v>
      </c>
      <c r="E429" s="7">
        <v>22.9</v>
      </c>
      <c r="F429" s="7">
        <v>73.41463827195993</v>
      </c>
      <c r="G429" s="23">
        <v>66.19</v>
      </c>
      <c r="H429" s="8">
        <v>0</v>
      </c>
      <c r="I429" s="8">
        <f>INDEX(Aquifer!H:H,MATCH(B429,Aquifer!C:C,0))</f>
        <v>38.08</v>
      </c>
      <c r="J429" s="8">
        <f>INDEX(surface_water_body!E:E,MATCH(B429,surface_water_body!A:A,0))</f>
        <v>0.58344019966103378</v>
      </c>
      <c r="K429" s="8">
        <f>INDEX(Aquifer!J:J,MATCH(B429,Aquifer!C:C,0))*100</f>
        <v>36.382978723404257</v>
      </c>
      <c r="L429" s="8">
        <f>(INDEX(Tariff!D:D,MATCH(Adaptation!A429,Tariff!A:A,0)))*100</f>
        <v>135</v>
      </c>
      <c r="N429" s="8">
        <v>9.7590000000000003</v>
      </c>
      <c r="O429" s="1">
        <v>68.5</v>
      </c>
      <c r="Q429">
        <f t="shared" si="192"/>
        <v>3</v>
      </c>
      <c r="R429">
        <f t="shared" si="193"/>
        <v>1</v>
      </c>
      <c r="S429">
        <f t="shared" si="194"/>
        <v>1</v>
      </c>
      <c r="T429">
        <f t="shared" si="195"/>
        <v>4</v>
      </c>
      <c r="U429">
        <f t="shared" si="196"/>
        <v>3</v>
      </c>
      <c r="V429">
        <f t="shared" si="197"/>
        <v>4</v>
      </c>
      <c r="W429">
        <f t="shared" si="184"/>
        <v>4</v>
      </c>
      <c r="X429">
        <f t="shared" si="185"/>
        <v>1</v>
      </c>
      <c r="Y429">
        <f t="shared" si="198"/>
        <v>2</v>
      </c>
      <c r="Z429">
        <f t="shared" si="186"/>
        <v>2</v>
      </c>
      <c r="AA429">
        <f t="shared" si="199"/>
        <v>2</v>
      </c>
      <c r="AB429">
        <f t="shared" si="200"/>
        <v>3</v>
      </c>
      <c r="AC429">
        <f t="shared" si="187"/>
        <v>2.4989999999999997</v>
      </c>
      <c r="AD429">
        <f t="shared" si="188"/>
        <v>2</v>
      </c>
      <c r="AE429" t="str">
        <f t="shared" si="189"/>
        <v>Moderatly Suitable</v>
      </c>
      <c r="AF429" s="15">
        <f t="shared" si="190"/>
        <v>0.48599999999999999</v>
      </c>
      <c r="AG429" t="str">
        <f t="shared" si="191"/>
        <v>Moderate</v>
      </c>
    </row>
    <row r="430" spans="1:33" x14ac:dyDescent="0.25">
      <c r="A430" t="str">
        <f>INDEX(Aquifer!A:A,MATCH(B430,Aquifer!C:C,0))</f>
        <v>chhattisgarh</v>
      </c>
      <c r="B430" s="19" t="s">
        <v>21</v>
      </c>
      <c r="C430" s="13">
        <v>5.18</v>
      </c>
      <c r="D430" s="7">
        <f>INDEX(Aquifer!L:L,MATCH(B430,Aquifer!C:C,0))*100</f>
        <v>100.94859118131758</v>
      </c>
      <c r="E430" s="7">
        <v>0.6</v>
      </c>
      <c r="F430" s="7">
        <v>48.390929458890632</v>
      </c>
      <c r="G430" s="1">
        <v>0</v>
      </c>
      <c r="H430" s="8">
        <v>100</v>
      </c>
      <c r="I430" s="8">
        <f>INDEX(Aquifer!H:H,MATCH(B430,Aquifer!C:C,0))</f>
        <v>4.33</v>
      </c>
      <c r="J430" s="8">
        <f>INDEX(surface_water_body!E:E,MATCH(B430,surface_water_body!A:A,0))</f>
        <v>0.14088916139924351</v>
      </c>
      <c r="K430" s="8">
        <f>INDEX(Aquifer!J:J,MATCH(B430,Aquifer!C:C,0))*100</f>
        <v>3.5938393801244604</v>
      </c>
      <c r="L430" s="8">
        <f>(INDEX(Tariff!D:D,MATCH(Adaptation!A430,Tariff!A:A,0)))*100</f>
        <v>135</v>
      </c>
      <c r="N430" s="8">
        <v>2.2999999999999998</v>
      </c>
      <c r="O430" s="1">
        <v>56.33</v>
      </c>
      <c r="Q430">
        <f t="shared" si="192"/>
        <v>3</v>
      </c>
      <c r="R430">
        <f t="shared" si="193"/>
        <v>1</v>
      </c>
      <c r="S430">
        <f t="shared" si="194"/>
        <v>1</v>
      </c>
      <c r="T430">
        <f t="shared" si="195"/>
        <v>3</v>
      </c>
      <c r="U430">
        <f t="shared" si="196"/>
        <v>1</v>
      </c>
      <c r="V430">
        <f t="shared" si="197"/>
        <v>1</v>
      </c>
      <c r="W430">
        <f t="shared" si="184"/>
        <v>4</v>
      </c>
      <c r="X430">
        <f t="shared" si="185"/>
        <v>1</v>
      </c>
      <c r="Y430">
        <f t="shared" si="198"/>
        <v>1</v>
      </c>
      <c r="Z430">
        <f t="shared" si="186"/>
        <v>2</v>
      </c>
      <c r="AA430">
        <f t="shared" si="199"/>
        <v>1</v>
      </c>
      <c r="AB430">
        <f t="shared" si="200"/>
        <v>2</v>
      </c>
      <c r="AC430">
        <f t="shared" si="187"/>
        <v>1.7492999999999999</v>
      </c>
      <c r="AD430">
        <f t="shared" si="188"/>
        <v>2</v>
      </c>
      <c r="AE430" t="str">
        <f t="shared" si="189"/>
        <v>Moderatly Suitable</v>
      </c>
      <c r="AF430" s="15">
        <f t="shared" si="190"/>
        <v>1.7999999999999999E-2</v>
      </c>
      <c r="AG430" t="str">
        <f t="shared" si="191"/>
        <v>Very Low</v>
      </c>
    </row>
    <row r="431" spans="1:33" x14ac:dyDescent="0.25">
      <c r="A431" t="str">
        <f>INDEX(Aquifer!A:A,MATCH(B431,Aquifer!C:C,0))</f>
        <v>gujarat</v>
      </c>
      <c r="B431" s="19" t="s">
        <v>175</v>
      </c>
      <c r="C431" s="13">
        <v>5.32</v>
      </c>
      <c r="D431" s="7">
        <f>INDEX(Aquifer!L:L,MATCH(B431,Aquifer!C:C,0))*100</f>
        <v>122.14110662386524</v>
      </c>
      <c r="E431" s="7">
        <v>29.1</v>
      </c>
      <c r="F431" s="7">
        <v>73.682201974908182</v>
      </c>
      <c r="G431" s="1">
        <v>82.99</v>
      </c>
      <c r="H431" s="8">
        <v>100</v>
      </c>
      <c r="I431" s="8">
        <f>INDEX(Aquifer!H:H,MATCH(B431,Aquifer!C:C,0))</f>
        <v>55.79</v>
      </c>
      <c r="J431" s="8">
        <f>INDEX(surface_water_body!E:E,MATCH(B431,surface_water_body!A:A,0))</f>
        <v>0.53758267233810242</v>
      </c>
      <c r="K431" s="8">
        <f>INDEX(Aquifer!J:J,MATCH(B431,Aquifer!C:C,0))*100</f>
        <v>41.166461220386431</v>
      </c>
      <c r="L431" s="8">
        <f>(INDEX(Tariff!D:D,MATCH(Adaptation!A431,Tariff!A:A,0)))*100</f>
        <v>95</v>
      </c>
      <c r="N431" s="8">
        <v>9.6999999999999993</v>
      </c>
      <c r="O431" s="1">
        <v>65.319999999999993</v>
      </c>
      <c r="Q431">
        <f t="shared" si="192"/>
        <v>4</v>
      </c>
      <c r="R431">
        <f t="shared" si="193"/>
        <v>1</v>
      </c>
      <c r="S431">
        <f t="shared" si="194"/>
        <v>2</v>
      </c>
      <c r="T431">
        <f t="shared" si="195"/>
        <v>4</v>
      </c>
      <c r="U431">
        <f t="shared" si="196"/>
        <v>4</v>
      </c>
      <c r="V431">
        <f t="shared" si="197"/>
        <v>1</v>
      </c>
      <c r="W431">
        <f t="shared" si="184"/>
        <v>3</v>
      </c>
      <c r="X431">
        <f t="shared" si="185"/>
        <v>1</v>
      </c>
      <c r="Y431">
        <f t="shared" si="198"/>
        <v>2</v>
      </c>
      <c r="Z431">
        <f t="shared" si="186"/>
        <v>2</v>
      </c>
      <c r="AA431">
        <f t="shared" si="199"/>
        <v>2</v>
      </c>
      <c r="AB431">
        <f t="shared" si="200"/>
        <v>3</v>
      </c>
      <c r="AC431">
        <f t="shared" si="187"/>
        <v>2.4157000000000002</v>
      </c>
      <c r="AD431">
        <f t="shared" si="188"/>
        <v>2</v>
      </c>
      <c r="AE431" t="str">
        <f t="shared" si="189"/>
        <v>Moderatly Suitable</v>
      </c>
      <c r="AF431" s="15">
        <f t="shared" si="190"/>
        <v>0.41199999999999998</v>
      </c>
      <c r="AG431" t="str">
        <f t="shared" si="191"/>
        <v>Moderate</v>
      </c>
    </row>
    <row r="432" spans="1:33" x14ac:dyDescent="0.25">
      <c r="A432" t="str">
        <f>INDEX(Aquifer!A:A,MATCH(B432,Aquifer!C:C,0))</f>
        <v>punjab</v>
      </c>
      <c r="B432" s="19" t="s">
        <v>221</v>
      </c>
      <c r="C432" s="13">
        <v>4.88</v>
      </c>
      <c r="D432" s="7">
        <f>INDEX(Aquifer!L:L,MATCH(B432,Aquifer!C:C,0))*100</f>
        <v>199.15029525477587</v>
      </c>
      <c r="E432" s="7">
        <v>99.7</v>
      </c>
      <c r="F432" s="7">
        <v>84.31664510459639</v>
      </c>
      <c r="G432" s="1">
        <v>44.440000000000005</v>
      </c>
      <c r="H432" s="8">
        <v>96</v>
      </c>
      <c r="I432" s="8">
        <f>INDEX(Aquifer!H:H,MATCH(B432,Aquifer!C:C,0))</f>
        <v>98.94</v>
      </c>
      <c r="J432" s="8">
        <f>INDEX(surface_water_body!E:E,MATCH(B432,surface_water_body!A:A,0))</f>
        <v>0.25259614967258709</v>
      </c>
      <c r="K432" s="8">
        <f>INDEX(Aquifer!J:J,MATCH(B432,Aquifer!C:C,0))*100</f>
        <v>86.216859358856283</v>
      </c>
      <c r="L432" s="8">
        <f>(INDEX(Tariff!D:D,MATCH(Adaptation!A392,Tariff!A:A,0)))*100</f>
        <v>405</v>
      </c>
      <c r="N432" s="8">
        <v>12.2</v>
      </c>
      <c r="O432" s="1">
        <v>0</v>
      </c>
      <c r="Q432">
        <f t="shared" si="192"/>
        <v>3</v>
      </c>
      <c r="R432">
        <f t="shared" si="193"/>
        <v>3</v>
      </c>
      <c r="S432">
        <f t="shared" si="194"/>
        <v>4</v>
      </c>
      <c r="T432">
        <f t="shared" si="195"/>
        <v>4</v>
      </c>
      <c r="U432">
        <f t="shared" si="196"/>
        <v>2</v>
      </c>
      <c r="V432">
        <f t="shared" si="197"/>
        <v>1</v>
      </c>
      <c r="W432">
        <f t="shared" si="184"/>
        <v>2</v>
      </c>
      <c r="X432">
        <f t="shared" si="185"/>
        <v>1</v>
      </c>
      <c r="Y432">
        <f t="shared" si="198"/>
        <v>4</v>
      </c>
      <c r="Z432">
        <f t="shared" si="186"/>
        <v>4</v>
      </c>
      <c r="AA432">
        <f t="shared" si="199"/>
        <v>3</v>
      </c>
      <c r="AB432">
        <f t="shared" si="200"/>
        <v>1</v>
      </c>
      <c r="AC432">
        <f t="shared" si="187"/>
        <v>2.6656</v>
      </c>
      <c r="AD432">
        <f t="shared" si="188"/>
        <v>3</v>
      </c>
      <c r="AE432" t="str">
        <f t="shared" si="189"/>
        <v>Highly Suitable</v>
      </c>
      <c r="AF432" s="15">
        <f t="shared" si="190"/>
        <v>0.70699999999999996</v>
      </c>
      <c r="AG432" t="str">
        <f t="shared" si="191"/>
        <v>High</v>
      </c>
    </row>
    <row r="433" spans="1:33" x14ac:dyDescent="0.25">
      <c r="A433" t="str">
        <f>INDEX(Aquifer!A:A,MATCH(B433,Aquifer!C:C,0))</f>
        <v>rajasthan</v>
      </c>
      <c r="B433" s="19" t="s">
        <v>275</v>
      </c>
      <c r="C433" s="12">
        <v>5.4000855872041997</v>
      </c>
      <c r="D433" s="7">
        <f>INDEX(Aquifer!L:L,MATCH(B433,Aquifer!C:C,0))*100</f>
        <v>160.49867137924099</v>
      </c>
      <c r="E433" s="7">
        <v>34.200000000000003</v>
      </c>
      <c r="F433" s="7">
        <v>77.29409240730989</v>
      </c>
      <c r="G433" s="1">
        <v>23.73</v>
      </c>
      <c r="H433" s="8">
        <v>44</v>
      </c>
      <c r="I433" s="8">
        <f>INDEX(Aquifer!H:H,MATCH(B433,Aquifer!C:C,0))</f>
        <v>67.23</v>
      </c>
      <c r="J433" s="8">
        <f>INDEX(surface_water_body!E:E,MATCH(B433,surface_water_body!A:A,0))</f>
        <v>0.48725574709998942</v>
      </c>
      <c r="K433" s="8">
        <f>INDEX(Aquifer!J:J,MATCH(B433,Aquifer!C:C,0))*100</f>
        <v>51.529563775555197</v>
      </c>
      <c r="L433" s="8">
        <f>(INDEX(Tariff!D:D,MATCH(Adaptation!A60,Tariff!A:A,0)))*100</f>
        <v>167</v>
      </c>
      <c r="N433" s="8">
        <v>5.66</v>
      </c>
      <c r="O433" s="1">
        <v>88.943836630000007</v>
      </c>
      <c r="Q433">
        <f t="shared" si="192"/>
        <v>4</v>
      </c>
      <c r="R433">
        <f t="shared" si="193"/>
        <v>2</v>
      </c>
      <c r="S433">
        <f t="shared" si="194"/>
        <v>2</v>
      </c>
      <c r="T433">
        <f t="shared" si="195"/>
        <v>4</v>
      </c>
      <c r="U433">
        <f t="shared" si="196"/>
        <v>1</v>
      </c>
      <c r="V433">
        <f t="shared" si="197"/>
        <v>3</v>
      </c>
      <c r="W433">
        <f t="shared" si="184"/>
        <v>3</v>
      </c>
      <c r="X433">
        <f t="shared" si="185"/>
        <v>1</v>
      </c>
      <c r="Y433">
        <f t="shared" si="198"/>
        <v>3</v>
      </c>
      <c r="Z433">
        <f t="shared" si="186"/>
        <v>3</v>
      </c>
      <c r="AA433">
        <f t="shared" si="199"/>
        <v>2</v>
      </c>
      <c r="AB433">
        <f t="shared" si="200"/>
        <v>4</v>
      </c>
      <c r="AC433">
        <f t="shared" si="187"/>
        <v>2.6656</v>
      </c>
      <c r="AD433">
        <f t="shared" si="188"/>
        <v>3</v>
      </c>
      <c r="AE433" t="str">
        <f t="shared" si="189"/>
        <v>Highly Suitable</v>
      </c>
      <c r="AF433" s="15">
        <f t="shared" si="190"/>
        <v>0.70699999999999996</v>
      </c>
      <c r="AG433" t="str">
        <f t="shared" si="191"/>
        <v>High</v>
      </c>
    </row>
    <row r="434" spans="1:33" x14ac:dyDescent="0.25">
      <c r="A434" t="str">
        <f>INDEX(Aquifer!A:A,MATCH(B434,Aquifer!C:C,0))</f>
        <v>rajasthan</v>
      </c>
      <c r="B434" s="19" t="s">
        <v>650</v>
      </c>
      <c r="C434" s="13">
        <v>5.14</v>
      </c>
      <c r="D434" s="7">
        <f>INDEX(Aquifer!L:L,MATCH(B434,Aquifer!C:C,0))*100</f>
        <v>163.25286223098581</v>
      </c>
      <c r="E434" s="7">
        <v>42.1</v>
      </c>
      <c r="F434" s="7">
        <v>70.290771175726931</v>
      </c>
      <c r="G434" s="1">
        <v>99.15</v>
      </c>
      <c r="H434" s="8">
        <v>86</v>
      </c>
      <c r="I434" s="8">
        <f>INDEX(Aquifer!H:H,MATCH(B434,Aquifer!C:C,0))</f>
        <v>233.22</v>
      </c>
      <c r="J434" s="8">
        <f>INDEX(surface_water_body!E:E,MATCH(B434,surface_water_body!A:A,0))</f>
        <v>5.2049772416573298E-2</v>
      </c>
      <c r="K434" s="8">
        <f>INDEX(Aquifer!J:J,MATCH(B434,Aquifer!C:C,0))*100</f>
        <v>65.950654310718519</v>
      </c>
      <c r="L434" s="8">
        <f>(INDEX(Tariff!D:D,MATCH(Adaptation!A149,Tariff!A:A,0)))*100</f>
        <v>290</v>
      </c>
      <c r="N434" s="8">
        <v>30.6</v>
      </c>
      <c r="O434" s="1">
        <v>81.16707821</v>
      </c>
      <c r="Q434">
        <f t="shared" si="192"/>
        <v>3</v>
      </c>
      <c r="R434">
        <f t="shared" si="193"/>
        <v>2</v>
      </c>
      <c r="S434">
        <f t="shared" si="194"/>
        <v>2</v>
      </c>
      <c r="T434">
        <f t="shared" si="195"/>
        <v>4</v>
      </c>
      <c r="U434">
        <f t="shared" si="196"/>
        <v>4</v>
      </c>
      <c r="V434">
        <f t="shared" si="197"/>
        <v>1</v>
      </c>
      <c r="W434">
        <f t="shared" si="184"/>
        <v>1</v>
      </c>
      <c r="X434">
        <f t="shared" si="185"/>
        <v>1</v>
      </c>
      <c r="Y434">
        <f t="shared" si="198"/>
        <v>3</v>
      </c>
      <c r="Z434">
        <f t="shared" si="186"/>
        <v>3</v>
      </c>
      <c r="AA434">
        <f t="shared" si="199"/>
        <v>4</v>
      </c>
      <c r="AB434">
        <f t="shared" si="200"/>
        <v>4</v>
      </c>
      <c r="AC434">
        <f t="shared" si="187"/>
        <v>2.6656</v>
      </c>
      <c r="AD434">
        <f t="shared" si="188"/>
        <v>3</v>
      </c>
      <c r="AE434" t="str">
        <f t="shared" si="189"/>
        <v>Highly Suitable</v>
      </c>
      <c r="AF434" s="15">
        <f t="shared" si="190"/>
        <v>0.70699999999999996</v>
      </c>
      <c r="AG434" t="str">
        <f t="shared" si="191"/>
        <v>High</v>
      </c>
    </row>
    <row r="435" spans="1:33" x14ac:dyDescent="0.25">
      <c r="A435" t="str">
        <f>INDEX(Aquifer!A:A,MATCH(B435,Aquifer!C:C,0))</f>
        <v>tamil nadu</v>
      </c>
      <c r="B435" s="19" t="s">
        <v>620</v>
      </c>
      <c r="C435" s="13">
        <v>5.6</v>
      </c>
      <c r="D435" s="7">
        <f>INDEX(Aquifer!L:L,MATCH(B435,Aquifer!C:C,0))*100</f>
        <v>104.9077627832116</v>
      </c>
      <c r="E435" s="7">
        <v>50.9</v>
      </c>
      <c r="F435" s="7">
        <v>73.650624216828334</v>
      </c>
      <c r="G435" s="1">
        <v>80</v>
      </c>
      <c r="H435" s="8">
        <v>94</v>
      </c>
      <c r="I435" s="8">
        <f>INDEX(Aquifer!H:H,MATCH(B435,Aquifer!C:C,0))</f>
        <v>99.12</v>
      </c>
      <c r="J435" s="8">
        <f>INDEX(surface_water_body!E:E,MATCH(B435,surface_water_body!A:A,0))</f>
        <v>0.53007462267529393</v>
      </c>
      <c r="K435" s="8">
        <f>INDEX(Aquifer!J:J,MATCH(B435,Aquifer!C:C,0))*100</f>
        <v>27.89433513954075</v>
      </c>
      <c r="L435" s="8">
        <f>(INDEX(Tariff!D:D,MATCH(Adaptation!A307,Tariff!A:A,0)))*100</f>
        <v>405</v>
      </c>
      <c r="N435" s="8">
        <v>6.52</v>
      </c>
      <c r="O435" s="1">
        <v>84.705003050000002</v>
      </c>
      <c r="Q435">
        <f t="shared" si="192"/>
        <v>4</v>
      </c>
      <c r="R435">
        <f t="shared" si="193"/>
        <v>1</v>
      </c>
      <c r="S435">
        <f t="shared" si="194"/>
        <v>3</v>
      </c>
      <c r="T435">
        <f t="shared" si="195"/>
        <v>4</v>
      </c>
      <c r="U435">
        <f t="shared" si="196"/>
        <v>4</v>
      </c>
      <c r="V435">
        <f t="shared" si="197"/>
        <v>1</v>
      </c>
      <c r="W435">
        <f t="shared" si="184"/>
        <v>2</v>
      </c>
      <c r="X435">
        <f t="shared" si="185"/>
        <v>1</v>
      </c>
      <c r="Y435">
        <f t="shared" si="198"/>
        <v>2</v>
      </c>
      <c r="Z435">
        <f t="shared" si="186"/>
        <v>4</v>
      </c>
      <c r="AA435">
        <f t="shared" si="199"/>
        <v>2</v>
      </c>
      <c r="AB435">
        <f t="shared" si="200"/>
        <v>4</v>
      </c>
      <c r="AC435">
        <f t="shared" si="187"/>
        <v>2.6656</v>
      </c>
      <c r="AD435">
        <f t="shared" si="188"/>
        <v>3</v>
      </c>
      <c r="AE435" t="str">
        <f t="shared" si="189"/>
        <v>Highly Suitable</v>
      </c>
      <c r="AF435" s="15">
        <f t="shared" si="190"/>
        <v>0.70699999999999996</v>
      </c>
      <c r="AG435" t="str">
        <f t="shared" si="191"/>
        <v>High</v>
      </c>
    </row>
    <row r="436" spans="1:33" x14ac:dyDescent="0.25">
      <c r="A436" t="str">
        <f>INDEX(Aquifer!A:A,MATCH(B436,Aquifer!C:C,0))</f>
        <v>odisha</v>
      </c>
      <c r="B436" s="19" t="s">
        <v>333</v>
      </c>
      <c r="C436" s="13">
        <v>4.95</v>
      </c>
      <c r="D436" s="7">
        <f>INDEX(Aquifer!L:L,MATCH(B436,Aquifer!C:C,0))*100</f>
        <v>132.34942205732224</v>
      </c>
      <c r="E436" s="7">
        <v>4.5</v>
      </c>
      <c r="F436" s="7">
        <v>36.501403625636392</v>
      </c>
      <c r="G436" s="1">
        <v>25.61</v>
      </c>
      <c r="H436" s="8">
        <v>69</v>
      </c>
      <c r="I436" s="8">
        <f>INDEX(Aquifer!H:H,MATCH(B436,Aquifer!C:C,0))</f>
        <v>44.02</v>
      </c>
      <c r="J436" s="8">
        <f>INDEX(surface_water_body!E:E,MATCH(B436,surface_water_body!A:A,0))</f>
        <v>9.1173321415850189E-2</v>
      </c>
      <c r="K436" s="8">
        <f>INDEX(Aquifer!J:J,MATCH(B436,Aquifer!C:C,0))*100</f>
        <v>36.228172385955567</v>
      </c>
      <c r="L436" s="8">
        <f>(INDEX(Tariff!D:D,MATCH(Adaptation!A436,Tariff!A:A,0)))*100</f>
        <v>0</v>
      </c>
      <c r="N436" s="8">
        <v>4.2699999999999996</v>
      </c>
      <c r="O436" s="1">
        <v>97.28</v>
      </c>
      <c r="Q436">
        <f t="shared" si="192"/>
        <v>3</v>
      </c>
      <c r="R436">
        <f t="shared" si="193"/>
        <v>1</v>
      </c>
      <c r="S436">
        <f t="shared" si="194"/>
        <v>1</v>
      </c>
      <c r="T436">
        <f t="shared" si="195"/>
        <v>2</v>
      </c>
      <c r="U436">
        <f t="shared" si="196"/>
        <v>2</v>
      </c>
      <c r="V436">
        <f t="shared" si="197"/>
        <v>2</v>
      </c>
      <c r="W436">
        <f t="shared" si="184"/>
        <v>4</v>
      </c>
      <c r="X436">
        <f t="shared" si="185"/>
        <v>1</v>
      </c>
      <c r="Y436">
        <f t="shared" si="198"/>
        <v>2</v>
      </c>
      <c r="Z436">
        <f t="shared" si="186"/>
        <v>1</v>
      </c>
      <c r="AA436">
        <f t="shared" si="199"/>
        <v>1</v>
      </c>
      <c r="AB436">
        <f t="shared" si="200"/>
        <v>4</v>
      </c>
      <c r="AC436">
        <f t="shared" si="187"/>
        <v>1.9991999999999999</v>
      </c>
      <c r="AD436">
        <f t="shared" si="188"/>
        <v>2</v>
      </c>
      <c r="AE436" t="str">
        <f t="shared" si="189"/>
        <v>Moderatly Suitable</v>
      </c>
      <c r="AF436" s="15">
        <f t="shared" si="190"/>
        <v>8.5000000000000006E-2</v>
      </c>
      <c r="AG436" t="str">
        <f t="shared" si="191"/>
        <v>Very Low</v>
      </c>
    </row>
    <row r="437" spans="1:33" x14ac:dyDescent="0.25">
      <c r="A437" t="str">
        <f>INDEX(Aquifer!A:A,MATCH(B437,Aquifer!C:C,0))</f>
        <v>tamil nadu</v>
      </c>
      <c r="B437" s="19" t="s">
        <v>583</v>
      </c>
      <c r="C437" s="12">
        <v>5.37</v>
      </c>
      <c r="D437" s="7">
        <f>INDEX(Aquifer!L:L,MATCH(B437,Aquifer!C:C,0))*100</f>
        <v>110.04347195057053</v>
      </c>
      <c r="E437" s="7">
        <v>84.2</v>
      </c>
      <c r="F437" s="7">
        <v>61.66718059410011</v>
      </c>
      <c r="G437" s="1">
        <v>30.28</v>
      </c>
      <c r="H437" s="8">
        <v>96</v>
      </c>
      <c r="I437" s="8">
        <f>INDEX(Aquifer!H:H,MATCH(B437,Aquifer!C:C,0))</f>
        <v>49.34</v>
      </c>
      <c r="J437" s="8">
        <f>INDEX(surface_water_body!E:E,MATCH(B437,surface_water_body!A:A,0))</f>
        <v>41.573509504610925</v>
      </c>
      <c r="K437" s="8">
        <f>INDEX(Aquifer!J:J,MATCH(B437,Aquifer!C:C,0))*100</f>
        <v>31.027665017616318</v>
      </c>
      <c r="L437" s="8">
        <f>(INDEX(Tariff!D:D,MATCH(Adaptation!A481,Tariff!A:A,0)))*100</f>
        <v>0</v>
      </c>
      <c r="N437" s="8">
        <v>7</v>
      </c>
      <c r="O437" s="1">
        <v>93.903997219999994</v>
      </c>
      <c r="Q437">
        <f t="shared" si="192"/>
        <v>4</v>
      </c>
      <c r="R437">
        <f t="shared" si="193"/>
        <v>1</v>
      </c>
      <c r="S437">
        <f t="shared" si="194"/>
        <v>4</v>
      </c>
      <c r="T437">
        <f t="shared" si="195"/>
        <v>3</v>
      </c>
      <c r="U437">
        <f t="shared" si="196"/>
        <v>2</v>
      </c>
      <c r="V437">
        <f t="shared" si="197"/>
        <v>1</v>
      </c>
      <c r="W437">
        <f t="shared" si="184"/>
        <v>4</v>
      </c>
      <c r="X437">
        <f t="shared" si="185"/>
        <v>4</v>
      </c>
      <c r="Y437">
        <f t="shared" si="198"/>
        <v>2</v>
      </c>
      <c r="Z437">
        <f t="shared" si="186"/>
        <v>1</v>
      </c>
      <c r="AA437">
        <f t="shared" si="199"/>
        <v>2</v>
      </c>
      <c r="AB437">
        <f t="shared" si="200"/>
        <v>4</v>
      </c>
      <c r="AC437">
        <f t="shared" si="187"/>
        <v>2.6656</v>
      </c>
      <c r="AD437">
        <f t="shared" si="188"/>
        <v>3</v>
      </c>
      <c r="AE437" t="str">
        <f t="shared" si="189"/>
        <v>Highly Suitable</v>
      </c>
      <c r="AF437" s="15">
        <f t="shared" si="190"/>
        <v>0.70699999999999996</v>
      </c>
      <c r="AG437" t="str">
        <f t="shared" si="191"/>
        <v>High</v>
      </c>
    </row>
    <row r="438" spans="1:33" x14ac:dyDescent="0.25">
      <c r="A438" t="str">
        <f>INDEX(Aquifer!A:A,MATCH(B438,Aquifer!C:C,0))</f>
        <v>tamil nadu</v>
      </c>
      <c r="B438" s="19" t="s">
        <v>664</v>
      </c>
      <c r="C438" s="13">
        <v>5.52</v>
      </c>
      <c r="D438" s="7">
        <f>INDEX(Aquifer!L:L,MATCH(B438,Aquifer!C:C,0))*100</f>
        <v>109.62997396801785</v>
      </c>
      <c r="E438" s="7">
        <v>56.9</v>
      </c>
      <c r="F438" s="7">
        <v>57.272635915988332</v>
      </c>
      <c r="G438" s="1">
        <v>82.55</v>
      </c>
      <c r="H438" s="8">
        <v>32</v>
      </c>
      <c r="I438" s="8">
        <f>INDEX(Aquifer!H:H,MATCH(B438,Aquifer!C:C,0))</f>
        <v>75.94</v>
      </c>
      <c r="J438" s="8">
        <f>INDEX(surface_water_body!E:E,MATCH(B438,surface_water_body!A:A,0))</f>
        <v>1.1928625816507255</v>
      </c>
      <c r="K438" s="8">
        <f>INDEX(Aquifer!J:J,MATCH(B438,Aquifer!C:C,0))*100</f>
        <v>33.173981432933417</v>
      </c>
      <c r="L438" s="8">
        <f>(INDEX(Tariff!D:D,MATCH(Adaptation!A605,Tariff!A:A,0)))*100</f>
        <v>0</v>
      </c>
      <c r="N438" s="8">
        <v>10.3</v>
      </c>
      <c r="O438" s="1">
        <v>90.57618088000001</v>
      </c>
      <c r="Q438">
        <f t="shared" si="192"/>
        <v>4</v>
      </c>
      <c r="R438">
        <f t="shared" si="193"/>
        <v>1</v>
      </c>
      <c r="S438">
        <f t="shared" si="194"/>
        <v>3</v>
      </c>
      <c r="T438">
        <f t="shared" si="195"/>
        <v>3</v>
      </c>
      <c r="U438">
        <f t="shared" si="196"/>
        <v>4</v>
      </c>
      <c r="V438">
        <f t="shared" si="197"/>
        <v>3</v>
      </c>
      <c r="W438">
        <f t="shared" si="184"/>
        <v>2</v>
      </c>
      <c r="X438">
        <f t="shared" si="185"/>
        <v>2</v>
      </c>
      <c r="Y438">
        <f t="shared" si="198"/>
        <v>2</v>
      </c>
      <c r="Z438">
        <f t="shared" si="186"/>
        <v>1</v>
      </c>
      <c r="AA438">
        <f t="shared" si="199"/>
        <v>3</v>
      </c>
      <c r="AB438">
        <f t="shared" si="200"/>
        <v>4</v>
      </c>
      <c r="AC438">
        <f t="shared" si="187"/>
        <v>2.6656</v>
      </c>
      <c r="AD438">
        <f t="shared" si="188"/>
        <v>3</v>
      </c>
      <c r="AE438" t="str">
        <f t="shared" si="189"/>
        <v>Highly Suitable</v>
      </c>
      <c r="AF438" s="15">
        <f t="shared" si="190"/>
        <v>0.70699999999999996</v>
      </c>
      <c r="AG438" t="str">
        <f t="shared" si="191"/>
        <v>High</v>
      </c>
    </row>
    <row r="439" spans="1:33" x14ac:dyDescent="0.25">
      <c r="A439" t="str">
        <f>INDEX(Aquifer!A:A,MATCH(B439,Aquifer!C:C,0))</f>
        <v>andaman and nicobar</v>
      </c>
      <c r="B439" s="19" t="s">
        <v>485</v>
      </c>
      <c r="C439" s="12">
        <v>5.03</v>
      </c>
      <c r="D439" s="7">
        <f>INDEX(Aquifer!L:L,MATCH(B439,Aquifer!C:C,0))*100</f>
        <v>140.67164179104478</v>
      </c>
      <c r="E439" s="7">
        <v>0</v>
      </c>
      <c r="F439" s="7">
        <v>81.980033508096412</v>
      </c>
      <c r="G439" s="1">
        <v>0.57000000000000006</v>
      </c>
      <c r="H439" s="8">
        <v>100</v>
      </c>
      <c r="I439" s="8">
        <f>INDEX(Aquifer!H:H,MATCH(B439,Aquifer!C:C,0))</f>
        <v>0.28000000000000003</v>
      </c>
      <c r="J439" s="8">
        <f>INDEX(surface_water_body!E:E,MATCH(B439,surface_water_body!A:A,0))</f>
        <v>1.1516192186425224E-2</v>
      </c>
      <c r="K439" s="8">
        <f>INDEX(Aquifer!J:J,MATCH(B439,Aquifer!C:C,0))*100</f>
        <v>0.1698416923330418</v>
      </c>
      <c r="L439" s="8">
        <f>(INDEX(Tariff!D:D,MATCH(Adaptation!A439,Tariff!A:A,0)))*100</f>
        <v>155</v>
      </c>
      <c r="N439" s="8">
        <v>-1.2820694829179207</v>
      </c>
      <c r="O439" s="1">
        <v>42.040000000000006</v>
      </c>
      <c r="Q439">
        <f t="shared" si="192"/>
        <v>3</v>
      </c>
      <c r="R439">
        <f t="shared" si="193"/>
        <v>2</v>
      </c>
      <c r="S439">
        <f t="shared" si="194"/>
        <v>1</v>
      </c>
      <c r="T439">
        <f t="shared" si="195"/>
        <v>4</v>
      </c>
      <c r="U439">
        <f t="shared" si="196"/>
        <v>1</v>
      </c>
      <c r="V439">
        <f t="shared" si="197"/>
        <v>1</v>
      </c>
      <c r="W439">
        <f t="shared" si="184"/>
        <v>4</v>
      </c>
      <c r="X439">
        <f t="shared" si="185"/>
        <v>1</v>
      </c>
      <c r="Y439">
        <f t="shared" si="198"/>
        <v>1</v>
      </c>
      <c r="Z439">
        <f t="shared" si="186"/>
        <v>3</v>
      </c>
      <c r="AA439">
        <f t="shared" si="199"/>
        <v>1</v>
      </c>
      <c r="AB439">
        <f t="shared" si="200"/>
        <v>2</v>
      </c>
      <c r="AC439">
        <f t="shared" si="187"/>
        <v>1.9991999999999999</v>
      </c>
      <c r="AD439">
        <f t="shared" si="188"/>
        <v>2</v>
      </c>
      <c r="AE439" t="str">
        <f t="shared" si="189"/>
        <v>Moderatly Suitable</v>
      </c>
      <c r="AF439" s="15">
        <f t="shared" si="190"/>
        <v>8.5000000000000006E-2</v>
      </c>
      <c r="AG439" t="str">
        <f t="shared" si="191"/>
        <v>Very Low</v>
      </c>
    </row>
    <row r="440" spans="1:33" x14ac:dyDescent="0.25">
      <c r="A440" t="str">
        <f>INDEX(Aquifer!A:A,MATCH(B440,Aquifer!C:C,0))</f>
        <v>uttar pradesh</v>
      </c>
      <c r="B440" s="19" t="s">
        <v>438</v>
      </c>
      <c r="C440" s="13">
        <v>5.01</v>
      </c>
      <c r="D440" s="7">
        <f>INDEX(Aquifer!L:L,MATCH(B440,Aquifer!C:C,0))*100</f>
        <v>115.95270847599369</v>
      </c>
      <c r="E440" s="7">
        <v>51.9</v>
      </c>
      <c r="F440" s="7">
        <v>68.474920697858849</v>
      </c>
      <c r="G440" s="1">
        <v>47.57</v>
      </c>
      <c r="H440" s="8">
        <v>17</v>
      </c>
      <c r="I440" s="8">
        <f>INDEX(Aquifer!H:H,MATCH(B440,Aquifer!C:C,0))</f>
        <v>82.32</v>
      </c>
      <c r="J440" s="8">
        <f>INDEX(surface_water_body!E:E,MATCH(B440,surface_water_body!A:A,0))</f>
        <v>0.25253166812811723</v>
      </c>
      <c r="K440" s="8">
        <f>INDEX(Aquifer!J:J,MATCH(B440,Aquifer!C:C,0))*100</f>
        <v>48.692965709345316</v>
      </c>
      <c r="L440" s="8">
        <f>(INDEX(Tariff!D:D,MATCH(Adaptation!A130,Tariff!A:A,0)))*100</f>
        <v>150</v>
      </c>
      <c r="N440" s="8">
        <v>11.65</v>
      </c>
      <c r="O440" s="1">
        <v>88.040782270000008</v>
      </c>
      <c r="Q440">
        <f t="shared" si="192"/>
        <v>3</v>
      </c>
      <c r="R440">
        <f t="shared" si="193"/>
        <v>1</v>
      </c>
      <c r="S440">
        <f t="shared" si="194"/>
        <v>3</v>
      </c>
      <c r="T440">
        <f t="shared" si="195"/>
        <v>4</v>
      </c>
      <c r="U440">
        <f t="shared" si="196"/>
        <v>2</v>
      </c>
      <c r="V440">
        <f t="shared" si="197"/>
        <v>4</v>
      </c>
      <c r="W440">
        <f t="shared" si="184"/>
        <v>2</v>
      </c>
      <c r="X440">
        <f t="shared" si="185"/>
        <v>1</v>
      </c>
      <c r="Y440">
        <f t="shared" si="198"/>
        <v>2</v>
      </c>
      <c r="Z440">
        <f t="shared" si="186"/>
        <v>3</v>
      </c>
      <c r="AA440">
        <f t="shared" si="199"/>
        <v>3</v>
      </c>
      <c r="AB440">
        <f t="shared" si="200"/>
        <v>4</v>
      </c>
      <c r="AC440">
        <f t="shared" si="187"/>
        <v>2.6656</v>
      </c>
      <c r="AD440">
        <f t="shared" si="188"/>
        <v>3</v>
      </c>
      <c r="AE440" t="str">
        <f t="shared" si="189"/>
        <v>Highly Suitable</v>
      </c>
      <c r="AF440" s="15">
        <f t="shared" si="190"/>
        <v>0.70699999999999996</v>
      </c>
      <c r="AG440" t="str">
        <f t="shared" si="191"/>
        <v>High</v>
      </c>
    </row>
    <row r="441" spans="1:33" x14ac:dyDescent="0.25">
      <c r="A441" t="str">
        <f>INDEX(Aquifer!A:A,MATCH(B441,Aquifer!C:C,0))</f>
        <v>uttar pradesh</v>
      </c>
      <c r="B441" s="19" t="s">
        <v>297</v>
      </c>
      <c r="C441" s="12">
        <v>5.2113838672124997</v>
      </c>
      <c r="D441" s="7">
        <f>INDEX(Aquifer!L:L,MATCH(B441,Aquifer!C:C,0))*100</f>
        <v>101.2230406407288</v>
      </c>
      <c r="E441" s="7">
        <v>45.8</v>
      </c>
      <c r="F441" s="7">
        <v>75.172134467395708</v>
      </c>
      <c r="G441" s="1">
        <v>49.7</v>
      </c>
      <c r="H441" s="8">
        <v>7.0000000000000009</v>
      </c>
      <c r="I441" s="8">
        <f>INDEX(Aquifer!H:H,MATCH(B441,Aquifer!C:C,0))</f>
        <v>84.64</v>
      </c>
      <c r="J441" s="8">
        <f>INDEX(surface_water_body!E:E,MATCH(B441,surface_water_body!A:A,0))</f>
        <v>0.1543635999030139</v>
      </c>
      <c r="K441" s="8">
        <f>INDEX(Aquifer!J:J,MATCH(B441,Aquifer!C:C,0))*100</f>
        <v>57.017287476632582</v>
      </c>
      <c r="L441" s="8">
        <f>(INDEX(Tariff!D:D,MATCH(Adaptation!A358,Tariff!A:A,0)))*100</f>
        <v>300</v>
      </c>
      <c r="N441" s="8">
        <v>6.2</v>
      </c>
      <c r="O441" s="1">
        <v>81.419550600000008</v>
      </c>
      <c r="Q441">
        <f t="shared" si="192"/>
        <v>3</v>
      </c>
      <c r="R441">
        <f t="shared" si="193"/>
        <v>1</v>
      </c>
      <c r="S441">
        <f t="shared" si="194"/>
        <v>2</v>
      </c>
      <c r="T441">
        <f t="shared" si="195"/>
        <v>4</v>
      </c>
      <c r="U441">
        <f t="shared" si="196"/>
        <v>2</v>
      </c>
      <c r="V441">
        <f t="shared" si="197"/>
        <v>4</v>
      </c>
      <c r="W441">
        <f t="shared" si="184"/>
        <v>2</v>
      </c>
      <c r="X441">
        <f t="shared" si="185"/>
        <v>1</v>
      </c>
      <c r="Y441">
        <f t="shared" si="198"/>
        <v>3</v>
      </c>
      <c r="Z441">
        <f t="shared" si="186"/>
        <v>4</v>
      </c>
      <c r="AA441">
        <f t="shared" si="199"/>
        <v>2</v>
      </c>
      <c r="AB441">
        <f t="shared" si="200"/>
        <v>4</v>
      </c>
      <c r="AC441">
        <f t="shared" si="187"/>
        <v>2.6656</v>
      </c>
      <c r="AD441">
        <f t="shared" si="188"/>
        <v>3</v>
      </c>
      <c r="AE441" t="str">
        <f t="shared" si="189"/>
        <v>Highly Suitable</v>
      </c>
      <c r="AF441" s="15">
        <f t="shared" si="190"/>
        <v>0.70699999999999996</v>
      </c>
      <c r="AG441" t="str">
        <f t="shared" si="191"/>
        <v>High</v>
      </c>
    </row>
    <row r="442" spans="1:33" x14ac:dyDescent="0.25">
      <c r="A442" t="str">
        <f>INDEX(Aquifer!A:A,MATCH(B442,Aquifer!C:C,0))</f>
        <v>andaman and nicobar</v>
      </c>
      <c r="B442" s="19" t="s">
        <v>351</v>
      </c>
      <c r="C442" s="12">
        <v>5.3062830528609997</v>
      </c>
      <c r="D442" s="7">
        <f>INDEX(Aquifer!L:L,MATCH(B442,Aquifer!C:C,0))*100</f>
        <v>119.49860724233983</v>
      </c>
      <c r="E442" s="7">
        <v>0</v>
      </c>
      <c r="F442" s="7">
        <v>47.977488959186068</v>
      </c>
      <c r="G442" s="1">
        <v>0.57000000000000006</v>
      </c>
      <c r="H442" s="8">
        <v>33</v>
      </c>
      <c r="I442" s="8">
        <f>INDEX(Aquifer!H:H,MATCH(B442,Aquifer!C:C,0))</f>
        <v>2.2999999999999998</v>
      </c>
      <c r="J442" s="8">
        <f>INDEX(surface_water_body!E:E,MATCH(B442,surface_water_body!A:A,0))</f>
        <v>7.1900603267120305E-2</v>
      </c>
      <c r="K442" s="8">
        <f>INDEX(Aquifer!J:J,MATCH(B442,Aquifer!C:C,0))*100</f>
        <v>2.3695997234052584</v>
      </c>
      <c r="L442" s="8">
        <f>(INDEX(Tariff!D:D,MATCH(Adaptation!A442,Tariff!A:A,0)))*100</f>
        <v>0</v>
      </c>
      <c r="N442" s="8">
        <v>-1.2280314204175988</v>
      </c>
      <c r="O442" s="1">
        <v>57.44</v>
      </c>
      <c r="Q442">
        <f t="shared" si="192"/>
        <v>4</v>
      </c>
      <c r="R442">
        <f t="shared" si="193"/>
        <v>1</v>
      </c>
      <c r="S442">
        <f t="shared" si="194"/>
        <v>1</v>
      </c>
      <c r="T442">
        <f t="shared" si="195"/>
        <v>2</v>
      </c>
      <c r="U442">
        <f t="shared" si="196"/>
        <v>1</v>
      </c>
      <c r="V442">
        <f t="shared" si="197"/>
        <v>3</v>
      </c>
      <c r="W442">
        <f t="shared" si="184"/>
        <v>4</v>
      </c>
      <c r="X442">
        <f t="shared" si="185"/>
        <v>1</v>
      </c>
      <c r="Y442">
        <f t="shared" si="198"/>
        <v>1</v>
      </c>
      <c r="Z442">
        <f t="shared" si="186"/>
        <v>1</v>
      </c>
      <c r="AA442">
        <f t="shared" si="199"/>
        <v>1</v>
      </c>
      <c r="AB442">
        <f t="shared" si="200"/>
        <v>2</v>
      </c>
      <c r="AC442">
        <f t="shared" si="187"/>
        <v>1.8325999999999998</v>
      </c>
      <c r="AD442">
        <f t="shared" si="188"/>
        <v>2</v>
      </c>
      <c r="AE442" t="str">
        <f t="shared" si="189"/>
        <v>Moderatly Suitable</v>
      </c>
      <c r="AF442" s="15">
        <f t="shared" si="190"/>
        <v>2.4E-2</v>
      </c>
      <c r="AG442" t="str">
        <f t="shared" si="191"/>
        <v>Very Low</v>
      </c>
    </row>
    <row r="443" spans="1:33" x14ac:dyDescent="0.25">
      <c r="A443" t="str">
        <f>INDEX(Aquifer!A:A,MATCH(B443,Aquifer!C:C,0))</f>
        <v>meghalaya</v>
      </c>
      <c r="B443" s="19" t="s">
        <v>317</v>
      </c>
      <c r="C443" s="12">
        <v>4.4206958597066999</v>
      </c>
      <c r="D443" s="7">
        <f>INDEX(Aquifer!L:L,MATCH(B443,Aquifer!C:C,0))*100</f>
        <v>115.33352096819588</v>
      </c>
      <c r="E443" s="7">
        <v>43.7</v>
      </c>
      <c r="F443" s="7">
        <v>30.784047629470727</v>
      </c>
      <c r="G443" s="1">
        <v>0</v>
      </c>
      <c r="H443" s="8">
        <v>0</v>
      </c>
      <c r="I443" s="8">
        <f>INDEX(Aquifer!H:H,MATCH(B443,Aquifer!C:C,0))</f>
        <v>4.79</v>
      </c>
      <c r="J443" s="8">
        <f>INDEX(surface_water_body!E:E,MATCH(B443,surface_water_body!A:A,0))</f>
        <v>3.9275274519503025</v>
      </c>
      <c r="K443" s="8">
        <f>INDEX(Aquifer!J:J,MATCH(B443,Aquifer!C:C,0))*100</f>
        <v>15.321127027796225</v>
      </c>
      <c r="L443" s="8">
        <f>(INDEX(Tariff!D:D,MATCH(Adaptation!A443,Tariff!A:A,0)))*100</f>
        <v>0</v>
      </c>
      <c r="N443" s="8">
        <v>3.8414838804232034</v>
      </c>
      <c r="O443" s="1">
        <v>72.39</v>
      </c>
      <c r="Q443">
        <f t="shared" si="192"/>
        <v>2</v>
      </c>
      <c r="R443">
        <f t="shared" si="193"/>
        <v>1</v>
      </c>
      <c r="S443">
        <f t="shared" si="194"/>
        <v>2</v>
      </c>
      <c r="T443">
        <f t="shared" si="195"/>
        <v>2</v>
      </c>
      <c r="U443">
        <f t="shared" si="196"/>
        <v>1</v>
      </c>
      <c r="V443">
        <f t="shared" si="197"/>
        <v>4</v>
      </c>
      <c r="W443">
        <f t="shared" si="184"/>
        <v>4</v>
      </c>
      <c r="X443">
        <f t="shared" si="185"/>
        <v>3</v>
      </c>
      <c r="Y443">
        <f t="shared" si="198"/>
        <v>1</v>
      </c>
      <c r="Z443">
        <f t="shared" si="186"/>
        <v>1</v>
      </c>
      <c r="AA443">
        <f t="shared" si="199"/>
        <v>1</v>
      </c>
      <c r="AB443">
        <f t="shared" si="200"/>
        <v>3</v>
      </c>
      <c r="AC443">
        <f t="shared" si="187"/>
        <v>2.0824999999999996</v>
      </c>
      <c r="AD443">
        <f t="shared" si="188"/>
        <v>2</v>
      </c>
      <c r="AE443" t="str">
        <f t="shared" si="189"/>
        <v>Moderatly Suitable</v>
      </c>
      <c r="AF443" s="15">
        <f t="shared" si="190"/>
        <v>0.11799999999999999</v>
      </c>
      <c r="AG443" t="str">
        <f t="shared" si="191"/>
        <v>Very Low</v>
      </c>
    </row>
    <row r="444" spans="1:33" x14ac:dyDescent="0.25">
      <c r="A444" t="str">
        <f>INDEX(Aquifer!A:A,MATCH(B444,Aquifer!C:C,0))</f>
        <v>goa</v>
      </c>
      <c r="B444" s="19" t="s">
        <v>48</v>
      </c>
      <c r="C444" s="12">
        <v>5.1856212043812002</v>
      </c>
      <c r="D444" s="7">
        <f>INDEX(Aquifer!L:L,MATCH(B444,Aquifer!C:C,0))*100</f>
        <v>114.72019274394154</v>
      </c>
      <c r="E444" s="7">
        <v>20.399999999999999</v>
      </c>
      <c r="F444" s="7">
        <v>63.833220976078131</v>
      </c>
      <c r="G444" s="1">
        <v>30.11</v>
      </c>
      <c r="H444" s="8">
        <v>100</v>
      </c>
      <c r="I444" s="8">
        <f>INDEX(Aquifer!H:H,MATCH(B444,Aquifer!C:C,0))</f>
        <v>25.2</v>
      </c>
      <c r="J444" s="8">
        <f>INDEX(surface_water_body!E:E,MATCH(B444,surface_water_body!A:A,0))</f>
        <v>2.7351376249135142</v>
      </c>
      <c r="K444" s="8">
        <f>INDEX(Aquifer!J:J,MATCH(B444,Aquifer!C:C,0))*100</f>
        <v>44.94754162916292</v>
      </c>
      <c r="L444" s="8">
        <f>(INDEX(Tariff!D:D,MATCH(Adaptation!A444,Tariff!A:A,0)))*100</f>
        <v>0</v>
      </c>
      <c r="N444" s="8">
        <v>4.8</v>
      </c>
      <c r="O444" s="1">
        <v>91.300000000000011</v>
      </c>
      <c r="Q444">
        <f t="shared" si="192"/>
        <v>3</v>
      </c>
      <c r="R444">
        <f t="shared" si="193"/>
        <v>1</v>
      </c>
      <c r="S444">
        <f t="shared" si="194"/>
        <v>1</v>
      </c>
      <c r="T444">
        <f t="shared" si="195"/>
        <v>3</v>
      </c>
      <c r="U444">
        <f t="shared" si="196"/>
        <v>2</v>
      </c>
      <c r="V444">
        <f t="shared" si="197"/>
        <v>1</v>
      </c>
      <c r="W444">
        <f t="shared" si="184"/>
        <v>4</v>
      </c>
      <c r="X444">
        <f t="shared" si="185"/>
        <v>2</v>
      </c>
      <c r="Y444">
        <f t="shared" si="198"/>
        <v>2</v>
      </c>
      <c r="Z444">
        <f t="shared" si="186"/>
        <v>1</v>
      </c>
      <c r="AA444">
        <f t="shared" si="199"/>
        <v>1</v>
      </c>
      <c r="AB444">
        <f t="shared" si="200"/>
        <v>4</v>
      </c>
      <c r="AC444">
        <f t="shared" si="187"/>
        <v>2.0825</v>
      </c>
      <c r="AD444">
        <f t="shared" si="188"/>
        <v>2</v>
      </c>
      <c r="AE444" t="str">
        <f t="shared" si="189"/>
        <v>Moderatly Suitable</v>
      </c>
      <c r="AF444" s="15">
        <f t="shared" si="190"/>
        <v>0.13400000000000001</v>
      </c>
      <c r="AG444" t="str">
        <f t="shared" si="191"/>
        <v>Very Low</v>
      </c>
    </row>
    <row r="445" spans="1:33" x14ac:dyDescent="0.25">
      <c r="A445" t="str">
        <f>INDEX(Aquifer!A:A,MATCH(B445,Aquifer!C:C,0))</f>
        <v>sikkim</v>
      </c>
      <c r="B445" s="19" t="s">
        <v>216</v>
      </c>
      <c r="C445" s="12">
        <v>3.7962687504385002</v>
      </c>
      <c r="D445" s="7" t="e">
        <f>INDEX(Aquifer!L:L,MATCH(B445,Aquifer!C:C,0))*100</f>
        <v>#N/A</v>
      </c>
      <c r="E445" s="7">
        <v>0</v>
      </c>
      <c r="F445" s="7">
        <v>12.882200709287837</v>
      </c>
      <c r="G445" s="1">
        <v>2.0699999999999998</v>
      </c>
      <c r="H445" s="8">
        <v>65</v>
      </c>
      <c r="I445" s="8">
        <f>INDEX(Aquifer!H:H,MATCH(B445,Aquifer!C:C,0))</f>
        <v>2.74</v>
      </c>
      <c r="J445" s="8">
        <f>INDEX(surface_water_body!E:E,MATCH(B445,surface_water_body!A:A,0))</f>
        <v>5.2182120895957257E-3</v>
      </c>
      <c r="K445" s="8" t="e">
        <f>INDEX(Aquifer!J:J,MATCH(B445,Aquifer!C:C,0))*100</f>
        <v>#N/A</v>
      </c>
      <c r="L445" s="8">
        <f>(INDEX(Tariff!D:D,MATCH(Adaptation!A445,Tariff!A:A,0)))*100</f>
        <v>30</v>
      </c>
      <c r="N445" s="8">
        <v>6.2555547781016445</v>
      </c>
      <c r="O445" s="1">
        <v>54.867071379999999</v>
      </c>
      <c r="Q445">
        <f t="shared" si="192"/>
        <v>2</v>
      </c>
      <c r="R445" t="e">
        <f t="shared" si="193"/>
        <v>#N/A</v>
      </c>
      <c r="S445">
        <f t="shared" si="194"/>
        <v>1</v>
      </c>
      <c r="T445">
        <f t="shared" si="195"/>
        <v>1</v>
      </c>
      <c r="U445">
        <f t="shared" si="196"/>
        <v>1</v>
      </c>
      <c r="V445">
        <f t="shared" si="197"/>
        <v>2</v>
      </c>
      <c r="W445">
        <f t="shared" si="184"/>
        <v>4</v>
      </c>
      <c r="X445">
        <f t="shared" si="185"/>
        <v>1</v>
      </c>
      <c r="Y445" t="e">
        <f t="shared" si="198"/>
        <v>#N/A</v>
      </c>
      <c r="Z445">
        <f t="shared" si="186"/>
        <v>1</v>
      </c>
      <c r="AA445">
        <f t="shared" si="199"/>
        <v>2</v>
      </c>
      <c r="AB445">
        <f t="shared" si="200"/>
        <v>2</v>
      </c>
      <c r="AE445" t="str">
        <f t="shared" si="189"/>
        <v>Very Highly Suitable</v>
      </c>
      <c r="AF445" s="15"/>
      <c r="AG445" t="s">
        <v>95</v>
      </c>
    </row>
    <row r="446" spans="1:33" x14ac:dyDescent="0.25">
      <c r="A446" t="str">
        <f>INDEX(Aquifer!A:A,MATCH(B446,Aquifer!C:C,0))</f>
        <v>tripura</v>
      </c>
      <c r="B446" s="19" t="s">
        <v>486</v>
      </c>
      <c r="C446" s="12">
        <v>4.6250859665480997</v>
      </c>
      <c r="D446" s="7">
        <f>INDEX(Aquifer!L:L,MATCH(B446,Aquifer!C:C,0))*100</f>
        <v>178.46692111959288</v>
      </c>
      <c r="E446" s="7">
        <v>24.8</v>
      </c>
      <c r="F446" s="7">
        <v>34.691702905854903</v>
      </c>
      <c r="G446" s="1">
        <v>30.85</v>
      </c>
      <c r="H446" s="8">
        <v>100</v>
      </c>
      <c r="I446" s="8">
        <f>INDEX(Aquifer!H:H,MATCH(B446,Aquifer!C:C,0))</f>
        <v>12.11</v>
      </c>
      <c r="J446" s="8">
        <f>INDEX(surface_water_body!E:E,MATCH(B446,surface_water_body!A:A,0))</f>
        <v>0</v>
      </c>
      <c r="K446" s="8">
        <f>INDEX(Aquifer!J:J,MATCH(B446,Aquifer!C:C,0))*100</f>
        <v>15.516402631189322</v>
      </c>
      <c r="L446" s="8">
        <f>(INDEX(Tariff!D:D,MATCH(Adaptation!A446,Tariff!A:A,0)))*100</f>
        <v>285</v>
      </c>
      <c r="N446" s="8">
        <v>2.2755136811740426</v>
      </c>
      <c r="O446" s="1">
        <v>95.875976805999997</v>
      </c>
      <c r="Q446">
        <f t="shared" si="192"/>
        <v>3</v>
      </c>
      <c r="R446">
        <f t="shared" si="193"/>
        <v>2</v>
      </c>
      <c r="S446">
        <f t="shared" si="194"/>
        <v>1</v>
      </c>
      <c r="T446">
        <f t="shared" si="195"/>
        <v>2</v>
      </c>
      <c r="U446">
        <f t="shared" si="196"/>
        <v>2</v>
      </c>
      <c r="V446">
        <f t="shared" si="197"/>
        <v>1</v>
      </c>
      <c r="W446">
        <f t="shared" si="184"/>
        <v>4</v>
      </c>
      <c r="X446">
        <f t="shared" si="185"/>
        <v>1</v>
      </c>
      <c r="Y446">
        <f t="shared" si="198"/>
        <v>1</v>
      </c>
      <c r="Z446">
        <f t="shared" si="186"/>
        <v>3</v>
      </c>
      <c r="AA446">
        <f t="shared" si="199"/>
        <v>1</v>
      </c>
      <c r="AB446">
        <f t="shared" si="200"/>
        <v>4</v>
      </c>
      <c r="AC446">
        <f t="shared" ref="AC446:AC451" si="201">0.0833*Q446+R446*0.0833+S446*0.0833+T446*0.0833+V446*0.0833+W446*0.0833+X446*0.0833+Y446*0.0833+Z446*0.0833+U446*0.0833+AA446*0.0833+AB446*0.0833</f>
        <v>2.0825</v>
      </c>
      <c r="AD446">
        <f t="shared" ref="AD446:AD451" si="202">IF(AC446&lt;=1.5,1,IF(AC446&lt;=2.5,2,IF(AC446&lt;3.5,3,4)))</f>
        <v>2</v>
      </c>
      <c r="AE446" t="str">
        <f t="shared" si="189"/>
        <v>Moderatly Suitable</v>
      </c>
      <c r="AF446" s="15">
        <f t="shared" ref="AF446:AF451" si="203">_xlfn.PERCENTRANK.INC(AC:AC,AC446)</f>
        <v>0.13400000000000001</v>
      </c>
      <c r="AG446" t="str">
        <f t="shared" ref="AG446:AG451" si="204">IF(AF446&gt;0.8, "Very High", IF(AND(AF446&lt;=0.8,AF446&gt;0.6), "High", IF(AND(AF446&lt;=0.6, AF446&gt;0.4),"Moderate",IF(AND(AF446&lt;=0.4, AF446&gt;0.2),"Low", "Very Low"))))</f>
        <v>Very Low</v>
      </c>
    </row>
    <row r="447" spans="1:33" x14ac:dyDescent="0.25">
      <c r="A447" t="str">
        <f>INDEX(Aquifer!A:A,MATCH(B447,Aquifer!C:C,0))</f>
        <v>odisha</v>
      </c>
      <c r="B447" s="19" t="s">
        <v>36</v>
      </c>
      <c r="C447" s="13">
        <v>5.0999999999999996</v>
      </c>
      <c r="D447" s="7">
        <f>INDEX(Aquifer!L:L,MATCH(B447,Aquifer!C:C,0))*100</f>
        <v>113.60232839508262</v>
      </c>
      <c r="E447" s="7">
        <v>10.5</v>
      </c>
      <c r="F447" s="7">
        <v>43.743019159721626</v>
      </c>
      <c r="G447" s="1">
        <v>12.35</v>
      </c>
      <c r="H447" s="8">
        <v>44</v>
      </c>
      <c r="I447" s="8">
        <f>INDEX(Aquifer!H:H,MATCH(B447,Aquifer!C:C,0))</f>
        <v>61.24</v>
      </c>
      <c r="J447" s="8">
        <f>INDEX(surface_water_body!E:E,MATCH(B447,surface_water_body!A:A,0))</f>
        <v>0.126754417232088</v>
      </c>
      <c r="K447" s="8">
        <f>INDEX(Aquifer!J:J,MATCH(B447,Aquifer!C:C,0))*100</f>
        <v>47.597435546355882</v>
      </c>
      <c r="L447" s="8">
        <f>(INDEX(Tariff!D:D,MATCH(Adaptation!A447,Tariff!A:A,0)))*100</f>
        <v>0</v>
      </c>
      <c r="N447" s="8">
        <v>4.7</v>
      </c>
      <c r="O447" s="1">
        <v>90.17</v>
      </c>
      <c r="Q447">
        <f t="shared" si="192"/>
        <v>3</v>
      </c>
      <c r="R447">
        <f t="shared" si="193"/>
        <v>1</v>
      </c>
      <c r="S447">
        <f t="shared" si="194"/>
        <v>1</v>
      </c>
      <c r="T447">
        <f t="shared" si="195"/>
        <v>2</v>
      </c>
      <c r="U447">
        <f t="shared" si="196"/>
        <v>1</v>
      </c>
      <c r="V447">
        <f t="shared" si="197"/>
        <v>3</v>
      </c>
      <c r="W447">
        <f t="shared" si="184"/>
        <v>3</v>
      </c>
      <c r="X447">
        <f t="shared" si="185"/>
        <v>1</v>
      </c>
      <c r="Y447">
        <f t="shared" si="198"/>
        <v>2</v>
      </c>
      <c r="Z447">
        <f t="shared" si="186"/>
        <v>1</v>
      </c>
      <c r="AA447">
        <f t="shared" si="199"/>
        <v>1</v>
      </c>
      <c r="AB447">
        <f t="shared" si="200"/>
        <v>4</v>
      </c>
      <c r="AC447">
        <f t="shared" si="201"/>
        <v>1.9158999999999997</v>
      </c>
      <c r="AD447">
        <f t="shared" si="202"/>
        <v>2</v>
      </c>
      <c r="AE447" t="str">
        <f t="shared" si="189"/>
        <v>Moderatly Suitable</v>
      </c>
      <c r="AF447" s="15">
        <f t="shared" si="203"/>
        <v>4.1000000000000002E-2</v>
      </c>
      <c r="AG447" t="str">
        <f t="shared" si="204"/>
        <v>Very Low</v>
      </c>
    </row>
    <row r="448" spans="1:33" x14ac:dyDescent="0.25">
      <c r="A448" t="str">
        <f>INDEX(Aquifer!A:A,MATCH(B448,Aquifer!C:C,0))</f>
        <v>maharashtra</v>
      </c>
      <c r="B448" s="19" t="s">
        <v>90</v>
      </c>
      <c r="C448" s="12">
        <v>5.2920489251170002</v>
      </c>
      <c r="D448" s="7">
        <f>INDEX(Aquifer!L:L,MATCH(B448,Aquifer!C:C,0))*100</f>
        <v>129.50179603310949</v>
      </c>
      <c r="E448" s="7">
        <v>15.3</v>
      </c>
      <c r="F448" s="7">
        <v>68.597497309366631</v>
      </c>
      <c r="G448" s="1">
        <v>85.740000000000009</v>
      </c>
      <c r="H448" s="8">
        <v>100</v>
      </c>
      <c r="I448" s="8">
        <f>INDEX(Aquifer!H:H,MATCH(B448,Aquifer!C:C,0))</f>
        <v>62.01</v>
      </c>
      <c r="J448" s="8">
        <f>INDEX(surface_water_body!E:E,MATCH(B448,surface_water_body!A:A,0))</f>
        <v>2.0009477930309325</v>
      </c>
      <c r="K448" s="8">
        <f>INDEX(Aquifer!J:J,MATCH(B448,Aquifer!C:C,0))*100</f>
        <v>85.544422177688702</v>
      </c>
      <c r="L448" s="8">
        <f>(INDEX(Tariff!D:D,MATCH(Adaptation!A448,Tariff!A:A,0)))*100</f>
        <v>0</v>
      </c>
      <c r="N448" s="8">
        <v>7.06</v>
      </c>
      <c r="O448" s="1">
        <v>73.11</v>
      </c>
      <c r="Q448">
        <f t="shared" si="192"/>
        <v>4</v>
      </c>
      <c r="R448">
        <f t="shared" si="193"/>
        <v>1</v>
      </c>
      <c r="S448">
        <f t="shared" si="194"/>
        <v>1</v>
      </c>
      <c r="T448">
        <f t="shared" si="195"/>
        <v>4</v>
      </c>
      <c r="U448">
        <f t="shared" si="196"/>
        <v>4</v>
      </c>
      <c r="V448">
        <f t="shared" si="197"/>
        <v>1</v>
      </c>
      <c r="W448">
        <f t="shared" si="184"/>
        <v>3</v>
      </c>
      <c r="X448">
        <f t="shared" si="185"/>
        <v>2</v>
      </c>
      <c r="Y448">
        <f t="shared" si="198"/>
        <v>4</v>
      </c>
      <c r="Z448">
        <f t="shared" si="186"/>
        <v>1</v>
      </c>
      <c r="AA448">
        <f t="shared" si="199"/>
        <v>2</v>
      </c>
      <c r="AB448">
        <f t="shared" si="200"/>
        <v>3</v>
      </c>
      <c r="AC448">
        <f t="shared" si="201"/>
        <v>2.4989999999999997</v>
      </c>
      <c r="AD448">
        <f t="shared" si="202"/>
        <v>2</v>
      </c>
      <c r="AE448" t="str">
        <f t="shared" si="189"/>
        <v>Moderatly Suitable</v>
      </c>
      <c r="AF448" s="15">
        <f t="shared" si="203"/>
        <v>0.48599999999999999</v>
      </c>
      <c r="AG448" t="str">
        <f t="shared" si="204"/>
        <v>Moderate</v>
      </c>
    </row>
    <row r="449" spans="1:33" x14ac:dyDescent="0.25">
      <c r="A449" t="str">
        <f>INDEX(Aquifer!A:A,MATCH(B449,Aquifer!C:C,0))</f>
        <v>jharkhand</v>
      </c>
      <c r="B449" s="19" t="s">
        <v>352</v>
      </c>
      <c r="C449" s="13">
        <v>4.6500000000000004</v>
      </c>
      <c r="D449" s="7">
        <f>INDEX(Aquifer!L:L,MATCH(B449,Aquifer!C:C,0))*100</f>
        <v>117.72053273599377</v>
      </c>
      <c r="E449" s="7">
        <v>12.4</v>
      </c>
      <c r="F449" s="7">
        <v>36.699833208719156</v>
      </c>
      <c r="G449" s="1">
        <v>34.35</v>
      </c>
      <c r="H449" s="8">
        <v>4</v>
      </c>
      <c r="I449" s="8">
        <f>INDEX(Aquifer!H:H,MATCH(B449,Aquifer!C:C,0))</f>
        <v>14.47</v>
      </c>
      <c r="J449" s="8">
        <f>INDEX(surface_water_body!E:E,MATCH(B449,surface_water_body!A:A,0))</f>
        <v>1.166101502114355</v>
      </c>
      <c r="K449" s="8">
        <f>INDEX(Aquifer!J:J,MATCH(B449,Aquifer!C:C,0))*100</f>
        <v>22.746833409948106</v>
      </c>
      <c r="L449" s="8">
        <f>(INDEX(Tariff!D:D,MATCH(Adaptation!A449,Tariff!A:A,0)))*100</f>
        <v>0</v>
      </c>
      <c r="N449" s="8">
        <v>6.17</v>
      </c>
      <c r="O449" s="1">
        <v>88.25</v>
      </c>
      <c r="Q449">
        <f t="shared" si="192"/>
        <v>3</v>
      </c>
      <c r="R449">
        <f t="shared" si="193"/>
        <v>1</v>
      </c>
      <c r="S449">
        <f t="shared" si="194"/>
        <v>1</v>
      </c>
      <c r="T449">
        <f t="shared" si="195"/>
        <v>2</v>
      </c>
      <c r="U449">
        <f t="shared" si="196"/>
        <v>2</v>
      </c>
      <c r="V449">
        <f t="shared" si="197"/>
        <v>4</v>
      </c>
      <c r="W449">
        <f t="shared" si="184"/>
        <v>4</v>
      </c>
      <c r="X449">
        <f t="shared" si="185"/>
        <v>2</v>
      </c>
      <c r="Y449">
        <f t="shared" si="198"/>
        <v>1</v>
      </c>
      <c r="Z449">
        <f t="shared" si="186"/>
        <v>1</v>
      </c>
      <c r="AA449">
        <f t="shared" si="199"/>
        <v>2</v>
      </c>
      <c r="AB449">
        <f t="shared" si="200"/>
        <v>4</v>
      </c>
      <c r="AC449">
        <f t="shared" si="201"/>
        <v>2.2490999999999999</v>
      </c>
      <c r="AD449">
        <f t="shared" si="202"/>
        <v>2</v>
      </c>
      <c r="AE449" t="str">
        <f t="shared" si="189"/>
        <v>Moderatly Suitable</v>
      </c>
      <c r="AF449" s="15">
        <f t="shared" si="203"/>
        <v>0.25</v>
      </c>
      <c r="AG449" t="str">
        <f t="shared" si="204"/>
        <v>Low</v>
      </c>
    </row>
    <row r="450" spans="1:33" x14ac:dyDescent="0.25">
      <c r="A450" t="str">
        <f>INDEX(Aquifer!A:A,MATCH(B450,Aquifer!C:C,0))</f>
        <v>kerala</v>
      </c>
      <c r="B450" s="19" t="s">
        <v>555</v>
      </c>
      <c r="C450" s="12">
        <v>5.0797951602562001</v>
      </c>
      <c r="D450" s="7">
        <f>INDEX(Aquifer!L:L,MATCH(B450,Aquifer!C:C,0))*100</f>
        <v>132.95620492526379</v>
      </c>
      <c r="E450" s="7">
        <v>34.4</v>
      </c>
      <c r="F450" s="7">
        <v>45.819193701642462</v>
      </c>
      <c r="G450" s="1">
        <v>36.21</v>
      </c>
      <c r="H450" s="8">
        <v>93</v>
      </c>
      <c r="I450" s="8">
        <f>INDEX(Aquifer!H:H,MATCH(B450,Aquifer!C:C,0))</f>
        <v>59.75</v>
      </c>
      <c r="J450" s="8">
        <f>INDEX(surface_water_body!E:E,MATCH(B450,surface_water_body!A:A,0))</f>
        <v>1.3542911393741863</v>
      </c>
      <c r="K450" s="8">
        <f>INDEX(Aquifer!J:J,MATCH(B450,Aquifer!C:C,0))*100</f>
        <v>44.827116250804316</v>
      </c>
      <c r="L450" s="8">
        <f>(INDEX(Tariff!D:D,MATCH(Adaptation!A450,Tariff!A:A,0)))*100</f>
        <v>0</v>
      </c>
      <c r="N450" s="8">
        <v>8.5</v>
      </c>
      <c r="O450" s="1">
        <v>98.15</v>
      </c>
      <c r="Q450">
        <f t="shared" si="192"/>
        <v>3</v>
      </c>
      <c r="R450">
        <f t="shared" si="193"/>
        <v>1</v>
      </c>
      <c r="S450">
        <f t="shared" si="194"/>
        <v>2</v>
      </c>
      <c r="T450">
        <f t="shared" si="195"/>
        <v>2</v>
      </c>
      <c r="U450">
        <f t="shared" si="196"/>
        <v>2</v>
      </c>
      <c r="V450">
        <f t="shared" si="197"/>
        <v>1</v>
      </c>
      <c r="W450">
        <f t="shared" ref="W450:W513" si="205">IF(I450&lt;50,4,IF(I450&lt;70,3,IF(I450&lt;100,2,1)))</f>
        <v>3</v>
      </c>
      <c r="X450">
        <f t="shared" ref="X450:X513" si="206">IF(J450&lt;1,1,IF(J450&lt;3,2,IF(J450&lt;5,3,4)))</f>
        <v>2</v>
      </c>
      <c r="Y450">
        <f t="shared" si="198"/>
        <v>2</v>
      </c>
      <c r="Z450">
        <f t="shared" ref="Z450:Z513" si="207">IF(L450&lt;70,1,IF(L450&lt;150,2,IF(L450&lt;300,3,4)))</f>
        <v>1</v>
      </c>
      <c r="AA450">
        <f t="shared" si="199"/>
        <v>2</v>
      </c>
      <c r="AB450">
        <f t="shared" si="200"/>
        <v>4</v>
      </c>
      <c r="AC450">
        <f t="shared" si="201"/>
        <v>2.0825000000000005</v>
      </c>
      <c r="AD450">
        <f t="shared" si="202"/>
        <v>2</v>
      </c>
      <c r="AE450" t="str">
        <f t="shared" si="189"/>
        <v>Moderatly Suitable</v>
      </c>
      <c r="AF450" s="15">
        <f t="shared" si="203"/>
        <v>0.16800000000000001</v>
      </c>
      <c r="AG450" t="str">
        <f t="shared" si="204"/>
        <v>Very Low</v>
      </c>
    </row>
    <row r="451" spans="1:33" x14ac:dyDescent="0.25">
      <c r="A451" t="str">
        <f>INDEX(Aquifer!A:A,MATCH(B451,Aquifer!C:C,0))</f>
        <v>jharkhand</v>
      </c>
      <c r="B451" s="19" t="s">
        <v>299</v>
      </c>
      <c r="C451" s="12">
        <v>5.1096873319127996</v>
      </c>
      <c r="D451" s="7">
        <f>INDEX(Aquifer!L:L,MATCH(B451,Aquifer!C:C,0))*100</f>
        <v>173.11914567445729</v>
      </c>
      <c r="E451" s="7">
        <v>31.3</v>
      </c>
      <c r="F451" s="7">
        <v>47.050631913607823</v>
      </c>
      <c r="G451" s="1">
        <v>39.519999999999996</v>
      </c>
      <c r="H451" s="8">
        <v>22</v>
      </c>
      <c r="I451" s="8">
        <f>INDEX(Aquifer!H:H,MATCH(B451,Aquifer!C:C,0))</f>
        <v>34.99</v>
      </c>
      <c r="J451" s="8">
        <f>INDEX(surface_water_body!E:E,MATCH(B451,surface_water_body!A:A,0))</f>
        <v>1.4889143471306971</v>
      </c>
      <c r="K451" s="8">
        <f>INDEX(Aquifer!J:J,MATCH(B451,Aquifer!C:C,0))*100</f>
        <v>16.717597207833528</v>
      </c>
      <c r="L451" s="8">
        <f>(INDEX(Tariff!D:D,MATCH(Adaptation!A451,Tariff!A:A,0)))*100</f>
        <v>0</v>
      </c>
      <c r="N451" s="8">
        <v>7.46</v>
      </c>
      <c r="O451" s="1">
        <v>92.5</v>
      </c>
      <c r="Q451">
        <f t="shared" si="192"/>
        <v>3</v>
      </c>
      <c r="R451">
        <f t="shared" si="193"/>
        <v>2</v>
      </c>
      <c r="S451">
        <f t="shared" si="194"/>
        <v>2</v>
      </c>
      <c r="T451">
        <f t="shared" si="195"/>
        <v>2</v>
      </c>
      <c r="U451">
        <f t="shared" si="196"/>
        <v>2</v>
      </c>
      <c r="V451">
        <f t="shared" si="197"/>
        <v>4</v>
      </c>
      <c r="W451">
        <f t="shared" si="205"/>
        <v>4</v>
      </c>
      <c r="X451">
        <f t="shared" si="206"/>
        <v>2</v>
      </c>
      <c r="Y451">
        <f t="shared" si="198"/>
        <v>1</v>
      </c>
      <c r="Z451">
        <f t="shared" si="207"/>
        <v>1</v>
      </c>
      <c r="AA451">
        <f t="shared" si="199"/>
        <v>2</v>
      </c>
      <c r="AB451">
        <f t="shared" si="200"/>
        <v>4</v>
      </c>
      <c r="AC451">
        <f t="shared" si="201"/>
        <v>2.4157000000000002</v>
      </c>
      <c r="AD451">
        <f t="shared" si="202"/>
        <v>2</v>
      </c>
      <c r="AE451" t="str">
        <f t="shared" si="189"/>
        <v>Moderatly Suitable</v>
      </c>
      <c r="AF451" s="15">
        <f t="shared" si="203"/>
        <v>0.41199999999999998</v>
      </c>
      <c r="AG451" t="str">
        <f t="shared" si="204"/>
        <v>Moderate</v>
      </c>
    </row>
    <row r="452" spans="1:33" x14ac:dyDescent="0.25">
      <c r="A452" t="str">
        <f>INDEX(Aquifer!A:A,MATCH(B452,Aquifer!C:C,0))</f>
        <v>maharashtra</v>
      </c>
      <c r="B452" s="19" t="s">
        <v>106</v>
      </c>
      <c r="C452" s="13">
        <v>5.25</v>
      </c>
      <c r="D452" s="7" t="e">
        <f>INDEX(Aquifer!L:L,MATCH(B452,Aquifer!C:C,0))*100</f>
        <v>#N/A</v>
      </c>
      <c r="E452" s="7">
        <v>5.4</v>
      </c>
      <c r="F452" s="7">
        <v>62.352888329889502</v>
      </c>
      <c r="G452" s="1">
        <v>71.97</v>
      </c>
      <c r="H452" s="8">
        <v>100</v>
      </c>
      <c r="I452" s="8">
        <f>INDEX(Aquifer!H:H,MATCH(B452,Aquifer!C:C,0))</f>
        <v>23.85</v>
      </c>
      <c r="J452" s="8">
        <f>INDEX(surface_water_body!E:E,MATCH(B452,surface_water_body!A:A,0))</f>
        <v>0.28753462699192778</v>
      </c>
      <c r="K452" s="8" t="e">
        <f>INDEX(Aquifer!J:J,MATCH(B452,Aquifer!C:C,0))*100</f>
        <v>#N/A</v>
      </c>
      <c r="L452" s="8">
        <f>(INDEX(Tariff!D:D,MATCH(Adaptation!A452,Tariff!A:A,0)))*100</f>
        <v>195</v>
      </c>
      <c r="N452" s="8">
        <v>9.6999999999999993</v>
      </c>
      <c r="O452" s="1">
        <v>78.89</v>
      </c>
      <c r="Q452">
        <f t="shared" si="192"/>
        <v>4</v>
      </c>
      <c r="R452" t="e">
        <f t="shared" si="193"/>
        <v>#N/A</v>
      </c>
      <c r="S452">
        <f t="shared" si="194"/>
        <v>1</v>
      </c>
      <c r="T452">
        <f t="shared" si="195"/>
        <v>3</v>
      </c>
      <c r="U452">
        <f t="shared" si="196"/>
        <v>3</v>
      </c>
      <c r="V452">
        <f t="shared" si="197"/>
        <v>1</v>
      </c>
      <c r="W452">
        <f t="shared" si="205"/>
        <v>4</v>
      </c>
      <c r="X452">
        <f t="shared" si="206"/>
        <v>1</v>
      </c>
      <c r="Y452" t="e">
        <f t="shared" si="198"/>
        <v>#N/A</v>
      </c>
      <c r="Z452">
        <f t="shared" si="207"/>
        <v>3</v>
      </c>
      <c r="AA452">
        <f t="shared" si="199"/>
        <v>2</v>
      </c>
      <c r="AB452">
        <f t="shared" si="200"/>
        <v>3</v>
      </c>
      <c r="AE452" t="str">
        <f t="shared" si="189"/>
        <v>Very Highly Suitable</v>
      </c>
      <c r="AF452" s="15"/>
      <c r="AG452" t="s">
        <v>95</v>
      </c>
    </row>
    <row r="453" spans="1:33" x14ac:dyDescent="0.25">
      <c r="A453" t="str">
        <f>INDEX(Aquifer!A:A,MATCH(B453,Aquifer!C:C,0))</f>
        <v>maharashtra</v>
      </c>
      <c r="B453" s="19" t="s">
        <v>106</v>
      </c>
      <c r="D453" s="7" t="e">
        <f>INDEX(Aquifer!L:L,MATCH(B453,Aquifer!C:C,0))*100</f>
        <v>#N/A</v>
      </c>
      <c r="G453" s="1"/>
      <c r="I453" s="8">
        <f>INDEX(Aquifer!H:H,MATCH(B453,Aquifer!C:C,0))</f>
        <v>23.85</v>
      </c>
      <c r="J453" s="8">
        <f>INDEX(surface_water_body!E:E,MATCH(B453,surface_water_body!A:A,0))</f>
        <v>0.28753462699192778</v>
      </c>
      <c r="K453" s="8" t="e">
        <f>INDEX(Aquifer!J:J,MATCH(B453,Aquifer!C:C,0))*100</f>
        <v>#N/A</v>
      </c>
      <c r="L453" s="8">
        <f>(INDEX(Tariff!D:D,MATCH(Adaptation!A453,Tariff!A:A,0)))*100</f>
        <v>0</v>
      </c>
      <c r="N453" s="8"/>
      <c r="O453" s="1"/>
      <c r="W453">
        <f t="shared" si="205"/>
        <v>4</v>
      </c>
      <c r="X453">
        <f t="shared" si="206"/>
        <v>1</v>
      </c>
      <c r="Z453">
        <f t="shared" si="207"/>
        <v>1</v>
      </c>
      <c r="AF453" s="15"/>
      <c r="AG453" t="s">
        <v>95</v>
      </c>
    </row>
    <row r="454" spans="1:33" x14ac:dyDescent="0.25">
      <c r="A454" t="str">
        <f>INDEX(Aquifer!A:A,MATCH(B454,Aquifer!C:C,0))</f>
        <v>rajasthan</v>
      </c>
      <c r="B454" s="19" t="s">
        <v>540</v>
      </c>
      <c r="C454" s="12">
        <v>5.5833001890674003</v>
      </c>
      <c r="D454" s="7">
        <f>INDEX(Aquifer!L:L,MATCH(B454,Aquifer!C:C,0))*100</f>
        <v>126.88266310706393</v>
      </c>
      <c r="E454" s="7">
        <v>21.3</v>
      </c>
      <c r="F454" s="7">
        <v>76.124317003689342</v>
      </c>
      <c r="G454" s="1">
        <v>96.76</v>
      </c>
      <c r="H454" s="8">
        <v>90</v>
      </c>
      <c r="I454" s="8">
        <f>INDEX(Aquifer!H:H,MATCH(B454,Aquifer!C:C,0))</f>
        <v>159.03</v>
      </c>
      <c r="J454" s="8">
        <f>INDEX(surface_water_body!E:E,MATCH(B454,surface_water_body!A:A,0))</f>
        <v>0.74709412154388732</v>
      </c>
      <c r="K454" s="8">
        <f>INDEX(Aquifer!J:J,MATCH(B454,Aquifer!C:C,0))*100</f>
        <v>51.155035484344467</v>
      </c>
      <c r="L454" s="8">
        <f>(INDEX(Tariff!D:D,MATCH(Adaptation!A454,Tariff!A:A,0)))*100</f>
        <v>0</v>
      </c>
      <c r="N454" s="8">
        <v>7.8</v>
      </c>
      <c r="O454" s="1">
        <v>54.143571719999997</v>
      </c>
      <c r="Q454">
        <f t="shared" ref="Q454:Q517" si="208">IF(C454&lt;3.75,1,IF(C454&lt;4.5,2,IF(C454&lt;5.25,3,4)))</f>
        <v>4</v>
      </c>
      <c r="R454">
        <f t="shared" ref="R454:R517" si="209">IF(D454&lt;140,1,IF(D454&lt;180,2,IF(D454&lt;220,3,4)))</f>
        <v>1</v>
      </c>
      <c r="S454">
        <f t="shared" ref="S454:S517" si="210">IF(E454&lt;25,1,IF(E454&lt;50,2,IF(E454&lt;75,3,4)))</f>
        <v>1</v>
      </c>
      <c r="T454">
        <f t="shared" ref="T454:T517" si="211">IF(F454&lt;28.5,1,IF(F454&lt;48,2,IF(F454&lt;67.5,3,4)))</f>
        <v>4</v>
      </c>
      <c r="U454">
        <f t="shared" ref="U454:U517" si="212">IF(G454&lt;25,1,IF(G454&lt;50,2,IF(G454&lt;75,3,4)))</f>
        <v>4</v>
      </c>
      <c r="V454">
        <f t="shared" ref="V454:V517" si="213">IF(H454&lt;25,4,IF(H454&lt;50,3,IF(H454&lt;75,2,1)))</f>
        <v>1</v>
      </c>
      <c r="W454">
        <f t="shared" si="205"/>
        <v>1</v>
      </c>
      <c r="X454">
        <f t="shared" si="206"/>
        <v>1</v>
      </c>
      <c r="Y454">
        <f t="shared" ref="Y454:Y517" si="214">IF(K454&lt;25,1,IF(K454&lt;50,2,IF(K454&lt;75,3,4)))</f>
        <v>3</v>
      </c>
      <c r="Z454">
        <f t="shared" si="207"/>
        <v>1</v>
      </c>
      <c r="AA454">
        <f t="shared" ref="AA454:AA517" si="215">IF(N454&lt;5,1,IF(N454&lt;10,2,IF(N454&lt;20,3,4)))</f>
        <v>2</v>
      </c>
      <c r="AB454">
        <f t="shared" ref="AB454:AB517" si="216">IF(O454&lt;35,1,IF(O454&lt;60,2,IF(O454&lt;80,3,4)))</f>
        <v>2</v>
      </c>
      <c r="AC454">
        <f t="shared" ref="AC454:AC485" si="217">0.0833*Q454+R454*0.0833+S454*0.0833+T454*0.0833+V454*0.0833+W454*0.0833+X454*0.0833+Y454*0.0833+Z454*0.0833+U454*0.0833+AA454*0.0833+AB454*0.0833</f>
        <v>2.0825</v>
      </c>
      <c r="AD454">
        <f t="shared" ref="AD454:AD485" si="218">IF(AC454&lt;=1.5,1,IF(AC454&lt;=2.5,2,IF(AC454&lt;3.5,3,4)))</f>
        <v>2</v>
      </c>
      <c r="AE454" t="str">
        <f t="shared" ref="AE454:AE517" si="219">IF(AD454=1,"Less Suitable",IF(AD454=2,"Moderatly Suitable",IF(AD454=3,"Highly Suitable","Very Highly Suitable")))</f>
        <v>Moderatly Suitable</v>
      </c>
      <c r="AF454" s="15">
        <f t="shared" ref="AF454:AF485" si="220">_xlfn.PERCENTRANK.INC(AC:AC,AC454)</f>
        <v>0.13400000000000001</v>
      </c>
      <c r="AG454" t="str">
        <f t="shared" ref="AG454:AG485" si="221">IF(AF454&gt;0.8, "Very High", IF(AND(AF454&lt;=0.8,AF454&gt;0.6), "High", IF(AND(AF454&lt;=0.6, AF454&gt;0.4),"Moderate",IF(AND(AF454&lt;=0.4, AF454&gt;0.2),"Low", "Very Low"))))</f>
        <v>Very Low</v>
      </c>
    </row>
    <row r="455" spans="1:33" x14ac:dyDescent="0.25">
      <c r="A455" t="str">
        <f>INDEX(Aquifer!A:A,MATCH(B455,Aquifer!C:C,0))</f>
        <v>uttar pradesh</v>
      </c>
      <c r="B455" s="19" t="s">
        <v>528</v>
      </c>
      <c r="C455" s="13">
        <v>4.8</v>
      </c>
      <c r="D455" s="7">
        <f>INDEX(Aquifer!L:L,MATCH(B455,Aquifer!C:C,0))*100</f>
        <v>178.27277092212273</v>
      </c>
      <c r="E455" s="7">
        <v>73.900000000000006</v>
      </c>
      <c r="F455" s="7">
        <v>71.756967817153921</v>
      </c>
      <c r="G455" s="1">
        <v>75.84</v>
      </c>
      <c r="H455" s="8">
        <v>30</v>
      </c>
      <c r="I455" s="8">
        <f>INDEX(Aquifer!H:H,MATCH(B455,Aquifer!C:C,0))</f>
        <v>87.28</v>
      </c>
      <c r="J455" s="8">
        <f>INDEX(surface_water_body!E:E,MATCH(B455,surface_water_body!A:A,0))</f>
        <v>0.90267946549514155</v>
      </c>
      <c r="K455" s="8">
        <f>INDEX(Aquifer!J:J,MATCH(B455,Aquifer!C:C,0))*100</f>
        <v>82.347450372967018</v>
      </c>
      <c r="L455" s="8">
        <f>(INDEX(Tariff!D:D,MATCH(Adaptation!A530,Tariff!A:A,0)))*100</f>
        <v>0</v>
      </c>
      <c r="N455" s="8">
        <v>4.4800000000000004</v>
      </c>
      <c r="O455" s="1">
        <v>93.656532769999998</v>
      </c>
      <c r="Q455">
        <f t="shared" si="208"/>
        <v>3</v>
      </c>
      <c r="R455">
        <f t="shared" si="209"/>
        <v>2</v>
      </c>
      <c r="S455">
        <f t="shared" si="210"/>
        <v>3</v>
      </c>
      <c r="T455">
        <f t="shared" si="211"/>
        <v>4</v>
      </c>
      <c r="U455">
        <f t="shared" si="212"/>
        <v>4</v>
      </c>
      <c r="V455">
        <f t="shared" si="213"/>
        <v>3</v>
      </c>
      <c r="W455">
        <f t="shared" si="205"/>
        <v>2</v>
      </c>
      <c r="X455">
        <f t="shared" si="206"/>
        <v>1</v>
      </c>
      <c r="Y455">
        <f t="shared" si="214"/>
        <v>4</v>
      </c>
      <c r="Z455">
        <f t="shared" si="207"/>
        <v>1</v>
      </c>
      <c r="AA455">
        <f t="shared" si="215"/>
        <v>1</v>
      </c>
      <c r="AB455">
        <f t="shared" si="216"/>
        <v>4</v>
      </c>
      <c r="AC455">
        <f t="shared" si="217"/>
        <v>2.6656</v>
      </c>
      <c r="AD455">
        <f t="shared" si="218"/>
        <v>3</v>
      </c>
      <c r="AE455" t="str">
        <f t="shared" si="219"/>
        <v>Highly Suitable</v>
      </c>
      <c r="AF455" s="15">
        <f t="shared" si="220"/>
        <v>0.70699999999999996</v>
      </c>
      <c r="AG455" t="str">
        <f t="shared" si="221"/>
        <v>High</v>
      </c>
    </row>
    <row r="456" spans="1:33" x14ac:dyDescent="0.25">
      <c r="A456" t="str">
        <f>INDEX(Aquifer!A:A,MATCH(B456,Aquifer!C:C,0))</f>
        <v>gujarat</v>
      </c>
      <c r="B456" s="19" t="s">
        <v>107</v>
      </c>
      <c r="C456" s="12">
        <v>5.4203784182912997</v>
      </c>
      <c r="D456" s="7">
        <f>INDEX(Aquifer!L:L,MATCH(B456,Aquifer!C:C,0))*100</f>
        <v>130.47534032582013</v>
      </c>
      <c r="E456" s="7">
        <v>42.6</v>
      </c>
      <c r="F456" s="7">
        <v>74.600725252681116</v>
      </c>
      <c r="G456" s="1">
        <v>72.14</v>
      </c>
      <c r="H456" s="8">
        <v>100</v>
      </c>
      <c r="I456" s="8">
        <f>INDEX(Aquifer!H:H,MATCH(B456,Aquifer!C:C,0))</f>
        <v>21.81</v>
      </c>
      <c r="J456" s="8">
        <f>INDEX(surface_water_body!E:E,MATCH(B456,surface_water_body!A:A,0))</f>
        <v>0</v>
      </c>
      <c r="K456" s="8">
        <f>INDEX(Aquifer!J:J,MATCH(B456,Aquifer!C:C,0))*100</f>
        <v>54.630518599795785</v>
      </c>
      <c r="L456" s="8">
        <f>(INDEX(Tariff!D:D,MATCH(Adaptation!A456,Tariff!A:A,0)))*100</f>
        <v>0</v>
      </c>
      <c r="N456" s="8">
        <v>9.1999999999999993</v>
      </c>
      <c r="O456" s="1">
        <v>76.95</v>
      </c>
      <c r="Q456">
        <f t="shared" si="208"/>
        <v>4</v>
      </c>
      <c r="R456">
        <f t="shared" si="209"/>
        <v>1</v>
      </c>
      <c r="S456">
        <f t="shared" si="210"/>
        <v>2</v>
      </c>
      <c r="T456">
        <f t="shared" si="211"/>
        <v>4</v>
      </c>
      <c r="U456">
        <f t="shared" si="212"/>
        <v>3</v>
      </c>
      <c r="V456">
        <f t="shared" si="213"/>
        <v>1</v>
      </c>
      <c r="W456">
        <f t="shared" si="205"/>
        <v>4</v>
      </c>
      <c r="X456">
        <f t="shared" si="206"/>
        <v>1</v>
      </c>
      <c r="Y456">
        <f t="shared" si="214"/>
        <v>3</v>
      </c>
      <c r="Z456">
        <f t="shared" si="207"/>
        <v>1</v>
      </c>
      <c r="AA456">
        <f t="shared" si="215"/>
        <v>2</v>
      </c>
      <c r="AB456">
        <f t="shared" si="216"/>
        <v>3</v>
      </c>
      <c r="AC456">
        <f t="shared" si="217"/>
        <v>2.4157000000000002</v>
      </c>
      <c r="AD456">
        <f t="shared" si="218"/>
        <v>2</v>
      </c>
      <c r="AE456" t="str">
        <f t="shared" si="219"/>
        <v>Moderatly Suitable</v>
      </c>
      <c r="AF456" s="15">
        <f t="shared" si="220"/>
        <v>0.41199999999999998</v>
      </c>
      <c r="AG456" t="str">
        <f t="shared" si="221"/>
        <v>Moderate</v>
      </c>
    </row>
    <row r="457" spans="1:33" x14ac:dyDescent="0.25">
      <c r="A457" t="str">
        <f>INDEX(Aquifer!A:A,MATCH(B457,Aquifer!C:C,0))</f>
        <v>west bengal</v>
      </c>
      <c r="B457" s="19" t="s">
        <v>282</v>
      </c>
      <c r="C457" s="12">
        <v>4.7119932880558002</v>
      </c>
      <c r="D457" s="7">
        <f>INDEX(Aquifer!L:L,MATCH(B457,Aquifer!C:C,0))*100</f>
        <v>227.93945735192375</v>
      </c>
      <c r="E457" s="7">
        <v>24.2</v>
      </c>
      <c r="F457" s="7">
        <v>43.51759676758212</v>
      </c>
      <c r="G457" s="1">
        <v>97.41</v>
      </c>
      <c r="H457" s="8">
        <v>12</v>
      </c>
      <c r="I457" s="8">
        <f>INDEX(Aquifer!H:H,MATCH(B457,Aquifer!C:C,0))</f>
        <v>85.71</v>
      </c>
      <c r="J457" s="8">
        <f>INDEX(surface_water_body!E:E,MATCH(B457,surface_water_body!A:A,0))</f>
        <v>1.6212065892242462</v>
      </c>
      <c r="K457" s="8">
        <f>INDEX(Aquifer!J:J,MATCH(B457,Aquifer!C:C,0))*100</f>
        <v>75.107959708694366</v>
      </c>
      <c r="L457" s="8">
        <f>(INDEX(Tariff!D:D,MATCH(Adaptation!A417,Tariff!A:A,0)))*100</f>
        <v>0</v>
      </c>
      <c r="N457" s="8">
        <v>4.97</v>
      </c>
      <c r="O457" s="1">
        <v>97.322718000000009</v>
      </c>
      <c r="Q457">
        <f t="shared" si="208"/>
        <v>3</v>
      </c>
      <c r="R457">
        <f t="shared" si="209"/>
        <v>4</v>
      </c>
      <c r="S457">
        <f t="shared" si="210"/>
        <v>1</v>
      </c>
      <c r="T457">
        <f t="shared" si="211"/>
        <v>2</v>
      </c>
      <c r="U457">
        <f t="shared" si="212"/>
        <v>4</v>
      </c>
      <c r="V457">
        <f t="shared" si="213"/>
        <v>4</v>
      </c>
      <c r="W457">
        <f t="shared" si="205"/>
        <v>2</v>
      </c>
      <c r="X457">
        <f t="shared" si="206"/>
        <v>2</v>
      </c>
      <c r="Y457">
        <f t="shared" si="214"/>
        <v>4</v>
      </c>
      <c r="Z457">
        <f t="shared" si="207"/>
        <v>1</v>
      </c>
      <c r="AA457">
        <f t="shared" si="215"/>
        <v>1</v>
      </c>
      <c r="AB457">
        <f t="shared" si="216"/>
        <v>4</v>
      </c>
      <c r="AC457">
        <f t="shared" si="217"/>
        <v>2.6656</v>
      </c>
      <c r="AD457">
        <f t="shared" si="218"/>
        <v>3</v>
      </c>
      <c r="AE457" t="str">
        <f t="shared" si="219"/>
        <v>Highly Suitable</v>
      </c>
      <c r="AF457" s="15">
        <f t="shared" si="220"/>
        <v>0.70699999999999996</v>
      </c>
      <c r="AG457" t="str">
        <f t="shared" si="221"/>
        <v>High</v>
      </c>
    </row>
    <row r="458" spans="1:33" x14ac:dyDescent="0.25">
      <c r="A458" t="str">
        <f>INDEX(Aquifer!A:A,MATCH(B458,Aquifer!C:C,0))</f>
        <v>gujarat</v>
      </c>
      <c r="B458" s="19" t="s">
        <v>154</v>
      </c>
      <c r="C458" s="13">
        <v>5.56</v>
      </c>
      <c r="D458" s="7">
        <f>INDEX(Aquifer!L:L,MATCH(B458,Aquifer!C:C,0))*100</f>
        <v>129.68998810747615</v>
      </c>
      <c r="E458" s="7">
        <v>33.5</v>
      </c>
      <c r="F458" s="7">
        <v>80.539938337176466</v>
      </c>
      <c r="G458" s="1">
        <v>97.61999999999999</v>
      </c>
      <c r="H458" s="8">
        <v>100</v>
      </c>
      <c r="I458" s="8">
        <f>INDEX(Aquifer!H:H,MATCH(B458,Aquifer!C:C,0))</f>
        <v>50.26</v>
      </c>
      <c r="J458" s="8">
        <f>INDEX(surface_water_body!E:E,MATCH(B458,surface_water_body!A:A,0))</f>
        <v>0.5134667488368776</v>
      </c>
      <c r="K458" s="8">
        <f>INDEX(Aquifer!J:J,MATCH(B458,Aquifer!C:C,0))*100</f>
        <v>80.058416776265361</v>
      </c>
      <c r="L458" s="8">
        <f>(INDEX(Tariff!D:D,MATCH(Adaptation!A103,Tariff!A:A,0)))*100</f>
        <v>380</v>
      </c>
      <c r="N458" s="8">
        <v>9.9167967087748874</v>
      </c>
      <c r="O458" s="1">
        <v>56.94</v>
      </c>
      <c r="Q458">
        <f t="shared" si="208"/>
        <v>4</v>
      </c>
      <c r="R458">
        <f t="shared" si="209"/>
        <v>1</v>
      </c>
      <c r="S458">
        <f t="shared" si="210"/>
        <v>2</v>
      </c>
      <c r="T458">
        <f t="shared" si="211"/>
        <v>4</v>
      </c>
      <c r="U458">
        <f t="shared" si="212"/>
        <v>4</v>
      </c>
      <c r="V458">
        <f t="shared" si="213"/>
        <v>1</v>
      </c>
      <c r="W458">
        <f t="shared" si="205"/>
        <v>3</v>
      </c>
      <c r="X458">
        <f t="shared" si="206"/>
        <v>1</v>
      </c>
      <c r="Y458">
        <f t="shared" si="214"/>
        <v>4</v>
      </c>
      <c r="Z458">
        <f t="shared" si="207"/>
        <v>4</v>
      </c>
      <c r="AA458">
        <f t="shared" si="215"/>
        <v>2</v>
      </c>
      <c r="AB458">
        <f t="shared" si="216"/>
        <v>2</v>
      </c>
      <c r="AC458">
        <f t="shared" si="217"/>
        <v>2.6655999999999995</v>
      </c>
      <c r="AD458">
        <f t="shared" si="218"/>
        <v>3</v>
      </c>
      <c r="AE458" t="str">
        <f t="shared" si="219"/>
        <v>Highly Suitable</v>
      </c>
      <c r="AF458" s="15">
        <f t="shared" si="220"/>
        <v>0.68799999999999994</v>
      </c>
      <c r="AG458" t="str">
        <f t="shared" si="221"/>
        <v>High</v>
      </c>
    </row>
    <row r="459" spans="1:33" x14ac:dyDescent="0.25">
      <c r="A459" t="str">
        <f>INDEX(Aquifer!A:A,MATCH(B459,Aquifer!C:C,0))</f>
        <v>madhya pradesh</v>
      </c>
      <c r="B459" s="19" t="s">
        <v>487</v>
      </c>
      <c r="C459" s="12">
        <v>5.1900131059544998</v>
      </c>
      <c r="D459" s="7">
        <f>INDEX(Aquifer!L:L,MATCH(B459,Aquifer!C:C,0))*100</f>
        <v>167.89322432896773</v>
      </c>
      <c r="E459" s="7">
        <v>34.6</v>
      </c>
      <c r="F459" s="7">
        <v>70.097029488291412</v>
      </c>
      <c r="G459" s="1">
        <v>55.65</v>
      </c>
      <c r="H459" s="8">
        <v>100</v>
      </c>
      <c r="I459" s="8">
        <f>INDEX(Aquifer!H:H,MATCH(B459,Aquifer!C:C,0))</f>
        <v>36.479999999999997</v>
      </c>
      <c r="J459" s="8">
        <f>INDEX(surface_water_body!E:E,MATCH(B459,surface_water_body!A:A,0))</f>
        <v>0.59309845697276131</v>
      </c>
      <c r="K459" s="8">
        <f>INDEX(Aquifer!J:J,MATCH(B459,Aquifer!C:C,0))*100</f>
        <v>36.682344037193211</v>
      </c>
      <c r="L459" s="8">
        <f>(INDEX(Tariff!D:D,MATCH(Adaptation!A459,Tariff!A:A,0)))*100</f>
        <v>60</v>
      </c>
      <c r="N459" s="8">
        <v>9.5</v>
      </c>
      <c r="O459" s="1">
        <v>79.19</v>
      </c>
      <c r="Q459">
        <f t="shared" si="208"/>
        <v>3</v>
      </c>
      <c r="R459">
        <f t="shared" si="209"/>
        <v>2</v>
      </c>
      <c r="S459">
        <f t="shared" si="210"/>
        <v>2</v>
      </c>
      <c r="T459">
        <f t="shared" si="211"/>
        <v>4</v>
      </c>
      <c r="U459">
        <f t="shared" si="212"/>
        <v>3</v>
      </c>
      <c r="V459">
        <f t="shared" si="213"/>
        <v>1</v>
      </c>
      <c r="W459">
        <f t="shared" si="205"/>
        <v>4</v>
      </c>
      <c r="X459">
        <f t="shared" si="206"/>
        <v>1</v>
      </c>
      <c r="Y459">
        <f t="shared" si="214"/>
        <v>2</v>
      </c>
      <c r="Z459">
        <f t="shared" si="207"/>
        <v>1</v>
      </c>
      <c r="AA459">
        <f t="shared" si="215"/>
        <v>2</v>
      </c>
      <c r="AB459">
        <f t="shared" si="216"/>
        <v>3</v>
      </c>
      <c r="AC459">
        <f t="shared" si="217"/>
        <v>2.3323999999999998</v>
      </c>
      <c r="AD459">
        <f t="shared" si="218"/>
        <v>2</v>
      </c>
      <c r="AE459" t="str">
        <f t="shared" si="219"/>
        <v>Moderatly Suitable</v>
      </c>
      <c r="AF459" s="15">
        <f t="shared" si="220"/>
        <v>0.315</v>
      </c>
      <c r="AG459" t="str">
        <f t="shared" si="221"/>
        <v>Low</v>
      </c>
    </row>
    <row r="460" spans="1:33" x14ac:dyDescent="0.25">
      <c r="A460" t="str">
        <f>INDEX(Aquifer!A:A,MATCH(B460,Aquifer!C:C,0))</f>
        <v>arunachal pradesh</v>
      </c>
      <c r="B460" s="19" t="s">
        <v>74</v>
      </c>
      <c r="C460" s="13">
        <v>3.8</v>
      </c>
      <c r="D460" s="7">
        <f>INDEX(Aquifer!L:L,MATCH(B460,Aquifer!C:C,0))*100</f>
        <v>139.73729600636858</v>
      </c>
      <c r="E460" s="7">
        <v>24</v>
      </c>
      <c r="F460" s="7">
        <v>20.321195257682071</v>
      </c>
      <c r="G460" s="1">
        <v>2.59</v>
      </c>
      <c r="H460" s="8">
        <v>0</v>
      </c>
      <c r="I460" s="8">
        <f>INDEX(Aquifer!H:H,MATCH(B460,Aquifer!C:C,0))</f>
        <v>1.24</v>
      </c>
      <c r="J460" s="8">
        <f>INDEX(surface_water_body!E:E,MATCH(B460,surface_water_body!A:A,0))</f>
        <v>5.2270045408660121E-2</v>
      </c>
      <c r="K460" s="8">
        <f>INDEX(Aquifer!J:J,MATCH(B460,Aquifer!C:C,0))*100</f>
        <v>59.503414518612082</v>
      </c>
      <c r="L460" s="8">
        <f>(INDEX(Tariff!D:D,MATCH(Adaptation!A460,Tariff!A:A,0)))*100</f>
        <v>0</v>
      </c>
      <c r="N460" s="8">
        <v>1.4</v>
      </c>
      <c r="O460" s="1">
        <v>31.970000000000002</v>
      </c>
      <c r="Q460">
        <f t="shared" si="208"/>
        <v>2</v>
      </c>
      <c r="R460">
        <f t="shared" si="209"/>
        <v>1</v>
      </c>
      <c r="S460">
        <f t="shared" si="210"/>
        <v>1</v>
      </c>
      <c r="T460">
        <f t="shared" si="211"/>
        <v>1</v>
      </c>
      <c r="U460">
        <f t="shared" si="212"/>
        <v>1</v>
      </c>
      <c r="V460">
        <f t="shared" si="213"/>
        <v>4</v>
      </c>
      <c r="W460">
        <f t="shared" si="205"/>
        <v>4</v>
      </c>
      <c r="X460">
        <f t="shared" si="206"/>
        <v>1</v>
      </c>
      <c r="Y460">
        <f t="shared" si="214"/>
        <v>3</v>
      </c>
      <c r="Z460">
        <f t="shared" si="207"/>
        <v>1</v>
      </c>
      <c r="AA460">
        <f t="shared" si="215"/>
        <v>1</v>
      </c>
      <c r="AB460">
        <f t="shared" si="216"/>
        <v>1</v>
      </c>
      <c r="AC460">
        <f t="shared" si="217"/>
        <v>1.7492999999999996</v>
      </c>
      <c r="AD460">
        <f t="shared" si="218"/>
        <v>2</v>
      </c>
      <c r="AE460" t="str">
        <f t="shared" si="219"/>
        <v>Moderatly Suitable</v>
      </c>
      <c r="AF460" s="15">
        <f t="shared" si="220"/>
        <v>1.2999999999999999E-2</v>
      </c>
      <c r="AG460" t="str">
        <f t="shared" si="221"/>
        <v>Very Low</v>
      </c>
    </row>
    <row r="461" spans="1:33" x14ac:dyDescent="0.25">
      <c r="A461" t="str">
        <f>INDEX(Aquifer!A:A,MATCH(B461,Aquifer!C:C,0))</f>
        <v>haryana</v>
      </c>
      <c r="B461" s="19" t="s">
        <v>186</v>
      </c>
      <c r="C461" s="12">
        <v>4.8992954758040996</v>
      </c>
      <c r="D461" s="7">
        <f>INDEX(Aquifer!L:L,MATCH(B461,Aquifer!C:C,0))*100</f>
        <v>180.92627772699004</v>
      </c>
      <c r="E461" s="7">
        <v>70.7</v>
      </c>
      <c r="F461" s="7">
        <v>76.72221395625651</v>
      </c>
      <c r="G461" s="1">
        <v>61.68</v>
      </c>
      <c r="H461" s="8">
        <v>100</v>
      </c>
      <c r="I461" s="8">
        <f>INDEX(Aquifer!H:H,MATCH(B461,Aquifer!C:C,0))</f>
        <v>106.66</v>
      </c>
      <c r="J461" s="8">
        <f>INDEX(surface_water_body!E:E,MATCH(B461,surface_water_body!A:A,0))</f>
        <v>2.0978366464810953E-4</v>
      </c>
      <c r="K461" s="8">
        <f>INDEX(Aquifer!J:J,MATCH(B461,Aquifer!C:C,0))*100</f>
        <v>89.596007575619169</v>
      </c>
      <c r="L461" s="8">
        <f>(INDEX(Tariff!D:D,MATCH(Adaptation!A88,Tariff!A:A,0)))*100</f>
        <v>459.99999999999994</v>
      </c>
      <c r="N461" s="8">
        <v>12.6</v>
      </c>
      <c r="O461" s="1">
        <v>58.76</v>
      </c>
      <c r="Q461">
        <f t="shared" si="208"/>
        <v>3</v>
      </c>
      <c r="R461">
        <f t="shared" si="209"/>
        <v>3</v>
      </c>
      <c r="S461">
        <f t="shared" si="210"/>
        <v>3</v>
      </c>
      <c r="T461">
        <f t="shared" si="211"/>
        <v>4</v>
      </c>
      <c r="U461">
        <f t="shared" si="212"/>
        <v>3</v>
      </c>
      <c r="V461">
        <f t="shared" si="213"/>
        <v>1</v>
      </c>
      <c r="W461">
        <f t="shared" si="205"/>
        <v>1</v>
      </c>
      <c r="X461">
        <f t="shared" si="206"/>
        <v>1</v>
      </c>
      <c r="Y461">
        <f t="shared" si="214"/>
        <v>4</v>
      </c>
      <c r="Z461">
        <f t="shared" si="207"/>
        <v>4</v>
      </c>
      <c r="AA461">
        <f t="shared" si="215"/>
        <v>3</v>
      </c>
      <c r="AB461">
        <f t="shared" si="216"/>
        <v>2</v>
      </c>
      <c r="AC461">
        <f t="shared" si="217"/>
        <v>2.6655999999999995</v>
      </c>
      <c r="AD461">
        <f t="shared" si="218"/>
        <v>3</v>
      </c>
      <c r="AE461" t="str">
        <f t="shared" si="219"/>
        <v>Highly Suitable</v>
      </c>
      <c r="AF461" s="15">
        <f t="shared" si="220"/>
        <v>0.68799999999999994</v>
      </c>
      <c r="AG461" t="str">
        <f t="shared" si="221"/>
        <v>High</v>
      </c>
    </row>
    <row r="462" spans="1:33" x14ac:dyDescent="0.25">
      <c r="A462" t="str">
        <f>INDEX(Aquifer!A:A,MATCH(B462,Aquifer!C:C,0))</f>
        <v>haryana</v>
      </c>
      <c r="B462" s="19" t="s">
        <v>123</v>
      </c>
      <c r="C462" s="13">
        <v>4.84</v>
      </c>
      <c r="D462" s="7">
        <f>INDEX(Aquifer!L:L,MATCH(B462,Aquifer!C:C,0))*100</f>
        <v>199.82701164488711</v>
      </c>
      <c r="E462" s="7">
        <v>91.7</v>
      </c>
      <c r="F462" s="7">
        <v>80.60956113660977</v>
      </c>
      <c r="G462" s="1">
        <v>53.16</v>
      </c>
      <c r="H462" s="8">
        <v>99</v>
      </c>
      <c r="I462" s="8">
        <f>INDEX(Aquifer!H:H,MATCH(B462,Aquifer!C:C,0))</f>
        <v>54.14</v>
      </c>
      <c r="J462" s="8">
        <f>INDEX(surface_water_body!E:E,MATCH(B462,surface_water_body!A:A,0))</f>
        <v>7.3530541009787023E-2</v>
      </c>
      <c r="K462" s="8">
        <f>INDEX(Aquifer!J:J,MATCH(B462,Aquifer!C:C,0))*100</f>
        <v>69.856922392822568</v>
      </c>
      <c r="L462" s="8">
        <f>(INDEX(Tariff!D:D,MATCH(Adaptation!A275,Tariff!A:A,0)))*100</f>
        <v>235</v>
      </c>
      <c r="N462" s="8">
        <v>3.2</v>
      </c>
      <c r="O462" s="1">
        <v>75.37</v>
      </c>
      <c r="Q462">
        <f t="shared" si="208"/>
        <v>3</v>
      </c>
      <c r="R462">
        <f t="shared" si="209"/>
        <v>3</v>
      </c>
      <c r="S462">
        <f t="shared" si="210"/>
        <v>4</v>
      </c>
      <c r="T462">
        <f t="shared" si="211"/>
        <v>4</v>
      </c>
      <c r="U462">
        <f t="shared" si="212"/>
        <v>3</v>
      </c>
      <c r="V462">
        <f t="shared" si="213"/>
        <v>1</v>
      </c>
      <c r="W462">
        <f t="shared" si="205"/>
        <v>3</v>
      </c>
      <c r="X462">
        <f t="shared" si="206"/>
        <v>1</v>
      </c>
      <c r="Y462">
        <f t="shared" si="214"/>
        <v>3</v>
      </c>
      <c r="Z462">
        <f t="shared" si="207"/>
        <v>3</v>
      </c>
      <c r="AA462">
        <f t="shared" si="215"/>
        <v>1</v>
      </c>
      <c r="AB462">
        <f t="shared" si="216"/>
        <v>3</v>
      </c>
      <c r="AC462">
        <f t="shared" si="217"/>
        <v>2.6655999999999995</v>
      </c>
      <c r="AD462">
        <f t="shared" si="218"/>
        <v>3</v>
      </c>
      <c r="AE462" t="str">
        <f t="shared" si="219"/>
        <v>Highly Suitable</v>
      </c>
      <c r="AF462" s="15">
        <f t="shared" si="220"/>
        <v>0.68799999999999994</v>
      </c>
      <c r="AG462" t="str">
        <f t="shared" si="221"/>
        <v>High</v>
      </c>
    </row>
    <row r="463" spans="1:33" x14ac:dyDescent="0.25">
      <c r="A463" t="str">
        <f>INDEX(Aquifer!A:A,MATCH(B463,Aquifer!C:C,0))</f>
        <v>west bengal</v>
      </c>
      <c r="B463" s="19" t="s">
        <v>661</v>
      </c>
      <c r="C463" s="13">
        <v>4.8600000000000003</v>
      </c>
      <c r="D463" s="7">
        <f>INDEX(Aquifer!L:L,MATCH(B463,Aquifer!C:C,0))*100</f>
        <v>222.91464665716677</v>
      </c>
      <c r="E463" s="7">
        <v>28</v>
      </c>
      <c r="F463" s="7">
        <v>42.541576100692509</v>
      </c>
      <c r="G463" s="1">
        <v>59.5</v>
      </c>
      <c r="H463" s="8">
        <v>85</v>
      </c>
      <c r="I463" s="8">
        <f>INDEX(Aquifer!H:H,MATCH(B463,Aquifer!C:C,0))</f>
        <v>52.95</v>
      </c>
      <c r="J463" s="8">
        <f>INDEX(surface_water_body!E:E,MATCH(B463,surface_water_body!A:A,0))</f>
        <v>0.99817880477459653</v>
      </c>
      <c r="K463" s="8">
        <f>INDEX(Aquifer!J:J,MATCH(B463,Aquifer!C:C,0))*100</f>
        <v>62.765913032307793</v>
      </c>
      <c r="L463" s="8">
        <f>(INDEX(Tariff!D:D,MATCH(Adaptation!A463,Tariff!A:A,0)))*100</f>
        <v>0</v>
      </c>
      <c r="N463" s="8">
        <v>10.28</v>
      </c>
      <c r="O463" s="1">
        <v>97.62008419</v>
      </c>
      <c r="Q463">
        <f t="shared" si="208"/>
        <v>3</v>
      </c>
      <c r="R463">
        <f t="shared" si="209"/>
        <v>4</v>
      </c>
      <c r="S463">
        <f t="shared" si="210"/>
        <v>2</v>
      </c>
      <c r="T463">
        <f t="shared" si="211"/>
        <v>2</v>
      </c>
      <c r="U463">
        <f t="shared" si="212"/>
        <v>3</v>
      </c>
      <c r="V463">
        <f t="shared" si="213"/>
        <v>1</v>
      </c>
      <c r="W463">
        <f t="shared" si="205"/>
        <v>3</v>
      </c>
      <c r="X463">
        <f t="shared" si="206"/>
        <v>1</v>
      </c>
      <c r="Y463">
        <f t="shared" si="214"/>
        <v>3</v>
      </c>
      <c r="Z463">
        <f t="shared" si="207"/>
        <v>1</v>
      </c>
      <c r="AA463">
        <f t="shared" si="215"/>
        <v>3</v>
      </c>
      <c r="AB463">
        <f t="shared" si="216"/>
        <v>4</v>
      </c>
      <c r="AC463">
        <f t="shared" si="217"/>
        <v>2.4990000000000001</v>
      </c>
      <c r="AD463">
        <f t="shared" si="218"/>
        <v>2</v>
      </c>
      <c r="AE463" t="str">
        <f t="shared" si="219"/>
        <v>Moderatly Suitable</v>
      </c>
      <c r="AF463" s="15">
        <f t="shared" si="220"/>
        <v>0.53500000000000003</v>
      </c>
      <c r="AG463" t="str">
        <f t="shared" si="221"/>
        <v>Moderate</v>
      </c>
    </row>
    <row r="464" spans="1:33" x14ac:dyDescent="0.25">
      <c r="A464" t="str">
        <f>INDEX(Aquifer!A:A,MATCH(B464,Aquifer!C:C,0))</f>
        <v>jharkhand</v>
      </c>
      <c r="B464" s="19" t="s">
        <v>37</v>
      </c>
      <c r="C464" s="13">
        <v>5.08</v>
      </c>
      <c r="D464" s="7">
        <f>INDEX(Aquifer!L:L,MATCH(B464,Aquifer!C:C,0))*100</f>
        <v>166.20630125161847</v>
      </c>
      <c r="E464" s="7">
        <v>1</v>
      </c>
      <c r="F464" s="7">
        <v>35.333107173612383</v>
      </c>
      <c r="G464" s="1">
        <v>7.0900000000000007</v>
      </c>
      <c r="H464" s="8">
        <v>2</v>
      </c>
      <c r="I464" s="8">
        <f>INDEX(Aquifer!H:H,MATCH(B464,Aquifer!C:C,0))</f>
        <v>10.45</v>
      </c>
      <c r="J464" s="8">
        <f>INDEX(surface_water_body!E:E,MATCH(B464,surface_water_body!A:A,0))</f>
        <v>1.1743922322312572</v>
      </c>
      <c r="K464" s="8">
        <f>INDEX(Aquifer!J:J,MATCH(B464,Aquifer!C:C,0))*100</f>
        <v>15.099274528901718</v>
      </c>
      <c r="L464" s="8">
        <f>(INDEX(Tariff!D:D,MATCH(Adaptation!A464,Tariff!A:A,0)))*100</f>
        <v>60</v>
      </c>
      <c r="N464" s="8">
        <v>6.7</v>
      </c>
      <c r="O464" s="1">
        <v>75.550000000000011</v>
      </c>
      <c r="Q464">
        <f t="shared" si="208"/>
        <v>3</v>
      </c>
      <c r="R464">
        <f t="shared" si="209"/>
        <v>2</v>
      </c>
      <c r="S464">
        <f t="shared" si="210"/>
        <v>1</v>
      </c>
      <c r="T464">
        <f t="shared" si="211"/>
        <v>2</v>
      </c>
      <c r="U464">
        <f t="shared" si="212"/>
        <v>1</v>
      </c>
      <c r="V464">
        <f t="shared" si="213"/>
        <v>4</v>
      </c>
      <c r="W464">
        <f t="shared" si="205"/>
        <v>4</v>
      </c>
      <c r="X464">
        <f t="shared" si="206"/>
        <v>2</v>
      </c>
      <c r="Y464">
        <f t="shared" si="214"/>
        <v>1</v>
      </c>
      <c r="Z464">
        <f t="shared" si="207"/>
        <v>1</v>
      </c>
      <c r="AA464">
        <f t="shared" si="215"/>
        <v>2</v>
      </c>
      <c r="AB464">
        <f t="shared" si="216"/>
        <v>3</v>
      </c>
      <c r="AC464">
        <f t="shared" si="217"/>
        <v>2.1657999999999999</v>
      </c>
      <c r="AD464">
        <f t="shared" si="218"/>
        <v>2</v>
      </c>
      <c r="AE464" t="str">
        <f t="shared" si="219"/>
        <v>Moderatly Suitable</v>
      </c>
      <c r="AF464" s="15">
        <f t="shared" si="220"/>
        <v>0.182</v>
      </c>
      <c r="AG464" t="str">
        <f t="shared" si="221"/>
        <v>Very Low</v>
      </c>
    </row>
    <row r="465" spans="1:33" x14ac:dyDescent="0.25">
      <c r="A465" t="str">
        <f>INDEX(Aquifer!A:A,MATCH(B465,Aquifer!C:C,0))</f>
        <v>haryana</v>
      </c>
      <c r="B465" s="19" t="s">
        <v>204</v>
      </c>
      <c r="C465" s="12">
        <v>4.7936280055214997</v>
      </c>
      <c r="D465" s="7">
        <f>INDEX(Aquifer!L:L,MATCH(B465,Aquifer!C:C,0))*100</f>
        <v>201.39166836838882</v>
      </c>
      <c r="E465" s="7">
        <v>100</v>
      </c>
      <c r="F465" s="7">
        <v>81.000670284762904</v>
      </c>
      <c r="G465" s="1">
        <v>78.73</v>
      </c>
      <c r="H465" s="8">
        <v>98</v>
      </c>
      <c r="I465" s="8">
        <f>INDEX(Aquifer!H:H,MATCH(B465,Aquifer!C:C,0))</f>
        <v>198.16</v>
      </c>
      <c r="J465" s="8">
        <f>INDEX(surface_water_body!E:E,MATCH(B465,surface_water_body!A:A,0))</f>
        <v>0.38256729961069835</v>
      </c>
      <c r="K465" s="8">
        <f>INDEX(Aquifer!J:J,MATCH(B465,Aquifer!C:C,0))*100</f>
        <v>75.274188961732676</v>
      </c>
      <c r="L465" s="8">
        <f>(INDEX(Tariff!D:D,MATCH(Adaptation!A458,Tariff!A:A,0)))*100</f>
        <v>0</v>
      </c>
      <c r="N465" s="8">
        <v>17</v>
      </c>
      <c r="O465" s="1">
        <v>78.569999999999993</v>
      </c>
      <c r="Q465">
        <f t="shared" si="208"/>
        <v>3</v>
      </c>
      <c r="R465">
        <f t="shared" si="209"/>
        <v>3</v>
      </c>
      <c r="S465">
        <f t="shared" si="210"/>
        <v>4</v>
      </c>
      <c r="T465">
        <f t="shared" si="211"/>
        <v>4</v>
      </c>
      <c r="U465">
        <f t="shared" si="212"/>
        <v>4</v>
      </c>
      <c r="V465">
        <f t="shared" si="213"/>
        <v>1</v>
      </c>
      <c r="W465">
        <f t="shared" si="205"/>
        <v>1</v>
      </c>
      <c r="X465">
        <f t="shared" si="206"/>
        <v>1</v>
      </c>
      <c r="Y465">
        <f t="shared" si="214"/>
        <v>4</v>
      </c>
      <c r="Z465">
        <f t="shared" si="207"/>
        <v>1</v>
      </c>
      <c r="AA465">
        <f t="shared" si="215"/>
        <v>3</v>
      </c>
      <c r="AB465">
        <f t="shared" si="216"/>
        <v>3</v>
      </c>
      <c r="AC465">
        <f t="shared" si="217"/>
        <v>2.6655999999999995</v>
      </c>
      <c r="AD465">
        <f t="shared" si="218"/>
        <v>3</v>
      </c>
      <c r="AE465" t="str">
        <f t="shared" si="219"/>
        <v>Highly Suitable</v>
      </c>
      <c r="AF465" s="15">
        <f t="shared" si="220"/>
        <v>0.68799999999999994</v>
      </c>
      <c r="AG465" t="str">
        <f t="shared" si="221"/>
        <v>High</v>
      </c>
    </row>
    <row r="466" spans="1:33" x14ac:dyDescent="0.25">
      <c r="A466" t="str">
        <f>INDEX(Aquifer!A:A,MATCH(B466,Aquifer!C:C,0))</f>
        <v>kerala</v>
      </c>
      <c r="B466" s="19" t="s">
        <v>372</v>
      </c>
      <c r="C466" s="12">
        <v>5.0411860074570001</v>
      </c>
      <c r="D466" s="7">
        <f>INDEX(Aquifer!L:L,MATCH(B466,Aquifer!C:C,0))*100</f>
        <v>140.99371943499739</v>
      </c>
      <c r="E466" s="7">
        <v>8.6</v>
      </c>
      <c r="F466" s="7">
        <v>36.746767097720301</v>
      </c>
      <c r="G466" s="1">
        <v>36.07</v>
      </c>
      <c r="H466" s="8">
        <v>100</v>
      </c>
      <c r="I466" s="8">
        <f>INDEX(Aquifer!H:H,MATCH(B466,Aquifer!C:C,0))</f>
        <v>37.630000000000003</v>
      </c>
      <c r="J466" s="8">
        <f>INDEX(surface_water_body!E:E,MATCH(B466,surface_water_body!A:A,0))</f>
        <v>3.4569785733982665</v>
      </c>
      <c r="K466" s="8">
        <f>INDEX(Aquifer!J:J,MATCH(B466,Aquifer!C:C,0))*100</f>
        <v>30.370518363823471</v>
      </c>
      <c r="L466" s="8">
        <f>(INDEX(Tariff!D:D,MATCH(Adaptation!A466,Tariff!A:A,0)))*100</f>
        <v>135</v>
      </c>
      <c r="N466" s="8">
        <v>5.5</v>
      </c>
      <c r="O466" s="1">
        <v>99.32</v>
      </c>
      <c r="Q466">
        <f t="shared" si="208"/>
        <v>3</v>
      </c>
      <c r="R466">
        <f t="shared" si="209"/>
        <v>2</v>
      </c>
      <c r="S466">
        <f t="shared" si="210"/>
        <v>1</v>
      </c>
      <c r="T466">
        <f t="shared" si="211"/>
        <v>2</v>
      </c>
      <c r="U466">
        <f t="shared" si="212"/>
        <v>2</v>
      </c>
      <c r="V466">
        <f t="shared" si="213"/>
        <v>1</v>
      </c>
      <c r="W466">
        <f t="shared" si="205"/>
        <v>4</v>
      </c>
      <c r="X466">
        <f t="shared" si="206"/>
        <v>3</v>
      </c>
      <c r="Y466">
        <f t="shared" si="214"/>
        <v>2</v>
      </c>
      <c r="Z466">
        <f t="shared" si="207"/>
        <v>2</v>
      </c>
      <c r="AA466">
        <f t="shared" si="215"/>
        <v>2</v>
      </c>
      <c r="AB466">
        <f t="shared" si="216"/>
        <v>4</v>
      </c>
      <c r="AC466">
        <f t="shared" si="217"/>
        <v>2.3324000000000003</v>
      </c>
      <c r="AD466">
        <f t="shared" si="218"/>
        <v>2</v>
      </c>
      <c r="AE466" t="str">
        <f t="shared" si="219"/>
        <v>Moderatly Suitable</v>
      </c>
      <c r="AF466" s="15">
        <f t="shared" si="220"/>
        <v>0.371</v>
      </c>
      <c r="AG466" t="str">
        <f t="shared" si="221"/>
        <v>Low</v>
      </c>
    </row>
    <row r="467" spans="1:33" x14ac:dyDescent="0.25">
      <c r="A467" t="str">
        <f>INDEX(Aquifer!A:A,MATCH(B467,Aquifer!C:C,0))</f>
        <v>punjab</v>
      </c>
      <c r="B467" s="19" t="s">
        <v>224</v>
      </c>
      <c r="C467" s="13">
        <v>4.6100000000000003</v>
      </c>
      <c r="D467" s="7">
        <f>INDEX(Aquifer!L:L,MATCH(B467,Aquifer!C:C,0))*100</f>
        <v>198.52622637502654</v>
      </c>
      <c r="E467" s="7">
        <v>55.2</v>
      </c>
      <c r="F467" s="7">
        <v>54.576300933103226</v>
      </c>
      <c r="G467" s="1">
        <v>68.13</v>
      </c>
      <c r="H467" s="8">
        <v>100</v>
      </c>
      <c r="I467" s="8">
        <f>INDEX(Aquifer!H:H,MATCH(B467,Aquifer!C:C,0))</f>
        <v>51.47</v>
      </c>
      <c r="J467" s="8">
        <f>INDEX(surface_water_body!E:E,MATCH(B467,surface_water_body!A:A,0))</f>
        <v>6.5594795637243825E-2</v>
      </c>
      <c r="K467" s="8">
        <f>INDEX(Aquifer!J:J,MATCH(B467,Aquifer!C:C,0))*100</f>
        <v>50.330262285970797</v>
      </c>
      <c r="L467" s="8">
        <f>(INDEX(Tariff!D:D,MATCH(Adaptation!A467,Tariff!A:A,0)))*100</f>
        <v>60</v>
      </c>
      <c r="N467" s="8">
        <v>6.2723757692608837</v>
      </c>
      <c r="O467" s="1">
        <v>0</v>
      </c>
      <c r="Q467">
        <f t="shared" si="208"/>
        <v>3</v>
      </c>
      <c r="R467">
        <f t="shared" si="209"/>
        <v>3</v>
      </c>
      <c r="S467">
        <f t="shared" si="210"/>
        <v>3</v>
      </c>
      <c r="T467">
        <f t="shared" si="211"/>
        <v>3</v>
      </c>
      <c r="U467">
        <f t="shared" si="212"/>
        <v>3</v>
      </c>
      <c r="V467">
        <f t="shared" si="213"/>
        <v>1</v>
      </c>
      <c r="W467">
        <f t="shared" si="205"/>
        <v>3</v>
      </c>
      <c r="X467">
        <f t="shared" si="206"/>
        <v>1</v>
      </c>
      <c r="Y467">
        <f t="shared" si="214"/>
        <v>3</v>
      </c>
      <c r="Z467">
        <f t="shared" si="207"/>
        <v>1</v>
      </c>
      <c r="AA467">
        <f t="shared" si="215"/>
        <v>2</v>
      </c>
      <c r="AB467">
        <f t="shared" si="216"/>
        <v>1</v>
      </c>
      <c r="AC467">
        <f t="shared" si="217"/>
        <v>2.2490999999999999</v>
      </c>
      <c r="AD467">
        <f t="shared" si="218"/>
        <v>2</v>
      </c>
      <c r="AE467" t="str">
        <f t="shared" si="219"/>
        <v>Moderatly Suitable</v>
      </c>
      <c r="AF467" s="15">
        <f t="shared" si="220"/>
        <v>0.25</v>
      </c>
      <c r="AG467" t="str">
        <f t="shared" si="221"/>
        <v>Low</v>
      </c>
    </row>
    <row r="468" spans="1:33" x14ac:dyDescent="0.25">
      <c r="A468" t="str">
        <f>INDEX(Aquifer!A:A,MATCH(B468,Aquifer!C:C,0))</f>
        <v>jammu and kashmir</v>
      </c>
      <c r="B468" s="19" t="s">
        <v>419</v>
      </c>
      <c r="C468" s="12">
        <v>4.7738215052596997</v>
      </c>
      <c r="D468" s="7">
        <f>INDEX(Aquifer!L:L,MATCH(B468,Aquifer!C:C,0))*100</f>
        <v>162.98281990521326</v>
      </c>
      <c r="E468" s="7">
        <v>68.8</v>
      </c>
      <c r="F468" s="7">
        <v>38.936145644894346</v>
      </c>
      <c r="G468" s="1">
        <v>0.59</v>
      </c>
      <c r="H468" s="8">
        <v>0</v>
      </c>
      <c r="I468" s="8">
        <f>INDEX(Aquifer!H:H,MATCH(B468,Aquifer!C:C,0))</f>
        <v>27.2</v>
      </c>
      <c r="J468" s="8">
        <f>INDEX(surface_water_body!E:E,MATCH(B468,surface_water_body!A:A,0))</f>
        <v>1.5178163110627799E-3</v>
      </c>
      <c r="K468" s="8">
        <f>INDEX(Aquifer!J:J,MATCH(B468,Aquifer!C:C,0))*100</f>
        <v>55.424218544785916</v>
      </c>
      <c r="L468" s="8">
        <f>(INDEX(Tariff!D:D,MATCH(Adaptation!A482,Tariff!A:A,0)))*100</f>
        <v>290</v>
      </c>
      <c r="N468" s="8">
        <v>8.9</v>
      </c>
      <c r="O468" s="1">
        <v>98.09</v>
      </c>
      <c r="Q468">
        <f t="shared" si="208"/>
        <v>3</v>
      </c>
      <c r="R468">
        <f t="shared" si="209"/>
        <v>2</v>
      </c>
      <c r="S468">
        <f t="shared" si="210"/>
        <v>3</v>
      </c>
      <c r="T468">
        <f t="shared" si="211"/>
        <v>2</v>
      </c>
      <c r="U468">
        <f t="shared" si="212"/>
        <v>1</v>
      </c>
      <c r="V468">
        <f t="shared" si="213"/>
        <v>4</v>
      </c>
      <c r="W468">
        <f t="shared" si="205"/>
        <v>4</v>
      </c>
      <c r="X468">
        <f t="shared" si="206"/>
        <v>1</v>
      </c>
      <c r="Y468">
        <f t="shared" si="214"/>
        <v>3</v>
      </c>
      <c r="Z468">
        <f t="shared" si="207"/>
        <v>3</v>
      </c>
      <c r="AA468">
        <f t="shared" si="215"/>
        <v>2</v>
      </c>
      <c r="AB468">
        <f t="shared" si="216"/>
        <v>4</v>
      </c>
      <c r="AC468">
        <f t="shared" si="217"/>
        <v>2.6655999999999995</v>
      </c>
      <c r="AD468">
        <f t="shared" si="218"/>
        <v>3</v>
      </c>
      <c r="AE468" t="str">
        <f t="shared" si="219"/>
        <v>Highly Suitable</v>
      </c>
      <c r="AF468" s="15">
        <f t="shared" si="220"/>
        <v>0.68799999999999994</v>
      </c>
      <c r="AG468" t="str">
        <f t="shared" si="221"/>
        <v>High</v>
      </c>
    </row>
    <row r="469" spans="1:33" x14ac:dyDescent="0.25">
      <c r="A469" t="str">
        <f>INDEX(Aquifer!A:A,MATCH(B469,Aquifer!C:C,0))</f>
        <v>madhya pradesh</v>
      </c>
      <c r="B469" s="19" t="s">
        <v>101</v>
      </c>
      <c r="C469" s="12">
        <v>5.2489784493110996</v>
      </c>
      <c r="D469" s="7">
        <f>INDEX(Aquifer!L:L,MATCH(B469,Aquifer!C:C,0))*100</f>
        <v>253.8468558079264</v>
      </c>
      <c r="E469" s="7">
        <v>72.5</v>
      </c>
      <c r="F469" s="7">
        <v>76.350044804980428</v>
      </c>
      <c r="G469" s="1">
        <v>46.42</v>
      </c>
      <c r="H469" s="8">
        <v>97</v>
      </c>
      <c r="I469" s="8">
        <f>INDEX(Aquifer!H:H,MATCH(B469,Aquifer!C:C,0))</f>
        <v>25.86</v>
      </c>
      <c r="J469" s="8">
        <f>INDEX(surface_water_body!E:E,MATCH(B469,surface_water_body!A:A,0))</f>
        <v>0.18639575085215324</v>
      </c>
      <c r="K469" s="8">
        <f>INDEX(Aquifer!J:J,MATCH(B469,Aquifer!C:C,0))*100</f>
        <v>49.163213392174839</v>
      </c>
      <c r="L469" s="8">
        <f>(INDEX(Tariff!D:D,MATCH(Adaptation!A246,Tariff!A:A,0)))*100</f>
        <v>235</v>
      </c>
      <c r="N469" s="8">
        <v>8.07</v>
      </c>
      <c r="O469" s="1">
        <v>69.19</v>
      </c>
      <c r="Q469">
        <f t="shared" si="208"/>
        <v>3</v>
      </c>
      <c r="R469">
        <f t="shared" si="209"/>
        <v>4</v>
      </c>
      <c r="S469">
        <f t="shared" si="210"/>
        <v>3</v>
      </c>
      <c r="T469">
        <f t="shared" si="211"/>
        <v>4</v>
      </c>
      <c r="U469">
        <f t="shared" si="212"/>
        <v>2</v>
      </c>
      <c r="V469">
        <f t="shared" si="213"/>
        <v>1</v>
      </c>
      <c r="W469">
        <f t="shared" si="205"/>
        <v>4</v>
      </c>
      <c r="X469">
        <f t="shared" si="206"/>
        <v>1</v>
      </c>
      <c r="Y469">
        <f t="shared" si="214"/>
        <v>2</v>
      </c>
      <c r="Z469">
        <f t="shared" si="207"/>
        <v>3</v>
      </c>
      <c r="AA469">
        <f t="shared" si="215"/>
        <v>2</v>
      </c>
      <c r="AB469">
        <f t="shared" si="216"/>
        <v>3</v>
      </c>
      <c r="AC469">
        <f t="shared" si="217"/>
        <v>2.6655999999999995</v>
      </c>
      <c r="AD469">
        <f t="shared" si="218"/>
        <v>3</v>
      </c>
      <c r="AE469" t="str">
        <f t="shared" si="219"/>
        <v>Highly Suitable</v>
      </c>
      <c r="AF469" s="15">
        <f t="shared" si="220"/>
        <v>0.68799999999999994</v>
      </c>
      <c r="AG469" t="str">
        <f t="shared" si="221"/>
        <v>High</v>
      </c>
    </row>
    <row r="470" spans="1:33" x14ac:dyDescent="0.25">
      <c r="A470" t="str">
        <f>INDEX(Aquifer!A:A,MATCH(B470,Aquifer!C:C,0))</f>
        <v>tamil nadu</v>
      </c>
      <c r="B470" s="19" t="s">
        <v>496</v>
      </c>
      <c r="C470" s="13">
        <v>5.27</v>
      </c>
      <c r="D470" s="7">
        <f>INDEX(Aquifer!L:L,MATCH(B470,Aquifer!C:C,0))*100</f>
        <v>107.60706125876311</v>
      </c>
      <c r="E470" s="7">
        <v>29.2</v>
      </c>
      <c r="F470" s="7">
        <v>60.145362170553575</v>
      </c>
      <c r="G470" s="1">
        <v>70.19</v>
      </c>
      <c r="H470" s="8">
        <v>96</v>
      </c>
      <c r="I470" s="8">
        <f>INDEX(Aquifer!H:H,MATCH(B470,Aquifer!C:C,0))</f>
        <v>109.39</v>
      </c>
      <c r="J470" s="8">
        <f>INDEX(surface_water_body!E:E,MATCH(B470,surface_water_body!A:A,0))</f>
        <v>1.0236223516121021</v>
      </c>
      <c r="K470" s="8">
        <f>INDEX(Aquifer!J:J,MATCH(B470,Aquifer!C:C,0))*100</f>
        <v>58.278469776202215</v>
      </c>
      <c r="L470" s="8">
        <f>(INDEX(Tariff!D:D,MATCH(Adaptation!A470,Tariff!A:A,0)))*100</f>
        <v>135</v>
      </c>
      <c r="N470" s="8">
        <v>6.52</v>
      </c>
      <c r="O470" s="1">
        <v>94.427270180000008</v>
      </c>
      <c r="Q470">
        <f t="shared" si="208"/>
        <v>4</v>
      </c>
      <c r="R470">
        <f t="shared" si="209"/>
        <v>1</v>
      </c>
      <c r="S470">
        <f t="shared" si="210"/>
        <v>2</v>
      </c>
      <c r="T470">
        <f t="shared" si="211"/>
        <v>3</v>
      </c>
      <c r="U470">
        <f t="shared" si="212"/>
        <v>3</v>
      </c>
      <c r="V470">
        <f t="shared" si="213"/>
        <v>1</v>
      </c>
      <c r="W470">
        <f t="shared" si="205"/>
        <v>1</v>
      </c>
      <c r="X470">
        <f t="shared" si="206"/>
        <v>2</v>
      </c>
      <c r="Y470">
        <f t="shared" si="214"/>
        <v>3</v>
      </c>
      <c r="Z470">
        <f t="shared" si="207"/>
        <v>2</v>
      </c>
      <c r="AA470">
        <f t="shared" si="215"/>
        <v>2</v>
      </c>
      <c r="AB470">
        <f t="shared" si="216"/>
        <v>4</v>
      </c>
      <c r="AC470">
        <f t="shared" si="217"/>
        <v>2.3324000000000003</v>
      </c>
      <c r="AD470">
        <f t="shared" si="218"/>
        <v>2</v>
      </c>
      <c r="AE470" t="str">
        <f t="shared" si="219"/>
        <v>Moderatly Suitable</v>
      </c>
      <c r="AF470" s="15">
        <f t="shared" si="220"/>
        <v>0.371</v>
      </c>
      <c r="AG470" t="str">
        <f t="shared" si="221"/>
        <v>Low</v>
      </c>
    </row>
    <row r="471" spans="1:33" x14ac:dyDescent="0.25">
      <c r="A471" t="str">
        <f>INDEX(Aquifer!A:A,MATCH(B471,Aquifer!C:C,0))</f>
        <v>nagaland</v>
      </c>
      <c r="B471" s="19" t="s">
        <v>197</v>
      </c>
      <c r="C471" s="13">
        <v>4.3499999999999996</v>
      </c>
      <c r="D471" s="7">
        <f>INDEX(Aquifer!L:L,MATCH(B471,Aquifer!C:C,0))*100</f>
        <v>154.07469321074427</v>
      </c>
      <c r="E471" s="7">
        <v>29.1</v>
      </c>
      <c r="F471" s="7">
        <v>31.522608000556072</v>
      </c>
      <c r="G471" s="1">
        <v>0.04</v>
      </c>
      <c r="H471" s="8">
        <v>100</v>
      </c>
      <c r="I471" s="8">
        <f>INDEX(Aquifer!H:H,MATCH(B471,Aquifer!C:C,0))</f>
        <v>1.59</v>
      </c>
      <c r="J471" s="8">
        <f>INDEX(surface_water_body!E:E,MATCH(B471,surface_water_body!A:A,0))</f>
        <v>6.532443535040228E-3</v>
      </c>
      <c r="K471" s="8">
        <f>INDEX(Aquifer!J:J,MATCH(B471,Aquifer!C:C,0))*100</f>
        <v>17.369126099551931</v>
      </c>
      <c r="L471" s="8">
        <f>(INDEX(Tariff!D:D,MATCH(Adaptation!A471,Tariff!A:A,0)))*100</f>
        <v>0</v>
      </c>
      <c r="N471" s="8">
        <v>5.0056956521311804</v>
      </c>
      <c r="O471" s="1">
        <v>31.75</v>
      </c>
      <c r="Q471">
        <f t="shared" si="208"/>
        <v>2</v>
      </c>
      <c r="R471">
        <f t="shared" si="209"/>
        <v>2</v>
      </c>
      <c r="S471">
        <f t="shared" si="210"/>
        <v>2</v>
      </c>
      <c r="T471">
        <f t="shared" si="211"/>
        <v>2</v>
      </c>
      <c r="U471">
        <f t="shared" si="212"/>
        <v>1</v>
      </c>
      <c r="V471">
        <f t="shared" si="213"/>
        <v>1</v>
      </c>
      <c r="W471">
        <f t="shared" si="205"/>
        <v>4</v>
      </c>
      <c r="X471">
        <f t="shared" si="206"/>
        <v>1</v>
      </c>
      <c r="Y471">
        <f t="shared" si="214"/>
        <v>1</v>
      </c>
      <c r="Z471">
        <f t="shared" si="207"/>
        <v>1</v>
      </c>
      <c r="AA471">
        <f t="shared" si="215"/>
        <v>2</v>
      </c>
      <c r="AB471">
        <f t="shared" si="216"/>
        <v>1</v>
      </c>
      <c r="AC471">
        <f t="shared" si="217"/>
        <v>1.6659999999999997</v>
      </c>
      <c r="AD471">
        <f t="shared" si="218"/>
        <v>2</v>
      </c>
      <c r="AE471" t="str">
        <f t="shared" si="219"/>
        <v>Moderatly Suitable</v>
      </c>
      <c r="AF471" s="15">
        <f t="shared" si="220"/>
        <v>0.01</v>
      </c>
      <c r="AG471" t="str">
        <f t="shared" si="221"/>
        <v>Very Low</v>
      </c>
    </row>
    <row r="472" spans="1:33" x14ac:dyDescent="0.25">
      <c r="A472" t="str">
        <f>INDEX(Aquifer!A:A,MATCH(B472,Aquifer!C:C,0))</f>
        <v>nagaland</v>
      </c>
      <c r="B472" s="19" t="s">
        <v>108</v>
      </c>
      <c r="C472" s="12">
        <v>4.2161712877694999</v>
      </c>
      <c r="D472" s="7">
        <f>INDEX(Aquifer!L:L,MATCH(B472,Aquifer!C:C,0))*100</f>
        <v>139.93100353396534</v>
      </c>
      <c r="E472" s="7">
        <v>30</v>
      </c>
      <c r="F472" s="7">
        <v>33.609412493227033</v>
      </c>
      <c r="G472" s="1">
        <v>0.1</v>
      </c>
      <c r="H472" s="8">
        <v>0</v>
      </c>
      <c r="I472" s="8">
        <f>INDEX(Aquifer!H:H,MATCH(B472,Aquifer!C:C,0))</f>
        <v>2.41</v>
      </c>
      <c r="J472" s="8">
        <f>INDEX(surface_water_body!E:E,MATCH(B472,surface_water_body!A:A,0))</f>
        <v>9.4837806041412915E-3</v>
      </c>
      <c r="K472" s="8">
        <f>INDEX(Aquifer!J:J,MATCH(B472,Aquifer!C:C,0))*100</f>
        <v>17.599786753018531</v>
      </c>
      <c r="L472" s="8">
        <f>(INDEX(Tariff!D:D,MATCH(Adaptation!A472,Tariff!A:A,0)))*100</f>
        <v>285</v>
      </c>
      <c r="N472" s="8">
        <v>3.2769072381015043</v>
      </c>
      <c r="O472" s="1">
        <v>29.82</v>
      </c>
      <c r="Q472">
        <f t="shared" si="208"/>
        <v>2</v>
      </c>
      <c r="R472">
        <f t="shared" si="209"/>
        <v>1</v>
      </c>
      <c r="S472">
        <f t="shared" si="210"/>
        <v>2</v>
      </c>
      <c r="T472">
        <f t="shared" si="211"/>
        <v>2</v>
      </c>
      <c r="U472">
        <f t="shared" si="212"/>
        <v>1</v>
      </c>
      <c r="V472">
        <f t="shared" si="213"/>
        <v>4</v>
      </c>
      <c r="W472">
        <f t="shared" si="205"/>
        <v>4</v>
      </c>
      <c r="X472">
        <f t="shared" si="206"/>
        <v>1</v>
      </c>
      <c r="Y472">
        <f t="shared" si="214"/>
        <v>1</v>
      </c>
      <c r="Z472">
        <f t="shared" si="207"/>
        <v>3</v>
      </c>
      <c r="AA472">
        <f t="shared" si="215"/>
        <v>1</v>
      </c>
      <c r="AB472">
        <f t="shared" si="216"/>
        <v>1</v>
      </c>
      <c r="AC472">
        <f t="shared" si="217"/>
        <v>1.9158999999999995</v>
      </c>
      <c r="AD472">
        <f t="shared" si="218"/>
        <v>2</v>
      </c>
      <c r="AE472" t="str">
        <f t="shared" si="219"/>
        <v>Moderatly Suitable</v>
      </c>
      <c r="AF472" s="15">
        <f t="shared" si="220"/>
        <v>3.5000000000000003E-2</v>
      </c>
      <c r="AG472" t="str">
        <f t="shared" si="221"/>
        <v>Very Low</v>
      </c>
    </row>
    <row r="473" spans="1:33" x14ac:dyDescent="0.25">
      <c r="A473" t="str">
        <f>INDEX(Aquifer!A:A,MATCH(B473,Aquifer!C:C,0))</f>
        <v>madhya pradesh</v>
      </c>
      <c r="B473" s="19" t="s">
        <v>500</v>
      </c>
      <c r="C473" s="12">
        <v>5.2734371688508999</v>
      </c>
      <c r="D473" s="7">
        <f>INDEX(Aquifer!L:L,MATCH(B473,Aquifer!C:C,0))*100</f>
        <v>192.27058868775958</v>
      </c>
      <c r="E473" s="7">
        <v>61.8</v>
      </c>
      <c r="F473" s="7">
        <v>77.19272750758897</v>
      </c>
      <c r="G473" s="1">
        <v>83.65</v>
      </c>
      <c r="H473" s="8">
        <v>97</v>
      </c>
      <c r="I473" s="8">
        <f>INDEX(Aquifer!H:H,MATCH(B473,Aquifer!C:C,0))</f>
        <v>66.95</v>
      </c>
      <c r="J473" s="8">
        <f>INDEX(surface_water_body!E:E,MATCH(B473,surface_water_body!A:A,0))</f>
        <v>0.14098065254665695</v>
      </c>
      <c r="K473" s="8">
        <f>INDEX(Aquifer!J:J,MATCH(B473,Aquifer!C:C,0))*100</f>
        <v>60.744746919601056</v>
      </c>
      <c r="L473" s="8">
        <f>(INDEX(Tariff!D:D,MATCH(Adaptation!A432,Tariff!A:A,0)))*100</f>
        <v>0</v>
      </c>
      <c r="N473" s="8">
        <v>9.5</v>
      </c>
      <c r="O473" s="1">
        <v>71.97999999999999</v>
      </c>
      <c r="Q473">
        <f t="shared" si="208"/>
        <v>4</v>
      </c>
      <c r="R473">
        <f t="shared" si="209"/>
        <v>3</v>
      </c>
      <c r="S473">
        <f t="shared" si="210"/>
        <v>3</v>
      </c>
      <c r="T473">
        <f t="shared" si="211"/>
        <v>4</v>
      </c>
      <c r="U473">
        <f t="shared" si="212"/>
        <v>4</v>
      </c>
      <c r="V473">
        <f t="shared" si="213"/>
        <v>1</v>
      </c>
      <c r="W473">
        <f t="shared" si="205"/>
        <v>3</v>
      </c>
      <c r="X473">
        <f t="shared" si="206"/>
        <v>1</v>
      </c>
      <c r="Y473">
        <f t="shared" si="214"/>
        <v>3</v>
      </c>
      <c r="Z473">
        <f t="shared" si="207"/>
        <v>1</v>
      </c>
      <c r="AA473">
        <f t="shared" si="215"/>
        <v>2</v>
      </c>
      <c r="AB473">
        <f t="shared" si="216"/>
        <v>3</v>
      </c>
      <c r="AC473">
        <f t="shared" si="217"/>
        <v>2.6655999999999995</v>
      </c>
      <c r="AD473">
        <f t="shared" si="218"/>
        <v>3</v>
      </c>
      <c r="AE473" t="str">
        <f t="shared" si="219"/>
        <v>Highly Suitable</v>
      </c>
      <c r="AF473" s="15">
        <f t="shared" si="220"/>
        <v>0.68799999999999994</v>
      </c>
      <c r="AG473" t="str">
        <f t="shared" si="221"/>
        <v>High</v>
      </c>
    </row>
    <row r="474" spans="1:33" x14ac:dyDescent="0.25">
      <c r="A474" t="str">
        <f>INDEX(Aquifer!A:A,MATCH(B474,Aquifer!C:C,0))</f>
        <v>uttarakhand</v>
      </c>
      <c r="B474" s="19" t="s">
        <v>626</v>
      </c>
      <c r="C474" s="12">
        <v>4.5254475815472999</v>
      </c>
      <c r="D474" s="7">
        <f>INDEX(Aquifer!L:L,MATCH(B474,Aquifer!C:C,0))*100</f>
        <v>175.98530298246118</v>
      </c>
      <c r="E474" s="7">
        <v>0</v>
      </c>
      <c r="F474" s="7">
        <v>35.897342819805431</v>
      </c>
      <c r="G474" s="1">
        <v>0.04</v>
      </c>
      <c r="H474" s="8">
        <v>98</v>
      </c>
      <c r="I474" s="8">
        <f>INDEX(Aquifer!H:H,MATCH(B474,Aquifer!C:C,0))</f>
        <v>0</v>
      </c>
      <c r="J474" s="8">
        <f>INDEX(surface_water_body!E:E,MATCH(B474,surface_water_body!A:A,0))</f>
        <v>2.4812266450986182E-3</v>
      </c>
      <c r="K474" s="8">
        <f>INDEX(Aquifer!J:J,MATCH(B474,Aquifer!C:C,0))*100</f>
        <v>4.6652489373726116</v>
      </c>
      <c r="L474" s="8">
        <f>(INDEX(Tariff!D:D,MATCH(Adaptation!A474,Tariff!A:A,0)))*100</f>
        <v>0</v>
      </c>
      <c r="N474" s="8">
        <v>16.983523042022071</v>
      </c>
      <c r="O474" s="1">
        <v>98.658546510000008</v>
      </c>
      <c r="Q474">
        <f t="shared" si="208"/>
        <v>3</v>
      </c>
      <c r="R474">
        <f t="shared" si="209"/>
        <v>2</v>
      </c>
      <c r="S474">
        <f t="shared" si="210"/>
        <v>1</v>
      </c>
      <c r="T474">
        <f t="shared" si="211"/>
        <v>2</v>
      </c>
      <c r="U474">
        <f t="shared" si="212"/>
        <v>1</v>
      </c>
      <c r="V474">
        <f t="shared" si="213"/>
        <v>1</v>
      </c>
      <c r="W474">
        <f t="shared" si="205"/>
        <v>4</v>
      </c>
      <c r="X474">
        <f t="shared" si="206"/>
        <v>1</v>
      </c>
      <c r="Y474">
        <f t="shared" si="214"/>
        <v>1</v>
      </c>
      <c r="Z474">
        <f t="shared" si="207"/>
        <v>1</v>
      </c>
      <c r="AA474">
        <f t="shared" si="215"/>
        <v>3</v>
      </c>
      <c r="AB474">
        <f t="shared" si="216"/>
        <v>4</v>
      </c>
      <c r="AC474">
        <f t="shared" si="217"/>
        <v>1.9991999999999996</v>
      </c>
      <c r="AD474">
        <f t="shared" si="218"/>
        <v>2</v>
      </c>
      <c r="AE474" t="str">
        <f t="shared" si="219"/>
        <v>Moderatly Suitable</v>
      </c>
      <c r="AF474" s="15">
        <f t="shared" si="220"/>
        <v>7.2999999999999995E-2</v>
      </c>
      <c r="AG474" t="str">
        <f t="shared" si="221"/>
        <v>Very Low</v>
      </c>
    </row>
    <row r="475" spans="1:33" x14ac:dyDescent="0.25">
      <c r="A475" t="str">
        <f>INDEX(Aquifer!A:A,MATCH(B475,Aquifer!C:C,0))</f>
        <v>jammu and kashmir</v>
      </c>
      <c r="B475" s="19" t="s">
        <v>526</v>
      </c>
      <c r="C475" s="13">
        <v>4.62</v>
      </c>
      <c r="D475" s="7">
        <f>INDEX(Aquifer!L:L,MATCH(B475,Aquifer!C:C,0))*100</f>
        <v>166.37837024780958</v>
      </c>
      <c r="E475" s="7">
        <v>13.2</v>
      </c>
      <c r="F475" s="7">
        <v>33.397920044288028</v>
      </c>
      <c r="G475" s="1">
        <v>22.28</v>
      </c>
      <c r="H475" s="8">
        <v>99</v>
      </c>
      <c r="I475" s="8">
        <f>INDEX(Aquifer!H:H,MATCH(B475,Aquifer!C:C,0))</f>
        <v>14.77</v>
      </c>
      <c r="J475" s="8">
        <f>INDEX(surface_water_body!E:E,MATCH(B475,surface_water_body!A:A,0))</f>
        <v>3.9347577435065067E-4</v>
      </c>
      <c r="K475" s="8">
        <f>INDEX(Aquifer!J:J,MATCH(B475,Aquifer!C:C,0))*100</f>
        <v>23.249490737097943</v>
      </c>
      <c r="L475" s="8">
        <f>(INDEX(Tariff!D:D,MATCH(Adaptation!A475,Tariff!A:A,0)))*100</f>
        <v>459.99999999999994</v>
      </c>
      <c r="N475" s="8">
        <v>4.0263038991134339</v>
      </c>
      <c r="O475" s="1">
        <v>90.259999999999991</v>
      </c>
      <c r="Q475">
        <f t="shared" si="208"/>
        <v>3</v>
      </c>
      <c r="R475">
        <f t="shared" si="209"/>
        <v>2</v>
      </c>
      <c r="S475">
        <f t="shared" si="210"/>
        <v>1</v>
      </c>
      <c r="T475">
        <f t="shared" si="211"/>
        <v>2</v>
      </c>
      <c r="U475">
        <f t="shared" si="212"/>
        <v>1</v>
      </c>
      <c r="V475">
        <f t="shared" si="213"/>
        <v>1</v>
      </c>
      <c r="W475">
        <f t="shared" si="205"/>
        <v>4</v>
      </c>
      <c r="X475">
        <f t="shared" si="206"/>
        <v>1</v>
      </c>
      <c r="Y475">
        <f t="shared" si="214"/>
        <v>1</v>
      </c>
      <c r="Z475">
        <f t="shared" si="207"/>
        <v>4</v>
      </c>
      <c r="AA475">
        <f t="shared" si="215"/>
        <v>1</v>
      </c>
      <c r="AB475">
        <f t="shared" si="216"/>
        <v>4</v>
      </c>
      <c r="AC475">
        <f t="shared" si="217"/>
        <v>2.0824999999999996</v>
      </c>
      <c r="AD475">
        <f t="shared" si="218"/>
        <v>2</v>
      </c>
      <c r="AE475" t="str">
        <f t="shared" si="219"/>
        <v>Moderatly Suitable</v>
      </c>
      <c r="AF475" s="15">
        <f t="shared" si="220"/>
        <v>0.11799999999999999</v>
      </c>
      <c r="AG475" t="str">
        <f t="shared" si="221"/>
        <v>Very Low</v>
      </c>
    </row>
    <row r="476" spans="1:33" x14ac:dyDescent="0.25">
      <c r="A476" t="str">
        <f>INDEX(Aquifer!A:A,MATCH(B476,Aquifer!C:C,0))</f>
        <v>madhya pradesh</v>
      </c>
      <c r="B476" s="19" t="s">
        <v>145</v>
      </c>
      <c r="C476" s="12">
        <v>5.2906306438173001</v>
      </c>
      <c r="D476" s="7">
        <f>INDEX(Aquifer!L:L,MATCH(B476,Aquifer!C:C,0))*100</f>
        <v>187.53507052538529</v>
      </c>
      <c r="E476" s="7">
        <v>71.3</v>
      </c>
      <c r="F476" s="7">
        <v>78.398804368132346</v>
      </c>
      <c r="G476" s="1">
        <v>69.510000000000005</v>
      </c>
      <c r="H476" s="8">
        <v>91</v>
      </c>
      <c r="I476" s="8">
        <f>INDEX(Aquifer!H:H,MATCH(B476,Aquifer!C:C,0))</f>
        <v>45.93</v>
      </c>
      <c r="J476" s="8">
        <f>INDEX(surface_water_body!E:E,MATCH(B476,surface_water_body!A:A,0))</f>
        <v>0</v>
      </c>
      <c r="K476" s="8">
        <f>INDEX(Aquifer!J:J,MATCH(B476,Aquifer!C:C,0))*100</f>
        <v>50.852066249967933</v>
      </c>
      <c r="L476" s="8">
        <f>(INDEX(Tariff!D:D,MATCH(Adaptation!A658,Tariff!A:A,0)))*100</f>
        <v>0</v>
      </c>
      <c r="N476" s="8">
        <v>7.8</v>
      </c>
      <c r="O476" s="1">
        <v>71.400000000000006</v>
      </c>
      <c r="Q476">
        <f t="shared" si="208"/>
        <v>4</v>
      </c>
      <c r="R476">
        <f t="shared" si="209"/>
        <v>3</v>
      </c>
      <c r="S476">
        <f t="shared" si="210"/>
        <v>3</v>
      </c>
      <c r="T476">
        <f t="shared" si="211"/>
        <v>4</v>
      </c>
      <c r="U476">
        <f t="shared" si="212"/>
        <v>3</v>
      </c>
      <c r="V476">
        <f t="shared" si="213"/>
        <v>1</v>
      </c>
      <c r="W476">
        <f t="shared" si="205"/>
        <v>4</v>
      </c>
      <c r="X476">
        <f t="shared" si="206"/>
        <v>1</v>
      </c>
      <c r="Y476">
        <f t="shared" si="214"/>
        <v>3</v>
      </c>
      <c r="Z476">
        <f t="shared" si="207"/>
        <v>1</v>
      </c>
      <c r="AA476">
        <f t="shared" si="215"/>
        <v>2</v>
      </c>
      <c r="AB476">
        <f t="shared" si="216"/>
        <v>3</v>
      </c>
      <c r="AC476">
        <f t="shared" si="217"/>
        <v>2.6655999999999995</v>
      </c>
      <c r="AD476">
        <f t="shared" si="218"/>
        <v>3</v>
      </c>
      <c r="AE476" t="str">
        <f t="shared" si="219"/>
        <v>Highly Suitable</v>
      </c>
      <c r="AF476" s="15">
        <f t="shared" si="220"/>
        <v>0.68799999999999994</v>
      </c>
      <c r="AG476" t="str">
        <f t="shared" si="221"/>
        <v>High</v>
      </c>
    </row>
    <row r="477" spans="1:33" x14ac:dyDescent="0.25">
      <c r="A477" t="str">
        <f>INDEX(Aquifer!A:A,MATCH(B477,Aquifer!C:C,0))</f>
        <v>andhra pradesh</v>
      </c>
      <c r="B477" s="19" t="s">
        <v>86</v>
      </c>
      <c r="C477" s="12">
        <v>5.2272580572854999</v>
      </c>
      <c r="D477" s="7">
        <f>INDEX(Aquifer!L:L,MATCH(B477,Aquifer!C:C,0))*100</f>
        <v>102.04277089870013</v>
      </c>
      <c r="E477" s="7">
        <v>26.8</v>
      </c>
      <c r="F477" s="7">
        <v>55.76290955359984</v>
      </c>
      <c r="G477" s="1">
        <v>44.64</v>
      </c>
      <c r="H477" s="8">
        <v>99</v>
      </c>
      <c r="I477" s="8">
        <f>INDEX(Aquifer!H:H,MATCH(B477,Aquifer!C:C,0))</f>
        <v>32.450000000000003</v>
      </c>
      <c r="J477" s="8">
        <f>INDEX(surface_water_body!E:E,MATCH(B477,surface_water_body!A:A,0))</f>
        <v>2.19754724548309</v>
      </c>
      <c r="K477" s="8">
        <f>INDEX(Aquifer!J:J,MATCH(B477,Aquifer!C:C,0))*100</f>
        <v>32.469689854700043</v>
      </c>
      <c r="L477" s="8">
        <f>(INDEX(Tariff!D:D,MATCH(Adaptation!A477,Tariff!A:A,0)))*100</f>
        <v>0</v>
      </c>
      <c r="N477" s="8">
        <v>8</v>
      </c>
      <c r="O477" s="1">
        <v>84.39</v>
      </c>
      <c r="Q477">
        <f t="shared" si="208"/>
        <v>3</v>
      </c>
      <c r="R477">
        <f t="shared" si="209"/>
        <v>1</v>
      </c>
      <c r="S477">
        <f t="shared" si="210"/>
        <v>2</v>
      </c>
      <c r="T477">
        <f t="shared" si="211"/>
        <v>3</v>
      </c>
      <c r="U477">
        <f t="shared" si="212"/>
        <v>2</v>
      </c>
      <c r="V477">
        <f t="shared" si="213"/>
        <v>1</v>
      </c>
      <c r="W477">
        <f t="shared" si="205"/>
        <v>4</v>
      </c>
      <c r="X477">
        <f t="shared" si="206"/>
        <v>2</v>
      </c>
      <c r="Y477">
        <f t="shared" si="214"/>
        <v>2</v>
      </c>
      <c r="Z477">
        <f t="shared" si="207"/>
        <v>1</v>
      </c>
      <c r="AA477">
        <f t="shared" si="215"/>
        <v>2</v>
      </c>
      <c r="AB477">
        <f t="shared" si="216"/>
        <v>4</v>
      </c>
      <c r="AC477">
        <f t="shared" si="217"/>
        <v>2.2491000000000003</v>
      </c>
      <c r="AD477">
        <f t="shared" si="218"/>
        <v>2</v>
      </c>
      <c r="AE477" t="str">
        <f t="shared" si="219"/>
        <v>Moderatly Suitable</v>
      </c>
      <c r="AF477" s="15">
        <f t="shared" si="220"/>
        <v>0.28899999999999998</v>
      </c>
      <c r="AG477" t="str">
        <f t="shared" si="221"/>
        <v>Low</v>
      </c>
    </row>
    <row r="478" spans="1:33" x14ac:dyDescent="0.25">
      <c r="A478" t="str">
        <f>INDEX(Aquifer!A:A,MATCH(B478,Aquifer!C:C,0))</f>
        <v>rajasthan</v>
      </c>
      <c r="B478" s="19" t="s">
        <v>581</v>
      </c>
      <c r="C478" s="12">
        <v>4.9047409193313003</v>
      </c>
      <c r="D478" s="7">
        <f>INDEX(Aquifer!L:L,MATCH(B478,Aquifer!C:C,0))*100</f>
        <v>177.42465463958374</v>
      </c>
      <c r="E478" s="7">
        <v>42.4</v>
      </c>
      <c r="F478" s="7">
        <v>72.000863084964237</v>
      </c>
      <c r="G478" s="1">
        <v>57.52</v>
      </c>
      <c r="H478" s="8">
        <v>100</v>
      </c>
      <c r="I478" s="8">
        <f>INDEX(Aquifer!H:H,MATCH(B478,Aquifer!C:C,0))</f>
        <v>128.5</v>
      </c>
      <c r="J478" s="8">
        <f>INDEX(surface_water_body!E:E,MATCH(B478,surface_water_body!A:A,0))</f>
        <v>0.15171188067277822</v>
      </c>
      <c r="K478" s="8">
        <f>INDEX(Aquifer!J:J,MATCH(B478,Aquifer!C:C,0))*100</f>
        <v>45.974847960829266</v>
      </c>
      <c r="L478" s="8">
        <f>(INDEX(Tariff!D:D,MATCH(Adaptation!A478,Tariff!A:A,0)))*100</f>
        <v>0</v>
      </c>
      <c r="N478" s="8">
        <v>7.14</v>
      </c>
      <c r="O478" s="1">
        <v>80.311236280000003</v>
      </c>
      <c r="Q478">
        <f t="shared" si="208"/>
        <v>3</v>
      </c>
      <c r="R478">
        <f t="shared" si="209"/>
        <v>2</v>
      </c>
      <c r="S478">
        <f t="shared" si="210"/>
        <v>2</v>
      </c>
      <c r="T478">
        <f t="shared" si="211"/>
        <v>4</v>
      </c>
      <c r="U478">
        <f t="shared" si="212"/>
        <v>3</v>
      </c>
      <c r="V478">
        <f t="shared" si="213"/>
        <v>1</v>
      </c>
      <c r="W478">
        <f t="shared" si="205"/>
        <v>1</v>
      </c>
      <c r="X478">
        <f t="shared" si="206"/>
        <v>1</v>
      </c>
      <c r="Y478">
        <f t="shared" si="214"/>
        <v>2</v>
      </c>
      <c r="Z478">
        <f t="shared" si="207"/>
        <v>1</v>
      </c>
      <c r="AA478">
        <f t="shared" si="215"/>
        <v>2</v>
      </c>
      <c r="AB478">
        <f t="shared" si="216"/>
        <v>4</v>
      </c>
      <c r="AC478">
        <f t="shared" si="217"/>
        <v>2.1657999999999999</v>
      </c>
      <c r="AD478">
        <f t="shared" si="218"/>
        <v>2</v>
      </c>
      <c r="AE478" t="str">
        <f t="shared" si="219"/>
        <v>Moderatly Suitable</v>
      </c>
      <c r="AF478" s="15">
        <f t="shared" si="220"/>
        <v>0.182</v>
      </c>
      <c r="AG478" t="str">
        <f t="shared" si="221"/>
        <v>Very Low</v>
      </c>
    </row>
    <row r="479" spans="1:33" x14ac:dyDescent="0.25">
      <c r="A479" t="str">
        <f>INDEX(Aquifer!A:A,MATCH(B479,Aquifer!C:C,0))</f>
        <v>uttar pradesh</v>
      </c>
      <c r="B479" s="19" t="s">
        <v>418</v>
      </c>
      <c r="C479" s="13">
        <v>4.87</v>
      </c>
      <c r="D479" s="7">
        <f>INDEX(Aquifer!L:L,MATCH(B479,Aquifer!C:C,0))*100</f>
        <v>177.42465463958374</v>
      </c>
      <c r="E479" s="7">
        <v>42.4</v>
      </c>
      <c r="F479" s="7">
        <v>76.26460083019596</v>
      </c>
      <c r="G479" s="1">
        <v>73.53</v>
      </c>
      <c r="H479" s="8">
        <v>11</v>
      </c>
      <c r="I479" s="8">
        <f>INDEX(Aquifer!H:H,MATCH(B479,Aquifer!C:C,0))</f>
        <v>78.63</v>
      </c>
      <c r="J479" s="8">
        <f>INDEX(surface_water_body!E:E,MATCH(B479,surface_water_body!A:A,0))</f>
        <v>7.3058678776607267E-2</v>
      </c>
      <c r="K479" s="8">
        <f>INDEX(Aquifer!J:J,MATCH(B479,Aquifer!C:C,0))*100</f>
        <v>45.974847960829266</v>
      </c>
      <c r="L479" s="8">
        <f>(INDEX(Tariff!D:D,MATCH(Adaptation!A479,Tariff!A:A,0)))*100</f>
        <v>67.5</v>
      </c>
      <c r="N479" s="8">
        <v>6.8</v>
      </c>
      <c r="O479" s="1">
        <v>97.026577138999997</v>
      </c>
      <c r="Q479">
        <f t="shared" si="208"/>
        <v>3</v>
      </c>
      <c r="R479">
        <f t="shared" si="209"/>
        <v>2</v>
      </c>
      <c r="S479">
        <f t="shared" si="210"/>
        <v>2</v>
      </c>
      <c r="T479">
        <f t="shared" si="211"/>
        <v>4</v>
      </c>
      <c r="U479">
        <f t="shared" si="212"/>
        <v>3</v>
      </c>
      <c r="V479">
        <f t="shared" si="213"/>
        <v>4</v>
      </c>
      <c r="W479">
        <f t="shared" si="205"/>
        <v>2</v>
      </c>
      <c r="X479">
        <f t="shared" si="206"/>
        <v>1</v>
      </c>
      <c r="Y479">
        <f t="shared" si="214"/>
        <v>2</v>
      </c>
      <c r="Z479">
        <f t="shared" si="207"/>
        <v>1</v>
      </c>
      <c r="AA479">
        <f t="shared" si="215"/>
        <v>2</v>
      </c>
      <c r="AB479">
        <f t="shared" si="216"/>
        <v>4</v>
      </c>
      <c r="AC479">
        <f t="shared" si="217"/>
        <v>2.4990000000000001</v>
      </c>
      <c r="AD479">
        <f t="shared" si="218"/>
        <v>2</v>
      </c>
      <c r="AE479" t="str">
        <f t="shared" si="219"/>
        <v>Moderatly Suitable</v>
      </c>
      <c r="AF479" s="15">
        <f t="shared" si="220"/>
        <v>0.53500000000000003</v>
      </c>
      <c r="AG479" t="str">
        <f t="shared" si="221"/>
        <v>Moderate</v>
      </c>
    </row>
    <row r="480" spans="1:33" x14ac:dyDescent="0.25">
      <c r="A480" t="str">
        <f>INDEX(Aquifer!A:A,MATCH(B480,Aquifer!C:C,0))</f>
        <v>rajasthan</v>
      </c>
      <c r="B480" s="19" t="s">
        <v>502</v>
      </c>
      <c r="C480" s="12">
        <v>5.3001263011131003</v>
      </c>
      <c r="D480" s="7">
        <f>INDEX(Aquifer!L:L,MATCH(B480,Aquifer!C:C,0))*100</f>
        <v>157.71119418247449</v>
      </c>
      <c r="E480" s="7">
        <v>43</v>
      </c>
      <c r="F480" s="7">
        <v>63.048486472006424</v>
      </c>
      <c r="G480" s="1">
        <v>87.33</v>
      </c>
      <c r="H480" s="8">
        <v>98</v>
      </c>
      <c r="I480" s="8">
        <f>INDEX(Aquifer!H:H,MATCH(B480,Aquifer!C:C,0))</f>
        <v>101.98</v>
      </c>
      <c r="J480" s="8">
        <f>INDEX(surface_water_body!E:E,MATCH(B480,surface_water_body!A:A,0))</f>
        <v>9.033607698027101</v>
      </c>
      <c r="K480" s="8">
        <f>INDEX(Aquifer!J:J,MATCH(B480,Aquifer!C:C,0))*100</f>
        <v>66.061106638549887</v>
      </c>
      <c r="L480" s="8">
        <f>(INDEX(Tariff!D:D,MATCH(Adaptation!A619,Tariff!A:A,0)))*100</f>
        <v>167</v>
      </c>
      <c r="N480" s="8">
        <v>7.3</v>
      </c>
      <c r="O480" s="1">
        <v>61.919129510000005</v>
      </c>
      <c r="Q480">
        <f t="shared" si="208"/>
        <v>4</v>
      </c>
      <c r="R480">
        <f t="shared" si="209"/>
        <v>2</v>
      </c>
      <c r="S480">
        <f t="shared" si="210"/>
        <v>2</v>
      </c>
      <c r="T480">
        <f t="shared" si="211"/>
        <v>3</v>
      </c>
      <c r="U480">
        <f t="shared" si="212"/>
        <v>4</v>
      </c>
      <c r="V480">
        <f t="shared" si="213"/>
        <v>1</v>
      </c>
      <c r="W480">
        <f t="shared" si="205"/>
        <v>1</v>
      </c>
      <c r="X480">
        <f t="shared" si="206"/>
        <v>4</v>
      </c>
      <c r="Y480">
        <f t="shared" si="214"/>
        <v>3</v>
      </c>
      <c r="Z480">
        <f t="shared" si="207"/>
        <v>3</v>
      </c>
      <c r="AA480">
        <f t="shared" si="215"/>
        <v>2</v>
      </c>
      <c r="AB480">
        <f t="shared" si="216"/>
        <v>3</v>
      </c>
      <c r="AC480">
        <f t="shared" si="217"/>
        <v>2.6655999999999995</v>
      </c>
      <c r="AD480">
        <f t="shared" si="218"/>
        <v>3</v>
      </c>
      <c r="AE480" t="str">
        <f t="shared" si="219"/>
        <v>Highly Suitable</v>
      </c>
      <c r="AF480" s="15">
        <f t="shared" si="220"/>
        <v>0.68799999999999994</v>
      </c>
      <c r="AG480" t="str">
        <f t="shared" si="221"/>
        <v>High</v>
      </c>
    </row>
    <row r="481" spans="1:33" x14ac:dyDescent="0.25">
      <c r="A481" t="str">
        <f>INDEX(Aquifer!A:A,MATCH(B481,Aquifer!C:C,0))</f>
        <v>tamil nadu</v>
      </c>
      <c r="B481" s="19" t="s">
        <v>532</v>
      </c>
      <c r="C481" s="12">
        <v>5.4428653440278998</v>
      </c>
      <c r="D481" s="7">
        <f>INDEX(Aquifer!L:L,MATCH(B481,Aquifer!C:C,0))*100</f>
        <v>167.1790933936862</v>
      </c>
      <c r="E481" s="7">
        <v>90.3</v>
      </c>
      <c r="F481" s="7">
        <v>57.968899009361451</v>
      </c>
      <c r="G481" s="1">
        <v>18.48</v>
      </c>
      <c r="H481" s="8">
        <v>85</v>
      </c>
      <c r="I481" s="8">
        <f>INDEX(Aquifer!H:H,MATCH(B481,Aquifer!C:C,0))</f>
        <v>102.85</v>
      </c>
      <c r="J481" s="8">
        <f>INDEX(surface_water_body!E:E,MATCH(B481,surface_water_body!A:A,0))</f>
        <v>38.693891174154324</v>
      </c>
      <c r="K481" s="8">
        <f>INDEX(Aquifer!J:J,MATCH(B481,Aquifer!C:C,0))*100</f>
        <v>58.27849860300244</v>
      </c>
      <c r="L481" s="8">
        <f>(INDEX(Tariff!D:D,MATCH(Adaptation!A602,Tariff!A:A,0)))*100</f>
        <v>167</v>
      </c>
      <c r="N481" s="8">
        <v>5.5</v>
      </c>
      <c r="O481" s="1">
        <v>93.315100380000004</v>
      </c>
      <c r="Q481">
        <f t="shared" si="208"/>
        <v>4</v>
      </c>
      <c r="R481">
        <f t="shared" si="209"/>
        <v>2</v>
      </c>
      <c r="S481">
        <f t="shared" si="210"/>
        <v>4</v>
      </c>
      <c r="T481">
        <f t="shared" si="211"/>
        <v>3</v>
      </c>
      <c r="U481">
        <f t="shared" si="212"/>
        <v>1</v>
      </c>
      <c r="V481">
        <f t="shared" si="213"/>
        <v>1</v>
      </c>
      <c r="W481">
        <f t="shared" si="205"/>
        <v>1</v>
      </c>
      <c r="X481">
        <f t="shared" si="206"/>
        <v>4</v>
      </c>
      <c r="Y481">
        <f t="shared" si="214"/>
        <v>3</v>
      </c>
      <c r="Z481">
        <f t="shared" si="207"/>
        <v>3</v>
      </c>
      <c r="AA481">
        <f t="shared" si="215"/>
        <v>2</v>
      </c>
      <c r="AB481">
        <f t="shared" si="216"/>
        <v>4</v>
      </c>
      <c r="AC481">
        <f t="shared" si="217"/>
        <v>2.6655999999999995</v>
      </c>
      <c r="AD481">
        <f t="shared" si="218"/>
        <v>3</v>
      </c>
      <c r="AE481" t="str">
        <f t="shared" si="219"/>
        <v>Highly Suitable</v>
      </c>
      <c r="AF481" s="15">
        <f t="shared" si="220"/>
        <v>0.68799999999999994</v>
      </c>
      <c r="AG481" t="str">
        <f t="shared" si="221"/>
        <v>High</v>
      </c>
    </row>
    <row r="482" spans="1:33" x14ac:dyDescent="0.25">
      <c r="A482" t="str">
        <f>INDEX(Aquifer!A:A,MATCH(B482,Aquifer!C:C,0))</f>
        <v>uttar pradesh</v>
      </c>
      <c r="B482" s="19" t="s">
        <v>576</v>
      </c>
      <c r="C482" s="12">
        <v>4.8933901059218003</v>
      </c>
      <c r="D482" s="7">
        <f>INDEX(Aquifer!L:L,MATCH(B482,Aquifer!C:C,0))*100</f>
        <v>153.62988855687735</v>
      </c>
      <c r="E482" s="7">
        <v>82.8</v>
      </c>
      <c r="F482" s="7">
        <v>79.375138981543259</v>
      </c>
      <c r="G482" s="1">
        <v>59.9</v>
      </c>
      <c r="H482" s="8">
        <v>36</v>
      </c>
      <c r="I482" s="8">
        <f>INDEX(Aquifer!H:H,MATCH(B482,Aquifer!C:C,0))</f>
        <v>71.42</v>
      </c>
      <c r="J482" s="8">
        <f>INDEX(surface_water_body!E:E,MATCH(B482,surface_water_body!A:A,0))</f>
        <v>8.8087659864326831E-2</v>
      </c>
      <c r="K482" s="8">
        <f>INDEX(Aquifer!J:J,MATCH(B482,Aquifer!C:C,0))*100</f>
        <v>80.542672737400395</v>
      </c>
      <c r="L482" s="8">
        <f>(INDEX(Tariff!D:D,MATCH(Adaptation!A393,Tariff!A:A,0)))*100</f>
        <v>0</v>
      </c>
      <c r="N482" s="8">
        <v>5.53</v>
      </c>
      <c r="O482" s="1">
        <v>76.288895920000002</v>
      </c>
      <c r="Q482">
        <f t="shared" si="208"/>
        <v>3</v>
      </c>
      <c r="R482">
        <f t="shared" si="209"/>
        <v>2</v>
      </c>
      <c r="S482">
        <f t="shared" si="210"/>
        <v>4</v>
      </c>
      <c r="T482">
        <f t="shared" si="211"/>
        <v>4</v>
      </c>
      <c r="U482">
        <f t="shared" si="212"/>
        <v>3</v>
      </c>
      <c r="V482">
        <f t="shared" si="213"/>
        <v>3</v>
      </c>
      <c r="W482">
        <f t="shared" si="205"/>
        <v>2</v>
      </c>
      <c r="X482">
        <f t="shared" si="206"/>
        <v>1</v>
      </c>
      <c r="Y482">
        <f t="shared" si="214"/>
        <v>4</v>
      </c>
      <c r="Z482">
        <f t="shared" si="207"/>
        <v>1</v>
      </c>
      <c r="AA482">
        <f t="shared" si="215"/>
        <v>2</v>
      </c>
      <c r="AB482">
        <f t="shared" si="216"/>
        <v>3</v>
      </c>
      <c r="AC482">
        <f t="shared" si="217"/>
        <v>2.6655999999999995</v>
      </c>
      <c r="AD482">
        <f t="shared" si="218"/>
        <v>3</v>
      </c>
      <c r="AE482" t="str">
        <f t="shared" si="219"/>
        <v>Highly Suitable</v>
      </c>
      <c r="AF482" s="15">
        <f t="shared" si="220"/>
        <v>0.68799999999999994</v>
      </c>
      <c r="AG482" t="str">
        <f t="shared" si="221"/>
        <v>High</v>
      </c>
    </row>
    <row r="483" spans="1:33" x14ac:dyDescent="0.25">
      <c r="A483" t="str">
        <f>INDEX(Aquifer!A:A,MATCH(B483,Aquifer!C:C,0))</f>
        <v>west bengal</v>
      </c>
      <c r="B483" s="19" t="s">
        <v>311</v>
      </c>
      <c r="C483" s="12">
        <v>4.7435687502741004</v>
      </c>
      <c r="D483" s="7">
        <f>INDEX(Aquifer!L:L,MATCH(B483,Aquifer!C:C,0))*100</f>
        <v>186.08728273102412</v>
      </c>
      <c r="E483" s="7">
        <v>32.200000000000003</v>
      </c>
      <c r="F483" s="7">
        <v>45.480323503304071</v>
      </c>
      <c r="G483" s="1">
        <v>17.28</v>
      </c>
      <c r="H483" s="8">
        <v>3</v>
      </c>
      <c r="I483" s="8">
        <f>INDEX(Aquifer!H:H,MATCH(B483,Aquifer!C:C,0))</f>
        <v>21.55</v>
      </c>
      <c r="J483" s="8">
        <f>INDEX(surface_water_body!E:E,MATCH(B483,surface_water_body!A:A,0))</f>
        <v>7.5070071855972138</v>
      </c>
      <c r="K483" s="8">
        <f>INDEX(Aquifer!J:J,MATCH(B483,Aquifer!C:C,0))*100</f>
        <v>57.666791658253771</v>
      </c>
      <c r="L483" s="8">
        <f>(INDEX(Tariff!D:D,MATCH(Adaptation!A235,Tariff!A:A,0)))*100</f>
        <v>0</v>
      </c>
      <c r="N483" s="8">
        <v>3.73</v>
      </c>
      <c r="O483" s="1">
        <v>99.726590760999997</v>
      </c>
      <c r="Q483">
        <f t="shared" si="208"/>
        <v>3</v>
      </c>
      <c r="R483">
        <f t="shared" si="209"/>
        <v>3</v>
      </c>
      <c r="S483">
        <f t="shared" si="210"/>
        <v>2</v>
      </c>
      <c r="T483">
        <f t="shared" si="211"/>
        <v>2</v>
      </c>
      <c r="U483">
        <f t="shared" si="212"/>
        <v>1</v>
      </c>
      <c r="V483">
        <f t="shared" si="213"/>
        <v>4</v>
      </c>
      <c r="W483">
        <f t="shared" si="205"/>
        <v>4</v>
      </c>
      <c r="X483">
        <f t="shared" si="206"/>
        <v>4</v>
      </c>
      <c r="Y483">
        <f t="shared" si="214"/>
        <v>3</v>
      </c>
      <c r="Z483">
        <f t="shared" si="207"/>
        <v>1</v>
      </c>
      <c r="AA483">
        <f t="shared" si="215"/>
        <v>1</v>
      </c>
      <c r="AB483">
        <f t="shared" si="216"/>
        <v>4</v>
      </c>
      <c r="AC483">
        <f t="shared" si="217"/>
        <v>2.6655999999999995</v>
      </c>
      <c r="AD483">
        <f t="shared" si="218"/>
        <v>3</v>
      </c>
      <c r="AE483" t="str">
        <f t="shared" si="219"/>
        <v>Highly Suitable</v>
      </c>
      <c r="AF483" s="15">
        <f t="shared" si="220"/>
        <v>0.68799999999999994</v>
      </c>
      <c r="AG483" t="str">
        <f t="shared" si="221"/>
        <v>High</v>
      </c>
    </row>
    <row r="484" spans="1:33" x14ac:dyDescent="0.25">
      <c r="A484" t="str">
        <f>INDEX(Aquifer!A:A,MATCH(B484,Aquifer!C:C,0))</f>
        <v>maharashtra</v>
      </c>
      <c r="B484" s="19" t="s">
        <v>47</v>
      </c>
      <c r="C484" s="12">
        <v>5.2986301130982003</v>
      </c>
      <c r="D484" s="7">
        <f>INDEX(Aquifer!L:L,MATCH(B484,Aquifer!C:C,0))*100</f>
        <v>116.30804077010193</v>
      </c>
      <c r="E484" s="7">
        <v>15.5</v>
      </c>
      <c r="F484" s="7">
        <v>65.914644351464432</v>
      </c>
      <c r="G484" s="1">
        <v>80.010000000000005</v>
      </c>
      <c r="H484" s="8">
        <v>100</v>
      </c>
      <c r="I484" s="8">
        <f>INDEX(Aquifer!H:H,MATCH(B484,Aquifer!C:C,0))</f>
        <v>32.369999999999997</v>
      </c>
      <c r="J484" s="8">
        <f>INDEX(surface_water_body!E:E,MATCH(B484,surface_water_body!A:A,0))</f>
        <v>1.2162711646875783</v>
      </c>
      <c r="K484" s="8">
        <f>INDEX(Aquifer!J:J,MATCH(B484,Aquifer!C:C,0))*100</f>
        <v>68.376730229406633</v>
      </c>
      <c r="L484" s="8">
        <f>(INDEX(Tariff!D:D,MATCH(Adaptation!A428,Tariff!A:A,0)))*100</f>
        <v>135</v>
      </c>
      <c r="N484" s="8">
        <v>9.07</v>
      </c>
      <c r="O484" s="1">
        <v>80.59</v>
      </c>
      <c r="Q484">
        <f t="shared" si="208"/>
        <v>4</v>
      </c>
      <c r="R484">
        <f t="shared" si="209"/>
        <v>1</v>
      </c>
      <c r="S484">
        <f t="shared" si="210"/>
        <v>1</v>
      </c>
      <c r="T484">
        <f t="shared" si="211"/>
        <v>3</v>
      </c>
      <c r="U484">
        <f t="shared" si="212"/>
        <v>4</v>
      </c>
      <c r="V484">
        <f t="shared" si="213"/>
        <v>1</v>
      </c>
      <c r="W484">
        <f t="shared" si="205"/>
        <v>4</v>
      </c>
      <c r="X484">
        <f t="shared" si="206"/>
        <v>2</v>
      </c>
      <c r="Y484">
        <f t="shared" si="214"/>
        <v>3</v>
      </c>
      <c r="Z484">
        <f t="shared" si="207"/>
        <v>2</v>
      </c>
      <c r="AA484">
        <f t="shared" si="215"/>
        <v>2</v>
      </c>
      <c r="AB484">
        <f t="shared" si="216"/>
        <v>4</v>
      </c>
      <c r="AC484">
        <f t="shared" si="217"/>
        <v>2.5823000000000005</v>
      </c>
      <c r="AD484">
        <f t="shared" si="218"/>
        <v>3</v>
      </c>
      <c r="AE484" t="str">
        <f t="shared" si="219"/>
        <v>Highly Suitable</v>
      </c>
      <c r="AF484" s="15">
        <f t="shared" si="220"/>
        <v>0.68700000000000006</v>
      </c>
      <c r="AG484" t="str">
        <f t="shared" si="221"/>
        <v>High</v>
      </c>
    </row>
    <row r="485" spans="1:33" x14ac:dyDescent="0.25">
      <c r="A485" t="str">
        <f>INDEX(Aquifer!A:A,MATCH(B485,Aquifer!C:C,0))</f>
        <v>west bengal</v>
      </c>
      <c r="B485" s="19" t="s">
        <v>606</v>
      </c>
      <c r="C485" s="13">
        <v>4.8</v>
      </c>
      <c r="D485" s="7">
        <f>INDEX(Aquifer!L:L,MATCH(B485,Aquifer!C:C,0))*100</f>
        <v>186.38777264990262</v>
      </c>
      <c r="E485" s="7">
        <v>4.8</v>
      </c>
      <c r="F485" s="7">
        <v>43.420628824855676</v>
      </c>
      <c r="G485" s="1">
        <v>58.5</v>
      </c>
      <c r="H485" s="8">
        <v>98</v>
      </c>
      <c r="I485" s="8">
        <f>INDEX(Aquifer!H:H,MATCH(B485,Aquifer!C:C,0))</f>
        <v>36.270000000000003</v>
      </c>
      <c r="J485" s="8">
        <f>INDEX(surface_water_body!E:E,MATCH(B485,surface_water_body!A:A,0))</f>
        <v>1.2259861519104032</v>
      </c>
      <c r="K485" s="8">
        <f>INDEX(Aquifer!J:J,MATCH(B485,Aquifer!C:C,0))*100</f>
        <v>71.845514556448151</v>
      </c>
      <c r="L485" s="8">
        <f>(INDEX(Tariff!D:D,MATCH(Adaptation!A485,Tariff!A:A,0)))*100</f>
        <v>0</v>
      </c>
      <c r="N485" s="8">
        <v>14.23</v>
      </c>
      <c r="O485" s="1">
        <v>99.627254381</v>
      </c>
      <c r="Q485">
        <f t="shared" si="208"/>
        <v>3</v>
      </c>
      <c r="R485">
        <f t="shared" si="209"/>
        <v>3</v>
      </c>
      <c r="S485">
        <f t="shared" si="210"/>
        <v>1</v>
      </c>
      <c r="T485">
        <f t="shared" si="211"/>
        <v>2</v>
      </c>
      <c r="U485">
        <f t="shared" si="212"/>
        <v>3</v>
      </c>
      <c r="V485">
        <f t="shared" si="213"/>
        <v>1</v>
      </c>
      <c r="W485">
        <f t="shared" si="205"/>
        <v>4</v>
      </c>
      <c r="X485">
        <f t="shared" si="206"/>
        <v>2</v>
      </c>
      <c r="Y485">
        <f t="shared" si="214"/>
        <v>3</v>
      </c>
      <c r="Z485">
        <f t="shared" si="207"/>
        <v>1</v>
      </c>
      <c r="AA485">
        <f t="shared" si="215"/>
        <v>3</v>
      </c>
      <c r="AB485">
        <f t="shared" si="216"/>
        <v>4</v>
      </c>
      <c r="AC485">
        <f t="shared" si="217"/>
        <v>2.4990000000000001</v>
      </c>
      <c r="AD485">
        <f t="shared" si="218"/>
        <v>2</v>
      </c>
      <c r="AE485" t="str">
        <f t="shared" si="219"/>
        <v>Moderatly Suitable</v>
      </c>
      <c r="AF485" s="15">
        <f t="shared" si="220"/>
        <v>0.53500000000000003</v>
      </c>
      <c r="AG485" t="str">
        <f t="shared" si="221"/>
        <v>Moderate</v>
      </c>
    </row>
    <row r="486" spans="1:33" x14ac:dyDescent="0.25">
      <c r="A486" t="str">
        <f>INDEX(Aquifer!A:A,MATCH(B486,Aquifer!C:C,0))</f>
        <v>andhra pradesh</v>
      </c>
      <c r="B486" s="19" t="s">
        <v>281</v>
      </c>
      <c r="C486" s="12">
        <v>5.1407049237007003</v>
      </c>
      <c r="D486" s="7">
        <f>INDEX(Aquifer!L:L,MATCH(B486,Aquifer!C:C,0))*100</f>
        <v>159.04023707514136</v>
      </c>
      <c r="E486" s="7">
        <v>55.4</v>
      </c>
      <c r="F486" s="7">
        <v>63.033873343151704</v>
      </c>
      <c r="G486" s="1">
        <v>13.87</v>
      </c>
      <c r="H486" s="8">
        <v>98</v>
      </c>
      <c r="I486" s="8">
        <f>INDEX(Aquifer!H:H,MATCH(B486,Aquifer!C:C,0))</f>
        <v>25.63</v>
      </c>
      <c r="J486" s="8">
        <f>INDEX(surface_water_body!E:E,MATCH(B486,surface_water_body!A:A,0))</f>
        <v>8.4598900459425792</v>
      </c>
      <c r="K486" s="8">
        <f>INDEX(Aquifer!J:J,MATCH(B486,Aquifer!C:C,0))*100</f>
        <v>52.775492890208589</v>
      </c>
      <c r="L486" s="8">
        <f>(INDEX(Tariff!D:D,MATCH(Adaptation!A344,Tariff!A:A,0)))*100</f>
        <v>60</v>
      </c>
      <c r="N486" s="8">
        <v>6</v>
      </c>
      <c r="O486" s="1">
        <v>91.47999999999999</v>
      </c>
      <c r="Q486">
        <f t="shared" si="208"/>
        <v>3</v>
      </c>
      <c r="R486">
        <f t="shared" si="209"/>
        <v>2</v>
      </c>
      <c r="S486">
        <f t="shared" si="210"/>
        <v>3</v>
      </c>
      <c r="T486">
        <f t="shared" si="211"/>
        <v>3</v>
      </c>
      <c r="U486">
        <f t="shared" si="212"/>
        <v>1</v>
      </c>
      <c r="V486">
        <f t="shared" si="213"/>
        <v>1</v>
      </c>
      <c r="W486">
        <f t="shared" si="205"/>
        <v>4</v>
      </c>
      <c r="X486">
        <f t="shared" si="206"/>
        <v>4</v>
      </c>
      <c r="Y486">
        <f t="shared" si="214"/>
        <v>3</v>
      </c>
      <c r="Z486">
        <f t="shared" si="207"/>
        <v>1</v>
      </c>
      <c r="AA486">
        <f t="shared" si="215"/>
        <v>2</v>
      </c>
      <c r="AB486">
        <f t="shared" si="216"/>
        <v>4</v>
      </c>
      <c r="AC486">
        <f t="shared" ref="AC486:AC517" si="222">0.0833*Q486+R486*0.0833+S486*0.0833+T486*0.0833+V486*0.0833+W486*0.0833+X486*0.0833+Y486*0.0833+Z486*0.0833+U486*0.0833+AA486*0.0833+AB486*0.0833</f>
        <v>2.5823</v>
      </c>
      <c r="AD486">
        <f t="shared" ref="AD486:AD517" si="223">IF(AC486&lt;=1.5,1,IF(AC486&lt;=2.5,2,IF(AC486&lt;3.5,3,4)))</f>
        <v>3</v>
      </c>
      <c r="AE486" t="str">
        <f t="shared" si="219"/>
        <v>Highly Suitable</v>
      </c>
      <c r="AF486" s="15">
        <f t="shared" ref="AF486:AF517" si="224">_xlfn.PERCENTRANK.INC(AC:AC,AC486)</f>
        <v>0.61599999999999999</v>
      </c>
      <c r="AG486" t="str">
        <f t="shared" ref="AG486:AG517" si="225">IF(AF486&gt;0.8, "Very High", IF(AND(AF486&lt;=0.8,AF486&gt;0.6), "High", IF(AND(AF486&lt;=0.6, AF486&gt;0.4),"Moderate",IF(AND(AF486&lt;=0.4, AF486&gt;0.2),"Low", "Very Low"))))</f>
        <v>High</v>
      </c>
    </row>
    <row r="487" spans="1:33" x14ac:dyDescent="0.25">
      <c r="A487" t="str">
        <f>INDEX(Aquifer!A:A,MATCH(B487,Aquifer!C:C,0))</f>
        <v>odisha</v>
      </c>
      <c r="B487" s="19" t="s">
        <v>354</v>
      </c>
      <c r="C487" s="12">
        <v>4.9533326501010997</v>
      </c>
      <c r="D487" s="7">
        <f>INDEX(Aquifer!L:L,MATCH(B487,Aquifer!C:C,0))*100</f>
        <v>126.63142727251713</v>
      </c>
      <c r="E487" s="7">
        <v>60.4</v>
      </c>
      <c r="F487" s="7">
        <v>35.940233907357957</v>
      </c>
      <c r="G487" s="1">
        <v>15.93</v>
      </c>
      <c r="H487" s="8">
        <v>42</v>
      </c>
      <c r="I487" s="8">
        <f>INDEX(Aquifer!H:H,MATCH(B487,Aquifer!C:C,0))</f>
        <v>52.37</v>
      </c>
      <c r="J487" s="8">
        <f>INDEX(surface_water_body!E:E,MATCH(B487,surface_water_body!A:A,0))</f>
        <v>0.26694904534901132</v>
      </c>
      <c r="K487" s="8">
        <f>INDEX(Aquifer!J:J,MATCH(B487,Aquifer!C:C,0))*100</f>
        <v>46.653222037688096</v>
      </c>
      <c r="L487" s="8">
        <f>(INDEX(Tariff!D:D,MATCH(Adaptation!A487,Tariff!A:A,0)))*100</f>
        <v>135</v>
      </c>
      <c r="N487" s="8">
        <v>2.8</v>
      </c>
      <c r="O487" s="1">
        <v>96.91</v>
      </c>
      <c r="Q487">
        <f t="shared" si="208"/>
        <v>3</v>
      </c>
      <c r="R487">
        <f t="shared" si="209"/>
        <v>1</v>
      </c>
      <c r="S487">
        <f t="shared" si="210"/>
        <v>3</v>
      </c>
      <c r="T487">
        <f t="shared" si="211"/>
        <v>2</v>
      </c>
      <c r="U487">
        <f t="shared" si="212"/>
        <v>1</v>
      </c>
      <c r="V487">
        <f t="shared" si="213"/>
        <v>3</v>
      </c>
      <c r="W487">
        <f t="shared" si="205"/>
        <v>3</v>
      </c>
      <c r="X487">
        <f t="shared" si="206"/>
        <v>1</v>
      </c>
      <c r="Y487">
        <f t="shared" si="214"/>
        <v>2</v>
      </c>
      <c r="Z487">
        <f t="shared" si="207"/>
        <v>2</v>
      </c>
      <c r="AA487">
        <f t="shared" si="215"/>
        <v>1</v>
      </c>
      <c r="AB487">
        <f t="shared" si="216"/>
        <v>4</v>
      </c>
      <c r="AC487">
        <f t="shared" si="222"/>
        <v>2.1657999999999999</v>
      </c>
      <c r="AD487">
        <f t="shared" si="223"/>
        <v>2</v>
      </c>
      <c r="AE487" t="str">
        <f t="shared" si="219"/>
        <v>Moderatly Suitable</v>
      </c>
      <c r="AF487" s="15">
        <f t="shared" si="224"/>
        <v>0.182</v>
      </c>
      <c r="AG487" t="str">
        <f t="shared" si="225"/>
        <v>Very Low</v>
      </c>
    </row>
    <row r="488" spans="1:33" x14ac:dyDescent="0.25">
      <c r="A488" t="str">
        <f>INDEX(Aquifer!A:A,MATCH(B488,Aquifer!C:C,0))</f>
        <v>andhra pradesh</v>
      </c>
      <c r="B488" s="19" t="s">
        <v>417</v>
      </c>
      <c r="C488" s="12">
        <v>5.2741245993076999</v>
      </c>
      <c r="D488" s="7">
        <f>INDEX(Aquifer!L:L,MATCH(B488,Aquifer!C:C,0))*100</f>
        <v>124.5088171014509</v>
      </c>
      <c r="E488" s="7">
        <v>73.099999999999994</v>
      </c>
      <c r="F488" s="7">
        <v>72.736246821041377</v>
      </c>
      <c r="G488" s="1">
        <v>45.12</v>
      </c>
      <c r="H488" s="8">
        <v>99</v>
      </c>
      <c r="I488" s="8">
        <f>INDEX(Aquifer!H:H,MATCH(B488,Aquifer!C:C,0))</f>
        <v>26.06</v>
      </c>
      <c r="J488" s="8">
        <f>INDEX(surface_water_body!E:E,MATCH(B488,surface_water_body!A:A,0))</f>
        <v>0</v>
      </c>
      <c r="K488" s="8">
        <f>INDEX(Aquifer!J:J,MATCH(B488,Aquifer!C:C,0))*100</f>
        <v>27.805615367070896</v>
      </c>
      <c r="L488" s="8">
        <f>(INDEX(Tariff!D:D,MATCH(Adaptation!A438,Tariff!A:A,0)))*100</f>
        <v>290</v>
      </c>
      <c r="N488" s="8">
        <v>5.6</v>
      </c>
      <c r="O488" s="1">
        <v>89.27000000000001</v>
      </c>
      <c r="Q488">
        <f t="shared" si="208"/>
        <v>4</v>
      </c>
      <c r="R488">
        <f t="shared" si="209"/>
        <v>1</v>
      </c>
      <c r="S488">
        <f t="shared" si="210"/>
        <v>3</v>
      </c>
      <c r="T488">
        <f t="shared" si="211"/>
        <v>4</v>
      </c>
      <c r="U488">
        <f t="shared" si="212"/>
        <v>2</v>
      </c>
      <c r="V488">
        <f t="shared" si="213"/>
        <v>1</v>
      </c>
      <c r="W488">
        <f t="shared" si="205"/>
        <v>4</v>
      </c>
      <c r="X488">
        <f t="shared" si="206"/>
        <v>1</v>
      </c>
      <c r="Y488">
        <f t="shared" si="214"/>
        <v>2</v>
      </c>
      <c r="Z488">
        <f t="shared" si="207"/>
        <v>3</v>
      </c>
      <c r="AA488">
        <f t="shared" si="215"/>
        <v>2</v>
      </c>
      <c r="AB488">
        <f t="shared" si="216"/>
        <v>4</v>
      </c>
      <c r="AC488">
        <f t="shared" si="222"/>
        <v>2.5823</v>
      </c>
      <c r="AD488">
        <f t="shared" si="223"/>
        <v>3</v>
      </c>
      <c r="AE488" t="str">
        <f t="shared" si="219"/>
        <v>Highly Suitable</v>
      </c>
      <c r="AF488" s="15">
        <f t="shared" si="224"/>
        <v>0.61599999999999999</v>
      </c>
      <c r="AG488" t="str">
        <f t="shared" si="225"/>
        <v>High</v>
      </c>
    </row>
    <row r="489" spans="1:33" x14ac:dyDescent="0.25">
      <c r="A489" t="str">
        <f>INDEX(Aquifer!A:A,MATCH(B489,Aquifer!C:C,0))</f>
        <v>west bengal</v>
      </c>
      <c r="B489" s="19" t="s">
        <v>300</v>
      </c>
      <c r="C489" s="12">
        <v>4.9909703332783</v>
      </c>
      <c r="D489" s="7">
        <f>INDEX(Aquifer!L:L,MATCH(B489,Aquifer!C:C,0))*100</f>
        <v>125.24666684876462</v>
      </c>
      <c r="E489" s="7">
        <v>15.8</v>
      </c>
      <c r="F489" s="7">
        <v>48.478721355671098</v>
      </c>
      <c r="G489" s="1">
        <v>8.4599999999999991</v>
      </c>
      <c r="H489" s="8">
        <v>86</v>
      </c>
      <c r="I489" s="8">
        <f>INDEX(Aquifer!H:H,MATCH(B489,Aquifer!C:C,0))</f>
        <v>17.260000000000002</v>
      </c>
      <c r="J489" s="8">
        <f>INDEX(surface_water_body!E:E,MATCH(B489,surface_water_body!A:A,0))</f>
        <v>2.3461609938548076</v>
      </c>
      <c r="K489" s="8">
        <f>INDEX(Aquifer!J:J,MATCH(B489,Aquifer!C:C,0))*100</f>
        <v>52.664446028584855</v>
      </c>
      <c r="L489" s="8">
        <f>(INDEX(Tariff!D:D,MATCH(Adaptation!A489,Tariff!A:A,0)))*100</f>
        <v>10</v>
      </c>
      <c r="N489" s="8">
        <v>5.3</v>
      </c>
      <c r="O489" s="1">
        <v>94.77849415</v>
      </c>
      <c r="Q489">
        <f t="shared" si="208"/>
        <v>3</v>
      </c>
      <c r="R489">
        <f t="shared" si="209"/>
        <v>1</v>
      </c>
      <c r="S489">
        <f t="shared" si="210"/>
        <v>1</v>
      </c>
      <c r="T489">
        <f t="shared" si="211"/>
        <v>3</v>
      </c>
      <c r="U489">
        <f t="shared" si="212"/>
        <v>1</v>
      </c>
      <c r="V489">
        <f t="shared" si="213"/>
        <v>1</v>
      </c>
      <c r="W489">
        <f t="shared" si="205"/>
        <v>4</v>
      </c>
      <c r="X489">
        <f t="shared" si="206"/>
        <v>2</v>
      </c>
      <c r="Y489">
        <f t="shared" si="214"/>
        <v>3</v>
      </c>
      <c r="Z489">
        <f t="shared" si="207"/>
        <v>1</v>
      </c>
      <c r="AA489">
        <f t="shared" si="215"/>
        <v>2</v>
      </c>
      <c r="AB489">
        <f t="shared" si="216"/>
        <v>4</v>
      </c>
      <c r="AC489">
        <f t="shared" si="222"/>
        <v>2.1657999999999999</v>
      </c>
      <c r="AD489">
        <f t="shared" si="223"/>
        <v>2</v>
      </c>
      <c r="AE489" t="str">
        <f t="shared" si="219"/>
        <v>Moderatly Suitable</v>
      </c>
      <c r="AF489" s="15">
        <f t="shared" si="224"/>
        <v>0.182</v>
      </c>
      <c r="AG489" t="str">
        <f t="shared" si="225"/>
        <v>Very Low</v>
      </c>
    </row>
    <row r="490" spans="1:33" x14ac:dyDescent="0.25">
      <c r="A490" t="str">
        <f>INDEX(Aquifer!A:A,MATCH(B490,Aquifer!C:C,0))</f>
        <v>bihar</v>
      </c>
      <c r="B490" s="19" t="s">
        <v>249</v>
      </c>
      <c r="C490" s="13">
        <v>4.8099999999999996</v>
      </c>
      <c r="D490" s="7">
        <f>INDEX(Aquifer!L:L,MATCH(B490,Aquifer!C:C,0))*100</f>
        <v>128.08827595741738</v>
      </c>
      <c r="E490" s="7">
        <v>87.8</v>
      </c>
      <c r="F490" s="7">
        <v>45.305304784452474</v>
      </c>
      <c r="G490" s="1">
        <v>24.88</v>
      </c>
      <c r="H490" s="8">
        <v>49</v>
      </c>
      <c r="I490" s="8">
        <f>INDEX(Aquifer!H:H,MATCH(B490,Aquifer!C:C,0))</f>
        <v>30.44</v>
      </c>
      <c r="J490" s="8">
        <f>INDEX(surface_water_body!E:E,MATCH(B490,surface_water_body!A:A,0))</f>
        <v>86.447077157212505</v>
      </c>
      <c r="K490" s="8">
        <f>INDEX(Aquifer!J:J,MATCH(B490,Aquifer!C:C,0))*100</f>
        <v>37.866507864315608</v>
      </c>
      <c r="L490" s="8">
        <f>(INDEX(Tariff!D:D,MATCH(Adaptation!A58,Tariff!A:A,0)))*100</f>
        <v>67.5</v>
      </c>
      <c r="N490" s="8">
        <v>5.01</v>
      </c>
      <c r="O490" s="1">
        <v>96.67</v>
      </c>
      <c r="Q490">
        <f t="shared" si="208"/>
        <v>3</v>
      </c>
      <c r="R490">
        <f t="shared" si="209"/>
        <v>1</v>
      </c>
      <c r="S490">
        <f t="shared" si="210"/>
        <v>4</v>
      </c>
      <c r="T490">
        <f t="shared" si="211"/>
        <v>2</v>
      </c>
      <c r="U490">
        <f t="shared" si="212"/>
        <v>1</v>
      </c>
      <c r="V490">
        <f t="shared" si="213"/>
        <v>3</v>
      </c>
      <c r="W490">
        <f t="shared" si="205"/>
        <v>4</v>
      </c>
      <c r="X490">
        <f t="shared" si="206"/>
        <v>4</v>
      </c>
      <c r="Y490">
        <f t="shared" si="214"/>
        <v>2</v>
      </c>
      <c r="Z490">
        <f t="shared" si="207"/>
        <v>1</v>
      </c>
      <c r="AA490">
        <f t="shared" si="215"/>
        <v>2</v>
      </c>
      <c r="AB490">
        <f t="shared" si="216"/>
        <v>4</v>
      </c>
      <c r="AC490">
        <f t="shared" si="222"/>
        <v>2.5823</v>
      </c>
      <c r="AD490">
        <f t="shared" si="223"/>
        <v>3</v>
      </c>
      <c r="AE490" t="str">
        <f t="shared" si="219"/>
        <v>Highly Suitable</v>
      </c>
      <c r="AF490" s="15">
        <f t="shared" si="224"/>
        <v>0.61599999999999999</v>
      </c>
      <c r="AG490" t="str">
        <f t="shared" si="225"/>
        <v>High</v>
      </c>
    </row>
    <row r="491" spans="1:33" x14ac:dyDescent="0.25">
      <c r="A491" t="str">
        <f>INDEX(Aquifer!A:A,MATCH(B491,Aquifer!C:C,0))</f>
        <v>karnataka</v>
      </c>
      <c r="B491" s="19" t="s">
        <v>61</v>
      </c>
      <c r="C491" s="12">
        <v>5.4470299271708997</v>
      </c>
      <c r="D491" s="7">
        <f>INDEX(Aquifer!L:L,MATCH(B491,Aquifer!C:C,0))*100</f>
        <v>128.49402078726428</v>
      </c>
      <c r="E491" s="7">
        <v>41</v>
      </c>
      <c r="F491" s="7">
        <v>69.811482433590413</v>
      </c>
      <c r="G491" s="1">
        <v>22.39</v>
      </c>
      <c r="H491" s="8">
        <v>96</v>
      </c>
      <c r="I491" s="8">
        <f>INDEX(Aquifer!H:H,MATCH(B491,Aquifer!C:C,0))</f>
        <v>44.73</v>
      </c>
      <c r="J491" s="8">
        <f>INDEX(surface_water_body!E:E,MATCH(B491,surface_water_body!A:A,0))</f>
        <v>1.4980348865812482E-2</v>
      </c>
      <c r="K491" s="8">
        <f>INDEX(Aquifer!J:J,MATCH(B491,Aquifer!C:C,0))*100</f>
        <v>80.127129137888332</v>
      </c>
      <c r="L491" s="8">
        <f>(INDEX(Tariff!D:D,MATCH(Adaptation!A491,Tariff!A:A,0)))*100</f>
        <v>0</v>
      </c>
      <c r="N491" s="8">
        <v>4.5999999999999996</v>
      </c>
      <c r="O491" s="1">
        <v>67.72</v>
      </c>
      <c r="Q491">
        <f t="shared" si="208"/>
        <v>4</v>
      </c>
      <c r="R491">
        <f t="shared" si="209"/>
        <v>1</v>
      </c>
      <c r="S491">
        <f t="shared" si="210"/>
        <v>2</v>
      </c>
      <c r="T491">
        <f t="shared" si="211"/>
        <v>4</v>
      </c>
      <c r="U491">
        <f t="shared" si="212"/>
        <v>1</v>
      </c>
      <c r="V491">
        <f t="shared" si="213"/>
        <v>1</v>
      </c>
      <c r="W491">
        <f t="shared" si="205"/>
        <v>4</v>
      </c>
      <c r="X491">
        <f t="shared" si="206"/>
        <v>1</v>
      </c>
      <c r="Y491">
        <f t="shared" si="214"/>
        <v>4</v>
      </c>
      <c r="Z491">
        <f t="shared" si="207"/>
        <v>1</v>
      </c>
      <c r="AA491">
        <f t="shared" si="215"/>
        <v>1</v>
      </c>
      <c r="AB491">
        <f t="shared" si="216"/>
        <v>3</v>
      </c>
      <c r="AC491">
        <f t="shared" si="222"/>
        <v>2.2490999999999994</v>
      </c>
      <c r="AD491">
        <f t="shared" si="223"/>
        <v>2</v>
      </c>
      <c r="AE491" t="str">
        <f t="shared" si="219"/>
        <v>Moderatly Suitable</v>
      </c>
      <c r="AF491" s="15">
        <f t="shared" si="224"/>
        <v>0.24199999999999999</v>
      </c>
      <c r="AG491" t="str">
        <f t="shared" si="225"/>
        <v>Low</v>
      </c>
    </row>
    <row r="492" spans="1:33" x14ac:dyDescent="0.25">
      <c r="A492" t="str">
        <f>INDEX(Aquifer!A:A,MATCH(B492,Aquifer!C:C,0))</f>
        <v>maharashtra</v>
      </c>
      <c r="B492" s="19" t="s">
        <v>269</v>
      </c>
      <c r="C492" s="12">
        <v>5.1610308363515003</v>
      </c>
      <c r="D492" s="7">
        <f>INDEX(Aquifer!L:L,MATCH(B492,Aquifer!C:C,0))*100</f>
        <v>110.49741219232745</v>
      </c>
      <c r="E492" s="7">
        <v>23.1</v>
      </c>
      <c r="F492" s="7">
        <v>42.849845596600808</v>
      </c>
      <c r="G492" s="1">
        <v>20.630000000000003</v>
      </c>
      <c r="H492" s="8">
        <v>100</v>
      </c>
      <c r="I492" s="8">
        <f>INDEX(Aquifer!H:H,MATCH(B492,Aquifer!C:C,0))</f>
        <v>17.940000000000001</v>
      </c>
      <c r="J492" s="8">
        <f>INDEX(surface_water_body!E:E,MATCH(B492,surface_water_body!A:A,0))</f>
        <v>4.7028819136904785</v>
      </c>
      <c r="K492" s="8">
        <f>INDEX(Aquifer!J:J,MATCH(B492,Aquifer!C:C,0))*100</f>
        <v>38.774522269575691</v>
      </c>
      <c r="L492" s="8">
        <f>(INDEX(Tariff!D:D,MATCH(Adaptation!A492,Tariff!A:A,0)))*100</f>
        <v>0</v>
      </c>
      <c r="N492" s="8">
        <v>3.6</v>
      </c>
      <c r="O492" s="1">
        <v>80.94</v>
      </c>
      <c r="Q492">
        <f t="shared" si="208"/>
        <v>3</v>
      </c>
      <c r="R492">
        <f t="shared" si="209"/>
        <v>1</v>
      </c>
      <c r="S492">
        <f t="shared" si="210"/>
        <v>1</v>
      </c>
      <c r="T492">
        <f t="shared" si="211"/>
        <v>2</v>
      </c>
      <c r="U492">
        <f t="shared" si="212"/>
        <v>1</v>
      </c>
      <c r="V492">
        <f t="shared" si="213"/>
        <v>1</v>
      </c>
      <c r="W492">
        <f t="shared" si="205"/>
        <v>4</v>
      </c>
      <c r="X492">
        <f t="shared" si="206"/>
        <v>3</v>
      </c>
      <c r="Y492">
        <f t="shared" si="214"/>
        <v>2</v>
      </c>
      <c r="Z492">
        <f t="shared" si="207"/>
        <v>1</v>
      </c>
      <c r="AA492">
        <f t="shared" si="215"/>
        <v>1</v>
      </c>
      <c r="AB492">
        <f t="shared" si="216"/>
        <v>4</v>
      </c>
      <c r="AC492">
        <f t="shared" si="222"/>
        <v>1.9991999999999999</v>
      </c>
      <c r="AD492">
        <f t="shared" si="223"/>
        <v>2</v>
      </c>
      <c r="AE492" t="str">
        <f t="shared" si="219"/>
        <v>Moderatly Suitable</v>
      </c>
      <c r="AF492" s="15">
        <f t="shared" si="224"/>
        <v>8.5000000000000006E-2</v>
      </c>
      <c r="AG492" t="str">
        <f t="shared" si="225"/>
        <v>Very Low</v>
      </c>
    </row>
    <row r="493" spans="1:33" x14ac:dyDescent="0.25">
      <c r="A493" t="str">
        <f>INDEX(Aquifer!A:A,MATCH(B493,Aquifer!C:C,0))</f>
        <v>chhattisgarh</v>
      </c>
      <c r="B493" s="19" t="s">
        <v>87</v>
      </c>
      <c r="C493" s="12">
        <v>5.1189219420852003</v>
      </c>
      <c r="D493" s="7">
        <f>INDEX(Aquifer!L:L,MATCH(B493,Aquifer!C:C,0))*100</f>
        <v>110.49741219232745</v>
      </c>
      <c r="E493" s="7">
        <v>23.1</v>
      </c>
      <c r="F493" s="7">
        <v>61.411306718730948</v>
      </c>
      <c r="G493" s="1">
        <v>54.400000000000006</v>
      </c>
      <c r="H493" s="8">
        <v>100</v>
      </c>
      <c r="I493" s="8">
        <f>INDEX(Aquifer!H:H,MATCH(B493,Aquifer!C:C,0))</f>
        <v>40.94</v>
      </c>
      <c r="J493" s="8">
        <f>INDEX(surface_water_body!E:E,MATCH(B493,surface_water_body!A:A,0))</f>
        <v>0.10613655378475179</v>
      </c>
      <c r="K493" s="8">
        <f>INDEX(Aquifer!J:J,MATCH(B493,Aquifer!C:C,0))*100</f>
        <v>38.774522269575691</v>
      </c>
      <c r="L493" s="8">
        <f>(INDEX(Tariff!D:D,MATCH(Adaptation!A493,Tariff!A:A,0)))*100</f>
        <v>60</v>
      </c>
      <c r="N493" s="8">
        <v>7.24</v>
      </c>
      <c r="O493" s="1">
        <v>87.5</v>
      </c>
      <c r="Q493">
        <f t="shared" si="208"/>
        <v>3</v>
      </c>
      <c r="R493">
        <f t="shared" si="209"/>
        <v>1</v>
      </c>
      <c r="S493">
        <f t="shared" si="210"/>
        <v>1</v>
      </c>
      <c r="T493">
        <f t="shared" si="211"/>
        <v>3</v>
      </c>
      <c r="U493">
        <f t="shared" si="212"/>
        <v>3</v>
      </c>
      <c r="V493">
        <f t="shared" si="213"/>
        <v>1</v>
      </c>
      <c r="W493">
        <f t="shared" si="205"/>
        <v>4</v>
      </c>
      <c r="X493">
        <f t="shared" si="206"/>
        <v>1</v>
      </c>
      <c r="Y493">
        <f t="shared" si="214"/>
        <v>2</v>
      </c>
      <c r="Z493">
        <f t="shared" si="207"/>
        <v>1</v>
      </c>
      <c r="AA493">
        <f t="shared" si="215"/>
        <v>2</v>
      </c>
      <c r="AB493">
        <f t="shared" si="216"/>
        <v>4</v>
      </c>
      <c r="AC493">
        <f t="shared" si="222"/>
        <v>2.1657999999999999</v>
      </c>
      <c r="AD493">
        <f t="shared" si="223"/>
        <v>2</v>
      </c>
      <c r="AE493" t="str">
        <f t="shared" si="219"/>
        <v>Moderatly Suitable</v>
      </c>
      <c r="AF493" s="15">
        <f t="shared" si="224"/>
        <v>0.182</v>
      </c>
      <c r="AG493" t="str">
        <f t="shared" si="225"/>
        <v>Very Low</v>
      </c>
    </row>
    <row r="494" spans="1:33" x14ac:dyDescent="0.25">
      <c r="A494" t="str">
        <f>INDEX(Aquifer!A:A,MATCH(B494,Aquifer!C:C,0))</f>
        <v>chhattisgarh</v>
      </c>
      <c r="B494" s="19" t="s">
        <v>457</v>
      </c>
      <c r="C494" s="12">
        <v>5.1835814736446002</v>
      </c>
      <c r="D494" s="7">
        <f>INDEX(Aquifer!L:L,MATCH(B494,Aquifer!C:C,0))*100</f>
        <v>116.97843209779228</v>
      </c>
      <c r="E494" s="7">
        <v>77.2</v>
      </c>
      <c r="F494" s="7">
        <v>46.722173728149684</v>
      </c>
      <c r="G494" s="1">
        <v>20.119999999999997</v>
      </c>
      <c r="H494" s="8">
        <v>98</v>
      </c>
      <c r="I494" s="8">
        <f>INDEX(Aquifer!H:H,MATCH(B494,Aquifer!C:C,0))</f>
        <v>61.56</v>
      </c>
      <c r="J494" s="8">
        <f>INDEX(surface_water_body!E:E,MATCH(B494,surface_water_body!A:A,0))</f>
        <v>1.3998355452249378</v>
      </c>
      <c r="K494" s="8">
        <f>INDEX(Aquifer!J:J,MATCH(B494,Aquifer!C:C,0))*100</f>
        <v>56.588902575856871</v>
      </c>
      <c r="L494" s="8">
        <f>(INDEX(Tariff!D:D,MATCH(Adaptation!A494,Tariff!A:A,0)))*100</f>
        <v>0</v>
      </c>
      <c r="N494" s="8">
        <v>5.9</v>
      </c>
      <c r="O494" s="1">
        <v>88.19</v>
      </c>
      <c r="Q494">
        <f t="shared" si="208"/>
        <v>3</v>
      </c>
      <c r="R494">
        <f t="shared" si="209"/>
        <v>1</v>
      </c>
      <c r="S494">
        <f t="shared" si="210"/>
        <v>4</v>
      </c>
      <c r="T494">
        <f t="shared" si="211"/>
        <v>2</v>
      </c>
      <c r="U494">
        <f t="shared" si="212"/>
        <v>1</v>
      </c>
      <c r="V494">
        <f t="shared" si="213"/>
        <v>1</v>
      </c>
      <c r="W494">
        <f t="shared" si="205"/>
        <v>3</v>
      </c>
      <c r="X494">
        <f t="shared" si="206"/>
        <v>2</v>
      </c>
      <c r="Y494">
        <f t="shared" si="214"/>
        <v>3</v>
      </c>
      <c r="Z494">
        <f t="shared" si="207"/>
        <v>1</v>
      </c>
      <c r="AA494">
        <f t="shared" si="215"/>
        <v>2</v>
      </c>
      <c r="AB494">
        <f t="shared" si="216"/>
        <v>4</v>
      </c>
      <c r="AC494">
        <f t="shared" si="222"/>
        <v>2.2490999999999999</v>
      </c>
      <c r="AD494">
        <f t="shared" si="223"/>
        <v>2</v>
      </c>
      <c r="AE494" t="str">
        <f t="shared" si="219"/>
        <v>Moderatly Suitable</v>
      </c>
      <c r="AF494" s="15">
        <f t="shared" si="224"/>
        <v>0.25</v>
      </c>
      <c r="AG494" t="str">
        <f t="shared" si="225"/>
        <v>Low</v>
      </c>
    </row>
    <row r="495" spans="1:33" x14ac:dyDescent="0.25">
      <c r="A495" t="str">
        <f>INDEX(Aquifer!A:A,MATCH(B495,Aquifer!C:C,0))</f>
        <v>madhya pradesh</v>
      </c>
      <c r="B495" s="19" t="s">
        <v>125</v>
      </c>
      <c r="C495" s="12">
        <v>5.2170002457746003</v>
      </c>
      <c r="D495" s="7">
        <f>INDEX(Aquifer!L:L,MATCH(B495,Aquifer!C:C,0))*100</f>
        <v>185.61111251490252</v>
      </c>
      <c r="E495" s="7">
        <v>62.5</v>
      </c>
      <c r="F495" s="7">
        <v>74.953780944221478</v>
      </c>
      <c r="G495" s="1">
        <v>59.11</v>
      </c>
      <c r="H495" s="8">
        <v>91</v>
      </c>
      <c r="I495" s="8">
        <f>INDEX(Aquifer!H:H,MATCH(B495,Aquifer!C:C,0))</f>
        <v>53.67</v>
      </c>
      <c r="J495" s="8">
        <f>INDEX(surface_water_body!E:E,MATCH(B495,surface_water_body!A:A,0))</f>
        <v>0.32423552849114728</v>
      </c>
      <c r="K495" s="8">
        <f>INDEX(Aquifer!J:J,MATCH(B495,Aquifer!C:C,0))*100</f>
        <v>51.290845553322193</v>
      </c>
      <c r="L495" s="8">
        <f>(INDEX(Tariff!D:D,MATCH(Adaptation!A495,Tariff!A:A,0)))*100</f>
        <v>0</v>
      </c>
      <c r="N495" s="8">
        <v>8.8000000000000007</v>
      </c>
      <c r="O495" s="1">
        <v>63.81</v>
      </c>
      <c r="Q495">
        <f t="shared" si="208"/>
        <v>3</v>
      </c>
      <c r="R495">
        <f t="shared" si="209"/>
        <v>3</v>
      </c>
      <c r="S495">
        <f t="shared" si="210"/>
        <v>3</v>
      </c>
      <c r="T495">
        <f t="shared" si="211"/>
        <v>4</v>
      </c>
      <c r="U495">
        <f t="shared" si="212"/>
        <v>3</v>
      </c>
      <c r="V495">
        <f t="shared" si="213"/>
        <v>1</v>
      </c>
      <c r="W495">
        <f t="shared" si="205"/>
        <v>3</v>
      </c>
      <c r="X495">
        <f t="shared" si="206"/>
        <v>1</v>
      </c>
      <c r="Y495">
        <f t="shared" si="214"/>
        <v>3</v>
      </c>
      <c r="Z495">
        <f t="shared" si="207"/>
        <v>1</v>
      </c>
      <c r="AA495">
        <f t="shared" si="215"/>
        <v>2</v>
      </c>
      <c r="AB495">
        <f t="shared" si="216"/>
        <v>3</v>
      </c>
      <c r="AC495">
        <f t="shared" si="222"/>
        <v>2.4989999999999997</v>
      </c>
      <c r="AD495">
        <f t="shared" si="223"/>
        <v>2</v>
      </c>
      <c r="AE495" t="str">
        <f t="shared" si="219"/>
        <v>Moderatly Suitable</v>
      </c>
      <c r="AF495" s="15">
        <f t="shared" si="224"/>
        <v>0.48599999999999999</v>
      </c>
      <c r="AG495" t="str">
        <f t="shared" si="225"/>
        <v>Moderate</v>
      </c>
    </row>
    <row r="496" spans="1:33" x14ac:dyDescent="0.25">
      <c r="A496" t="str">
        <f>INDEX(Aquifer!A:A,MATCH(B496,Aquifer!C:C,0))</f>
        <v>madhya pradesh</v>
      </c>
      <c r="B496" s="19" t="s">
        <v>638</v>
      </c>
      <c r="C496" s="12">
        <v>4.5507600789792999</v>
      </c>
      <c r="D496" s="7">
        <f>INDEX(Aquifer!L:L,MATCH(B496,Aquifer!C:C,0))*100</f>
        <v>197.43033362762532</v>
      </c>
      <c r="E496" s="7">
        <v>45.2</v>
      </c>
      <c r="F496" s="7">
        <v>71.41266929150089</v>
      </c>
      <c r="G496" s="1">
        <v>71.55</v>
      </c>
      <c r="H496" s="8">
        <v>100</v>
      </c>
      <c r="I496" s="8">
        <f>INDEX(Aquifer!H:H,MATCH(B496,Aquifer!C:C,0))</f>
        <v>89.78</v>
      </c>
      <c r="J496" s="8">
        <f>INDEX(surface_water_body!E:E,MATCH(B496,surface_water_body!A:A,0))</f>
        <v>0.97839922886887465</v>
      </c>
      <c r="K496" s="8">
        <f>INDEX(Aquifer!J:J,MATCH(B496,Aquifer!C:C,0))*100</f>
        <v>78.292065552490669</v>
      </c>
      <c r="L496" s="8">
        <f>(INDEX(Tariff!D:D,MATCH(Adaptation!A496,Tariff!A:A,0)))*100</f>
        <v>0</v>
      </c>
      <c r="N496" s="8">
        <v>12.4</v>
      </c>
      <c r="O496" s="1">
        <v>74.2</v>
      </c>
      <c r="Q496">
        <f t="shared" si="208"/>
        <v>3</v>
      </c>
      <c r="R496">
        <f t="shared" si="209"/>
        <v>3</v>
      </c>
      <c r="S496">
        <f t="shared" si="210"/>
        <v>2</v>
      </c>
      <c r="T496">
        <f t="shared" si="211"/>
        <v>4</v>
      </c>
      <c r="U496">
        <f t="shared" si="212"/>
        <v>3</v>
      </c>
      <c r="V496">
        <f t="shared" si="213"/>
        <v>1</v>
      </c>
      <c r="W496">
        <f t="shared" si="205"/>
        <v>2</v>
      </c>
      <c r="X496">
        <f t="shared" si="206"/>
        <v>1</v>
      </c>
      <c r="Y496">
        <f t="shared" si="214"/>
        <v>4</v>
      </c>
      <c r="Z496">
        <f t="shared" si="207"/>
        <v>1</v>
      </c>
      <c r="AA496">
        <f t="shared" si="215"/>
        <v>3</v>
      </c>
      <c r="AB496">
        <f t="shared" si="216"/>
        <v>3</v>
      </c>
      <c r="AC496">
        <f t="shared" si="222"/>
        <v>2.4989999999999997</v>
      </c>
      <c r="AD496">
        <f t="shared" si="223"/>
        <v>2</v>
      </c>
      <c r="AE496" t="str">
        <f t="shared" si="219"/>
        <v>Moderatly Suitable</v>
      </c>
      <c r="AF496" s="15">
        <f t="shared" si="224"/>
        <v>0.48599999999999999</v>
      </c>
      <c r="AG496" t="str">
        <f t="shared" si="225"/>
        <v>Moderate</v>
      </c>
    </row>
    <row r="497" spans="1:33" x14ac:dyDescent="0.25">
      <c r="A497" t="str">
        <f>INDEX(Aquifer!A:A,MATCH(B497,Aquifer!C:C,0))</f>
        <v>gujarat</v>
      </c>
      <c r="B497" s="19" t="s">
        <v>160</v>
      </c>
      <c r="C497" s="12">
        <v>5.5804193045563997</v>
      </c>
      <c r="D497" s="7">
        <f>INDEX(Aquifer!L:L,MATCH(B497,Aquifer!C:C,0))*100</f>
        <v>167.62910710898248</v>
      </c>
      <c r="E497" s="7">
        <v>42.2</v>
      </c>
      <c r="F497" s="7">
        <v>79.237031656679363</v>
      </c>
      <c r="G497" s="1">
        <v>98.8</v>
      </c>
      <c r="H497" s="8">
        <v>100</v>
      </c>
      <c r="I497" s="8">
        <f>INDEX(Aquifer!H:H,MATCH(B497,Aquifer!C:C,0))</f>
        <v>62.85</v>
      </c>
      <c r="J497" s="8">
        <f>INDEX(surface_water_body!E:E,MATCH(B497,surface_water_body!A:A,0))</f>
        <v>0.47186189000396217</v>
      </c>
      <c r="K497" s="8">
        <f>INDEX(Aquifer!J:J,MATCH(B497,Aquifer!C:C,0))*100</f>
        <v>65.980928540091355</v>
      </c>
      <c r="L497" s="8">
        <f>(INDEX(Tariff!D:D,MATCH(Adaptation!A497,Tariff!A:A,0)))*100</f>
        <v>0</v>
      </c>
      <c r="N497" s="8">
        <v>9.6</v>
      </c>
      <c r="O497" s="1">
        <v>66.56</v>
      </c>
      <c r="Q497">
        <f t="shared" si="208"/>
        <v>4</v>
      </c>
      <c r="R497">
        <f t="shared" si="209"/>
        <v>2</v>
      </c>
      <c r="S497">
        <f t="shared" si="210"/>
        <v>2</v>
      </c>
      <c r="T497">
        <f t="shared" si="211"/>
        <v>4</v>
      </c>
      <c r="U497">
        <f t="shared" si="212"/>
        <v>4</v>
      </c>
      <c r="V497">
        <f t="shared" si="213"/>
        <v>1</v>
      </c>
      <c r="W497">
        <f t="shared" si="205"/>
        <v>3</v>
      </c>
      <c r="X497">
        <f t="shared" si="206"/>
        <v>1</v>
      </c>
      <c r="Y497">
        <f t="shared" si="214"/>
        <v>3</v>
      </c>
      <c r="Z497">
        <f t="shared" si="207"/>
        <v>1</v>
      </c>
      <c r="AA497">
        <f t="shared" si="215"/>
        <v>2</v>
      </c>
      <c r="AB497">
        <f t="shared" si="216"/>
        <v>3</v>
      </c>
      <c r="AC497">
        <f t="shared" si="222"/>
        <v>2.4989999999999997</v>
      </c>
      <c r="AD497">
        <f t="shared" si="223"/>
        <v>2</v>
      </c>
      <c r="AE497" t="str">
        <f t="shared" si="219"/>
        <v>Moderatly Suitable</v>
      </c>
      <c r="AF497" s="15">
        <f t="shared" si="224"/>
        <v>0.48599999999999999</v>
      </c>
      <c r="AG497" t="str">
        <f t="shared" si="225"/>
        <v>Moderate</v>
      </c>
    </row>
    <row r="498" spans="1:33" x14ac:dyDescent="0.25">
      <c r="A498" t="str">
        <f>INDEX(Aquifer!A:A,MATCH(B498,Aquifer!C:C,0))</f>
        <v>chhattisgarh</v>
      </c>
      <c r="B498" s="19" t="s">
        <v>420</v>
      </c>
      <c r="C498" s="12">
        <v>5.2106103872159997</v>
      </c>
      <c r="D498" s="7">
        <f>INDEX(Aquifer!L:L,MATCH(B498,Aquifer!C:C,0))*100</f>
        <v>149.9653086183111</v>
      </c>
      <c r="E498" s="7">
        <v>32.1</v>
      </c>
      <c r="F498" s="7">
        <v>51.599302443654672</v>
      </c>
      <c r="G498" s="1">
        <v>13.01</v>
      </c>
      <c r="H498" s="8">
        <v>96</v>
      </c>
      <c r="I498" s="8">
        <f>INDEX(Aquifer!H:H,MATCH(B498,Aquifer!C:C,0))</f>
        <v>69.7</v>
      </c>
      <c r="J498" s="8">
        <f>INDEX(surface_water_body!E:E,MATCH(B498,surface_water_body!A:A,0))</f>
        <v>0.55806581875478767</v>
      </c>
      <c r="K498" s="8">
        <f>INDEX(Aquifer!J:J,MATCH(B498,Aquifer!C:C,0))*100</f>
        <v>46.1711532037315</v>
      </c>
      <c r="L498" s="8">
        <f>(INDEX(Tariff!D:D,MATCH(Adaptation!A498,Tariff!A:A,0)))*100</f>
        <v>0</v>
      </c>
      <c r="N498" s="8">
        <v>6.8</v>
      </c>
      <c r="O498" s="1">
        <v>82.53</v>
      </c>
      <c r="Q498">
        <f t="shared" si="208"/>
        <v>3</v>
      </c>
      <c r="R498">
        <f t="shared" si="209"/>
        <v>2</v>
      </c>
      <c r="S498">
        <f t="shared" si="210"/>
        <v>2</v>
      </c>
      <c r="T498">
        <f t="shared" si="211"/>
        <v>3</v>
      </c>
      <c r="U498">
        <f t="shared" si="212"/>
        <v>1</v>
      </c>
      <c r="V498">
        <f t="shared" si="213"/>
        <v>1</v>
      </c>
      <c r="W498">
        <f t="shared" si="205"/>
        <v>3</v>
      </c>
      <c r="X498">
        <f t="shared" si="206"/>
        <v>1</v>
      </c>
      <c r="Y498">
        <f t="shared" si="214"/>
        <v>2</v>
      </c>
      <c r="Z498">
        <f t="shared" si="207"/>
        <v>1</v>
      </c>
      <c r="AA498">
        <f t="shared" si="215"/>
        <v>2</v>
      </c>
      <c r="AB498">
        <f t="shared" si="216"/>
        <v>4</v>
      </c>
      <c r="AC498">
        <f t="shared" si="222"/>
        <v>2.0825</v>
      </c>
      <c r="AD498">
        <f t="shared" si="223"/>
        <v>2</v>
      </c>
      <c r="AE498" t="str">
        <f t="shared" si="219"/>
        <v>Moderatly Suitable</v>
      </c>
      <c r="AF498" s="15">
        <f t="shared" si="224"/>
        <v>0.13400000000000001</v>
      </c>
      <c r="AG498" t="str">
        <f t="shared" si="225"/>
        <v>Very Low</v>
      </c>
    </row>
    <row r="499" spans="1:33" x14ac:dyDescent="0.25">
      <c r="A499" t="str">
        <f>INDEX(Aquifer!A:A,MATCH(B499,Aquifer!C:C,0))</f>
        <v>jammu and kashmir</v>
      </c>
      <c r="B499" s="19" t="s">
        <v>388</v>
      </c>
      <c r="C499" s="13">
        <v>4.78</v>
      </c>
      <c r="D499" s="7">
        <f>INDEX(Aquifer!L:L,MATCH(B499,Aquifer!C:C,0))*100</f>
        <v>186.46678966789668</v>
      </c>
      <c r="E499" s="7">
        <v>10.6</v>
      </c>
      <c r="F499" s="7">
        <v>35.927184655650606</v>
      </c>
      <c r="G499" s="1">
        <v>9.9599999999999991</v>
      </c>
      <c r="H499" s="8">
        <v>0</v>
      </c>
      <c r="I499" s="8">
        <f>INDEX(Aquifer!H:H,MATCH(B499,Aquifer!C:C,0))</f>
        <v>12.41</v>
      </c>
      <c r="J499" s="8">
        <f>INDEX(surface_water_body!E:E,MATCH(B499,surface_water_body!A:A,0))</f>
        <v>1.958848261362126E-3</v>
      </c>
      <c r="K499" s="8">
        <f>INDEX(Aquifer!J:J,MATCH(B499,Aquifer!C:C,0))*100</f>
        <v>21.394089389400058</v>
      </c>
      <c r="L499" s="8">
        <f>(INDEX(Tariff!D:D,MATCH(Adaptation!A499,Tariff!A:A,0)))*100</f>
        <v>135</v>
      </c>
      <c r="N499" s="8">
        <v>3.8</v>
      </c>
      <c r="O499" s="1">
        <v>88.68</v>
      </c>
      <c r="Q499">
        <f t="shared" si="208"/>
        <v>3</v>
      </c>
      <c r="R499">
        <f t="shared" si="209"/>
        <v>3</v>
      </c>
      <c r="S499">
        <f t="shared" si="210"/>
        <v>1</v>
      </c>
      <c r="T499">
        <f t="shared" si="211"/>
        <v>2</v>
      </c>
      <c r="U499">
        <f t="shared" si="212"/>
        <v>1</v>
      </c>
      <c r="V499">
        <f t="shared" si="213"/>
        <v>4</v>
      </c>
      <c r="W499">
        <f t="shared" si="205"/>
        <v>4</v>
      </c>
      <c r="X499">
        <f t="shared" si="206"/>
        <v>1</v>
      </c>
      <c r="Y499">
        <f t="shared" si="214"/>
        <v>1</v>
      </c>
      <c r="Z499">
        <f t="shared" si="207"/>
        <v>2</v>
      </c>
      <c r="AA499">
        <f t="shared" si="215"/>
        <v>1</v>
      </c>
      <c r="AB499">
        <f t="shared" si="216"/>
        <v>4</v>
      </c>
      <c r="AC499">
        <f t="shared" si="222"/>
        <v>2.2490999999999999</v>
      </c>
      <c r="AD499">
        <f t="shared" si="223"/>
        <v>2</v>
      </c>
      <c r="AE499" t="str">
        <f t="shared" si="219"/>
        <v>Moderatly Suitable</v>
      </c>
      <c r="AF499" s="15">
        <f t="shared" si="224"/>
        <v>0.25</v>
      </c>
      <c r="AG499" t="str">
        <f t="shared" si="225"/>
        <v>Low</v>
      </c>
    </row>
    <row r="500" spans="1:33" x14ac:dyDescent="0.25">
      <c r="A500" t="str">
        <f>INDEX(Aquifer!A:A,MATCH(B500,Aquifer!C:C,0))</f>
        <v>rajasthan</v>
      </c>
      <c r="B500" s="19" t="s">
        <v>607</v>
      </c>
      <c r="C500" s="13">
        <v>5.59</v>
      </c>
      <c r="D500" s="7">
        <f>INDEX(Aquifer!L:L,MATCH(B500,Aquifer!C:C,0))*100</f>
        <v>143.10336366224001</v>
      </c>
      <c r="E500" s="7">
        <v>31.8</v>
      </c>
      <c r="F500" s="7">
        <v>80.02187386073642</v>
      </c>
      <c r="G500" s="1">
        <v>95.26</v>
      </c>
      <c r="H500" s="8">
        <v>82</v>
      </c>
      <c r="I500" s="8">
        <f>INDEX(Aquifer!H:H,MATCH(B500,Aquifer!C:C,0))</f>
        <v>123.39</v>
      </c>
      <c r="J500" s="8">
        <f>INDEX(surface_water_body!E:E,MATCH(B500,surface_water_body!A:A,0))</f>
        <v>0.33156625096773523</v>
      </c>
      <c r="K500" s="8">
        <f>INDEX(Aquifer!J:J,MATCH(B500,Aquifer!C:C,0))*100</f>
        <v>22.495694413777876</v>
      </c>
      <c r="L500" s="8">
        <f>(INDEX(Tariff!D:D,MATCH(Adaptation!A500,Tariff!A:A,0)))*100</f>
        <v>135</v>
      </c>
      <c r="N500" s="8">
        <v>9.1199999999999992</v>
      </c>
      <c r="O500" s="1">
        <v>85.376915310000001</v>
      </c>
      <c r="Q500">
        <f t="shared" si="208"/>
        <v>4</v>
      </c>
      <c r="R500">
        <f t="shared" si="209"/>
        <v>2</v>
      </c>
      <c r="S500">
        <f t="shared" si="210"/>
        <v>2</v>
      </c>
      <c r="T500">
        <f t="shared" si="211"/>
        <v>4</v>
      </c>
      <c r="U500">
        <f t="shared" si="212"/>
        <v>4</v>
      </c>
      <c r="V500">
        <f t="shared" si="213"/>
        <v>1</v>
      </c>
      <c r="W500">
        <f t="shared" si="205"/>
        <v>1</v>
      </c>
      <c r="X500">
        <f t="shared" si="206"/>
        <v>1</v>
      </c>
      <c r="Y500">
        <f t="shared" si="214"/>
        <v>1</v>
      </c>
      <c r="Z500">
        <f t="shared" si="207"/>
        <v>2</v>
      </c>
      <c r="AA500">
        <f t="shared" si="215"/>
        <v>2</v>
      </c>
      <c r="AB500">
        <f t="shared" si="216"/>
        <v>4</v>
      </c>
      <c r="AC500">
        <f t="shared" si="222"/>
        <v>2.3323999999999998</v>
      </c>
      <c r="AD500">
        <f t="shared" si="223"/>
        <v>2</v>
      </c>
      <c r="AE500" t="str">
        <f t="shared" si="219"/>
        <v>Moderatly Suitable</v>
      </c>
      <c r="AF500" s="15">
        <f t="shared" si="224"/>
        <v>0.315</v>
      </c>
      <c r="AG500" t="str">
        <f t="shared" si="225"/>
        <v>Low</v>
      </c>
    </row>
    <row r="501" spans="1:33" x14ac:dyDescent="0.25">
      <c r="A501" t="str">
        <f>INDEX(Aquifer!A:A,MATCH(B501,Aquifer!C:C,0))</f>
        <v>karnataka</v>
      </c>
      <c r="B501" s="19" t="s">
        <v>458</v>
      </c>
      <c r="C501" s="13">
        <v>5.38</v>
      </c>
      <c r="D501" s="7">
        <f>INDEX(Aquifer!L:L,MATCH(B501,Aquifer!C:C,0))*100</f>
        <v>105.12469928520743</v>
      </c>
      <c r="E501" s="7">
        <v>22.7</v>
      </c>
      <c r="F501" s="7">
        <v>50.358302198811778</v>
      </c>
      <c r="G501" s="1">
        <v>72.11999999999999</v>
      </c>
      <c r="H501" s="8">
        <v>100</v>
      </c>
      <c r="I501" s="8">
        <f>INDEX(Aquifer!H:H,MATCH(B501,Aquifer!C:C,0))</f>
        <v>95.77</v>
      </c>
      <c r="J501" s="8">
        <f>INDEX(surface_water_body!E:E,MATCH(B501,surface_water_body!A:A,0))</f>
        <v>1.0431525217752979</v>
      </c>
      <c r="K501" s="8">
        <f>INDEX(Aquifer!J:J,MATCH(B501,Aquifer!C:C,0))*100</f>
        <v>48.702207287194589</v>
      </c>
      <c r="L501" s="8">
        <f>(INDEX(Tariff!D:D,MATCH(Adaptation!A501,Tariff!A:A,0)))*100</f>
        <v>0</v>
      </c>
      <c r="N501" s="8">
        <v>7.3</v>
      </c>
      <c r="O501" s="1">
        <v>93.69</v>
      </c>
      <c r="Q501">
        <f t="shared" si="208"/>
        <v>4</v>
      </c>
      <c r="R501">
        <f t="shared" si="209"/>
        <v>1</v>
      </c>
      <c r="S501">
        <f t="shared" si="210"/>
        <v>1</v>
      </c>
      <c r="T501">
        <f t="shared" si="211"/>
        <v>3</v>
      </c>
      <c r="U501">
        <f t="shared" si="212"/>
        <v>3</v>
      </c>
      <c r="V501">
        <f t="shared" si="213"/>
        <v>1</v>
      </c>
      <c r="W501">
        <f t="shared" si="205"/>
        <v>2</v>
      </c>
      <c r="X501">
        <f t="shared" si="206"/>
        <v>2</v>
      </c>
      <c r="Y501">
        <f t="shared" si="214"/>
        <v>2</v>
      </c>
      <c r="Z501">
        <f t="shared" si="207"/>
        <v>1</v>
      </c>
      <c r="AA501">
        <f t="shared" si="215"/>
        <v>2</v>
      </c>
      <c r="AB501">
        <f t="shared" si="216"/>
        <v>4</v>
      </c>
      <c r="AC501">
        <f t="shared" si="222"/>
        <v>2.1658000000000004</v>
      </c>
      <c r="AD501">
        <f t="shared" si="223"/>
        <v>2</v>
      </c>
      <c r="AE501" t="str">
        <f t="shared" si="219"/>
        <v>Moderatly Suitable</v>
      </c>
      <c r="AF501" s="15">
        <f t="shared" si="224"/>
        <v>0.23599999999999999</v>
      </c>
      <c r="AG501" t="str">
        <f t="shared" si="225"/>
        <v>Low</v>
      </c>
    </row>
    <row r="502" spans="1:33" x14ac:dyDescent="0.25">
      <c r="A502" t="str">
        <f>INDEX(Aquifer!A:A,MATCH(B502,Aquifer!C:C,0))</f>
        <v>bihar</v>
      </c>
      <c r="B502" s="19" t="s">
        <v>572</v>
      </c>
      <c r="C502" s="12">
        <v>4.5678243472259998</v>
      </c>
      <c r="D502" s="7">
        <f>INDEX(Aquifer!L:L,MATCH(B502,Aquifer!C:C,0))*100</f>
        <v>172.52185925071345</v>
      </c>
      <c r="E502" s="7">
        <v>75.3</v>
      </c>
      <c r="F502" s="7">
        <v>43.266153446933657</v>
      </c>
      <c r="G502" s="1">
        <v>91.259999999999991</v>
      </c>
      <c r="H502" s="8">
        <v>4</v>
      </c>
      <c r="I502" s="8">
        <f>INDEX(Aquifer!H:H,MATCH(B502,Aquifer!C:C,0))</f>
        <v>53.22</v>
      </c>
      <c r="J502" s="8">
        <f>INDEX(surface_water_body!E:E,MATCH(B502,surface_water_body!A:A,0))</f>
        <v>0.26428241764516819</v>
      </c>
      <c r="K502" s="8">
        <f>INDEX(Aquifer!J:J,MATCH(B502,Aquifer!C:C,0))*100</f>
        <v>45.221366814370398</v>
      </c>
      <c r="L502" s="8">
        <f>(INDEX(Tariff!D:D,MATCH(Adaptation!A311,Tariff!A:A,0)))*100</f>
        <v>0</v>
      </c>
      <c r="N502" s="8">
        <v>4.5999999999999996</v>
      </c>
      <c r="O502" s="1">
        <v>97</v>
      </c>
      <c r="Q502">
        <f t="shared" si="208"/>
        <v>3</v>
      </c>
      <c r="R502">
        <f t="shared" si="209"/>
        <v>2</v>
      </c>
      <c r="S502">
        <f t="shared" si="210"/>
        <v>4</v>
      </c>
      <c r="T502">
        <f t="shared" si="211"/>
        <v>2</v>
      </c>
      <c r="U502">
        <f t="shared" si="212"/>
        <v>4</v>
      </c>
      <c r="V502">
        <f t="shared" si="213"/>
        <v>4</v>
      </c>
      <c r="W502">
        <f t="shared" si="205"/>
        <v>3</v>
      </c>
      <c r="X502">
        <f t="shared" si="206"/>
        <v>1</v>
      </c>
      <c r="Y502">
        <f t="shared" si="214"/>
        <v>2</v>
      </c>
      <c r="Z502">
        <f t="shared" si="207"/>
        <v>1</v>
      </c>
      <c r="AA502">
        <f t="shared" si="215"/>
        <v>1</v>
      </c>
      <c r="AB502">
        <f t="shared" si="216"/>
        <v>4</v>
      </c>
      <c r="AC502">
        <f t="shared" si="222"/>
        <v>2.5823</v>
      </c>
      <c r="AD502">
        <f t="shared" si="223"/>
        <v>3</v>
      </c>
      <c r="AE502" t="str">
        <f t="shared" si="219"/>
        <v>Highly Suitable</v>
      </c>
      <c r="AF502" s="15">
        <f t="shared" si="224"/>
        <v>0.61599999999999999</v>
      </c>
      <c r="AG502" t="str">
        <f t="shared" si="225"/>
        <v>High</v>
      </c>
    </row>
    <row r="503" spans="1:33" x14ac:dyDescent="0.25">
      <c r="A503" t="str">
        <f>INDEX(Aquifer!A:A,MATCH(B503,Aquifer!C:C,0))</f>
        <v>jammu and kashmir</v>
      </c>
      <c r="B503" s="19" t="s">
        <v>355</v>
      </c>
      <c r="C503" s="13">
        <v>4.5999999999999996</v>
      </c>
      <c r="D503" s="7">
        <f>INDEX(Aquifer!L:L,MATCH(B503,Aquifer!C:C,0))*100</f>
        <v>125.04216688163507</v>
      </c>
      <c r="E503" s="7">
        <v>5.9</v>
      </c>
      <c r="F503" s="7">
        <v>38.919587310174272</v>
      </c>
      <c r="G503" s="1">
        <v>2.2399999999999998</v>
      </c>
      <c r="H503" s="8">
        <v>0</v>
      </c>
      <c r="I503" s="8">
        <f>INDEX(Aquifer!H:H,MATCH(B503,Aquifer!C:C,0))</f>
        <v>32.65</v>
      </c>
      <c r="J503" s="8">
        <f>INDEX(surface_water_body!E:E,MATCH(B503,surface_water_body!A:A,0))</f>
        <v>1.1841819376710986E-5</v>
      </c>
      <c r="K503" s="8">
        <f>INDEX(Aquifer!J:J,MATCH(B503,Aquifer!C:C,0))*100</f>
        <v>17.715556258623568</v>
      </c>
      <c r="L503" s="8">
        <f>(INDEX(Tariff!D:D,MATCH(Adaptation!A503,Tariff!A:A,0)))*100</f>
        <v>167</v>
      </c>
      <c r="N503" s="8">
        <v>9.4681451000777805</v>
      </c>
      <c r="O503" s="1">
        <v>94.04</v>
      </c>
      <c r="Q503">
        <f t="shared" si="208"/>
        <v>3</v>
      </c>
      <c r="R503">
        <f t="shared" si="209"/>
        <v>1</v>
      </c>
      <c r="S503">
        <f t="shared" si="210"/>
        <v>1</v>
      </c>
      <c r="T503">
        <f t="shared" si="211"/>
        <v>2</v>
      </c>
      <c r="U503">
        <f t="shared" si="212"/>
        <v>1</v>
      </c>
      <c r="V503">
        <f t="shared" si="213"/>
        <v>4</v>
      </c>
      <c r="W503">
        <f t="shared" si="205"/>
        <v>4</v>
      </c>
      <c r="X503">
        <f t="shared" si="206"/>
        <v>1</v>
      </c>
      <c r="Y503">
        <f t="shared" si="214"/>
        <v>1</v>
      </c>
      <c r="Z503">
        <f t="shared" si="207"/>
        <v>3</v>
      </c>
      <c r="AA503">
        <f t="shared" si="215"/>
        <v>2</v>
      </c>
      <c r="AB503">
        <f t="shared" si="216"/>
        <v>4</v>
      </c>
      <c r="AC503">
        <f t="shared" si="222"/>
        <v>2.2490999999999999</v>
      </c>
      <c r="AD503">
        <f t="shared" si="223"/>
        <v>2</v>
      </c>
      <c r="AE503" t="str">
        <f t="shared" si="219"/>
        <v>Moderatly Suitable</v>
      </c>
      <c r="AF503" s="15">
        <f t="shared" si="224"/>
        <v>0.25</v>
      </c>
      <c r="AG503" t="str">
        <f t="shared" si="225"/>
        <v>Low</v>
      </c>
    </row>
    <row r="504" spans="1:33" x14ac:dyDescent="0.25">
      <c r="A504" t="str">
        <f>INDEX(Aquifer!A:A,MATCH(B504,Aquifer!C:C,0))</f>
        <v>jharkhand</v>
      </c>
      <c r="B504" s="19" t="s">
        <v>488</v>
      </c>
      <c r="C504" s="13">
        <v>5.03</v>
      </c>
      <c r="D504" s="7">
        <f>INDEX(Aquifer!L:L,MATCH(B504,Aquifer!C:C,0))*100</f>
        <v>127.15993170176436</v>
      </c>
      <c r="E504" s="7">
        <v>13.8</v>
      </c>
      <c r="F504" s="7">
        <v>40.892350080125951</v>
      </c>
      <c r="G504" s="1">
        <v>72.83</v>
      </c>
      <c r="H504" s="8">
        <v>10</v>
      </c>
      <c r="I504" s="8">
        <f>INDEX(Aquifer!H:H,MATCH(B504,Aquifer!C:C,0))</f>
        <v>62.3</v>
      </c>
      <c r="J504" s="8">
        <f>INDEX(surface_water_body!E:E,MATCH(B504,surface_water_body!A:A,0))</f>
        <v>131.00233682083129</v>
      </c>
      <c r="K504" s="8">
        <f>INDEX(Aquifer!J:J,MATCH(B504,Aquifer!C:C,0))*100</f>
        <v>12.550179288275547</v>
      </c>
      <c r="L504" s="8">
        <f>(INDEX(Tariff!D:D,MATCH(Adaptation!A504,Tariff!A:A,0)))*100</f>
        <v>0</v>
      </c>
      <c r="N504" s="8">
        <v>5.9</v>
      </c>
      <c r="O504" s="1">
        <v>76.78</v>
      </c>
      <c r="Q504">
        <f t="shared" si="208"/>
        <v>3</v>
      </c>
      <c r="R504">
        <f t="shared" si="209"/>
        <v>1</v>
      </c>
      <c r="S504">
        <f t="shared" si="210"/>
        <v>1</v>
      </c>
      <c r="T504">
        <f t="shared" si="211"/>
        <v>2</v>
      </c>
      <c r="U504">
        <f t="shared" si="212"/>
        <v>3</v>
      </c>
      <c r="V504">
        <f t="shared" si="213"/>
        <v>4</v>
      </c>
      <c r="W504">
        <f t="shared" si="205"/>
        <v>3</v>
      </c>
      <c r="X504">
        <f t="shared" si="206"/>
        <v>4</v>
      </c>
      <c r="Y504">
        <f t="shared" si="214"/>
        <v>1</v>
      </c>
      <c r="Z504">
        <f t="shared" si="207"/>
        <v>1</v>
      </c>
      <c r="AA504">
        <f t="shared" si="215"/>
        <v>2</v>
      </c>
      <c r="AB504">
        <f t="shared" si="216"/>
        <v>3</v>
      </c>
      <c r="AC504">
        <f t="shared" si="222"/>
        <v>2.3323999999999998</v>
      </c>
      <c r="AD504">
        <f t="shared" si="223"/>
        <v>2</v>
      </c>
      <c r="AE504" t="str">
        <f t="shared" si="219"/>
        <v>Moderatly Suitable</v>
      </c>
      <c r="AF504" s="15">
        <f t="shared" si="224"/>
        <v>0.315</v>
      </c>
      <c r="AG504" t="str">
        <f t="shared" si="225"/>
        <v>Low</v>
      </c>
    </row>
    <row r="505" spans="1:33" x14ac:dyDescent="0.25">
      <c r="A505" t="str">
        <f>INDEX(Aquifer!A:A,MATCH(B505,Aquifer!C:C,0))</f>
        <v>bihar</v>
      </c>
      <c r="B505" s="19" t="s">
        <v>347</v>
      </c>
      <c r="C505" s="12">
        <v>4.381741368728</v>
      </c>
      <c r="D505" s="7">
        <f>INDEX(Aquifer!L:L,MATCH(B505,Aquifer!C:C,0))*100</f>
        <v>140.1086204038651</v>
      </c>
      <c r="E505" s="7">
        <v>33.4</v>
      </c>
      <c r="F505" s="7">
        <v>39.389213406680653</v>
      </c>
      <c r="G505" s="1">
        <v>87.02</v>
      </c>
      <c r="H505" s="8">
        <v>0</v>
      </c>
      <c r="I505" s="8">
        <f>INDEX(Aquifer!H:H,MATCH(B505,Aquifer!C:C,0))</f>
        <v>36.380000000000003</v>
      </c>
      <c r="J505" s="8">
        <f>INDEX(surface_water_body!E:E,MATCH(B505,surface_water_body!A:A,0))</f>
        <v>0.59005297950378843</v>
      </c>
      <c r="K505" s="8">
        <f>INDEX(Aquifer!J:J,MATCH(B505,Aquifer!C:C,0))*100</f>
        <v>54.241061984345251</v>
      </c>
      <c r="L505" s="8">
        <f>(INDEX(Tariff!D:D,MATCH(Adaptation!A324,Tariff!A:A,0)))*100</f>
        <v>135</v>
      </c>
      <c r="N505" s="8">
        <v>4.5</v>
      </c>
      <c r="O505" s="1">
        <v>96.43</v>
      </c>
      <c r="Q505">
        <f t="shared" si="208"/>
        <v>2</v>
      </c>
      <c r="R505">
        <f t="shared" si="209"/>
        <v>2</v>
      </c>
      <c r="S505">
        <f t="shared" si="210"/>
        <v>2</v>
      </c>
      <c r="T505">
        <f t="shared" si="211"/>
        <v>2</v>
      </c>
      <c r="U505">
        <f t="shared" si="212"/>
        <v>4</v>
      </c>
      <c r="V505">
        <f t="shared" si="213"/>
        <v>4</v>
      </c>
      <c r="W505">
        <f t="shared" si="205"/>
        <v>4</v>
      </c>
      <c r="X505">
        <f t="shared" si="206"/>
        <v>1</v>
      </c>
      <c r="Y505">
        <f t="shared" si="214"/>
        <v>3</v>
      </c>
      <c r="Z505">
        <f t="shared" si="207"/>
        <v>2</v>
      </c>
      <c r="AA505">
        <f t="shared" si="215"/>
        <v>1</v>
      </c>
      <c r="AB505">
        <f t="shared" si="216"/>
        <v>4</v>
      </c>
      <c r="AC505">
        <f t="shared" si="222"/>
        <v>2.5823</v>
      </c>
      <c r="AD505">
        <f t="shared" si="223"/>
        <v>3</v>
      </c>
      <c r="AE505" t="str">
        <f t="shared" si="219"/>
        <v>Highly Suitable</v>
      </c>
      <c r="AF505" s="15">
        <f t="shared" si="224"/>
        <v>0.61599999999999999</v>
      </c>
      <c r="AG505" t="str">
        <f t="shared" si="225"/>
        <v>High</v>
      </c>
    </row>
    <row r="506" spans="1:33" x14ac:dyDescent="0.25">
      <c r="A506" t="str">
        <f>INDEX(Aquifer!A:A,MATCH(B506,Aquifer!C:C,0))</f>
        <v>bihar</v>
      </c>
      <c r="B506" s="19" t="s">
        <v>386</v>
      </c>
      <c r="C506" s="12">
        <v>4.8507215723354999</v>
      </c>
      <c r="D506" s="7">
        <f>INDEX(Aquifer!L:L,MATCH(B506,Aquifer!C:C,0))*100</f>
        <v>115.28851295513101</v>
      </c>
      <c r="E506" s="7">
        <v>79.099999999999994</v>
      </c>
      <c r="F506" s="7">
        <v>52.516309412861141</v>
      </c>
      <c r="G506" s="1">
        <v>64.14</v>
      </c>
      <c r="H506" s="8">
        <v>65</v>
      </c>
      <c r="I506" s="8">
        <f>INDEX(Aquifer!H:H,MATCH(B506,Aquifer!C:C,0))</f>
        <v>31.9</v>
      </c>
      <c r="J506" s="8">
        <f>INDEX(surface_water_body!E:E,MATCH(B506,surface_water_body!A:A,0))</f>
        <v>6.1299265144947296E-2</v>
      </c>
      <c r="K506" s="8">
        <f>INDEX(Aquifer!J:J,MATCH(B506,Aquifer!C:C,0))*100</f>
        <v>29.430658187462893</v>
      </c>
      <c r="L506" s="8">
        <f>(INDEX(Tariff!D:D,MATCH(Adaptation!A411,Tariff!A:A,0)))*100</f>
        <v>235</v>
      </c>
      <c r="N506" s="8">
        <v>4.8</v>
      </c>
      <c r="O506" s="1">
        <v>96.7</v>
      </c>
      <c r="Q506">
        <f t="shared" si="208"/>
        <v>3</v>
      </c>
      <c r="R506">
        <f t="shared" si="209"/>
        <v>1</v>
      </c>
      <c r="S506">
        <f t="shared" si="210"/>
        <v>4</v>
      </c>
      <c r="T506">
        <f t="shared" si="211"/>
        <v>3</v>
      </c>
      <c r="U506">
        <f t="shared" si="212"/>
        <v>3</v>
      </c>
      <c r="V506">
        <f t="shared" si="213"/>
        <v>2</v>
      </c>
      <c r="W506">
        <f t="shared" si="205"/>
        <v>4</v>
      </c>
      <c r="X506">
        <f t="shared" si="206"/>
        <v>1</v>
      </c>
      <c r="Y506">
        <f t="shared" si="214"/>
        <v>2</v>
      </c>
      <c r="Z506">
        <f t="shared" si="207"/>
        <v>3</v>
      </c>
      <c r="AA506">
        <f t="shared" si="215"/>
        <v>1</v>
      </c>
      <c r="AB506">
        <f t="shared" si="216"/>
        <v>4</v>
      </c>
      <c r="AC506">
        <f t="shared" si="222"/>
        <v>2.5823</v>
      </c>
      <c r="AD506">
        <f t="shared" si="223"/>
        <v>3</v>
      </c>
      <c r="AE506" t="str">
        <f t="shared" si="219"/>
        <v>Highly Suitable</v>
      </c>
      <c r="AF506" s="15">
        <f t="shared" si="224"/>
        <v>0.61599999999999999</v>
      </c>
      <c r="AG506" t="str">
        <f t="shared" si="225"/>
        <v>High</v>
      </c>
    </row>
    <row r="507" spans="1:33" x14ac:dyDescent="0.25">
      <c r="A507" t="str">
        <f>INDEX(Aquifer!A:A,MATCH(B507,Aquifer!C:C,0))</f>
        <v>bihar</v>
      </c>
      <c r="B507" s="19" t="s">
        <v>387</v>
      </c>
      <c r="C507" s="12">
        <v>4.651988944807</v>
      </c>
      <c r="D507" s="7">
        <f>INDEX(Aquifer!L:L,MATCH(B507,Aquifer!C:C,0))*100</f>
        <v>153.91912900981825</v>
      </c>
      <c r="E507" s="7">
        <v>54</v>
      </c>
      <c r="F507" s="7">
        <v>62.148148148148138</v>
      </c>
      <c r="G507" s="1">
        <v>95.43</v>
      </c>
      <c r="H507" s="8">
        <v>47</v>
      </c>
      <c r="I507" s="8">
        <f>INDEX(Aquifer!H:H,MATCH(B507,Aquifer!C:C,0))</f>
        <v>67.38</v>
      </c>
      <c r="J507" s="8">
        <f>INDEX(surface_water_body!E:E,MATCH(B507,surface_water_body!A:A,0))</f>
        <v>0.25495396642557977</v>
      </c>
      <c r="K507" s="8">
        <f>INDEX(Aquifer!J:J,MATCH(B507,Aquifer!C:C,0))*100</f>
        <v>67.922093159685559</v>
      </c>
      <c r="L507" s="8">
        <f>(INDEX(Tariff!D:D,MATCH(Adaptation!A414,Tariff!A:A,0)))*100</f>
        <v>0</v>
      </c>
      <c r="N507" s="8">
        <v>4.8</v>
      </c>
      <c r="O507" s="1">
        <v>97.12</v>
      </c>
      <c r="Q507">
        <f t="shared" si="208"/>
        <v>3</v>
      </c>
      <c r="R507">
        <f t="shared" si="209"/>
        <v>2</v>
      </c>
      <c r="S507">
        <f t="shared" si="210"/>
        <v>3</v>
      </c>
      <c r="T507">
        <f t="shared" si="211"/>
        <v>3</v>
      </c>
      <c r="U507">
        <f t="shared" si="212"/>
        <v>4</v>
      </c>
      <c r="V507">
        <f t="shared" si="213"/>
        <v>3</v>
      </c>
      <c r="W507">
        <f t="shared" si="205"/>
        <v>3</v>
      </c>
      <c r="X507">
        <f t="shared" si="206"/>
        <v>1</v>
      </c>
      <c r="Y507">
        <f t="shared" si="214"/>
        <v>3</v>
      </c>
      <c r="Z507">
        <f t="shared" si="207"/>
        <v>1</v>
      </c>
      <c r="AA507">
        <f t="shared" si="215"/>
        <v>1</v>
      </c>
      <c r="AB507">
        <f t="shared" si="216"/>
        <v>4</v>
      </c>
      <c r="AC507">
        <f t="shared" si="222"/>
        <v>2.5823</v>
      </c>
      <c r="AD507">
        <f t="shared" si="223"/>
        <v>3</v>
      </c>
      <c r="AE507" t="str">
        <f t="shared" si="219"/>
        <v>Highly Suitable</v>
      </c>
      <c r="AF507" s="15">
        <f t="shared" si="224"/>
        <v>0.61599999999999999</v>
      </c>
      <c r="AG507" t="str">
        <f t="shared" si="225"/>
        <v>High</v>
      </c>
    </row>
    <row r="508" spans="1:33" x14ac:dyDescent="0.25">
      <c r="A508" t="str">
        <f>INDEX(Aquifer!A:A,MATCH(B508,Aquifer!C:C,0))</f>
        <v>madhya pradesh</v>
      </c>
      <c r="B508" s="19" t="s">
        <v>609</v>
      </c>
      <c r="C508" s="12">
        <v>5.3478652789923</v>
      </c>
      <c r="D508" s="7">
        <f>INDEX(Aquifer!L:L,MATCH(B508,Aquifer!C:C,0))*100</f>
        <v>202.00961309056206</v>
      </c>
      <c r="E508" s="7">
        <v>41.5</v>
      </c>
      <c r="F508" s="7">
        <v>72.798828125</v>
      </c>
      <c r="G508" s="1">
        <v>71.540000000000006</v>
      </c>
      <c r="H508" s="8">
        <v>100</v>
      </c>
      <c r="I508" s="8">
        <f>INDEX(Aquifer!H:H,MATCH(B508,Aquifer!C:C,0))</f>
        <v>135.13999999999999</v>
      </c>
      <c r="J508" s="8">
        <f>INDEX(surface_water_body!E:E,MATCH(B508,surface_water_body!A:A,0))</f>
        <v>0.52168849529233863</v>
      </c>
      <c r="K508" s="8">
        <f>INDEX(Aquifer!J:J,MATCH(B508,Aquifer!C:C,0))*100</f>
        <v>70.718734503824024</v>
      </c>
      <c r="L508" s="8">
        <f>(INDEX(Tariff!D:D,MATCH(Adaptation!A508,Tariff!A:A,0)))*100</f>
        <v>135</v>
      </c>
      <c r="N508" s="8">
        <v>17.399999999999999</v>
      </c>
      <c r="O508" s="1">
        <v>75.09</v>
      </c>
      <c r="Q508">
        <f t="shared" si="208"/>
        <v>4</v>
      </c>
      <c r="R508">
        <f t="shared" si="209"/>
        <v>3</v>
      </c>
      <c r="S508">
        <f t="shared" si="210"/>
        <v>2</v>
      </c>
      <c r="T508">
        <f t="shared" si="211"/>
        <v>4</v>
      </c>
      <c r="U508">
        <f t="shared" si="212"/>
        <v>3</v>
      </c>
      <c r="V508">
        <f t="shared" si="213"/>
        <v>1</v>
      </c>
      <c r="W508">
        <f t="shared" si="205"/>
        <v>1</v>
      </c>
      <c r="X508">
        <f t="shared" si="206"/>
        <v>1</v>
      </c>
      <c r="Y508">
        <f t="shared" si="214"/>
        <v>3</v>
      </c>
      <c r="Z508">
        <f t="shared" si="207"/>
        <v>2</v>
      </c>
      <c r="AA508">
        <f t="shared" si="215"/>
        <v>3</v>
      </c>
      <c r="AB508">
        <f t="shared" si="216"/>
        <v>3</v>
      </c>
      <c r="AC508">
        <f t="shared" si="222"/>
        <v>2.4989999999999997</v>
      </c>
      <c r="AD508">
        <f t="shared" si="223"/>
        <v>2</v>
      </c>
      <c r="AE508" t="str">
        <f t="shared" si="219"/>
        <v>Moderatly Suitable</v>
      </c>
      <c r="AF508" s="15">
        <f t="shared" si="224"/>
        <v>0.48599999999999999</v>
      </c>
      <c r="AG508" t="str">
        <f t="shared" si="225"/>
        <v>Moderate</v>
      </c>
    </row>
    <row r="509" spans="1:33" x14ac:dyDescent="0.25">
      <c r="A509" t="str">
        <f>INDEX(Aquifer!A:A,MATCH(B509,Aquifer!C:C,0))</f>
        <v>maharashtra</v>
      </c>
      <c r="B509" s="19" t="s">
        <v>421</v>
      </c>
      <c r="C509" s="12">
        <v>5.1582147703548999</v>
      </c>
      <c r="D509" s="7">
        <f>INDEX(Aquifer!L:L,MATCH(B509,Aquifer!C:C,0))*100</f>
        <v>111.53592617007251</v>
      </c>
      <c r="E509" s="7">
        <v>3.1</v>
      </c>
      <c r="F509" s="7">
        <v>60.646918624446712</v>
      </c>
      <c r="G509" s="1">
        <v>74.760000000000005</v>
      </c>
      <c r="H509" s="8">
        <v>98</v>
      </c>
      <c r="I509" s="8">
        <f>INDEX(Aquifer!H:H,MATCH(B509,Aquifer!C:C,0))</f>
        <v>17.3</v>
      </c>
      <c r="J509" s="8">
        <f>INDEX(surface_water_body!E:E,MATCH(B509,surface_water_body!A:A,0))</f>
        <v>7.3707018730245877E-2</v>
      </c>
      <c r="K509" s="8">
        <f>INDEX(Aquifer!J:J,MATCH(B509,Aquifer!C:C,0))*100</f>
        <v>37.163155316021559</v>
      </c>
      <c r="L509" s="8">
        <f>(INDEX(Tariff!D:D,MATCH(Adaptation!A509,Tariff!A:A,0)))*100</f>
        <v>30</v>
      </c>
      <c r="N509" s="8">
        <v>6.8</v>
      </c>
      <c r="O509" s="1">
        <v>82.679999999999993</v>
      </c>
      <c r="Q509">
        <f t="shared" si="208"/>
        <v>3</v>
      </c>
      <c r="R509">
        <f t="shared" si="209"/>
        <v>1</v>
      </c>
      <c r="S509">
        <f t="shared" si="210"/>
        <v>1</v>
      </c>
      <c r="T509">
        <f t="shared" si="211"/>
        <v>3</v>
      </c>
      <c r="U509">
        <f t="shared" si="212"/>
        <v>3</v>
      </c>
      <c r="V509">
        <f t="shared" si="213"/>
        <v>1</v>
      </c>
      <c r="W509">
        <f t="shared" si="205"/>
        <v>4</v>
      </c>
      <c r="X509">
        <f t="shared" si="206"/>
        <v>1</v>
      </c>
      <c r="Y509">
        <f t="shared" si="214"/>
        <v>2</v>
      </c>
      <c r="Z509">
        <f t="shared" si="207"/>
        <v>1</v>
      </c>
      <c r="AA509">
        <f t="shared" si="215"/>
        <v>2</v>
      </c>
      <c r="AB509">
        <f t="shared" si="216"/>
        <v>4</v>
      </c>
      <c r="AC509">
        <f t="shared" si="222"/>
        <v>2.1657999999999999</v>
      </c>
      <c r="AD509">
        <f t="shared" si="223"/>
        <v>2</v>
      </c>
      <c r="AE509" t="str">
        <f t="shared" si="219"/>
        <v>Moderatly Suitable</v>
      </c>
      <c r="AF509" s="15">
        <f t="shared" si="224"/>
        <v>0.182</v>
      </c>
      <c r="AG509" t="str">
        <f t="shared" si="225"/>
        <v>Very Low</v>
      </c>
    </row>
    <row r="510" spans="1:33" x14ac:dyDescent="0.25">
      <c r="A510" t="str">
        <f>INDEX(Aquifer!A:A,MATCH(B510,Aquifer!C:C,0))</f>
        <v>odisha</v>
      </c>
      <c r="B510" s="19" t="s">
        <v>51</v>
      </c>
      <c r="C510" s="13">
        <v>5.03</v>
      </c>
      <c r="D510" s="7">
        <f>INDEX(Aquifer!L:L,MATCH(B510,Aquifer!C:C,0))*100</f>
        <v>103.44662549771667</v>
      </c>
      <c r="E510" s="7">
        <v>33</v>
      </c>
      <c r="F510" s="7">
        <v>41.442967409948544</v>
      </c>
      <c r="G510" s="1">
        <v>9.2899999999999991</v>
      </c>
      <c r="H510" s="8">
        <v>43</v>
      </c>
      <c r="I510" s="8">
        <f>INDEX(Aquifer!H:H,MATCH(B510,Aquifer!C:C,0))</f>
        <v>33.32</v>
      </c>
      <c r="J510" s="8">
        <f>INDEX(surface_water_body!E:E,MATCH(B510,surface_water_body!A:A,0))</f>
        <v>2.9620525247225395E-2</v>
      </c>
      <c r="K510" s="8">
        <f>INDEX(Aquifer!J:J,MATCH(B510,Aquifer!C:C,0))*100</f>
        <v>26.298105918240701</v>
      </c>
      <c r="L510" s="8">
        <f>(INDEX(Tariff!D:D,MATCH(Adaptation!A510,Tariff!A:A,0)))*100</f>
        <v>459.99999999999994</v>
      </c>
      <c r="N510" s="8">
        <v>3.8</v>
      </c>
      <c r="O510" s="1">
        <v>89.51</v>
      </c>
      <c r="Q510">
        <f t="shared" si="208"/>
        <v>3</v>
      </c>
      <c r="R510">
        <f t="shared" si="209"/>
        <v>1</v>
      </c>
      <c r="S510">
        <f t="shared" si="210"/>
        <v>2</v>
      </c>
      <c r="T510">
        <f t="shared" si="211"/>
        <v>2</v>
      </c>
      <c r="U510">
        <f t="shared" si="212"/>
        <v>1</v>
      </c>
      <c r="V510">
        <f t="shared" si="213"/>
        <v>3</v>
      </c>
      <c r="W510">
        <f t="shared" si="205"/>
        <v>4</v>
      </c>
      <c r="X510">
        <f t="shared" si="206"/>
        <v>1</v>
      </c>
      <c r="Y510">
        <f t="shared" si="214"/>
        <v>2</v>
      </c>
      <c r="Z510">
        <f t="shared" si="207"/>
        <v>4</v>
      </c>
      <c r="AA510">
        <f t="shared" si="215"/>
        <v>1</v>
      </c>
      <c r="AB510">
        <f t="shared" si="216"/>
        <v>4</v>
      </c>
      <c r="AC510">
        <f t="shared" si="222"/>
        <v>2.3323999999999998</v>
      </c>
      <c r="AD510">
        <f t="shared" si="223"/>
        <v>2</v>
      </c>
      <c r="AE510" t="str">
        <f t="shared" si="219"/>
        <v>Moderatly Suitable</v>
      </c>
      <c r="AF510" s="15">
        <f t="shared" si="224"/>
        <v>0.315</v>
      </c>
      <c r="AG510" t="str">
        <f t="shared" si="225"/>
        <v>Low</v>
      </c>
    </row>
    <row r="511" spans="1:33" x14ac:dyDescent="0.25">
      <c r="A511" t="str">
        <f>INDEX(Aquifer!A:A,MATCH(B511,Aquifer!C:C,0))</f>
        <v>jammu and kashmir</v>
      </c>
      <c r="B511" s="19" t="s">
        <v>422</v>
      </c>
      <c r="C511" s="13">
        <v>4.5599999999999996</v>
      </c>
      <c r="D511" s="7">
        <f>INDEX(Aquifer!L:L,MATCH(B511,Aquifer!C:C,0))*100</f>
        <v>168.07123879109932</v>
      </c>
      <c r="E511" s="7">
        <v>5.3</v>
      </c>
      <c r="F511" s="7">
        <v>37.142057270836673</v>
      </c>
      <c r="G511" s="1">
        <v>6.2399999999999993</v>
      </c>
      <c r="H511" s="8">
        <v>0</v>
      </c>
      <c r="I511" s="8">
        <f>INDEX(Aquifer!H:H,MATCH(B511,Aquifer!C:C,0))</f>
        <v>21.91</v>
      </c>
      <c r="J511" s="8">
        <f>INDEX(surface_water_body!E:E,MATCH(B511,surface_water_body!A:A,0))</f>
        <v>3.5671928619558139E-3</v>
      </c>
      <c r="K511" s="8">
        <f>INDEX(Aquifer!J:J,MATCH(B511,Aquifer!C:C,0))*100</f>
        <v>15.878603305185859</v>
      </c>
      <c r="L511" s="8">
        <f>(INDEX(Tariff!D:D,MATCH(Adaptation!A511,Tariff!A:A,0)))*100</f>
        <v>67.5</v>
      </c>
      <c r="N511" s="8">
        <v>8.1</v>
      </c>
      <c r="O511" s="1">
        <v>93.94</v>
      </c>
      <c r="Q511">
        <f t="shared" si="208"/>
        <v>3</v>
      </c>
      <c r="R511">
        <f t="shared" si="209"/>
        <v>2</v>
      </c>
      <c r="S511">
        <f t="shared" si="210"/>
        <v>1</v>
      </c>
      <c r="T511">
        <f t="shared" si="211"/>
        <v>2</v>
      </c>
      <c r="U511">
        <f t="shared" si="212"/>
        <v>1</v>
      </c>
      <c r="V511">
        <f t="shared" si="213"/>
        <v>4</v>
      </c>
      <c r="W511">
        <f t="shared" si="205"/>
        <v>4</v>
      </c>
      <c r="X511">
        <f t="shared" si="206"/>
        <v>1</v>
      </c>
      <c r="Y511">
        <f t="shared" si="214"/>
        <v>1</v>
      </c>
      <c r="Z511">
        <f t="shared" si="207"/>
        <v>1</v>
      </c>
      <c r="AA511">
        <f t="shared" si="215"/>
        <v>2</v>
      </c>
      <c r="AB511">
        <f t="shared" si="216"/>
        <v>4</v>
      </c>
      <c r="AC511">
        <f t="shared" si="222"/>
        <v>2.1657999999999999</v>
      </c>
      <c r="AD511">
        <f t="shared" si="223"/>
        <v>2</v>
      </c>
      <c r="AE511" t="str">
        <f t="shared" si="219"/>
        <v>Moderatly Suitable</v>
      </c>
      <c r="AF511" s="15">
        <f t="shared" si="224"/>
        <v>0.182</v>
      </c>
      <c r="AG511" t="str">
        <f t="shared" si="225"/>
        <v>Very Low</v>
      </c>
    </row>
    <row r="512" spans="1:33" x14ac:dyDescent="0.25">
      <c r="A512" t="str">
        <f>INDEX(Aquifer!A:A,MATCH(B512,Aquifer!C:C,0))</f>
        <v>bihar</v>
      </c>
      <c r="B512" s="19" t="s">
        <v>318</v>
      </c>
      <c r="C512" s="12">
        <v>4.5964257056328002</v>
      </c>
      <c r="D512" s="7">
        <f>INDEX(Aquifer!L:L,MATCH(B512,Aquifer!C:C,0))*100</f>
        <v>162.04282938702309</v>
      </c>
      <c r="E512" s="7">
        <v>81.3</v>
      </c>
      <c r="F512" s="7">
        <v>60.17217079952767</v>
      </c>
      <c r="G512" s="1">
        <v>48.339999999999996</v>
      </c>
      <c r="H512" s="8">
        <v>9</v>
      </c>
      <c r="I512" s="8">
        <f>INDEX(Aquifer!H:H,MATCH(B512,Aquifer!C:C,0))</f>
        <v>27.11</v>
      </c>
      <c r="J512" s="8">
        <f>INDEX(surface_water_body!E:E,MATCH(B512,surface_water_body!A:A,0))</f>
        <v>0</v>
      </c>
      <c r="K512" s="8">
        <f>INDEX(Aquifer!J:J,MATCH(B512,Aquifer!C:C,0))*100</f>
        <v>48.350266645469922</v>
      </c>
      <c r="L512" s="8">
        <f>(INDEX(Tariff!D:D,MATCH(Adaptation!A462,Tariff!A:A,0)))*100</f>
        <v>60</v>
      </c>
      <c r="N512" s="8">
        <v>3.6</v>
      </c>
      <c r="O512" s="1">
        <v>96.27</v>
      </c>
      <c r="Q512">
        <f t="shared" si="208"/>
        <v>3</v>
      </c>
      <c r="R512">
        <f t="shared" si="209"/>
        <v>2</v>
      </c>
      <c r="S512">
        <f t="shared" si="210"/>
        <v>4</v>
      </c>
      <c r="T512">
        <f t="shared" si="211"/>
        <v>3</v>
      </c>
      <c r="U512">
        <f t="shared" si="212"/>
        <v>2</v>
      </c>
      <c r="V512">
        <f t="shared" si="213"/>
        <v>4</v>
      </c>
      <c r="W512">
        <f t="shared" si="205"/>
        <v>4</v>
      </c>
      <c r="X512">
        <f t="shared" si="206"/>
        <v>1</v>
      </c>
      <c r="Y512">
        <f t="shared" si="214"/>
        <v>2</v>
      </c>
      <c r="Z512">
        <f t="shared" si="207"/>
        <v>1</v>
      </c>
      <c r="AA512">
        <f t="shared" si="215"/>
        <v>1</v>
      </c>
      <c r="AB512">
        <f t="shared" si="216"/>
        <v>4</v>
      </c>
      <c r="AC512">
        <f t="shared" si="222"/>
        <v>2.5823</v>
      </c>
      <c r="AD512">
        <f t="shared" si="223"/>
        <v>3</v>
      </c>
      <c r="AE512" t="str">
        <f t="shared" si="219"/>
        <v>Highly Suitable</v>
      </c>
      <c r="AF512" s="15">
        <f t="shared" si="224"/>
        <v>0.61599999999999999</v>
      </c>
      <c r="AG512" t="str">
        <f t="shared" si="225"/>
        <v>High</v>
      </c>
    </row>
    <row r="513" spans="1:33" x14ac:dyDescent="0.25">
      <c r="A513" t="str">
        <f>INDEX(Aquifer!A:A,MATCH(B513,Aquifer!C:C,0))</f>
        <v>daman and diu</v>
      </c>
      <c r="B513" s="19" t="s">
        <v>671</v>
      </c>
      <c r="C513" s="12">
        <v>5.5970267547811998</v>
      </c>
      <c r="D513" s="7">
        <f>INDEX(Aquifer!L:L,MATCH(B513,Aquifer!C:C,0))*100</f>
        <v>102.60000000000001</v>
      </c>
      <c r="E513" s="7">
        <v>104.9</v>
      </c>
      <c r="F513" s="7">
        <v>63.636363636363633</v>
      </c>
      <c r="G513" s="1">
        <v>99.02</v>
      </c>
      <c r="H513" s="8">
        <v>99</v>
      </c>
      <c r="I513" s="8">
        <f>INDEX(Aquifer!H:H,MATCH(B513,Aquifer!C:C,0))</f>
        <v>230.02</v>
      </c>
      <c r="J513" s="8">
        <f>INDEX(surface_water_body!E:E,MATCH(B513,surface_water_body!A:A,0))</f>
        <v>0</v>
      </c>
      <c r="K513" s="8">
        <f>INDEX(Aquifer!J:J,MATCH(B513,Aquifer!C:C,0))*100</f>
        <v>74.962518740629676</v>
      </c>
      <c r="L513" s="8">
        <f>(INDEX(Tariff!D:D,MATCH(Adaptation!A174,Tariff!A:A,0)))*100</f>
        <v>285</v>
      </c>
      <c r="N513" s="8">
        <v>5.9</v>
      </c>
      <c r="O513" s="1">
        <v>97.87</v>
      </c>
      <c r="Q513">
        <f t="shared" si="208"/>
        <v>4</v>
      </c>
      <c r="R513">
        <f t="shared" si="209"/>
        <v>1</v>
      </c>
      <c r="S513">
        <f t="shared" si="210"/>
        <v>4</v>
      </c>
      <c r="T513">
        <f t="shared" si="211"/>
        <v>3</v>
      </c>
      <c r="U513">
        <f t="shared" si="212"/>
        <v>4</v>
      </c>
      <c r="V513">
        <f t="shared" si="213"/>
        <v>1</v>
      </c>
      <c r="W513">
        <f t="shared" si="205"/>
        <v>1</v>
      </c>
      <c r="X513">
        <f t="shared" si="206"/>
        <v>1</v>
      </c>
      <c r="Y513">
        <f t="shared" si="214"/>
        <v>3</v>
      </c>
      <c r="Z513">
        <f t="shared" si="207"/>
        <v>3</v>
      </c>
      <c r="AA513">
        <f t="shared" si="215"/>
        <v>2</v>
      </c>
      <c r="AB513">
        <f t="shared" si="216"/>
        <v>4</v>
      </c>
      <c r="AC513">
        <f t="shared" si="222"/>
        <v>2.5823</v>
      </c>
      <c r="AD513">
        <f t="shared" si="223"/>
        <v>3</v>
      </c>
      <c r="AE513" t="str">
        <f t="shared" si="219"/>
        <v>Highly Suitable</v>
      </c>
      <c r="AF513" s="15">
        <f t="shared" si="224"/>
        <v>0.61599999999999999</v>
      </c>
      <c r="AG513" t="str">
        <f t="shared" si="225"/>
        <v>High</v>
      </c>
    </row>
    <row r="514" spans="1:33" x14ac:dyDescent="0.25">
      <c r="A514" t="str">
        <f>INDEX(Aquifer!A:A,MATCH(B514,Aquifer!C:C,0))</f>
        <v>meghalaya</v>
      </c>
      <c r="B514" s="19" t="s">
        <v>75</v>
      </c>
      <c r="C514" s="13">
        <v>4.43</v>
      </c>
      <c r="D514" s="7">
        <f>INDEX(Aquifer!L:L,MATCH(B514,Aquifer!C:C,0))*100</f>
        <v>114.2993145468393</v>
      </c>
      <c r="E514" s="7">
        <v>72.099999999999994</v>
      </c>
      <c r="F514" s="7">
        <v>32.390298687060451</v>
      </c>
      <c r="G514" s="1">
        <v>1.08</v>
      </c>
      <c r="H514" s="8">
        <v>0</v>
      </c>
      <c r="I514" s="8">
        <f>INDEX(Aquifer!H:H,MATCH(B514,Aquifer!C:C,0))</f>
        <v>5.53</v>
      </c>
      <c r="J514" s="8">
        <f>INDEX(surface_water_body!E:E,MATCH(B514,surface_water_body!A:A,0))</f>
        <v>1.7322904181005048</v>
      </c>
      <c r="K514" s="8">
        <f>INDEX(Aquifer!J:J,MATCH(B514,Aquifer!C:C,0))*100</f>
        <v>8.6866631933245682</v>
      </c>
      <c r="L514" s="8">
        <f>(INDEX(Tariff!D:D,MATCH(Adaptation!A514,Tariff!A:A,0)))*100</f>
        <v>60</v>
      </c>
      <c r="N514" s="8">
        <v>2.2999999999999998</v>
      </c>
      <c r="O514" s="1">
        <v>79.05</v>
      </c>
      <c r="Q514">
        <f t="shared" si="208"/>
        <v>2</v>
      </c>
      <c r="R514">
        <f t="shared" si="209"/>
        <v>1</v>
      </c>
      <c r="S514">
        <f t="shared" si="210"/>
        <v>3</v>
      </c>
      <c r="T514">
        <f t="shared" si="211"/>
        <v>2</v>
      </c>
      <c r="U514">
        <f t="shared" si="212"/>
        <v>1</v>
      </c>
      <c r="V514">
        <f t="shared" si="213"/>
        <v>4</v>
      </c>
      <c r="W514">
        <f t="shared" ref="W514:W577" si="226">IF(I514&lt;50,4,IF(I514&lt;70,3,IF(I514&lt;100,2,1)))</f>
        <v>4</v>
      </c>
      <c r="X514">
        <f t="shared" ref="X514:X577" si="227">IF(J514&lt;1,1,IF(J514&lt;3,2,IF(J514&lt;5,3,4)))</f>
        <v>2</v>
      </c>
      <c r="Y514">
        <f t="shared" si="214"/>
        <v>1</v>
      </c>
      <c r="Z514">
        <f t="shared" ref="Z514:Z577" si="228">IF(L514&lt;70,1,IF(L514&lt;150,2,IF(L514&lt;300,3,4)))</f>
        <v>1</v>
      </c>
      <c r="AA514">
        <f t="shared" si="215"/>
        <v>1</v>
      </c>
      <c r="AB514">
        <f t="shared" si="216"/>
        <v>3</v>
      </c>
      <c r="AC514">
        <f t="shared" si="222"/>
        <v>2.0824999999999996</v>
      </c>
      <c r="AD514">
        <f t="shared" si="223"/>
        <v>2</v>
      </c>
      <c r="AE514" t="str">
        <f t="shared" si="219"/>
        <v>Moderatly Suitable</v>
      </c>
      <c r="AF514" s="15">
        <f t="shared" si="224"/>
        <v>0.11799999999999999</v>
      </c>
      <c r="AG514" t="str">
        <f t="shared" si="225"/>
        <v>Very Low</v>
      </c>
    </row>
    <row r="515" spans="1:33" x14ac:dyDescent="0.25">
      <c r="A515" t="str">
        <f>INDEX(Aquifer!A:A,MATCH(B515,Aquifer!C:C,0))</f>
        <v>haryana</v>
      </c>
      <c r="B515" s="19" t="s">
        <v>76</v>
      </c>
      <c r="C515" s="12">
        <v>4.8450395435719997</v>
      </c>
      <c r="D515" s="7">
        <f>INDEX(Aquifer!L:L,MATCH(B515,Aquifer!C:C,0))*100</f>
        <v>119.68921055038082</v>
      </c>
      <c r="E515" s="7">
        <v>92.8</v>
      </c>
      <c r="F515" s="7">
        <v>82.895934102772856</v>
      </c>
      <c r="G515" s="1">
        <v>40.400000000000006</v>
      </c>
      <c r="H515" s="8">
        <v>90</v>
      </c>
      <c r="I515" s="8">
        <f>INDEX(Aquifer!H:H,MATCH(B515,Aquifer!C:C,0))</f>
        <v>55.18</v>
      </c>
      <c r="J515" s="8">
        <f>INDEX(surface_water_body!E:E,MATCH(B515,surface_water_body!A:A,0))</f>
        <v>0.31773438069113141</v>
      </c>
      <c r="K515" s="8">
        <f>INDEX(Aquifer!J:J,MATCH(B515,Aquifer!C:C,0))*100</f>
        <v>91.757118797461146</v>
      </c>
      <c r="L515" s="8">
        <f>(INDEX(Tariff!D:D,MATCH(Adaptation!A515,Tariff!A:A,0)))*100</f>
        <v>0</v>
      </c>
      <c r="N515" s="8">
        <v>3.8</v>
      </c>
      <c r="O515" s="1">
        <v>71.92</v>
      </c>
      <c r="Q515">
        <f t="shared" si="208"/>
        <v>3</v>
      </c>
      <c r="R515">
        <f t="shared" si="209"/>
        <v>1</v>
      </c>
      <c r="S515">
        <f t="shared" si="210"/>
        <v>4</v>
      </c>
      <c r="T515">
        <f t="shared" si="211"/>
        <v>4</v>
      </c>
      <c r="U515">
        <f t="shared" si="212"/>
        <v>2</v>
      </c>
      <c r="V515">
        <f t="shared" si="213"/>
        <v>1</v>
      </c>
      <c r="W515">
        <f t="shared" si="226"/>
        <v>3</v>
      </c>
      <c r="X515">
        <f t="shared" si="227"/>
        <v>1</v>
      </c>
      <c r="Y515">
        <f t="shared" si="214"/>
        <v>4</v>
      </c>
      <c r="Z515">
        <f t="shared" si="228"/>
        <v>1</v>
      </c>
      <c r="AA515">
        <f t="shared" si="215"/>
        <v>1</v>
      </c>
      <c r="AB515">
        <f t="shared" si="216"/>
        <v>3</v>
      </c>
      <c r="AC515">
        <f t="shared" si="222"/>
        <v>2.3323999999999998</v>
      </c>
      <c r="AD515">
        <f t="shared" si="223"/>
        <v>2</v>
      </c>
      <c r="AE515" t="str">
        <f t="shared" si="219"/>
        <v>Moderatly Suitable</v>
      </c>
      <c r="AF515" s="15">
        <f t="shared" si="224"/>
        <v>0.315</v>
      </c>
      <c r="AG515" t="str">
        <f t="shared" si="225"/>
        <v>Low</v>
      </c>
    </row>
    <row r="516" spans="1:33" x14ac:dyDescent="0.25">
      <c r="A516" t="str">
        <f>INDEX(Aquifer!A:A,MATCH(B516,Aquifer!C:C,0))</f>
        <v>gujarat</v>
      </c>
      <c r="B516" s="19" t="s">
        <v>151</v>
      </c>
      <c r="C516" s="12">
        <v>5.5286138352165004</v>
      </c>
      <c r="D516" s="7">
        <f>INDEX(Aquifer!L:L,MATCH(B516,Aquifer!C:C,0))*100</f>
        <v>135.24517537224733</v>
      </c>
      <c r="E516" s="7">
        <v>37.4</v>
      </c>
      <c r="F516" s="7">
        <v>78.712119119312689</v>
      </c>
      <c r="G516" s="1">
        <v>99.15</v>
      </c>
      <c r="H516" s="8">
        <v>100</v>
      </c>
      <c r="I516" s="8">
        <f>INDEX(Aquifer!H:H,MATCH(B516,Aquifer!C:C,0))</f>
        <v>50.38</v>
      </c>
      <c r="J516" s="8">
        <f>INDEX(surface_water_body!E:E,MATCH(B516,surface_water_body!A:A,0))</f>
        <v>0.51284576371153545</v>
      </c>
      <c r="K516" s="8">
        <f>INDEX(Aquifer!J:J,MATCH(B516,Aquifer!C:C,0))*100</f>
        <v>76.118801457464571</v>
      </c>
      <c r="L516" s="8">
        <f>(INDEX(Tariff!D:D,MATCH(Adaptation!A21,Tariff!A:A,0)))*100</f>
        <v>67.5</v>
      </c>
      <c r="N516" s="8">
        <v>14.4</v>
      </c>
      <c r="O516" s="1">
        <v>60.15</v>
      </c>
      <c r="Q516">
        <f t="shared" si="208"/>
        <v>4</v>
      </c>
      <c r="R516">
        <f t="shared" si="209"/>
        <v>1</v>
      </c>
      <c r="S516">
        <f t="shared" si="210"/>
        <v>2</v>
      </c>
      <c r="T516">
        <f t="shared" si="211"/>
        <v>4</v>
      </c>
      <c r="U516">
        <f t="shared" si="212"/>
        <v>4</v>
      </c>
      <c r="V516">
        <f t="shared" si="213"/>
        <v>1</v>
      </c>
      <c r="W516">
        <f t="shared" si="226"/>
        <v>3</v>
      </c>
      <c r="X516">
        <f t="shared" si="227"/>
        <v>1</v>
      </c>
      <c r="Y516">
        <f t="shared" si="214"/>
        <v>4</v>
      </c>
      <c r="Z516">
        <f t="shared" si="228"/>
        <v>1</v>
      </c>
      <c r="AA516">
        <f t="shared" si="215"/>
        <v>3</v>
      </c>
      <c r="AB516">
        <f t="shared" si="216"/>
        <v>3</v>
      </c>
      <c r="AC516">
        <f t="shared" si="222"/>
        <v>2.5823</v>
      </c>
      <c r="AD516">
        <f t="shared" si="223"/>
        <v>3</v>
      </c>
      <c r="AE516" t="str">
        <f t="shared" si="219"/>
        <v>Highly Suitable</v>
      </c>
      <c r="AF516" s="15">
        <f t="shared" si="224"/>
        <v>0.61599999999999999</v>
      </c>
      <c r="AG516" t="str">
        <f t="shared" si="225"/>
        <v>High</v>
      </c>
    </row>
    <row r="517" spans="1:33" x14ac:dyDescent="0.25">
      <c r="A517" t="str">
        <f>INDEX(Aquifer!A:A,MATCH(B517,Aquifer!C:C,0))</f>
        <v>uttarakhand</v>
      </c>
      <c r="B517" s="19" t="s">
        <v>489</v>
      </c>
      <c r="C517" s="12">
        <v>4.7279947933587998</v>
      </c>
      <c r="D517" s="7">
        <f>INDEX(Aquifer!L:L,MATCH(B517,Aquifer!C:C,0))*100</f>
        <v>160.84292011611655</v>
      </c>
      <c r="E517" s="7">
        <v>0</v>
      </c>
      <c r="F517" s="7">
        <v>39.712345185777068</v>
      </c>
      <c r="G517" s="1">
        <v>0.5</v>
      </c>
      <c r="H517" s="8">
        <v>0</v>
      </c>
      <c r="I517" s="8">
        <f>INDEX(Aquifer!H:H,MATCH(B517,Aquifer!C:C,0))</f>
        <v>0</v>
      </c>
      <c r="J517" s="8">
        <f>INDEX(surface_water_body!E:E,MATCH(B517,surface_water_body!A:A,0))</f>
        <v>1.1614149844639677E-3</v>
      </c>
      <c r="K517" s="8">
        <f>INDEX(Aquifer!J:J,MATCH(B517,Aquifer!C:C,0))*100</f>
        <v>7.9226221911787258</v>
      </c>
      <c r="L517" s="8">
        <f>(INDEX(Tariff!D:D,MATCH(Adaptation!A517,Tariff!A:A,0)))*100</f>
        <v>459.99999999999994</v>
      </c>
      <c r="N517" s="8">
        <v>15.547020570040079</v>
      </c>
      <c r="O517" s="1">
        <v>92.91483113999999</v>
      </c>
      <c r="Q517">
        <f t="shared" si="208"/>
        <v>3</v>
      </c>
      <c r="R517">
        <f t="shared" si="209"/>
        <v>2</v>
      </c>
      <c r="S517">
        <f t="shared" si="210"/>
        <v>1</v>
      </c>
      <c r="T517">
        <f t="shared" si="211"/>
        <v>2</v>
      </c>
      <c r="U517">
        <f t="shared" si="212"/>
        <v>1</v>
      </c>
      <c r="V517">
        <f t="shared" si="213"/>
        <v>4</v>
      </c>
      <c r="W517">
        <f t="shared" si="226"/>
        <v>4</v>
      </c>
      <c r="X517">
        <f t="shared" si="227"/>
        <v>1</v>
      </c>
      <c r="Y517">
        <f t="shared" si="214"/>
        <v>1</v>
      </c>
      <c r="Z517">
        <f t="shared" si="228"/>
        <v>4</v>
      </c>
      <c r="AA517">
        <f t="shared" si="215"/>
        <v>3</v>
      </c>
      <c r="AB517">
        <f t="shared" si="216"/>
        <v>4</v>
      </c>
      <c r="AC517">
        <f t="shared" si="222"/>
        <v>2.4990000000000001</v>
      </c>
      <c r="AD517">
        <f t="shared" si="223"/>
        <v>2</v>
      </c>
      <c r="AE517" t="str">
        <f t="shared" si="219"/>
        <v>Moderatly Suitable</v>
      </c>
      <c r="AF517" s="15">
        <f t="shared" si="224"/>
        <v>0.53500000000000003</v>
      </c>
      <c r="AG517" t="str">
        <f t="shared" si="225"/>
        <v>Moderate</v>
      </c>
    </row>
    <row r="518" spans="1:33" x14ac:dyDescent="0.25">
      <c r="A518" t="str">
        <f>INDEX(Aquifer!A:A,MATCH(B518,Aquifer!C:C,0))</f>
        <v>gujarat</v>
      </c>
      <c r="B518" s="19" t="s">
        <v>152</v>
      </c>
      <c r="C518" s="12">
        <v>5.4928410900077003</v>
      </c>
      <c r="D518" s="7">
        <f>INDEX(Aquifer!L:L,MATCH(B518,Aquifer!C:C,0))*100</f>
        <v>139.36359452714305</v>
      </c>
      <c r="E518" s="7">
        <v>37.9</v>
      </c>
      <c r="F518" s="7">
        <v>79.106710671067106</v>
      </c>
      <c r="G518" s="1">
        <v>99.339999999999989</v>
      </c>
      <c r="H518" s="8">
        <v>100</v>
      </c>
      <c r="I518" s="8">
        <f>INDEX(Aquifer!H:H,MATCH(B518,Aquifer!C:C,0))</f>
        <v>42.78</v>
      </c>
      <c r="J518" s="8">
        <f>INDEX(surface_water_body!E:E,MATCH(B518,surface_water_body!A:A,0))</f>
        <v>0.66051056678583653</v>
      </c>
      <c r="K518" s="8">
        <f>INDEX(Aquifer!J:J,MATCH(B518,Aquifer!C:C,0))*100</f>
        <v>66.784876264103886</v>
      </c>
      <c r="L518" s="8">
        <f>(INDEX(Tariff!D:D,MATCH(Adaptation!A85,Tariff!A:A,0)))*100</f>
        <v>0</v>
      </c>
      <c r="N518" s="8">
        <v>12.4</v>
      </c>
      <c r="O518" s="1">
        <v>67.510000000000005</v>
      </c>
      <c r="Q518">
        <f t="shared" ref="Q518:Q581" si="229">IF(C518&lt;3.75,1,IF(C518&lt;4.5,2,IF(C518&lt;5.25,3,4)))</f>
        <v>4</v>
      </c>
      <c r="R518">
        <f t="shared" ref="R518:R581" si="230">IF(D518&lt;140,1,IF(D518&lt;180,2,IF(D518&lt;220,3,4)))</f>
        <v>1</v>
      </c>
      <c r="S518">
        <f t="shared" ref="S518:S581" si="231">IF(E518&lt;25,1,IF(E518&lt;50,2,IF(E518&lt;75,3,4)))</f>
        <v>2</v>
      </c>
      <c r="T518">
        <f t="shared" ref="T518:T581" si="232">IF(F518&lt;28.5,1,IF(F518&lt;48,2,IF(F518&lt;67.5,3,4)))</f>
        <v>4</v>
      </c>
      <c r="U518">
        <f t="shared" ref="U518:U581" si="233">IF(G518&lt;25,1,IF(G518&lt;50,2,IF(G518&lt;75,3,4)))</f>
        <v>4</v>
      </c>
      <c r="V518">
        <f t="shared" ref="V518:V581" si="234">IF(H518&lt;25,4,IF(H518&lt;50,3,IF(H518&lt;75,2,1)))</f>
        <v>1</v>
      </c>
      <c r="W518">
        <f t="shared" si="226"/>
        <v>4</v>
      </c>
      <c r="X518">
        <f t="shared" si="227"/>
        <v>1</v>
      </c>
      <c r="Y518">
        <f t="shared" ref="Y518:Y581" si="235">IF(K518&lt;25,1,IF(K518&lt;50,2,IF(K518&lt;75,3,4)))</f>
        <v>3</v>
      </c>
      <c r="Z518">
        <f t="shared" si="228"/>
        <v>1</v>
      </c>
      <c r="AA518">
        <f t="shared" ref="AA518:AA581" si="236">IF(N518&lt;5,1,IF(N518&lt;10,2,IF(N518&lt;20,3,4)))</f>
        <v>3</v>
      </c>
      <c r="AB518">
        <f t="shared" ref="AB518:AB581" si="237">IF(O518&lt;35,1,IF(O518&lt;60,2,IF(O518&lt;80,3,4)))</f>
        <v>3</v>
      </c>
      <c r="AC518">
        <f t="shared" ref="AC518:AC549" si="238">0.0833*Q518+R518*0.0833+S518*0.0833+T518*0.0833+V518*0.0833+W518*0.0833+X518*0.0833+Y518*0.0833+Z518*0.0833+U518*0.0833+AA518*0.0833+AB518*0.0833</f>
        <v>2.5823</v>
      </c>
      <c r="AD518">
        <f t="shared" ref="AD518:AD549" si="239">IF(AC518&lt;=1.5,1,IF(AC518&lt;=2.5,2,IF(AC518&lt;3.5,3,4)))</f>
        <v>3</v>
      </c>
      <c r="AE518" t="str">
        <f t="shared" ref="AE518:AE581" si="240">IF(AD518=1,"Less Suitable",IF(AD518=2,"Moderatly Suitable",IF(AD518=3,"Highly Suitable","Very Highly Suitable")))</f>
        <v>Highly Suitable</v>
      </c>
      <c r="AF518" s="15">
        <f t="shared" ref="AF518:AF549" si="241">_xlfn.PERCENTRANK.INC(AC:AC,AC518)</f>
        <v>0.61599999999999999</v>
      </c>
      <c r="AG518" t="str">
        <f t="shared" ref="AG518:AG549" si="242">IF(AF518&gt;0.8, "Very High", IF(AND(AF518&lt;=0.8,AF518&gt;0.6), "High", IF(AND(AF518&lt;=0.6, AF518&gt;0.4),"Moderate",IF(AND(AF518&lt;=0.4, AF518&gt;0.2),"Low", "Very Low"))))</f>
        <v>High</v>
      </c>
    </row>
    <row r="519" spans="1:33" x14ac:dyDescent="0.25">
      <c r="A519" t="str">
        <f>INDEX(Aquifer!A:A,MATCH(B519,Aquifer!C:C,0))</f>
        <v>gujarat</v>
      </c>
      <c r="B519" s="19" t="s">
        <v>169</v>
      </c>
      <c r="C519" s="13">
        <v>5.57</v>
      </c>
      <c r="D519" s="7">
        <f>INDEX(Aquifer!L:L,MATCH(B519,Aquifer!C:C,0))*100</f>
        <v>194.90760735115916</v>
      </c>
      <c r="E519" s="7">
        <v>23.9</v>
      </c>
      <c r="F519" s="7">
        <v>74.24606916726006</v>
      </c>
      <c r="G519" s="1">
        <v>92.86</v>
      </c>
      <c r="H519" s="8">
        <v>99</v>
      </c>
      <c r="I519" s="8">
        <f>INDEX(Aquifer!H:H,MATCH(B519,Aquifer!C:C,0))</f>
        <v>56.5</v>
      </c>
      <c r="J519" s="8">
        <f>INDEX(surface_water_body!E:E,MATCH(B519,surface_water_body!A:A,0))</f>
        <v>0.43980749031386274</v>
      </c>
      <c r="K519" s="8">
        <f>INDEX(Aquifer!J:J,MATCH(B519,Aquifer!C:C,0))*100</f>
        <v>59.709081805094819</v>
      </c>
      <c r="L519" s="8">
        <f>(INDEX(Tariff!D:D,MATCH(Adaptation!A155,Tariff!A:A,0)))*100</f>
        <v>95</v>
      </c>
      <c r="N519" s="8">
        <v>10.674854908546306</v>
      </c>
      <c r="O519" s="1">
        <v>54.79</v>
      </c>
      <c r="Q519">
        <f t="shared" si="229"/>
        <v>4</v>
      </c>
      <c r="R519">
        <f t="shared" si="230"/>
        <v>3</v>
      </c>
      <c r="S519">
        <f t="shared" si="231"/>
        <v>1</v>
      </c>
      <c r="T519">
        <f t="shared" si="232"/>
        <v>4</v>
      </c>
      <c r="U519">
        <f t="shared" si="233"/>
        <v>4</v>
      </c>
      <c r="V519">
        <f t="shared" si="234"/>
        <v>1</v>
      </c>
      <c r="W519">
        <f t="shared" si="226"/>
        <v>3</v>
      </c>
      <c r="X519">
        <f t="shared" si="227"/>
        <v>1</v>
      </c>
      <c r="Y519">
        <f t="shared" si="235"/>
        <v>3</v>
      </c>
      <c r="Z519">
        <f t="shared" si="228"/>
        <v>2</v>
      </c>
      <c r="AA519">
        <f t="shared" si="236"/>
        <v>3</v>
      </c>
      <c r="AB519">
        <f t="shared" si="237"/>
        <v>2</v>
      </c>
      <c r="AC519">
        <f t="shared" si="238"/>
        <v>2.5823</v>
      </c>
      <c r="AD519">
        <f t="shared" si="239"/>
        <v>3</v>
      </c>
      <c r="AE519" t="str">
        <f t="shared" si="240"/>
        <v>Highly Suitable</v>
      </c>
      <c r="AF519" s="15">
        <f t="shared" si="241"/>
        <v>0.61599999999999999</v>
      </c>
      <c r="AG519" t="str">
        <f t="shared" si="242"/>
        <v>High</v>
      </c>
    </row>
    <row r="520" spans="1:33" x14ac:dyDescent="0.25">
      <c r="A520" t="str">
        <f>INDEX(Aquifer!A:A,MATCH(B520,Aquifer!C:C,0))</f>
        <v>haryana</v>
      </c>
      <c r="B520" s="19" t="s">
        <v>217</v>
      </c>
      <c r="C520" s="12">
        <v>4.8497952450602</v>
      </c>
      <c r="D520" s="7">
        <f>INDEX(Aquifer!L:L,MATCH(B520,Aquifer!C:C,0))*100</f>
        <v>410.39737654320987</v>
      </c>
      <c r="E520" s="7">
        <v>100</v>
      </c>
      <c r="F520" s="7">
        <v>83.507995079950788</v>
      </c>
      <c r="G520" s="1">
        <v>67.789999999999992</v>
      </c>
      <c r="H520" s="8">
        <v>100</v>
      </c>
      <c r="I520" s="8">
        <f>INDEX(Aquifer!H:H,MATCH(B520,Aquifer!C:C,0))</f>
        <v>200.45</v>
      </c>
      <c r="J520" s="8">
        <f>INDEX(surface_water_body!E:E,MATCH(B520,surface_water_body!A:A,0))</f>
        <v>0.2665240767332881</v>
      </c>
      <c r="K520" s="8">
        <f>INDEX(Aquifer!J:J,MATCH(B520,Aquifer!C:C,0))*100</f>
        <v>43.157441966949257</v>
      </c>
      <c r="L520" s="8">
        <f>(INDEX(Tariff!D:D,MATCH(Adaptation!A191,Tariff!A:A,0)))*100</f>
        <v>0</v>
      </c>
      <c r="N520" s="8">
        <v>27.4</v>
      </c>
      <c r="O520" s="1">
        <v>79.900000000000006</v>
      </c>
      <c r="Q520">
        <f t="shared" si="229"/>
        <v>3</v>
      </c>
      <c r="R520">
        <f t="shared" si="230"/>
        <v>4</v>
      </c>
      <c r="S520">
        <f t="shared" si="231"/>
        <v>4</v>
      </c>
      <c r="T520">
        <f t="shared" si="232"/>
        <v>4</v>
      </c>
      <c r="U520">
        <f t="shared" si="233"/>
        <v>3</v>
      </c>
      <c r="V520">
        <f t="shared" si="234"/>
        <v>1</v>
      </c>
      <c r="W520">
        <f t="shared" si="226"/>
        <v>1</v>
      </c>
      <c r="X520">
        <f t="shared" si="227"/>
        <v>1</v>
      </c>
      <c r="Y520">
        <f t="shared" si="235"/>
        <v>2</v>
      </c>
      <c r="Z520">
        <f t="shared" si="228"/>
        <v>1</v>
      </c>
      <c r="AA520">
        <f t="shared" si="236"/>
        <v>4</v>
      </c>
      <c r="AB520">
        <f t="shared" si="237"/>
        <v>3</v>
      </c>
      <c r="AC520">
        <f t="shared" si="238"/>
        <v>2.5823</v>
      </c>
      <c r="AD520">
        <f t="shared" si="239"/>
        <v>3</v>
      </c>
      <c r="AE520" t="str">
        <f t="shared" si="240"/>
        <v>Highly Suitable</v>
      </c>
      <c r="AF520" s="15">
        <f t="shared" si="241"/>
        <v>0.61599999999999999</v>
      </c>
      <c r="AG520" t="str">
        <f t="shared" si="242"/>
        <v>High</v>
      </c>
    </row>
    <row r="521" spans="1:33" x14ac:dyDescent="0.25">
      <c r="A521" t="str">
        <f>INDEX(Aquifer!A:A,MATCH(B521,Aquifer!C:C,0))</f>
        <v>haryana</v>
      </c>
      <c r="B521" s="19" t="s">
        <v>159</v>
      </c>
      <c r="C521" s="13">
        <v>4.8499999999999996</v>
      </c>
      <c r="D521" s="7">
        <f>INDEX(Aquifer!L:L,MATCH(B521,Aquifer!C:C,0))*100</f>
        <v>120.40419520137924</v>
      </c>
      <c r="E521" s="7">
        <v>98</v>
      </c>
      <c r="F521" s="7">
        <v>82.466250344384235</v>
      </c>
      <c r="G521" s="1">
        <v>73.58</v>
      </c>
      <c r="H521" s="8">
        <v>100</v>
      </c>
      <c r="I521" s="8">
        <f>INDEX(Aquifer!H:H,MATCH(B521,Aquifer!C:C,0))</f>
        <v>94.36</v>
      </c>
      <c r="J521" s="8">
        <f>INDEX(surface_water_body!E:E,MATCH(B521,surface_water_body!A:A,0))</f>
        <v>1.4023710742530024</v>
      </c>
      <c r="K521" s="8">
        <f>INDEX(Aquifer!J:J,MATCH(B521,Aquifer!C:C,0))*100</f>
        <v>76.806220711674129</v>
      </c>
      <c r="L521" s="8">
        <f>(INDEX(Tariff!D:D,MATCH(Adaptation!A455,Tariff!A:A,0)))*100</f>
        <v>0</v>
      </c>
      <c r="N521" s="8">
        <v>7.8</v>
      </c>
      <c r="O521" s="1">
        <v>80.180000000000007</v>
      </c>
      <c r="Q521">
        <f t="shared" si="229"/>
        <v>3</v>
      </c>
      <c r="R521">
        <f t="shared" si="230"/>
        <v>1</v>
      </c>
      <c r="S521">
        <f t="shared" si="231"/>
        <v>4</v>
      </c>
      <c r="T521">
        <f t="shared" si="232"/>
        <v>4</v>
      </c>
      <c r="U521">
        <f t="shared" si="233"/>
        <v>3</v>
      </c>
      <c r="V521">
        <f t="shared" si="234"/>
        <v>1</v>
      </c>
      <c r="W521">
        <f t="shared" si="226"/>
        <v>2</v>
      </c>
      <c r="X521">
        <f t="shared" si="227"/>
        <v>2</v>
      </c>
      <c r="Y521">
        <f t="shared" si="235"/>
        <v>4</v>
      </c>
      <c r="Z521">
        <f t="shared" si="228"/>
        <v>1</v>
      </c>
      <c r="AA521">
        <f t="shared" si="236"/>
        <v>2</v>
      </c>
      <c r="AB521">
        <f t="shared" si="237"/>
        <v>4</v>
      </c>
      <c r="AC521">
        <f t="shared" si="238"/>
        <v>2.5823</v>
      </c>
      <c r="AD521">
        <f t="shared" si="239"/>
        <v>3</v>
      </c>
      <c r="AE521" t="str">
        <f t="shared" si="240"/>
        <v>Highly Suitable</v>
      </c>
      <c r="AF521" s="15">
        <f t="shared" si="241"/>
        <v>0.61599999999999999</v>
      </c>
      <c r="AG521" t="str">
        <f t="shared" si="242"/>
        <v>High</v>
      </c>
    </row>
    <row r="522" spans="1:33" x14ac:dyDescent="0.25">
      <c r="A522" t="str">
        <f>INDEX(Aquifer!A:A,MATCH(B522,Aquifer!C:C,0))</f>
        <v>himachal pradesh</v>
      </c>
      <c r="B522" s="19" t="s">
        <v>598</v>
      </c>
      <c r="C522" s="12">
        <v>4.6952805299696996</v>
      </c>
      <c r="D522" s="7">
        <f>INDEX(Aquifer!L:L,MATCH(B522,Aquifer!C:C,0))*100</f>
        <v>193.43614960512591</v>
      </c>
      <c r="E522" s="7">
        <v>32.9</v>
      </c>
      <c r="F522" s="7">
        <v>45.168322381738342</v>
      </c>
      <c r="G522" s="1">
        <v>89.82</v>
      </c>
      <c r="H522" s="8">
        <v>0</v>
      </c>
      <c r="I522" s="8">
        <f>INDEX(Aquifer!H:H,MATCH(B522,Aquifer!C:C,0))</f>
        <v>61.821353760000001</v>
      </c>
      <c r="J522" s="8">
        <f>INDEX(surface_water_body!E:E,MATCH(B522,surface_water_body!A:A,0))</f>
        <v>0.37346328017035713</v>
      </c>
      <c r="K522" s="8">
        <f>INDEX(Aquifer!J:J,MATCH(B522,Aquifer!C:C,0))*100</f>
        <v>25.990472870919017</v>
      </c>
      <c r="L522" s="8">
        <f>(INDEX(Tariff!D:D,MATCH(Adaptation!A630,Tariff!A:A,0)))*100</f>
        <v>60</v>
      </c>
      <c r="N522" s="8">
        <v>7.2</v>
      </c>
      <c r="O522" s="1">
        <v>85.289999999999992</v>
      </c>
      <c r="Q522">
        <f t="shared" si="229"/>
        <v>3</v>
      </c>
      <c r="R522">
        <f t="shared" si="230"/>
        <v>3</v>
      </c>
      <c r="S522">
        <f t="shared" si="231"/>
        <v>2</v>
      </c>
      <c r="T522">
        <f t="shared" si="232"/>
        <v>2</v>
      </c>
      <c r="U522">
        <f t="shared" si="233"/>
        <v>4</v>
      </c>
      <c r="V522">
        <f t="shared" si="234"/>
        <v>4</v>
      </c>
      <c r="W522">
        <f t="shared" si="226"/>
        <v>3</v>
      </c>
      <c r="X522">
        <f t="shared" si="227"/>
        <v>1</v>
      </c>
      <c r="Y522">
        <f t="shared" si="235"/>
        <v>2</v>
      </c>
      <c r="Z522">
        <f t="shared" si="228"/>
        <v>1</v>
      </c>
      <c r="AA522">
        <f t="shared" si="236"/>
        <v>2</v>
      </c>
      <c r="AB522">
        <f t="shared" si="237"/>
        <v>4</v>
      </c>
      <c r="AC522">
        <f t="shared" si="238"/>
        <v>2.5823</v>
      </c>
      <c r="AD522">
        <f t="shared" si="239"/>
        <v>3</v>
      </c>
      <c r="AE522" t="str">
        <f t="shared" si="240"/>
        <v>Highly Suitable</v>
      </c>
      <c r="AF522" s="15">
        <f t="shared" si="241"/>
        <v>0.61599999999999999</v>
      </c>
      <c r="AG522" t="str">
        <f t="shared" si="242"/>
        <v>High</v>
      </c>
    </row>
    <row r="523" spans="1:33" x14ac:dyDescent="0.25">
      <c r="A523" t="str">
        <f>INDEX(Aquifer!A:A,MATCH(B523,Aquifer!C:C,0))</f>
        <v>jharkhand</v>
      </c>
      <c r="B523" s="19" t="s">
        <v>324</v>
      </c>
      <c r="C523" s="12">
        <v>4.6559957682480997</v>
      </c>
      <c r="D523" s="7">
        <f>INDEX(Aquifer!L:L,MATCH(B523,Aquifer!C:C,0))*100</f>
        <v>106.24408287280653</v>
      </c>
      <c r="E523" s="7">
        <v>7.3</v>
      </c>
      <c r="F523" s="7">
        <v>42.133118564114355</v>
      </c>
      <c r="G523" s="1">
        <v>56.499999999999993</v>
      </c>
      <c r="H523" s="8">
        <v>1</v>
      </c>
      <c r="I523" s="8">
        <f>INDEX(Aquifer!H:H,MATCH(B523,Aquifer!C:C,0))</f>
        <v>16</v>
      </c>
      <c r="J523" s="8">
        <f>INDEX(surface_water_body!E:E,MATCH(B523,surface_water_body!A:A,0))</f>
        <v>0.73014190391526912</v>
      </c>
      <c r="K523" s="8">
        <f>INDEX(Aquifer!J:J,MATCH(B523,Aquifer!C:C,0))*100</f>
        <v>22.848878156756214</v>
      </c>
      <c r="L523" s="8">
        <f>(INDEX(Tariff!D:D,MATCH(Adaptation!A523,Tariff!A:A,0)))*100</f>
        <v>135</v>
      </c>
      <c r="N523" s="8">
        <v>5</v>
      </c>
      <c r="O523" s="1">
        <v>87.02</v>
      </c>
      <c r="Q523">
        <f t="shared" si="229"/>
        <v>3</v>
      </c>
      <c r="R523">
        <f t="shared" si="230"/>
        <v>1</v>
      </c>
      <c r="S523">
        <f t="shared" si="231"/>
        <v>1</v>
      </c>
      <c r="T523">
        <f t="shared" si="232"/>
        <v>2</v>
      </c>
      <c r="U523">
        <f t="shared" si="233"/>
        <v>3</v>
      </c>
      <c r="V523">
        <f t="shared" si="234"/>
        <v>4</v>
      </c>
      <c r="W523">
        <f t="shared" si="226"/>
        <v>4</v>
      </c>
      <c r="X523">
        <f t="shared" si="227"/>
        <v>1</v>
      </c>
      <c r="Y523">
        <f t="shared" si="235"/>
        <v>1</v>
      </c>
      <c r="Z523">
        <f t="shared" si="228"/>
        <v>2</v>
      </c>
      <c r="AA523">
        <f t="shared" si="236"/>
        <v>2</v>
      </c>
      <c r="AB523">
        <f t="shared" si="237"/>
        <v>4</v>
      </c>
      <c r="AC523">
        <f t="shared" si="238"/>
        <v>2.3323999999999998</v>
      </c>
      <c r="AD523">
        <f t="shared" si="239"/>
        <v>2</v>
      </c>
      <c r="AE523" t="str">
        <f t="shared" si="240"/>
        <v>Moderatly Suitable</v>
      </c>
      <c r="AF523" s="15">
        <f t="shared" si="241"/>
        <v>0.315</v>
      </c>
      <c r="AG523" t="str">
        <f t="shared" si="242"/>
        <v>Low</v>
      </c>
    </row>
    <row r="524" spans="1:33" x14ac:dyDescent="0.25">
      <c r="A524" t="str">
        <f>INDEX(Aquifer!A:A,MATCH(B524,Aquifer!C:C,0))</f>
        <v>punjab</v>
      </c>
      <c r="B524" s="19" t="s">
        <v>238</v>
      </c>
      <c r="C524" s="13">
        <v>4.68</v>
      </c>
      <c r="D524" s="7">
        <f>INDEX(Aquifer!L:L,MATCH(B524,Aquifer!C:C,0))*100</f>
        <v>134.61113115956368</v>
      </c>
      <c r="E524" s="7">
        <v>100</v>
      </c>
      <c r="F524" s="7">
        <v>60.392168055714123</v>
      </c>
      <c r="G524" s="1">
        <v>96.57</v>
      </c>
      <c r="H524" s="8">
        <v>99</v>
      </c>
      <c r="I524" s="8">
        <f>INDEX(Aquifer!H:H,MATCH(B524,Aquifer!C:C,0))</f>
        <v>130</v>
      </c>
      <c r="J524" s="8">
        <f>INDEX(surface_water_body!E:E,MATCH(B524,surface_water_body!A:A,0))</f>
        <v>0</v>
      </c>
      <c r="K524" s="8">
        <f>INDEX(Aquifer!J:J,MATCH(B524,Aquifer!C:C,0))*100</f>
        <v>71.030610726157207</v>
      </c>
      <c r="L524" s="8">
        <f>(INDEX(Tariff!D:D,MATCH(Adaptation!A524,Tariff!A:A,0)))*100</f>
        <v>0</v>
      </c>
      <c r="N524" s="8">
        <v>18.38</v>
      </c>
      <c r="O524" s="1">
        <v>0</v>
      </c>
      <c r="Q524">
        <f t="shared" si="229"/>
        <v>3</v>
      </c>
      <c r="R524">
        <f t="shared" si="230"/>
        <v>1</v>
      </c>
      <c r="S524">
        <f t="shared" si="231"/>
        <v>4</v>
      </c>
      <c r="T524">
        <f t="shared" si="232"/>
        <v>3</v>
      </c>
      <c r="U524">
        <f t="shared" si="233"/>
        <v>4</v>
      </c>
      <c r="V524">
        <f t="shared" si="234"/>
        <v>1</v>
      </c>
      <c r="W524">
        <f t="shared" si="226"/>
        <v>1</v>
      </c>
      <c r="X524">
        <f t="shared" si="227"/>
        <v>1</v>
      </c>
      <c r="Y524">
        <f t="shared" si="235"/>
        <v>3</v>
      </c>
      <c r="Z524">
        <f t="shared" si="228"/>
        <v>1</v>
      </c>
      <c r="AA524">
        <f t="shared" si="236"/>
        <v>3</v>
      </c>
      <c r="AB524">
        <f t="shared" si="237"/>
        <v>1</v>
      </c>
      <c r="AC524">
        <f t="shared" si="238"/>
        <v>2.1657999999999995</v>
      </c>
      <c r="AD524">
        <f t="shared" si="239"/>
        <v>2</v>
      </c>
      <c r="AE524" t="str">
        <f t="shared" si="240"/>
        <v>Moderatly Suitable</v>
      </c>
      <c r="AF524" s="15">
        <f t="shared" si="241"/>
        <v>0.17599999999999999</v>
      </c>
      <c r="AG524" t="str">
        <f t="shared" si="242"/>
        <v>Very Low</v>
      </c>
    </row>
    <row r="525" spans="1:33" x14ac:dyDescent="0.25">
      <c r="A525" t="str">
        <f>INDEX(Aquifer!A:A,MATCH(B525,Aquifer!C:C,0))</f>
        <v>mizoram</v>
      </c>
      <c r="B525" s="19" t="s">
        <v>18</v>
      </c>
      <c r="C525" s="13">
        <v>4.8</v>
      </c>
      <c r="D525" s="7">
        <f>INDEX(Aquifer!L:L,MATCH(B525,Aquifer!C:C,0))*100</f>
        <v>100</v>
      </c>
      <c r="E525" s="7">
        <v>4.5999999999999996</v>
      </c>
      <c r="F525" s="7">
        <v>43.950543721138096</v>
      </c>
      <c r="G525" s="1">
        <v>0</v>
      </c>
      <c r="H525" s="8">
        <v>0</v>
      </c>
      <c r="I525" s="8">
        <f>INDEX(Aquifer!H:H,MATCH(B525,Aquifer!C:C,0))</f>
        <v>5.38</v>
      </c>
      <c r="J525" s="8">
        <f>INDEX(surface_water_body!E:E,MATCH(B525,surface_water_body!A:A,0))</f>
        <v>5.9472275881528719E-4</v>
      </c>
      <c r="K525" s="8">
        <f>INDEX(Aquifer!J:J,MATCH(B525,Aquifer!C:C,0))*100</f>
        <v>8.1799621477430229</v>
      </c>
      <c r="L525" s="8">
        <f>(INDEX(Tariff!D:D,MATCH(Adaptation!A525,Tariff!A:A,0)))*100</f>
        <v>0</v>
      </c>
      <c r="N525" s="8">
        <v>1.6878139488561963</v>
      </c>
      <c r="O525" s="1">
        <v>86.48</v>
      </c>
      <c r="Q525">
        <f t="shared" si="229"/>
        <v>3</v>
      </c>
      <c r="R525">
        <f t="shared" si="230"/>
        <v>1</v>
      </c>
      <c r="S525">
        <f t="shared" si="231"/>
        <v>1</v>
      </c>
      <c r="T525">
        <f t="shared" si="232"/>
        <v>2</v>
      </c>
      <c r="U525">
        <f t="shared" si="233"/>
        <v>1</v>
      </c>
      <c r="V525">
        <f t="shared" si="234"/>
        <v>4</v>
      </c>
      <c r="W525">
        <f t="shared" si="226"/>
        <v>4</v>
      </c>
      <c r="X525">
        <f t="shared" si="227"/>
        <v>1</v>
      </c>
      <c r="Y525">
        <f t="shared" si="235"/>
        <v>1</v>
      </c>
      <c r="Z525">
        <f t="shared" si="228"/>
        <v>1</v>
      </c>
      <c r="AA525">
        <f t="shared" si="236"/>
        <v>1</v>
      </c>
      <c r="AB525">
        <f t="shared" si="237"/>
        <v>4</v>
      </c>
      <c r="AC525">
        <f t="shared" si="238"/>
        <v>1.9991999999999994</v>
      </c>
      <c r="AD525">
        <f t="shared" si="239"/>
        <v>2</v>
      </c>
      <c r="AE525" t="str">
        <f t="shared" si="240"/>
        <v>Moderatly Suitable</v>
      </c>
      <c r="AF525" s="15">
        <f t="shared" si="241"/>
        <v>6.9000000000000006E-2</v>
      </c>
      <c r="AG525" t="str">
        <f t="shared" si="242"/>
        <v>Very Low</v>
      </c>
    </row>
    <row r="526" spans="1:33" x14ac:dyDescent="0.25">
      <c r="A526" t="str">
        <f>INDEX(Aquifer!A:A,MATCH(B526,Aquifer!C:C,0))</f>
        <v>jammu and kashmir</v>
      </c>
      <c r="B526" s="19" t="s">
        <v>411</v>
      </c>
      <c r="C526" s="13">
        <v>4.0999999999999996</v>
      </c>
      <c r="D526" s="7">
        <f>INDEX(Aquifer!L:L,MATCH(B526,Aquifer!C:C,0))*100</f>
        <v>137.99569628035658</v>
      </c>
      <c r="E526" s="7">
        <v>72.8</v>
      </c>
      <c r="F526" s="7">
        <v>42.951388888888893</v>
      </c>
      <c r="G526" s="1">
        <v>0.3</v>
      </c>
      <c r="H526" s="8">
        <v>0</v>
      </c>
      <c r="I526" s="8">
        <f>INDEX(Aquifer!H:H,MATCH(B526,Aquifer!C:C,0))</f>
        <v>15.7</v>
      </c>
      <c r="J526" s="8">
        <f>INDEX(surface_water_body!E:E,MATCH(B526,surface_water_body!A:A,0))</f>
        <v>7.7181338046819004E-3</v>
      </c>
      <c r="K526" s="8">
        <f>INDEX(Aquifer!J:J,MATCH(B526,Aquifer!C:C,0))*100</f>
        <v>61.490800638494505</v>
      </c>
      <c r="L526" s="8">
        <f>(INDEX(Tariff!D:D,MATCH(Adaptation!A346,Tariff!A:A,0)))*100</f>
        <v>320</v>
      </c>
      <c r="N526" s="8">
        <v>8.4001354269923585</v>
      </c>
      <c r="O526" s="1">
        <v>98.66</v>
      </c>
      <c r="Q526">
        <f t="shared" si="229"/>
        <v>2</v>
      </c>
      <c r="R526">
        <f t="shared" si="230"/>
        <v>1</v>
      </c>
      <c r="S526">
        <f t="shared" si="231"/>
        <v>3</v>
      </c>
      <c r="T526">
        <f t="shared" si="232"/>
        <v>2</v>
      </c>
      <c r="U526">
        <f t="shared" si="233"/>
        <v>1</v>
      </c>
      <c r="V526">
        <f t="shared" si="234"/>
        <v>4</v>
      </c>
      <c r="W526">
        <f t="shared" si="226"/>
        <v>4</v>
      </c>
      <c r="X526">
        <f t="shared" si="227"/>
        <v>1</v>
      </c>
      <c r="Y526">
        <f t="shared" si="235"/>
        <v>3</v>
      </c>
      <c r="Z526">
        <f t="shared" si="228"/>
        <v>4</v>
      </c>
      <c r="AA526">
        <f t="shared" si="236"/>
        <v>2</v>
      </c>
      <c r="AB526">
        <f t="shared" si="237"/>
        <v>4</v>
      </c>
      <c r="AC526">
        <f t="shared" si="238"/>
        <v>2.5823</v>
      </c>
      <c r="AD526">
        <f t="shared" si="239"/>
        <v>3</v>
      </c>
      <c r="AE526" t="str">
        <f t="shared" si="240"/>
        <v>Highly Suitable</v>
      </c>
      <c r="AF526" s="15">
        <f t="shared" si="241"/>
        <v>0.61599999999999999</v>
      </c>
      <c r="AG526" t="str">
        <f t="shared" si="242"/>
        <v>High</v>
      </c>
    </row>
    <row r="527" spans="1:33" x14ac:dyDescent="0.25">
      <c r="A527" t="str">
        <f>INDEX(Aquifer!A:A,MATCH(B527,Aquifer!C:C,0))</f>
        <v>jharkhand</v>
      </c>
      <c r="B527" s="19" t="s">
        <v>246</v>
      </c>
      <c r="C527" s="12">
        <v>5.3477838317991999</v>
      </c>
      <c r="D527" s="7">
        <f>INDEX(Aquifer!L:L,MATCH(B527,Aquifer!C:C,0))*100</f>
        <v>147.0658842357962</v>
      </c>
      <c r="E527" s="7">
        <v>21</v>
      </c>
      <c r="F527" s="7">
        <v>50.620893120557866</v>
      </c>
      <c r="G527" s="1">
        <v>49.47</v>
      </c>
      <c r="H527" s="8">
        <v>100</v>
      </c>
      <c r="I527" s="8">
        <f>INDEX(Aquifer!H:H,MATCH(B527,Aquifer!C:C,0))</f>
        <v>35.159999999999997</v>
      </c>
      <c r="J527" s="8">
        <f>INDEX(surface_water_body!E:E,MATCH(B527,surface_water_body!A:A,0))</f>
        <v>45.605692878359591</v>
      </c>
      <c r="K527" s="8">
        <f>INDEX(Aquifer!J:J,MATCH(B527,Aquifer!C:C,0))*100</f>
        <v>5.8877110325873572</v>
      </c>
      <c r="L527" s="8">
        <f>(INDEX(Tariff!D:D,MATCH(Adaptation!A121,Tariff!A:A,0)))*100</f>
        <v>155</v>
      </c>
      <c r="N527" s="8">
        <v>8.09</v>
      </c>
      <c r="O527" s="1">
        <v>90.1</v>
      </c>
      <c r="Q527">
        <f t="shared" si="229"/>
        <v>4</v>
      </c>
      <c r="R527">
        <f t="shared" si="230"/>
        <v>2</v>
      </c>
      <c r="S527">
        <f t="shared" si="231"/>
        <v>1</v>
      </c>
      <c r="T527">
        <f t="shared" si="232"/>
        <v>3</v>
      </c>
      <c r="U527">
        <f t="shared" si="233"/>
        <v>2</v>
      </c>
      <c r="V527">
        <f t="shared" si="234"/>
        <v>1</v>
      </c>
      <c r="W527">
        <f t="shared" si="226"/>
        <v>4</v>
      </c>
      <c r="X527">
        <f t="shared" si="227"/>
        <v>4</v>
      </c>
      <c r="Y527">
        <f t="shared" si="235"/>
        <v>1</v>
      </c>
      <c r="Z527">
        <f t="shared" si="228"/>
        <v>3</v>
      </c>
      <c r="AA527">
        <f t="shared" si="236"/>
        <v>2</v>
      </c>
      <c r="AB527">
        <f t="shared" si="237"/>
        <v>4</v>
      </c>
      <c r="AC527">
        <f t="shared" si="238"/>
        <v>2.5823</v>
      </c>
      <c r="AD527">
        <f t="shared" si="239"/>
        <v>3</v>
      </c>
      <c r="AE527" t="str">
        <f t="shared" si="240"/>
        <v>Highly Suitable</v>
      </c>
      <c r="AF527" s="15">
        <f t="shared" si="241"/>
        <v>0.61599999999999999</v>
      </c>
      <c r="AG527" t="str">
        <f t="shared" si="242"/>
        <v>High</v>
      </c>
    </row>
    <row r="528" spans="1:33" x14ac:dyDescent="0.25">
      <c r="A528" t="str">
        <f>INDEX(Aquifer!A:A,MATCH(B528,Aquifer!C:C,0))</f>
        <v>jammu and kashmir</v>
      </c>
      <c r="B528" s="19" t="s">
        <v>627</v>
      </c>
      <c r="C528" s="13">
        <v>4.68</v>
      </c>
      <c r="D528" s="7">
        <f>INDEX(Aquifer!L:L,MATCH(B528,Aquifer!C:C,0))*100</f>
        <v>185.17007217028535</v>
      </c>
      <c r="E528" s="7">
        <v>33.4</v>
      </c>
      <c r="F528" s="7">
        <v>38.604969747707294</v>
      </c>
      <c r="G528" s="1">
        <v>23</v>
      </c>
      <c r="H528" s="8">
        <v>100</v>
      </c>
      <c r="I528" s="8">
        <f>INDEX(Aquifer!H:H,MATCH(B528,Aquifer!C:C,0))</f>
        <v>16.59</v>
      </c>
      <c r="J528" s="8">
        <f>INDEX(surface_water_body!E:E,MATCH(B528,surface_water_body!A:A,0))</f>
        <v>1.7884531658667376E-2</v>
      </c>
      <c r="K528" s="8">
        <f>INDEX(Aquifer!J:J,MATCH(B528,Aquifer!C:C,0))*100</f>
        <v>39.519826704374509</v>
      </c>
      <c r="L528" s="8">
        <f>(INDEX(Tariff!D:D,MATCH(Adaptation!A528,Tariff!A:A,0)))*100</f>
        <v>0</v>
      </c>
      <c r="N528" s="8">
        <v>6.9</v>
      </c>
      <c r="O528" s="1">
        <v>88.32</v>
      </c>
      <c r="Q528">
        <f t="shared" si="229"/>
        <v>3</v>
      </c>
      <c r="R528">
        <f t="shared" si="230"/>
        <v>3</v>
      </c>
      <c r="S528">
        <f t="shared" si="231"/>
        <v>2</v>
      </c>
      <c r="T528">
        <f t="shared" si="232"/>
        <v>2</v>
      </c>
      <c r="U528">
        <f t="shared" si="233"/>
        <v>1</v>
      </c>
      <c r="V528">
        <f t="shared" si="234"/>
        <v>1</v>
      </c>
      <c r="W528">
        <f t="shared" si="226"/>
        <v>4</v>
      </c>
      <c r="X528">
        <f t="shared" si="227"/>
        <v>1</v>
      </c>
      <c r="Y528">
        <f t="shared" si="235"/>
        <v>2</v>
      </c>
      <c r="Z528">
        <f t="shared" si="228"/>
        <v>1</v>
      </c>
      <c r="AA528">
        <f t="shared" si="236"/>
        <v>2</v>
      </c>
      <c r="AB528">
        <f t="shared" si="237"/>
        <v>4</v>
      </c>
      <c r="AC528">
        <f t="shared" si="238"/>
        <v>2.1657999999999999</v>
      </c>
      <c r="AD528">
        <f t="shared" si="239"/>
        <v>2</v>
      </c>
      <c r="AE528" t="str">
        <f t="shared" si="240"/>
        <v>Moderatly Suitable</v>
      </c>
      <c r="AF528" s="15">
        <f t="shared" si="241"/>
        <v>0.182</v>
      </c>
      <c r="AG528" t="str">
        <f t="shared" si="242"/>
        <v>Very Low</v>
      </c>
    </row>
    <row r="529" spans="1:33" x14ac:dyDescent="0.25">
      <c r="A529" t="str">
        <f>INDEX(Aquifer!A:A,MATCH(B529,Aquifer!C:C,0))</f>
        <v>odisha</v>
      </c>
      <c r="B529" s="19" t="s">
        <v>27</v>
      </c>
      <c r="C529" s="12">
        <v>5.0912516215190999</v>
      </c>
      <c r="D529" s="7">
        <f>INDEX(Aquifer!L:L,MATCH(B529,Aquifer!C:C,0))*100</f>
        <v>110.63073756329163</v>
      </c>
      <c r="E529" s="7">
        <v>19.3</v>
      </c>
      <c r="F529" s="7">
        <v>36.222320637732508</v>
      </c>
      <c r="G529" s="1">
        <v>10.31</v>
      </c>
      <c r="H529" s="8">
        <v>70</v>
      </c>
      <c r="I529" s="8">
        <f>INDEX(Aquifer!H:H,MATCH(B529,Aquifer!C:C,0))</f>
        <v>29.83</v>
      </c>
      <c r="J529" s="8">
        <f>INDEX(surface_water_body!E:E,MATCH(B529,surface_water_body!A:A,0))</f>
        <v>9.8113596719270042</v>
      </c>
      <c r="K529" s="8">
        <f>INDEX(Aquifer!J:J,MATCH(B529,Aquifer!C:C,0))*100</f>
        <v>31.431431904152479</v>
      </c>
      <c r="L529" s="8">
        <f>(INDEX(Tariff!D:D,MATCH(Adaptation!A529,Tariff!A:A,0)))*100</f>
        <v>0</v>
      </c>
      <c r="N529" s="8">
        <v>4.8</v>
      </c>
      <c r="O529" s="1">
        <v>84.79</v>
      </c>
      <c r="Q529">
        <f t="shared" si="229"/>
        <v>3</v>
      </c>
      <c r="R529">
        <f t="shared" si="230"/>
        <v>1</v>
      </c>
      <c r="S529">
        <f t="shared" si="231"/>
        <v>1</v>
      </c>
      <c r="T529">
        <f t="shared" si="232"/>
        <v>2</v>
      </c>
      <c r="U529">
        <f t="shared" si="233"/>
        <v>1</v>
      </c>
      <c r="V529">
        <f t="shared" si="234"/>
        <v>2</v>
      </c>
      <c r="W529">
        <f t="shared" si="226"/>
        <v>4</v>
      </c>
      <c r="X529">
        <f t="shared" si="227"/>
        <v>4</v>
      </c>
      <c r="Y529">
        <f t="shared" si="235"/>
        <v>2</v>
      </c>
      <c r="Z529">
        <f t="shared" si="228"/>
        <v>1</v>
      </c>
      <c r="AA529">
        <f t="shared" si="236"/>
        <v>1</v>
      </c>
      <c r="AB529">
        <f t="shared" si="237"/>
        <v>4</v>
      </c>
      <c r="AC529">
        <f t="shared" si="238"/>
        <v>2.1657999999999999</v>
      </c>
      <c r="AD529">
        <f t="shared" si="239"/>
        <v>2</v>
      </c>
      <c r="AE529" t="str">
        <f t="shared" si="240"/>
        <v>Moderatly Suitable</v>
      </c>
      <c r="AF529" s="15">
        <f t="shared" si="241"/>
        <v>0.182</v>
      </c>
      <c r="AG529" t="str">
        <f t="shared" si="242"/>
        <v>Very Low</v>
      </c>
    </row>
    <row r="530" spans="1:33" x14ac:dyDescent="0.25">
      <c r="A530" t="str">
        <f>INDEX(Aquifer!A:A,MATCH(B530,Aquifer!C:C,0))</f>
        <v>jharkhand</v>
      </c>
      <c r="B530" s="19" t="s">
        <v>24</v>
      </c>
      <c r="C530" s="13">
        <v>5.09</v>
      </c>
      <c r="D530" s="7">
        <f>INDEX(Aquifer!L:L,MATCH(B530,Aquifer!C:C,0))*100</f>
        <v>138.31473922902495</v>
      </c>
      <c r="E530" s="7">
        <v>8.6</v>
      </c>
      <c r="F530" s="7">
        <v>39.319207108680793</v>
      </c>
      <c r="G530" s="1">
        <v>71.760000000000005</v>
      </c>
      <c r="H530" s="8">
        <v>3</v>
      </c>
      <c r="I530" s="8">
        <f>INDEX(Aquifer!H:H,MATCH(B530,Aquifer!C:C,0))</f>
        <v>27.05</v>
      </c>
      <c r="J530" s="8">
        <f>INDEX(surface_water_body!E:E,MATCH(B530,surface_water_body!A:A,0))</f>
        <v>10.199455369652579</v>
      </c>
      <c r="K530" s="8">
        <f>INDEX(Aquifer!J:J,MATCH(B530,Aquifer!C:C,0))*100</f>
        <v>21.113570903296971</v>
      </c>
      <c r="L530" s="8">
        <f>(INDEX(Tariff!D:D,MATCH(Adaptation!A321,Tariff!A:A,0)))*100</f>
        <v>167</v>
      </c>
      <c r="N530" s="8">
        <v>5.9</v>
      </c>
      <c r="O530" s="1">
        <v>73.599999999999994</v>
      </c>
      <c r="Q530">
        <f t="shared" si="229"/>
        <v>3</v>
      </c>
      <c r="R530">
        <f t="shared" si="230"/>
        <v>1</v>
      </c>
      <c r="S530">
        <f t="shared" si="231"/>
        <v>1</v>
      </c>
      <c r="T530">
        <f t="shared" si="232"/>
        <v>2</v>
      </c>
      <c r="U530">
        <f t="shared" si="233"/>
        <v>3</v>
      </c>
      <c r="V530">
        <f t="shared" si="234"/>
        <v>4</v>
      </c>
      <c r="W530">
        <f t="shared" si="226"/>
        <v>4</v>
      </c>
      <c r="X530">
        <f t="shared" si="227"/>
        <v>4</v>
      </c>
      <c r="Y530">
        <f t="shared" si="235"/>
        <v>1</v>
      </c>
      <c r="Z530">
        <f t="shared" si="228"/>
        <v>3</v>
      </c>
      <c r="AA530">
        <f t="shared" si="236"/>
        <v>2</v>
      </c>
      <c r="AB530">
        <f t="shared" si="237"/>
        <v>3</v>
      </c>
      <c r="AC530">
        <f t="shared" si="238"/>
        <v>2.5823</v>
      </c>
      <c r="AD530">
        <f t="shared" si="239"/>
        <v>3</v>
      </c>
      <c r="AE530" t="str">
        <f t="shared" si="240"/>
        <v>Highly Suitable</v>
      </c>
      <c r="AF530" s="15">
        <f t="shared" si="241"/>
        <v>0.61599999999999999</v>
      </c>
      <c r="AG530" t="str">
        <f t="shared" si="242"/>
        <v>High</v>
      </c>
    </row>
    <row r="531" spans="1:33" x14ac:dyDescent="0.25">
      <c r="A531" t="str">
        <f>INDEX(Aquifer!A:A,MATCH(B531,Aquifer!C:C,0))</f>
        <v>maharashtra</v>
      </c>
      <c r="B531" s="19" t="s">
        <v>325</v>
      </c>
      <c r="C531" s="12">
        <v>5.33580991006</v>
      </c>
      <c r="D531" s="7">
        <f>INDEX(Aquifer!L:L,MATCH(B531,Aquifer!C:C,0))*100</f>
        <v>131.59515104868194</v>
      </c>
      <c r="E531" s="7">
        <v>29.3</v>
      </c>
      <c r="F531" s="7">
        <v>74.046175339545741</v>
      </c>
      <c r="G531" s="1">
        <v>73.52</v>
      </c>
      <c r="H531" s="8">
        <v>100</v>
      </c>
      <c r="I531" s="8">
        <f>INDEX(Aquifer!H:H,MATCH(B531,Aquifer!C:C,0))</f>
        <v>54.19</v>
      </c>
      <c r="J531" s="8">
        <f>INDEX(surface_water_body!E:E,MATCH(B531,surface_water_body!A:A,0))</f>
        <v>1.9789141265511185</v>
      </c>
      <c r="K531" s="8">
        <f>INDEX(Aquifer!J:J,MATCH(B531,Aquifer!C:C,0))*100</f>
        <v>60.360046457607432</v>
      </c>
      <c r="L531" s="8">
        <f>(INDEX(Tariff!D:D,MATCH(Adaptation!A531,Tariff!A:A,0)))*100</f>
        <v>0</v>
      </c>
      <c r="N531" s="8">
        <v>5.49</v>
      </c>
      <c r="O531" s="1">
        <v>82.66</v>
      </c>
      <c r="Q531">
        <f t="shared" si="229"/>
        <v>4</v>
      </c>
      <c r="R531">
        <f t="shared" si="230"/>
        <v>1</v>
      </c>
      <c r="S531">
        <f t="shared" si="231"/>
        <v>2</v>
      </c>
      <c r="T531">
        <f t="shared" si="232"/>
        <v>4</v>
      </c>
      <c r="U531">
        <f t="shared" si="233"/>
        <v>3</v>
      </c>
      <c r="V531">
        <f t="shared" si="234"/>
        <v>1</v>
      </c>
      <c r="W531">
        <f t="shared" si="226"/>
        <v>3</v>
      </c>
      <c r="X531">
        <f t="shared" si="227"/>
        <v>2</v>
      </c>
      <c r="Y531">
        <f t="shared" si="235"/>
        <v>3</v>
      </c>
      <c r="Z531">
        <f t="shared" si="228"/>
        <v>1</v>
      </c>
      <c r="AA531">
        <f t="shared" si="236"/>
        <v>2</v>
      </c>
      <c r="AB531">
        <f t="shared" si="237"/>
        <v>4</v>
      </c>
      <c r="AC531">
        <f t="shared" si="238"/>
        <v>2.4990000000000001</v>
      </c>
      <c r="AD531">
        <f t="shared" si="239"/>
        <v>2</v>
      </c>
      <c r="AE531" t="str">
        <f t="shared" si="240"/>
        <v>Moderatly Suitable</v>
      </c>
      <c r="AF531" s="15">
        <f t="shared" si="241"/>
        <v>0.53500000000000003</v>
      </c>
      <c r="AG531" t="str">
        <f t="shared" si="242"/>
        <v>Moderate</v>
      </c>
    </row>
    <row r="532" spans="1:33" x14ac:dyDescent="0.25">
      <c r="A532" t="str">
        <f>INDEX(Aquifer!A:A,MATCH(B532,Aquifer!C:C,0))</f>
        <v>karnataka</v>
      </c>
      <c r="B532" s="19" t="s">
        <v>55</v>
      </c>
      <c r="C532" s="13">
        <v>5.43</v>
      </c>
      <c r="D532" s="7">
        <f>INDEX(Aquifer!L:L,MATCH(B532,Aquifer!C:C,0))*100</f>
        <v>133.37369570061904</v>
      </c>
      <c r="E532" s="7">
        <v>49.3</v>
      </c>
      <c r="F532" s="7">
        <v>74.895846645367399</v>
      </c>
      <c r="G532" s="1">
        <v>52.22</v>
      </c>
      <c r="H532" s="8">
        <v>15</v>
      </c>
      <c r="I532" s="8">
        <f>INDEX(Aquifer!H:H,MATCH(B532,Aquifer!C:C,0))</f>
        <v>81.72</v>
      </c>
      <c r="J532" s="8">
        <f>INDEX(surface_water_body!E:E,MATCH(B532,surface_water_body!A:A,0))</f>
        <v>8.8332295075232916E-4</v>
      </c>
      <c r="K532" s="8">
        <f>INDEX(Aquifer!J:J,MATCH(B532,Aquifer!C:C,0))*100</f>
        <v>76.96019135589799</v>
      </c>
      <c r="L532" s="8">
        <f>(INDEX(Tariff!D:D,MATCH(Adaptation!A40,Tariff!A:A,0)))*100</f>
        <v>0</v>
      </c>
      <c r="N532" s="8">
        <v>7.9</v>
      </c>
      <c r="O532" s="1">
        <v>69.77000000000001</v>
      </c>
      <c r="Q532">
        <f t="shared" si="229"/>
        <v>4</v>
      </c>
      <c r="R532">
        <f t="shared" si="230"/>
        <v>1</v>
      </c>
      <c r="S532">
        <f t="shared" si="231"/>
        <v>2</v>
      </c>
      <c r="T532">
        <f t="shared" si="232"/>
        <v>4</v>
      </c>
      <c r="U532">
        <f t="shared" si="233"/>
        <v>3</v>
      </c>
      <c r="V532">
        <f t="shared" si="234"/>
        <v>4</v>
      </c>
      <c r="W532">
        <f t="shared" si="226"/>
        <v>2</v>
      </c>
      <c r="X532">
        <f t="shared" si="227"/>
        <v>1</v>
      </c>
      <c r="Y532">
        <f t="shared" si="235"/>
        <v>4</v>
      </c>
      <c r="Z532">
        <f t="shared" si="228"/>
        <v>1</v>
      </c>
      <c r="AA532">
        <f t="shared" si="236"/>
        <v>2</v>
      </c>
      <c r="AB532">
        <f t="shared" si="237"/>
        <v>3</v>
      </c>
      <c r="AC532">
        <f t="shared" si="238"/>
        <v>2.5823</v>
      </c>
      <c r="AD532">
        <f t="shared" si="239"/>
        <v>3</v>
      </c>
      <c r="AE532" t="str">
        <f t="shared" si="240"/>
        <v>Highly Suitable</v>
      </c>
      <c r="AF532" s="15">
        <f t="shared" si="241"/>
        <v>0.61599999999999999</v>
      </c>
      <c r="AG532" t="str">
        <f t="shared" si="242"/>
        <v>High</v>
      </c>
    </row>
    <row r="533" spans="1:33" x14ac:dyDescent="0.25">
      <c r="A533" t="str">
        <f>INDEX(Aquifer!A:A,MATCH(B533,Aquifer!C:C,0))</f>
        <v>karnataka</v>
      </c>
      <c r="B533" s="19" t="s">
        <v>153</v>
      </c>
      <c r="C533" s="12">
        <v>5.2931886598273996</v>
      </c>
      <c r="D533" s="7">
        <f>INDEX(Aquifer!L:L,MATCH(B533,Aquifer!C:C,0))*100</f>
        <v>143.53604960325703</v>
      </c>
      <c r="E533" s="7">
        <v>7.7</v>
      </c>
      <c r="F533" s="7">
        <v>57.285398735623424</v>
      </c>
      <c r="G533" s="1">
        <v>91.02</v>
      </c>
      <c r="H533" s="8">
        <v>99</v>
      </c>
      <c r="I533" s="8">
        <f>INDEX(Aquifer!H:H,MATCH(B533,Aquifer!C:C,0))</f>
        <v>58.63</v>
      </c>
      <c r="J533" s="8">
        <f>INDEX(surface_water_body!E:E,MATCH(B533,surface_water_body!A:A,0))</f>
        <v>0.9509536599802545</v>
      </c>
      <c r="K533" s="8">
        <f>INDEX(Aquifer!J:J,MATCH(B533,Aquifer!C:C,0))*100</f>
        <v>71.089125358781018</v>
      </c>
      <c r="L533" s="8">
        <f>(INDEX(Tariff!D:D,MATCH(Adaptation!A92,Tariff!A:A,0)))*100</f>
        <v>465.00000000000006</v>
      </c>
      <c r="N533" s="8">
        <v>8.1</v>
      </c>
      <c r="O533" s="1">
        <v>73.87</v>
      </c>
      <c r="Q533">
        <f t="shared" si="229"/>
        <v>4</v>
      </c>
      <c r="R533">
        <f t="shared" si="230"/>
        <v>2</v>
      </c>
      <c r="S533">
        <f t="shared" si="231"/>
        <v>1</v>
      </c>
      <c r="T533">
        <f t="shared" si="232"/>
        <v>3</v>
      </c>
      <c r="U533">
        <f t="shared" si="233"/>
        <v>4</v>
      </c>
      <c r="V533">
        <f t="shared" si="234"/>
        <v>1</v>
      </c>
      <c r="W533">
        <f t="shared" si="226"/>
        <v>3</v>
      </c>
      <c r="X533">
        <f t="shared" si="227"/>
        <v>1</v>
      </c>
      <c r="Y533">
        <f t="shared" si="235"/>
        <v>3</v>
      </c>
      <c r="Z533">
        <f t="shared" si="228"/>
        <v>4</v>
      </c>
      <c r="AA533">
        <f t="shared" si="236"/>
        <v>2</v>
      </c>
      <c r="AB533">
        <f t="shared" si="237"/>
        <v>3</v>
      </c>
      <c r="AC533">
        <f t="shared" si="238"/>
        <v>2.5823</v>
      </c>
      <c r="AD533">
        <f t="shared" si="239"/>
        <v>3</v>
      </c>
      <c r="AE533" t="str">
        <f t="shared" si="240"/>
        <v>Highly Suitable</v>
      </c>
      <c r="AF533" s="15">
        <f t="shared" si="241"/>
        <v>0.61599999999999999</v>
      </c>
      <c r="AG533" t="str">
        <f t="shared" si="242"/>
        <v>High</v>
      </c>
    </row>
    <row r="534" spans="1:33" x14ac:dyDescent="0.25">
      <c r="A534" t="str">
        <f>INDEX(Aquifer!A:A,MATCH(B534,Aquifer!C:C,0))</f>
        <v>madhya pradesh</v>
      </c>
      <c r="B534" s="19" t="s">
        <v>141</v>
      </c>
      <c r="C534" s="12">
        <v>5.2618626125935997</v>
      </c>
      <c r="D534" s="7">
        <f>INDEX(Aquifer!L:L,MATCH(B534,Aquifer!C:C,0))*100</f>
        <v>186.21057400101927</v>
      </c>
      <c r="E534" s="7">
        <v>44</v>
      </c>
      <c r="F534" s="7">
        <v>74.642073067757494</v>
      </c>
      <c r="G534" s="1">
        <v>79.42</v>
      </c>
      <c r="H534" s="8">
        <v>84</v>
      </c>
      <c r="I534" s="8">
        <f>INDEX(Aquifer!H:H,MATCH(B534,Aquifer!C:C,0))</f>
        <v>41.48</v>
      </c>
      <c r="J534" s="8">
        <f>INDEX(surface_water_body!E:E,MATCH(B534,surface_water_body!A:A,0))</f>
        <v>0</v>
      </c>
      <c r="K534" s="8">
        <f>INDEX(Aquifer!J:J,MATCH(B534,Aquifer!C:C,0))*100</f>
        <v>40.983424787523724</v>
      </c>
      <c r="L534" s="8">
        <f>(INDEX(Tariff!D:D,MATCH(Adaptation!A183,Tariff!A:A,0)))*100</f>
        <v>0</v>
      </c>
      <c r="N534" s="8">
        <v>7.9</v>
      </c>
      <c r="O534" s="1">
        <v>67.22</v>
      </c>
      <c r="Q534">
        <f t="shared" si="229"/>
        <v>4</v>
      </c>
      <c r="R534">
        <f t="shared" si="230"/>
        <v>3</v>
      </c>
      <c r="S534">
        <f t="shared" si="231"/>
        <v>2</v>
      </c>
      <c r="T534">
        <f t="shared" si="232"/>
        <v>4</v>
      </c>
      <c r="U534">
        <f t="shared" si="233"/>
        <v>4</v>
      </c>
      <c r="V534">
        <f t="shared" si="234"/>
        <v>1</v>
      </c>
      <c r="W534">
        <f t="shared" si="226"/>
        <v>4</v>
      </c>
      <c r="X534">
        <f t="shared" si="227"/>
        <v>1</v>
      </c>
      <c r="Y534">
        <f t="shared" si="235"/>
        <v>2</v>
      </c>
      <c r="Z534">
        <f t="shared" si="228"/>
        <v>1</v>
      </c>
      <c r="AA534">
        <f t="shared" si="236"/>
        <v>2</v>
      </c>
      <c r="AB534">
        <f t="shared" si="237"/>
        <v>3</v>
      </c>
      <c r="AC534">
        <f t="shared" si="238"/>
        <v>2.5823</v>
      </c>
      <c r="AD534">
        <f t="shared" si="239"/>
        <v>3</v>
      </c>
      <c r="AE534" t="str">
        <f t="shared" si="240"/>
        <v>Highly Suitable</v>
      </c>
      <c r="AF534" s="15">
        <f t="shared" si="241"/>
        <v>0.61599999999999999</v>
      </c>
      <c r="AG534" t="str">
        <f t="shared" si="242"/>
        <v>High</v>
      </c>
    </row>
    <row r="535" spans="1:33" x14ac:dyDescent="0.25">
      <c r="A535" t="str">
        <f>INDEX(Aquifer!A:A,MATCH(B535,Aquifer!C:C,0))</f>
        <v>jharkhand</v>
      </c>
      <c r="B535" s="19" t="s">
        <v>12</v>
      </c>
      <c r="C535" s="13">
        <v>5</v>
      </c>
      <c r="D535" s="7">
        <f>INDEX(Aquifer!L:L,MATCH(B535,Aquifer!C:C,0))*100</f>
        <v>105.18018764711734</v>
      </c>
      <c r="E535" s="7">
        <v>0.8</v>
      </c>
      <c r="F535" s="7">
        <v>35.408770979967521</v>
      </c>
      <c r="G535" s="1">
        <v>8.5599999999999987</v>
      </c>
      <c r="H535" s="8">
        <v>15</v>
      </c>
      <c r="I535" s="8">
        <f>INDEX(Aquifer!H:H,MATCH(B535,Aquifer!C:C,0))</f>
        <v>22.9</v>
      </c>
      <c r="J535" s="8">
        <f>INDEX(surface_water_body!E:E,MATCH(B535,surface_water_body!A:A,0))</f>
        <v>2.3707979594787547</v>
      </c>
      <c r="K535" s="8">
        <f>INDEX(Aquifer!J:J,MATCH(B535,Aquifer!C:C,0))*100</f>
        <v>25.429222993622254</v>
      </c>
      <c r="L535" s="8">
        <f>(INDEX(Tariff!D:D,MATCH(Adaptation!A535,Tariff!A:A,0)))*100</f>
        <v>0</v>
      </c>
      <c r="N535" s="8">
        <v>5.7</v>
      </c>
      <c r="O535" s="1">
        <v>84.860000000000014</v>
      </c>
      <c r="Q535">
        <f t="shared" si="229"/>
        <v>3</v>
      </c>
      <c r="R535">
        <f t="shared" si="230"/>
        <v>1</v>
      </c>
      <c r="S535">
        <f t="shared" si="231"/>
        <v>1</v>
      </c>
      <c r="T535">
        <f t="shared" si="232"/>
        <v>2</v>
      </c>
      <c r="U535">
        <f t="shared" si="233"/>
        <v>1</v>
      </c>
      <c r="V535">
        <f t="shared" si="234"/>
        <v>4</v>
      </c>
      <c r="W535">
        <f t="shared" si="226"/>
        <v>4</v>
      </c>
      <c r="X535">
        <f t="shared" si="227"/>
        <v>2</v>
      </c>
      <c r="Y535">
        <f t="shared" si="235"/>
        <v>2</v>
      </c>
      <c r="Z535">
        <f t="shared" si="228"/>
        <v>1</v>
      </c>
      <c r="AA535">
        <f t="shared" si="236"/>
        <v>2</v>
      </c>
      <c r="AB535">
        <f t="shared" si="237"/>
        <v>4</v>
      </c>
      <c r="AC535">
        <f t="shared" si="238"/>
        <v>2.2490999999999999</v>
      </c>
      <c r="AD535">
        <f t="shared" si="239"/>
        <v>2</v>
      </c>
      <c r="AE535" t="str">
        <f t="shared" si="240"/>
        <v>Moderatly Suitable</v>
      </c>
      <c r="AF535" s="15">
        <f t="shared" si="241"/>
        <v>0.25</v>
      </c>
      <c r="AG535" t="str">
        <f t="shared" si="242"/>
        <v>Low</v>
      </c>
    </row>
    <row r="536" spans="1:33" x14ac:dyDescent="0.25">
      <c r="A536" t="str">
        <f>INDEX(Aquifer!A:A,MATCH(B536,Aquifer!C:C,0))</f>
        <v>madhya pradesh</v>
      </c>
      <c r="B536" s="19" t="s">
        <v>389</v>
      </c>
      <c r="C536" s="12">
        <v>5.2226552955854997</v>
      </c>
      <c r="D536" s="7">
        <f>INDEX(Aquifer!L:L,MATCH(B536,Aquifer!C:C,0))*100</f>
        <v>184.18261134423636</v>
      </c>
      <c r="E536" s="7">
        <v>35.299999999999997</v>
      </c>
      <c r="F536" s="7">
        <v>73.595425303788417</v>
      </c>
      <c r="G536" s="1">
        <v>42.1</v>
      </c>
      <c r="H536" s="8">
        <v>99</v>
      </c>
      <c r="I536" s="8">
        <f>INDEX(Aquifer!H:H,MATCH(B536,Aquifer!C:C,0))</f>
        <v>41.38</v>
      </c>
      <c r="J536" s="8">
        <f>INDEX(surface_water_body!E:E,MATCH(B536,surface_water_body!A:A,0))</f>
        <v>0.62563104191070706</v>
      </c>
      <c r="K536" s="8">
        <f>INDEX(Aquifer!J:J,MATCH(B536,Aquifer!C:C,0))*100</f>
        <v>45.380231459639639</v>
      </c>
      <c r="L536" s="8">
        <f>(INDEX(Tariff!D:D,MATCH(Adaptation!A542,Tariff!A:A,0)))*100</f>
        <v>405</v>
      </c>
      <c r="N536" s="8">
        <v>6.4</v>
      </c>
      <c r="O536" s="1">
        <v>74.67</v>
      </c>
      <c r="Q536">
        <f t="shared" si="229"/>
        <v>3</v>
      </c>
      <c r="R536">
        <f t="shared" si="230"/>
        <v>3</v>
      </c>
      <c r="S536">
        <f t="shared" si="231"/>
        <v>2</v>
      </c>
      <c r="T536">
        <f t="shared" si="232"/>
        <v>4</v>
      </c>
      <c r="U536">
        <f t="shared" si="233"/>
        <v>2</v>
      </c>
      <c r="V536">
        <f t="shared" si="234"/>
        <v>1</v>
      </c>
      <c r="W536">
        <f t="shared" si="226"/>
        <v>4</v>
      </c>
      <c r="X536">
        <f t="shared" si="227"/>
        <v>1</v>
      </c>
      <c r="Y536">
        <f t="shared" si="235"/>
        <v>2</v>
      </c>
      <c r="Z536">
        <f t="shared" si="228"/>
        <v>4</v>
      </c>
      <c r="AA536">
        <f t="shared" si="236"/>
        <v>2</v>
      </c>
      <c r="AB536">
        <f t="shared" si="237"/>
        <v>3</v>
      </c>
      <c r="AC536">
        <f t="shared" si="238"/>
        <v>2.5823</v>
      </c>
      <c r="AD536">
        <f t="shared" si="239"/>
        <v>3</v>
      </c>
      <c r="AE536" t="str">
        <f t="shared" si="240"/>
        <v>Highly Suitable</v>
      </c>
      <c r="AF536" s="15">
        <f t="shared" si="241"/>
        <v>0.61599999999999999</v>
      </c>
      <c r="AG536" t="str">
        <f t="shared" si="242"/>
        <v>High</v>
      </c>
    </row>
    <row r="537" spans="1:33" x14ac:dyDescent="0.25">
      <c r="A537" t="str">
        <f>INDEX(Aquifer!A:A,MATCH(B537,Aquifer!C:C,0))</f>
        <v>maharashtra</v>
      </c>
      <c r="B537" s="19" t="s">
        <v>357</v>
      </c>
      <c r="C537" s="12">
        <v>5.2761803948452002</v>
      </c>
      <c r="D537" s="7">
        <f>INDEX(Aquifer!L:L,MATCH(B537,Aquifer!C:C,0))*100</f>
        <v>130.22646453303389</v>
      </c>
      <c r="E537" s="7">
        <v>35.4</v>
      </c>
      <c r="F537" s="7">
        <v>71.317955222559817</v>
      </c>
      <c r="G537" s="1">
        <v>64.58</v>
      </c>
      <c r="H537" s="8">
        <v>100</v>
      </c>
      <c r="I537" s="8">
        <f>INDEX(Aquifer!H:H,MATCH(B537,Aquifer!C:C,0))</f>
        <v>62.11</v>
      </c>
      <c r="J537" s="8">
        <f>INDEX(surface_water_body!E:E,MATCH(B537,surface_water_body!A:A,0))</f>
        <v>1.5830373414516037</v>
      </c>
      <c r="K537" s="8">
        <f>INDEX(Aquifer!J:J,MATCH(B537,Aquifer!C:C,0))*100</f>
        <v>50.491400491400498</v>
      </c>
      <c r="L537" s="8">
        <f>(INDEX(Tariff!D:D,MATCH(Adaptation!A537,Tariff!A:A,0)))*100</f>
        <v>0</v>
      </c>
      <c r="N537" s="8">
        <v>5.39</v>
      </c>
      <c r="O537" s="1">
        <v>91.01</v>
      </c>
      <c r="Q537">
        <f t="shared" si="229"/>
        <v>4</v>
      </c>
      <c r="R537">
        <f t="shared" si="230"/>
        <v>1</v>
      </c>
      <c r="S537">
        <f t="shared" si="231"/>
        <v>2</v>
      </c>
      <c r="T537">
        <f t="shared" si="232"/>
        <v>4</v>
      </c>
      <c r="U537">
        <f t="shared" si="233"/>
        <v>3</v>
      </c>
      <c r="V537">
        <f t="shared" si="234"/>
        <v>1</v>
      </c>
      <c r="W537">
        <f t="shared" si="226"/>
        <v>3</v>
      </c>
      <c r="X537">
        <f t="shared" si="227"/>
        <v>2</v>
      </c>
      <c r="Y537">
        <f t="shared" si="235"/>
        <v>3</v>
      </c>
      <c r="Z537">
        <f t="shared" si="228"/>
        <v>1</v>
      </c>
      <c r="AA537">
        <f t="shared" si="236"/>
        <v>2</v>
      </c>
      <c r="AB537">
        <f t="shared" si="237"/>
        <v>4</v>
      </c>
      <c r="AC537">
        <f t="shared" si="238"/>
        <v>2.4990000000000001</v>
      </c>
      <c r="AD537">
        <f t="shared" si="239"/>
        <v>2</v>
      </c>
      <c r="AE537" t="str">
        <f t="shared" si="240"/>
        <v>Moderatly Suitable</v>
      </c>
      <c r="AF537" s="15">
        <f t="shared" si="241"/>
        <v>0.53500000000000003</v>
      </c>
      <c r="AG537" t="str">
        <f t="shared" si="242"/>
        <v>Moderate</v>
      </c>
    </row>
    <row r="538" spans="1:33" x14ac:dyDescent="0.25">
      <c r="A538" t="str">
        <f>INDEX(Aquifer!A:A,MATCH(B538,Aquifer!C:C,0))</f>
        <v>madhya pradesh</v>
      </c>
      <c r="B538" s="19" t="s">
        <v>490</v>
      </c>
      <c r="C538" s="12">
        <v>5.1582291507239999</v>
      </c>
      <c r="D538" s="7">
        <f>INDEX(Aquifer!L:L,MATCH(B538,Aquifer!C:C,0))*100</f>
        <v>176.85806267791097</v>
      </c>
      <c r="E538" s="7">
        <v>39.4</v>
      </c>
      <c r="F538" s="7">
        <v>72.597955489841183</v>
      </c>
      <c r="G538" s="1">
        <v>73.14</v>
      </c>
      <c r="H538" s="8">
        <v>99</v>
      </c>
      <c r="I538" s="8">
        <f>INDEX(Aquifer!H:H,MATCH(B538,Aquifer!C:C,0))</f>
        <v>65.59</v>
      </c>
      <c r="J538" s="8">
        <f>INDEX(surface_water_body!E:E,MATCH(B538,surface_water_body!A:A,0))</f>
        <v>0.65358753721515517</v>
      </c>
      <c r="K538" s="8">
        <f>INDEX(Aquifer!J:J,MATCH(B538,Aquifer!C:C,0))*100</f>
        <v>50.582275548467734</v>
      </c>
      <c r="L538" s="8">
        <f>(INDEX(Tariff!D:D,MATCH(Adaptation!A538,Tariff!A:A,0)))*100</f>
        <v>0</v>
      </c>
      <c r="N538" s="8">
        <v>10.19</v>
      </c>
      <c r="O538" s="1">
        <v>84.36</v>
      </c>
      <c r="Q538">
        <f t="shared" si="229"/>
        <v>3</v>
      </c>
      <c r="R538">
        <f t="shared" si="230"/>
        <v>2</v>
      </c>
      <c r="S538">
        <f t="shared" si="231"/>
        <v>2</v>
      </c>
      <c r="T538">
        <f t="shared" si="232"/>
        <v>4</v>
      </c>
      <c r="U538">
        <f t="shared" si="233"/>
        <v>3</v>
      </c>
      <c r="V538">
        <f t="shared" si="234"/>
        <v>1</v>
      </c>
      <c r="W538">
        <f t="shared" si="226"/>
        <v>3</v>
      </c>
      <c r="X538">
        <f t="shared" si="227"/>
        <v>1</v>
      </c>
      <c r="Y538">
        <f t="shared" si="235"/>
        <v>3</v>
      </c>
      <c r="Z538">
        <f t="shared" si="228"/>
        <v>1</v>
      </c>
      <c r="AA538">
        <f t="shared" si="236"/>
        <v>3</v>
      </c>
      <c r="AB538">
        <f t="shared" si="237"/>
        <v>4</v>
      </c>
      <c r="AC538">
        <f t="shared" si="238"/>
        <v>2.4990000000000001</v>
      </c>
      <c r="AD538">
        <f t="shared" si="239"/>
        <v>2</v>
      </c>
      <c r="AE538" t="str">
        <f t="shared" si="240"/>
        <v>Moderatly Suitable</v>
      </c>
      <c r="AF538" s="15">
        <f t="shared" si="241"/>
        <v>0.53500000000000003</v>
      </c>
      <c r="AG538" t="str">
        <f t="shared" si="242"/>
        <v>Moderate</v>
      </c>
    </row>
    <row r="539" spans="1:33" x14ac:dyDescent="0.25">
      <c r="A539" t="str">
        <f>INDEX(Aquifer!A:A,MATCH(B539,Aquifer!C:C,0))</f>
        <v>rajasthan</v>
      </c>
      <c r="B539" s="19" t="s">
        <v>662</v>
      </c>
      <c r="C539" s="12">
        <v>5.1815226134748</v>
      </c>
      <c r="D539" s="7">
        <f>INDEX(Aquifer!L:L,MATCH(B539,Aquifer!C:C,0))*100</f>
        <v>160.9185467012897</v>
      </c>
      <c r="E539" s="7">
        <v>57.8</v>
      </c>
      <c r="F539" s="7">
        <v>65.01637010676157</v>
      </c>
      <c r="G539" s="1">
        <v>95.02000000000001</v>
      </c>
      <c r="H539" s="8">
        <v>69</v>
      </c>
      <c r="I539" s="8">
        <f>INDEX(Aquifer!H:H,MATCH(B539,Aquifer!C:C,0))</f>
        <v>161.27000000000001</v>
      </c>
      <c r="J539" s="8">
        <f>INDEX(surface_water_body!E:E,MATCH(B539,surface_water_body!A:A,0))</f>
        <v>0.90823460324537619</v>
      </c>
      <c r="K539" s="8">
        <f>INDEX(Aquifer!J:J,MATCH(B539,Aquifer!C:C,0))*100</f>
        <v>55.61764303587664</v>
      </c>
      <c r="L539" s="8">
        <f>(INDEX(Tariff!D:D,MATCH(Adaptation!A539,Tariff!A:A,0)))*100</f>
        <v>0</v>
      </c>
      <c r="N539" s="8">
        <v>11.28</v>
      </c>
      <c r="O539" s="1">
        <v>73.749382530000005</v>
      </c>
      <c r="Q539">
        <f t="shared" si="229"/>
        <v>3</v>
      </c>
      <c r="R539">
        <f t="shared" si="230"/>
        <v>2</v>
      </c>
      <c r="S539">
        <f t="shared" si="231"/>
        <v>3</v>
      </c>
      <c r="T539">
        <f t="shared" si="232"/>
        <v>3</v>
      </c>
      <c r="U539">
        <f t="shared" si="233"/>
        <v>4</v>
      </c>
      <c r="V539">
        <f t="shared" si="234"/>
        <v>2</v>
      </c>
      <c r="W539">
        <f t="shared" si="226"/>
        <v>1</v>
      </c>
      <c r="X539">
        <f t="shared" si="227"/>
        <v>1</v>
      </c>
      <c r="Y539">
        <f t="shared" si="235"/>
        <v>3</v>
      </c>
      <c r="Z539">
        <f t="shared" si="228"/>
        <v>1</v>
      </c>
      <c r="AA539">
        <f t="shared" si="236"/>
        <v>3</v>
      </c>
      <c r="AB539">
        <f t="shared" si="237"/>
        <v>3</v>
      </c>
      <c r="AC539">
        <f t="shared" si="238"/>
        <v>2.4157000000000002</v>
      </c>
      <c r="AD539">
        <f t="shared" si="239"/>
        <v>2</v>
      </c>
      <c r="AE539" t="str">
        <f t="shared" si="240"/>
        <v>Moderatly Suitable</v>
      </c>
      <c r="AF539" s="15">
        <f t="shared" si="241"/>
        <v>0.41199999999999998</v>
      </c>
      <c r="AG539" t="str">
        <f t="shared" si="242"/>
        <v>Moderate</v>
      </c>
    </row>
    <row r="540" spans="1:33" x14ac:dyDescent="0.25">
      <c r="A540" t="str">
        <f>INDEX(Aquifer!A:A,MATCH(B540,Aquifer!C:C,0))</f>
        <v>maharashtra</v>
      </c>
      <c r="B540" s="19" t="s">
        <v>129</v>
      </c>
      <c r="C540" s="12">
        <v>5.3308810071088004</v>
      </c>
      <c r="D540" s="7">
        <f>INDEX(Aquifer!L:L,MATCH(B540,Aquifer!C:C,0))*100</f>
        <v>131.56326673676833</v>
      </c>
      <c r="E540" s="7">
        <v>6.2</v>
      </c>
      <c r="F540" s="7">
        <v>65.670470009421138</v>
      </c>
      <c r="G540" s="1">
        <v>94.31</v>
      </c>
      <c r="H540" s="8">
        <v>100</v>
      </c>
      <c r="I540" s="8">
        <f>INDEX(Aquifer!H:H,MATCH(B540,Aquifer!C:C,0))</f>
        <v>76.95</v>
      </c>
      <c r="J540" s="8">
        <f>INDEX(surface_water_body!E:E,MATCH(B540,surface_water_body!A:A,0))</f>
        <v>0.36466276350987609</v>
      </c>
      <c r="K540" s="8">
        <f>INDEX(Aquifer!J:J,MATCH(B540,Aquifer!C:C,0))*100</f>
        <v>59.001137421156038</v>
      </c>
      <c r="L540" s="8">
        <f>(INDEX(Tariff!D:D,MATCH(Adaptation!A106,Tariff!A:A,0)))*100</f>
        <v>465.00000000000006</v>
      </c>
      <c r="N540" s="8">
        <v>10.5</v>
      </c>
      <c r="O540" s="1">
        <v>80.06</v>
      </c>
      <c r="Q540">
        <f t="shared" si="229"/>
        <v>4</v>
      </c>
      <c r="R540">
        <f t="shared" si="230"/>
        <v>1</v>
      </c>
      <c r="S540">
        <f t="shared" si="231"/>
        <v>1</v>
      </c>
      <c r="T540">
        <f t="shared" si="232"/>
        <v>3</v>
      </c>
      <c r="U540">
        <f t="shared" si="233"/>
        <v>4</v>
      </c>
      <c r="V540">
        <f t="shared" si="234"/>
        <v>1</v>
      </c>
      <c r="W540">
        <f t="shared" si="226"/>
        <v>2</v>
      </c>
      <c r="X540">
        <f t="shared" si="227"/>
        <v>1</v>
      </c>
      <c r="Y540">
        <f t="shared" si="235"/>
        <v>3</v>
      </c>
      <c r="Z540">
        <f t="shared" si="228"/>
        <v>4</v>
      </c>
      <c r="AA540">
        <f t="shared" si="236"/>
        <v>3</v>
      </c>
      <c r="AB540">
        <f t="shared" si="237"/>
        <v>4</v>
      </c>
      <c r="AC540">
        <f t="shared" si="238"/>
        <v>2.5823</v>
      </c>
      <c r="AD540">
        <f t="shared" si="239"/>
        <v>3</v>
      </c>
      <c r="AE540" t="str">
        <f t="shared" si="240"/>
        <v>Highly Suitable</v>
      </c>
      <c r="AF540" s="15">
        <f t="shared" si="241"/>
        <v>0.61599999999999999</v>
      </c>
      <c r="AG540" t="str">
        <f t="shared" si="242"/>
        <v>High</v>
      </c>
    </row>
    <row r="541" spans="1:33" x14ac:dyDescent="0.25">
      <c r="A541" t="str">
        <f>INDEX(Aquifer!A:A,MATCH(B541,Aquifer!C:C,0))</f>
        <v>manipur</v>
      </c>
      <c r="B541" s="19" t="s">
        <v>10</v>
      </c>
      <c r="C541" s="12">
        <v>4.3253744723483001</v>
      </c>
      <c r="D541" s="7">
        <f>INDEX(Aquifer!L:L,MATCH(B541,Aquifer!C:C,0))*100</f>
        <v>100</v>
      </c>
      <c r="E541" s="7">
        <v>0</v>
      </c>
      <c r="F541" s="7">
        <v>35.786565102124641</v>
      </c>
      <c r="G541" s="1">
        <v>0.06</v>
      </c>
      <c r="H541" s="8">
        <v>0</v>
      </c>
      <c r="I541" s="8">
        <f>INDEX(Aquifer!H:H,MATCH(B541,Aquifer!C:C,0))</f>
        <v>0</v>
      </c>
      <c r="J541" s="8">
        <f>INDEX(surface_water_body!E:E,MATCH(B541,surface_water_body!A:A,0))</f>
        <v>2.850775992707515E-3</v>
      </c>
      <c r="K541" s="8">
        <f>INDEX(Aquifer!J:J,MATCH(B541,Aquifer!C:C,0))*100</f>
        <v>100</v>
      </c>
      <c r="L541" s="8">
        <f>(INDEX(Tariff!D:D,MATCH(Adaptation!A541,Tariff!A:A,0)))*100</f>
        <v>235</v>
      </c>
      <c r="N541" s="8">
        <v>3.2</v>
      </c>
      <c r="O541" s="1">
        <v>83.539999999999992</v>
      </c>
      <c r="Q541">
        <f t="shared" si="229"/>
        <v>2</v>
      </c>
      <c r="R541">
        <f t="shared" si="230"/>
        <v>1</v>
      </c>
      <c r="S541">
        <f t="shared" si="231"/>
        <v>1</v>
      </c>
      <c r="T541">
        <f t="shared" si="232"/>
        <v>2</v>
      </c>
      <c r="U541">
        <f t="shared" si="233"/>
        <v>1</v>
      </c>
      <c r="V541">
        <f t="shared" si="234"/>
        <v>4</v>
      </c>
      <c r="W541">
        <f t="shared" si="226"/>
        <v>4</v>
      </c>
      <c r="X541">
        <f t="shared" si="227"/>
        <v>1</v>
      </c>
      <c r="Y541">
        <f t="shared" si="235"/>
        <v>4</v>
      </c>
      <c r="Z541">
        <f t="shared" si="228"/>
        <v>3</v>
      </c>
      <c r="AA541">
        <f t="shared" si="236"/>
        <v>1</v>
      </c>
      <c r="AB541">
        <f t="shared" si="237"/>
        <v>4</v>
      </c>
      <c r="AC541">
        <f t="shared" si="238"/>
        <v>2.3323999999999998</v>
      </c>
      <c r="AD541">
        <f t="shared" si="239"/>
        <v>2</v>
      </c>
      <c r="AE541" t="str">
        <f t="shared" si="240"/>
        <v>Moderatly Suitable</v>
      </c>
      <c r="AF541" s="15">
        <f t="shared" si="241"/>
        <v>0.315</v>
      </c>
      <c r="AG541" t="str">
        <f t="shared" si="242"/>
        <v>Low</v>
      </c>
    </row>
    <row r="542" spans="1:33" x14ac:dyDescent="0.25">
      <c r="A542" t="str">
        <f>INDEX(Aquifer!A:A,MATCH(B542,Aquifer!C:C,0))</f>
        <v>maharashtra</v>
      </c>
      <c r="B542" s="19" t="s">
        <v>144</v>
      </c>
      <c r="C542" s="12">
        <v>5.3024846970226003</v>
      </c>
      <c r="D542" s="7">
        <f>INDEX(Aquifer!L:L,MATCH(B542,Aquifer!C:C,0))*100</f>
        <v>117.0435080507023</v>
      </c>
      <c r="E542" s="7">
        <v>50.7</v>
      </c>
      <c r="F542" s="7">
        <v>65.512497513757211</v>
      </c>
      <c r="G542" s="1">
        <v>91.9</v>
      </c>
      <c r="H542" s="8">
        <v>99</v>
      </c>
      <c r="I542" s="8">
        <f>INDEX(Aquifer!H:H,MATCH(B542,Aquifer!C:C,0))</f>
        <v>54.88</v>
      </c>
      <c r="J542" s="8">
        <f>INDEX(surface_water_body!E:E,MATCH(B542,surface_water_body!A:A,0))</f>
        <v>2.4469267171057609</v>
      </c>
      <c r="K542" s="8">
        <f>INDEX(Aquifer!J:J,MATCH(B542,Aquifer!C:C,0))*100</f>
        <v>81.570490428950677</v>
      </c>
      <c r="L542" s="8">
        <f>(INDEX(Tariff!D:D,MATCH(Adaptation!A360,Tariff!A:A,0)))*100</f>
        <v>0</v>
      </c>
      <c r="N542" s="8">
        <v>9.9</v>
      </c>
      <c r="O542" s="1">
        <v>78.03</v>
      </c>
      <c r="Q542">
        <f t="shared" si="229"/>
        <v>4</v>
      </c>
      <c r="R542">
        <f t="shared" si="230"/>
        <v>1</v>
      </c>
      <c r="S542">
        <f t="shared" si="231"/>
        <v>3</v>
      </c>
      <c r="T542">
        <f t="shared" si="232"/>
        <v>3</v>
      </c>
      <c r="U542">
        <f t="shared" si="233"/>
        <v>4</v>
      </c>
      <c r="V542">
        <f t="shared" si="234"/>
        <v>1</v>
      </c>
      <c r="W542">
        <f t="shared" si="226"/>
        <v>3</v>
      </c>
      <c r="X542">
        <f t="shared" si="227"/>
        <v>2</v>
      </c>
      <c r="Y542">
        <f t="shared" si="235"/>
        <v>4</v>
      </c>
      <c r="Z542">
        <f t="shared" si="228"/>
        <v>1</v>
      </c>
      <c r="AA542">
        <f t="shared" si="236"/>
        <v>2</v>
      </c>
      <c r="AB542">
        <f t="shared" si="237"/>
        <v>3</v>
      </c>
      <c r="AC542">
        <f t="shared" si="238"/>
        <v>2.5823</v>
      </c>
      <c r="AD542">
        <f t="shared" si="239"/>
        <v>3</v>
      </c>
      <c r="AE542" t="str">
        <f t="shared" si="240"/>
        <v>Highly Suitable</v>
      </c>
      <c r="AF542" s="15">
        <f t="shared" si="241"/>
        <v>0.61599999999999999</v>
      </c>
      <c r="AG542" t="str">
        <f t="shared" si="242"/>
        <v>High</v>
      </c>
    </row>
    <row r="543" spans="1:33" x14ac:dyDescent="0.25">
      <c r="A543" t="str">
        <f>INDEX(Aquifer!A:A,MATCH(B543,Aquifer!C:C,0))</f>
        <v>mizoram</v>
      </c>
      <c r="B543" s="19" t="s">
        <v>28</v>
      </c>
      <c r="C543" s="13">
        <v>4.7699999999999996</v>
      </c>
      <c r="D543" s="7">
        <f>INDEX(Aquifer!L:L,MATCH(B543,Aquifer!C:C,0))*100</f>
        <v>100</v>
      </c>
      <c r="E543" s="7">
        <v>12.8</v>
      </c>
      <c r="F543" s="7">
        <v>40.490610912912416</v>
      </c>
      <c r="G543" s="1">
        <v>0</v>
      </c>
      <c r="H543" s="8">
        <v>0</v>
      </c>
      <c r="I543" s="8">
        <f>INDEX(Aquifer!H:H,MATCH(B543,Aquifer!C:C,0))</f>
        <v>5.76</v>
      </c>
      <c r="J543" s="8">
        <f>INDEX(surface_water_body!E:E,MATCH(B543,surface_water_body!A:A,0))</f>
        <v>3.0747892515609835E-2</v>
      </c>
      <c r="K543" s="8">
        <f>INDEX(Aquifer!J:J,MATCH(B543,Aquifer!C:C,0))*100</f>
        <v>17.343522782355791</v>
      </c>
      <c r="L543" s="8">
        <f>(INDEX(Tariff!D:D,MATCH(Adaptation!A543,Tariff!A:A,0)))*100</f>
        <v>0</v>
      </c>
      <c r="N543" s="8">
        <v>1.7039390378592132</v>
      </c>
      <c r="O543" s="1">
        <v>78.8</v>
      </c>
      <c r="Q543">
        <f t="shared" si="229"/>
        <v>3</v>
      </c>
      <c r="R543">
        <f t="shared" si="230"/>
        <v>1</v>
      </c>
      <c r="S543">
        <f t="shared" si="231"/>
        <v>1</v>
      </c>
      <c r="T543">
        <f t="shared" si="232"/>
        <v>2</v>
      </c>
      <c r="U543">
        <f t="shared" si="233"/>
        <v>1</v>
      </c>
      <c r="V543">
        <f t="shared" si="234"/>
        <v>4</v>
      </c>
      <c r="W543">
        <f t="shared" si="226"/>
        <v>4</v>
      </c>
      <c r="X543">
        <f t="shared" si="227"/>
        <v>1</v>
      </c>
      <c r="Y543">
        <f t="shared" si="235"/>
        <v>1</v>
      </c>
      <c r="Z543">
        <f t="shared" si="228"/>
        <v>1</v>
      </c>
      <c r="AA543">
        <f t="shared" si="236"/>
        <v>1</v>
      </c>
      <c r="AB543">
        <f t="shared" si="237"/>
        <v>3</v>
      </c>
      <c r="AC543">
        <f t="shared" si="238"/>
        <v>1.9158999999999995</v>
      </c>
      <c r="AD543">
        <f t="shared" si="239"/>
        <v>2</v>
      </c>
      <c r="AE543" t="str">
        <f t="shared" si="240"/>
        <v>Moderatly Suitable</v>
      </c>
      <c r="AF543" s="15">
        <f t="shared" si="241"/>
        <v>3.5000000000000003E-2</v>
      </c>
      <c r="AG543" t="str">
        <f t="shared" si="242"/>
        <v>Very Low</v>
      </c>
    </row>
    <row r="544" spans="1:33" x14ac:dyDescent="0.25">
      <c r="A544" t="str">
        <f>INDEX(Aquifer!A:A,MATCH(B544,Aquifer!C:C,0))</f>
        <v>madhya pradesh</v>
      </c>
      <c r="B544" s="19" t="s">
        <v>286</v>
      </c>
      <c r="C544" s="12">
        <v>5.2175969201915002</v>
      </c>
      <c r="D544" s="7">
        <f>INDEX(Aquifer!L:L,MATCH(B544,Aquifer!C:C,0))*100</f>
        <v>144.71502312862833</v>
      </c>
      <c r="E544" s="7">
        <v>15</v>
      </c>
      <c r="F544" s="7">
        <v>68.052453346782912</v>
      </c>
      <c r="G544" s="1">
        <v>46.19</v>
      </c>
      <c r="H544" s="8">
        <v>95</v>
      </c>
      <c r="I544" s="8">
        <f>INDEX(Aquifer!H:H,MATCH(B544,Aquifer!C:C,0))</f>
        <v>13.36</v>
      </c>
      <c r="J544" s="8">
        <f>INDEX(surface_water_body!E:E,MATCH(B544,surface_water_body!A:A,0))</f>
        <v>0.44474211634721267</v>
      </c>
      <c r="K544" s="8">
        <f>INDEX(Aquifer!J:J,MATCH(B544,Aquifer!C:C,0))*100</f>
        <v>36.569484105339342</v>
      </c>
      <c r="L544" s="8">
        <f>(INDEX(Tariff!D:D,MATCH(Adaptation!A544,Tariff!A:A,0)))*100</f>
        <v>195</v>
      </c>
      <c r="N544" s="8">
        <v>9.6</v>
      </c>
      <c r="O544" s="1">
        <v>82.28</v>
      </c>
      <c r="Q544">
        <f t="shared" si="229"/>
        <v>3</v>
      </c>
      <c r="R544">
        <f t="shared" si="230"/>
        <v>2</v>
      </c>
      <c r="S544">
        <f t="shared" si="231"/>
        <v>1</v>
      </c>
      <c r="T544">
        <f t="shared" si="232"/>
        <v>4</v>
      </c>
      <c r="U544">
        <f t="shared" si="233"/>
        <v>2</v>
      </c>
      <c r="V544">
        <f t="shared" si="234"/>
        <v>1</v>
      </c>
      <c r="W544">
        <f t="shared" si="226"/>
        <v>4</v>
      </c>
      <c r="X544">
        <f t="shared" si="227"/>
        <v>1</v>
      </c>
      <c r="Y544">
        <f t="shared" si="235"/>
        <v>2</v>
      </c>
      <c r="Z544">
        <f t="shared" si="228"/>
        <v>3</v>
      </c>
      <c r="AA544">
        <f t="shared" si="236"/>
        <v>2</v>
      </c>
      <c r="AB544">
        <f t="shared" si="237"/>
        <v>4</v>
      </c>
      <c r="AC544">
        <f t="shared" si="238"/>
        <v>2.4157000000000002</v>
      </c>
      <c r="AD544">
        <f t="shared" si="239"/>
        <v>2</v>
      </c>
      <c r="AE544" t="str">
        <f t="shared" si="240"/>
        <v>Moderatly Suitable</v>
      </c>
      <c r="AF544" s="15">
        <f t="shared" si="241"/>
        <v>0.41199999999999998</v>
      </c>
      <c r="AG544" t="str">
        <f t="shared" si="242"/>
        <v>Moderate</v>
      </c>
    </row>
    <row r="545" spans="1:33" x14ac:dyDescent="0.25">
      <c r="A545" t="str">
        <f>INDEX(Aquifer!A:A,MATCH(B545,Aquifer!C:C,0))</f>
        <v>punjab</v>
      </c>
      <c r="B545" s="19" t="s">
        <v>237</v>
      </c>
      <c r="C545" s="13">
        <v>4.71</v>
      </c>
      <c r="D545" s="7">
        <f>INDEX(Aquifer!L:L,MATCH(B545,Aquifer!C:C,0))*100</f>
        <v>192.93835770288047</v>
      </c>
      <c r="E545" s="7">
        <v>96.3</v>
      </c>
      <c r="F545" s="7">
        <v>65.87819318057231</v>
      </c>
      <c r="G545" s="1">
        <v>96.41</v>
      </c>
      <c r="H545" s="8">
        <v>99</v>
      </c>
      <c r="I545" s="8">
        <f>INDEX(Aquifer!H:H,MATCH(B545,Aquifer!C:C,0))</f>
        <v>123.24</v>
      </c>
      <c r="J545" s="8">
        <f>INDEX(surface_water_body!E:E,MATCH(B545,surface_water_body!A:A,0))</f>
        <v>0</v>
      </c>
      <c r="K545" s="8">
        <f>INDEX(Aquifer!J:J,MATCH(B545,Aquifer!C:C,0))*100</f>
        <v>73.836470040041377</v>
      </c>
      <c r="L545" s="8">
        <f>(INDEX(Tariff!D:D,MATCH(Adaptation!A545,Tariff!A:A,0)))*100</f>
        <v>0</v>
      </c>
      <c r="N545" s="8">
        <v>19.600000000000001</v>
      </c>
      <c r="O545" s="1">
        <v>0</v>
      </c>
      <c r="Q545">
        <f t="shared" si="229"/>
        <v>3</v>
      </c>
      <c r="R545">
        <f t="shared" si="230"/>
        <v>3</v>
      </c>
      <c r="S545">
        <f t="shared" si="231"/>
        <v>4</v>
      </c>
      <c r="T545">
        <f t="shared" si="232"/>
        <v>3</v>
      </c>
      <c r="U545">
        <f t="shared" si="233"/>
        <v>4</v>
      </c>
      <c r="V545">
        <f t="shared" si="234"/>
        <v>1</v>
      </c>
      <c r="W545">
        <f t="shared" si="226"/>
        <v>1</v>
      </c>
      <c r="X545">
        <f t="shared" si="227"/>
        <v>1</v>
      </c>
      <c r="Y545">
        <f t="shared" si="235"/>
        <v>3</v>
      </c>
      <c r="Z545">
        <f t="shared" si="228"/>
        <v>1</v>
      </c>
      <c r="AA545">
        <f t="shared" si="236"/>
        <v>3</v>
      </c>
      <c r="AB545">
        <f t="shared" si="237"/>
        <v>1</v>
      </c>
      <c r="AC545">
        <f t="shared" si="238"/>
        <v>2.3323999999999994</v>
      </c>
      <c r="AD545">
        <f t="shared" si="239"/>
        <v>2</v>
      </c>
      <c r="AE545" t="str">
        <f t="shared" si="240"/>
        <v>Moderatly Suitable</v>
      </c>
      <c r="AF545" s="15">
        <f t="shared" si="241"/>
        <v>0.309</v>
      </c>
      <c r="AG545" t="str">
        <f t="shared" si="242"/>
        <v>Low</v>
      </c>
    </row>
    <row r="546" spans="1:33" x14ac:dyDescent="0.25">
      <c r="A546" t="str">
        <f>INDEX(Aquifer!A:A,MATCH(B546,Aquifer!C:C,0))</f>
        <v>maharashtra</v>
      </c>
      <c r="B546" s="19" t="s">
        <v>73</v>
      </c>
      <c r="C546" s="12">
        <v>5.2542308822784003</v>
      </c>
      <c r="D546" s="7">
        <f>INDEX(Aquifer!L:L,MATCH(B546,Aquifer!C:C,0))*100</f>
        <v>124.57555178268251</v>
      </c>
      <c r="E546" s="7">
        <v>37.200000000000003</v>
      </c>
      <c r="F546" s="7">
        <v>69.354779003479678</v>
      </c>
      <c r="G546" s="1">
        <v>71.66</v>
      </c>
      <c r="H546" s="8">
        <v>95</v>
      </c>
      <c r="I546" s="8">
        <f>INDEX(Aquifer!H:H,MATCH(B546,Aquifer!C:C,0))</f>
        <v>48.94</v>
      </c>
      <c r="J546" s="8">
        <f>INDEX(surface_water_body!E:E,MATCH(B546,surface_water_body!A:A,0))</f>
        <v>0.51982971112522813</v>
      </c>
      <c r="K546" s="8">
        <f>INDEX(Aquifer!J:J,MATCH(B546,Aquifer!C:C,0))*100</f>
        <v>47.769667477696679</v>
      </c>
      <c r="L546" s="8">
        <f>(INDEX(Tariff!D:D,MATCH(Adaptation!A421,Tariff!A:A,0)))*100</f>
        <v>405</v>
      </c>
      <c r="N546" s="8">
        <v>7.9</v>
      </c>
      <c r="O546" s="1">
        <v>69.12</v>
      </c>
      <c r="Q546">
        <f t="shared" si="229"/>
        <v>4</v>
      </c>
      <c r="R546">
        <f t="shared" si="230"/>
        <v>1</v>
      </c>
      <c r="S546">
        <f t="shared" si="231"/>
        <v>2</v>
      </c>
      <c r="T546">
        <f t="shared" si="232"/>
        <v>4</v>
      </c>
      <c r="U546">
        <f t="shared" si="233"/>
        <v>3</v>
      </c>
      <c r="V546">
        <f t="shared" si="234"/>
        <v>1</v>
      </c>
      <c r="W546">
        <f t="shared" si="226"/>
        <v>4</v>
      </c>
      <c r="X546">
        <f t="shared" si="227"/>
        <v>1</v>
      </c>
      <c r="Y546">
        <f t="shared" si="235"/>
        <v>2</v>
      </c>
      <c r="Z546">
        <f t="shared" si="228"/>
        <v>4</v>
      </c>
      <c r="AA546">
        <f t="shared" si="236"/>
        <v>2</v>
      </c>
      <c r="AB546">
        <f t="shared" si="237"/>
        <v>3</v>
      </c>
      <c r="AC546">
        <f t="shared" si="238"/>
        <v>2.5823</v>
      </c>
      <c r="AD546">
        <f t="shared" si="239"/>
        <v>3</v>
      </c>
      <c r="AE546" t="str">
        <f t="shared" si="240"/>
        <v>Highly Suitable</v>
      </c>
      <c r="AF546" s="15">
        <f t="shared" si="241"/>
        <v>0.61599999999999999</v>
      </c>
      <c r="AG546" t="str">
        <f t="shared" si="242"/>
        <v>High</v>
      </c>
    </row>
    <row r="547" spans="1:33" x14ac:dyDescent="0.25">
      <c r="A547" t="str">
        <f>INDEX(Aquifer!A:A,MATCH(B547,Aquifer!C:C,0))</f>
        <v>maharashtra</v>
      </c>
      <c r="B547" s="19" t="s">
        <v>105</v>
      </c>
      <c r="C547" s="12">
        <v>5.3426683640494002</v>
      </c>
      <c r="D547" s="7">
        <f>INDEX(Aquifer!L:L,MATCH(B547,Aquifer!C:C,0))*100</f>
        <v>118.99381221415119</v>
      </c>
      <c r="E547" s="7">
        <v>51</v>
      </c>
      <c r="F547" s="7">
        <v>69.808837954877134</v>
      </c>
      <c r="G547" s="1">
        <v>69.92</v>
      </c>
      <c r="H547" s="8">
        <v>100</v>
      </c>
      <c r="I547" s="8">
        <f>INDEX(Aquifer!H:H,MATCH(B547,Aquifer!C:C,0))</f>
        <v>58.41</v>
      </c>
      <c r="J547" s="8">
        <f>INDEX(surface_water_body!E:E,MATCH(B547,surface_water_body!A:A,0))</f>
        <v>2.9980835756142201</v>
      </c>
      <c r="K547" s="8">
        <f>INDEX(Aquifer!J:J,MATCH(B547,Aquifer!C:C,0))*100</f>
        <v>47.550211078418833</v>
      </c>
      <c r="L547" s="8">
        <f>(INDEX(Tariff!D:D,MATCH(Adaptation!A433,Tariff!A:A,0)))*100</f>
        <v>155</v>
      </c>
      <c r="N547" s="8">
        <v>7.49</v>
      </c>
      <c r="O547" s="1">
        <v>76.81</v>
      </c>
      <c r="Q547">
        <f t="shared" si="229"/>
        <v>4</v>
      </c>
      <c r="R547">
        <f t="shared" si="230"/>
        <v>1</v>
      </c>
      <c r="S547">
        <f t="shared" si="231"/>
        <v>3</v>
      </c>
      <c r="T547">
        <f t="shared" si="232"/>
        <v>4</v>
      </c>
      <c r="U547">
        <f t="shared" si="233"/>
        <v>3</v>
      </c>
      <c r="V547">
        <f t="shared" si="234"/>
        <v>1</v>
      </c>
      <c r="W547">
        <f t="shared" si="226"/>
        <v>3</v>
      </c>
      <c r="X547">
        <f t="shared" si="227"/>
        <v>2</v>
      </c>
      <c r="Y547">
        <f t="shared" si="235"/>
        <v>2</v>
      </c>
      <c r="Z547">
        <f t="shared" si="228"/>
        <v>3</v>
      </c>
      <c r="AA547">
        <f t="shared" si="236"/>
        <v>2</v>
      </c>
      <c r="AB547">
        <f t="shared" si="237"/>
        <v>3</v>
      </c>
      <c r="AC547">
        <f t="shared" si="238"/>
        <v>2.5823</v>
      </c>
      <c r="AD547">
        <f t="shared" si="239"/>
        <v>3</v>
      </c>
      <c r="AE547" t="str">
        <f t="shared" si="240"/>
        <v>Highly Suitable</v>
      </c>
      <c r="AF547" s="15">
        <f t="shared" si="241"/>
        <v>0.61599999999999999</v>
      </c>
      <c r="AG547" t="str">
        <f t="shared" si="242"/>
        <v>High</v>
      </c>
    </row>
    <row r="548" spans="1:33" x14ac:dyDescent="0.25">
      <c r="A548" t="str">
        <f>INDEX(Aquifer!A:A,MATCH(B548,Aquifer!C:C,0))</f>
        <v>maharashtra</v>
      </c>
      <c r="B548" s="19" t="s">
        <v>49</v>
      </c>
      <c r="C548" s="12">
        <v>5.3259831856381004</v>
      </c>
      <c r="D548" s="7">
        <f>INDEX(Aquifer!L:L,MATCH(B548,Aquifer!C:C,0))*100</f>
        <v>117.91810557474101</v>
      </c>
      <c r="E548" s="7">
        <v>27.3</v>
      </c>
      <c r="F548" s="7">
        <v>73.798901853122857</v>
      </c>
      <c r="G548" s="1">
        <v>81.64</v>
      </c>
      <c r="H548" s="8">
        <v>84</v>
      </c>
      <c r="I548" s="8">
        <f>INDEX(Aquifer!H:H,MATCH(B548,Aquifer!C:C,0))</f>
        <v>69.650000000000006</v>
      </c>
      <c r="J548" s="8">
        <f>INDEX(surface_water_body!E:E,MATCH(B548,surface_water_body!A:A,0))</f>
        <v>1.1879288166835369</v>
      </c>
      <c r="K548" s="8">
        <f>INDEX(Aquifer!J:J,MATCH(B548,Aquifer!C:C,0))*100</f>
        <v>64.884763124199736</v>
      </c>
      <c r="L548" s="8">
        <f>(INDEX(Tariff!D:D,MATCH(Adaptation!A483,Tariff!A:A,0)))*100</f>
        <v>60</v>
      </c>
      <c r="N548" s="8">
        <v>6.1</v>
      </c>
      <c r="O548" s="1">
        <v>81.42</v>
      </c>
      <c r="Q548">
        <f t="shared" si="229"/>
        <v>4</v>
      </c>
      <c r="R548">
        <f t="shared" si="230"/>
        <v>1</v>
      </c>
      <c r="S548">
        <f t="shared" si="231"/>
        <v>2</v>
      </c>
      <c r="T548">
        <f t="shared" si="232"/>
        <v>4</v>
      </c>
      <c r="U548">
        <f t="shared" si="233"/>
        <v>4</v>
      </c>
      <c r="V548">
        <f t="shared" si="234"/>
        <v>1</v>
      </c>
      <c r="W548">
        <f t="shared" si="226"/>
        <v>3</v>
      </c>
      <c r="X548">
        <f t="shared" si="227"/>
        <v>2</v>
      </c>
      <c r="Y548">
        <f t="shared" si="235"/>
        <v>3</v>
      </c>
      <c r="Z548">
        <f t="shared" si="228"/>
        <v>1</v>
      </c>
      <c r="AA548">
        <f t="shared" si="236"/>
        <v>2</v>
      </c>
      <c r="AB548">
        <f t="shared" si="237"/>
        <v>4</v>
      </c>
      <c r="AC548">
        <f t="shared" si="238"/>
        <v>2.5823</v>
      </c>
      <c r="AD548">
        <f t="shared" si="239"/>
        <v>3</v>
      </c>
      <c r="AE548" t="str">
        <f t="shared" si="240"/>
        <v>Highly Suitable</v>
      </c>
      <c r="AF548" s="15">
        <f t="shared" si="241"/>
        <v>0.61599999999999999</v>
      </c>
      <c r="AG548" t="str">
        <f t="shared" si="242"/>
        <v>High</v>
      </c>
    </row>
    <row r="549" spans="1:33" x14ac:dyDescent="0.25">
      <c r="A549" t="str">
        <f>INDEX(Aquifer!A:A,MATCH(B549,Aquifer!C:C,0))</f>
        <v>puducherry</v>
      </c>
      <c r="B549" s="19" t="s">
        <v>322</v>
      </c>
      <c r="C549" s="12">
        <v>5.2939776929970002</v>
      </c>
      <c r="D549" s="7">
        <f>INDEX(Aquifer!L:L,MATCH(B549,Aquifer!C:C,0))*100</f>
        <v>101.41592920353983</v>
      </c>
      <c r="E549" s="7">
        <v>6</v>
      </c>
      <c r="F549" s="7">
        <v>60.265923540852853</v>
      </c>
      <c r="G549" s="1">
        <v>50.43</v>
      </c>
      <c r="H549" s="8">
        <v>30</v>
      </c>
      <c r="I549" s="8">
        <f>INDEX(Aquifer!H:H,MATCH(B549,Aquifer!C:C,0))</f>
        <v>68.7</v>
      </c>
      <c r="J549" s="8">
        <f>INDEX(surface_water_body!E:E,MATCH(B549,surface_water_body!A:A,0))</f>
        <v>0</v>
      </c>
      <c r="K549" s="8">
        <f>INDEX(Aquifer!J:J,MATCH(B549,Aquifer!C:C,0))*100</f>
        <v>64.942528735632195</v>
      </c>
      <c r="L549" s="8">
        <f>(INDEX(Tariff!D:D,MATCH(Adaptation!A378,Tariff!A:A,0)))*100</f>
        <v>167</v>
      </c>
      <c r="N549" s="8">
        <v>8.569329985108407</v>
      </c>
      <c r="O549" s="1">
        <v>100</v>
      </c>
      <c r="Q549">
        <f t="shared" si="229"/>
        <v>4</v>
      </c>
      <c r="R549">
        <f t="shared" si="230"/>
        <v>1</v>
      </c>
      <c r="S549">
        <f t="shared" si="231"/>
        <v>1</v>
      </c>
      <c r="T549">
        <f t="shared" si="232"/>
        <v>3</v>
      </c>
      <c r="U549">
        <f t="shared" si="233"/>
        <v>3</v>
      </c>
      <c r="V549">
        <f t="shared" si="234"/>
        <v>3</v>
      </c>
      <c r="W549">
        <f t="shared" si="226"/>
        <v>3</v>
      </c>
      <c r="X549">
        <f t="shared" si="227"/>
        <v>1</v>
      </c>
      <c r="Y549">
        <f t="shared" si="235"/>
        <v>3</v>
      </c>
      <c r="Z549">
        <f t="shared" si="228"/>
        <v>3</v>
      </c>
      <c r="AA549">
        <f t="shared" si="236"/>
        <v>2</v>
      </c>
      <c r="AB549">
        <f t="shared" si="237"/>
        <v>4</v>
      </c>
      <c r="AC549">
        <f t="shared" si="238"/>
        <v>2.5823</v>
      </c>
      <c r="AD549">
        <f t="shared" si="239"/>
        <v>3</v>
      </c>
      <c r="AE549" t="str">
        <f t="shared" si="240"/>
        <v>Highly Suitable</v>
      </c>
      <c r="AF549" s="15">
        <f t="shared" si="241"/>
        <v>0.61599999999999999</v>
      </c>
      <c r="AG549" t="str">
        <f t="shared" si="242"/>
        <v>High</v>
      </c>
    </row>
    <row r="550" spans="1:33" x14ac:dyDescent="0.25">
      <c r="A550" t="str">
        <f>INDEX(Aquifer!A:A,MATCH(B550,Aquifer!C:C,0))</f>
        <v>punjab</v>
      </c>
      <c r="B550" s="19" t="s">
        <v>234</v>
      </c>
      <c r="C550" s="12">
        <v>4.7090720843243998</v>
      </c>
      <c r="D550" s="7">
        <f>INDEX(Aquifer!L:L,MATCH(B550,Aquifer!C:C,0))*100</f>
        <v>171.06034971312272</v>
      </c>
      <c r="E550" s="7">
        <v>100</v>
      </c>
      <c r="F550" s="7">
        <v>65.724076447317103</v>
      </c>
      <c r="G550" s="1">
        <v>98.87</v>
      </c>
      <c r="H550" s="8">
        <v>95</v>
      </c>
      <c r="I550" s="8">
        <f>INDEX(Aquifer!H:H,MATCH(B550,Aquifer!C:C,0))</f>
        <v>263.60000000000002</v>
      </c>
      <c r="J550" s="8">
        <f>INDEX(surface_water_body!E:E,MATCH(B550,surface_water_body!A:A,0))</f>
        <v>0.24279897159732838</v>
      </c>
      <c r="K550" s="8">
        <f>INDEX(Aquifer!J:J,MATCH(B550,Aquifer!C:C,0))*100</f>
        <v>90.803608990924928</v>
      </c>
      <c r="L550" s="8">
        <f>(INDEX(Tariff!D:D,MATCH(Adaptation!A260,Tariff!A:A,0)))*100</f>
        <v>155</v>
      </c>
      <c r="N550" s="8">
        <v>24.28</v>
      </c>
      <c r="O550" s="1">
        <v>0</v>
      </c>
      <c r="Q550">
        <f t="shared" si="229"/>
        <v>3</v>
      </c>
      <c r="R550">
        <f t="shared" si="230"/>
        <v>2</v>
      </c>
      <c r="S550">
        <f t="shared" si="231"/>
        <v>4</v>
      </c>
      <c r="T550">
        <f t="shared" si="232"/>
        <v>3</v>
      </c>
      <c r="U550">
        <f t="shared" si="233"/>
        <v>4</v>
      </c>
      <c r="V550">
        <f t="shared" si="234"/>
        <v>1</v>
      </c>
      <c r="W550">
        <f t="shared" si="226"/>
        <v>1</v>
      </c>
      <c r="X550">
        <f t="shared" si="227"/>
        <v>1</v>
      </c>
      <c r="Y550">
        <f t="shared" si="235"/>
        <v>4</v>
      </c>
      <c r="Z550">
        <f t="shared" si="228"/>
        <v>3</v>
      </c>
      <c r="AA550">
        <f t="shared" si="236"/>
        <v>4</v>
      </c>
      <c r="AB550">
        <f t="shared" si="237"/>
        <v>1</v>
      </c>
      <c r="AC550">
        <f t="shared" ref="AC550:AC580" si="243">0.0833*Q550+R550*0.0833+S550*0.0833+T550*0.0833+V550*0.0833+W550*0.0833+X550*0.0833+Y550*0.0833+Z550*0.0833+U550*0.0833+AA550*0.0833+AB550*0.0833</f>
        <v>2.5823</v>
      </c>
      <c r="AD550">
        <f t="shared" ref="AD550:AD580" si="244">IF(AC550&lt;=1.5,1,IF(AC550&lt;=2.5,2,IF(AC550&lt;3.5,3,4)))</f>
        <v>3</v>
      </c>
      <c r="AE550" t="str">
        <f t="shared" si="240"/>
        <v>Highly Suitable</v>
      </c>
      <c r="AF550" s="15">
        <f t="shared" ref="AF550:AF580" si="245">_xlfn.PERCENTRANK.INC(AC:AC,AC550)</f>
        <v>0.61599999999999999</v>
      </c>
      <c r="AG550" t="str">
        <f t="shared" ref="AG550:AG580" si="246">IF(AF550&gt;0.8, "Very High", IF(AND(AF550&lt;=0.8,AF550&gt;0.6), "High", IF(AND(AF550&lt;=0.6, AF550&gt;0.4),"Moderate",IF(AND(AF550&lt;=0.4, AF550&gt;0.2),"Low", "Very Low"))))</f>
        <v>High</v>
      </c>
    </row>
    <row r="551" spans="1:33" x14ac:dyDescent="0.25">
      <c r="A551" t="str">
        <f>INDEX(Aquifer!A:A,MATCH(B551,Aquifer!C:C,0))</f>
        <v>rajasthan</v>
      </c>
      <c r="B551" s="19" t="s">
        <v>190</v>
      </c>
      <c r="C551" s="12">
        <v>4.8152577833930996</v>
      </c>
      <c r="D551" s="7">
        <f>INDEX(Aquifer!L:L,MATCH(B551,Aquifer!C:C,0))*100</f>
        <v>192.47038867944258</v>
      </c>
      <c r="E551" s="7">
        <v>52.9</v>
      </c>
      <c r="F551" s="7">
        <v>69.289926234837793</v>
      </c>
      <c r="G551" s="1">
        <v>67.03</v>
      </c>
      <c r="H551" s="8">
        <v>88</v>
      </c>
      <c r="I551" s="8">
        <f>INDEX(Aquifer!H:H,MATCH(B551,Aquifer!C:C,0))</f>
        <v>128.77000000000001</v>
      </c>
      <c r="J551" s="8">
        <f>INDEX(surface_water_body!E:E,MATCH(B551,surface_water_body!A:A,0))</f>
        <v>1.9565320668381303</v>
      </c>
      <c r="K551" s="8">
        <f>INDEX(Aquifer!J:J,MATCH(B551,Aquifer!C:C,0))*100</f>
        <v>49.22275866703076</v>
      </c>
      <c r="L551" s="8">
        <f>(INDEX(Tariff!D:D,MATCH(Adaptation!A63,Tariff!A:A,0)))*100</f>
        <v>380</v>
      </c>
      <c r="N551" s="8">
        <v>6</v>
      </c>
      <c r="O551" s="1">
        <v>67.074636659999996</v>
      </c>
      <c r="Q551">
        <f t="shared" si="229"/>
        <v>3</v>
      </c>
      <c r="R551">
        <f t="shared" si="230"/>
        <v>3</v>
      </c>
      <c r="S551">
        <f t="shared" si="231"/>
        <v>3</v>
      </c>
      <c r="T551">
        <f t="shared" si="232"/>
        <v>4</v>
      </c>
      <c r="U551">
        <f t="shared" si="233"/>
        <v>3</v>
      </c>
      <c r="V551">
        <f t="shared" si="234"/>
        <v>1</v>
      </c>
      <c r="W551">
        <f t="shared" si="226"/>
        <v>1</v>
      </c>
      <c r="X551">
        <f t="shared" si="227"/>
        <v>2</v>
      </c>
      <c r="Y551">
        <f t="shared" si="235"/>
        <v>2</v>
      </c>
      <c r="Z551">
        <f t="shared" si="228"/>
        <v>4</v>
      </c>
      <c r="AA551">
        <f t="shared" si="236"/>
        <v>2</v>
      </c>
      <c r="AB551">
        <f t="shared" si="237"/>
        <v>3</v>
      </c>
      <c r="AC551">
        <f t="shared" si="243"/>
        <v>2.5823</v>
      </c>
      <c r="AD551">
        <f t="shared" si="244"/>
        <v>3</v>
      </c>
      <c r="AE551" t="str">
        <f t="shared" si="240"/>
        <v>Highly Suitable</v>
      </c>
      <c r="AF551" s="15">
        <f t="shared" si="245"/>
        <v>0.61599999999999999</v>
      </c>
      <c r="AG551" t="str">
        <f t="shared" si="246"/>
        <v>High</v>
      </c>
    </row>
    <row r="552" spans="1:33" x14ac:dyDescent="0.25">
      <c r="A552" t="str">
        <f>INDEX(Aquifer!A:A,MATCH(B552,Aquifer!C:C,0))</f>
        <v>himachal pradesh</v>
      </c>
      <c r="B552" s="19" t="s">
        <v>491</v>
      </c>
      <c r="C552" s="13">
        <v>4.8</v>
      </c>
      <c r="D552" s="7">
        <f>INDEX(Aquifer!L:L,MATCH(B552,Aquifer!C:C,0))*100</f>
        <v>119.5161691198807</v>
      </c>
      <c r="E552" s="7">
        <v>0</v>
      </c>
      <c r="F552" s="7">
        <v>38.783091682896917</v>
      </c>
      <c r="G552" s="1">
        <v>5.7</v>
      </c>
      <c r="H552" s="8">
        <v>98</v>
      </c>
      <c r="I552" s="8">
        <f>INDEX(Aquifer!H:H,MATCH(B552,Aquifer!C:C,0))</f>
        <v>0</v>
      </c>
      <c r="J552" s="8">
        <f>INDEX(surface_water_body!E:E,MATCH(B552,surface_water_body!A:A,0))</f>
        <v>7.8281032377987021E-3</v>
      </c>
      <c r="K552" s="8">
        <f>INDEX(Aquifer!J:J,MATCH(B552,Aquifer!C:C,0))*100</f>
        <v>13.786079908323767</v>
      </c>
      <c r="L552" s="8">
        <f>(INDEX(Tariff!D:D,MATCH(Adaptation!A552,Tariff!A:A,0)))*100</f>
        <v>167</v>
      </c>
      <c r="N552" s="8">
        <v>11.9</v>
      </c>
      <c r="O552" s="1">
        <v>88.01</v>
      </c>
      <c r="Q552">
        <f t="shared" si="229"/>
        <v>3</v>
      </c>
      <c r="R552">
        <f t="shared" si="230"/>
        <v>1</v>
      </c>
      <c r="S552">
        <f t="shared" si="231"/>
        <v>1</v>
      </c>
      <c r="T552">
        <f t="shared" si="232"/>
        <v>2</v>
      </c>
      <c r="U552">
        <f t="shared" si="233"/>
        <v>1</v>
      </c>
      <c r="V552">
        <f t="shared" si="234"/>
        <v>1</v>
      </c>
      <c r="W552">
        <f t="shared" si="226"/>
        <v>4</v>
      </c>
      <c r="X552">
        <f t="shared" si="227"/>
        <v>1</v>
      </c>
      <c r="Y552">
        <f t="shared" si="235"/>
        <v>1</v>
      </c>
      <c r="Z552">
        <f t="shared" si="228"/>
        <v>3</v>
      </c>
      <c r="AA552">
        <f t="shared" si="236"/>
        <v>3</v>
      </c>
      <c r="AB552">
        <f t="shared" si="237"/>
        <v>4</v>
      </c>
      <c r="AC552">
        <f t="shared" si="243"/>
        <v>2.0825</v>
      </c>
      <c r="AD552">
        <f t="shared" si="244"/>
        <v>2</v>
      </c>
      <c r="AE552" t="str">
        <f t="shared" si="240"/>
        <v>Moderatly Suitable</v>
      </c>
      <c r="AF552" s="15">
        <f t="shared" si="245"/>
        <v>0.13400000000000001</v>
      </c>
      <c r="AG552" t="str">
        <f t="shared" si="246"/>
        <v>Very Low</v>
      </c>
    </row>
    <row r="553" spans="1:33" x14ac:dyDescent="0.25">
      <c r="A553" t="str">
        <f>INDEX(Aquifer!A:A,MATCH(B553,Aquifer!C:C,0))</f>
        <v>karnataka</v>
      </c>
      <c r="B553" s="19" t="s">
        <v>148</v>
      </c>
      <c r="C553" s="12">
        <v>5.2788529599525997</v>
      </c>
      <c r="D553" s="7">
        <f>INDEX(Aquifer!L:L,MATCH(B553,Aquifer!C:C,0))*100</f>
        <v>131.94092623418817</v>
      </c>
      <c r="E553" s="7">
        <v>62</v>
      </c>
      <c r="F553" s="7">
        <v>51.740016953423904</v>
      </c>
      <c r="G553" s="1">
        <v>28.310000000000002</v>
      </c>
      <c r="H553" s="8">
        <v>100</v>
      </c>
      <c r="I553" s="8">
        <f>INDEX(Aquifer!H:H,MATCH(B553,Aquifer!C:C,0))</f>
        <v>40.619999999999997</v>
      </c>
      <c r="J553" s="8">
        <f>INDEX(surface_water_body!E:E,MATCH(B553,surface_water_body!A:A,0))</f>
        <v>3.4917218569451265</v>
      </c>
      <c r="K553" s="8">
        <f>INDEX(Aquifer!J:J,MATCH(B553,Aquifer!C:C,0))*100</f>
        <v>29.336010115784212</v>
      </c>
      <c r="L553" s="8">
        <f>(INDEX(Tariff!D:D,MATCH(Adaptation!A553,Tariff!A:A,0)))*100</f>
        <v>60</v>
      </c>
      <c r="N553" s="8">
        <v>7.6</v>
      </c>
      <c r="O553" s="1">
        <v>87.04</v>
      </c>
      <c r="Q553">
        <f t="shared" si="229"/>
        <v>4</v>
      </c>
      <c r="R553">
        <f t="shared" si="230"/>
        <v>1</v>
      </c>
      <c r="S553">
        <f t="shared" si="231"/>
        <v>3</v>
      </c>
      <c r="T553">
        <f t="shared" si="232"/>
        <v>3</v>
      </c>
      <c r="U553">
        <f t="shared" si="233"/>
        <v>2</v>
      </c>
      <c r="V553">
        <f t="shared" si="234"/>
        <v>1</v>
      </c>
      <c r="W553">
        <f t="shared" si="226"/>
        <v>4</v>
      </c>
      <c r="X553">
        <f t="shared" si="227"/>
        <v>3</v>
      </c>
      <c r="Y553">
        <f t="shared" si="235"/>
        <v>2</v>
      </c>
      <c r="Z553">
        <f t="shared" si="228"/>
        <v>1</v>
      </c>
      <c r="AA553">
        <f t="shared" si="236"/>
        <v>2</v>
      </c>
      <c r="AB553">
        <f t="shared" si="237"/>
        <v>4</v>
      </c>
      <c r="AC553">
        <f t="shared" si="243"/>
        <v>2.4990000000000001</v>
      </c>
      <c r="AD553">
        <f t="shared" si="244"/>
        <v>2</v>
      </c>
      <c r="AE553" t="str">
        <f t="shared" si="240"/>
        <v>Moderatly Suitable</v>
      </c>
      <c r="AF553" s="15">
        <f t="shared" si="245"/>
        <v>0.53500000000000003</v>
      </c>
      <c r="AG553" t="str">
        <f t="shared" si="246"/>
        <v>Moderate</v>
      </c>
    </row>
    <row r="554" spans="1:33" x14ac:dyDescent="0.25">
      <c r="A554" t="str">
        <f>INDEX(Aquifer!A:A,MATCH(B554,Aquifer!C:C,0))</f>
        <v>madhya pradesh</v>
      </c>
      <c r="B554" s="19" t="s">
        <v>589</v>
      </c>
      <c r="C554" s="12">
        <v>5.2176463158419004</v>
      </c>
      <c r="D554" s="7">
        <f>INDEX(Aquifer!L:L,MATCH(B554,Aquifer!C:C,0))*100</f>
        <v>189.90570108911612</v>
      </c>
      <c r="E554" s="7">
        <v>39.6</v>
      </c>
      <c r="F554" s="7">
        <v>73.002215831408222</v>
      </c>
      <c r="G554" s="1">
        <v>69.23</v>
      </c>
      <c r="H554" s="8">
        <v>97</v>
      </c>
      <c r="I554" s="8">
        <f>INDEX(Aquifer!H:H,MATCH(B554,Aquifer!C:C,0))</f>
        <v>67.67</v>
      </c>
      <c r="J554" s="8">
        <f>INDEX(surface_water_body!E:E,MATCH(B554,surface_water_body!A:A,0))</f>
        <v>0.77888589066075431</v>
      </c>
      <c r="K554" s="8">
        <f>INDEX(Aquifer!J:J,MATCH(B554,Aquifer!C:C,0))*100</f>
        <v>47.565219953805176</v>
      </c>
      <c r="L554" s="8">
        <f>(INDEX(Tariff!D:D,MATCH(Adaptation!A554,Tariff!A:A,0)))*100</f>
        <v>60</v>
      </c>
      <c r="N554" s="8">
        <v>13.23</v>
      </c>
      <c r="O554" s="1">
        <v>74.72</v>
      </c>
      <c r="Q554">
        <f t="shared" si="229"/>
        <v>3</v>
      </c>
      <c r="R554">
        <f t="shared" si="230"/>
        <v>3</v>
      </c>
      <c r="S554">
        <f t="shared" si="231"/>
        <v>2</v>
      </c>
      <c r="T554">
        <f t="shared" si="232"/>
        <v>4</v>
      </c>
      <c r="U554">
        <f t="shared" si="233"/>
        <v>3</v>
      </c>
      <c r="V554">
        <f t="shared" si="234"/>
        <v>1</v>
      </c>
      <c r="W554">
        <f t="shared" si="226"/>
        <v>3</v>
      </c>
      <c r="X554">
        <f t="shared" si="227"/>
        <v>1</v>
      </c>
      <c r="Y554">
        <f t="shared" si="235"/>
        <v>2</v>
      </c>
      <c r="Z554">
        <f t="shared" si="228"/>
        <v>1</v>
      </c>
      <c r="AA554">
        <f t="shared" si="236"/>
        <v>3</v>
      </c>
      <c r="AB554">
        <f t="shared" si="237"/>
        <v>3</v>
      </c>
      <c r="AC554">
        <f t="shared" si="243"/>
        <v>2.4157000000000002</v>
      </c>
      <c r="AD554">
        <f t="shared" si="244"/>
        <v>2</v>
      </c>
      <c r="AE554" t="str">
        <f t="shared" si="240"/>
        <v>Moderatly Suitable</v>
      </c>
      <c r="AF554" s="15">
        <f t="shared" si="245"/>
        <v>0.41199999999999998</v>
      </c>
      <c r="AG554" t="str">
        <f t="shared" si="246"/>
        <v>Moderate</v>
      </c>
    </row>
    <row r="555" spans="1:33" x14ac:dyDescent="0.25">
      <c r="A555" t="str">
        <f>INDEX(Aquifer!A:A,MATCH(B555,Aquifer!C:C,0))</f>
        <v>uttar pradesh</v>
      </c>
      <c r="B555" s="19" t="s">
        <v>590</v>
      </c>
      <c r="C555" s="13">
        <v>4.8</v>
      </c>
      <c r="D555" s="7">
        <f>INDEX(Aquifer!L:L,MATCH(B555,Aquifer!C:C,0))*100</f>
        <v>173.67773380947784</v>
      </c>
      <c r="E555" s="7">
        <v>44.3</v>
      </c>
      <c r="F555" s="7">
        <v>69.734598903377403</v>
      </c>
      <c r="G555" s="1">
        <v>73.850000000000009</v>
      </c>
      <c r="H555" s="8">
        <v>79</v>
      </c>
      <c r="I555" s="8">
        <f>INDEX(Aquifer!H:H,MATCH(B555,Aquifer!C:C,0))</f>
        <v>57.14</v>
      </c>
      <c r="J555" s="8">
        <f>INDEX(surface_water_body!E:E,MATCH(B555,surface_water_body!A:A,0))</f>
        <v>0.30701682094768956</v>
      </c>
      <c r="K555" s="8">
        <f>INDEX(Aquifer!J:J,MATCH(B555,Aquifer!C:C,0))*100</f>
        <v>64.458465319072815</v>
      </c>
      <c r="L555" s="8">
        <f>(INDEX(Tariff!D:D,MATCH(Adaptation!A555,Tariff!A:A,0)))*100</f>
        <v>167</v>
      </c>
      <c r="N555" s="8">
        <v>3.4</v>
      </c>
      <c r="O555" s="1">
        <v>94.031788419999998</v>
      </c>
      <c r="Q555">
        <f t="shared" si="229"/>
        <v>3</v>
      </c>
      <c r="R555">
        <f t="shared" si="230"/>
        <v>2</v>
      </c>
      <c r="S555">
        <f t="shared" si="231"/>
        <v>2</v>
      </c>
      <c r="T555">
        <f t="shared" si="232"/>
        <v>4</v>
      </c>
      <c r="U555">
        <f t="shared" si="233"/>
        <v>3</v>
      </c>
      <c r="V555">
        <f t="shared" si="234"/>
        <v>1</v>
      </c>
      <c r="W555">
        <f t="shared" si="226"/>
        <v>3</v>
      </c>
      <c r="X555">
        <f t="shared" si="227"/>
        <v>1</v>
      </c>
      <c r="Y555">
        <f t="shared" si="235"/>
        <v>3</v>
      </c>
      <c r="Z555">
        <f t="shared" si="228"/>
        <v>3</v>
      </c>
      <c r="AA555">
        <f t="shared" si="236"/>
        <v>1</v>
      </c>
      <c r="AB555">
        <f t="shared" si="237"/>
        <v>4</v>
      </c>
      <c r="AC555">
        <f t="shared" si="243"/>
        <v>2.4989999999999997</v>
      </c>
      <c r="AD555">
        <f t="shared" si="244"/>
        <v>2</v>
      </c>
      <c r="AE555" t="str">
        <f t="shared" si="240"/>
        <v>Moderatly Suitable</v>
      </c>
      <c r="AF555" s="15">
        <f t="shared" si="245"/>
        <v>0.48599999999999999</v>
      </c>
      <c r="AG555" t="str">
        <f t="shared" si="246"/>
        <v>Moderate</v>
      </c>
    </row>
    <row r="556" spans="1:33" x14ac:dyDescent="0.25">
      <c r="A556" t="str">
        <f>INDEX(Aquifer!A:A,MATCH(B556,Aquifer!C:C,0))</f>
        <v>jammu and kashmir</v>
      </c>
      <c r="B556" s="19" t="s">
        <v>424</v>
      </c>
      <c r="C556" s="13">
        <v>4.6100000000000003</v>
      </c>
      <c r="D556" s="7">
        <f>INDEX(Aquifer!L:L,MATCH(B556,Aquifer!C:C,0))*100</f>
        <v>103.29358319136854</v>
      </c>
      <c r="E556" s="7">
        <v>58.5</v>
      </c>
      <c r="F556" s="7">
        <v>45.618077752174237</v>
      </c>
      <c r="G556" s="1">
        <v>0.8</v>
      </c>
      <c r="H556" s="8">
        <v>27</v>
      </c>
      <c r="I556" s="8">
        <f>INDEX(Aquifer!H:H,MATCH(B556,Aquifer!C:C,0))</f>
        <v>14.9</v>
      </c>
      <c r="J556" s="8">
        <f>INDEX(surface_water_body!E:E,MATCH(B556,surface_water_body!A:A,0))</f>
        <v>0</v>
      </c>
      <c r="K556" s="8">
        <f>INDEX(Aquifer!J:J,MATCH(B556,Aquifer!C:C,0))*100</f>
        <v>53.040716300210832</v>
      </c>
      <c r="L556" s="8">
        <f>(INDEX(Tariff!D:D,MATCH(Adaptation!A556,Tariff!A:A,0)))*100</f>
        <v>60</v>
      </c>
      <c r="N556" s="8">
        <v>8.1051015333387095</v>
      </c>
      <c r="O556" s="1">
        <v>97.399999999999991</v>
      </c>
      <c r="Q556">
        <f t="shared" si="229"/>
        <v>3</v>
      </c>
      <c r="R556">
        <f t="shared" si="230"/>
        <v>1</v>
      </c>
      <c r="S556">
        <f t="shared" si="231"/>
        <v>3</v>
      </c>
      <c r="T556">
        <f t="shared" si="232"/>
        <v>2</v>
      </c>
      <c r="U556">
        <f t="shared" si="233"/>
        <v>1</v>
      </c>
      <c r="V556">
        <f t="shared" si="234"/>
        <v>3</v>
      </c>
      <c r="W556">
        <f t="shared" si="226"/>
        <v>4</v>
      </c>
      <c r="X556">
        <f t="shared" si="227"/>
        <v>1</v>
      </c>
      <c r="Y556">
        <f t="shared" si="235"/>
        <v>3</v>
      </c>
      <c r="Z556">
        <f t="shared" si="228"/>
        <v>1</v>
      </c>
      <c r="AA556">
        <f t="shared" si="236"/>
        <v>2</v>
      </c>
      <c r="AB556">
        <f t="shared" si="237"/>
        <v>4</v>
      </c>
      <c r="AC556">
        <f t="shared" si="243"/>
        <v>2.3323999999999998</v>
      </c>
      <c r="AD556">
        <f t="shared" si="244"/>
        <v>2</v>
      </c>
      <c r="AE556" t="str">
        <f t="shared" si="240"/>
        <v>Moderatly Suitable</v>
      </c>
      <c r="AF556" s="15">
        <f t="shared" si="245"/>
        <v>0.315</v>
      </c>
      <c r="AG556" t="str">
        <f t="shared" si="246"/>
        <v>Low</v>
      </c>
    </row>
    <row r="557" spans="1:33" x14ac:dyDescent="0.25">
      <c r="A557" t="str">
        <f>INDEX(Aquifer!A:A,MATCH(B557,Aquifer!C:C,0))</f>
        <v>rajasthan</v>
      </c>
      <c r="B557" s="19" t="s">
        <v>99</v>
      </c>
      <c r="C557" s="12">
        <v>5.5704934725140998</v>
      </c>
      <c r="D557" s="7">
        <f>INDEX(Aquifer!L:L,MATCH(B557,Aquifer!C:C,0))*100</f>
        <v>114.0648761182768</v>
      </c>
      <c r="E557" s="7">
        <v>22</v>
      </c>
      <c r="F557" s="7">
        <v>77.44919786096257</v>
      </c>
      <c r="G557" s="1">
        <v>96.11</v>
      </c>
      <c r="H557" s="8">
        <v>44</v>
      </c>
      <c r="I557" s="8">
        <f>INDEX(Aquifer!H:H,MATCH(B557,Aquifer!C:C,0))</f>
        <v>132.25</v>
      </c>
      <c r="J557" s="8">
        <f>INDEX(surface_water_body!E:E,MATCH(B557,surface_water_body!A:A,0))</f>
        <v>2.562746276930717E-2</v>
      </c>
      <c r="K557" s="8">
        <f>INDEX(Aquifer!J:J,MATCH(B557,Aquifer!C:C,0))*100</f>
        <v>57.999589697284613</v>
      </c>
      <c r="L557" s="8">
        <f>(INDEX(Tariff!D:D,MATCH(Adaptation!A67,Tariff!A:A,0)))*100</f>
        <v>459.99999999999994</v>
      </c>
      <c r="N557" s="8">
        <v>31.9</v>
      </c>
      <c r="O557" s="1">
        <v>25.414210310000001</v>
      </c>
      <c r="Q557">
        <f t="shared" si="229"/>
        <v>4</v>
      </c>
      <c r="R557">
        <f t="shared" si="230"/>
        <v>1</v>
      </c>
      <c r="S557">
        <f t="shared" si="231"/>
        <v>1</v>
      </c>
      <c r="T557">
        <f t="shared" si="232"/>
        <v>4</v>
      </c>
      <c r="U557">
        <f t="shared" si="233"/>
        <v>4</v>
      </c>
      <c r="V557">
        <f t="shared" si="234"/>
        <v>3</v>
      </c>
      <c r="W557">
        <f t="shared" si="226"/>
        <v>1</v>
      </c>
      <c r="X557">
        <f t="shared" si="227"/>
        <v>1</v>
      </c>
      <c r="Y557">
        <f t="shared" si="235"/>
        <v>3</v>
      </c>
      <c r="Z557">
        <f t="shared" si="228"/>
        <v>4</v>
      </c>
      <c r="AA557">
        <f t="shared" si="236"/>
        <v>4</v>
      </c>
      <c r="AB557">
        <f t="shared" si="237"/>
        <v>1</v>
      </c>
      <c r="AC557">
        <f t="shared" si="243"/>
        <v>2.5823</v>
      </c>
      <c r="AD557">
        <f t="shared" si="244"/>
        <v>3</v>
      </c>
      <c r="AE557" t="str">
        <f t="shared" si="240"/>
        <v>Highly Suitable</v>
      </c>
      <c r="AF557" s="15">
        <f t="shared" si="245"/>
        <v>0.61599999999999999</v>
      </c>
      <c r="AG557" t="str">
        <f t="shared" si="246"/>
        <v>High</v>
      </c>
    </row>
    <row r="558" spans="1:33" x14ac:dyDescent="0.25">
      <c r="A558" t="str">
        <f>INDEX(Aquifer!A:A,MATCH(B558,Aquifer!C:C,0))</f>
        <v>rajasthan</v>
      </c>
      <c r="B558" s="19" t="s">
        <v>498</v>
      </c>
      <c r="C558" s="12">
        <v>5.3464999867129999</v>
      </c>
      <c r="D558" s="7">
        <f>INDEX(Aquifer!L:L,MATCH(B558,Aquifer!C:C,0))*100</f>
        <v>184.24830088119043</v>
      </c>
      <c r="E558" s="7">
        <v>59.7</v>
      </c>
      <c r="F558" s="7">
        <v>78.325773004999078</v>
      </c>
      <c r="G558" s="1">
        <v>54.02</v>
      </c>
      <c r="H558" s="8">
        <v>48</v>
      </c>
      <c r="I558" s="8">
        <f>INDEX(Aquifer!H:H,MATCH(B558,Aquifer!C:C,0))</f>
        <v>102.17</v>
      </c>
      <c r="J558" s="8">
        <f>INDEX(surface_water_body!E:E,MATCH(B558,surface_water_body!A:A,0))</f>
        <v>0</v>
      </c>
      <c r="K558" s="8">
        <f>INDEX(Aquifer!J:J,MATCH(B558,Aquifer!C:C,0))*100</f>
        <v>46.041502703037096</v>
      </c>
      <c r="L558" s="8">
        <f>(INDEX(Tariff!D:D,MATCH(Adaptation!A107,Tariff!A:A,0)))*100</f>
        <v>290</v>
      </c>
      <c r="N558" s="8">
        <v>4.58</v>
      </c>
      <c r="O558" s="1">
        <v>73.937710280000005</v>
      </c>
      <c r="Q558">
        <f t="shared" si="229"/>
        <v>4</v>
      </c>
      <c r="R558">
        <f t="shared" si="230"/>
        <v>3</v>
      </c>
      <c r="S558">
        <f t="shared" si="231"/>
        <v>3</v>
      </c>
      <c r="T558">
        <f t="shared" si="232"/>
        <v>4</v>
      </c>
      <c r="U558">
        <f t="shared" si="233"/>
        <v>3</v>
      </c>
      <c r="V558">
        <f t="shared" si="234"/>
        <v>3</v>
      </c>
      <c r="W558">
        <f t="shared" si="226"/>
        <v>1</v>
      </c>
      <c r="X558">
        <f t="shared" si="227"/>
        <v>1</v>
      </c>
      <c r="Y558">
        <f t="shared" si="235"/>
        <v>2</v>
      </c>
      <c r="Z558">
        <f t="shared" si="228"/>
        <v>3</v>
      </c>
      <c r="AA558">
        <f t="shared" si="236"/>
        <v>1</v>
      </c>
      <c r="AB558">
        <f t="shared" si="237"/>
        <v>3</v>
      </c>
      <c r="AC558">
        <f t="shared" si="243"/>
        <v>2.5823</v>
      </c>
      <c r="AD558">
        <f t="shared" si="244"/>
        <v>3</v>
      </c>
      <c r="AE558" t="str">
        <f t="shared" si="240"/>
        <v>Highly Suitable</v>
      </c>
      <c r="AF558" s="15">
        <f t="shared" si="245"/>
        <v>0.61599999999999999</v>
      </c>
      <c r="AG558" t="str">
        <f t="shared" si="246"/>
        <v>High</v>
      </c>
    </row>
    <row r="559" spans="1:33" x14ac:dyDescent="0.25">
      <c r="A559" t="str">
        <f>INDEX(Aquifer!A:A,MATCH(B559,Aquifer!C:C,0))</f>
        <v>rajasthan</v>
      </c>
      <c r="B559" s="19" t="s">
        <v>676</v>
      </c>
      <c r="C559" s="13">
        <v>5.03</v>
      </c>
      <c r="D559" s="7">
        <f>INDEX(Aquifer!L:L,MATCH(B559,Aquifer!C:C,0))*100</f>
        <v>163.42628294440519</v>
      </c>
      <c r="E559" s="7">
        <v>55</v>
      </c>
      <c r="F559" s="7">
        <v>62.77222479645198</v>
      </c>
      <c r="G559" s="1">
        <v>93.34</v>
      </c>
      <c r="H559" s="8">
        <v>100</v>
      </c>
      <c r="I559" s="8">
        <f>INDEX(Aquifer!H:H,MATCH(B559,Aquifer!C:C,0))</f>
        <v>135.97999999999999</v>
      </c>
      <c r="J559" s="8">
        <f>INDEX(surface_water_body!E:E,MATCH(B559,surface_water_body!A:A,0))</f>
        <v>0</v>
      </c>
      <c r="K559" s="8">
        <f>INDEX(Aquifer!J:J,MATCH(B559,Aquifer!C:C,0))*100</f>
        <v>51.217261717077513</v>
      </c>
      <c r="L559" s="8">
        <f>(INDEX(Tariff!D:D,MATCH(Adaptation!A163,Tariff!A:A,0)))*100</f>
        <v>155</v>
      </c>
      <c r="N559" s="8">
        <v>13.8</v>
      </c>
      <c r="O559" s="1">
        <v>84.790111510000003</v>
      </c>
      <c r="Q559">
        <f t="shared" si="229"/>
        <v>3</v>
      </c>
      <c r="R559">
        <f t="shared" si="230"/>
        <v>2</v>
      </c>
      <c r="S559">
        <f t="shared" si="231"/>
        <v>3</v>
      </c>
      <c r="T559">
        <f t="shared" si="232"/>
        <v>3</v>
      </c>
      <c r="U559">
        <f t="shared" si="233"/>
        <v>4</v>
      </c>
      <c r="V559">
        <f t="shared" si="234"/>
        <v>1</v>
      </c>
      <c r="W559">
        <f t="shared" si="226"/>
        <v>1</v>
      </c>
      <c r="X559">
        <f t="shared" si="227"/>
        <v>1</v>
      </c>
      <c r="Y559">
        <f t="shared" si="235"/>
        <v>3</v>
      </c>
      <c r="Z559">
        <f t="shared" si="228"/>
        <v>3</v>
      </c>
      <c r="AA559">
        <f t="shared" si="236"/>
        <v>3</v>
      </c>
      <c r="AB559">
        <f t="shared" si="237"/>
        <v>4</v>
      </c>
      <c r="AC559">
        <f t="shared" si="243"/>
        <v>2.5823</v>
      </c>
      <c r="AD559">
        <f t="shared" si="244"/>
        <v>3</v>
      </c>
      <c r="AE559" t="str">
        <f t="shared" si="240"/>
        <v>Highly Suitable</v>
      </c>
      <c r="AF559" s="15">
        <f t="shared" si="245"/>
        <v>0.61599999999999999</v>
      </c>
      <c r="AG559" t="str">
        <f t="shared" si="246"/>
        <v>High</v>
      </c>
    </row>
    <row r="560" spans="1:33" x14ac:dyDescent="0.25">
      <c r="A560" t="str">
        <f>INDEX(Aquifer!A:A,MATCH(B560,Aquifer!C:C,0))</f>
        <v>jharkhand</v>
      </c>
      <c r="B560" s="19" t="s">
        <v>392</v>
      </c>
      <c r="C560" s="13">
        <v>5.15</v>
      </c>
      <c r="D560" s="7">
        <f>INDEX(Aquifer!L:L,MATCH(B560,Aquifer!C:C,0))*100</f>
        <v>102.23998032948118</v>
      </c>
      <c r="E560" s="7">
        <v>4.9000000000000004</v>
      </c>
      <c r="F560" s="7">
        <v>38.271537622682658</v>
      </c>
      <c r="G560" s="1">
        <v>73.34</v>
      </c>
      <c r="H560" s="8">
        <v>38</v>
      </c>
      <c r="I560" s="8">
        <f>INDEX(Aquifer!H:H,MATCH(B560,Aquifer!C:C,0))</f>
        <v>13.15</v>
      </c>
      <c r="J560" s="8">
        <f>INDEX(surface_water_body!E:E,MATCH(B560,surface_water_body!A:A,0))</f>
        <v>0.41931215494775192</v>
      </c>
      <c r="K560" s="8">
        <f>INDEX(Aquifer!J:J,MATCH(B560,Aquifer!C:C,0))*100</f>
        <v>21.437193293168242</v>
      </c>
      <c r="L560" s="8">
        <f>(INDEX(Tariff!D:D,MATCH(Adaptation!A560,Tariff!A:A,0)))*100</f>
        <v>60</v>
      </c>
      <c r="N560" s="8">
        <v>5.29</v>
      </c>
      <c r="O560" s="1">
        <v>76.08</v>
      </c>
      <c r="Q560">
        <f t="shared" si="229"/>
        <v>3</v>
      </c>
      <c r="R560">
        <f t="shared" si="230"/>
        <v>1</v>
      </c>
      <c r="S560">
        <f t="shared" si="231"/>
        <v>1</v>
      </c>
      <c r="T560">
        <f t="shared" si="232"/>
        <v>2</v>
      </c>
      <c r="U560">
        <f t="shared" si="233"/>
        <v>3</v>
      </c>
      <c r="V560">
        <f t="shared" si="234"/>
        <v>3</v>
      </c>
      <c r="W560">
        <f t="shared" si="226"/>
        <v>4</v>
      </c>
      <c r="X560">
        <f t="shared" si="227"/>
        <v>1</v>
      </c>
      <c r="Y560">
        <f t="shared" si="235"/>
        <v>1</v>
      </c>
      <c r="Z560">
        <f t="shared" si="228"/>
        <v>1</v>
      </c>
      <c r="AA560">
        <f t="shared" si="236"/>
        <v>2</v>
      </c>
      <c r="AB560">
        <f t="shared" si="237"/>
        <v>3</v>
      </c>
      <c r="AC560">
        <f t="shared" si="243"/>
        <v>2.0824999999999996</v>
      </c>
      <c r="AD560">
        <f t="shared" si="244"/>
        <v>2</v>
      </c>
      <c r="AE560" t="str">
        <f t="shared" si="240"/>
        <v>Moderatly Suitable</v>
      </c>
      <c r="AF560" s="15">
        <f t="shared" si="245"/>
        <v>0.11799999999999999</v>
      </c>
      <c r="AG560" t="str">
        <f t="shared" si="246"/>
        <v>Very Low</v>
      </c>
    </row>
    <row r="561" spans="1:33" x14ac:dyDescent="0.25">
      <c r="A561" t="str">
        <f>INDEX(Aquifer!A:A,MATCH(B561,Aquifer!C:C,0))</f>
        <v>maharashtra</v>
      </c>
      <c r="B561" s="19" t="s">
        <v>426</v>
      </c>
      <c r="C561" s="12">
        <v>5.1715170045547998</v>
      </c>
      <c r="D561" s="7">
        <f>INDEX(Aquifer!L:L,MATCH(B561,Aquifer!C:C,0))*100</f>
        <v>102.46002460024602</v>
      </c>
      <c r="E561" s="7">
        <v>12</v>
      </c>
      <c r="F561" s="7">
        <v>62.073168212522468</v>
      </c>
      <c r="G561" s="1">
        <v>43.07</v>
      </c>
      <c r="H561" s="8">
        <v>99</v>
      </c>
      <c r="I561" s="8">
        <f>INDEX(Aquifer!H:H,MATCH(B561,Aquifer!C:C,0))</f>
        <v>43.33</v>
      </c>
      <c r="J561" s="8">
        <f>INDEX(surface_water_body!E:E,MATCH(B561,surface_water_body!A:A,0))</f>
        <v>0.15310897101460946</v>
      </c>
      <c r="K561" s="8">
        <f>INDEX(Aquifer!J:J,MATCH(B561,Aquifer!C:C,0))*100</f>
        <v>32.261904761904766</v>
      </c>
      <c r="L561" s="8">
        <f>(INDEX(Tariff!D:D,MATCH(Adaptation!A561,Tariff!A:A,0)))*100</f>
        <v>167</v>
      </c>
      <c r="N561" s="8">
        <v>6.77</v>
      </c>
      <c r="O561" s="1">
        <v>87.289999999999992</v>
      </c>
      <c r="Q561">
        <f t="shared" si="229"/>
        <v>3</v>
      </c>
      <c r="R561">
        <f t="shared" si="230"/>
        <v>1</v>
      </c>
      <c r="S561">
        <f t="shared" si="231"/>
        <v>1</v>
      </c>
      <c r="T561">
        <f t="shared" si="232"/>
        <v>3</v>
      </c>
      <c r="U561">
        <f t="shared" si="233"/>
        <v>2</v>
      </c>
      <c r="V561">
        <f t="shared" si="234"/>
        <v>1</v>
      </c>
      <c r="W561">
        <f t="shared" si="226"/>
        <v>4</v>
      </c>
      <c r="X561">
        <f t="shared" si="227"/>
        <v>1</v>
      </c>
      <c r="Y561">
        <f t="shared" si="235"/>
        <v>2</v>
      </c>
      <c r="Z561">
        <f t="shared" si="228"/>
        <v>3</v>
      </c>
      <c r="AA561">
        <f t="shared" si="236"/>
        <v>2</v>
      </c>
      <c r="AB561">
        <f t="shared" si="237"/>
        <v>4</v>
      </c>
      <c r="AC561">
        <f t="shared" si="243"/>
        <v>2.2491000000000003</v>
      </c>
      <c r="AD561">
        <f t="shared" si="244"/>
        <v>2</v>
      </c>
      <c r="AE561" t="str">
        <f t="shared" si="240"/>
        <v>Moderatly Suitable</v>
      </c>
      <c r="AF561" s="15">
        <f t="shared" si="245"/>
        <v>0.28899999999999998</v>
      </c>
      <c r="AG561" t="str">
        <f t="shared" si="246"/>
        <v>Low</v>
      </c>
    </row>
    <row r="562" spans="1:33" x14ac:dyDescent="0.25">
      <c r="A562" t="str">
        <f>INDEX(Aquifer!A:A,MATCH(B562,Aquifer!C:C,0))</f>
        <v>madhya pradesh</v>
      </c>
      <c r="B562" s="19" t="s">
        <v>327</v>
      </c>
      <c r="C562" s="13">
        <v>5.09</v>
      </c>
      <c r="D562" s="7">
        <f>INDEX(Aquifer!L:L,MATCH(B562,Aquifer!C:C,0))*100</f>
        <v>191.98777285056187</v>
      </c>
      <c r="E562" s="7">
        <v>18.399999999999999</v>
      </c>
      <c r="F562" s="7">
        <v>67.862755369303301</v>
      </c>
      <c r="G562" s="1">
        <v>67.12</v>
      </c>
      <c r="H562" s="8">
        <v>99</v>
      </c>
      <c r="I562" s="8">
        <f>INDEX(Aquifer!H:H,MATCH(B562,Aquifer!C:C,0))</f>
        <v>39.08</v>
      </c>
      <c r="J562" s="8">
        <f>INDEX(surface_water_body!E:E,MATCH(B562,surface_water_body!A:A,0))</f>
        <v>0.39261636105207726</v>
      </c>
      <c r="K562" s="8">
        <f>INDEX(Aquifer!J:J,MATCH(B562,Aquifer!C:C,0))*100</f>
        <v>28.638840841115897</v>
      </c>
      <c r="L562" s="8">
        <f>(INDEX(Tariff!D:D,MATCH(Adaptation!A562,Tariff!A:A,0)))*100</f>
        <v>60</v>
      </c>
      <c r="N562" s="8">
        <v>9.4700000000000006</v>
      </c>
      <c r="O562" s="1">
        <v>82.39</v>
      </c>
      <c r="Q562">
        <f t="shared" si="229"/>
        <v>3</v>
      </c>
      <c r="R562">
        <f t="shared" si="230"/>
        <v>3</v>
      </c>
      <c r="S562">
        <f t="shared" si="231"/>
        <v>1</v>
      </c>
      <c r="T562">
        <f t="shared" si="232"/>
        <v>4</v>
      </c>
      <c r="U562">
        <f t="shared" si="233"/>
        <v>3</v>
      </c>
      <c r="V562">
        <f t="shared" si="234"/>
        <v>1</v>
      </c>
      <c r="W562">
        <f t="shared" si="226"/>
        <v>4</v>
      </c>
      <c r="X562">
        <f t="shared" si="227"/>
        <v>1</v>
      </c>
      <c r="Y562">
        <f t="shared" si="235"/>
        <v>2</v>
      </c>
      <c r="Z562">
        <f t="shared" si="228"/>
        <v>1</v>
      </c>
      <c r="AA562">
        <f t="shared" si="236"/>
        <v>2</v>
      </c>
      <c r="AB562">
        <f t="shared" si="237"/>
        <v>4</v>
      </c>
      <c r="AC562">
        <f t="shared" si="243"/>
        <v>2.4157000000000002</v>
      </c>
      <c r="AD562">
        <f t="shared" si="244"/>
        <v>2</v>
      </c>
      <c r="AE562" t="str">
        <f t="shared" si="240"/>
        <v>Moderatly Suitable</v>
      </c>
      <c r="AF562" s="15">
        <f t="shared" si="245"/>
        <v>0.41199999999999998</v>
      </c>
      <c r="AG562" t="str">
        <f t="shared" si="246"/>
        <v>Moderate</v>
      </c>
    </row>
    <row r="563" spans="1:33" x14ac:dyDescent="0.25">
      <c r="A563" t="str">
        <f>INDEX(Aquifer!A:A,MATCH(B563,Aquifer!C:C,0))</f>
        <v>tripura</v>
      </c>
      <c r="B563" s="19" t="s">
        <v>628</v>
      </c>
      <c r="C563" s="13">
        <v>4.58</v>
      </c>
      <c r="D563" s="7">
        <f>INDEX(Aquifer!L:L,MATCH(B563,Aquifer!C:C,0))*100</f>
        <v>215.78441229182147</v>
      </c>
      <c r="E563" s="7">
        <v>22.5</v>
      </c>
      <c r="F563" s="7">
        <v>37.590912805426164</v>
      </c>
      <c r="G563" s="1">
        <v>31.65</v>
      </c>
      <c r="H563" s="8">
        <v>100</v>
      </c>
      <c r="I563" s="8">
        <f>INDEX(Aquifer!H:H,MATCH(B563,Aquifer!C:C,0))</f>
        <v>11.73</v>
      </c>
      <c r="J563" s="8">
        <f>INDEX(surface_water_body!E:E,MATCH(B563,surface_water_body!A:A,0))</f>
        <v>0</v>
      </c>
      <c r="K563" s="8">
        <f>INDEX(Aquifer!J:J,MATCH(B563,Aquifer!C:C,0))*100</f>
        <v>44.386883973612726</v>
      </c>
      <c r="L563" s="8">
        <f>(INDEX(Tariff!D:D,MATCH(Adaptation!A563,Tariff!A:A,0)))*100</f>
        <v>135</v>
      </c>
      <c r="N563" s="8">
        <v>4.2500421351493882</v>
      </c>
      <c r="O563" s="1">
        <v>95.918666096999999</v>
      </c>
      <c r="Q563">
        <f t="shared" si="229"/>
        <v>3</v>
      </c>
      <c r="R563">
        <f t="shared" si="230"/>
        <v>3</v>
      </c>
      <c r="S563">
        <f t="shared" si="231"/>
        <v>1</v>
      </c>
      <c r="T563">
        <f t="shared" si="232"/>
        <v>2</v>
      </c>
      <c r="U563">
        <f t="shared" si="233"/>
        <v>2</v>
      </c>
      <c r="V563">
        <f t="shared" si="234"/>
        <v>1</v>
      </c>
      <c r="W563">
        <f t="shared" si="226"/>
        <v>4</v>
      </c>
      <c r="X563">
        <f t="shared" si="227"/>
        <v>1</v>
      </c>
      <c r="Y563">
        <f t="shared" si="235"/>
        <v>2</v>
      </c>
      <c r="Z563">
        <f t="shared" si="228"/>
        <v>2</v>
      </c>
      <c r="AA563">
        <f t="shared" si="236"/>
        <v>1</v>
      </c>
      <c r="AB563">
        <f t="shared" si="237"/>
        <v>4</v>
      </c>
      <c r="AC563">
        <f t="shared" si="243"/>
        <v>2.1658000000000004</v>
      </c>
      <c r="AD563">
        <f t="shared" si="244"/>
        <v>2</v>
      </c>
      <c r="AE563" t="str">
        <f t="shared" si="240"/>
        <v>Moderatly Suitable</v>
      </c>
      <c r="AF563" s="15">
        <f t="shared" si="245"/>
        <v>0.23599999999999999</v>
      </c>
      <c r="AG563" t="str">
        <f t="shared" si="246"/>
        <v>Low</v>
      </c>
    </row>
    <row r="564" spans="1:33" x14ac:dyDescent="0.25">
      <c r="A564" t="str">
        <f>INDEX(Aquifer!A:A,MATCH(B564,Aquifer!C:C,0))</f>
        <v>himachal pradesh</v>
      </c>
      <c r="B564" s="19" t="s">
        <v>492</v>
      </c>
      <c r="C564" s="12">
        <v>4.72303833446</v>
      </c>
      <c r="D564" s="7">
        <f>INDEX(Aquifer!L:L,MATCH(B564,Aquifer!C:C,0))*100</f>
        <v>189.16796671866877</v>
      </c>
      <c r="E564" s="7">
        <v>38.5</v>
      </c>
      <c r="F564" s="7">
        <v>52.766197183098583</v>
      </c>
      <c r="G564" s="1">
        <v>20.990000000000002</v>
      </c>
      <c r="H564" s="8">
        <v>0</v>
      </c>
      <c r="I564" s="8">
        <f>INDEX(Aquifer!H:H,MATCH(B564,Aquifer!C:C,0))</f>
        <v>21.838567099999999</v>
      </c>
      <c r="J564" s="8">
        <f>INDEX(surface_water_body!E:E,MATCH(B564,surface_water_body!A:A,0))</f>
        <v>1.2917151035597756</v>
      </c>
      <c r="K564" s="8">
        <f>INDEX(Aquifer!J:J,MATCH(B564,Aquifer!C:C,0))*100</f>
        <v>17.111661824443068</v>
      </c>
      <c r="L564" s="8">
        <f>(INDEX(Tariff!D:D,MATCH(Adaptation!A564,Tariff!A:A,0)))*100</f>
        <v>60</v>
      </c>
      <c r="N564" s="8">
        <v>10.712191518884959</v>
      </c>
      <c r="O564" s="1">
        <v>71.08</v>
      </c>
      <c r="Q564">
        <f t="shared" si="229"/>
        <v>3</v>
      </c>
      <c r="R564">
        <f t="shared" si="230"/>
        <v>3</v>
      </c>
      <c r="S564">
        <f t="shared" si="231"/>
        <v>2</v>
      </c>
      <c r="T564">
        <f t="shared" si="232"/>
        <v>3</v>
      </c>
      <c r="U564">
        <f t="shared" si="233"/>
        <v>1</v>
      </c>
      <c r="V564">
        <f t="shared" si="234"/>
        <v>4</v>
      </c>
      <c r="W564">
        <f t="shared" si="226"/>
        <v>4</v>
      </c>
      <c r="X564">
        <f t="shared" si="227"/>
        <v>2</v>
      </c>
      <c r="Y564">
        <f t="shared" si="235"/>
        <v>1</v>
      </c>
      <c r="Z564">
        <f t="shared" si="228"/>
        <v>1</v>
      </c>
      <c r="AA564">
        <f t="shared" si="236"/>
        <v>3</v>
      </c>
      <c r="AB564">
        <f t="shared" si="237"/>
        <v>3</v>
      </c>
      <c r="AC564">
        <f t="shared" si="243"/>
        <v>2.4989999999999997</v>
      </c>
      <c r="AD564">
        <f t="shared" si="244"/>
        <v>2</v>
      </c>
      <c r="AE564" t="str">
        <f t="shared" si="240"/>
        <v>Moderatly Suitable</v>
      </c>
      <c r="AF564" s="15">
        <f t="shared" si="245"/>
        <v>0.48599999999999999</v>
      </c>
      <c r="AG564" t="str">
        <f t="shared" si="246"/>
        <v>Moderate</v>
      </c>
    </row>
    <row r="565" spans="1:33" x14ac:dyDescent="0.25">
      <c r="A565" t="str">
        <f>INDEX(Aquifer!A:A,MATCH(B565,Aquifer!C:C,0))</f>
        <v>rajasthan</v>
      </c>
      <c r="B565" s="19" t="s">
        <v>569</v>
      </c>
      <c r="C565" s="12">
        <v>5.2358975449427998</v>
      </c>
      <c r="D565" s="7">
        <f>INDEX(Aquifer!L:L,MATCH(B565,Aquifer!C:C,0))*100</f>
        <v>157.44618301469444</v>
      </c>
      <c r="E565" s="7">
        <v>35.200000000000003</v>
      </c>
      <c r="F565" s="7">
        <v>70.571143711721973</v>
      </c>
      <c r="G565" s="1">
        <v>99.13</v>
      </c>
      <c r="H565" s="8">
        <v>92</v>
      </c>
      <c r="I565" s="8">
        <f>INDEX(Aquifer!H:H,MATCH(B565,Aquifer!C:C,0))</f>
        <v>225.93</v>
      </c>
      <c r="J565" s="8">
        <f>INDEX(surface_water_body!E:E,MATCH(B565,surface_water_body!A:A,0))</f>
        <v>9.6555750379589467E-2</v>
      </c>
      <c r="K565" s="8">
        <f>INDEX(Aquifer!J:J,MATCH(B565,Aquifer!C:C,0))*100</f>
        <v>57.097372998960552</v>
      </c>
      <c r="L565" s="8">
        <f>(INDEX(Tariff!D:D,MATCH(Adaptation!A257,Tariff!A:A,0)))*100</f>
        <v>235</v>
      </c>
      <c r="N565" s="8">
        <v>34.26</v>
      </c>
      <c r="O565" s="1">
        <v>72.053500040000003</v>
      </c>
      <c r="Q565">
        <f t="shared" si="229"/>
        <v>3</v>
      </c>
      <c r="R565">
        <f t="shared" si="230"/>
        <v>2</v>
      </c>
      <c r="S565">
        <f t="shared" si="231"/>
        <v>2</v>
      </c>
      <c r="T565">
        <f t="shared" si="232"/>
        <v>4</v>
      </c>
      <c r="U565">
        <f t="shared" si="233"/>
        <v>4</v>
      </c>
      <c r="V565">
        <f t="shared" si="234"/>
        <v>1</v>
      </c>
      <c r="W565">
        <f t="shared" si="226"/>
        <v>1</v>
      </c>
      <c r="X565">
        <f t="shared" si="227"/>
        <v>1</v>
      </c>
      <c r="Y565">
        <f t="shared" si="235"/>
        <v>3</v>
      </c>
      <c r="Z565">
        <f t="shared" si="228"/>
        <v>3</v>
      </c>
      <c r="AA565">
        <f t="shared" si="236"/>
        <v>4</v>
      </c>
      <c r="AB565">
        <f t="shared" si="237"/>
        <v>3</v>
      </c>
      <c r="AC565">
        <f t="shared" si="243"/>
        <v>2.5823</v>
      </c>
      <c r="AD565">
        <f t="shared" si="244"/>
        <v>3</v>
      </c>
      <c r="AE565" t="str">
        <f t="shared" si="240"/>
        <v>Highly Suitable</v>
      </c>
      <c r="AF565" s="15">
        <f t="shared" si="245"/>
        <v>0.61599999999999999</v>
      </c>
      <c r="AG565" t="str">
        <f t="shared" si="246"/>
        <v>High</v>
      </c>
    </row>
    <row r="566" spans="1:33" x14ac:dyDescent="0.25">
      <c r="A566" t="str">
        <f>INDEX(Aquifer!A:A,MATCH(B566,Aquifer!C:C,0))</f>
        <v>haryana</v>
      </c>
      <c r="B566" s="19" t="s">
        <v>178</v>
      </c>
      <c r="C566" s="12">
        <v>4.9318739066228003</v>
      </c>
      <c r="D566" s="7">
        <f>INDEX(Aquifer!L:L,MATCH(B566,Aquifer!C:C,0))*100</f>
        <v>194.00174620175736</v>
      </c>
      <c r="E566" s="7">
        <v>97.6</v>
      </c>
      <c r="F566" s="7">
        <v>82.957759540038026</v>
      </c>
      <c r="G566" s="1">
        <v>19.170000000000002</v>
      </c>
      <c r="H566" s="8">
        <v>80</v>
      </c>
      <c r="I566" s="8">
        <f>INDEX(Aquifer!H:H,MATCH(B566,Aquifer!C:C,0))</f>
        <v>148.47999999999999</v>
      </c>
      <c r="J566" s="8">
        <f>INDEX(surface_water_body!E:E,MATCH(B566,surface_water_body!A:A,0))</f>
        <v>1.0914270436975368E-2</v>
      </c>
      <c r="K566" s="8">
        <f>INDEX(Aquifer!J:J,MATCH(B566,Aquifer!C:C,0))*100</f>
        <v>92.232961980630975</v>
      </c>
      <c r="L566" s="8">
        <f>(INDEX(Tariff!D:D,MATCH(Adaptation!A566,Tariff!A:A,0)))*100</f>
        <v>10</v>
      </c>
      <c r="N566" s="8">
        <v>13.1</v>
      </c>
      <c r="O566" s="1">
        <v>60.150000000000006</v>
      </c>
      <c r="Q566">
        <f t="shared" si="229"/>
        <v>3</v>
      </c>
      <c r="R566">
        <f t="shared" si="230"/>
        <v>3</v>
      </c>
      <c r="S566">
        <f t="shared" si="231"/>
        <v>4</v>
      </c>
      <c r="T566">
        <f t="shared" si="232"/>
        <v>4</v>
      </c>
      <c r="U566">
        <f t="shared" si="233"/>
        <v>1</v>
      </c>
      <c r="V566">
        <f t="shared" si="234"/>
        <v>1</v>
      </c>
      <c r="W566">
        <f t="shared" si="226"/>
        <v>1</v>
      </c>
      <c r="X566">
        <f t="shared" si="227"/>
        <v>1</v>
      </c>
      <c r="Y566">
        <f t="shared" si="235"/>
        <v>4</v>
      </c>
      <c r="Z566">
        <f t="shared" si="228"/>
        <v>1</v>
      </c>
      <c r="AA566">
        <f t="shared" si="236"/>
        <v>3</v>
      </c>
      <c r="AB566">
        <f t="shared" si="237"/>
        <v>3</v>
      </c>
      <c r="AC566">
        <f t="shared" si="243"/>
        <v>2.4156999999999993</v>
      </c>
      <c r="AD566">
        <f t="shared" si="244"/>
        <v>2</v>
      </c>
      <c r="AE566" t="str">
        <f t="shared" si="240"/>
        <v>Moderatly Suitable</v>
      </c>
      <c r="AF566" s="15">
        <f t="shared" si="245"/>
        <v>0.39200000000000002</v>
      </c>
      <c r="AG566" t="str">
        <f t="shared" si="246"/>
        <v>Low</v>
      </c>
    </row>
    <row r="567" spans="1:33" x14ac:dyDescent="0.25">
      <c r="A567" t="str">
        <f>INDEX(Aquifer!A:A,MATCH(B567,Aquifer!C:C,0))</f>
        <v>tamil nadu</v>
      </c>
      <c r="B567" s="19" t="s">
        <v>518</v>
      </c>
      <c r="C567" s="12">
        <v>5.2569699395344998</v>
      </c>
      <c r="D567" s="7">
        <f>INDEX(Aquifer!L:L,MATCH(B567,Aquifer!C:C,0))*100</f>
        <v>108.68791656972367</v>
      </c>
      <c r="E567" s="7">
        <v>37.200000000000003</v>
      </c>
      <c r="F567" s="7">
        <v>52.256374747870069</v>
      </c>
      <c r="G567" s="1">
        <v>9.19</v>
      </c>
      <c r="H567" s="8">
        <v>94</v>
      </c>
      <c r="I567" s="8">
        <f>INDEX(Aquifer!H:H,MATCH(B567,Aquifer!C:C,0))</f>
        <v>15.55</v>
      </c>
      <c r="J567" s="8">
        <f>INDEX(surface_water_body!E:E,MATCH(B567,surface_water_body!A:A,0))</f>
        <v>264.49705890263289</v>
      </c>
      <c r="K567" s="8">
        <f>INDEX(Aquifer!J:J,MATCH(B567,Aquifer!C:C,0))*100</f>
        <v>43.700358851674643</v>
      </c>
      <c r="L567" s="8">
        <f>(INDEX(Tariff!D:D,MATCH(Adaptation!A295,Tariff!A:A,0)))*100</f>
        <v>235</v>
      </c>
      <c r="N567" s="8">
        <v>6.01</v>
      </c>
      <c r="O567" s="1">
        <v>99.461561806000006</v>
      </c>
      <c r="Q567">
        <f t="shared" si="229"/>
        <v>4</v>
      </c>
      <c r="R567">
        <f t="shared" si="230"/>
        <v>1</v>
      </c>
      <c r="S567">
        <f t="shared" si="231"/>
        <v>2</v>
      </c>
      <c r="T567">
        <f t="shared" si="232"/>
        <v>3</v>
      </c>
      <c r="U567">
        <f t="shared" si="233"/>
        <v>1</v>
      </c>
      <c r="V567">
        <f t="shared" si="234"/>
        <v>1</v>
      </c>
      <c r="W567">
        <f t="shared" si="226"/>
        <v>4</v>
      </c>
      <c r="X567">
        <f t="shared" si="227"/>
        <v>4</v>
      </c>
      <c r="Y567">
        <f t="shared" si="235"/>
        <v>2</v>
      </c>
      <c r="Z567">
        <f t="shared" si="228"/>
        <v>3</v>
      </c>
      <c r="AA567">
        <f t="shared" si="236"/>
        <v>2</v>
      </c>
      <c r="AB567">
        <f t="shared" si="237"/>
        <v>4</v>
      </c>
      <c r="AC567">
        <f t="shared" si="243"/>
        <v>2.5823</v>
      </c>
      <c r="AD567">
        <f t="shared" si="244"/>
        <v>3</v>
      </c>
      <c r="AE567" t="str">
        <f t="shared" si="240"/>
        <v>Highly Suitable</v>
      </c>
      <c r="AF567" s="15">
        <f t="shared" si="245"/>
        <v>0.61599999999999999</v>
      </c>
      <c r="AG567" t="str">
        <f t="shared" si="246"/>
        <v>High</v>
      </c>
    </row>
    <row r="568" spans="1:33" x14ac:dyDescent="0.25">
      <c r="A568" t="str">
        <f>INDEX(Aquifer!A:A,MATCH(B568,Aquifer!C:C,0))</f>
        <v>tamil nadu</v>
      </c>
      <c r="B568" s="19" t="s">
        <v>624</v>
      </c>
      <c r="C568" s="12">
        <v>5.3387800432860004</v>
      </c>
      <c r="D568" s="7">
        <f>INDEX(Aquifer!L:L,MATCH(B568,Aquifer!C:C,0))*100</f>
        <v>111.68012439093854</v>
      </c>
      <c r="E568" s="7">
        <v>52</v>
      </c>
      <c r="F568" s="7">
        <v>57.596421125781795</v>
      </c>
      <c r="G568" s="1">
        <v>37.03</v>
      </c>
      <c r="H568" s="8">
        <v>78</v>
      </c>
      <c r="I568" s="8">
        <f>INDEX(Aquifer!H:H,MATCH(B568,Aquifer!C:C,0))</f>
        <v>65.41</v>
      </c>
      <c r="J568" s="8">
        <f>INDEX(surface_water_body!E:E,MATCH(B568,surface_water_body!A:A,0))</f>
        <v>136.70230174312533</v>
      </c>
      <c r="K568" s="8">
        <f>INDEX(Aquifer!J:J,MATCH(B568,Aquifer!C:C,0))*100</f>
        <v>34.720035919213835</v>
      </c>
      <c r="L568" s="8">
        <f>(INDEX(Tariff!D:D,MATCH(Adaptation!A374,Tariff!A:A,0)))*100</f>
        <v>135</v>
      </c>
      <c r="N568" s="8">
        <v>9.43</v>
      </c>
      <c r="O568" s="1">
        <v>95.370388200000008</v>
      </c>
      <c r="Q568">
        <f t="shared" si="229"/>
        <v>4</v>
      </c>
      <c r="R568">
        <f t="shared" si="230"/>
        <v>1</v>
      </c>
      <c r="S568">
        <f t="shared" si="231"/>
        <v>3</v>
      </c>
      <c r="T568">
        <f t="shared" si="232"/>
        <v>3</v>
      </c>
      <c r="U568">
        <f t="shared" si="233"/>
        <v>2</v>
      </c>
      <c r="V568">
        <f t="shared" si="234"/>
        <v>1</v>
      </c>
      <c r="W568">
        <f t="shared" si="226"/>
        <v>3</v>
      </c>
      <c r="X568">
        <f t="shared" si="227"/>
        <v>4</v>
      </c>
      <c r="Y568">
        <f t="shared" si="235"/>
        <v>2</v>
      </c>
      <c r="Z568">
        <f t="shared" si="228"/>
        <v>2</v>
      </c>
      <c r="AA568">
        <f t="shared" si="236"/>
        <v>2</v>
      </c>
      <c r="AB568">
        <f t="shared" si="237"/>
        <v>4</v>
      </c>
      <c r="AC568">
        <f t="shared" si="243"/>
        <v>2.5823</v>
      </c>
      <c r="AD568">
        <f t="shared" si="244"/>
        <v>3</v>
      </c>
      <c r="AE568" t="str">
        <f t="shared" si="240"/>
        <v>Highly Suitable</v>
      </c>
      <c r="AF568" s="15">
        <f t="shared" si="245"/>
        <v>0.61599999999999999</v>
      </c>
      <c r="AG568" t="str">
        <f t="shared" si="246"/>
        <v>High</v>
      </c>
    </row>
    <row r="569" spans="1:33" x14ac:dyDescent="0.25">
      <c r="A569" t="str">
        <f>INDEX(Aquifer!A:A,MATCH(B569,Aquifer!C:C,0))</f>
        <v>tamil nadu</v>
      </c>
      <c r="B569" s="19" t="s">
        <v>593</v>
      </c>
      <c r="C569" s="12">
        <v>4.2273198627372999</v>
      </c>
      <c r="D569" s="7">
        <f>INDEX(Aquifer!L:L,MATCH(B569,Aquifer!C:C,0))*100</f>
        <v>100.64117489030178</v>
      </c>
      <c r="E569" s="7">
        <v>65.400000000000006</v>
      </c>
      <c r="F569" s="7">
        <v>57.460436292553084</v>
      </c>
      <c r="G569" s="1">
        <v>17.62</v>
      </c>
      <c r="H569" s="8">
        <v>94</v>
      </c>
      <c r="I569" s="8">
        <f>INDEX(Aquifer!H:H,MATCH(B569,Aquifer!C:C,0))</f>
        <v>28.63</v>
      </c>
      <c r="J569" s="8">
        <f>INDEX(surface_water_body!E:E,MATCH(B569,surface_water_body!A:A,0))</f>
        <v>4.1029667346976861</v>
      </c>
      <c r="K569" s="8">
        <f>INDEX(Aquifer!J:J,MATCH(B569,Aquifer!C:C,0))*100</f>
        <v>26.65791358319408</v>
      </c>
      <c r="L569" s="8">
        <f>(INDEX(Tariff!D:D,MATCH(Adaptation!A569,Tariff!A:A,0)))*100</f>
        <v>0</v>
      </c>
      <c r="N569" s="8">
        <v>10.64</v>
      </c>
      <c r="O569" s="1">
        <v>94.639039220000001</v>
      </c>
      <c r="Q569">
        <f t="shared" si="229"/>
        <v>2</v>
      </c>
      <c r="R569">
        <f t="shared" si="230"/>
        <v>1</v>
      </c>
      <c r="S569">
        <f t="shared" si="231"/>
        <v>3</v>
      </c>
      <c r="T569">
        <f t="shared" si="232"/>
        <v>3</v>
      </c>
      <c r="U569">
        <f t="shared" si="233"/>
        <v>1</v>
      </c>
      <c r="V569">
        <f t="shared" si="234"/>
        <v>1</v>
      </c>
      <c r="W569">
        <f t="shared" si="226"/>
        <v>4</v>
      </c>
      <c r="X569">
        <f t="shared" si="227"/>
        <v>3</v>
      </c>
      <c r="Y569">
        <f t="shared" si="235"/>
        <v>2</v>
      </c>
      <c r="Z569">
        <f t="shared" si="228"/>
        <v>1</v>
      </c>
      <c r="AA569">
        <f t="shared" si="236"/>
        <v>3</v>
      </c>
      <c r="AB569">
        <f t="shared" si="237"/>
        <v>4</v>
      </c>
      <c r="AC569">
        <f t="shared" si="243"/>
        <v>2.3324000000000003</v>
      </c>
      <c r="AD569">
        <f t="shared" si="244"/>
        <v>2</v>
      </c>
      <c r="AE569" t="str">
        <f t="shared" si="240"/>
        <v>Moderatly Suitable</v>
      </c>
      <c r="AF569" s="15">
        <f t="shared" si="245"/>
        <v>0.371</v>
      </c>
      <c r="AG569" t="str">
        <f t="shared" si="246"/>
        <v>Low</v>
      </c>
    </row>
    <row r="570" spans="1:33" x14ac:dyDescent="0.25">
      <c r="A570" t="str">
        <f>INDEX(Aquifer!A:A,MATCH(B570,Aquifer!C:C,0))</f>
        <v>assam</v>
      </c>
      <c r="B570" s="19" t="s">
        <v>258</v>
      </c>
      <c r="C570" s="13">
        <v>4.2300000000000004</v>
      </c>
      <c r="D570" s="7">
        <f>INDEX(Aquifer!L:L,MATCH(B570,Aquifer!C:C,0))*100</f>
        <v>104.1162613376427</v>
      </c>
      <c r="E570" s="7">
        <v>20.9</v>
      </c>
      <c r="F570" s="7">
        <v>26.320768238497916</v>
      </c>
      <c r="G570" s="1">
        <v>9.25</v>
      </c>
      <c r="H570" s="8">
        <v>4</v>
      </c>
      <c r="I570" s="8">
        <f>INDEX(Aquifer!H:H,MATCH(B570,Aquifer!C:C,0))</f>
        <v>4.9800000000000004</v>
      </c>
      <c r="J570" s="8">
        <f>INDEX(surface_water_body!E:E,MATCH(B570,surface_water_body!A:A,0))</f>
        <v>0.21238863176968872</v>
      </c>
      <c r="K570" s="8">
        <f>INDEX(Aquifer!J:J,MATCH(B570,Aquifer!C:C,0))*100</f>
        <v>54.958876692622823</v>
      </c>
      <c r="L570" s="8">
        <f>(INDEX(Tariff!D:D,MATCH(Adaptation!A570,Tariff!A:A,0)))*100</f>
        <v>285</v>
      </c>
      <c r="N570" s="8">
        <v>3.8</v>
      </c>
      <c r="O570" s="1">
        <v>81.48</v>
      </c>
      <c r="Q570">
        <f t="shared" si="229"/>
        <v>2</v>
      </c>
      <c r="R570">
        <f t="shared" si="230"/>
        <v>1</v>
      </c>
      <c r="S570">
        <f t="shared" si="231"/>
        <v>1</v>
      </c>
      <c r="T570">
        <f t="shared" si="232"/>
        <v>1</v>
      </c>
      <c r="U570">
        <f t="shared" si="233"/>
        <v>1</v>
      </c>
      <c r="V570">
        <f t="shared" si="234"/>
        <v>4</v>
      </c>
      <c r="W570">
        <f t="shared" si="226"/>
        <v>4</v>
      </c>
      <c r="X570">
        <f t="shared" si="227"/>
        <v>1</v>
      </c>
      <c r="Y570">
        <f t="shared" si="235"/>
        <v>3</v>
      </c>
      <c r="Z570">
        <f t="shared" si="228"/>
        <v>3</v>
      </c>
      <c r="AA570">
        <f t="shared" si="236"/>
        <v>1</v>
      </c>
      <c r="AB570">
        <f t="shared" si="237"/>
        <v>4</v>
      </c>
      <c r="AC570">
        <f t="shared" si="243"/>
        <v>2.1657999999999999</v>
      </c>
      <c r="AD570">
        <f t="shared" si="244"/>
        <v>2</v>
      </c>
      <c r="AE570" t="str">
        <f t="shared" si="240"/>
        <v>Moderatly Suitable</v>
      </c>
      <c r="AF570" s="15">
        <f t="shared" si="245"/>
        <v>0.182</v>
      </c>
      <c r="AG570" t="str">
        <f t="shared" si="246"/>
        <v>Very Low</v>
      </c>
    </row>
    <row r="571" spans="1:33" x14ac:dyDescent="0.25">
      <c r="A571" t="str">
        <f>INDEX(Aquifer!A:A,MATCH(B571,Aquifer!C:C,0))</f>
        <v>tamil nadu</v>
      </c>
      <c r="B571" s="19" t="s">
        <v>525</v>
      </c>
      <c r="C571" s="13">
        <v>5.44</v>
      </c>
      <c r="D571" s="7">
        <f>INDEX(Aquifer!L:L,MATCH(B571,Aquifer!C:C,0))*100</f>
        <v>140.83722448979591</v>
      </c>
      <c r="E571" s="7">
        <v>40.799999999999997</v>
      </c>
      <c r="F571" s="7">
        <v>73.16236292889991</v>
      </c>
      <c r="G571" s="1">
        <v>77.149999999999991</v>
      </c>
      <c r="H571" s="8">
        <v>69</v>
      </c>
      <c r="I571" s="8">
        <f>INDEX(Aquifer!H:H,MATCH(B571,Aquifer!C:C,0))</f>
        <v>119.19</v>
      </c>
      <c r="J571" s="8">
        <f>INDEX(surface_water_body!E:E,MATCH(B571,surface_water_body!A:A,0))</f>
        <v>0.21626443604220114</v>
      </c>
      <c r="K571" s="8">
        <f>INDEX(Aquifer!J:J,MATCH(B571,Aquifer!C:C,0))*100</f>
        <v>45.475604287254356</v>
      </c>
      <c r="L571" s="8">
        <f>(INDEX(Tariff!D:D,MATCH(Adaptation!A426,Tariff!A:A,0)))*100</f>
        <v>167</v>
      </c>
      <c r="N571" s="8">
        <v>8.39</v>
      </c>
      <c r="O571" s="1">
        <v>88.651022250000011</v>
      </c>
      <c r="Q571">
        <f t="shared" si="229"/>
        <v>4</v>
      </c>
      <c r="R571">
        <f t="shared" si="230"/>
        <v>2</v>
      </c>
      <c r="S571">
        <f t="shared" si="231"/>
        <v>2</v>
      </c>
      <c r="T571">
        <f t="shared" si="232"/>
        <v>4</v>
      </c>
      <c r="U571">
        <f t="shared" si="233"/>
        <v>4</v>
      </c>
      <c r="V571">
        <f t="shared" si="234"/>
        <v>2</v>
      </c>
      <c r="W571">
        <f t="shared" si="226"/>
        <v>1</v>
      </c>
      <c r="X571">
        <f t="shared" si="227"/>
        <v>1</v>
      </c>
      <c r="Y571">
        <f t="shared" si="235"/>
        <v>2</v>
      </c>
      <c r="Z571">
        <f t="shared" si="228"/>
        <v>3</v>
      </c>
      <c r="AA571">
        <f t="shared" si="236"/>
        <v>2</v>
      </c>
      <c r="AB571">
        <f t="shared" si="237"/>
        <v>4</v>
      </c>
      <c r="AC571">
        <f t="shared" si="243"/>
        <v>2.5823</v>
      </c>
      <c r="AD571">
        <f t="shared" si="244"/>
        <v>3</v>
      </c>
      <c r="AE571" t="str">
        <f t="shared" si="240"/>
        <v>Highly Suitable</v>
      </c>
      <c r="AF571" s="15">
        <f t="shared" si="245"/>
        <v>0.61599999999999999</v>
      </c>
      <c r="AG571" t="str">
        <f t="shared" si="246"/>
        <v>High</v>
      </c>
    </row>
    <row r="572" spans="1:33" x14ac:dyDescent="0.25">
      <c r="A572" t="str">
        <f>INDEX(Aquifer!A:A,MATCH(B572,Aquifer!C:C,0))</f>
        <v>himachal pradesh</v>
      </c>
      <c r="B572" s="19" t="s">
        <v>663</v>
      </c>
      <c r="C572" s="12">
        <v>4.7739169199956004</v>
      </c>
      <c r="D572" s="7">
        <f>INDEX(Aquifer!L:L,MATCH(B572,Aquifer!C:C,0))*100</f>
        <v>186.08373991517587</v>
      </c>
      <c r="E572" s="7">
        <v>24.7</v>
      </c>
      <c r="F572" s="7">
        <v>46.07238954951827</v>
      </c>
      <c r="G572" s="1">
        <v>57.999999999999993</v>
      </c>
      <c r="H572" s="8">
        <v>100</v>
      </c>
      <c r="I572" s="8">
        <f>INDEX(Aquifer!H:H,MATCH(B572,Aquifer!C:C,0))</f>
        <v>57.094226689999999</v>
      </c>
      <c r="J572" s="8">
        <f>INDEX(surface_water_body!E:E,MATCH(B572,surface_water_body!A:A,0))</f>
        <v>0.54844403042610268</v>
      </c>
      <c r="K572" s="8">
        <f>INDEX(Aquifer!J:J,MATCH(B572,Aquifer!C:C,0))*100</f>
        <v>17.250503339091019</v>
      </c>
      <c r="L572" s="8">
        <f>(INDEX(Tariff!D:D,MATCH(Adaptation!A572,Tariff!A:A,0)))*100</f>
        <v>0</v>
      </c>
      <c r="N572" s="8">
        <v>13.9</v>
      </c>
      <c r="O572" s="1">
        <v>76.17</v>
      </c>
      <c r="Q572">
        <f t="shared" si="229"/>
        <v>3</v>
      </c>
      <c r="R572">
        <f t="shared" si="230"/>
        <v>3</v>
      </c>
      <c r="S572">
        <f t="shared" si="231"/>
        <v>1</v>
      </c>
      <c r="T572">
        <f t="shared" si="232"/>
        <v>2</v>
      </c>
      <c r="U572">
        <f t="shared" si="233"/>
        <v>3</v>
      </c>
      <c r="V572">
        <f t="shared" si="234"/>
        <v>1</v>
      </c>
      <c r="W572">
        <f t="shared" si="226"/>
        <v>3</v>
      </c>
      <c r="X572">
        <f t="shared" si="227"/>
        <v>1</v>
      </c>
      <c r="Y572">
        <f t="shared" si="235"/>
        <v>1</v>
      </c>
      <c r="Z572">
        <f t="shared" si="228"/>
        <v>1</v>
      </c>
      <c r="AA572">
        <f t="shared" si="236"/>
        <v>3</v>
      </c>
      <c r="AB572">
        <f t="shared" si="237"/>
        <v>3</v>
      </c>
      <c r="AC572">
        <f t="shared" si="243"/>
        <v>2.0824999999999996</v>
      </c>
      <c r="AD572">
        <f t="shared" si="244"/>
        <v>2</v>
      </c>
      <c r="AE572" t="str">
        <f t="shared" si="240"/>
        <v>Moderatly Suitable</v>
      </c>
      <c r="AF572" s="15">
        <f t="shared" si="245"/>
        <v>0.11799999999999999</v>
      </c>
      <c r="AG572" t="str">
        <f t="shared" si="246"/>
        <v>Very Low</v>
      </c>
    </row>
    <row r="573" spans="1:33" x14ac:dyDescent="0.25">
      <c r="A573" t="str">
        <f>INDEX(Aquifer!A:A,MATCH(B573,Aquifer!C:C,0))</f>
        <v>maharashtra</v>
      </c>
      <c r="B573" s="19" t="s">
        <v>77</v>
      </c>
      <c r="C573" s="12">
        <v>5.3311585852933998</v>
      </c>
      <c r="D573" s="7">
        <f>INDEX(Aquifer!L:L,MATCH(B573,Aquifer!C:C,0))*100</f>
        <v>104.18281172379534</v>
      </c>
      <c r="E573" s="7">
        <v>26.5</v>
      </c>
      <c r="F573" s="7">
        <v>78.236151393157598</v>
      </c>
      <c r="G573" s="1">
        <v>76.570000000000007</v>
      </c>
      <c r="H573" s="8">
        <v>100</v>
      </c>
      <c r="I573" s="8">
        <f>INDEX(Aquifer!H:H,MATCH(B573,Aquifer!C:C,0))</f>
        <v>77.540000000000006</v>
      </c>
      <c r="J573" s="8">
        <f>INDEX(surface_water_body!E:E,MATCH(B573,surface_water_body!A:A,0))</f>
        <v>0.83878907668611946</v>
      </c>
      <c r="K573" s="8">
        <f>INDEX(Aquifer!J:J,MATCH(B573,Aquifer!C:C,0))*100</f>
        <v>67.650221804005923</v>
      </c>
      <c r="L573" s="8">
        <f>(INDEX(Tariff!D:D,MATCH(Adaptation!A573,Tariff!A:A,0)))*100</f>
        <v>0</v>
      </c>
      <c r="N573" s="8">
        <v>7.17</v>
      </c>
      <c r="O573" s="1">
        <v>71.010000000000005</v>
      </c>
      <c r="Q573">
        <f t="shared" si="229"/>
        <v>4</v>
      </c>
      <c r="R573">
        <f t="shared" si="230"/>
        <v>1</v>
      </c>
      <c r="S573">
        <f t="shared" si="231"/>
        <v>2</v>
      </c>
      <c r="T573">
        <f t="shared" si="232"/>
        <v>4</v>
      </c>
      <c r="U573">
        <f t="shared" si="233"/>
        <v>4</v>
      </c>
      <c r="V573">
        <f t="shared" si="234"/>
        <v>1</v>
      </c>
      <c r="W573">
        <f t="shared" si="226"/>
        <v>2</v>
      </c>
      <c r="X573">
        <f t="shared" si="227"/>
        <v>1</v>
      </c>
      <c r="Y573">
        <f t="shared" si="235"/>
        <v>3</v>
      </c>
      <c r="Z573">
        <f t="shared" si="228"/>
        <v>1</v>
      </c>
      <c r="AA573">
        <f t="shared" si="236"/>
        <v>2</v>
      </c>
      <c r="AB573">
        <f t="shared" si="237"/>
        <v>3</v>
      </c>
      <c r="AC573">
        <f t="shared" si="243"/>
        <v>2.3323999999999998</v>
      </c>
      <c r="AD573">
        <f t="shared" si="244"/>
        <v>2</v>
      </c>
      <c r="AE573" t="str">
        <f t="shared" si="240"/>
        <v>Moderatly Suitable</v>
      </c>
      <c r="AF573" s="15">
        <f t="shared" si="245"/>
        <v>0.315</v>
      </c>
      <c r="AG573" t="str">
        <f t="shared" si="246"/>
        <v>Low</v>
      </c>
    </row>
    <row r="574" spans="1:33" x14ac:dyDescent="0.25">
      <c r="A574" t="str">
        <f>INDEX(Aquifer!A:A,MATCH(B574,Aquifer!C:C,0))</f>
        <v>uttar pradesh</v>
      </c>
      <c r="B574" s="19" t="s">
        <v>358</v>
      </c>
      <c r="C574" s="12">
        <v>5.1001787295565002</v>
      </c>
      <c r="D574" s="7">
        <f>INDEX(Aquifer!L:L,MATCH(B574,Aquifer!C:C,0))*100</f>
        <v>157.37879739298012</v>
      </c>
      <c r="E574" s="7">
        <v>36.700000000000003</v>
      </c>
      <c r="F574" s="7">
        <v>71.99405269700442</v>
      </c>
      <c r="G574" s="1">
        <v>28.83</v>
      </c>
      <c r="H574" s="8">
        <v>9</v>
      </c>
      <c r="I574" s="8">
        <f>INDEX(Aquifer!H:H,MATCH(B574,Aquifer!C:C,0))</f>
        <v>50.9</v>
      </c>
      <c r="J574" s="8">
        <f>INDEX(surface_water_body!E:E,MATCH(B574,surface_water_body!A:A,0))</f>
        <v>0.16390086178731825</v>
      </c>
      <c r="K574" s="8">
        <f>INDEX(Aquifer!J:J,MATCH(B574,Aquifer!C:C,0))*100</f>
        <v>27.128132154411194</v>
      </c>
      <c r="L574" s="8">
        <f>(INDEX(Tariff!D:D,MATCH(Adaptation!A574,Tariff!A:A,0)))*100</f>
        <v>60</v>
      </c>
      <c r="N574" s="8">
        <v>7.45</v>
      </c>
      <c r="O574" s="1">
        <v>84.151112370000007</v>
      </c>
      <c r="Q574">
        <f t="shared" si="229"/>
        <v>3</v>
      </c>
      <c r="R574">
        <f t="shared" si="230"/>
        <v>2</v>
      </c>
      <c r="S574">
        <f t="shared" si="231"/>
        <v>2</v>
      </c>
      <c r="T574">
        <f t="shared" si="232"/>
        <v>4</v>
      </c>
      <c r="U574">
        <f t="shared" si="233"/>
        <v>2</v>
      </c>
      <c r="V574">
        <f t="shared" si="234"/>
        <v>4</v>
      </c>
      <c r="W574">
        <f t="shared" si="226"/>
        <v>3</v>
      </c>
      <c r="X574">
        <f t="shared" si="227"/>
        <v>1</v>
      </c>
      <c r="Y574">
        <f t="shared" si="235"/>
        <v>2</v>
      </c>
      <c r="Z574">
        <f t="shared" si="228"/>
        <v>1</v>
      </c>
      <c r="AA574">
        <f t="shared" si="236"/>
        <v>2</v>
      </c>
      <c r="AB574">
        <f t="shared" si="237"/>
        <v>4</v>
      </c>
      <c r="AC574">
        <f t="shared" si="243"/>
        <v>2.4990000000000001</v>
      </c>
      <c r="AD574">
        <f t="shared" si="244"/>
        <v>2</v>
      </c>
      <c r="AE574" t="str">
        <f t="shared" si="240"/>
        <v>Moderatly Suitable</v>
      </c>
      <c r="AF574" s="15">
        <f t="shared" si="245"/>
        <v>0.53500000000000003</v>
      </c>
      <c r="AG574" t="str">
        <f t="shared" si="246"/>
        <v>Moderate</v>
      </c>
    </row>
    <row r="575" spans="1:33" x14ac:dyDescent="0.25">
      <c r="A575" t="str">
        <f>INDEX(Aquifer!A:A,MATCH(B575,Aquifer!C:C,0))</f>
        <v>haryana</v>
      </c>
      <c r="B575" s="19" t="s">
        <v>201</v>
      </c>
      <c r="C575" s="12">
        <v>4.8126901032095999</v>
      </c>
      <c r="D575" s="7">
        <f>INDEX(Aquifer!L:L,MATCH(B575,Aquifer!C:C,0))*100</f>
        <v>215.07556790625122</v>
      </c>
      <c r="E575" s="7">
        <v>100</v>
      </c>
      <c r="F575" s="7">
        <v>79.681372549019613</v>
      </c>
      <c r="G575" s="1">
        <v>50.21</v>
      </c>
      <c r="H575" s="8">
        <v>84</v>
      </c>
      <c r="I575" s="8">
        <f>INDEX(Aquifer!H:H,MATCH(B575,Aquifer!C:C,0))</f>
        <v>100.49</v>
      </c>
      <c r="J575" s="8">
        <f>INDEX(surface_water_body!E:E,MATCH(B575,surface_water_body!A:A,0))</f>
        <v>0</v>
      </c>
      <c r="K575" s="8">
        <f>INDEX(Aquifer!J:J,MATCH(B575,Aquifer!C:C,0))*100</f>
        <v>71.605633538419667</v>
      </c>
      <c r="L575" s="8">
        <f>(INDEX(Tariff!D:D,MATCH(Adaptation!A575,Tariff!A:A,0)))*100</f>
        <v>0</v>
      </c>
      <c r="N575" s="8">
        <v>11.19</v>
      </c>
      <c r="O575" s="1">
        <v>68.709999999999994</v>
      </c>
      <c r="Q575">
        <f t="shared" si="229"/>
        <v>3</v>
      </c>
      <c r="R575">
        <f t="shared" si="230"/>
        <v>3</v>
      </c>
      <c r="S575">
        <f t="shared" si="231"/>
        <v>4</v>
      </c>
      <c r="T575">
        <f t="shared" si="232"/>
        <v>4</v>
      </c>
      <c r="U575">
        <f t="shared" si="233"/>
        <v>3</v>
      </c>
      <c r="V575">
        <f t="shared" si="234"/>
        <v>1</v>
      </c>
      <c r="W575">
        <f t="shared" si="226"/>
        <v>1</v>
      </c>
      <c r="X575">
        <f t="shared" si="227"/>
        <v>1</v>
      </c>
      <c r="Y575">
        <f t="shared" si="235"/>
        <v>3</v>
      </c>
      <c r="Z575">
        <f t="shared" si="228"/>
        <v>1</v>
      </c>
      <c r="AA575">
        <f t="shared" si="236"/>
        <v>3</v>
      </c>
      <c r="AB575">
        <f t="shared" si="237"/>
        <v>3</v>
      </c>
      <c r="AC575">
        <f t="shared" si="243"/>
        <v>2.4989999999999997</v>
      </c>
      <c r="AD575">
        <f t="shared" si="244"/>
        <v>2</v>
      </c>
      <c r="AE575" t="str">
        <f t="shared" si="240"/>
        <v>Moderatly Suitable</v>
      </c>
      <c r="AF575" s="15">
        <f t="shared" si="245"/>
        <v>0.48599999999999999</v>
      </c>
      <c r="AG575" t="str">
        <f t="shared" si="246"/>
        <v>Moderate</v>
      </c>
    </row>
    <row r="576" spans="1:33" x14ac:dyDescent="0.25">
      <c r="A576" t="str">
        <f>INDEX(Aquifer!A:A,MATCH(B576,Aquifer!C:C,0))</f>
        <v>assam</v>
      </c>
      <c r="B576" s="19" t="s">
        <v>393</v>
      </c>
      <c r="C576" s="12">
        <v>4.2079223442189004</v>
      </c>
      <c r="D576" s="7">
        <f>INDEX(Aquifer!L:L,MATCH(B576,Aquifer!C:C,0))*100</f>
        <v>185.64581682472328</v>
      </c>
      <c r="E576" s="7">
        <v>8.1999999999999993</v>
      </c>
      <c r="F576" s="7">
        <v>33.403823380138718</v>
      </c>
      <c r="G576" s="1">
        <v>56.52</v>
      </c>
      <c r="H576" s="8">
        <v>0</v>
      </c>
      <c r="I576" s="8">
        <f>INDEX(Aquifer!H:H,MATCH(B576,Aquifer!C:C,0))</f>
        <v>10.28</v>
      </c>
      <c r="J576" s="8">
        <f>INDEX(surface_water_body!E:E,MATCH(B576,surface_water_body!A:A,0))</f>
        <v>0.308572506229147</v>
      </c>
      <c r="K576" s="8">
        <f>INDEX(Aquifer!J:J,MATCH(B576,Aquifer!C:C,0))*100</f>
        <v>22.951598709298914</v>
      </c>
      <c r="L576" s="8">
        <f>(INDEX(Tariff!D:D,MATCH(Adaptation!A576,Tariff!A:A,0)))*100</f>
        <v>10</v>
      </c>
      <c r="N576" s="8">
        <v>3.3</v>
      </c>
      <c r="O576" s="1">
        <v>86.37</v>
      </c>
      <c r="Q576">
        <f t="shared" si="229"/>
        <v>2</v>
      </c>
      <c r="R576">
        <f t="shared" si="230"/>
        <v>3</v>
      </c>
      <c r="S576">
        <f t="shared" si="231"/>
        <v>1</v>
      </c>
      <c r="T576">
        <f t="shared" si="232"/>
        <v>2</v>
      </c>
      <c r="U576">
        <f t="shared" si="233"/>
        <v>3</v>
      </c>
      <c r="V576">
        <f t="shared" si="234"/>
        <v>4</v>
      </c>
      <c r="W576">
        <f t="shared" si="226"/>
        <v>4</v>
      </c>
      <c r="X576">
        <f t="shared" si="227"/>
        <v>1</v>
      </c>
      <c r="Y576">
        <f t="shared" si="235"/>
        <v>1</v>
      </c>
      <c r="Z576">
        <f t="shared" si="228"/>
        <v>1</v>
      </c>
      <c r="AA576">
        <f t="shared" si="236"/>
        <v>1</v>
      </c>
      <c r="AB576">
        <f t="shared" si="237"/>
        <v>4</v>
      </c>
      <c r="AC576">
        <f t="shared" si="243"/>
        <v>2.2490999999999999</v>
      </c>
      <c r="AD576">
        <f t="shared" si="244"/>
        <v>2</v>
      </c>
      <c r="AE576" t="str">
        <f t="shared" si="240"/>
        <v>Moderatly Suitable</v>
      </c>
      <c r="AF576" s="15">
        <f t="shared" si="245"/>
        <v>0.25</v>
      </c>
      <c r="AG576" t="str">
        <f t="shared" si="246"/>
        <v>Low</v>
      </c>
    </row>
    <row r="577" spans="1:33" x14ac:dyDescent="0.25">
      <c r="A577" t="str">
        <f>INDEX(Aquifer!A:A,MATCH(B577,Aquifer!C:C,0))</f>
        <v>west bengal</v>
      </c>
      <c r="B577" s="19" t="s">
        <v>289</v>
      </c>
      <c r="C577" s="12">
        <v>4.7136385467046997</v>
      </c>
      <c r="D577" s="7">
        <f>INDEX(Aquifer!L:L,MATCH(B577,Aquifer!C:C,0))*100</f>
        <v>173.94594956632397</v>
      </c>
      <c r="E577" s="7">
        <v>0</v>
      </c>
      <c r="F577" s="7">
        <v>42.313350496506061</v>
      </c>
      <c r="G577" s="1">
        <v>21.25</v>
      </c>
      <c r="H577" s="8">
        <v>52</v>
      </c>
      <c r="I577" s="8">
        <f>INDEX(Aquifer!H:H,MATCH(B577,Aquifer!C:C,0))</f>
        <v>0</v>
      </c>
      <c r="J577" s="8">
        <f>INDEX(surface_water_body!E:E,MATCH(B577,surface_water_body!A:A,0))</f>
        <v>10.6600092754149</v>
      </c>
      <c r="K577" s="8">
        <f>INDEX(Aquifer!J:J,MATCH(B577,Aquifer!C:C,0))*100</f>
        <v>37.770446184819384</v>
      </c>
      <c r="L577" s="8">
        <f>(INDEX(Tariff!D:D,MATCH(Adaptation!A577,Tariff!A:A,0)))*100</f>
        <v>285</v>
      </c>
      <c r="N577" s="8">
        <v>7.1</v>
      </c>
      <c r="O577" s="1">
        <v>98.735553050000007</v>
      </c>
      <c r="Q577">
        <f t="shared" si="229"/>
        <v>3</v>
      </c>
      <c r="R577">
        <f t="shared" si="230"/>
        <v>2</v>
      </c>
      <c r="S577">
        <f t="shared" si="231"/>
        <v>1</v>
      </c>
      <c r="T577">
        <f t="shared" si="232"/>
        <v>2</v>
      </c>
      <c r="U577">
        <f t="shared" si="233"/>
        <v>1</v>
      </c>
      <c r="V577">
        <f t="shared" si="234"/>
        <v>2</v>
      </c>
      <c r="W577">
        <f t="shared" si="226"/>
        <v>4</v>
      </c>
      <c r="X577">
        <f t="shared" si="227"/>
        <v>4</v>
      </c>
      <c r="Y577">
        <f t="shared" si="235"/>
        <v>2</v>
      </c>
      <c r="Z577">
        <f t="shared" si="228"/>
        <v>3</v>
      </c>
      <c r="AA577">
        <f t="shared" si="236"/>
        <v>2</v>
      </c>
      <c r="AB577">
        <f t="shared" si="237"/>
        <v>4</v>
      </c>
      <c r="AC577">
        <f t="shared" si="243"/>
        <v>2.4990000000000001</v>
      </c>
      <c r="AD577">
        <f t="shared" si="244"/>
        <v>2</v>
      </c>
      <c r="AE577" t="str">
        <f t="shared" si="240"/>
        <v>Moderatly Suitable</v>
      </c>
      <c r="AF577" s="15">
        <f t="shared" si="245"/>
        <v>0.53500000000000003</v>
      </c>
      <c r="AG577" t="str">
        <f t="shared" si="246"/>
        <v>Moderate</v>
      </c>
    </row>
    <row r="578" spans="1:33" x14ac:dyDescent="0.25">
      <c r="A578" t="str">
        <f>INDEX(Aquifer!A:A,MATCH(B578,Aquifer!C:C,0))</f>
        <v>andaman and nicobar</v>
      </c>
      <c r="B578" s="19" t="s">
        <v>369</v>
      </c>
      <c r="C578" s="13">
        <v>4.9000000000000004</v>
      </c>
      <c r="D578" s="7">
        <f>INDEX(Aquifer!L:L,MATCH(B578,Aquifer!C:C,0))*100</f>
        <v>103.56366797044763</v>
      </c>
      <c r="E578" s="7">
        <v>0</v>
      </c>
      <c r="F578" s="7">
        <v>80.298133970610834</v>
      </c>
      <c r="G578" s="1">
        <v>0.57000000000000006</v>
      </c>
      <c r="H578" s="8">
        <v>95</v>
      </c>
      <c r="I578" s="8">
        <f>INDEX(Aquifer!H:H,MATCH(B578,Aquifer!C:C,0))</f>
        <v>3.48</v>
      </c>
      <c r="J578" s="8">
        <f>INDEX(surface_water_body!E:E,MATCH(B578,surface_water_body!A:A,0))</f>
        <v>2.5582232764981668E-2</v>
      </c>
      <c r="K578" s="8">
        <f>INDEX(Aquifer!J:J,MATCH(B578,Aquifer!C:C,0))*100</f>
        <v>2.4528214731141915</v>
      </c>
      <c r="L578" s="8">
        <f>(INDEX(Tariff!D:D,MATCH(Adaptation!A578,Tariff!A:A,0)))*100</f>
        <v>0</v>
      </c>
      <c r="N578" s="8">
        <v>0.6627635059499426</v>
      </c>
      <c r="O578" s="1">
        <v>74.81</v>
      </c>
      <c r="Q578">
        <f t="shared" si="229"/>
        <v>3</v>
      </c>
      <c r="R578">
        <f t="shared" si="230"/>
        <v>1</v>
      </c>
      <c r="S578">
        <f t="shared" si="231"/>
        <v>1</v>
      </c>
      <c r="T578">
        <f t="shared" si="232"/>
        <v>4</v>
      </c>
      <c r="U578">
        <f t="shared" si="233"/>
        <v>1</v>
      </c>
      <c r="V578">
        <f t="shared" si="234"/>
        <v>1</v>
      </c>
      <c r="W578">
        <f t="shared" ref="W578:W641" si="247">IF(I578&lt;50,4,IF(I578&lt;70,3,IF(I578&lt;100,2,1)))</f>
        <v>4</v>
      </c>
      <c r="X578">
        <f t="shared" ref="X578:X641" si="248">IF(J578&lt;1,1,IF(J578&lt;3,2,IF(J578&lt;5,3,4)))</f>
        <v>1</v>
      </c>
      <c r="Y578">
        <f t="shared" si="235"/>
        <v>1</v>
      </c>
      <c r="Z578">
        <f t="shared" ref="Z578:Z641" si="249">IF(L578&lt;70,1,IF(L578&lt;150,2,IF(L578&lt;300,3,4)))</f>
        <v>1</v>
      </c>
      <c r="AA578">
        <f t="shared" si="236"/>
        <v>1</v>
      </c>
      <c r="AB578">
        <f t="shared" si="237"/>
        <v>3</v>
      </c>
      <c r="AC578">
        <f t="shared" si="243"/>
        <v>1.8325999999999998</v>
      </c>
      <c r="AD578">
        <f t="shared" si="244"/>
        <v>2</v>
      </c>
      <c r="AE578" t="str">
        <f t="shared" si="240"/>
        <v>Moderatly Suitable</v>
      </c>
      <c r="AF578" s="15">
        <f t="shared" si="245"/>
        <v>2.4E-2</v>
      </c>
      <c r="AG578" t="str">
        <f t="shared" si="246"/>
        <v>Very Low</v>
      </c>
    </row>
    <row r="579" spans="1:33" x14ac:dyDescent="0.25">
      <c r="A579" t="str">
        <f>INDEX(Aquifer!A:A,MATCH(B579,Aquifer!C:C,0))</f>
        <v>meghalaya</v>
      </c>
      <c r="B579" s="19" t="s">
        <v>109</v>
      </c>
      <c r="C579" s="13">
        <v>4.3600000000000003</v>
      </c>
      <c r="D579" s="7">
        <f>INDEX(Aquifer!L:L,MATCH(B579,Aquifer!C:C,0))*100</f>
        <v>127.65085264538698</v>
      </c>
      <c r="E579" s="7">
        <v>39.700000000000003</v>
      </c>
      <c r="F579" s="7">
        <v>29.418773612321996</v>
      </c>
      <c r="G579" s="1">
        <v>54.66</v>
      </c>
      <c r="H579" s="8">
        <v>0</v>
      </c>
      <c r="I579" s="8">
        <f>INDEX(Aquifer!H:H,MATCH(B579,Aquifer!C:C,0))</f>
        <v>1.17</v>
      </c>
      <c r="J579" s="8">
        <f>INDEX(surface_water_body!E:E,MATCH(B579,surface_water_body!A:A,0))</f>
        <v>0.70115950520839632</v>
      </c>
      <c r="K579" s="8">
        <f>INDEX(Aquifer!J:J,MATCH(B579,Aquifer!C:C,0))*100</f>
        <v>10.107728854759406</v>
      </c>
      <c r="L579" s="8">
        <f>(INDEX(Tariff!D:D,MATCH(Adaptation!A579,Tariff!A:A,0)))*100</f>
        <v>150</v>
      </c>
      <c r="N579" s="8">
        <v>4.8</v>
      </c>
      <c r="O579" s="1">
        <v>73.77000000000001</v>
      </c>
      <c r="Q579">
        <f t="shared" si="229"/>
        <v>2</v>
      </c>
      <c r="R579">
        <f t="shared" si="230"/>
        <v>1</v>
      </c>
      <c r="S579">
        <f t="shared" si="231"/>
        <v>2</v>
      </c>
      <c r="T579">
        <f t="shared" si="232"/>
        <v>2</v>
      </c>
      <c r="U579">
        <f t="shared" si="233"/>
        <v>3</v>
      </c>
      <c r="V579">
        <f t="shared" si="234"/>
        <v>4</v>
      </c>
      <c r="W579">
        <f t="shared" si="247"/>
        <v>4</v>
      </c>
      <c r="X579">
        <f t="shared" si="248"/>
        <v>1</v>
      </c>
      <c r="Y579">
        <f t="shared" si="235"/>
        <v>1</v>
      </c>
      <c r="Z579">
        <f t="shared" si="249"/>
        <v>3</v>
      </c>
      <c r="AA579">
        <f t="shared" si="236"/>
        <v>1</v>
      </c>
      <c r="AB579">
        <f t="shared" si="237"/>
        <v>3</v>
      </c>
      <c r="AC579">
        <f t="shared" si="243"/>
        <v>2.2490999999999994</v>
      </c>
      <c r="AD579">
        <f t="shared" si="244"/>
        <v>2</v>
      </c>
      <c r="AE579" t="str">
        <f t="shared" si="240"/>
        <v>Moderatly Suitable</v>
      </c>
      <c r="AF579" s="15">
        <f t="shared" si="245"/>
        <v>0.24199999999999999</v>
      </c>
      <c r="AG579" t="str">
        <f t="shared" si="246"/>
        <v>Low</v>
      </c>
    </row>
    <row r="580" spans="1:33" x14ac:dyDescent="0.25">
      <c r="A580" t="str">
        <f>INDEX(Aquifer!A:A,MATCH(B580,Aquifer!C:C,0))</f>
        <v>goa</v>
      </c>
      <c r="B580" s="19" t="s">
        <v>359</v>
      </c>
      <c r="C580" s="12">
        <v>5.1838431053600997</v>
      </c>
      <c r="D580" s="7">
        <f>INDEX(Aquifer!L:L,MATCH(B580,Aquifer!C:C,0))*100</f>
        <v>116.66693225821874</v>
      </c>
      <c r="E580" s="7">
        <v>25.5</v>
      </c>
      <c r="F580" s="7">
        <v>64.650107830742925</v>
      </c>
      <c r="G580" s="1">
        <v>22.869999999999997</v>
      </c>
      <c r="H580" s="8">
        <v>100</v>
      </c>
      <c r="I580" s="8">
        <f>INDEX(Aquifer!H:H,MATCH(B580,Aquifer!C:C,0))</f>
        <v>18.64</v>
      </c>
      <c r="J580" s="8">
        <f>INDEX(surface_water_body!E:E,MATCH(B580,surface_water_body!A:A,0))</f>
        <v>6.8766377085216961</v>
      </c>
      <c r="K580" s="8">
        <f>INDEX(Aquifer!J:J,MATCH(B580,Aquifer!C:C,0))*100</f>
        <v>28.6667732578059</v>
      </c>
      <c r="L580" s="8">
        <f>(INDEX(Tariff!D:D,MATCH(Adaptation!A580,Tariff!A:A,0)))*100</f>
        <v>0</v>
      </c>
      <c r="N580" s="8">
        <v>6.2</v>
      </c>
      <c r="O580" s="1">
        <v>90.19</v>
      </c>
      <c r="Q580">
        <f t="shared" si="229"/>
        <v>3</v>
      </c>
      <c r="R580">
        <f t="shared" si="230"/>
        <v>1</v>
      </c>
      <c r="S580">
        <f t="shared" si="231"/>
        <v>2</v>
      </c>
      <c r="T580">
        <f t="shared" si="232"/>
        <v>3</v>
      </c>
      <c r="U580">
        <f t="shared" si="233"/>
        <v>1</v>
      </c>
      <c r="V580">
        <f t="shared" si="234"/>
        <v>1</v>
      </c>
      <c r="W580">
        <f t="shared" si="247"/>
        <v>4</v>
      </c>
      <c r="X580">
        <f t="shared" si="248"/>
        <v>4</v>
      </c>
      <c r="Y580">
        <f t="shared" si="235"/>
        <v>2</v>
      </c>
      <c r="Z580">
        <f t="shared" si="249"/>
        <v>1</v>
      </c>
      <c r="AA580">
        <f t="shared" si="236"/>
        <v>2</v>
      </c>
      <c r="AB580">
        <f t="shared" si="237"/>
        <v>4</v>
      </c>
      <c r="AC580">
        <f t="shared" si="243"/>
        <v>2.3324000000000003</v>
      </c>
      <c r="AD580">
        <f t="shared" si="244"/>
        <v>2</v>
      </c>
      <c r="AE580" t="str">
        <f t="shared" si="240"/>
        <v>Moderatly Suitable</v>
      </c>
      <c r="AF580" s="15">
        <f t="shared" si="245"/>
        <v>0.371</v>
      </c>
      <c r="AG580" t="str">
        <f t="shared" si="246"/>
        <v>Low</v>
      </c>
    </row>
    <row r="581" spans="1:33" x14ac:dyDescent="0.25">
      <c r="A581" t="str">
        <f>INDEX(Aquifer!A:A,MATCH(B581,Aquifer!C:C,0))</f>
        <v>sikkim</v>
      </c>
      <c r="B581" s="19" t="s">
        <v>94</v>
      </c>
      <c r="C581" s="12">
        <v>3.8423830869742002</v>
      </c>
      <c r="D581" s="7" t="e">
        <f>INDEX(Aquifer!L:L,MATCH(B581,Aquifer!C:C,0))*100</f>
        <v>#N/A</v>
      </c>
      <c r="E581" s="7">
        <v>7.4</v>
      </c>
      <c r="F581" s="7">
        <v>13.337641678266058</v>
      </c>
      <c r="G581" s="1">
        <v>0.01</v>
      </c>
      <c r="H581" s="8">
        <v>0</v>
      </c>
      <c r="I581" s="8">
        <f>INDEX(Aquifer!H:H,MATCH(B581,Aquifer!C:C,0))</f>
        <v>7.2</v>
      </c>
      <c r="J581" s="8">
        <f>INDEX(surface_water_body!E:E,MATCH(B581,surface_water_body!A:A,0))</f>
        <v>2.0212579942822748E-2</v>
      </c>
      <c r="K581" s="8" t="e">
        <f>INDEX(Aquifer!J:J,MATCH(B581,Aquifer!C:C,0))*100</f>
        <v>#N/A</v>
      </c>
      <c r="L581" s="8">
        <f>(INDEX(Tariff!D:D,MATCH(Adaptation!A581,Tariff!A:A,0)))*100</f>
        <v>0</v>
      </c>
      <c r="N581" s="8">
        <v>5.1017980842765711</v>
      </c>
      <c r="O581" s="1">
        <v>80.155054360000008</v>
      </c>
      <c r="Q581">
        <f t="shared" si="229"/>
        <v>2</v>
      </c>
      <c r="R581" t="e">
        <f t="shared" si="230"/>
        <v>#N/A</v>
      </c>
      <c r="S581">
        <f t="shared" si="231"/>
        <v>1</v>
      </c>
      <c r="T581">
        <f t="shared" si="232"/>
        <v>1</v>
      </c>
      <c r="U581">
        <f t="shared" si="233"/>
        <v>1</v>
      </c>
      <c r="V581">
        <f t="shared" si="234"/>
        <v>4</v>
      </c>
      <c r="W581">
        <f t="shared" si="247"/>
        <v>4</v>
      </c>
      <c r="X581">
        <f t="shared" si="248"/>
        <v>1</v>
      </c>
      <c r="Y581" t="e">
        <f t="shared" si="235"/>
        <v>#N/A</v>
      </c>
      <c r="Z581">
        <f t="shared" si="249"/>
        <v>1</v>
      </c>
      <c r="AA581">
        <f t="shared" si="236"/>
        <v>2</v>
      </c>
      <c r="AB581">
        <f t="shared" si="237"/>
        <v>4</v>
      </c>
      <c r="AE581" t="str">
        <f t="shared" si="240"/>
        <v>Very Highly Suitable</v>
      </c>
      <c r="AF581" s="15"/>
      <c r="AG581" t="s">
        <v>95</v>
      </c>
    </row>
    <row r="582" spans="1:33" x14ac:dyDescent="0.25">
      <c r="A582" t="str">
        <f>INDEX(Aquifer!A:A,MATCH(B582,Aquifer!C:C,0))</f>
        <v>tripura</v>
      </c>
      <c r="B582" s="19" t="s">
        <v>461</v>
      </c>
      <c r="C582" s="12">
        <v>4.6123687127441997</v>
      </c>
      <c r="D582" s="7">
        <f>INDEX(Aquifer!L:L,MATCH(B582,Aquifer!C:C,0))*100</f>
        <v>197.95734037379282</v>
      </c>
      <c r="E582" s="7">
        <v>25.8</v>
      </c>
      <c r="F582" s="7">
        <v>41.682693609989975</v>
      </c>
      <c r="G582" s="1">
        <v>17.130000000000003</v>
      </c>
      <c r="H582" s="8">
        <v>100</v>
      </c>
      <c r="I582" s="8">
        <f>INDEX(Aquifer!H:H,MATCH(B582,Aquifer!C:C,0))</f>
        <v>6.21</v>
      </c>
      <c r="J582" s="8">
        <f>INDEX(surface_water_body!E:E,MATCH(B582,surface_water_body!A:A,0))</f>
        <v>0</v>
      </c>
      <c r="K582" s="8">
        <f>INDEX(Aquifer!J:J,MATCH(B582,Aquifer!C:C,0))*100</f>
        <v>27.230760498716634</v>
      </c>
      <c r="L582" s="8">
        <f>(INDEX(Tariff!D:D,MATCH(Adaptation!A582,Tariff!A:A,0)))*100</f>
        <v>0</v>
      </c>
      <c r="N582" s="8">
        <v>2.9</v>
      </c>
      <c r="O582" s="1">
        <v>97.561004398000009</v>
      </c>
      <c r="Q582">
        <f t="shared" ref="Q582:Q645" si="250">IF(C582&lt;3.75,1,IF(C582&lt;4.5,2,IF(C582&lt;5.25,3,4)))</f>
        <v>3</v>
      </c>
      <c r="R582">
        <f t="shared" ref="R582:R645" si="251">IF(D582&lt;140,1,IF(D582&lt;180,2,IF(D582&lt;220,3,4)))</f>
        <v>3</v>
      </c>
      <c r="S582">
        <f t="shared" ref="S582:S645" si="252">IF(E582&lt;25,1,IF(E582&lt;50,2,IF(E582&lt;75,3,4)))</f>
        <v>2</v>
      </c>
      <c r="T582">
        <f t="shared" ref="T582:T645" si="253">IF(F582&lt;28.5,1,IF(F582&lt;48,2,IF(F582&lt;67.5,3,4)))</f>
        <v>2</v>
      </c>
      <c r="U582">
        <f t="shared" ref="U582:U645" si="254">IF(G582&lt;25,1,IF(G582&lt;50,2,IF(G582&lt;75,3,4)))</f>
        <v>1</v>
      </c>
      <c r="V582">
        <f t="shared" ref="V582:V645" si="255">IF(H582&lt;25,4,IF(H582&lt;50,3,IF(H582&lt;75,2,1)))</f>
        <v>1</v>
      </c>
      <c r="W582">
        <f t="shared" si="247"/>
        <v>4</v>
      </c>
      <c r="X582">
        <f t="shared" si="248"/>
        <v>1</v>
      </c>
      <c r="Y582">
        <f t="shared" ref="Y582:Y645" si="256">IF(K582&lt;25,1,IF(K582&lt;50,2,IF(K582&lt;75,3,4)))</f>
        <v>2</v>
      </c>
      <c r="Z582">
        <f t="shared" si="249"/>
        <v>1</v>
      </c>
      <c r="AA582">
        <f t="shared" ref="AA582:AA645" si="257">IF(N582&lt;5,1,IF(N582&lt;10,2,IF(N582&lt;20,3,4)))</f>
        <v>1</v>
      </c>
      <c r="AB582">
        <f t="shared" ref="AB582:AB645" si="258">IF(O582&lt;35,1,IF(O582&lt;60,2,IF(O582&lt;80,3,4)))</f>
        <v>4</v>
      </c>
      <c r="AC582">
        <f t="shared" ref="AC582:AC613" si="259">0.0833*Q582+R582*0.0833+S582*0.0833+T582*0.0833+V582*0.0833+W582*0.0833+X582*0.0833+Y582*0.0833+Z582*0.0833+U582*0.0833+AA582*0.0833+AB582*0.0833</f>
        <v>2.0825</v>
      </c>
      <c r="AD582">
        <f t="shared" ref="AD582:AD613" si="260">IF(AC582&lt;=1.5,1,IF(AC582&lt;=2.5,2,IF(AC582&lt;3.5,3,4)))</f>
        <v>2</v>
      </c>
      <c r="AE582" t="str">
        <f t="shared" ref="AE582:AE645" si="261">IF(AD582=1,"Less Suitable",IF(AD582=2,"Moderatly Suitable",IF(AD582=3,"Highly Suitable","Very Highly Suitable")))</f>
        <v>Moderatly Suitable</v>
      </c>
      <c r="AF582" s="15">
        <f t="shared" ref="AF582:AF613" si="262">_xlfn.PERCENTRANK.INC(AC:AC,AC582)</f>
        <v>0.13400000000000001</v>
      </c>
      <c r="AG582" t="str">
        <f t="shared" ref="AG582:AG613" si="263">IF(AF582&gt;0.8, "Very High", IF(AND(AF582&lt;=0.8,AF582&gt;0.6), "High", IF(AND(AF582&lt;=0.6, AF582&gt;0.4),"Moderate",IF(AND(AF582&lt;=0.4, AF582&gt;0.2),"Low", "Very Low"))))</f>
        <v>Very Low</v>
      </c>
    </row>
    <row r="583" spans="1:33" x14ac:dyDescent="0.25">
      <c r="A583" t="str">
        <f>INDEX(Aquifer!A:A,MATCH(B583,Aquifer!C:C,0))</f>
        <v>meghalaya</v>
      </c>
      <c r="B583" s="19" t="s">
        <v>78</v>
      </c>
      <c r="C583" s="13">
        <v>4.46</v>
      </c>
      <c r="D583" s="7">
        <f>INDEX(Aquifer!L:L,MATCH(B583,Aquifer!C:C,0))*100</f>
        <v>122.19249478804726</v>
      </c>
      <c r="E583" s="7">
        <v>50.6</v>
      </c>
      <c r="F583" s="7">
        <v>31.700192724644666</v>
      </c>
      <c r="G583" s="1">
        <v>45.51</v>
      </c>
      <c r="H583" s="8">
        <v>0</v>
      </c>
      <c r="I583" s="8">
        <f>INDEX(Aquifer!H:H,MATCH(B583,Aquifer!C:C,0))</f>
        <v>22.42</v>
      </c>
      <c r="J583" s="8">
        <f>INDEX(surface_water_body!E:E,MATCH(B583,surface_water_body!A:A,0))</f>
        <v>0.47702086514062353</v>
      </c>
      <c r="K583" s="8">
        <f>INDEX(Aquifer!J:J,MATCH(B583,Aquifer!C:C,0))*100</f>
        <v>33.239013685973326</v>
      </c>
      <c r="L583" s="8">
        <f>(INDEX(Tariff!D:D,MATCH(Adaptation!A583,Tariff!A:A,0)))*100</f>
        <v>110.00000000000001</v>
      </c>
      <c r="N583" s="8">
        <v>3.9248535085954965</v>
      </c>
      <c r="O583" s="1">
        <v>72.760000000000005</v>
      </c>
      <c r="Q583">
        <f t="shared" si="250"/>
        <v>2</v>
      </c>
      <c r="R583">
        <f t="shared" si="251"/>
        <v>1</v>
      </c>
      <c r="S583">
        <f t="shared" si="252"/>
        <v>3</v>
      </c>
      <c r="T583">
        <f t="shared" si="253"/>
        <v>2</v>
      </c>
      <c r="U583">
        <f t="shared" si="254"/>
        <v>2</v>
      </c>
      <c r="V583">
        <f t="shared" si="255"/>
        <v>4</v>
      </c>
      <c r="W583">
        <f t="shared" si="247"/>
        <v>4</v>
      </c>
      <c r="X583">
        <f t="shared" si="248"/>
        <v>1</v>
      </c>
      <c r="Y583">
        <f t="shared" si="256"/>
        <v>2</v>
      </c>
      <c r="Z583">
        <f t="shared" si="249"/>
        <v>2</v>
      </c>
      <c r="AA583">
        <f t="shared" si="257"/>
        <v>1</v>
      </c>
      <c r="AB583">
        <f t="shared" si="258"/>
        <v>3</v>
      </c>
      <c r="AC583">
        <f t="shared" si="259"/>
        <v>2.2491000000000003</v>
      </c>
      <c r="AD583">
        <f t="shared" si="260"/>
        <v>2</v>
      </c>
      <c r="AE583" t="str">
        <f t="shared" si="261"/>
        <v>Moderatly Suitable</v>
      </c>
      <c r="AF583" s="15">
        <f t="shared" si="262"/>
        <v>0.28899999999999998</v>
      </c>
      <c r="AG583" t="str">
        <f t="shared" si="263"/>
        <v>Low</v>
      </c>
    </row>
    <row r="584" spans="1:33" x14ac:dyDescent="0.25">
      <c r="A584" t="str">
        <f>INDEX(Aquifer!A:A,MATCH(B584,Aquifer!C:C,0))</f>
        <v>meghalaya</v>
      </c>
      <c r="B584" s="19" t="s">
        <v>52</v>
      </c>
      <c r="C584" s="13">
        <v>4.3</v>
      </c>
      <c r="D584" s="7">
        <f>INDEX(Aquifer!L:L,MATCH(B584,Aquifer!C:C,0))*100</f>
        <v>128.03812549642572</v>
      </c>
      <c r="E584" s="7">
        <v>44.7</v>
      </c>
      <c r="F584" s="7">
        <v>28.234212139791541</v>
      </c>
      <c r="G584" s="1">
        <v>7.4399999999999995</v>
      </c>
      <c r="H584" s="8">
        <v>0</v>
      </c>
      <c r="I584" s="8">
        <f>INDEX(Aquifer!H:H,MATCH(B584,Aquifer!C:C,0))</f>
        <v>1.02</v>
      </c>
      <c r="J584" s="8">
        <f>INDEX(surface_water_body!E:E,MATCH(B584,surface_water_body!A:A,0))</f>
        <v>0.69476564792427686</v>
      </c>
      <c r="K584" s="8">
        <f>INDEX(Aquifer!J:J,MATCH(B584,Aquifer!C:C,0))*100</f>
        <v>5.5512687669481249</v>
      </c>
      <c r="L584" s="8">
        <f>(INDEX(Tariff!D:D,MATCH(Adaptation!A584,Tariff!A:A,0)))*100</f>
        <v>167</v>
      </c>
      <c r="N584" s="8">
        <v>1.9026349534948537</v>
      </c>
      <c r="O584" s="1">
        <v>88.25</v>
      </c>
      <c r="Q584">
        <f t="shared" si="250"/>
        <v>2</v>
      </c>
      <c r="R584">
        <f t="shared" si="251"/>
        <v>1</v>
      </c>
      <c r="S584">
        <f t="shared" si="252"/>
        <v>2</v>
      </c>
      <c r="T584">
        <f t="shared" si="253"/>
        <v>1</v>
      </c>
      <c r="U584">
        <f t="shared" si="254"/>
        <v>1</v>
      </c>
      <c r="V584">
        <f t="shared" si="255"/>
        <v>4</v>
      </c>
      <c r="W584">
        <f t="shared" si="247"/>
        <v>4</v>
      </c>
      <c r="X584">
        <f t="shared" si="248"/>
        <v>1</v>
      </c>
      <c r="Y584">
        <f t="shared" si="256"/>
        <v>1</v>
      </c>
      <c r="Z584">
        <f t="shared" si="249"/>
        <v>3</v>
      </c>
      <c r="AA584">
        <f t="shared" si="257"/>
        <v>1</v>
      </c>
      <c r="AB584">
        <f t="shared" si="258"/>
        <v>4</v>
      </c>
      <c r="AC584">
        <f t="shared" si="259"/>
        <v>2.0824999999999996</v>
      </c>
      <c r="AD584">
        <f t="shared" si="260"/>
        <v>2</v>
      </c>
      <c r="AE584" t="str">
        <f t="shared" si="261"/>
        <v>Moderatly Suitable</v>
      </c>
      <c r="AF584" s="15">
        <f t="shared" si="262"/>
        <v>0.11799999999999999</v>
      </c>
      <c r="AG584" t="str">
        <f t="shared" si="263"/>
        <v>Very Low</v>
      </c>
    </row>
    <row r="585" spans="1:33" x14ac:dyDescent="0.25">
      <c r="A585" t="str">
        <f>INDEX(Aquifer!A:A,MATCH(B585,Aquifer!C:C,0))</f>
        <v>andhra pradesh</v>
      </c>
      <c r="B585" s="19" t="s">
        <v>301</v>
      </c>
      <c r="C585" s="12">
        <v>5.0508627413877001</v>
      </c>
      <c r="D585" s="7">
        <f>INDEX(Aquifer!L:L,MATCH(B585,Aquifer!C:C,0))*100</f>
        <v>139.78896531121748</v>
      </c>
      <c r="E585" s="7">
        <v>52.8</v>
      </c>
      <c r="F585" s="7">
        <v>55.371403078295778</v>
      </c>
      <c r="G585" s="1">
        <v>19.75</v>
      </c>
      <c r="H585" s="8">
        <v>55.000000000000007</v>
      </c>
      <c r="I585" s="8">
        <f>INDEX(Aquifer!H:H,MATCH(B585,Aquifer!C:C,0))</f>
        <v>33.33</v>
      </c>
      <c r="J585" s="8">
        <f>INDEX(surface_water_body!E:E,MATCH(B585,surface_water_body!A:A,0))</f>
        <v>7.2871897986476446</v>
      </c>
      <c r="K585" s="8">
        <f>INDEX(Aquifer!J:J,MATCH(B585,Aquifer!C:C,0))*100</f>
        <v>48.210449432230256</v>
      </c>
      <c r="L585" s="8">
        <f>(INDEX(Tariff!D:D,MATCH(Adaptation!A585,Tariff!A:A,0)))*100</f>
        <v>0</v>
      </c>
      <c r="N585" s="8">
        <v>4.0999999999999996</v>
      </c>
      <c r="O585" s="1">
        <v>96.76</v>
      </c>
      <c r="Q585">
        <f t="shared" si="250"/>
        <v>3</v>
      </c>
      <c r="R585">
        <f t="shared" si="251"/>
        <v>1</v>
      </c>
      <c r="S585">
        <f t="shared" si="252"/>
        <v>3</v>
      </c>
      <c r="T585">
        <f t="shared" si="253"/>
        <v>3</v>
      </c>
      <c r="U585">
        <f t="shared" si="254"/>
        <v>1</v>
      </c>
      <c r="V585">
        <f t="shared" si="255"/>
        <v>2</v>
      </c>
      <c r="W585">
        <f t="shared" si="247"/>
        <v>4</v>
      </c>
      <c r="X585">
        <f t="shared" si="248"/>
        <v>4</v>
      </c>
      <c r="Y585">
        <f t="shared" si="256"/>
        <v>2</v>
      </c>
      <c r="Z585">
        <f t="shared" si="249"/>
        <v>1</v>
      </c>
      <c r="AA585">
        <f t="shared" si="257"/>
        <v>1</v>
      </c>
      <c r="AB585">
        <f t="shared" si="258"/>
        <v>4</v>
      </c>
      <c r="AC585">
        <f t="shared" si="259"/>
        <v>2.4157000000000002</v>
      </c>
      <c r="AD585">
        <f t="shared" si="260"/>
        <v>2</v>
      </c>
      <c r="AE585" t="str">
        <f t="shared" si="261"/>
        <v>Moderatly Suitable</v>
      </c>
      <c r="AF585" s="15">
        <f t="shared" si="262"/>
        <v>0.41199999999999998</v>
      </c>
      <c r="AG585" t="str">
        <f t="shared" si="263"/>
        <v>Moderate</v>
      </c>
    </row>
    <row r="586" spans="1:33" x14ac:dyDescent="0.25">
      <c r="A586" t="str">
        <f>INDEX(Aquifer!A:A,MATCH(B586,Aquifer!C:C,0))</f>
        <v>jammu and kashmir</v>
      </c>
      <c r="B586" s="19" t="s">
        <v>462</v>
      </c>
      <c r="C586" s="12">
        <v>4.4442523039337001</v>
      </c>
      <c r="D586" s="7">
        <f>INDEX(Aquifer!L:L,MATCH(B586,Aquifer!C:C,0))*100</f>
        <v>132.99886941775014</v>
      </c>
      <c r="E586" s="7">
        <v>70.599999999999994</v>
      </c>
      <c r="F586" s="7">
        <v>48.39833575753476</v>
      </c>
      <c r="G586" s="1">
        <v>0.82000000000000006</v>
      </c>
      <c r="H586" s="8">
        <v>0</v>
      </c>
      <c r="I586" s="8">
        <f>INDEX(Aquifer!H:H,MATCH(B586,Aquifer!C:C,0))</f>
        <v>78.209999999999994</v>
      </c>
      <c r="J586" s="8">
        <f>INDEX(surface_water_body!E:E,MATCH(B586,surface_water_body!A:A,0))</f>
        <v>6.4932996669445333E-5</v>
      </c>
      <c r="K586" s="8">
        <f>INDEX(Aquifer!J:J,MATCH(B586,Aquifer!C:C,0))*100</f>
        <v>60.463129112193457</v>
      </c>
      <c r="L586" s="8">
        <f>(INDEX(Tariff!D:D,MATCH(Adaptation!A586,Tariff!A:A,0)))*100</f>
        <v>0</v>
      </c>
      <c r="N586" s="8">
        <v>7.4</v>
      </c>
      <c r="O586" s="1">
        <v>98.759999999999991</v>
      </c>
      <c r="Q586">
        <f t="shared" si="250"/>
        <v>2</v>
      </c>
      <c r="R586">
        <f t="shared" si="251"/>
        <v>1</v>
      </c>
      <c r="S586">
        <f t="shared" si="252"/>
        <v>3</v>
      </c>
      <c r="T586">
        <f t="shared" si="253"/>
        <v>3</v>
      </c>
      <c r="U586">
        <f t="shared" si="254"/>
        <v>1</v>
      </c>
      <c r="V586">
        <f t="shared" si="255"/>
        <v>4</v>
      </c>
      <c r="W586">
        <f t="shared" si="247"/>
        <v>2</v>
      </c>
      <c r="X586">
        <f t="shared" si="248"/>
        <v>1</v>
      </c>
      <c r="Y586">
        <f t="shared" si="256"/>
        <v>3</v>
      </c>
      <c r="Z586">
        <f t="shared" si="249"/>
        <v>1</v>
      </c>
      <c r="AA586">
        <f t="shared" si="257"/>
        <v>2</v>
      </c>
      <c r="AB586">
        <f t="shared" si="258"/>
        <v>4</v>
      </c>
      <c r="AC586">
        <f t="shared" si="259"/>
        <v>2.2490999999999999</v>
      </c>
      <c r="AD586">
        <f t="shared" si="260"/>
        <v>2</v>
      </c>
      <c r="AE586" t="str">
        <f t="shared" si="261"/>
        <v>Moderatly Suitable</v>
      </c>
      <c r="AF586" s="15">
        <f t="shared" si="262"/>
        <v>0.25</v>
      </c>
      <c r="AG586" t="str">
        <f t="shared" si="263"/>
        <v>Low</v>
      </c>
    </row>
    <row r="587" spans="1:33" x14ac:dyDescent="0.25">
      <c r="A587" t="str">
        <f>INDEX(Aquifer!A:A,MATCH(B587,Aquifer!C:C,0))</f>
        <v>odisha</v>
      </c>
      <c r="B587" s="19" t="s">
        <v>530</v>
      </c>
      <c r="C587" s="13">
        <v>5.0999999999999996</v>
      </c>
      <c r="D587" s="7">
        <f>INDEX(Aquifer!L:L,MATCH(B587,Aquifer!C:C,0))*100</f>
        <v>135.7853120881754</v>
      </c>
      <c r="E587" s="7">
        <v>59.6</v>
      </c>
      <c r="F587" s="7">
        <v>36.684475718877593</v>
      </c>
      <c r="G587" s="1">
        <v>11</v>
      </c>
      <c r="H587" s="8">
        <v>83</v>
      </c>
      <c r="I587" s="8">
        <f>INDEX(Aquifer!H:H,MATCH(B587,Aquifer!C:C,0))</f>
        <v>48.78</v>
      </c>
      <c r="J587" s="8">
        <f>INDEX(surface_water_body!E:E,MATCH(B587,surface_water_body!A:A,0))</f>
        <v>0.46037975120405478</v>
      </c>
      <c r="K587" s="8">
        <f>INDEX(Aquifer!J:J,MATCH(B587,Aquifer!C:C,0))*100</f>
        <v>53.675004822840975</v>
      </c>
      <c r="L587" s="8">
        <f>(INDEX(Tariff!D:D,MATCH(Adaptation!A587,Tariff!A:A,0)))*100</f>
        <v>235</v>
      </c>
      <c r="N587" s="8">
        <v>3.81</v>
      </c>
      <c r="O587" s="1">
        <v>89.03</v>
      </c>
      <c r="Q587">
        <f t="shared" si="250"/>
        <v>3</v>
      </c>
      <c r="R587">
        <f t="shared" si="251"/>
        <v>1</v>
      </c>
      <c r="S587">
        <f t="shared" si="252"/>
        <v>3</v>
      </c>
      <c r="T587">
        <f t="shared" si="253"/>
        <v>2</v>
      </c>
      <c r="U587">
        <f t="shared" si="254"/>
        <v>1</v>
      </c>
      <c r="V587">
        <f t="shared" si="255"/>
        <v>1</v>
      </c>
      <c r="W587">
        <f t="shared" si="247"/>
        <v>4</v>
      </c>
      <c r="X587">
        <f t="shared" si="248"/>
        <v>1</v>
      </c>
      <c r="Y587">
        <f t="shared" si="256"/>
        <v>3</v>
      </c>
      <c r="Z587">
        <f t="shared" si="249"/>
        <v>3</v>
      </c>
      <c r="AA587">
        <f t="shared" si="257"/>
        <v>1</v>
      </c>
      <c r="AB587">
        <f t="shared" si="258"/>
        <v>4</v>
      </c>
      <c r="AC587">
        <f t="shared" si="259"/>
        <v>2.2490999999999999</v>
      </c>
      <c r="AD587">
        <f t="shared" si="260"/>
        <v>2</v>
      </c>
      <c r="AE587" t="str">
        <f t="shared" si="261"/>
        <v>Moderatly Suitable</v>
      </c>
      <c r="AF587" s="15">
        <f t="shared" si="262"/>
        <v>0.25</v>
      </c>
      <c r="AG587" t="str">
        <f t="shared" si="263"/>
        <v>Low</v>
      </c>
    </row>
    <row r="588" spans="1:33" x14ac:dyDescent="0.25">
      <c r="A588" t="str">
        <f>INDEX(Aquifer!A:A,MATCH(B588,Aquifer!C:C,0))</f>
        <v>chhattisgarh</v>
      </c>
      <c r="B588" s="19" t="s">
        <v>542</v>
      </c>
      <c r="C588" s="13">
        <v>5.13</v>
      </c>
      <c r="D588" s="7">
        <f>INDEX(Aquifer!L:L,MATCH(B588,Aquifer!C:C,0))*100</f>
        <v>100.5735265139337</v>
      </c>
      <c r="E588" s="7">
        <v>1</v>
      </c>
      <c r="F588" s="7">
        <v>45.215498180086392</v>
      </c>
      <c r="G588" s="1">
        <v>36.449999999999996</v>
      </c>
      <c r="H588" s="8">
        <v>92</v>
      </c>
      <c r="I588" s="8">
        <f>INDEX(Aquifer!H:H,MATCH(B588,Aquifer!C:C,0))</f>
        <v>4.12</v>
      </c>
      <c r="J588" s="8">
        <f>INDEX(surface_water_body!E:E,MATCH(B588,surface_water_body!A:A,0))</f>
        <v>1.631350927520646E-3</v>
      </c>
      <c r="K588" s="8">
        <f>INDEX(Aquifer!J:J,MATCH(B588,Aquifer!C:C,0))*100</f>
        <v>16.612710090367933</v>
      </c>
      <c r="L588" s="8">
        <f>(INDEX(Tariff!D:D,MATCH(Adaptation!A588,Tariff!A:A,0)))*100</f>
        <v>459.99999999999994</v>
      </c>
      <c r="N588" s="8">
        <v>5.152473644361641</v>
      </c>
      <c r="O588" s="1">
        <v>46.18</v>
      </c>
      <c r="Q588">
        <f t="shared" si="250"/>
        <v>3</v>
      </c>
      <c r="R588">
        <f t="shared" si="251"/>
        <v>1</v>
      </c>
      <c r="S588">
        <f t="shared" si="252"/>
        <v>1</v>
      </c>
      <c r="T588">
        <f t="shared" si="253"/>
        <v>2</v>
      </c>
      <c r="U588">
        <f t="shared" si="254"/>
        <v>2</v>
      </c>
      <c r="V588">
        <f t="shared" si="255"/>
        <v>1</v>
      </c>
      <c r="W588">
        <f t="shared" si="247"/>
        <v>4</v>
      </c>
      <c r="X588">
        <f t="shared" si="248"/>
        <v>1</v>
      </c>
      <c r="Y588">
        <f t="shared" si="256"/>
        <v>1</v>
      </c>
      <c r="Z588">
        <f t="shared" si="249"/>
        <v>4</v>
      </c>
      <c r="AA588">
        <f t="shared" si="257"/>
        <v>2</v>
      </c>
      <c r="AB588">
        <f t="shared" si="258"/>
        <v>2</v>
      </c>
      <c r="AC588">
        <f t="shared" si="259"/>
        <v>1.9992000000000001</v>
      </c>
      <c r="AD588">
        <f t="shared" si="260"/>
        <v>2</v>
      </c>
      <c r="AE588" t="str">
        <f t="shared" si="261"/>
        <v>Moderatly Suitable</v>
      </c>
      <c r="AF588" s="15">
        <f t="shared" si="262"/>
        <v>0.10199999999999999</v>
      </c>
      <c r="AG588" t="str">
        <f t="shared" si="263"/>
        <v>Very Low</v>
      </c>
    </row>
    <row r="589" spans="1:33" x14ac:dyDescent="0.25">
      <c r="A589" t="str">
        <f>INDEX(Aquifer!A:A,MATCH(B589,Aquifer!C:C,0))</f>
        <v>tamil nadu</v>
      </c>
      <c r="B589" s="19" t="s">
        <v>527</v>
      </c>
      <c r="C589" s="12">
        <v>5.4970776470876999</v>
      </c>
      <c r="D589" s="7">
        <f>INDEX(Aquifer!L:L,MATCH(B589,Aquifer!C:C,0))*100</f>
        <v>104.44884930515424</v>
      </c>
      <c r="E589" s="7">
        <v>43.5</v>
      </c>
      <c r="F589" s="7">
        <v>62.60628034688208</v>
      </c>
      <c r="G589" s="1">
        <v>13.41</v>
      </c>
      <c r="H589" s="8">
        <v>91</v>
      </c>
      <c r="I589" s="8">
        <f>INDEX(Aquifer!H:H,MATCH(B589,Aquifer!C:C,0))</f>
        <v>6.54</v>
      </c>
      <c r="J589" s="8">
        <f>INDEX(surface_water_body!E:E,MATCH(B589,surface_water_body!A:A,0))</f>
        <v>6.461451565757427</v>
      </c>
      <c r="K589" s="8">
        <f>INDEX(Aquifer!J:J,MATCH(B589,Aquifer!C:C,0))*100</f>
        <v>45.273463958313464</v>
      </c>
      <c r="L589" s="8">
        <f>(INDEX(Tariff!D:D,MATCH(Adaptation!A502,Tariff!A:A,0)))*100</f>
        <v>167</v>
      </c>
      <c r="N589" s="8">
        <v>5.7</v>
      </c>
      <c r="O589" s="1">
        <v>94.204305760000011</v>
      </c>
      <c r="Q589">
        <f t="shared" si="250"/>
        <v>4</v>
      </c>
      <c r="R589">
        <f t="shared" si="251"/>
        <v>1</v>
      </c>
      <c r="S589">
        <f t="shared" si="252"/>
        <v>2</v>
      </c>
      <c r="T589">
        <f t="shared" si="253"/>
        <v>3</v>
      </c>
      <c r="U589">
        <f t="shared" si="254"/>
        <v>1</v>
      </c>
      <c r="V589">
        <f t="shared" si="255"/>
        <v>1</v>
      </c>
      <c r="W589">
        <f t="shared" si="247"/>
        <v>4</v>
      </c>
      <c r="X589">
        <f t="shared" si="248"/>
        <v>4</v>
      </c>
      <c r="Y589">
        <f t="shared" si="256"/>
        <v>2</v>
      </c>
      <c r="Z589">
        <f t="shared" si="249"/>
        <v>3</v>
      </c>
      <c r="AA589">
        <f t="shared" si="257"/>
        <v>2</v>
      </c>
      <c r="AB589">
        <f t="shared" si="258"/>
        <v>4</v>
      </c>
      <c r="AC589">
        <f t="shared" si="259"/>
        <v>2.5823</v>
      </c>
      <c r="AD589">
        <f t="shared" si="260"/>
        <v>3</v>
      </c>
      <c r="AE589" t="str">
        <f t="shared" si="261"/>
        <v>Highly Suitable</v>
      </c>
      <c r="AF589" s="15">
        <f t="shared" si="262"/>
        <v>0.61599999999999999</v>
      </c>
      <c r="AG589" t="str">
        <f t="shared" si="263"/>
        <v>High</v>
      </c>
    </row>
    <row r="590" spans="1:33" x14ac:dyDescent="0.25">
      <c r="A590" t="str">
        <f>INDEX(Aquifer!A:A,MATCH(B590,Aquifer!C:C,0))</f>
        <v>odisha</v>
      </c>
      <c r="B590" s="19" t="s">
        <v>38</v>
      </c>
      <c r="C590" s="12">
        <v>5.0876473470918997</v>
      </c>
      <c r="D590" s="7">
        <f>INDEX(Aquifer!L:L,MATCH(B590,Aquifer!C:C,0))*100</f>
        <v>104.78648839390161</v>
      </c>
      <c r="E590" s="7">
        <v>5.0999999999999996</v>
      </c>
      <c r="F590" s="7">
        <v>34.208638919094</v>
      </c>
      <c r="G590" s="1">
        <v>35.03</v>
      </c>
      <c r="H590" s="8">
        <v>41</v>
      </c>
      <c r="I590" s="8">
        <f>INDEX(Aquifer!H:H,MATCH(B590,Aquifer!C:C,0))</f>
        <v>41.22</v>
      </c>
      <c r="J590" s="8">
        <f>INDEX(surface_water_body!E:E,MATCH(B590,surface_water_body!A:A,0))</f>
        <v>6.3402749435474748E-2</v>
      </c>
      <c r="K590" s="8">
        <f>INDEX(Aquifer!J:J,MATCH(B590,Aquifer!C:C,0))*100</f>
        <v>28.900766686038715</v>
      </c>
      <c r="L590" s="8">
        <f>(INDEX(Tariff!D:D,MATCH(Adaptation!A590,Tariff!A:A,0)))*100</f>
        <v>60</v>
      </c>
      <c r="N590" s="8">
        <v>4.8</v>
      </c>
      <c r="O590" s="1">
        <v>91.63</v>
      </c>
      <c r="Q590">
        <f t="shared" si="250"/>
        <v>3</v>
      </c>
      <c r="R590">
        <f t="shared" si="251"/>
        <v>1</v>
      </c>
      <c r="S590">
        <f t="shared" si="252"/>
        <v>1</v>
      </c>
      <c r="T590">
        <f t="shared" si="253"/>
        <v>2</v>
      </c>
      <c r="U590">
        <f t="shared" si="254"/>
        <v>2</v>
      </c>
      <c r="V590">
        <f t="shared" si="255"/>
        <v>3</v>
      </c>
      <c r="W590">
        <f t="shared" si="247"/>
        <v>4</v>
      </c>
      <c r="X590">
        <f t="shared" si="248"/>
        <v>1</v>
      </c>
      <c r="Y590">
        <f t="shared" si="256"/>
        <v>2</v>
      </c>
      <c r="Z590">
        <f t="shared" si="249"/>
        <v>1</v>
      </c>
      <c r="AA590">
        <f t="shared" si="257"/>
        <v>1</v>
      </c>
      <c r="AB590">
        <f t="shared" si="258"/>
        <v>4</v>
      </c>
      <c r="AC590">
        <f t="shared" si="259"/>
        <v>2.0825</v>
      </c>
      <c r="AD590">
        <f t="shared" si="260"/>
        <v>2</v>
      </c>
      <c r="AE590" t="str">
        <f t="shared" si="261"/>
        <v>Moderatly Suitable</v>
      </c>
      <c r="AF590" s="15">
        <f t="shared" si="262"/>
        <v>0.13400000000000001</v>
      </c>
      <c r="AG590" t="str">
        <f t="shared" si="263"/>
        <v>Very Low</v>
      </c>
    </row>
    <row r="591" spans="1:33" x14ac:dyDescent="0.25">
      <c r="A591" t="str">
        <f>INDEX(Aquifer!A:A,MATCH(B591,Aquifer!C:C,0))</f>
        <v>tamil nadu</v>
      </c>
      <c r="B591" s="19" t="s">
        <v>585</v>
      </c>
      <c r="C591" s="12">
        <v>5.4101269678186004</v>
      </c>
      <c r="D591" s="7">
        <f>INDEX(Aquifer!L:L,MATCH(B591,Aquifer!C:C,0))*100</f>
        <v>146.06314170063271</v>
      </c>
      <c r="E591" s="7">
        <v>43.1</v>
      </c>
      <c r="F591" s="7">
        <v>62.748664317380921</v>
      </c>
      <c r="G591" s="1">
        <v>80.849999999999994</v>
      </c>
      <c r="H591" s="8">
        <v>71</v>
      </c>
      <c r="I591" s="8">
        <f>INDEX(Aquifer!H:H,MATCH(B591,Aquifer!C:C,0))</f>
        <v>135.63999999999999</v>
      </c>
      <c r="J591" s="8">
        <f>INDEX(surface_water_body!E:E,MATCH(B591,surface_water_body!A:A,0))</f>
        <v>0.27993057308945246</v>
      </c>
      <c r="K591" s="8">
        <f>INDEX(Aquifer!J:J,MATCH(B591,Aquifer!C:C,0))*100</f>
        <v>40.958830422838261</v>
      </c>
      <c r="L591" s="8">
        <f>(INDEX(Tariff!D:D,MATCH(Adaptation!A526,Tariff!A:A,0)))*100</f>
        <v>235</v>
      </c>
      <c r="N591" s="8">
        <v>10.210000000000001</v>
      </c>
      <c r="O591" s="1">
        <v>92.854039169999993</v>
      </c>
      <c r="Q591">
        <f t="shared" si="250"/>
        <v>4</v>
      </c>
      <c r="R591">
        <f t="shared" si="251"/>
        <v>2</v>
      </c>
      <c r="S591">
        <f t="shared" si="252"/>
        <v>2</v>
      </c>
      <c r="T591">
        <f t="shared" si="253"/>
        <v>3</v>
      </c>
      <c r="U591">
        <f t="shared" si="254"/>
        <v>4</v>
      </c>
      <c r="V591">
        <f t="shared" si="255"/>
        <v>2</v>
      </c>
      <c r="W591">
        <f t="shared" si="247"/>
        <v>1</v>
      </c>
      <c r="X591">
        <f t="shared" si="248"/>
        <v>1</v>
      </c>
      <c r="Y591">
        <f t="shared" si="256"/>
        <v>2</v>
      </c>
      <c r="Z591">
        <f t="shared" si="249"/>
        <v>3</v>
      </c>
      <c r="AA591">
        <f t="shared" si="257"/>
        <v>3</v>
      </c>
      <c r="AB591">
        <f t="shared" si="258"/>
        <v>4</v>
      </c>
      <c r="AC591">
        <f t="shared" si="259"/>
        <v>2.5823</v>
      </c>
      <c r="AD591">
        <f t="shared" si="260"/>
        <v>3</v>
      </c>
      <c r="AE591" t="str">
        <f t="shared" si="261"/>
        <v>Highly Suitable</v>
      </c>
      <c r="AF591" s="15">
        <f t="shared" si="262"/>
        <v>0.61599999999999999</v>
      </c>
      <c r="AG591" t="str">
        <f t="shared" si="263"/>
        <v>High</v>
      </c>
    </row>
    <row r="592" spans="1:33" x14ac:dyDescent="0.25">
      <c r="A592" t="str">
        <f>INDEX(Aquifer!A:A,MATCH(B592,Aquifer!C:C,0))</f>
        <v>chhattisgarh</v>
      </c>
      <c r="B592" s="19" t="s">
        <v>427</v>
      </c>
      <c r="C592" s="13">
        <v>5.14</v>
      </c>
      <c r="D592" s="7">
        <f>INDEX(Aquifer!L:L,MATCH(B592,Aquifer!C:C,0))*100</f>
        <v>109.45463862664329</v>
      </c>
      <c r="E592" s="7">
        <v>10.199999999999999</v>
      </c>
      <c r="F592" s="7">
        <v>43.85692451806932</v>
      </c>
      <c r="G592" s="1">
        <v>26.68</v>
      </c>
      <c r="H592" s="8">
        <v>100</v>
      </c>
      <c r="I592" s="8">
        <f>INDEX(Aquifer!H:H,MATCH(B592,Aquifer!C:C,0))</f>
        <v>66.38</v>
      </c>
      <c r="J592" s="8">
        <f>INDEX(surface_water_body!E:E,MATCH(B592,surface_water_body!A:A,0))</f>
        <v>1.7065180562845721E-2</v>
      </c>
      <c r="K592" s="8">
        <f>INDEX(Aquifer!J:J,MATCH(B592,Aquifer!C:C,0))*100</f>
        <v>30.464987810882537</v>
      </c>
      <c r="L592" s="8">
        <f>(INDEX(Tariff!D:D,MATCH(Adaptation!A592,Tariff!A:A,0)))*100</f>
        <v>135</v>
      </c>
      <c r="N592" s="8">
        <v>7.4451745463446981</v>
      </c>
      <c r="O592" s="1">
        <v>80.95</v>
      </c>
      <c r="Q592">
        <f t="shared" si="250"/>
        <v>3</v>
      </c>
      <c r="R592">
        <f t="shared" si="251"/>
        <v>1</v>
      </c>
      <c r="S592">
        <f t="shared" si="252"/>
        <v>1</v>
      </c>
      <c r="T592">
        <f t="shared" si="253"/>
        <v>2</v>
      </c>
      <c r="U592">
        <f t="shared" si="254"/>
        <v>2</v>
      </c>
      <c r="V592">
        <f t="shared" si="255"/>
        <v>1</v>
      </c>
      <c r="W592">
        <f t="shared" si="247"/>
        <v>3</v>
      </c>
      <c r="X592">
        <f t="shared" si="248"/>
        <v>1</v>
      </c>
      <c r="Y592">
        <f t="shared" si="256"/>
        <v>2</v>
      </c>
      <c r="Z592">
        <f t="shared" si="249"/>
        <v>2</v>
      </c>
      <c r="AA592">
        <f t="shared" si="257"/>
        <v>2</v>
      </c>
      <c r="AB592">
        <f t="shared" si="258"/>
        <v>4</v>
      </c>
      <c r="AC592">
        <f t="shared" si="259"/>
        <v>1.9992000000000003</v>
      </c>
      <c r="AD592">
        <f t="shared" si="260"/>
        <v>2</v>
      </c>
      <c r="AE592" t="str">
        <f t="shared" si="261"/>
        <v>Moderatly Suitable</v>
      </c>
      <c r="AF592" s="15">
        <f t="shared" si="262"/>
        <v>0.115</v>
      </c>
      <c r="AG592" t="str">
        <f t="shared" si="263"/>
        <v>Very Low</v>
      </c>
    </row>
    <row r="593" spans="1:33" x14ac:dyDescent="0.25">
      <c r="A593" t="str">
        <f>INDEX(Aquifer!A:A,MATCH(B593,Aquifer!C:C,0))</f>
        <v>gujarat</v>
      </c>
      <c r="B593" s="19" t="s">
        <v>126</v>
      </c>
      <c r="C593" s="12">
        <v>5.3322785930703001</v>
      </c>
      <c r="D593" s="7">
        <f>INDEX(Aquifer!L:L,MATCH(B593,Aquifer!C:C,0))*100</f>
        <v>109.78970533178709</v>
      </c>
      <c r="E593" s="7">
        <v>76.900000000000006</v>
      </c>
      <c r="F593" s="7">
        <v>81.886702634084401</v>
      </c>
      <c r="G593" s="1">
        <v>36.39</v>
      </c>
      <c r="H593" s="8">
        <v>100</v>
      </c>
      <c r="I593" s="8">
        <f>INDEX(Aquifer!H:H,MATCH(B593,Aquifer!C:C,0))</f>
        <v>39.9</v>
      </c>
      <c r="J593" s="8">
        <f>INDEX(surface_water_body!E:E,MATCH(B593,surface_water_body!A:A,0))</f>
        <v>0.60433550352673848</v>
      </c>
      <c r="K593" s="8">
        <f>INDEX(Aquifer!J:J,MATCH(B593,Aquifer!C:C,0))*100</f>
        <v>50.471006811624932</v>
      </c>
      <c r="L593" s="8">
        <f>(INDEX(Tariff!D:D,MATCH(Adaptation!A593,Tariff!A:A,0)))*100</f>
        <v>60</v>
      </c>
      <c r="N593" s="8">
        <v>6.8</v>
      </c>
      <c r="O593" s="1">
        <v>72.56</v>
      </c>
      <c r="Q593">
        <f t="shared" si="250"/>
        <v>4</v>
      </c>
      <c r="R593">
        <f t="shared" si="251"/>
        <v>1</v>
      </c>
      <c r="S593">
        <f t="shared" si="252"/>
        <v>4</v>
      </c>
      <c r="T593">
        <f t="shared" si="253"/>
        <v>4</v>
      </c>
      <c r="U593">
        <f t="shared" si="254"/>
        <v>2</v>
      </c>
      <c r="V593">
        <f t="shared" si="255"/>
        <v>1</v>
      </c>
      <c r="W593">
        <f t="shared" si="247"/>
        <v>4</v>
      </c>
      <c r="X593">
        <f t="shared" si="248"/>
        <v>1</v>
      </c>
      <c r="Y593">
        <f t="shared" si="256"/>
        <v>3</v>
      </c>
      <c r="Z593">
        <f t="shared" si="249"/>
        <v>1</v>
      </c>
      <c r="AA593">
        <f t="shared" si="257"/>
        <v>2</v>
      </c>
      <c r="AB593">
        <f t="shared" si="258"/>
        <v>3</v>
      </c>
      <c r="AC593">
        <f t="shared" si="259"/>
        <v>2.4989999999999997</v>
      </c>
      <c r="AD593">
        <f t="shared" si="260"/>
        <v>2</v>
      </c>
      <c r="AE593" t="str">
        <f t="shared" si="261"/>
        <v>Moderatly Suitable</v>
      </c>
      <c r="AF593" s="15">
        <f t="shared" si="262"/>
        <v>0.48599999999999999</v>
      </c>
      <c r="AG593" t="str">
        <f t="shared" si="263"/>
        <v>Moderate</v>
      </c>
    </row>
    <row r="594" spans="1:33" x14ac:dyDescent="0.25">
      <c r="A594" t="str">
        <f>INDEX(Aquifer!A:A,MATCH(B594,Aquifer!C:C,0))</f>
        <v>telangana</v>
      </c>
      <c r="B594" s="19" t="s">
        <v>164</v>
      </c>
      <c r="C594" s="12">
        <v>5.1654894319758</v>
      </c>
      <c r="D594" s="7">
        <f>INDEX(Aquifer!L:L,MATCH(B594,Aquifer!C:C,0))*100</f>
        <v>156.66692506746108</v>
      </c>
      <c r="E594" s="7">
        <v>68.599999999999994</v>
      </c>
      <c r="F594" s="7">
        <v>65.051853274438258</v>
      </c>
      <c r="G594" s="1">
        <v>38.590000000000003</v>
      </c>
      <c r="H594" s="8">
        <v>100</v>
      </c>
      <c r="I594" s="8">
        <f>INDEX(Aquifer!H:H,MATCH(B594,Aquifer!C:C,0))</f>
        <v>32.39</v>
      </c>
      <c r="J594" s="8">
        <f>INDEX(surface_water_body!E:E,MATCH(B594,surface_water_body!A:A,0))</f>
        <v>0.73890149009759365</v>
      </c>
      <c r="K594" s="8">
        <f>INDEX(Aquifer!J:J,MATCH(B594,Aquifer!C:C,0))*100</f>
        <v>60.452292593228997</v>
      </c>
      <c r="L594" s="8">
        <f>(INDEX(Tariff!D:D,MATCH(Adaptation!A317,Tariff!A:A,0)))*100</f>
        <v>155</v>
      </c>
      <c r="N594" s="8">
        <v>6.78</v>
      </c>
      <c r="O594" s="1">
        <v>87.244049309999994</v>
      </c>
      <c r="Q594">
        <f t="shared" si="250"/>
        <v>3</v>
      </c>
      <c r="R594">
        <f t="shared" si="251"/>
        <v>2</v>
      </c>
      <c r="S594">
        <f t="shared" si="252"/>
        <v>3</v>
      </c>
      <c r="T594">
        <f t="shared" si="253"/>
        <v>3</v>
      </c>
      <c r="U594">
        <f t="shared" si="254"/>
        <v>2</v>
      </c>
      <c r="V594">
        <f t="shared" si="255"/>
        <v>1</v>
      </c>
      <c r="W594">
        <f t="shared" si="247"/>
        <v>4</v>
      </c>
      <c r="X594">
        <f t="shared" si="248"/>
        <v>1</v>
      </c>
      <c r="Y594">
        <f t="shared" si="256"/>
        <v>3</v>
      </c>
      <c r="Z594">
        <f t="shared" si="249"/>
        <v>3</v>
      </c>
      <c r="AA594">
        <f t="shared" si="257"/>
        <v>2</v>
      </c>
      <c r="AB594">
        <f t="shared" si="258"/>
        <v>4</v>
      </c>
      <c r="AC594">
        <f t="shared" si="259"/>
        <v>2.5823</v>
      </c>
      <c r="AD594">
        <f t="shared" si="260"/>
        <v>3</v>
      </c>
      <c r="AE594" t="str">
        <f t="shared" si="261"/>
        <v>Highly Suitable</v>
      </c>
      <c r="AF594" s="15">
        <f t="shared" si="262"/>
        <v>0.61599999999999999</v>
      </c>
      <c r="AG594" t="str">
        <f t="shared" si="263"/>
        <v>High</v>
      </c>
    </row>
    <row r="595" spans="1:33" x14ac:dyDescent="0.25">
      <c r="A595" t="str">
        <f>INDEX(Aquifer!A:A,MATCH(B595,Aquifer!C:C,0))</f>
        <v>chhattisgarh</v>
      </c>
      <c r="B595" s="19" t="s">
        <v>259</v>
      </c>
      <c r="C595" s="12">
        <v>5.1871778905868</v>
      </c>
      <c r="D595" s="7">
        <f>INDEX(Aquifer!L:L,MATCH(B595,Aquifer!C:C,0))*100</f>
        <v>114.51244621598077</v>
      </c>
      <c r="E595" s="7">
        <v>11.1</v>
      </c>
      <c r="F595" s="7">
        <v>43.26685753776286</v>
      </c>
      <c r="G595" s="1">
        <v>29.270000000000003</v>
      </c>
      <c r="H595" s="8">
        <v>0</v>
      </c>
      <c r="I595" s="8">
        <f>INDEX(Aquifer!H:H,MATCH(B595,Aquifer!C:C,0))</f>
        <v>42.58</v>
      </c>
      <c r="J595" s="8">
        <f>INDEX(surface_water_body!E:E,MATCH(B595,surface_water_body!A:A,0))</f>
        <v>4.5927236911753901</v>
      </c>
      <c r="K595" s="8">
        <f>INDEX(Aquifer!J:J,MATCH(B595,Aquifer!C:C,0))*100</f>
        <v>30.174837707594886</v>
      </c>
      <c r="L595" s="8">
        <f>(INDEX(Tariff!D:D,MATCH(Adaptation!A595,Tariff!A:A,0)))*100</f>
        <v>0</v>
      </c>
      <c r="N595" s="8">
        <v>7.3414764376120027</v>
      </c>
      <c r="O595" s="1">
        <v>81.11</v>
      </c>
      <c r="Q595">
        <f t="shared" si="250"/>
        <v>3</v>
      </c>
      <c r="R595">
        <f t="shared" si="251"/>
        <v>1</v>
      </c>
      <c r="S595">
        <f t="shared" si="252"/>
        <v>1</v>
      </c>
      <c r="T595">
        <f t="shared" si="253"/>
        <v>2</v>
      </c>
      <c r="U595">
        <f t="shared" si="254"/>
        <v>2</v>
      </c>
      <c r="V595">
        <f t="shared" si="255"/>
        <v>4</v>
      </c>
      <c r="W595">
        <f t="shared" si="247"/>
        <v>4</v>
      </c>
      <c r="X595">
        <f t="shared" si="248"/>
        <v>3</v>
      </c>
      <c r="Y595">
        <f t="shared" si="256"/>
        <v>2</v>
      </c>
      <c r="Z595">
        <f t="shared" si="249"/>
        <v>1</v>
      </c>
      <c r="AA595">
        <f t="shared" si="257"/>
        <v>2</v>
      </c>
      <c r="AB595">
        <f t="shared" si="258"/>
        <v>4</v>
      </c>
      <c r="AC595">
        <f t="shared" si="259"/>
        <v>2.4157000000000002</v>
      </c>
      <c r="AD595">
        <f t="shared" si="260"/>
        <v>2</v>
      </c>
      <c r="AE595" t="str">
        <f t="shared" si="261"/>
        <v>Moderatly Suitable</v>
      </c>
      <c r="AF595" s="15">
        <f t="shared" si="262"/>
        <v>0.41199999999999998</v>
      </c>
      <c r="AG595" t="str">
        <f t="shared" si="263"/>
        <v>Moderate</v>
      </c>
    </row>
    <row r="596" spans="1:33" x14ac:dyDescent="0.25">
      <c r="A596" t="str">
        <f>INDEX(Aquifer!A:A,MATCH(B596,Aquifer!C:C,0))</f>
        <v>manipur</v>
      </c>
      <c r="B596" s="19" t="s">
        <v>22</v>
      </c>
      <c r="C596" s="12">
        <v>4.3575971599452004</v>
      </c>
      <c r="D596" s="7">
        <f>INDEX(Aquifer!L:L,MATCH(B596,Aquifer!C:C,0))*100</f>
        <v>100</v>
      </c>
      <c r="E596" s="7">
        <v>0</v>
      </c>
      <c r="F596" s="7">
        <v>36.252078483538412</v>
      </c>
      <c r="G596" s="1">
        <v>0</v>
      </c>
      <c r="H596" s="8">
        <v>0</v>
      </c>
      <c r="I596" s="8">
        <f>INDEX(Aquifer!H:H,MATCH(B596,Aquifer!C:C,0))</f>
        <v>0</v>
      </c>
      <c r="J596" s="8">
        <f>INDEX(surface_water_body!E:E,MATCH(B596,surface_water_body!A:A,0))</f>
        <v>1.6142344688057978E-2</v>
      </c>
      <c r="K596" s="8">
        <f>INDEX(Aquifer!J:J,MATCH(B596,Aquifer!C:C,0))*100</f>
        <v>100</v>
      </c>
      <c r="L596" s="8">
        <f>(INDEX(Tariff!D:D,MATCH(Adaptation!A596,Tariff!A:A,0)))*100</f>
        <v>235</v>
      </c>
      <c r="N596" s="8">
        <v>3.2581738005037137</v>
      </c>
      <c r="O596" s="1">
        <v>36.06</v>
      </c>
      <c r="Q596">
        <f t="shared" si="250"/>
        <v>2</v>
      </c>
      <c r="R596">
        <f t="shared" si="251"/>
        <v>1</v>
      </c>
      <c r="S596">
        <f t="shared" si="252"/>
        <v>1</v>
      </c>
      <c r="T596">
        <f t="shared" si="253"/>
        <v>2</v>
      </c>
      <c r="U596">
        <f t="shared" si="254"/>
        <v>1</v>
      </c>
      <c r="V596">
        <f t="shared" si="255"/>
        <v>4</v>
      </c>
      <c r="W596">
        <f t="shared" si="247"/>
        <v>4</v>
      </c>
      <c r="X596">
        <f t="shared" si="248"/>
        <v>1</v>
      </c>
      <c r="Y596">
        <f t="shared" si="256"/>
        <v>4</v>
      </c>
      <c r="Z596">
        <f t="shared" si="249"/>
        <v>3</v>
      </c>
      <c r="AA596">
        <f t="shared" si="257"/>
        <v>1</v>
      </c>
      <c r="AB596">
        <f t="shared" si="258"/>
        <v>2</v>
      </c>
      <c r="AC596">
        <f t="shared" si="259"/>
        <v>2.1657999999999995</v>
      </c>
      <c r="AD596">
        <f t="shared" si="260"/>
        <v>2</v>
      </c>
      <c r="AE596" t="str">
        <f t="shared" si="261"/>
        <v>Moderatly Suitable</v>
      </c>
      <c r="AF596" s="15">
        <f t="shared" si="262"/>
        <v>0.17599999999999999</v>
      </c>
      <c r="AG596" t="str">
        <f t="shared" si="263"/>
        <v>Very Low</v>
      </c>
    </row>
    <row r="597" spans="1:33" x14ac:dyDescent="0.25">
      <c r="A597" t="str">
        <f>INDEX(Aquifer!A:A,MATCH(B597,Aquifer!C:C,0))</f>
        <v>gujarat</v>
      </c>
      <c r="B597" s="19" t="s">
        <v>110</v>
      </c>
      <c r="C597" s="13">
        <v>5.31</v>
      </c>
      <c r="D597" s="7">
        <f>INDEX(Aquifer!L:L,MATCH(B597,Aquifer!C:C,0))*100</f>
        <v>130.31706896780267</v>
      </c>
      <c r="E597" s="7">
        <v>48.4</v>
      </c>
      <c r="F597" s="7">
        <v>75.480952018857892</v>
      </c>
      <c r="G597" s="1">
        <v>36.44</v>
      </c>
      <c r="H597" s="8">
        <v>100</v>
      </c>
      <c r="I597" s="8">
        <f>INDEX(Aquifer!H:H,MATCH(B597,Aquifer!C:C,0))</f>
        <v>32.880000000000003</v>
      </c>
      <c r="J597" s="8">
        <f>INDEX(surface_water_body!E:E,MATCH(B597,surface_water_body!A:A,0))</f>
        <v>1.0541610670950723</v>
      </c>
      <c r="K597" s="8">
        <f>INDEX(Aquifer!J:J,MATCH(B597,Aquifer!C:C,0))*100</f>
        <v>48.073792037724431</v>
      </c>
      <c r="L597" s="8">
        <f>(INDEX(Tariff!D:D,MATCH(Adaptation!A597,Tariff!A:A,0)))*100</f>
        <v>195</v>
      </c>
      <c r="N597" s="8">
        <v>7.6</v>
      </c>
      <c r="O597" s="1">
        <v>66.38</v>
      </c>
      <c r="Q597">
        <f t="shared" si="250"/>
        <v>4</v>
      </c>
      <c r="R597">
        <f t="shared" si="251"/>
        <v>1</v>
      </c>
      <c r="S597">
        <f t="shared" si="252"/>
        <v>2</v>
      </c>
      <c r="T597">
        <f t="shared" si="253"/>
        <v>4</v>
      </c>
      <c r="U597">
        <f t="shared" si="254"/>
        <v>2</v>
      </c>
      <c r="V597">
        <f t="shared" si="255"/>
        <v>1</v>
      </c>
      <c r="W597">
        <f t="shared" si="247"/>
        <v>4</v>
      </c>
      <c r="X597">
        <f t="shared" si="248"/>
        <v>2</v>
      </c>
      <c r="Y597">
        <f t="shared" si="256"/>
        <v>2</v>
      </c>
      <c r="Z597">
        <f t="shared" si="249"/>
        <v>3</v>
      </c>
      <c r="AA597">
        <f t="shared" si="257"/>
        <v>2</v>
      </c>
      <c r="AB597">
        <f t="shared" si="258"/>
        <v>3</v>
      </c>
      <c r="AC597">
        <f t="shared" si="259"/>
        <v>2.4989999999999997</v>
      </c>
      <c r="AD597">
        <f t="shared" si="260"/>
        <v>2</v>
      </c>
      <c r="AE597" t="str">
        <f t="shared" si="261"/>
        <v>Moderatly Suitable</v>
      </c>
      <c r="AF597" s="15">
        <f t="shared" si="262"/>
        <v>0.48599999999999999</v>
      </c>
      <c r="AG597" t="str">
        <f t="shared" si="263"/>
        <v>Moderate</v>
      </c>
    </row>
    <row r="598" spans="1:33" x14ac:dyDescent="0.25">
      <c r="A598" t="str">
        <f>INDEX(Aquifer!A:A,MATCH(B598,Aquifer!C:C,0))</f>
        <v>punjab</v>
      </c>
      <c r="B598" s="19" t="s">
        <v>233</v>
      </c>
      <c r="C598" s="13">
        <v>4.75</v>
      </c>
      <c r="D598" s="7">
        <f>INDEX(Aquifer!L:L,MATCH(B598,Aquifer!C:C,0))*100</f>
        <v>182.96903838099314</v>
      </c>
      <c r="E598" s="7">
        <v>100</v>
      </c>
      <c r="F598" s="7">
        <v>66.539791290005397</v>
      </c>
      <c r="G598" s="1">
        <v>75.91</v>
      </c>
      <c r="H598" s="8">
        <v>100</v>
      </c>
      <c r="I598" s="8">
        <f>INDEX(Aquifer!H:H,MATCH(B598,Aquifer!C:C,0))</f>
        <v>213.98</v>
      </c>
      <c r="J598" s="8">
        <f>INDEX(surface_water_body!E:E,MATCH(B598,surface_water_body!A:A,0))</f>
        <v>0.18817049046284712</v>
      </c>
      <c r="K598" s="8">
        <f>INDEX(Aquifer!J:J,MATCH(B598,Aquifer!C:C,0))*100</f>
        <v>89.985462768534973</v>
      </c>
      <c r="L598" s="8">
        <f>(INDEX(Tariff!D:D,MATCH(Adaptation!A598,Tariff!A:A,0)))*100</f>
        <v>0</v>
      </c>
      <c r="N598" s="8">
        <v>19.3</v>
      </c>
      <c r="O598" s="1">
        <v>0</v>
      </c>
      <c r="Q598">
        <f t="shared" si="250"/>
        <v>3</v>
      </c>
      <c r="R598">
        <f t="shared" si="251"/>
        <v>3</v>
      </c>
      <c r="S598">
        <f t="shared" si="252"/>
        <v>4</v>
      </c>
      <c r="T598">
        <f t="shared" si="253"/>
        <v>3</v>
      </c>
      <c r="U598">
        <f t="shared" si="254"/>
        <v>4</v>
      </c>
      <c r="V598">
        <f t="shared" si="255"/>
        <v>1</v>
      </c>
      <c r="W598">
        <f t="shared" si="247"/>
        <v>1</v>
      </c>
      <c r="X598">
        <f t="shared" si="248"/>
        <v>1</v>
      </c>
      <c r="Y598">
        <f t="shared" si="256"/>
        <v>4</v>
      </c>
      <c r="Z598">
        <f t="shared" si="249"/>
        <v>1</v>
      </c>
      <c r="AA598">
        <f t="shared" si="257"/>
        <v>3</v>
      </c>
      <c r="AB598">
        <f t="shared" si="258"/>
        <v>1</v>
      </c>
      <c r="AC598">
        <f t="shared" si="259"/>
        <v>2.4156999999999997</v>
      </c>
      <c r="AD598">
        <f t="shared" si="260"/>
        <v>2</v>
      </c>
      <c r="AE598" t="str">
        <f t="shared" si="261"/>
        <v>Moderatly Suitable</v>
      </c>
      <c r="AF598" s="15">
        <f t="shared" si="262"/>
        <v>0.39700000000000002</v>
      </c>
      <c r="AG598" t="str">
        <f t="shared" si="263"/>
        <v>Low</v>
      </c>
    </row>
    <row r="599" spans="1:33" x14ac:dyDescent="0.25">
      <c r="A599" t="str">
        <f>INDEX(Aquifer!A:A,MATCH(B599,Aquifer!C:C,0))</f>
        <v>arunachal pradesh</v>
      </c>
      <c r="B599" s="19" t="s">
        <v>394</v>
      </c>
      <c r="C599" s="12">
        <v>3.9739403423779001</v>
      </c>
      <c r="D599" s="7">
        <f>INDEX(Aquifer!L:L,MATCH(B599,Aquifer!C:C,0))*100</f>
        <v>140.23323615160351</v>
      </c>
      <c r="E599" s="7">
        <v>0</v>
      </c>
      <c r="F599" s="7">
        <v>39.973412826297135</v>
      </c>
      <c r="G599" s="1">
        <v>0</v>
      </c>
      <c r="H599" s="8">
        <v>100</v>
      </c>
      <c r="I599" s="8">
        <f>INDEX(Aquifer!H:H,MATCH(B599,Aquifer!C:C,0))</f>
        <v>0</v>
      </c>
      <c r="J599" s="8">
        <f>INDEX(surface_water_body!E:E,MATCH(B599,surface_water_body!A:A,0))</f>
        <v>3.4796582494151254E-2</v>
      </c>
      <c r="K599" s="8">
        <f>INDEX(Aquifer!J:J,MATCH(B599,Aquifer!C:C,0))*100</f>
        <v>34.787018255578097</v>
      </c>
      <c r="L599" s="8">
        <f>(INDEX(Tariff!D:D,MATCH(Adaptation!A599,Tariff!A:A,0)))*100</f>
        <v>167</v>
      </c>
      <c r="N599" s="8">
        <v>4.4201582102420724</v>
      </c>
      <c r="O599" s="1">
        <v>95.820000000000007</v>
      </c>
      <c r="Q599">
        <f t="shared" si="250"/>
        <v>2</v>
      </c>
      <c r="R599">
        <f t="shared" si="251"/>
        <v>2</v>
      </c>
      <c r="S599">
        <f t="shared" si="252"/>
        <v>1</v>
      </c>
      <c r="T599">
        <f t="shared" si="253"/>
        <v>2</v>
      </c>
      <c r="U599">
        <f t="shared" si="254"/>
        <v>1</v>
      </c>
      <c r="V599">
        <f t="shared" si="255"/>
        <v>1</v>
      </c>
      <c r="W599">
        <f t="shared" si="247"/>
        <v>4</v>
      </c>
      <c r="X599">
        <f t="shared" si="248"/>
        <v>1</v>
      </c>
      <c r="Y599">
        <f t="shared" si="256"/>
        <v>2</v>
      </c>
      <c r="Z599">
        <f t="shared" si="249"/>
        <v>3</v>
      </c>
      <c r="AA599">
        <f t="shared" si="257"/>
        <v>1</v>
      </c>
      <c r="AB599">
        <f t="shared" si="258"/>
        <v>4</v>
      </c>
      <c r="AC599">
        <f t="shared" si="259"/>
        <v>1.9991999999999999</v>
      </c>
      <c r="AD599">
        <f t="shared" si="260"/>
        <v>2</v>
      </c>
      <c r="AE599" t="str">
        <f t="shared" si="261"/>
        <v>Moderatly Suitable</v>
      </c>
      <c r="AF599" s="15">
        <f t="shared" si="262"/>
        <v>8.5000000000000006E-2</v>
      </c>
      <c r="AG599" t="str">
        <f t="shared" si="263"/>
        <v>Very Low</v>
      </c>
    </row>
    <row r="600" spans="1:33" x14ac:dyDescent="0.25">
      <c r="A600" t="str">
        <f>INDEX(Aquifer!A:A,MATCH(B600,Aquifer!C:C,0))</f>
        <v>uttarakhand</v>
      </c>
      <c r="B600" s="19" t="s">
        <v>428</v>
      </c>
      <c r="C600" s="12">
        <v>4.7661969214750002</v>
      </c>
      <c r="D600" s="7">
        <f>INDEX(Aquifer!L:L,MATCH(B600,Aquifer!C:C,0))*100</f>
        <v>141.86071216112859</v>
      </c>
      <c r="E600" s="7">
        <v>0</v>
      </c>
      <c r="F600" s="7">
        <v>42.74122729987004</v>
      </c>
      <c r="G600" s="1">
        <v>0.65</v>
      </c>
      <c r="H600" s="8">
        <v>0</v>
      </c>
      <c r="I600" s="8">
        <f>INDEX(Aquifer!H:H,MATCH(B600,Aquifer!C:C,0))</f>
        <v>0</v>
      </c>
      <c r="J600" s="8">
        <f>INDEX(surface_water_body!E:E,MATCH(B600,surface_water_body!A:A,0))</f>
        <v>2.9405846337884225</v>
      </c>
      <c r="K600" s="8">
        <f>INDEX(Aquifer!J:J,MATCH(B600,Aquifer!C:C,0))*100</f>
        <v>9.6944082287540905</v>
      </c>
      <c r="L600" s="8">
        <f>(INDEX(Tariff!D:D,MATCH(Adaptation!A600,Tariff!A:A,0)))*100</f>
        <v>60</v>
      </c>
      <c r="N600" s="8">
        <v>11.826608920412573</v>
      </c>
      <c r="O600" s="1">
        <v>95.091477020000013</v>
      </c>
      <c r="Q600">
        <f t="shared" si="250"/>
        <v>3</v>
      </c>
      <c r="R600">
        <f t="shared" si="251"/>
        <v>2</v>
      </c>
      <c r="S600">
        <f t="shared" si="252"/>
        <v>1</v>
      </c>
      <c r="T600">
        <f t="shared" si="253"/>
        <v>2</v>
      </c>
      <c r="U600">
        <f t="shared" si="254"/>
        <v>1</v>
      </c>
      <c r="V600">
        <f t="shared" si="255"/>
        <v>4</v>
      </c>
      <c r="W600">
        <f t="shared" si="247"/>
        <v>4</v>
      </c>
      <c r="X600">
        <f t="shared" si="248"/>
        <v>2</v>
      </c>
      <c r="Y600">
        <f t="shared" si="256"/>
        <v>1</v>
      </c>
      <c r="Z600">
        <f t="shared" si="249"/>
        <v>1</v>
      </c>
      <c r="AA600">
        <f t="shared" si="257"/>
        <v>3</v>
      </c>
      <c r="AB600">
        <f t="shared" si="258"/>
        <v>4</v>
      </c>
      <c r="AC600">
        <f t="shared" si="259"/>
        <v>2.3323999999999998</v>
      </c>
      <c r="AD600">
        <f t="shared" si="260"/>
        <v>2</v>
      </c>
      <c r="AE600" t="str">
        <f t="shared" si="261"/>
        <v>Moderatly Suitable</v>
      </c>
      <c r="AF600" s="15">
        <f t="shared" si="262"/>
        <v>0.315</v>
      </c>
      <c r="AG600" t="str">
        <f t="shared" si="263"/>
        <v>Low</v>
      </c>
    </row>
    <row r="601" spans="1:33" x14ac:dyDescent="0.25">
      <c r="A601" t="str">
        <f>INDEX(Aquifer!A:A,MATCH(B601,Aquifer!C:C,0))</f>
        <v>maharashtra</v>
      </c>
      <c r="B601" s="19" t="s">
        <v>531</v>
      </c>
      <c r="C601" s="12">
        <v>5.1698598055267002</v>
      </c>
      <c r="D601" s="7">
        <f>INDEX(Aquifer!L:L,MATCH(B601,Aquifer!C:C,0))*100</f>
        <v>110.21611001964638</v>
      </c>
      <c r="E601" s="7">
        <v>5.4</v>
      </c>
      <c r="F601" s="7">
        <v>64.310087438686296</v>
      </c>
      <c r="G601" s="1">
        <v>75.59</v>
      </c>
      <c r="H601" s="8">
        <v>100</v>
      </c>
      <c r="I601" s="8">
        <f>INDEX(Aquifer!H:H,MATCH(B601,Aquifer!C:C,0))</f>
        <v>19.07</v>
      </c>
      <c r="J601" s="8">
        <f>INDEX(surface_water_body!E:E,MATCH(B601,surface_water_body!A:A,0))</f>
        <v>0.17317846519807978</v>
      </c>
      <c r="K601" s="8">
        <f>INDEX(Aquifer!J:J,MATCH(B601,Aquifer!C:C,0))*100</f>
        <v>38.160008568062551</v>
      </c>
      <c r="L601" s="8">
        <f>(INDEX(Tariff!D:D,MATCH(Adaptation!A601,Tariff!A:A,0)))*100</f>
        <v>167</v>
      </c>
      <c r="N601" s="8">
        <v>4.5</v>
      </c>
      <c r="O601" s="1">
        <v>82.539999999999992</v>
      </c>
      <c r="Q601">
        <f t="shared" si="250"/>
        <v>3</v>
      </c>
      <c r="R601">
        <f t="shared" si="251"/>
        <v>1</v>
      </c>
      <c r="S601">
        <f t="shared" si="252"/>
        <v>1</v>
      </c>
      <c r="T601">
        <f t="shared" si="253"/>
        <v>3</v>
      </c>
      <c r="U601">
        <f t="shared" si="254"/>
        <v>4</v>
      </c>
      <c r="V601">
        <f t="shared" si="255"/>
        <v>1</v>
      </c>
      <c r="W601">
        <f t="shared" si="247"/>
        <v>4</v>
      </c>
      <c r="X601">
        <f t="shared" si="248"/>
        <v>1</v>
      </c>
      <c r="Y601">
        <f t="shared" si="256"/>
        <v>2</v>
      </c>
      <c r="Z601">
        <f t="shared" si="249"/>
        <v>3</v>
      </c>
      <c r="AA601">
        <f t="shared" si="257"/>
        <v>1</v>
      </c>
      <c r="AB601">
        <f t="shared" si="258"/>
        <v>4</v>
      </c>
      <c r="AC601">
        <f t="shared" si="259"/>
        <v>2.3323999999999998</v>
      </c>
      <c r="AD601">
        <f t="shared" si="260"/>
        <v>2</v>
      </c>
      <c r="AE601" t="str">
        <f t="shared" si="261"/>
        <v>Moderatly Suitable</v>
      </c>
      <c r="AF601" s="15">
        <f t="shared" si="262"/>
        <v>0.315</v>
      </c>
      <c r="AG601" t="str">
        <f t="shared" si="263"/>
        <v>Low</v>
      </c>
    </row>
    <row r="602" spans="1:33" x14ac:dyDescent="0.25">
      <c r="A602" t="str">
        <f>INDEX(Aquifer!A:A,MATCH(B602,Aquifer!C:C,0))</f>
        <v>telangana</v>
      </c>
      <c r="B602" s="19" t="s">
        <v>161</v>
      </c>
      <c r="C602" s="12">
        <v>5.3442060394409001</v>
      </c>
      <c r="D602" s="7">
        <f>INDEX(Aquifer!L:L,MATCH(B602,Aquifer!C:C,0))*100</f>
        <v>119.60377458236412</v>
      </c>
      <c r="E602" s="7">
        <v>29</v>
      </c>
      <c r="F602" s="7">
        <v>67.575190899174061</v>
      </c>
      <c r="G602" s="1">
        <v>90.45</v>
      </c>
      <c r="H602" s="8">
        <v>100</v>
      </c>
      <c r="I602" s="8">
        <f>INDEX(Aquifer!H:H,MATCH(B602,Aquifer!C:C,0))</f>
        <v>52.42</v>
      </c>
      <c r="J602" s="8">
        <f>INDEX(surface_water_body!E:E,MATCH(B602,surface_water_body!A:A,0))</f>
        <v>1.2723914800411975</v>
      </c>
      <c r="K602" s="8">
        <f>INDEX(Aquifer!J:J,MATCH(B602,Aquifer!C:C,0))*100</f>
        <v>45.320267858212446</v>
      </c>
      <c r="L602" s="8">
        <f>(INDEX(Tariff!D:D,MATCH(Adaptation!A507,Tariff!A:A,0)))*100</f>
        <v>0</v>
      </c>
      <c r="N602" s="8">
        <v>10.9</v>
      </c>
      <c r="O602" s="1">
        <v>85.98285697</v>
      </c>
      <c r="Q602">
        <f t="shared" si="250"/>
        <v>4</v>
      </c>
      <c r="R602">
        <f t="shared" si="251"/>
        <v>1</v>
      </c>
      <c r="S602">
        <f t="shared" si="252"/>
        <v>2</v>
      </c>
      <c r="T602">
        <f t="shared" si="253"/>
        <v>4</v>
      </c>
      <c r="U602">
        <f t="shared" si="254"/>
        <v>4</v>
      </c>
      <c r="V602">
        <f t="shared" si="255"/>
        <v>1</v>
      </c>
      <c r="W602">
        <f t="shared" si="247"/>
        <v>3</v>
      </c>
      <c r="X602">
        <f t="shared" si="248"/>
        <v>2</v>
      </c>
      <c r="Y602">
        <f t="shared" si="256"/>
        <v>2</v>
      </c>
      <c r="Z602">
        <f t="shared" si="249"/>
        <v>1</v>
      </c>
      <c r="AA602">
        <f t="shared" si="257"/>
        <v>3</v>
      </c>
      <c r="AB602">
        <f t="shared" si="258"/>
        <v>4</v>
      </c>
      <c r="AC602">
        <f t="shared" si="259"/>
        <v>2.5823</v>
      </c>
      <c r="AD602">
        <f t="shared" si="260"/>
        <v>3</v>
      </c>
      <c r="AE602" t="str">
        <f t="shared" si="261"/>
        <v>Highly Suitable</v>
      </c>
      <c r="AF602" s="15">
        <f t="shared" si="262"/>
        <v>0.61599999999999999</v>
      </c>
      <c r="AG602" t="str">
        <f t="shared" si="263"/>
        <v>High</v>
      </c>
    </row>
    <row r="603" spans="1:33" x14ac:dyDescent="0.25">
      <c r="A603" t="str">
        <f>INDEX(Aquifer!A:A,MATCH(B603,Aquifer!C:C,0))</f>
        <v>gujarat</v>
      </c>
      <c r="B603" s="19" t="s">
        <v>199</v>
      </c>
      <c r="C603" s="12">
        <v>5.2393355937198001</v>
      </c>
      <c r="D603" s="7">
        <f>INDEX(Aquifer!L:L,MATCH(B603,Aquifer!C:C,0))*100</f>
        <v>144.51600312256051</v>
      </c>
      <c r="E603" s="7">
        <v>32.4</v>
      </c>
      <c r="F603" s="7">
        <v>68.850082372322902</v>
      </c>
      <c r="G603" s="1">
        <v>77.94</v>
      </c>
      <c r="H603" s="8">
        <v>100</v>
      </c>
      <c r="I603" s="8">
        <f>INDEX(Aquifer!H:H,MATCH(B603,Aquifer!C:C,0))</f>
        <v>10</v>
      </c>
      <c r="J603" s="8">
        <f>INDEX(surface_water_body!E:E,MATCH(B603,surface_water_body!A:A,0))</f>
        <v>1.1733981775910782</v>
      </c>
      <c r="K603" s="8">
        <f>INDEX(Aquifer!J:J,MATCH(B603,Aquifer!C:C,0))*100</f>
        <v>31.733448937883196</v>
      </c>
      <c r="L603" s="8">
        <f>(INDEX(Tariff!D:D,MATCH(Adaptation!A603,Tariff!A:A,0)))*100</f>
        <v>167</v>
      </c>
      <c r="N603" s="8">
        <v>4.8</v>
      </c>
      <c r="O603" s="1">
        <v>28.24</v>
      </c>
      <c r="Q603">
        <f t="shared" si="250"/>
        <v>3</v>
      </c>
      <c r="R603">
        <f t="shared" si="251"/>
        <v>2</v>
      </c>
      <c r="S603">
        <f t="shared" si="252"/>
        <v>2</v>
      </c>
      <c r="T603">
        <f t="shared" si="253"/>
        <v>4</v>
      </c>
      <c r="U603">
        <f t="shared" si="254"/>
        <v>4</v>
      </c>
      <c r="V603">
        <f t="shared" si="255"/>
        <v>1</v>
      </c>
      <c r="W603">
        <f t="shared" si="247"/>
        <v>4</v>
      </c>
      <c r="X603">
        <f t="shared" si="248"/>
        <v>2</v>
      </c>
      <c r="Y603">
        <f t="shared" si="256"/>
        <v>2</v>
      </c>
      <c r="Z603">
        <f t="shared" si="249"/>
        <v>3</v>
      </c>
      <c r="AA603">
        <f t="shared" si="257"/>
        <v>1</v>
      </c>
      <c r="AB603">
        <f t="shared" si="258"/>
        <v>1</v>
      </c>
      <c r="AC603">
        <f t="shared" si="259"/>
        <v>2.4157000000000002</v>
      </c>
      <c r="AD603">
        <f t="shared" si="260"/>
        <v>2</v>
      </c>
      <c r="AE603" t="str">
        <f t="shared" si="261"/>
        <v>Moderatly Suitable</v>
      </c>
      <c r="AF603" s="15">
        <f t="shared" si="262"/>
        <v>0.41199999999999998</v>
      </c>
      <c r="AG603" t="str">
        <f t="shared" si="263"/>
        <v>Moderate</v>
      </c>
    </row>
    <row r="604" spans="1:33" x14ac:dyDescent="0.25">
      <c r="A604" t="str">
        <f>INDEX(Aquifer!A:A,MATCH(B604,Aquifer!C:C,0))</f>
        <v>tamil nadu</v>
      </c>
      <c r="B604" s="19" t="s">
        <v>395</v>
      </c>
      <c r="C604" s="13">
        <v>4.99</v>
      </c>
      <c r="D604" s="7">
        <f>INDEX(Aquifer!L:L,MATCH(B604,Aquifer!C:C,0))*100</f>
        <v>103.81038999823531</v>
      </c>
      <c r="E604" s="7">
        <v>1.9</v>
      </c>
      <c r="F604" s="7">
        <v>53.077625335922129</v>
      </c>
      <c r="G604" s="1">
        <v>41.81</v>
      </c>
      <c r="H604" s="8">
        <v>93</v>
      </c>
      <c r="I604" s="8">
        <f>INDEX(Aquifer!H:H,MATCH(B604,Aquifer!C:C,0))</f>
        <v>9.7200000000000006</v>
      </c>
      <c r="J604" s="8">
        <f>INDEX(surface_water_body!E:E,MATCH(B604,surface_water_body!A:A,0))</f>
        <v>2.3398366327958876E-2</v>
      </c>
      <c r="K604" s="8">
        <f>INDEX(Aquifer!J:J,MATCH(B604,Aquifer!C:C,0))*100</f>
        <v>28.947482169872487</v>
      </c>
      <c r="L604" s="8">
        <f>(INDEX(Tariff!D:D,MATCH(Adaptation!A604,Tariff!A:A,0)))*100</f>
        <v>0</v>
      </c>
      <c r="N604" s="8">
        <v>3.6</v>
      </c>
      <c r="O604" s="1">
        <v>95.158042838</v>
      </c>
      <c r="Q604">
        <f t="shared" si="250"/>
        <v>3</v>
      </c>
      <c r="R604">
        <f t="shared" si="251"/>
        <v>1</v>
      </c>
      <c r="S604">
        <f t="shared" si="252"/>
        <v>1</v>
      </c>
      <c r="T604">
        <f t="shared" si="253"/>
        <v>3</v>
      </c>
      <c r="U604">
        <f t="shared" si="254"/>
        <v>2</v>
      </c>
      <c r="V604">
        <f t="shared" si="255"/>
        <v>1</v>
      </c>
      <c r="W604">
        <f t="shared" si="247"/>
        <v>4</v>
      </c>
      <c r="X604">
        <f t="shared" si="248"/>
        <v>1</v>
      </c>
      <c r="Y604">
        <f t="shared" si="256"/>
        <v>2</v>
      </c>
      <c r="Z604">
        <f t="shared" si="249"/>
        <v>1</v>
      </c>
      <c r="AA604">
        <f t="shared" si="257"/>
        <v>1</v>
      </c>
      <c r="AB604">
        <f t="shared" si="258"/>
        <v>4</v>
      </c>
      <c r="AC604">
        <f t="shared" si="259"/>
        <v>1.9991999999999999</v>
      </c>
      <c r="AD604">
        <f t="shared" si="260"/>
        <v>2</v>
      </c>
      <c r="AE604" t="str">
        <f t="shared" si="261"/>
        <v>Moderatly Suitable</v>
      </c>
      <c r="AF604" s="15">
        <f t="shared" si="262"/>
        <v>8.5000000000000006E-2</v>
      </c>
      <c r="AG604" t="str">
        <f t="shared" si="263"/>
        <v>Very Low</v>
      </c>
    </row>
    <row r="605" spans="1:33" x14ac:dyDescent="0.25">
      <c r="A605" t="str">
        <f>INDEX(Aquifer!A:A,MATCH(B605,Aquifer!C:C,0))</f>
        <v>uttar pradesh</v>
      </c>
      <c r="B605" s="19" t="s">
        <v>642</v>
      </c>
      <c r="C605" s="12">
        <v>4.9010703430967997</v>
      </c>
      <c r="D605" s="7">
        <f>INDEX(Aquifer!L:L,MATCH(B605,Aquifer!C:C,0))*100</f>
        <v>178.35342569597265</v>
      </c>
      <c r="E605" s="7">
        <v>73.7</v>
      </c>
      <c r="F605" s="7">
        <v>68.099554190900761</v>
      </c>
      <c r="G605" s="1">
        <v>86.67</v>
      </c>
      <c r="H605" s="8">
        <v>67</v>
      </c>
      <c r="I605" s="8">
        <f>INDEX(Aquifer!H:H,MATCH(B605,Aquifer!C:C,0))</f>
        <v>104.69</v>
      </c>
      <c r="J605" s="8">
        <f>INDEX(surface_water_body!E:E,MATCH(B605,surface_water_body!A:A,0))</f>
        <v>5.6326601110231828E-2</v>
      </c>
      <c r="K605" s="8">
        <f>INDEX(Aquifer!J:J,MATCH(B605,Aquifer!C:C,0))*100</f>
        <v>73.292561572269676</v>
      </c>
      <c r="L605" s="8">
        <f>(INDEX(Tariff!D:D,MATCH(Adaptation!A198,Tariff!A:A,0)))*100</f>
        <v>0</v>
      </c>
      <c r="N605" s="8">
        <v>11.5</v>
      </c>
      <c r="O605" s="1">
        <v>89.414548159999995</v>
      </c>
      <c r="Q605">
        <f t="shared" si="250"/>
        <v>3</v>
      </c>
      <c r="R605">
        <f t="shared" si="251"/>
        <v>2</v>
      </c>
      <c r="S605">
        <f t="shared" si="252"/>
        <v>3</v>
      </c>
      <c r="T605">
        <f t="shared" si="253"/>
        <v>4</v>
      </c>
      <c r="U605">
        <f t="shared" si="254"/>
        <v>4</v>
      </c>
      <c r="V605">
        <f t="shared" si="255"/>
        <v>2</v>
      </c>
      <c r="W605">
        <f t="shared" si="247"/>
        <v>1</v>
      </c>
      <c r="X605">
        <f t="shared" si="248"/>
        <v>1</v>
      </c>
      <c r="Y605">
        <f t="shared" si="256"/>
        <v>3</v>
      </c>
      <c r="Z605">
        <f t="shared" si="249"/>
        <v>1</v>
      </c>
      <c r="AA605">
        <f t="shared" si="257"/>
        <v>3</v>
      </c>
      <c r="AB605">
        <f t="shared" si="258"/>
        <v>4</v>
      </c>
      <c r="AC605">
        <f t="shared" si="259"/>
        <v>2.5823</v>
      </c>
      <c r="AD605">
        <f t="shared" si="260"/>
        <v>3</v>
      </c>
      <c r="AE605" t="str">
        <f t="shared" si="261"/>
        <v>Highly Suitable</v>
      </c>
      <c r="AF605" s="15">
        <f t="shared" si="262"/>
        <v>0.61599999999999999</v>
      </c>
      <c r="AG605" t="str">
        <f t="shared" si="263"/>
        <v>High</v>
      </c>
    </row>
    <row r="606" spans="1:33" x14ac:dyDescent="0.25">
      <c r="A606" t="str">
        <f>INDEX(Aquifer!A:A,MATCH(B606,Aquifer!C:C,0))</f>
        <v>tamil nadu</v>
      </c>
      <c r="B606" s="19" t="s">
        <v>629</v>
      </c>
      <c r="C606" s="13">
        <v>5.3</v>
      </c>
      <c r="D606" s="7">
        <f>INDEX(Aquifer!L:L,MATCH(B606,Aquifer!C:C,0))*100</f>
        <v>168.24955467697788</v>
      </c>
      <c r="E606" s="7">
        <v>95.9</v>
      </c>
      <c r="F606" s="7">
        <v>57.701157261432002</v>
      </c>
      <c r="G606" s="1">
        <v>63.1</v>
      </c>
      <c r="H606" s="8">
        <v>97</v>
      </c>
      <c r="I606" s="8">
        <f>INDEX(Aquifer!H:H,MATCH(B606,Aquifer!C:C,0))</f>
        <v>54.89</v>
      </c>
      <c r="J606" s="8">
        <f>INDEX(surface_water_body!E:E,MATCH(B606,surface_water_body!A:A,0))</f>
        <v>2.3386968795038818</v>
      </c>
      <c r="K606" s="8">
        <f>INDEX(Aquifer!J:J,MATCH(B606,Aquifer!C:C,0))*100</f>
        <v>28.409999105128847</v>
      </c>
      <c r="L606" s="8">
        <f>(INDEX(Tariff!D:D,MATCH(Adaptation!A606,Tariff!A:A,0)))*100</f>
        <v>10</v>
      </c>
      <c r="N606" s="8">
        <v>4.74</v>
      </c>
      <c r="O606" s="1">
        <v>94.864654420000008</v>
      </c>
      <c r="Q606">
        <f t="shared" si="250"/>
        <v>4</v>
      </c>
      <c r="R606">
        <f t="shared" si="251"/>
        <v>2</v>
      </c>
      <c r="S606">
        <f t="shared" si="252"/>
        <v>4</v>
      </c>
      <c r="T606">
        <f t="shared" si="253"/>
        <v>3</v>
      </c>
      <c r="U606">
        <f t="shared" si="254"/>
        <v>3</v>
      </c>
      <c r="V606">
        <f t="shared" si="255"/>
        <v>1</v>
      </c>
      <c r="W606">
        <f t="shared" si="247"/>
        <v>3</v>
      </c>
      <c r="X606">
        <f t="shared" si="248"/>
        <v>2</v>
      </c>
      <c r="Y606">
        <f t="shared" si="256"/>
        <v>2</v>
      </c>
      <c r="Z606">
        <f t="shared" si="249"/>
        <v>1</v>
      </c>
      <c r="AA606">
        <f t="shared" si="257"/>
        <v>1</v>
      </c>
      <c r="AB606">
        <f t="shared" si="258"/>
        <v>4</v>
      </c>
      <c r="AC606">
        <f t="shared" si="259"/>
        <v>2.4990000000000001</v>
      </c>
      <c r="AD606">
        <f t="shared" si="260"/>
        <v>2</v>
      </c>
      <c r="AE606" t="str">
        <f t="shared" si="261"/>
        <v>Moderatly Suitable</v>
      </c>
      <c r="AF606" s="15">
        <f t="shared" si="262"/>
        <v>0.53500000000000003</v>
      </c>
      <c r="AG606" t="str">
        <f t="shared" si="263"/>
        <v>Moderate</v>
      </c>
    </row>
    <row r="607" spans="1:33" x14ac:dyDescent="0.25">
      <c r="A607" t="str">
        <f>INDEX(Aquifer!A:A,MATCH(B607,Aquifer!C:C,0))</f>
        <v>kerala</v>
      </c>
      <c r="B607" s="19" t="s">
        <v>396</v>
      </c>
      <c r="C607" s="12">
        <v>5.47</v>
      </c>
      <c r="D607" s="7">
        <f>INDEX(Aquifer!L:L,MATCH(B607,Aquifer!C:C,0))*100</f>
        <v>118.96838211088992</v>
      </c>
      <c r="E607" s="7">
        <v>7.8</v>
      </c>
      <c r="F607" s="7">
        <v>43.047229867783386</v>
      </c>
      <c r="G607" s="1">
        <v>20.47</v>
      </c>
      <c r="H607" s="8">
        <v>98</v>
      </c>
      <c r="I607" s="8">
        <f>INDEX(Aquifer!H:H,MATCH(B607,Aquifer!C:C,0))</f>
        <v>67.73</v>
      </c>
      <c r="J607" s="8">
        <f>INDEX(surface_water_body!E:E,MATCH(B607,surface_water_body!A:A,0))</f>
        <v>1.0095833876179052</v>
      </c>
      <c r="K607" s="8">
        <f>INDEX(Aquifer!J:J,MATCH(B607,Aquifer!C:C,0))*100</f>
        <v>58.316764252837316</v>
      </c>
      <c r="L607" s="8">
        <f>(INDEX(Tariff!D:D,MATCH(Adaptation!A607,Tariff!A:A,0)))*100</f>
        <v>459.99999999999994</v>
      </c>
      <c r="N607" s="8">
        <v>10.1</v>
      </c>
      <c r="O607" s="1">
        <v>99.850000000000009</v>
      </c>
      <c r="Q607">
        <f t="shared" si="250"/>
        <v>4</v>
      </c>
      <c r="R607">
        <f t="shared" si="251"/>
        <v>1</v>
      </c>
      <c r="S607">
        <f t="shared" si="252"/>
        <v>1</v>
      </c>
      <c r="T607">
        <f t="shared" si="253"/>
        <v>2</v>
      </c>
      <c r="U607">
        <f t="shared" si="254"/>
        <v>1</v>
      </c>
      <c r="V607">
        <f t="shared" si="255"/>
        <v>1</v>
      </c>
      <c r="W607">
        <f t="shared" si="247"/>
        <v>3</v>
      </c>
      <c r="X607">
        <f t="shared" si="248"/>
        <v>2</v>
      </c>
      <c r="Y607">
        <f t="shared" si="256"/>
        <v>3</v>
      </c>
      <c r="Z607">
        <f t="shared" si="249"/>
        <v>4</v>
      </c>
      <c r="AA607">
        <f t="shared" si="257"/>
        <v>3</v>
      </c>
      <c r="AB607">
        <f t="shared" si="258"/>
        <v>4</v>
      </c>
      <c r="AC607">
        <f t="shared" si="259"/>
        <v>2.4157000000000002</v>
      </c>
      <c r="AD607">
        <f t="shared" si="260"/>
        <v>2</v>
      </c>
      <c r="AE607" t="str">
        <f t="shared" si="261"/>
        <v>Moderatly Suitable</v>
      </c>
      <c r="AF607" s="15">
        <f t="shared" si="262"/>
        <v>0.41199999999999998</v>
      </c>
      <c r="AG607" t="str">
        <f t="shared" si="263"/>
        <v>Moderate</v>
      </c>
    </row>
    <row r="608" spans="1:33" x14ac:dyDescent="0.25">
      <c r="A608" t="str">
        <f>INDEX(Aquifer!A:A,MATCH(B608,Aquifer!C:C,0))</f>
        <v>uttar pradesh</v>
      </c>
      <c r="B608" s="19" t="s">
        <v>380</v>
      </c>
      <c r="C608" s="12">
        <v>5.1070673766155004</v>
      </c>
      <c r="D608" s="7">
        <f>INDEX(Aquifer!L:L,MATCH(B608,Aquifer!C:C,0))*100</f>
        <v>147.61084070377456</v>
      </c>
      <c r="E608" s="7">
        <v>48.1</v>
      </c>
      <c r="F608" s="7">
        <v>71.310414673943626</v>
      </c>
      <c r="G608" s="1">
        <v>51.4</v>
      </c>
      <c r="H608" s="8">
        <v>18</v>
      </c>
      <c r="I608" s="8">
        <f>INDEX(Aquifer!H:H,MATCH(B608,Aquifer!C:C,0))</f>
        <v>67.540000000000006</v>
      </c>
      <c r="J608" s="8">
        <f>INDEX(surface_water_body!E:E,MATCH(B608,surface_water_body!A:A,0))</f>
        <v>0.25184844254543803</v>
      </c>
      <c r="K608" s="8">
        <f>INDEX(Aquifer!J:J,MATCH(B608,Aquifer!C:C,0))*100</f>
        <v>63.193484492157815</v>
      </c>
      <c r="L608" s="8">
        <f>(INDEX(Tariff!D:D,MATCH(Adaptation!A277,Tariff!A:A,0)))*100</f>
        <v>0</v>
      </c>
      <c r="N608" s="8">
        <v>8.4</v>
      </c>
      <c r="O608" s="1">
        <v>77.732010610000003</v>
      </c>
      <c r="Q608">
        <f t="shared" si="250"/>
        <v>3</v>
      </c>
      <c r="R608">
        <f t="shared" si="251"/>
        <v>2</v>
      </c>
      <c r="S608">
        <f t="shared" si="252"/>
        <v>2</v>
      </c>
      <c r="T608">
        <f t="shared" si="253"/>
        <v>4</v>
      </c>
      <c r="U608">
        <f t="shared" si="254"/>
        <v>3</v>
      </c>
      <c r="V608">
        <f t="shared" si="255"/>
        <v>4</v>
      </c>
      <c r="W608">
        <f t="shared" si="247"/>
        <v>3</v>
      </c>
      <c r="X608">
        <f t="shared" si="248"/>
        <v>1</v>
      </c>
      <c r="Y608">
        <f t="shared" si="256"/>
        <v>3</v>
      </c>
      <c r="Z608">
        <f t="shared" si="249"/>
        <v>1</v>
      </c>
      <c r="AA608">
        <f t="shared" si="257"/>
        <v>2</v>
      </c>
      <c r="AB608">
        <f t="shared" si="258"/>
        <v>3</v>
      </c>
      <c r="AC608">
        <f t="shared" si="259"/>
        <v>2.5823</v>
      </c>
      <c r="AD608">
        <f t="shared" si="260"/>
        <v>3</v>
      </c>
      <c r="AE608" t="str">
        <f t="shared" si="261"/>
        <v>Highly Suitable</v>
      </c>
      <c r="AF608" s="15">
        <f t="shared" si="262"/>
        <v>0.61599999999999999</v>
      </c>
      <c r="AG608" t="str">
        <f t="shared" si="263"/>
        <v>High</v>
      </c>
    </row>
    <row r="609" spans="1:33" x14ac:dyDescent="0.25">
      <c r="A609" t="str">
        <f>INDEX(Aquifer!A:A,MATCH(B609,Aquifer!C:C,0))</f>
        <v>tamil nadu</v>
      </c>
      <c r="B609" s="19" t="s">
        <v>464</v>
      </c>
      <c r="C609" s="13">
        <v>5.3</v>
      </c>
      <c r="D609" s="7">
        <f>INDEX(Aquifer!L:L,MATCH(B609,Aquifer!C:C,0))*100</f>
        <v>103.32298803815722</v>
      </c>
      <c r="E609" s="7">
        <v>17.2</v>
      </c>
      <c r="F609" s="7">
        <v>71.476193285739569</v>
      </c>
      <c r="G609" s="1">
        <v>45.48</v>
      </c>
      <c r="H609" s="8">
        <v>96</v>
      </c>
      <c r="I609" s="8">
        <f>INDEX(Aquifer!H:H,MATCH(B609,Aquifer!C:C,0))</f>
        <v>38.880000000000003</v>
      </c>
      <c r="J609" s="8">
        <f>INDEX(surface_water_body!E:E,MATCH(B609,surface_water_body!A:A,0))</f>
        <v>279.46689689472095</v>
      </c>
      <c r="K609" s="8">
        <f>INDEX(Aquifer!J:J,MATCH(B609,Aquifer!C:C,0))*100</f>
        <v>46.477128848327261</v>
      </c>
      <c r="L609" s="8">
        <f>(INDEX(Tariff!D:D,MATCH(Adaptation!A609,Tariff!A:A,0)))*100</f>
        <v>60</v>
      </c>
      <c r="N609" s="8">
        <v>5.0469999999999997</v>
      </c>
      <c r="O609" s="1">
        <v>82.865822090000009</v>
      </c>
      <c r="Q609">
        <f t="shared" si="250"/>
        <v>4</v>
      </c>
      <c r="R609">
        <f t="shared" si="251"/>
        <v>1</v>
      </c>
      <c r="S609">
        <f t="shared" si="252"/>
        <v>1</v>
      </c>
      <c r="T609">
        <f t="shared" si="253"/>
        <v>4</v>
      </c>
      <c r="U609">
        <f t="shared" si="254"/>
        <v>2</v>
      </c>
      <c r="V609">
        <f t="shared" si="255"/>
        <v>1</v>
      </c>
      <c r="W609">
        <f t="shared" si="247"/>
        <v>4</v>
      </c>
      <c r="X609">
        <f t="shared" si="248"/>
        <v>4</v>
      </c>
      <c r="Y609">
        <f t="shared" si="256"/>
        <v>2</v>
      </c>
      <c r="Z609">
        <f t="shared" si="249"/>
        <v>1</v>
      </c>
      <c r="AA609">
        <f t="shared" si="257"/>
        <v>2</v>
      </c>
      <c r="AB609">
        <f t="shared" si="258"/>
        <v>4</v>
      </c>
      <c r="AC609">
        <f t="shared" si="259"/>
        <v>2.4990000000000001</v>
      </c>
      <c r="AD609">
        <f t="shared" si="260"/>
        <v>2</v>
      </c>
      <c r="AE609" t="str">
        <f t="shared" si="261"/>
        <v>Moderatly Suitable</v>
      </c>
      <c r="AF609" s="15">
        <f t="shared" si="262"/>
        <v>0.53500000000000003</v>
      </c>
      <c r="AG609" t="str">
        <f t="shared" si="263"/>
        <v>Moderate</v>
      </c>
    </row>
    <row r="610" spans="1:33" x14ac:dyDescent="0.25">
      <c r="A610" t="str">
        <f>INDEX(Aquifer!A:A,MATCH(B610,Aquifer!C:C,0))</f>
        <v>manipur</v>
      </c>
      <c r="B610" s="19" t="s">
        <v>6</v>
      </c>
      <c r="C610" s="12">
        <v>4.5399142988985997</v>
      </c>
      <c r="D610" s="7">
        <f>INDEX(Aquifer!L:L,MATCH(B610,Aquifer!C:C,0))*100</f>
        <v>100</v>
      </c>
      <c r="E610" s="7">
        <v>10.9</v>
      </c>
      <c r="F610" s="7">
        <v>38.518717836601525</v>
      </c>
      <c r="G610" s="1">
        <v>0</v>
      </c>
      <c r="H610" s="8">
        <v>0</v>
      </c>
      <c r="I610" s="8">
        <f>INDEX(Aquifer!H:H,MATCH(B610,Aquifer!C:C,0))</f>
        <v>9.84</v>
      </c>
      <c r="J610" s="8">
        <f>INDEX(surface_water_body!E:E,MATCH(B610,surface_water_body!A:A,0))</f>
        <v>0.17822799744167775</v>
      </c>
      <c r="K610" s="8">
        <f>INDEX(Aquifer!J:J,MATCH(B610,Aquifer!C:C,0))*100</f>
        <v>100</v>
      </c>
      <c r="L610" s="8">
        <f>(INDEX(Tariff!D:D,MATCH(Adaptation!A610,Tariff!A:A,0)))*100</f>
        <v>167</v>
      </c>
      <c r="N610" s="8">
        <v>1.44</v>
      </c>
      <c r="O610" s="1">
        <v>86.46</v>
      </c>
      <c r="Q610">
        <f t="shared" si="250"/>
        <v>3</v>
      </c>
      <c r="R610">
        <f t="shared" si="251"/>
        <v>1</v>
      </c>
      <c r="S610">
        <f t="shared" si="252"/>
        <v>1</v>
      </c>
      <c r="T610">
        <f t="shared" si="253"/>
        <v>2</v>
      </c>
      <c r="U610">
        <f t="shared" si="254"/>
        <v>1</v>
      </c>
      <c r="V610">
        <f t="shared" si="255"/>
        <v>4</v>
      </c>
      <c r="W610">
        <f t="shared" si="247"/>
        <v>4</v>
      </c>
      <c r="X610">
        <f t="shared" si="248"/>
        <v>1</v>
      </c>
      <c r="Y610">
        <f t="shared" si="256"/>
        <v>4</v>
      </c>
      <c r="Z610">
        <f t="shared" si="249"/>
        <v>3</v>
      </c>
      <c r="AA610">
        <f t="shared" si="257"/>
        <v>1</v>
      </c>
      <c r="AB610">
        <f t="shared" si="258"/>
        <v>4</v>
      </c>
      <c r="AC610">
        <f t="shared" si="259"/>
        <v>2.4156999999999997</v>
      </c>
      <c r="AD610">
        <f t="shared" si="260"/>
        <v>2</v>
      </c>
      <c r="AE610" t="str">
        <f t="shared" si="261"/>
        <v>Moderatly Suitable</v>
      </c>
      <c r="AF610" s="15">
        <f t="shared" si="262"/>
        <v>0.39700000000000002</v>
      </c>
      <c r="AG610" t="str">
        <f t="shared" si="263"/>
        <v>Low</v>
      </c>
    </row>
    <row r="611" spans="1:33" x14ac:dyDescent="0.25">
      <c r="A611" t="str">
        <f>INDEX(Aquifer!A:A,MATCH(B611,Aquifer!C:C,0))</f>
        <v>kerala</v>
      </c>
      <c r="B611" s="19" t="s">
        <v>630</v>
      </c>
      <c r="C611" s="12">
        <v>5.1455678915594998</v>
      </c>
      <c r="D611" s="7">
        <f>INDEX(Aquifer!L:L,MATCH(B611,Aquifer!C:C,0))*100</f>
        <v>125.39557496229941</v>
      </c>
      <c r="E611" s="7">
        <v>43.9</v>
      </c>
      <c r="F611" s="7">
        <v>38.839477277160128</v>
      </c>
      <c r="G611" s="1">
        <v>58.53</v>
      </c>
      <c r="H611" s="8">
        <v>93</v>
      </c>
      <c r="I611" s="8">
        <f>INDEX(Aquifer!H:H,MATCH(B611,Aquifer!C:C,0))</f>
        <v>60.94</v>
      </c>
      <c r="J611" s="8">
        <f>INDEX(surface_water_body!E:E,MATCH(B611,surface_water_body!A:A,0))</f>
        <v>1.0335948511322619</v>
      </c>
      <c r="K611" s="8">
        <f>INDEX(Aquifer!J:J,MATCH(B611,Aquifer!C:C,0))*100</f>
        <v>44.000871520109335</v>
      </c>
      <c r="L611" s="8">
        <f>(INDEX(Tariff!D:D,MATCH(Adaptation!A611,Tariff!A:A,0)))*100</f>
        <v>30</v>
      </c>
      <c r="N611" s="8">
        <v>7.1</v>
      </c>
      <c r="O611" s="1">
        <v>99.61</v>
      </c>
      <c r="Q611">
        <f t="shared" si="250"/>
        <v>3</v>
      </c>
      <c r="R611">
        <f t="shared" si="251"/>
        <v>1</v>
      </c>
      <c r="S611">
        <f t="shared" si="252"/>
        <v>2</v>
      </c>
      <c r="T611">
        <f t="shared" si="253"/>
        <v>2</v>
      </c>
      <c r="U611">
        <f t="shared" si="254"/>
        <v>3</v>
      </c>
      <c r="V611">
        <f t="shared" si="255"/>
        <v>1</v>
      </c>
      <c r="W611">
        <f t="shared" si="247"/>
        <v>3</v>
      </c>
      <c r="X611">
        <f t="shared" si="248"/>
        <v>2</v>
      </c>
      <c r="Y611">
        <f t="shared" si="256"/>
        <v>2</v>
      </c>
      <c r="Z611">
        <f t="shared" si="249"/>
        <v>1</v>
      </c>
      <c r="AA611">
        <f t="shared" si="257"/>
        <v>2</v>
      </c>
      <c r="AB611">
        <f t="shared" si="258"/>
        <v>4</v>
      </c>
      <c r="AC611">
        <f t="shared" si="259"/>
        <v>2.1658000000000004</v>
      </c>
      <c r="AD611">
        <f t="shared" si="260"/>
        <v>2</v>
      </c>
      <c r="AE611" t="str">
        <f t="shared" si="261"/>
        <v>Moderatly Suitable</v>
      </c>
      <c r="AF611" s="15">
        <f t="shared" si="262"/>
        <v>0.23599999999999999</v>
      </c>
      <c r="AG611" t="str">
        <f t="shared" si="263"/>
        <v>Low</v>
      </c>
    </row>
    <row r="612" spans="1:33" x14ac:dyDescent="0.25">
      <c r="A612" t="str">
        <f>INDEX(Aquifer!A:A,MATCH(B612,Aquifer!C:C,0))</f>
        <v>madhya pradesh</v>
      </c>
      <c r="B612" s="19" t="s">
        <v>594</v>
      </c>
      <c r="C612" s="12">
        <v>5.1960271622062004</v>
      </c>
      <c r="D612" s="7">
        <f>INDEX(Aquifer!L:L,MATCH(B612,Aquifer!C:C,0))*100</f>
        <v>199.4576870806998</v>
      </c>
      <c r="E612" s="7">
        <v>41.8</v>
      </c>
      <c r="F612" s="7">
        <v>73.514431239388799</v>
      </c>
      <c r="G612" s="1">
        <v>73.099999999999994</v>
      </c>
      <c r="H612" s="8">
        <v>100</v>
      </c>
      <c r="I612" s="8">
        <f>INDEX(Aquifer!H:H,MATCH(B612,Aquifer!C:C,0))</f>
        <v>81.83</v>
      </c>
      <c r="J612" s="8">
        <f>INDEX(surface_water_body!E:E,MATCH(B612,surface_water_body!A:A,0))</f>
        <v>0.84749720749415969</v>
      </c>
      <c r="K612" s="8">
        <f>INDEX(Aquifer!J:J,MATCH(B612,Aquifer!C:C,0))*100</f>
        <v>62.264779440010528</v>
      </c>
      <c r="L612" s="8">
        <f>(INDEX(Tariff!D:D,MATCH(Adaptation!A612,Tariff!A:A,0)))*100</f>
        <v>0</v>
      </c>
      <c r="N612" s="8">
        <v>10.46</v>
      </c>
      <c r="O612" s="1">
        <v>78.78</v>
      </c>
      <c r="Q612">
        <f t="shared" si="250"/>
        <v>3</v>
      </c>
      <c r="R612">
        <f t="shared" si="251"/>
        <v>3</v>
      </c>
      <c r="S612">
        <f t="shared" si="252"/>
        <v>2</v>
      </c>
      <c r="T612">
        <f t="shared" si="253"/>
        <v>4</v>
      </c>
      <c r="U612">
        <f t="shared" si="254"/>
        <v>3</v>
      </c>
      <c r="V612">
        <f t="shared" si="255"/>
        <v>1</v>
      </c>
      <c r="W612">
        <f t="shared" si="247"/>
        <v>2</v>
      </c>
      <c r="X612">
        <f t="shared" si="248"/>
        <v>1</v>
      </c>
      <c r="Y612">
        <f t="shared" si="256"/>
        <v>3</v>
      </c>
      <c r="Z612">
        <f t="shared" si="249"/>
        <v>1</v>
      </c>
      <c r="AA612">
        <f t="shared" si="257"/>
        <v>3</v>
      </c>
      <c r="AB612">
        <f t="shared" si="258"/>
        <v>3</v>
      </c>
      <c r="AC612">
        <f t="shared" si="259"/>
        <v>2.4157000000000002</v>
      </c>
      <c r="AD612">
        <f t="shared" si="260"/>
        <v>2</v>
      </c>
      <c r="AE612" t="str">
        <f t="shared" si="261"/>
        <v>Moderatly Suitable</v>
      </c>
      <c r="AF612" s="15">
        <f t="shared" si="262"/>
        <v>0.41199999999999998</v>
      </c>
      <c r="AG612" t="str">
        <f t="shared" si="263"/>
        <v>Moderate</v>
      </c>
    </row>
    <row r="613" spans="1:33" x14ac:dyDescent="0.25">
      <c r="A613" t="str">
        <f>INDEX(Aquifer!A:A,MATCH(B613,Aquifer!C:C,0))</f>
        <v>assam</v>
      </c>
      <c r="B613" s="19" t="s">
        <v>29</v>
      </c>
      <c r="C613" s="12">
        <v>4.0400573544667999</v>
      </c>
      <c r="D613" s="7">
        <f>INDEX(Aquifer!L:L,MATCH(B613,Aquifer!C:C,0))*100</f>
        <v>110.98733789832065</v>
      </c>
      <c r="E613" s="7">
        <v>0.5</v>
      </c>
      <c r="F613" s="7">
        <v>21.614367701224911</v>
      </c>
      <c r="G613" s="1">
        <v>19.64</v>
      </c>
      <c r="H613" s="8">
        <v>2</v>
      </c>
      <c r="I613" s="8">
        <f>INDEX(Aquifer!H:H,MATCH(B613,Aquifer!C:C,0))</f>
        <v>5.14</v>
      </c>
      <c r="J613" s="8">
        <f>INDEX(surface_water_body!E:E,MATCH(B613,surface_water_body!A:A,0))</f>
        <v>0.14946460550336002</v>
      </c>
      <c r="K613" s="8">
        <f>INDEX(Aquifer!J:J,MATCH(B613,Aquifer!C:C,0))*100</f>
        <v>34.486807387862797</v>
      </c>
      <c r="L613" s="8">
        <f>(INDEX(Tariff!D:D,MATCH(Adaptation!A613,Tariff!A:A,0)))*100</f>
        <v>0</v>
      </c>
      <c r="N613" s="8">
        <v>3.09</v>
      </c>
      <c r="O613" s="1">
        <v>82.35</v>
      </c>
      <c r="Q613">
        <f t="shared" si="250"/>
        <v>2</v>
      </c>
      <c r="R613">
        <f t="shared" si="251"/>
        <v>1</v>
      </c>
      <c r="S613">
        <f t="shared" si="252"/>
        <v>1</v>
      </c>
      <c r="T613">
        <f t="shared" si="253"/>
        <v>1</v>
      </c>
      <c r="U613">
        <f t="shared" si="254"/>
        <v>1</v>
      </c>
      <c r="V613">
        <f t="shared" si="255"/>
        <v>4</v>
      </c>
      <c r="W613">
        <f t="shared" si="247"/>
        <v>4</v>
      </c>
      <c r="X613">
        <f t="shared" si="248"/>
        <v>1</v>
      </c>
      <c r="Y613">
        <f t="shared" si="256"/>
        <v>2</v>
      </c>
      <c r="Z613">
        <f t="shared" si="249"/>
        <v>1</v>
      </c>
      <c r="AA613">
        <f t="shared" si="257"/>
        <v>1</v>
      </c>
      <c r="AB613">
        <f t="shared" si="258"/>
        <v>4</v>
      </c>
      <c r="AC613">
        <f t="shared" si="259"/>
        <v>1.9158999999999997</v>
      </c>
      <c r="AD613">
        <f t="shared" si="260"/>
        <v>2</v>
      </c>
      <c r="AE613" t="str">
        <f t="shared" si="261"/>
        <v>Moderatly Suitable</v>
      </c>
      <c r="AF613" s="15">
        <f t="shared" si="262"/>
        <v>4.1000000000000002E-2</v>
      </c>
      <c r="AG613" t="str">
        <f t="shared" si="263"/>
        <v>Very Low</v>
      </c>
    </row>
    <row r="614" spans="1:33" x14ac:dyDescent="0.25">
      <c r="A614" t="str">
        <f>INDEX(Aquifer!A:A,MATCH(B614,Aquifer!C:C,0))</f>
        <v>arunachal pradesh</v>
      </c>
      <c r="B614" s="19" t="s">
        <v>45</v>
      </c>
      <c r="C614" s="12">
        <v>3.8285067002374999</v>
      </c>
      <c r="D614" s="7">
        <f>INDEX(Aquifer!L:L,MATCH(B614,Aquifer!C:C,0))*100</f>
        <v>134.53341360626129</v>
      </c>
      <c r="E614" s="7">
        <v>12.8</v>
      </c>
      <c r="F614" s="7">
        <v>18.763748350197975</v>
      </c>
      <c r="G614" s="1">
        <v>1.7999999999999998</v>
      </c>
      <c r="H614" s="8">
        <v>0</v>
      </c>
      <c r="I614" s="8">
        <f>INDEX(Aquifer!H:H,MATCH(B614,Aquifer!C:C,0))</f>
        <v>0.9</v>
      </c>
      <c r="J614" s="8">
        <f>INDEX(surface_water_body!E:E,MATCH(B614,surface_water_body!A:A,0))</f>
        <v>4.7416999432516142E-3</v>
      </c>
      <c r="K614" s="8">
        <f>INDEX(Aquifer!J:J,MATCH(B614,Aquifer!C:C,0))*100</f>
        <v>25.974229061112155</v>
      </c>
      <c r="L614" s="8">
        <f>(INDEX(Tariff!D:D,MATCH(Adaptation!A614,Tariff!A:A,0)))*100</f>
        <v>0</v>
      </c>
      <c r="N614" s="8">
        <v>5.8</v>
      </c>
      <c r="O614" s="1">
        <v>63.63</v>
      </c>
      <c r="Q614">
        <f t="shared" si="250"/>
        <v>2</v>
      </c>
      <c r="R614">
        <f t="shared" si="251"/>
        <v>1</v>
      </c>
      <c r="S614">
        <f t="shared" si="252"/>
        <v>1</v>
      </c>
      <c r="T614">
        <f t="shared" si="253"/>
        <v>1</v>
      </c>
      <c r="U614">
        <f t="shared" si="254"/>
        <v>1</v>
      </c>
      <c r="V614">
        <f t="shared" si="255"/>
        <v>4</v>
      </c>
      <c r="W614">
        <f t="shared" si="247"/>
        <v>4</v>
      </c>
      <c r="X614">
        <f t="shared" si="248"/>
        <v>1</v>
      </c>
      <c r="Y614">
        <f t="shared" si="256"/>
        <v>2</v>
      </c>
      <c r="Z614">
        <f t="shared" si="249"/>
        <v>1</v>
      </c>
      <c r="AA614">
        <f t="shared" si="257"/>
        <v>2</v>
      </c>
      <c r="AB614">
        <f t="shared" si="258"/>
        <v>3</v>
      </c>
      <c r="AC614">
        <f t="shared" ref="AC614:AC645" si="264">0.0833*Q614+R614*0.0833+S614*0.0833+T614*0.0833+V614*0.0833+W614*0.0833+X614*0.0833+Y614*0.0833+Z614*0.0833+U614*0.0833+AA614*0.0833+AB614*0.0833</f>
        <v>1.9158999999999999</v>
      </c>
      <c r="AD614">
        <f t="shared" ref="AD614:AD645" si="265">IF(AC614&lt;=1.5,1,IF(AC614&lt;=2.5,2,IF(AC614&lt;3.5,3,4)))</f>
        <v>2</v>
      </c>
      <c r="AE614" t="str">
        <f t="shared" si="261"/>
        <v>Moderatly Suitable</v>
      </c>
      <c r="AF614" s="15">
        <f t="shared" ref="AF614:AF645" si="266">_xlfn.PERCENTRANK.INC(AC:AC,AC614)</f>
        <v>5.6000000000000001E-2</v>
      </c>
      <c r="AG614" t="str">
        <f t="shared" ref="AG614:AG645" si="267">IF(AF614&gt;0.8, "Very High", IF(AND(AF614&lt;=0.8,AF614&gt;0.6), "High", IF(AND(AF614&lt;=0.6, AF614&gt;0.4),"Moderate",IF(AND(AF614&lt;=0.4, AF614&gt;0.2),"Low", "Very Low"))))</f>
        <v>Very Low</v>
      </c>
    </row>
    <row r="615" spans="1:33" x14ac:dyDescent="0.25">
      <c r="A615" t="str">
        <f>INDEX(Aquifer!A:A,MATCH(B615,Aquifer!C:C,0))</f>
        <v>tamil nadu</v>
      </c>
      <c r="B615" s="19" t="s">
        <v>465</v>
      </c>
      <c r="C615" s="12">
        <v>5.5860000000000003</v>
      </c>
      <c r="D615" s="7">
        <f>INDEX(Aquifer!L:L,MATCH(B615,Aquifer!C:C,0))*100</f>
        <v>113.76819285834702</v>
      </c>
      <c r="E615" s="7">
        <v>46.3</v>
      </c>
      <c r="F615" s="7">
        <v>66.736113920466039</v>
      </c>
      <c r="G615" s="1">
        <v>58.699999999999996</v>
      </c>
      <c r="H615" s="8">
        <v>87</v>
      </c>
      <c r="I615" s="8">
        <f>INDEX(Aquifer!H:H,MATCH(B615,Aquifer!C:C,0))</f>
        <v>73.94</v>
      </c>
      <c r="J615" s="8">
        <f>INDEX(surface_water_body!E:E,MATCH(B615,surface_water_body!A:A,0))</f>
        <v>11.365443994146448</v>
      </c>
      <c r="K615" s="8">
        <f>INDEX(Aquifer!J:J,MATCH(B615,Aquifer!C:C,0))*100</f>
        <v>36.368115935447101</v>
      </c>
      <c r="L615" s="8">
        <f>(INDEX(Tariff!D:D,MATCH(Adaptation!A615,Tariff!A:A,0)))*100</f>
        <v>60</v>
      </c>
      <c r="N615" s="8">
        <v>7.89</v>
      </c>
      <c r="O615" s="1">
        <v>93.641842389999994</v>
      </c>
      <c r="Q615">
        <f t="shared" si="250"/>
        <v>4</v>
      </c>
      <c r="R615">
        <f t="shared" si="251"/>
        <v>1</v>
      </c>
      <c r="S615">
        <f t="shared" si="252"/>
        <v>2</v>
      </c>
      <c r="T615">
        <f t="shared" si="253"/>
        <v>3</v>
      </c>
      <c r="U615">
        <f t="shared" si="254"/>
        <v>3</v>
      </c>
      <c r="V615">
        <f t="shared" si="255"/>
        <v>1</v>
      </c>
      <c r="W615">
        <f t="shared" si="247"/>
        <v>2</v>
      </c>
      <c r="X615">
        <f t="shared" si="248"/>
        <v>4</v>
      </c>
      <c r="Y615">
        <f t="shared" si="256"/>
        <v>2</v>
      </c>
      <c r="Z615">
        <f t="shared" si="249"/>
        <v>1</v>
      </c>
      <c r="AA615">
        <f t="shared" si="257"/>
        <v>2</v>
      </c>
      <c r="AB615">
        <f t="shared" si="258"/>
        <v>4</v>
      </c>
      <c r="AC615">
        <f t="shared" si="264"/>
        <v>2.4157000000000002</v>
      </c>
      <c r="AD615">
        <f t="shared" si="265"/>
        <v>2</v>
      </c>
      <c r="AE615" t="str">
        <f t="shared" si="261"/>
        <v>Moderatly Suitable</v>
      </c>
      <c r="AF615" s="15">
        <f t="shared" si="266"/>
        <v>0.41199999999999998</v>
      </c>
      <c r="AG615" t="str">
        <f t="shared" si="267"/>
        <v>Moderate</v>
      </c>
    </row>
    <row r="616" spans="1:33" x14ac:dyDescent="0.25">
      <c r="A616" t="str">
        <f>INDEX(Aquifer!A:A,MATCH(B616,Aquifer!C:C,0))</f>
        <v>tamil nadu</v>
      </c>
      <c r="B616" s="19" t="s">
        <v>466</v>
      </c>
      <c r="C616" s="12">
        <v>5.1863415907780004</v>
      </c>
      <c r="D616" s="7">
        <f>INDEX(Aquifer!L:L,MATCH(B616,Aquifer!C:C,0))*100</f>
        <v>123.3628716277894</v>
      </c>
      <c r="E616" s="7">
        <v>63.7</v>
      </c>
      <c r="F616" s="7">
        <v>59.910270401358069</v>
      </c>
      <c r="G616" s="1">
        <v>40.369999999999997</v>
      </c>
      <c r="H616" s="8">
        <v>96</v>
      </c>
      <c r="I616" s="8">
        <f>INDEX(Aquifer!H:H,MATCH(B616,Aquifer!C:C,0))</f>
        <v>43.68</v>
      </c>
      <c r="J616" s="8">
        <f>INDEX(surface_water_body!E:E,MATCH(B616,surface_water_body!A:A,0))</f>
        <v>87.070559384053183</v>
      </c>
      <c r="K616" s="8">
        <f>INDEX(Aquifer!J:J,MATCH(B616,Aquifer!C:C,0))*100</f>
        <v>18.37097464951523</v>
      </c>
      <c r="L616" s="8">
        <f>(INDEX(Tariff!D:D,MATCH(Adaptation!A616,Tariff!A:A,0)))*100</f>
        <v>10</v>
      </c>
      <c r="N616" s="8">
        <v>5.77</v>
      </c>
      <c r="O616" s="1">
        <v>93.942555040000002</v>
      </c>
      <c r="Q616">
        <f t="shared" si="250"/>
        <v>3</v>
      </c>
      <c r="R616">
        <f t="shared" si="251"/>
        <v>1</v>
      </c>
      <c r="S616">
        <f t="shared" si="252"/>
        <v>3</v>
      </c>
      <c r="T616">
        <f t="shared" si="253"/>
        <v>3</v>
      </c>
      <c r="U616">
        <f t="shared" si="254"/>
        <v>2</v>
      </c>
      <c r="V616">
        <f t="shared" si="255"/>
        <v>1</v>
      </c>
      <c r="W616">
        <f t="shared" si="247"/>
        <v>4</v>
      </c>
      <c r="X616">
        <f t="shared" si="248"/>
        <v>4</v>
      </c>
      <c r="Y616">
        <f t="shared" si="256"/>
        <v>1</v>
      </c>
      <c r="Z616">
        <f t="shared" si="249"/>
        <v>1</v>
      </c>
      <c r="AA616">
        <f t="shared" si="257"/>
        <v>2</v>
      </c>
      <c r="AB616">
        <f t="shared" si="258"/>
        <v>4</v>
      </c>
      <c r="AC616">
        <f t="shared" si="264"/>
        <v>2.4157000000000002</v>
      </c>
      <c r="AD616">
        <f t="shared" si="265"/>
        <v>2</v>
      </c>
      <c r="AE616" t="str">
        <f t="shared" si="261"/>
        <v>Moderatly Suitable</v>
      </c>
      <c r="AF616" s="15">
        <f t="shared" si="266"/>
        <v>0.41199999999999998</v>
      </c>
      <c r="AG616" t="str">
        <f t="shared" si="267"/>
        <v>Moderate</v>
      </c>
    </row>
    <row r="617" spans="1:33" x14ac:dyDescent="0.25">
      <c r="A617" t="str">
        <f>INDEX(Aquifer!A:A,MATCH(B617,Aquifer!C:C,0))</f>
        <v>tamil nadu</v>
      </c>
      <c r="B617" s="19" t="s">
        <v>665</v>
      </c>
      <c r="C617" s="13">
        <v>5.6</v>
      </c>
      <c r="D617" s="7">
        <f>INDEX(Aquifer!L:L,MATCH(B617,Aquifer!C:C,0))*100</f>
        <v>102.38124017889521</v>
      </c>
      <c r="E617" s="7">
        <v>61.8</v>
      </c>
      <c r="F617" s="7">
        <v>58.612044326330036</v>
      </c>
      <c r="G617" s="1">
        <v>59.99</v>
      </c>
      <c r="H617" s="8">
        <v>96</v>
      </c>
      <c r="I617" s="8">
        <f>INDEX(Aquifer!H:H,MATCH(B617,Aquifer!C:C,0))</f>
        <v>87.01</v>
      </c>
      <c r="J617" s="8">
        <f>INDEX(surface_water_body!E:E,MATCH(B617,surface_water_body!A:A,0))</f>
        <v>0.11826157128620202</v>
      </c>
      <c r="K617" s="8">
        <f>INDEX(Aquifer!J:J,MATCH(B617,Aquifer!C:C,0))*100</f>
        <v>36.623174653889166</v>
      </c>
      <c r="L617" s="8">
        <f>(INDEX(Tariff!D:D,MATCH(Adaptation!A617,Tariff!A:A,0)))*100</f>
        <v>0</v>
      </c>
      <c r="N617" s="8">
        <v>7.2</v>
      </c>
      <c r="O617" s="1">
        <v>71.766842539999999</v>
      </c>
      <c r="Q617">
        <f t="shared" si="250"/>
        <v>4</v>
      </c>
      <c r="R617">
        <f t="shared" si="251"/>
        <v>1</v>
      </c>
      <c r="S617">
        <f t="shared" si="252"/>
        <v>3</v>
      </c>
      <c r="T617">
        <f t="shared" si="253"/>
        <v>3</v>
      </c>
      <c r="U617">
        <f t="shared" si="254"/>
        <v>3</v>
      </c>
      <c r="V617">
        <f t="shared" si="255"/>
        <v>1</v>
      </c>
      <c r="W617">
        <f t="shared" si="247"/>
        <v>2</v>
      </c>
      <c r="X617">
        <f t="shared" si="248"/>
        <v>1</v>
      </c>
      <c r="Y617">
        <f t="shared" si="256"/>
        <v>2</v>
      </c>
      <c r="Z617">
        <f t="shared" si="249"/>
        <v>1</v>
      </c>
      <c r="AA617">
        <f t="shared" si="257"/>
        <v>2</v>
      </c>
      <c r="AB617">
        <f t="shared" si="258"/>
        <v>3</v>
      </c>
      <c r="AC617">
        <f t="shared" si="264"/>
        <v>2.1657999999999999</v>
      </c>
      <c r="AD617">
        <f t="shared" si="265"/>
        <v>2</v>
      </c>
      <c r="AE617" t="str">
        <f t="shared" si="261"/>
        <v>Moderatly Suitable</v>
      </c>
      <c r="AF617" s="15">
        <f t="shared" si="266"/>
        <v>0.182</v>
      </c>
      <c r="AG617" t="str">
        <f t="shared" si="267"/>
        <v>Very Low</v>
      </c>
    </row>
    <row r="618" spans="1:33" x14ac:dyDescent="0.25">
      <c r="A618" t="str">
        <f>INDEX(Aquifer!A:A,MATCH(B618,Aquifer!C:C,0))</f>
        <v>uttar pradesh</v>
      </c>
      <c r="B618" s="19" t="s">
        <v>522</v>
      </c>
      <c r="C618" s="12">
        <v>5.0314411153881</v>
      </c>
      <c r="D618" s="7">
        <f>INDEX(Aquifer!L:L,MATCH(B618,Aquifer!C:C,0))*100</f>
        <v>168.19591759769952</v>
      </c>
      <c r="E618" s="7">
        <v>72.7</v>
      </c>
      <c r="F618" s="7">
        <v>72.592363947193462</v>
      </c>
      <c r="G618" s="1">
        <v>58.51</v>
      </c>
      <c r="H618" s="8">
        <v>47</v>
      </c>
      <c r="I618" s="8">
        <f>INDEX(Aquifer!H:H,MATCH(B618,Aquifer!C:C,0))</f>
        <v>62.7</v>
      </c>
      <c r="J618" s="8">
        <f>INDEX(surface_water_body!E:E,MATCH(B618,surface_water_body!A:A,0))</f>
        <v>0.28985327506043368</v>
      </c>
      <c r="K618" s="8">
        <f>INDEX(Aquifer!J:J,MATCH(B618,Aquifer!C:C,0))*100</f>
        <v>46.878729215837069</v>
      </c>
      <c r="L618" s="8">
        <f>(INDEX(Tariff!D:D,MATCH(Adaptation!A399,Tariff!A:A,0)))*100</f>
        <v>0</v>
      </c>
      <c r="N618" s="8">
        <v>7.9</v>
      </c>
      <c r="O618" s="1">
        <v>89.663346270000005</v>
      </c>
      <c r="Q618">
        <f t="shared" si="250"/>
        <v>3</v>
      </c>
      <c r="R618">
        <f t="shared" si="251"/>
        <v>2</v>
      </c>
      <c r="S618">
        <f t="shared" si="252"/>
        <v>3</v>
      </c>
      <c r="T618">
        <f t="shared" si="253"/>
        <v>4</v>
      </c>
      <c r="U618">
        <f t="shared" si="254"/>
        <v>3</v>
      </c>
      <c r="V618">
        <f t="shared" si="255"/>
        <v>3</v>
      </c>
      <c r="W618">
        <f t="shared" si="247"/>
        <v>3</v>
      </c>
      <c r="X618">
        <f t="shared" si="248"/>
        <v>1</v>
      </c>
      <c r="Y618">
        <f t="shared" si="256"/>
        <v>2</v>
      </c>
      <c r="Z618">
        <f t="shared" si="249"/>
        <v>1</v>
      </c>
      <c r="AA618">
        <f t="shared" si="257"/>
        <v>2</v>
      </c>
      <c r="AB618">
        <f t="shared" si="258"/>
        <v>4</v>
      </c>
      <c r="AC618">
        <f t="shared" si="264"/>
        <v>2.5823</v>
      </c>
      <c r="AD618">
        <f t="shared" si="265"/>
        <v>3</v>
      </c>
      <c r="AE618" t="str">
        <f t="shared" si="261"/>
        <v>Highly Suitable</v>
      </c>
      <c r="AF618" s="15">
        <f t="shared" si="266"/>
        <v>0.61599999999999999</v>
      </c>
      <c r="AG618" t="str">
        <f t="shared" si="267"/>
        <v>High</v>
      </c>
    </row>
    <row r="619" spans="1:33" x14ac:dyDescent="0.25">
      <c r="A619" t="str">
        <f>INDEX(Aquifer!A:A,MATCH(B619,Aquifer!C:C,0))</f>
        <v>uttarakhand</v>
      </c>
      <c r="B619" s="19" t="s">
        <v>578</v>
      </c>
      <c r="C619" s="12">
        <v>4.7950286145170002</v>
      </c>
      <c r="D619" s="7">
        <f>INDEX(Aquifer!L:L,MATCH(B619,Aquifer!C:C,0))*100</f>
        <v>166.45951521402785</v>
      </c>
      <c r="E619" s="7">
        <v>54.6</v>
      </c>
      <c r="F619" s="7">
        <v>58.907691548670385</v>
      </c>
      <c r="G619" s="23">
        <v>28.65</v>
      </c>
      <c r="H619" s="8">
        <v>18</v>
      </c>
      <c r="I619" s="8">
        <f>INDEX(Aquifer!H:H,MATCH(B619,Aquifer!C:C,0))</f>
        <v>55.26</v>
      </c>
      <c r="J619" s="8">
        <f>INDEX(surface_water_body!E:E,MATCH(B619,surface_water_body!A:A,0))</f>
        <v>0</v>
      </c>
      <c r="K619" s="8">
        <f>INDEX(Aquifer!J:J,MATCH(B619,Aquifer!C:C,0))*100</f>
        <v>9.5028756123081592</v>
      </c>
      <c r="L619" s="8">
        <f>(INDEX(Tariff!D:D,MATCH(Adaptation!A422,Tariff!A:A,0)))*100</f>
        <v>0</v>
      </c>
      <c r="N619" s="8">
        <v>23.5</v>
      </c>
      <c r="O619" s="1">
        <v>87.478160779999996</v>
      </c>
      <c r="Q619">
        <f t="shared" si="250"/>
        <v>3</v>
      </c>
      <c r="R619">
        <f t="shared" si="251"/>
        <v>2</v>
      </c>
      <c r="S619">
        <f t="shared" si="252"/>
        <v>3</v>
      </c>
      <c r="T619">
        <f t="shared" si="253"/>
        <v>3</v>
      </c>
      <c r="U619">
        <f t="shared" si="254"/>
        <v>2</v>
      </c>
      <c r="V619">
        <f t="shared" si="255"/>
        <v>4</v>
      </c>
      <c r="W619">
        <f t="shared" si="247"/>
        <v>3</v>
      </c>
      <c r="X619">
        <f t="shared" si="248"/>
        <v>1</v>
      </c>
      <c r="Y619">
        <f t="shared" si="256"/>
        <v>1</v>
      </c>
      <c r="Z619">
        <f t="shared" si="249"/>
        <v>1</v>
      </c>
      <c r="AA619">
        <f t="shared" si="257"/>
        <v>4</v>
      </c>
      <c r="AB619">
        <f t="shared" si="258"/>
        <v>4</v>
      </c>
      <c r="AC619">
        <f t="shared" si="264"/>
        <v>2.5823</v>
      </c>
      <c r="AD619">
        <f t="shared" si="265"/>
        <v>3</v>
      </c>
      <c r="AE619" t="str">
        <f t="shared" si="261"/>
        <v>Highly Suitable</v>
      </c>
      <c r="AF619" s="15">
        <f t="shared" si="266"/>
        <v>0.61599999999999999</v>
      </c>
      <c r="AG619" t="str">
        <f t="shared" si="267"/>
        <v>High</v>
      </c>
    </row>
    <row r="620" spans="1:33" x14ac:dyDescent="0.25">
      <c r="A620" t="str">
        <f>INDEX(Aquifer!A:A,MATCH(B620,Aquifer!C:C,0))</f>
        <v>nagaland</v>
      </c>
      <c r="B620" s="19" t="s">
        <v>111</v>
      </c>
      <c r="C620" s="12">
        <v>4.0866770705404996</v>
      </c>
      <c r="D620" s="7">
        <f>INDEX(Aquifer!L:L,MATCH(B620,Aquifer!C:C,0))*100</f>
        <v>130.1441613432215</v>
      </c>
      <c r="E620" s="7">
        <v>13.7</v>
      </c>
      <c r="F620" s="7">
        <v>27.017503097893432</v>
      </c>
      <c r="G620" s="1">
        <v>0.04</v>
      </c>
      <c r="H620" s="8">
        <v>0</v>
      </c>
      <c r="I620" s="8">
        <f>INDEX(Aquifer!H:H,MATCH(B620,Aquifer!C:C,0))</f>
        <v>3.73</v>
      </c>
      <c r="J620" s="8">
        <f>INDEX(surface_water_body!E:E,MATCH(B620,surface_water_body!A:A,0))</f>
        <v>7.3822831756129208E-3</v>
      </c>
      <c r="K620" s="8">
        <f>INDEX(Aquifer!J:J,MATCH(B620,Aquifer!C:C,0))*100</f>
        <v>23.676707502231082</v>
      </c>
      <c r="L620" s="8">
        <f>(INDEX(Tariff!D:D,MATCH(Adaptation!A620,Tariff!A:A,0)))*100</f>
        <v>0</v>
      </c>
      <c r="N620" s="8">
        <v>2.8571534015586026</v>
      </c>
      <c r="O620" s="1">
        <v>9.65</v>
      </c>
      <c r="Q620">
        <f t="shared" si="250"/>
        <v>2</v>
      </c>
      <c r="R620">
        <f t="shared" si="251"/>
        <v>1</v>
      </c>
      <c r="S620">
        <f t="shared" si="252"/>
        <v>1</v>
      </c>
      <c r="T620">
        <f t="shared" si="253"/>
        <v>1</v>
      </c>
      <c r="U620">
        <f t="shared" si="254"/>
        <v>1</v>
      </c>
      <c r="V620">
        <f t="shared" si="255"/>
        <v>4</v>
      </c>
      <c r="W620">
        <f t="shared" si="247"/>
        <v>4</v>
      </c>
      <c r="X620">
        <f t="shared" si="248"/>
        <v>1</v>
      </c>
      <c r="Y620">
        <f t="shared" si="256"/>
        <v>1</v>
      </c>
      <c r="Z620">
        <f t="shared" si="249"/>
        <v>1</v>
      </c>
      <c r="AA620">
        <f t="shared" si="257"/>
        <v>1</v>
      </c>
      <c r="AB620">
        <f t="shared" si="258"/>
        <v>1</v>
      </c>
      <c r="AC620">
        <f t="shared" si="264"/>
        <v>1.5826999999999996</v>
      </c>
      <c r="AD620">
        <f t="shared" si="265"/>
        <v>2</v>
      </c>
      <c r="AE620" t="str">
        <f t="shared" si="261"/>
        <v>Moderatly Suitable</v>
      </c>
      <c r="AF620" s="15">
        <f t="shared" si="266"/>
        <v>3.0000000000000001E-3</v>
      </c>
      <c r="AG620" t="str">
        <f t="shared" si="267"/>
        <v>Very Low</v>
      </c>
    </row>
    <row r="621" spans="1:33" x14ac:dyDescent="0.25">
      <c r="A621" t="str">
        <f>INDEX(Aquifer!A:A,MATCH(B621,Aquifer!C:C,0))</f>
        <v>karnataka</v>
      </c>
      <c r="B621" s="19" t="s">
        <v>136</v>
      </c>
      <c r="C621" s="12">
        <v>5.5333332999999998</v>
      </c>
      <c r="D621" s="7">
        <f>INDEX(Aquifer!L:L,MATCH(B621,Aquifer!C:C,0))*100</f>
        <v>114.63959887826563</v>
      </c>
      <c r="E621" s="7">
        <v>31.5</v>
      </c>
      <c r="F621" s="7">
        <v>58.875340545401642</v>
      </c>
      <c r="G621" s="1">
        <v>76.84</v>
      </c>
      <c r="H621" s="8">
        <v>100</v>
      </c>
      <c r="I621" s="8">
        <f>INDEX(Aquifer!H:H,MATCH(B621,Aquifer!C:C,0))</f>
        <v>91.77</v>
      </c>
      <c r="J621" s="8">
        <f>INDEX(surface_water_body!E:E,MATCH(B621,surface_water_body!A:A,0))</f>
        <v>0.86933826528807523</v>
      </c>
      <c r="K621" s="8">
        <f>INDEX(Aquifer!J:J,MATCH(B621,Aquifer!C:C,0))*100</f>
        <v>54.488873027128307</v>
      </c>
      <c r="L621" s="8">
        <f>(INDEX(Tariff!D:D,MATCH(Adaptation!A621,Tariff!A:A,0)))*100</f>
        <v>0</v>
      </c>
      <c r="N621" s="8">
        <v>9.8000000000000007</v>
      </c>
      <c r="O621" s="1">
        <v>82.36</v>
      </c>
      <c r="Q621">
        <f t="shared" si="250"/>
        <v>4</v>
      </c>
      <c r="R621">
        <f t="shared" si="251"/>
        <v>1</v>
      </c>
      <c r="S621">
        <f t="shared" si="252"/>
        <v>2</v>
      </c>
      <c r="T621">
        <f t="shared" si="253"/>
        <v>3</v>
      </c>
      <c r="U621">
        <f t="shared" si="254"/>
        <v>4</v>
      </c>
      <c r="V621">
        <f t="shared" si="255"/>
        <v>1</v>
      </c>
      <c r="W621">
        <f t="shared" si="247"/>
        <v>2</v>
      </c>
      <c r="X621">
        <f t="shared" si="248"/>
        <v>1</v>
      </c>
      <c r="Y621">
        <f t="shared" si="256"/>
        <v>3</v>
      </c>
      <c r="Z621">
        <f t="shared" si="249"/>
        <v>1</v>
      </c>
      <c r="AA621">
        <f t="shared" si="257"/>
        <v>2</v>
      </c>
      <c r="AB621">
        <f t="shared" si="258"/>
        <v>4</v>
      </c>
      <c r="AC621">
        <f t="shared" si="264"/>
        <v>2.3323999999999998</v>
      </c>
      <c r="AD621">
        <f t="shared" si="265"/>
        <v>2</v>
      </c>
      <c r="AE621" t="str">
        <f t="shared" si="261"/>
        <v>Moderatly Suitable</v>
      </c>
      <c r="AF621" s="15">
        <f t="shared" si="266"/>
        <v>0.315</v>
      </c>
      <c r="AG621" t="str">
        <f t="shared" si="267"/>
        <v>Low</v>
      </c>
    </row>
    <row r="622" spans="1:33" x14ac:dyDescent="0.25">
      <c r="A622" t="str">
        <f>INDEX(Aquifer!A:A,MATCH(B622,Aquifer!C:C,0))</f>
        <v>rajasthan</v>
      </c>
      <c r="B622" s="19" t="s">
        <v>608</v>
      </c>
      <c r="C622" s="12">
        <v>5.5570659158289004</v>
      </c>
      <c r="D622" s="7">
        <f>INDEX(Aquifer!L:L,MATCH(B622,Aquifer!C:C,0))*100</f>
        <v>147.67912056984161</v>
      </c>
      <c r="E622" s="7">
        <v>28.9</v>
      </c>
      <c r="F622" s="7">
        <v>77.411033345315388</v>
      </c>
      <c r="G622" s="1">
        <v>89.24</v>
      </c>
      <c r="H622" s="8">
        <v>81</v>
      </c>
      <c r="I622" s="8">
        <f>INDEX(Aquifer!H:H,MATCH(B622,Aquifer!C:C,0))</f>
        <v>102.41</v>
      </c>
      <c r="J622" s="8">
        <f>INDEX(surface_water_body!E:E,MATCH(B622,surface_water_body!A:A,0))</f>
        <v>3.2934458380455349</v>
      </c>
      <c r="K622" s="8">
        <f>INDEX(Aquifer!J:J,MATCH(B622,Aquifer!C:C,0))*100</f>
        <v>17.406204568344339</v>
      </c>
      <c r="L622" s="8">
        <f>(INDEX(Tariff!D:D,MATCH(Adaptation!A622,Tariff!A:A,0)))*100</f>
        <v>110.00000000000001</v>
      </c>
      <c r="N622" s="8">
        <v>7.54</v>
      </c>
      <c r="O622" s="1">
        <v>84.402191049999999</v>
      </c>
      <c r="Q622">
        <f t="shared" si="250"/>
        <v>4</v>
      </c>
      <c r="R622">
        <f t="shared" si="251"/>
        <v>2</v>
      </c>
      <c r="S622">
        <f t="shared" si="252"/>
        <v>2</v>
      </c>
      <c r="T622">
        <f t="shared" si="253"/>
        <v>4</v>
      </c>
      <c r="U622">
        <f t="shared" si="254"/>
        <v>4</v>
      </c>
      <c r="V622">
        <f t="shared" si="255"/>
        <v>1</v>
      </c>
      <c r="W622">
        <f t="shared" si="247"/>
        <v>1</v>
      </c>
      <c r="X622">
        <f t="shared" si="248"/>
        <v>3</v>
      </c>
      <c r="Y622">
        <f t="shared" si="256"/>
        <v>1</v>
      </c>
      <c r="Z622">
        <f t="shared" si="249"/>
        <v>2</v>
      </c>
      <c r="AA622">
        <f t="shared" si="257"/>
        <v>2</v>
      </c>
      <c r="AB622">
        <f t="shared" si="258"/>
        <v>4</v>
      </c>
      <c r="AC622">
        <f t="shared" si="264"/>
        <v>2.4990000000000001</v>
      </c>
      <c r="AD622">
        <f t="shared" si="265"/>
        <v>2</v>
      </c>
      <c r="AE622" t="str">
        <f t="shared" si="261"/>
        <v>Moderatly Suitable</v>
      </c>
      <c r="AF622" s="15">
        <f t="shared" si="266"/>
        <v>0.53500000000000003</v>
      </c>
      <c r="AG622" t="str">
        <f t="shared" si="267"/>
        <v>Moderate</v>
      </c>
    </row>
    <row r="623" spans="1:33" x14ac:dyDescent="0.25">
      <c r="A623" t="str">
        <f>INDEX(Aquifer!A:A,MATCH(B623,Aquifer!C:C,0))</f>
        <v>assam</v>
      </c>
      <c r="B623" s="19" t="s">
        <v>270</v>
      </c>
      <c r="C623" s="13">
        <v>4.3499999999999996</v>
      </c>
      <c r="D623" s="7">
        <f>INDEX(Aquifer!L:L,MATCH(B623,Aquifer!C:C,0))*100</f>
        <v>131.99930983910625</v>
      </c>
      <c r="E623" s="7">
        <v>11.1</v>
      </c>
      <c r="F623" s="7">
        <v>33.564691226196828</v>
      </c>
      <c r="G623" s="1">
        <v>40.86</v>
      </c>
      <c r="H623" s="8">
        <v>33</v>
      </c>
      <c r="I623" s="8">
        <f>INDEX(Aquifer!H:H,MATCH(B623,Aquifer!C:C,0))</f>
        <v>12.06</v>
      </c>
      <c r="J623" s="8">
        <f>INDEX(surface_water_body!E:E,MATCH(B623,surface_water_body!A:A,0))</f>
        <v>0.41271359373710487</v>
      </c>
      <c r="K623" s="8">
        <f>INDEX(Aquifer!J:J,MATCH(B623,Aquifer!C:C,0))*100</f>
        <v>57.611829025844926</v>
      </c>
      <c r="L623" s="8">
        <f>(INDEX(Tariff!D:D,MATCH(Adaptation!A623,Tariff!A:A,0)))*100</f>
        <v>10</v>
      </c>
      <c r="N623" s="8">
        <v>2.8</v>
      </c>
      <c r="O623" s="1">
        <v>88.13</v>
      </c>
      <c r="Q623">
        <f t="shared" si="250"/>
        <v>2</v>
      </c>
      <c r="R623">
        <f t="shared" si="251"/>
        <v>1</v>
      </c>
      <c r="S623">
        <f t="shared" si="252"/>
        <v>1</v>
      </c>
      <c r="T623">
        <f t="shared" si="253"/>
        <v>2</v>
      </c>
      <c r="U623">
        <f t="shared" si="254"/>
        <v>2</v>
      </c>
      <c r="V623">
        <f t="shared" si="255"/>
        <v>3</v>
      </c>
      <c r="W623">
        <f t="shared" si="247"/>
        <v>4</v>
      </c>
      <c r="X623">
        <f t="shared" si="248"/>
        <v>1</v>
      </c>
      <c r="Y623">
        <f t="shared" si="256"/>
        <v>3</v>
      </c>
      <c r="Z623">
        <f t="shared" si="249"/>
        <v>1</v>
      </c>
      <c r="AA623">
        <f t="shared" si="257"/>
        <v>1</v>
      </c>
      <c r="AB623">
        <f t="shared" si="258"/>
        <v>4</v>
      </c>
      <c r="AC623">
        <f t="shared" si="264"/>
        <v>2.0825</v>
      </c>
      <c r="AD623">
        <f t="shared" si="265"/>
        <v>2</v>
      </c>
      <c r="AE623" t="str">
        <f t="shared" si="261"/>
        <v>Moderatly Suitable</v>
      </c>
      <c r="AF623" s="15">
        <f t="shared" si="266"/>
        <v>0.13400000000000001</v>
      </c>
      <c r="AG623" t="str">
        <f t="shared" si="267"/>
        <v>Very Low</v>
      </c>
    </row>
    <row r="624" spans="1:33" x14ac:dyDescent="0.25">
      <c r="A624" t="str">
        <f>INDEX(Aquifer!A:A,MATCH(B624,Aquifer!C:C,0))</f>
        <v>west bengal</v>
      </c>
      <c r="B624" s="19" t="s">
        <v>252</v>
      </c>
      <c r="C624" s="12">
        <v>4.7988599786122998</v>
      </c>
      <c r="D624" s="7">
        <f>INDEX(Aquifer!L:L,MATCH(B624,Aquifer!C:C,0))*100</f>
        <v>180.66446906571437</v>
      </c>
      <c r="E624" s="7">
        <v>18.399999999999999</v>
      </c>
      <c r="F624" s="7">
        <v>48.443735035913804</v>
      </c>
      <c r="G624" s="1">
        <v>29.770000000000003</v>
      </c>
      <c r="H624" s="8">
        <v>57.999999999999993</v>
      </c>
      <c r="I624" s="8">
        <f>INDEX(Aquifer!H:H,MATCH(B624,Aquifer!C:C,0))</f>
        <v>31.48</v>
      </c>
      <c r="J624" s="8">
        <f>INDEX(surface_water_body!E:E,MATCH(B624,surface_water_body!A:A,0))</f>
        <v>3.1433384946171357</v>
      </c>
      <c r="K624" s="8">
        <f>INDEX(Aquifer!J:J,MATCH(B624,Aquifer!C:C,0))*100</f>
        <v>72.626230830957752</v>
      </c>
      <c r="L624" s="8">
        <f>(INDEX(Tariff!D:D,MATCH(Adaptation!A99,Tariff!A:A,0)))*100</f>
        <v>0</v>
      </c>
      <c r="N624" s="8">
        <v>7.41</v>
      </c>
      <c r="O624" s="1">
        <v>91.50350684</v>
      </c>
      <c r="Q624">
        <f t="shared" si="250"/>
        <v>3</v>
      </c>
      <c r="R624">
        <f t="shared" si="251"/>
        <v>3</v>
      </c>
      <c r="S624">
        <f t="shared" si="252"/>
        <v>1</v>
      </c>
      <c r="T624">
        <f t="shared" si="253"/>
        <v>3</v>
      </c>
      <c r="U624">
        <f t="shared" si="254"/>
        <v>2</v>
      </c>
      <c r="V624">
        <f t="shared" si="255"/>
        <v>2</v>
      </c>
      <c r="W624">
        <f t="shared" si="247"/>
        <v>4</v>
      </c>
      <c r="X624">
        <f t="shared" si="248"/>
        <v>3</v>
      </c>
      <c r="Y624">
        <f t="shared" si="256"/>
        <v>3</v>
      </c>
      <c r="Z624">
        <f t="shared" si="249"/>
        <v>1</v>
      </c>
      <c r="AA624">
        <f t="shared" si="257"/>
        <v>2</v>
      </c>
      <c r="AB624">
        <f t="shared" si="258"/>
        <v>4</v>
      </c>
      <c r="AC624">
        <f t="shared" si="264"/>
        <v>2.5823</v>
      </c>
      <c r="AD624">
        <f t="shared" si="265"/>
        <v>3</v>
      </c>
      <c r="AE624" t="str">
        <f t="shared" si="261"/>
        <v>Highly Suitable</v>
      </c>
      <c r="AF624" s="15">
        <f t="shared" si="266"/>
        <v>0.61599999999999999</v>
      </c>
      <c r="AG624" t="str">
        <f t="shared" si="267"/>
        <v>High</v>
      </c>
    </row>
    <row r="625" spans="1:33" x14ac:dyDescent="0.25">
      <c r="A625" t="str">
        <f>INDEX(Aquifer!A:A,MATCH(B625,Aquifer!C:C,0))</f>
        <v>jammu and kashmir</v>
      </c>
      <c r="B625" s="19" t="s">
        <v>467</v>
      </c>
      <c r="C625" s="12">
        <v>4.5306471174203997</v>
      </c>
      <c r="D625" s="7">
        <f>INDEX(Aquifer!L:L,MATCH(B625,Aquifer!C:C,0))*100</f>
        <v>193.54655698177433</v>
      </c>
      <c r="E625" s="7">
        <v>14.1</v>
      </c>
      <c r="F625" s="7">
        <v>26.702792202905091</v>
      </c>
      <c r="G625" s="1">
        <v>2.7199999999999998</v>
      </c>
      <c r="H625" s="8">
        <v>0</v>
      </c>
      <c r="I625" s="8">
        <f>INDEX(Aquifer!H:H,MATCH(B625,Aquifer!C:C,0))</f>
        <v>23.95</v>
      </c>
      <c r="J625" s="8">
        <f>INDEX(surface_water_body!E:E,MATCH(B625,surface_water_body!A:A,0))</f>
        <v>2.8688639948029573E-2</v>
      </c>
      <c r="K625" s="8">
        <f>INDEX(Aquifer!J:J,MATCH(B625,Aquifer!C:C,0))*100</f>
        <v>15.145537216712611</v>
      </c>
      <c r="L625" s="8">
        <f>(INDEX(Tariff!D:D,MATCH(Adaptation!A625,Tariff!A:A,0)))*100</f>
        <v>167</v>
      </c>
      <c r="N625" s="8">
        <v>3.8</v>
      </c>
      <c r="O625" s="1">
        <v>89.32</v>
      </c>
      <c r="Q625">
        <f t="shared" si="250"/>
        <v>3</v>
      </c>
      <c r="R625">
        <f t="shared" si="251"/>
        <v>3</v>
      </c>
      <c r="S625">
        <f t="shared" si="252"/>
        <v>1</v>
      </c>
      <c r="T625">
        <f t="shared" si="253"/>
        <v>1</v>
      </c>
      <c r="U625">
        <f t="shared" si="254"/>
        <v>1</v>
      </c>
      <c r="V625">
        <f t="shared" si="255"/>
        <v>4</v>
      </c>
      <c r="W625">
        <f t="shared" si="247"/>
        <v>4</v>
      </c>
      <c r="X625">
        <f t="shared" si="248"/>
        <v>1</v>
      </c>
      <c r="Y625">
        <f t="shared" si="256"/>
        <v>1</v>
      </c>
      <c r="Z625">
        <f t="shared" si="249"/>
        <v>3</v>
      </c>
      <c r="AA625">
        <f t="shared" si="257"/>
        <v>1</v>
      </c>
      <c r="AB625">
        <f t="shared" si="258"/>
        <v>4</v>
      </c>
      <c r="AC625">
        <f t="shared" si="264"/>
        <v>2.2490999999999999</v>
      </c>
      <c r="AD625">
        <f t="shared" si="265"/>
        <v>2</v>
      </c>
      <c r="AE625" t="str">
        <f t="shared" si="261"/>
        <v>Moderatly Suitable</v>
      </c>
      <c r="AF625" s="15">
        <f t="shared" si="266"/>
        <v>0.25</v>
      </c>
      <c r="AG625" t="str">
        <f t="shared" si="267"/>
        <v>Low</v>
      </c>
    </row>
    <row r="626" spans="1:33" x14ac:dyDescent="0.25">
      <c r="A626" t="str">
        <f>INDEX(Aquifer!A:A,MATCH(B626,Aquifer!C:C,0))</f>
        <v>karnataka</v>
      </c>
      <c r="B626" s="19" t="s">
        <v>596</v>
      </c>
      <c r="C626" s="13">
        <v>5.22</v>
      </c>
      <c r="D626" s="7">
        <f>INDEX(Aquifer!L:L,MATCH(B626,Aquifer!C:C,0))*100</f>
        <v>139.91574753502144</v>
      </c>
      <c r="E626" s="7">
        <v>29.6</v>
      </c>
      <c r="F626" s="7">
        <v>51.583881286653636</v>
      </c>
      <c r="G626" s="1">
        <v>70.97</v>
      </c>
      <c r="H626" s="8">
        <v>100</v>
      </c>
      <c r="I626" s="8">
        <f>INDEX(Aquifer!H:H,MATCH(B626,Aquifer!C:C,0))</f>
        <v>33.75</v>
      </c>
      <c r="J626" s="8">
        <f>INDEX(surface_water_body!E:E,MATCH(B626,surface_water_body!A:A,0))</f>
        <v>1.8085049070930799</v>
      </c>
      <c r="K626" s="8">
        <f>INDEX(Aquifer!J:J,MATCH(B626,Aquifer!C:C,0))*100</f>
        <v>30.701144072313895</v>
      </c>
      <c r="L626" s="8">
        <f>(INDEX(Tariff!D:D,MATCH(Adaptation!A626,Tariff!A:A,0)))*100</f>
        <v>10</v>
      </c>
      <c r="N626" s="8">
        <v>7.5</v>
      </c>
      <c r="O626" s="1">
        <v>92.22</v>
      </c>
      <c r="Q626">
        <f t="shared" si="250"/>
        <v>3</v>
      </c>
      <c r="R626">
        <f t="shared" si="251"/>
        <v>1</v>
      </c>
      <c r="S626">
        <f t="shared" si="252"/>
        <v>2</v>
      </c>
      <c r="T626">
        <f t="shared" si="253"/>
        <v>3</v>
      </c>
      <c r="U626">
        <f t="shared" si="254"/>
        <v>3</v>
      </c>
      <c r="V626">
        <f t="shared" si="255"/>
        <v>1</v>
      </c>
      <c r="W626">
        <f t="shared" si="247"/>
        <v>4</v>
      </c>
      <c r="X626">
        <f t="shared" si="248"/>
        <v>2</v>
      </c>
      <c r="Y626">
        <f t="shared" si="256"/>
        <v>2</v>
      </c>
      <c r="Z626">
        <f t="shared" si="249"/>
        <v>1</v>
      </c>
      <c r="AA626">
        <f t="shared" si="257"/>
        <v>2</v>
      </c>
      <c r="AB626">
        <f t="shared" si="258"/>
        <v>4</v>
      </c>
      <c r="AC626">
        <f t="shared" si="264"/>
        <v>2.3324000000000003</v>
      </c>
      <c r="AD626">
        <f t="shared" si="265"/>
        <v>2</v>
      </c>
      <c r="AE626" t="str">
        <f t="shared" si="261"/>
        <v>Moderatly Suitable</v>
      </c>
      <c r="AF626" s="15">
        <f t="shared" si="266"/>
        <v>0.371</v>
      </c>
      <c r="AG626" t="str">
        <f t="shared" si="267"/>
        <v>Low</v>
      </c>
    </row>
    <row r="627" spans="1:33" x14ac:dyDescent="0.25">
      <c r="A627" t="str">
        <f>INDEX(Aquifer!A:A,MATCH(B627,Aquifer!C:C,0))</f>
        <v>gujarat</v>
      </c>
      <c r="B627" s="19" t="s">
        <v>179</v>
      </c>
      <c r="C627" s="12">
        <v>5.5633335990625001</v>
      </c>
      <c r="D627" s="7">
        <f>INDEX(Aquifer!L:L,MATCH(B627,Aquifer!C:C,0))*100</f>
        <v>144.7340159278952</v>
      </c>
      <c r="E627" s="7">
        <v>52.3</v>
      </c>
      <c r="F627" s="7">
        <v>75.369350467698212</v>
      </c>
      <c r="G627" s="1">
        <v>98.22999999999999</v>
      </c>
      <c r="H627" s="8">
        <v>100</v>
      </c>
      <c r="I627" s="8">
        <f>INDEX(Aquifer!H:H,MATCH(B627,Aquifer!C:C,0))</f>
        <v>47.7</v>
      </c>
      <c r="J627" s="8">
        <f>INDEX(surface_water_body!E:E,MATCH(B627,surface_water_body!A:A,0))</f>
        <v>0.36444839355663433</v>
      </c>
      <c r="K627" s="8">
        <f>INDEX(Aquifer!J:J,MATCH(B627,Aquifer!C:C,0))*100</f>
        <v>69.853437068005235</v>
      </c>
      <c r="L627" s="8">
        <f>(INDEX(Tariff!D:D,MATCH(Adaptation!A594,Tariff!A:A,0)))*100</f>
        <v>60</v>
      </c>
      <c r="N627" s="8">
        <v>6.4</v>
      </c>
      <c r="O627" s="1">
        <v>46.35</v>
      </c>
      <c r="Q627">
        <f t="shared" si="250"/>
        <v>4</v>
      </c>
      <c r="R627">
        <f t="shared" si="251"/>
        <v>2</v>
      </c>
      <c r="S627">
        <f t="shared" si="252"/>
        <v>3</v>
      </c>
      <c r="T627">
        <f t="shared" si="253"/>
        <v>4</v>
      </c>
      <c r="U627">
        <f t="shared" si="254"/>
        <v>4</v>
      </c>
      <c r="V627">
        <f t="shared" si="255"/>
        <v>1</v>
      </c>
      <c r="W627">
        <f t="shared" si="247"/>
        <v>4</v>
      </c>
      <c r="X627">
        <f t="shared" si="248"/>
        <v>1</v>
      </c>
      <c r="Y627">
        <f t="shared" si="256"/>
        <v>3</v>
      </c>
      <c r="Z627">
        <f t="shared" si="249"/>
        <v>1</v>
      </c>
      <c r="AA627">
        <f t="shared" si="257"/>
        <v>2</v>
      </c>
      <c r="AB627">
        <f t="shared" si="258"/>
        <v>2</v>
      </c>
      <c r="AC627">
        <f t="shared" si="264"/>
        <v>2.5822999999999996</v>
      </c>
      <c r="AD627">
        <f t="shared" si="265"/>
        <v>3</v>
      </c>
      <c r="AE627" t="str">
        <f t="shared" si="261"/>
        <v>Highly Suitable</v>
      </c>
      <c r="AF627" s="15">
        <f t="shared" si="266"/>
        <v>0.60099999999999998</v>
      </c>
      <c r="AG627" t="str">
        <f t="shared" si="267"/>
        <v>High</v>
      </c>
    </row>
    <row r="628" spans="1:33" x14ac:dyDescent="0.25">
      <c r="A628" t="str">
        <f>INDEX(Aquifer!A:A,MATCH(B628,Aquifer!C:C,0))</f>
        <v>manipur</v>
      </c>
      <c r="B628" s="19" t="s">
        <v>11</v>
      </c>
      <c r="C628" s="12">
        <v>4.3180001274629998</v>
      </c>
      <c r="D628" s="7">
        <f>INDEX(Aquifer!L:L,MATCH(B628,Aquifer!C:C,0))*100</f>
        <v>100</v>
      </c>
      <c r="E628" s="7">
        <v>0</v>
      </c>
      <c r="F628" s="7">
        <v>35.587467362924279</v>
      </c>
      <c r="G628" s="1">
        <v>0.11</v>
      </c>
      <c r="H628" s="8">
        <v>0</v>
      </c>
      <c r="I628" s="8">
        <f>INDEX(Aquifer!H:H,MATCH(B628,Aquifer!C:C,0))</f>
        <v>0</v>
      </c>
      <c r="J628" s="8">
        <f>INDEX(surface_water_body!E:E,MATCH(B628,surface_water_body!A:A,0))</f>
        <v>3.8230462505066593E-3</v>
      </c>
      <c r="K628" s="8">
        <f>INDEX(Aquifer!J:J,MATCH(B628,Aquifer!C:C,0))*100</f>
        <v>100</v>
      </c>
      <c r="L628" s="8">
        <f>(INDEX(Tariff!D:D,MATCH(Adaptation!A628,Tariff!A:A,0)))*100</f>
        <v>0</v>
      </c>
      <c r="N628" s="8">
        <v>2.37</v>
      </c>
      <c r="O628" s="1">
        <v>85.44</v>
      </c>
      <c r="Q628">
        <f t="shared" si="250"/>
        <v>2</v>
      </c>
      <c r="R628">
        <f t="shared" si="251"/>
        <v>1</v>
      </c>
      <c r="S628">
        <f t="shared" si="252"/>
        <v>1</v>
      </c>
      <c r="T628">
        <f t="shared" si="253"/>
        <v>2</v>
      </c>
      <c r="U628">
        <f t="shared" si="254"/>
        <v>1</v>
      </c>
      <c r="V628">
        <f t="shared" si="255"/>
        <v>4</v>
      </c>
      <c r="W628">
        <f t="shared" si="247"/>
        <v>4</v>
      </c>
      <c r="X628">
        <f t="shared" si="248"/>
        <v>1</v>
      </c>
      <c r="Y628">
        <f t="shared" si="256"/>
        <v>4</v>
      </c>
      <c r="Z628">
        <f t="shared" si="249"/>
        <v>1</v>
      </c>
      <c r="AA628">
        <f t="shared" si="257"/>
        <v>1</v>
      </c>
      <c r="AB628">
        <f t="shared" si="258"/>
        <v>4</v>
      </c>
      <c r="AC628">
        <f t="shared" si="264"/>
        <v>2.1657999999999995</v>
      </c>
      <c r="AD628">
        <f t="shared" si="265"/>
        <v>2</v>
      </c>
      <c r="AE628" t="str">
        <f t="shared" si="261"/>
        <v>Moderatly Suitable</v>
      </c>
      <c r="AF628" s="15">
        <f t="shared" si="266"/>
        <v>0.17599999999999999</v>
      </c>
      <c r="AG628" t="str">
        <f t="shared" si="267"/>
        <v>Very Low</v>
      </c>
    </row>
    <row r="629" spans="1:33" x14ac:dyDescent="0.25">
      <c r="A629" t="str">
        <f>INDEX(Aquifer!A:A,MATCH(B629,Aquifer!C:C,0))</f>
        <v>jharkhand</v>
      </c>
      <c r="B629" s="19" t="s">
        <v>8</v>
      </c>
      <c r="C629" s="13">
        <v>4.92</v>
      </c>
      <c r="D629" s="7">
        <f>INDEX(Aquifer!L:L,MATCH(B629,Aquifer!C:C,0))*100</f>
        <v>111.29700806390836</v>
      </c>
      <c r="E629" s="7">
        <v>9.4</v>
      </c>
      <c r="F629" s="7">
        <v>37.649271810072108</v>
      </c>
      <c r="G629" s="1">
        <v>46.7</v>
      </c>
      <c r="H629" s="8">
        <v>0</v>
      </c>
      <c r="I629" s="8">
        <f>INDEX(Aquifer!H:H,MATCH(B629,Aquifer!C:C,0))</f>
        <v>42.55</v>
      </c>
      <c r="J629" s="8">
        <f>INDEX(surface_water_body!E:E,MATCH(B629,surface_water_body!A:A,0))</f>
        <v>13.696092954557399</v>
      </c>
      <c r="K629" s="8">
        <f>INDEX(Aquifer!J:J,MATCH(B629,Aquifer!C:C,0))*100</f>
        <v>9.1829531613331863</v>
      </c>
      <c r="L629" s="8">
        <f>(INDEX(Tariff!D:D,MATCH(Adaptation!A101,Tariff!A:A,0)))*100</f>
        <v>150</v>
      </c>
      <c r="N629" s="8">
        <v>6.3</v>
      </c>
      <c r="O629" s="1">
        <v>84.800000000000011</v>
      </c>
      <c r="Q629">
        <f t="shared" si="250"/>
        <v>3</v>
      </c>
      <c r="R629">
        <f t="shared" si="251"/>
        <v>1</v>
      </c>
      <c r="S629">
        <f t="shared" si="252"/>
        <v>1</v>
      </c>
      <c r="T629">
        <f t="shared" si="253"/>
        <v>2</v>
      </c>
      <c r="U629">
        <f t="shared" si="254"/>
        <v>2</v>
      </c>
      <c r="V629">
        <f t="shared" si="255"/>
        <v>4</v>
      </c>
      <c r="W629">
        <f t="shared" si="247"/>
        <v>4</v>
      </c>
      <c r="X629">
        <f t="shared" si="248"/>
        <v>4</v>
      </c>
      <c r="Y629">
        <f t="shared" si="256"/>
        <v>1</v>
      </c>
      <c r="Z629">
        <f t="shared" si="249"/>
        <v>3</v>
      </c>
      <c r="AA629">
        <f t="shared" si="257"/>
        <v>2</v>
      </c>
      <c r="AB629">
        <f t="shared" si="258"/>
        <v>4</v>
      </c>
      <c r="AC629">
        <f t="shared" si="264"/>
        <v>2.5822999999999996</v>
      </c>
      <c r="AD629">
        <f t="shared" si="265"/>
        <v>3</v>
      </c>
      <c r="AE629" t="str">
        <f t="shared" si="261"/>
        <v>Highly Suitable</v>
      </c>
      <c r="AF629" s="15">
        <f t="shared" si="266"/>
        <v>0.60099999999999998</v>
      </c>
      <c r="AG629" t="str">
        <f t="shared" si="267"/>
        <v>High</v>
      </c>
    </row>
    <row r="630" spans="1:33" x14ac:dyDescent="0.25">
      <c r="A630" t="str">
        <f>INDEX(Aquifer!A:A,MATCH(B630,Aquifer!C:C,0))</f>
        <v>jharkhand</v>
      </c>
      <c r="B630" s="19" t="s">
        <v>257</v>
      </c>
      <c r="C630" s="13">
        <v>4.96</v>
      </c>
      <c r="D630" s="7">
        <f>INDEX(Aquifer!L:L,MATCH(B630,Aquifer!C:C,0))*100</f>
        <v>122.13692760867625</v>
      </c>
      <c r="E630" s="7">
        <v>25</v>
      </c>
      <c r="F630" s="7">
        <v>54.284105307616507</v>
      </c>
      <c r="G630" s="1">
        <v>55.34</v>
      </c>
      <c r="H630" s="8">
        <v>2</v>
      </c>
      <c r="I630" s="8">
        <f>INDEX(Aquifer!H:H,MATCH(B630,Aquifer!C:C,0))</f>
        <v>66.44</v>
      </c>
      <c r="J630" s="8">
        <f>INDEX(surface_water_body!E:E,MATCH(B630,surface_water_body!A:A,0))</f>
        <v>26.523426900071005</v>
      </c>
      <c r="K630" s="8">
        <f>INDEX(Aquifer!J:J,MATCH(B630,Aquifer!C:C,0))*100</f>
        <v>7.1357142402180909</v>
      </c>
      <c r="L630" s="8">
        <f>(INDEX(Tariff!D:D,MATCH(Adaptation!A328,Tariff!A:A,0)))*100</f>
        <v>0</v>
      </c>
      <c r="N630" s="8">
        <v>6.5</v>
      </c>
      <c r="O630" s="1">
        <v>89.679999999999993</v>
      </c>
      <c r="Q630">
        <f t="shared" si="250"/>
        <v>3</v>
      </c>
      <c r="R630">
        <f t="shared" si="251"/>
        <v>1</v>
      </c>
      <c r="S630">
        <f t="shared" si="252"/>
        <v>2</v>
      </c>
      <c r="T630">
        <f t="shared" si="253"/>
        <v>3</v>
      </c>
      <c r="U630">
        <f t="shared" si="254"/>
        <v>3</v>
      </c>
      <c r="V630">
        <f t="shared" si="255"/>
        <v>4</v>
      </c>
      <c r="W630">
        <f t="shared" si="247"/>
        <v>3</v>
      </c>
      <c r="X630">
        <f t="shared" si="248"/>
        <v>4</v>
      </c>
      <c r="Y630">
        <f t="shared" si="256"/>
        <v>1</v>
      </c>
      <c r="Z630">
        <f t="shared" si="249"/>
        <v>1</v>
      </c>
      <c r="AA630">
        <f t="shared" si="257"/>
        <v>2</v>
      </c>
      <c r="AB630">
        <f t="shared" si="258"/>
        <v>4</v>
      </c>
      <c r="AC630">
        <f t="shared" si="264"/>
        <v>2.5822999999999996</v>
      </c>
      <c r="AD630">
        <f t="shared" si="265"/>
        <v>3</v>
      </c>
      <c r="AE630" t="str">
        <f t="shared" si="261"/>
        <v>Highly Suitable</v>
      </c>
      <c r="AF630" s="15">
        <f t="shared" si="266"/>
        <v>0.60099999999999998</v>
      </c>
      <c r="AG630" t="str">
        <f t="shared" si="267"/>
        <v>High</v>
      </c>
    </row>
    <row r="631" spans="1:33" x14ac:dyDescent="0.25">
      <c r="A631" t="str">
        <f>INDEX(Aquifer!A:A,MATCH(B631,Aquifer!C:C,0))</f>
        <v>jharkhand</v>
      </c>
      <c r="B631" s="19" t="s">
        <v>50</v>
      </c>
      <c r="C631" s="12">
        <v>5.0769869191636996</v>
      </c>
      <c r="D631" s="7">
        <f>INDEX(Aquifer!L:L,MATCH(B631,Aquifer!C:C,0))*100</f>
        <v>100.23762751177487</v>
      </c>
      <c r="E631" s="7">
        <v>13</v>
      </c>
      <c r="F631" s="7">
        <v>39.890609797785899</v>
      </c>
      <c r="G631" s="1">
        <v>65.319999999999993</v>
      </c>
      <c r="H631" s="8">
        <v>7.0000000000000009</v>
      </c>
      <c r="I631" s="8">
        <f>INDEX(Aquifer!H:H,MATCH(B631,Aquifer!C:C,0))</f>
        <v>46.94</v>
      </c>
      <c r="J631" s="8">
        <f>INDEX(surface_water_body!E:E,MATCH(B631,surface_water_body!A:A,0))</f>
        <v>105.76743757602138</v>
      </c>
      <c r="K631" s="8">
        <f>INDEX(Aquifer!J:J,MATCH(B631,Aquifer!C:C,0))*100</f>
        <v>42.479881602071963</v>
      </c>
      <c r="L631" s="8">
        <f>(INDEX(Tariff!D:D,MATCH(Adaptation!A506,Tariff!A:A,0)))*100</f>
        <v>0</v>
      </c>
      <c r="N631" s="8">
        <v>6.6</v>
      </c>
      <c r="O631" s="1">
        <v>80.02</v>
      </c>
      <c r="Q631">
        <f t="shared" si="250"/>
        <v>3</v>
      </c>
      <c r="R631">
        <f t="shared" si="251"/>
        <v>1</v>
      </c>
      <c r="S631">
        <f t="shared" si="252"/>
        <v>1</v>
      </c>
      <c r="T631">
        <f t="shared" si="253"/>
        <v>2</v>
      </c>
      <c r="U631">
        <f t="shared" si="254"/>
        <v>3</v>
      </c>
      <c r="V631">
        <f t="shared" si="255"/>
        <v>4</v>
      </c>
      <c r="W631">
        <f t="shared" si="247"/>
        <v>4</v>
      </c>
      <c r="X631">
        <f t="shared" si="248"/>
        <v>4</v>
      </c>
      <c r="Y631">
        <f t="shared" si="256"/>
        <v>2</v>
      </c>
      <c r="Z631">
        <f t="shared" si="249"/>
        <v>1</v>
      </c>
      <c r="AA631">
        <f t="shared" si="257"/>
        <v>2</v>
      </c>
      <c r="AB631">
        <f t="shared" si="258"/>
        <v>4</v>
      </c>
      <c r="AC631">
        <f t="shared" si="264"/>
        <v>2.5822999999999996</v>
      </c>
      <c r="AD631">
        <f t="shared" si="265"/>
        <v>3</v>
      </c>
      <c r="AE631" t="str">
        <f t="shared" si="261"/>
        <v>Highly Suitable</v>
      </c>
      <c r="AF631" s="15">
        <f t="shared" si="266"/>
        <v>0.60099999999999998</v>
      </c>
      <c r="AG631" t="str">
        <f t="shared" si="267"/>
        <v>High</v>
      </c>
    </row>
    <row r="632" spans="1:33" x14ac:dyDescent="0.25">
      <c r="A632" t="str">
        <f>INDEX(Aquifer!A:A,MATCH(B632,Aquifer!C:C,0))</f>
        <v>tripura</v>
      </c>
      <c r="B632" s="19" t="s">
        <v>397</v>
      </c>
      <c r="C632" s="13">
        <v>4.5999999999999996</v>
      </c>
      <c r="D632" s="7">
        <f>INDEX(Aquifer!L:L,MATCH(B632,Aquifer!C:C,0))*100</f>
        <v>179.44898286080411</v>
      </c>
      <c r="E632" s="7">
        <v>16.8</v>
      </c>
      <c r="F632" s="7">
        <v>37.224061810154531</v>
      </c>
      <c r="G632" s="1">
        <v>37.79</v>
      </c>
      <c r="H632" s="8">
        <v>99</v>
      </c>
      <c r="I632" s="8">
        <f>INDEX(Aquifer!H:H,MATCH(B632,Aquifer!C:C,0))</f>
        <v>8.26</v>
      </c>
      <c r="J632" s="8">
        <f>INDEX(surface_water_body!E:E,MATCH(B632,surface_water_body!A:A,0))</f>
        <v>0</v>
      </c>
      <c r="K632" s="8">
        <f>INDEX(Aquifer!J:J,MATCH(B632,Aquifer!C:C,0))*100</f>
        <v>27.230695415751899</v>
      </c>
      <c r="L632" s="8">
        <f>(INDEX(Tariff!D:D,MATCH(Adaptation!A632,Tariff!A:A,0)))*100</f>
        <v>60</v>
      </c>
      <c r="N632" s="8">
        <v>2.4965830751565834</v>
      </c>
      <c r="O632" s="1">
        <v>96.643541839999997</v>
      </c>
      <c r="Q632">
        <f t="shared" si="250"/>
        <v>3</v>
      </c>
      <c r="R632">
        <f t="shared" si="251"/>
        <v>2</v>
      </c>
      <c r="S632">
        <f t="shared" si="252"/>
        <v>1</v>
      </c>
      <c r="T632">
        <f t="shared" si="253"/>
        <v>2</v>
      </c>
      <c r="U632">
        <f t="shared" si="254"/>
        <v>2</v>
      </c>
      <c r="V632">
        <f t="shared" si="255"/>
        <v>1</v>
      </c>
      <c r="W632">
        <f t="shared" si="247"/>
        <v>4</v>
      </c>
      <c r="X632">
        <f t="shared" si="248"/>
        <v>1</v>
      </c>
      <c r="Y632">
        <f t="shared" si="256"/>
        <v>2</v>
      </c>
      <c r="Z632">
        <f t="shared" si="249"/>
        <v>1</v>
      </c>
      <c r="AA632">
        <f t="shared" si="257"/>
        <v>1</v>
      </c>
      <c r="AB632">
        <f t="shared" si="258"/>
        <v>4</v>
      </c>
      <c r="AC632">
        <f t="shared" si="264"/>
        <v>1.9991999999999999</v>
      </c>
      <c r="AD632">
        <f t="shared" si="265"/>
        <v>2</v>
      </c>
      <c r="AE632" t="str">
        <f t="shared" si="261"/>
        <v>Moderatly Suitable</v>
      </c>
      <c r="AF632" s="15">
        <f t="shared" si="266"/>
        <v>8.5000000000000006E-2</v>
      </c>
      <c r="AG632" t="str">
        <f t="shared" si="267"/>
        <v>Very Low</v>
      </c>
    </row>
    <row r="633" spans="1:33" x14ac:dyDescent="0.25">
      <c r="A633" t="str">
        <f>INDEX(Aquifer!A:A,MATCH(B633,Aquifer!C:C,0))</f>
        <v>arunachal pradesh</v>
      </c>
      <c r="B633" s="19" t="s">
        <v>112</v>
      </c>
      <c r="C633" s="13">
        <v>3.3</v>
      </c>
      <c r="D633" s="7">
        <f>INDEX(Aquifer!L:L,MATCH(B633,Aquifer!C:C,0))*100</f>
        <v>130.50436980098979</v>
      </c>
      <c r="E633" s="7">
        <v>0</v>
      </c>
      <c r="F633" s="7">
        <v>9.3122886133032701</v>
      </c>
      <c r="G633" s="1">
        <v>0</v>
      </c>
      <c r="H633" s="8">
        <v>0</v>
      </c>
      <c r="I633" s="8">
        <f>INDEX(Aquifer!H:H,MATCH(B633,Aquifer!C:C,0))</f>
        <v>0</v>
      </c>
      <c r="J633" s="8">
        <f>INDEX(surface_water_body!E:E,MATCH(B633,surface_water_body!A:A,0))</f>
        <v>1.771954858573856E-3</v>
      </c>
      <c r="K633" s="8">
        <f>INDEX(Aquifer!J:J,MATCH(B633,Aquifer!C:C,0))*100</f>
        <v>45.219502904485289</v>
      </c>
      <c r="L633" s="8">
        <f>(INDEX(Tariff!D:D,MATCH(Adaptation!A633,Tariff!A:A,0)))*100</f>
        <v>0</v>
      </c>
      <c r="N633" s="8">
        <v>7.4100032816019397</v>
      </c>
      <c r="O633" s="1">
        <v>43.47</v>
      </c>
      <c r="Q633">
        <f t="shared" si="250"/>
        <v>1</v>
      </c>
      <c r="R633">
        <f t="shared" si="251"/>
        <v>1</v>
      </c>
      <c r="S633">
        <f t="shared" si="252"/>
        <v>1</v>
      </c>
      <c r="T633">
        <f t="shared" si="253"/>
        <v>1</v>
      </c>
      <c r="U633">
        <f t="shared" si="254"/>
        <v>1</v>
      </c>
      <c r="V633">
        <f t="shared" si="255"/>
        <v>4</v>
      </c>
      <c r="W633">
        <f t="shared" si="247"/>
        <v>4</v>
      </c>
      <c r="X633">
        <f t="shared" si="248"/>
        <v>1</v>
      </c>
      <c r="Y633">
        <f t="shared" si="256"/>
        <v>2</v>
      </c>
      <c r="Z633">
        <f t="shared" si="249"/>
        <v>1</v>
      </c>
      <c r="AA633">
        <f t="shared" si="257"/>
        <v>2</v>
      </c>
      <c r="AB633">
        <f t="shared" si="258"/>
        <v>2</v>
      </c>
      <c r="AC633">
        <f t="shared" si="264"/>
        <v>1.7493000000000001</v>
      </c>
      <c r="AD633">
        <f t="shared" si="265"/>
        <v>2</v>
      </c>
      <c r="AE633" t="str">
        <f t="shared" si="261"/>
        <v>Moderatly Suitable</v>
      </c>
      <c r="AF633" s="15">
        <f t="shared" si="266"/>
        <v>1.9E-2</v>
      </c>
      <c r="AG633" t="str">
        <f t="shared" si="267"/>
        <v>Very Low</v>
      </c>
    </row>
    <row r="634" spans="1:33" x14ac:dyDescent="0.25">
      <c r="A634" t="str">
        <f>INDEX(Aquifer!A:A,MATCH(B634,Aquifer!C:C,0))</f>
        <v>arunachal pradesh</v>
      </c>
      <c r="B634" s="19" t="s">
        <v>96</v>
      </c>
      <c r="C634" s="12">
        <v>3.2506657578407001</v>
      </c>
      <c r="D634" s="7">
        <f>INDEX(Aquifer!L:L,MATCH(B634,Aquifer!C:C,0))*100</f>
        <v>137.67409470752091</v>
      </c>
      <c r="E634" s="7">
        <v>19.3</v>
      </c>
      <c r="F634" s="7">
        <v>11.38572905894519</v>
      </c>
      <c r="G634" s="1">
        <v>7.4899999999999993</v>
      </c>
      <c r="H634" s="8">
        <v>0</v>
      </c>
      <c r="I634" s="8">
        <f>INDEX(Aquifer!H:H,MATCH(B634,Aquifer!C:C,0))</f>
        <v>0.18</v>
      </c>
      <c r="J634" s="8">
        <f>INDEX(surface_water_body!E:E,MATCH(B634,surface_water_body!A:A,0))</f>
        <v>8.6214140322991904E-4</v>
      </c>
      <c r="K634" s="8">
        <f>INDEX(Aquifer!J:J,MATCH(B634,Aquifer!C:C,0))*100</f>
        <v>28.187814070351756</v>
      </c>
      <c r="L634" s="8">
        <f>(INDEX(Tariff!D:D,MATCH(Adaptation!A634,Tariff!A:A,0)))*100</f>
        <v>60</v>
      </c>
      <c r="N634" s="8">
        <v>4.692455022970389</v>
      </c>
      <c r="O634" s="1">
        <v>19.259999999999998</v>
      </c>
      <c r="Q634">
        <f t="shared" si="250"/>
        <v>1</v>
      </c>
      <c r="R634">
        <f t="shared" si="251"/>
        <v>1</v>
      </c>
      <c r="S634">
        <f t="shared" si="252"/>
        <v>1</v>
      </c>
      <c r="T634">
        <f t="shared" si="253"/>
        <v>1</v>
      </c>
      <c r="U634">
        <f t="shared" si="254"/>
        <v>1</v>
      </c>
      <c r="V634">
        <f t="shared" si="255"/>
        <v>4</v>
      </c>
      <c r="W634">
        <f t="shared" si="247"/>
        <v>4</v>
      </c>
      <c r="X634">
        <f t="shared" si="248"/>
        <v>1</v>
      </c>
      <c r="Y634">
        <f t="shared" si="256"/>
        <v>2</v>
      </c>
      <c r="Z634">
        <f t="shared" si="249"/>
        <v>1</v>
      </c>
      <c r="AA634">
        <f t="shared" si="257"/>
        <v>1</v>
      </c>
      <c r="AB634">
        <f t="shared" si="258"/>
        <v>1</v>
      </c>
      <c r="AC634">
        <f t="shared" si="264"/>
        <v>1.5826999999999998</v>
      </c>
      <c r="AD634">
        <f t="shared" si="265"/>
        <v>2</v>
      </c>
      <c r="AE634" t="str">
        <f t="shared" si="261"/>
        <v>Moderatly Suitable</v>
      </c>
      <c r="AF634" s="15">
        <f t="shared" si="266"/>
        <v>6.0000000000000001E-3</v>
      </c>
      <c r="AG634" t="str">
        <f t="shared" si="267"/>
        <v>Very Low</v>
      </c>
    </row>
    <row r="635" spans="1:33" x14ac:dyDescent="0.25">
      <c r="A635" t="str">
        <f>INDEX(Aquifer!A:A,MATCH(B635,Aquifer!C:C,0))</f>
        <v>chhattisgarh</v>
      </c>
      <c r="B635" s="19" t="s">
        <v>271</v>
      </c>
      <c r="C635" s="13">
        <v>5.2</v>
      </c>
      <c r="D635" s="7">
        <f>INDEX(Aquifer!L:L,MATCH(B635,Aquifer!C:C,0))*100</f>
        <v>109.77116519770355</v>
      </c>
      <c r="E635" s="7">
        <v>16.899999999999999</v>
      </c>
      <c r="F635" s="7">
        <v>44.827114937816049</v>
      </c>
      <c r="G635" s="1">
        <v>20.93</v>
      </c>
      <c r="H635" s="8">
        <v>0</v>
      </c>
      <c r="I635" s="8">
        <f>INDEX(Aquifer!H:H,MATCH(B635,Aquifer!C:C,0))</f>
        <v>33.659999999999997</v>
      </c>
      <c r="J635" s="8">
        <f>INDEX(surface_water_body!E:E,MATCH(B635,surface_water_body!A:A,0))</f>
        <v>0</v>
      </c>
      <c r="K635" s="8">
        <f>INDEX(Aquifer!J:J,MATCH(B635,Aquifer!C:C,0))*100</f>
        <v>28.837902709290685</v>
      </c>
      <c r="L635" s="8">
        <f>(INDEX(Tariff!D:D,MATCH(Adaptation!A635,Tariff!A:A,0)))*100</f>
        <v>260</v>
      </c>
      <c r="N635" s="8">
        <v>6.2</v>
      </c>
      <c r="O635" s="1">
        <v>69.83</v>
      </c>
      <c r="Q635">
        <f t="shared" si="250"/>
        <v>3</v>
      </c>
      <c r="R635">
        <f t="shared" si="251"/>
        <v>1</v>
      </c>
      <c r="S635">
        <f t="shared" si="252"/>
        <v>1</v>
      </c>
      <c r="T635">
        <f t="shared" si="253"/>
        <v>2</v>
      </c>
      <c r="U635">
        <f t="shared" si="254"/>
        <v>1</v>
      </c>
      <c r="V635">
        <f t="shared" si="255"/>
        <v>4</v>
      </c>
      <c r="W635">
        <f t="shared" si="247"/>
        <v>4</v>
      </c>
      <c r="X635">
        <f t="shared" si="248"/>
        <v>1</v>
      </c>
      <c r="Y635">
        <f t="shared" si="256"/>
        <v>2</v>
      </c>
      <c r="Z635">
        <f t="shared" si="249"/>
        <v>3</v>
      </c>
      <c r="AA635">
        <f t="shared" si="257"/>
        <v>2</v>
      </c>
      <c r="AB635">
        <f t="shared" si="258"/>
        <v>3</v>
      </c>
      <c r="AC635">
        <f t="shared" si="264"/>
        <v>2.2490999999999999</v>
      </c>
      <c r="AD635">
        <f t="shared" si="265"/>
        <v>2</v>
      </c>
      <c r="AE635" t="str">
        <f t="shared" si="261"/>
        <v>Moderatly Suitable</v>
      </c>
      <c r="AF635" s="15">
        <f t="shared" si="266"/>
        <v>0.25</v>
      </c>
      <c r="AG635" t="str">
        <f t="shared" si="267"/>
        <v>Low</v>
      </c>
    </row>
    <row r="636" spans="1:33" x14ac:dyDescent="0.25">
      <c r="A636" t="str">
        <f>INDEX(Aquifer!A:A,MATCH(B636,Aquifer!C:C,0))</f>
        <v>punjab</v>
      </c>
      <c r="B636" s="19" t="s">
        <v>235</v>
      </c>
      <c r="C636" s="13">
        <v>4.75</v>
      </c>
      <c r="D636" s="7">
        <f>INDEX(Aquifer!L:L,MATCH(B636,Aquifer!C:C,0))*100</f>
        <v>186.40303571078383</v>
      </c>
      <c r="E636" s="7">
        <v>100</v>
      </c>
      <c r="F636" s="7">
        <v>68.656162130617005</v>
      </c>
      <c r="G636" s="1">
        <v>97.59</v>
      </c>
      <c r="H636" s="8">
        <v>83</v>
      </c>
      <c r="I636" s="8">
        <f>INDEX(Aquifer!H:H,MATCH(B636,Aquifer!C:C,0))</f>
        <v>215.61</v>
      </c>
      <c r="J636" s="8">
        <f>INDEX(surface_water_body!E:E,MATCH(B636,surface_water_body!A:A,0))</f>
        <v>0.63227784677140098</v>
      </c>
      <c r="K636" s="8">
        <f>INDEX(Aquifer!J:J,MATCH(B636,Aquifer!C:C,0))*100</f>
        <v>88.855007057101531</v>
      </c>
      <c r="L636" s="8">
        <f>(INDEX(Tariff!D:D,MATCH(Adaptation!A195,Tariff!A:A,0)))*100</f>
        <v>0</v>
      </c>
      <c r="N636" s="8">
        <v>23.5</v>
      </c>
      <c r="O636" s="1">
        <v>0</v>
      </c>
      <c r="Q636">
        <f t="shared" si="250"/>
        <v>3</v>
      </c>
      <c r="R636">
        <f t="shared" si="251"/>
        <v>3</v>
      </c>
      <c r="S636">
        <f t="shared" si="252"/>
        <v>4</v>
      </c>
      <c r="T636">
        <f t="shared" si="253"/>
        <v>4</v>
      </c>
      <c r="U636">
        <f t="shared" si="254"/>
        <v>4</v>
      </c>
      <c r="V636">
        <f t="shared" si="255"/>
        <v>1</v>
      </c>
      <c r="W636">
        <f t="shared" si="247"/>
        <v>1</v>
      </c>
      <c r="X636">
        <f t="shared" si="248"/>
        <v>1</v>
      </c>
      <c r="Y636">
        <f t="shared" si="256"/>
        <v>4</v>
      </c>
      <c r="Z636">
        <f t="shared" si="249"/>
        <v>1</v>
      </c>
      <c r="AA636">
        <f t="shared" si="257"/>
        <v>4</v>
      </c>
      <c r="AB636">
        <f t="shared" si="258"/>
        <v>1</v>
      </c>
      <c r="AC636">
        <f t="shared" si="264"/>
        <v>2.5822999999999996</v>
      </c>
      <c r="AD636">
        <f t="shared" si="265"/>
        <v>3</v>
      </c>
      <c r="AE636" t="str">
        <f t="shared" si="261"/>
        <v>Highly Suitable</v>
      </c>
      <c r="AF636" s="15">
        <f t="shared" si="266"/>
        <v>0.60099999999999998</v>
      </c>
      <c r="AG636" t="str">
        <f t="shared" si="267"/>
        <v>High</v>
      </c>
    </row>
    <row r="637" spans="1:33" x14ac:dyDescent="0.25">
      <c r="A637" t="str">
        <f>INDEX(Aquifer!A:A,MATCH(B637,Aquifer!C:C,0))</f>
        <v>karnataka</v>
      </c>
      <c r="B637" s="19" t="s">
        <v>631</v>
      </c>
      <c r="C637" s="12">
        <v>5.2018050586879996</v>
      </c>
      <c r="D637" s="7">
        <f>INDEX(Aquifer!L:L,MATCH(B637,Aquifer!C:C,0))*100</f>
        <v>126.14175123340419</v>
      </c>
      <c r="E637" s="7">
        <v>34.700000000000003</v>
      </c>
      <c r="F637" s="7">
        <v>59.238674496644293</v>
      </c>
      <c r="G637" s="1">
        <v>50.71</v>
      </c>
      <c r="H637" s="8">
        <v>99</v>
      </c>
      <c r="I637" s="8">
        <f>INDEX(Aquifer!H:H,MATCH(B637,Aquifer!C:C,0))</f>
        <v>32.11</v>
      </c>
      <c r="J637" s="8">
        <f>INDEX(surface_water_body!E:E,MATCH(B637,surface_water_body!A:A,0))</f>
        <v>1.2690523689972786</v>
      </c>
      <c r="K637" s="8">
        <f>INDEX(Aquifer!J:J,MATCH(B637,Aquifer!C:C,0))*100</f>
        <v>12.165273222150546</v>
      </c>
      <c r="L637" s="8">
        <f>(INDEX(Tariff!D:D,MATCH(Adaptation!A637,Tariff!A:A,0)))*100</f>
        <v>0</v>
      </c>
      <c r="N637" s="8">
        <v>7</v>
      </c>
      <c r="O637" s="1">
        <v>91.7</v>
      </c>
      <c r="Q637">
        <f t="shared" si="250"/>
        <v>3</v>
      </c>
      <c r="R637">
        <f t="shared" si="251"/>
        <v>1</v>
      </c>
      <c r="S637">
        <f t="shared" si="252"/>
        <v>2</v>
      </c>
      <c r="T637">
        <f t="shared" si="253"/>
        <v>3</v>
      </c>
      <c r="U637">
        <f t="shared" si="254"/>
        <v>3</v>
      </c>
      <c r="V637">
        <f t="shared" si="255"/>
        <v>1</v>
      </c>
      <c r="W637">
        <f t="shared" si="247"/>
        <v>4</v>
      </c>
      <c r="X637">
        <f t="shared" si="248"/>
        <v>2</v>
      </c>
      <c r="Y637">
        <f t="shared" si="256"/>
        <v>1</v>
      </c>
      <c r="Z637">
        <f t="shared" si="249"/>
        <v>1</v>
      </c>
      <c r="AA637">
        <f t="shared" si="257"/>
        <v>2</v>
      </c>
      <c r="AB637">
        <f t="shared" si="258"/>
        <v>4</v>
      </c>
      <c r="AC637">
        <f t="shared" si="264"/>
        <v>2.2491000000000003</v>
      </c>
      <c r="AD637">
        <f t="shared" si="265"/>
        <v>2</v>
      </c>
      <c r="AE637" t="str">
        <f t="shared" si="261"/>
        <v>Moderatly Suitable</v>
      </c>
      <c r="AF637" s="15">
        <f t="shared" si="266"/>
        <v>0.28899999999999998</v>
      </c>
      <c r="AG637" t="str">
        <f t="shared" si="267"/>
        <v>Low</v>
      </c>
    </row>
    <row r="638" spans="1:33" x14ac:dyDescent="0.25">
      <c r="A638" t="str">
        <f>INDEX(Aquifer!A:A,MATCH(B638,Aquifer!C:C,0))</f>
        <v>uttarakhand</v>
      </c>
      <c r="B638" s="19" t="s">
        <v>429</v>
      </c>
      <c r="C638" s="12">
        <v>4.5978430802485004</v>
      </c>
      <c r="D638" s="7">
        <f>INDEX(Aquifer!L:L,MATCH(B638,Aquifer!C:C,0))*100</f>
        <v>141.80734167562136</v>
      </c>
      <c r="E638" s="7">
        <v>0</v>
      </c>
      <c r="F638" s="7">
        <v>35.82811412665275</v>
      </c>
      <c r="G638" s="1">
        <v>1.5699999999999998</v>
      </c>
      <c r="H638" s="8">
        <v>18</v>
      </c>
      <c r="I638" s="8">
        <f>INDEX(Aquifer!H:H,MATCH(B638,Aquifer!C:C,0))</f>
        <v>0</v>
      </c>
      <c r="J638" s="8">
        <f>INDEX(surface_water_body!E:E,MATCH(B638,surface_water_body!A:A,0))</f>
        <v>4.1166335678842675E-2</v>
      </c>
      <c r="K638" s="8">
        <f>INDEX(Aquifer!J:J,MATCH(B638,Aquifer!C:C,0))*100</f>
        <v>3.5498204110059319</v>
      </c>
      <c r="L638" s="8">
        <f>(INDEX(Tariff!D:D,MATCH(Adaptation!A638,Tariff!A:A,0)))*100</f>
        <v>10</v>
      </c>
      <c r="N638" s="8">
        <v>13.275142366799539</v>
      </c>
      <c r="O638" s="1">
        <v>90.103204510000012</v>
      </c>
      <c r="Q638">
        <f t="shared" si="250"/>
        <v>3</v>
      </c>
      <c r="R638">
        <f t="shared" si="251"/>
        <v>2</v>
      </c>
      <c r="S638">
        <f t="shared" si="252"/>
        <v>1</v>
      </c>
      <c r="T638">
        <f t="shared" si="253"/>
        <v>2</v>
      </c>
      <c r="U638">
        <f t="shared" si="254"/>
        <v>1</v>
      </c>
      <c r="V638">
        <f t="shared" si="255"/>
        <v>4</v>
      </c>
      <c r="W638">
        <f t="shared" si="247"/>
        <v>4</v>
      </c>
      <c r="X638">
        <f t="shared" si="248"/>
        <v>1</v>
      </c>
      <c r="Y638">
        <f t="shared" si="256"/>
        <v>1</v>
      </c>
      <c r="Z638">
        <f t="shared" si="249"/>
        <v>1</v>
      </c>
      <c r="AA638">
        <f t="shared" si="257"/>
        <v>3</v>
      </c>
      <c r="AB638">
        <f t="shared" si="258"/>
        <v>4</v>
      </c>
      <c r="AC638">
        <f t="shared" si="264"/>
        <v>2.2490999999999999</v>
      </c>
      <c r="AD638">
        <f t="shared" si="265"/>
        <v>2</v>
      </c>
      <c r="AE638" t="str">
        <f t="shared" si="261"/>
        <v>Moderatly Suitable</v>
      </c>
      <c r="AF638" s="15">
        <f t="shared" si="266"/>
        <v>0.25</v>
      </c>
      <c r="AG638" t="str">
        <f t="shared" si="267"/>
        <v>Low</v>
      </c>
    </row>
    <row r="639" spans="1:33" x14ac:dyDescent="0.25">
      <c r="A639" t="str">
        <f>INDEX(Aquifer!A:A,MATCH(B639,Aquifer!C:C,0))</f>
        <v>punjab</v>
      </c>
      <c r="B639" s="19" t="s">
        <v>223</v>
      </c>
      <c r="C639" s="12">
        <v>4.7866689146550003</v>
      </c>
      <c r="D639" s="7">
        <f>INDEX(Aquifer!L:L,MATCH(B639,Aquifer!C:C,0))*100</f>
        <v>196.74202179223701</v>
      </c>
      <c r="E639" s="7">
        <v>99.7</v>
      </c>
      <c r="F639" s="7">
        <v>70.358737410445443</v>
      </c>
      <c r="G639" s="1">
        <v>95.199999999999989</v>
      </c>
      <c r="H639" s="8">
        <v>99</v>
      </c>
      <c r="I639" s="8">
        <f>INDEX(Aquifer!H:H,MATCH(B639,Aquifer!C:C,0))</f>
        <v>214.72</v>
      </c>
      <c r="J639" s="8">
        <f>INDEX(surface_water_body!E:E,MATCH(B639,surface_water_body!A:A,0))</f>
        <v>0.42580436746255795</v>
      </c>
      <c r="K639" s="8">
        <f>INDEX(Aquifer!J:J,MATCH(B639,Aquifer!C:C,0))*100</f>
        <v>80.01576176159405</v>
      </c>
      <c r="L639" s="8">
        <f>(INDEX(Tariff!D:D,MATCH(Adaptation!A468,Tariff!A:A,0)))*100</f>
        <v>0</v>
      </c>
      <c r="N639" s="8">
        <v>28.2</v>
      </c>
      <c r="O639" s="1">
        <v>0</v>
      </c>
      <c r="Q639">
        <f t="shared" si="250"/>
        <v>3</v>
      </c>
      <c r="R639">
        <f t="shared" si="251"/>
        <v>3</v>
      </c>
      <c r="S639">
        <f t="shared" si="252"/>
        <v>4</v>
      </c>
      <c r="T639">
        <f t="shared" si="253"/>
        <v>4</v>
      </c>
      <c r="U639">
        <f t="shared" si="254"/>
        <v>4</v>
      </c>
      <c r="V639">
        <f t="shared" si="255"/>
        <v>1</v>
      </c>
      <c r="W639">
        <f t="shared" si="247"/>
        <v>1</v>
      </c>
      <c r="X639">
        <f t="shared" si="248"/>
        <v>1</v>
      </c>
      <c r="Y639">
        <f t="shared" si="256"/>
        <v>4</v>
      </c>
      <c r="Z639">
        <f t="shared" si="249"/>
        <v>1</v>
      </c>
      <c r="AA639">
        <f t="shared" si="257"/>
        <v>4</v>
      </c>
      <c r="AB639">
        <f t="shared" si="258"/>
        <v>1</v>
      </c>
      <c r="AC639">
        <f t="shared" si="264"/>
        <v>2.5822999999999996</v>
      </c>
      <c r="AD639">
        <f t="shared" si="265"/>
        <v>3</v>
      </c>
      <c r="AE639" t="str">
        <f t="shared" si="261"/>
        <v>Highly Suitable</v>
      </c>
      <c r="AF639" s="15">
        <f t="shared" si="266"/>
        <v>0.60099999999999998</v>
      </c>
      <c r="AG639" t="str">
        <f t="shared" si="267"/>
        <v>High</v>
      </c>
    </row>
    <row r="640" spans="1:33" x14ac:dyDescent="0.25">
      <c r="A640" t="str">
        <f>INDEX(Aquifer!A:A,MATCH(B640,Aquifer!C:C,0))</f>
        <v>bihar</v>
      </c>
      <c r="B640" s="19" t="s">
        <v>600</v>
      </c>
      <c r="C640" s="12">
        <v>4.7279493142242996</v>
      </c>
      <c r="D640" s="7">
        <f>INDEX(Aquifer!L:L,MATCH(B640,Aquifer!C:C,0))*100</f>
        <v>148.14979480164158</v>
      </c>
      <c r="E640" s="7">
        <v>68</v>
      </c>
      <c r="F640" s="7">
        <v>62.158151909744433</v>
      </c>
      <c r="G640" s="1">
        <v>88.31</v>
      </c>
      <c r="H640" s="8">
        <v>100</v>
      </c>
      <c r="I640" s="8">
        <f>INDEX(Aquifer!H:H,MATCH(B640,Aquifer!C:C,0))</f>
        <v>69.459999999999994</v>
      </c>
      <c r="J640" s="8">
        <f>INDEX(surface_water_body!E:E,MATCH(B640,surface_water_body!A:A,0))</f>
        <v>0.37635774578969827</v>
      </c>
      <c r="K640" s="8">
        <f>INDEX(Aquifer!J:J,MATCH(B640,Aquifer!C:C,0))*100</f>
        <v>58.059359937254598</v>
      </c>
      <c r="L640" s="8">
        <f>(INDEX(Tariff!D:D,MATCH(Adaptation!A640,Tariff!A:A,0)))*100</f>
        <v>10</v>
      </c>
      <c r="N640" s="8">
        <v>5.9</v>
      </c>
      <c r="O640" s="1">
        <v>98.19</v>
      </c>
      <c r="Q640">
        <f t="shared" si="250"/>
        <v>3</v>
      </c>
      <c r="R640">
        <f t="shared" si="251"/>
        <v>2</v>
      </c>
      <c r="S640">
        <f t="shared" si="252"/>
        <v>3</v>
      </c>
      <c r="T640">
        <f t="shared" si="253"/>
        <v>3</v>
      </c>
      <c r="U640">
        <f t="shared" si="254"/>
        <v>4</v>
      </c>
      <c r="V640">
        <f t="shared" si="255"/>
        <v>1</v>
      </c>
      <c r="W640">
        <f t="shared" si="247"/>
        <v>3</v>
      </c>
      <c r="X640">
        <f t="shared" si="248"/>
        <v>1</v>
      </c>
      <c r="Y640">
        <f t="shared" si="256"/>
        <v>3</v>
      </c>
      <c r="Z640">
        <f t="shared" si="249"/>
        <v>1</v>
      </c>
      <c r="AA640">
        <f t="shared" si="257"/>
        <v>2</v>
      </c>
      <c r="AB640">
        <f t="shared" si="258"/>
        <v>4</v>
      </c>
      <c r="AC640">
        <f t="shared" si="264"/>
        <v>2.4990000000000001</v>
      </c>
      <c r="AD640">
        <f t="shared" si="265"/>
        <v>2</v>
      </c>
      <c r="AE640" t="str">
        <f t="shared" si="261"/>
        <v>Moderatly Suitable</v>
      </c>
      <c r="AF640" s="15">
        <f t="shared" si="266"/>
        <v>0.53500000000000003</v>
      </c>
      <c r="AG640" t="str">
        <f t="shared" si="267"/>
        <v>Moderate</v>
      </c>
    </row>
    <row r="641" spans="1:33" x14ac:dyDescent="0.25">
      <c r="A641" t="str">
        <f>INDEX(Aquifer!A:A,MATCH(B641,Aquifer!C:C,0))</f>
        <v>gujarat</v>
      </c>
      <c r="B641" s="19" t="s">
        <v>88</v>
      </c>
      <c r="C641" s="12">
        <v>5.2671158263773004</v>
      </c>
      <c r="D641" s="7">
        <f>INDEX(Aquifer!L:L,MATCH(B641,Aquifer!C:C,0))*100</f>
        <v>118.64339133745135</v>
      </c>
      <c r="E641" s="7">
        <v>41.8</v>
      </c>
      <c r="F641" s="7">
        <v>69.509126351231615</v>
      </c>
      <c r="G641" s="1">
        <v>64.23</v>
      </c>
      <c r="H641" s="8">
        <v>100</v>
      </c>
      <c r="I641" s="8">
        <f>INDEX(Aquifer!H:H,MATCH(B641,Aquifer!C:C,0))</f>
        <v>26.56</v>
      </c>
      <c r="J641" s="8">
        <f>INDEX(surface_water_body!E:E,MATCH(B641,surface_water_body!A:A,0))</f>
        <v>0.87632721988960893</v>
      </c>
      <c r="K641" s="8">
        <f>INDEX(Aquifer!J:J,MATCH(B641,Aquifer!C:C,0))*100</f>
        <v>54.929458705601817</v>
      </c>
      <c r="L641" s="8">
        <f>(INDEX(Tariff!D:D,MATCH(Adaptation!A641,Tariff!A:A,0)))*100</f>
        <v>60</v>
      </c>
      <c r="N641" s="8">
        <v>7.02</v>
      </c>
      <c r="O641" s="1">
        <v>82.82</v>
      </c>
      <c r="Q641">
        <f t="shared" si="250"/>
        <v>4</v>
      </c>
      <c r="R641">
        <f t="shared" si="251"/>
        <v>1</v>
      </c>
      <c r="S641">
        <f t="shared" si="252"/>
        <v>2</v>
      </c>
      <c r="T641">
        <f t="shared" si="253"/>
        <v>4</v>
      </c>
      <c r="U641">
        <f t="shared" si="254"/>
        <v>3</v>
      </c>
      <c r="V641">
        <f t="shared" si="255"/>
        <v>1</v>
      </c>
      <c r="W641">
        <f t="shared" si="247"/>
        <v>4</v>
      </c>
      <c r="X641">
        <f t="shared" si="248"/>
        <v>1</v>
      </c>
      <c r="Y641">
        <f t="shared" si="256"/>
        <v>3</v>
      </c>
      <c r="Z641">
        <f t="shared" si="249"/>
        <v>1</v>
      </c>
      <c r="AA641">
        <f t="shared" si="257"/>
        <v>2</v>
      </c>
      <c r="AB641">
        <f t="shared" si="258"/>
        <v>4</v>
      </c>
      <c r="AC641">
        <f t="shared" si="264"/>
        <v>2.4990000000000001</v>
      </c>
      <c r="AD641">
        <f t="shared" si="265"/>
        <v>2</v>
      </c>
      <c r="AE641" t="str">
        <f t="shared" si="261"/>
        <v>Moderatly Suitable</v>
      </c>
      <c r="AF641" s="15">
        <f t="shared" si="266"/>
        <v>0.53500000000000003</v>
      </c>
      <c r="AG641" t="str">
        <f t="shared" si="267"/>
        <v>Moderate</v>
      </c>
    </row>
    <row r="642" spans="1:33" x14ac:dyDescent="0.25">
      <c r="A642" t="str">
        <f>INDEX(Aquifer!A:A,MATCH(B642,Aquifer!C:C,0))</f>
        <v>punjab</v>
      </c>
      <c r="B642" s="19" t="s">
        <v>230</v>
      </c>
      <c r="C642" s="12">
        <v>4.8393618041202</v>
      </c>
      <c r="D642" s="7">
        <f>INDEX(Aquifer!L:L,MATCH(B642,Aquifer!C:C,0))*100</f>
        <v>199.36943967535507</v>
      </c>
      <c r="E642" s="7">
        <v>100</v>
      </c>
      <c r="F642" s="7">
        <v>77.388210052591646</v>
      </c>
      <c r="G642" s="1">
        <v>83.8</v>
      </c>
      <c r="H642" s="8">
        <v>81</v>
      </c>
      <c r="I642" s="8">
        <f>INDEX(Aquifer!H:H,MATCH(B642,Aquifer!C:C,0))</f>
        <v>313.41000000000003</v>
      </c>
      <c r="J642" s="8">
        <f>INDEX(surface_water_body!E:E,MATCH(B642,surface_water_body!A:A,0))</f>
        <v>0.23889012402244394</v>
      </c>
      <c r="K642" s="8">
        <f>INDEX(Aquifer!J:J,MATCH(B642,Aquifer!C:C,0))*100</f>
        <v>87.659350319299222</v>
      </c>
      <c r="L642" s="8">
        <f>(INDEX(Tariff!D:D,MATCH(Adaptation!A532,Tariff!A:A,0)))*100</f>
        <v>0</v>
      </c>
      <c r="N642" s="8">
        <v>33.6</v>
      </c>
      <c r="O642" s="1">
        <v>0</v>
      </c>
      <c r="Q642">
        <f t="shared" si="250"/>
        <v>3</v>
      </c>
      <c r="R642">
        <f t="shared" si="251"/>
        <v>3</v>
      </c>
      <c r="S642">
        <f t="shared" si="252"/>
        <v>4</v>
      </c>
      <c r="T642">
        <f t="shared" si="253"/>
        <v>4</v>
      </c>
      <c r="U642">
        <f t="shared" si="254"/>
        <v>4</v>
      </c>
      <c r="V642">
        <f t="shared" si="255"/>
        <v>1</v>
      </c>
      <c r="W642">
        <f t="shared" ref="W642:W658" si="268">IF(I642&lt;50,4,IF(I642&lt;70,3,IF(I642&lt;100,2,1)))</f>
        <v>1</v>
      </c>
      <c r="X642">
        <f t="shared" ref="X642:X658" si="269">IF(J642&lt;1,1,IF(J642&lt;3,2,IF(J642&lt;5,3,4)))</f>
        <v>1</v>
      </c>
      <c r="Y642">
        <f t="shared" si="256"/>
        <v>4</v>
      </c>
      <c r="Z642">
        <f t="shared" ref="Z642:Z658" si="270">IF(L642&lt;70,1,IF(L642&lt;150,2,IF(L642&lt;300,3,4)))</f>
        <v>1</v>
      </c>
      <c r="AA642">
        <f t="shared" si="257"/>
        <v>4</v>
      </c>
      <c r="AB642">
        <f t="shared" si="258"/>
        <v>1</v>
      </c>
      <c r="AC642">
        <f t="shared" si="264"/>
        <v>2.5822999999999996</v>
      </c>
      <c r="AD642">
        <f t="shared" si="265"/>
        <v>3</v>
      </c>
      <c r="AE642" t="str">
        <f t="shared" si="261"/>
        <v>Highly Suitable</v>
      </c>
      <c r="AF642" s="15">
        <f t="shared" si="266"/>
        <v>0.60099999999999998</v>
      </c>
      <c r="AG642" t="str">
        <f t="shared" si="267"/>
        <v>High</v>
      </c>
    </row>
    <row r="643" spans="1:33" x14ac:dyDescent="0.25">
      <c r="A643" t="str">
        <f>INDEX(Aquifer!A:A,MATCH(B643,Aquifer!C:C,0))</f>
        <v>tamil nadu</v>
      </c>
      <c r="B643" s="19" t="s">
        <v>673</v>
      </c>
      <c r="C643" s="13">
        <v>5.36</v>
      </c>
      <c r="D643" s="7">
        <f>INDEX(Aquifer!L:L,MATCH(B643,Aquifer!C:C,0))*100</f>
        <v>129.28534384399958</v>
      </c>
      <c r="E643" s="7">
        <v>57.6</v>
      </c>
      <c r="F643" s="7">
        <v>55.711109775881752</v>
      </c>
      <c r="G643" s="1">
        <v>90.990000000000009</v>
      </c>
      <c r="H643" s="8">
        <v>92</v>
      </c>
      <c r="I643" s="8">
        <f>INDEX(Aquifer!H:H,MATCH(B643,Aquifer!C:C,0))</f>
        <v>112.5</v>
      </c>
      <c r="J643" s="8">
        <f>INDEX(surface_water_body!E:E,MATCH(B643,surface_water_body!A:A,0))</f>
        <v>1.3292930086714201</v>
      </c>
      <c r="K643" s="8">
        <f>INDEX(Aquifer!J:J,MATCH(B643,Aquifer!C:C,0))*100</f>
        <v>21.591031245520998</v>
      </c>
      <c r="L643" s="8">
        <f>(INDEX(Tariff!D:D,MATCH(Adaptation!A643,Tariff!A:A,0)))*100</f>
        <v>10</v>
      </c>
      <c r="N643" s="8">
        <v>8.18</v>
      </c>
      <c r="O643" s="1">
        <v>95.932511809999994</v>
      </c>
      <c r="Q643">
        <f t="shared" si="250"/>
        <v>4</v>
      </c>
      <c r="R643">
        <f t="shared" si="251"/>
        <v>1</v>
      </c>
      <c r="S643">
        <f t="shared" si="252"/>
        <v>3</v>
      </c>
      <c r="T643">
        <f t="shared" si="253"/>
        <v>3</v>
      </c>
      <c r="U643">
        <f t="shared" si="254"/>
        <v>4</v>
      </c>
      <c r="V643">
        <f t="shared" si="255"/>
        <v>1</v>
      </c>
      <c r="W643">
        <f t="shared" si="268"/>
        <v>1</v>
      </c>
      <c r="X643">
        <f t="shared" si="269"/>
        <v>2</v>
      </c>
      <c r="Y643">
        <f t="shared" si="256"/>
        <v>1</v>
      </c>
      <c r="Z643">
        <f t="shared" si="270"/>
        <v>1</v>
      </c>
      <c r="AA643">
        <f t="shared" si="257"/>
        <v>2</v>
      </c>
      <c r="AB643">
        <f t="shared" si="258"/>
        <v>4</v>
      </c>
      <c r="AC643">
        <f t="shared" si="264"/>
        <v>2.2490999999999999</v>
      </c>
      <c r="AD643">
        <f t="shared" si="265"/>
        <v>2</v>
      </c>
      <c r="AE643" t="str">
        <f t="shared" si="261"/>
        <v>Moderatly Suitable</v>
      </c>
      <c r="AF643" s="15">
        <f t="shared" si="266"/>
        <v>0.25</v>
      </c>
      <c r="AG643" t="str">
        <f t="shared" si="267"/>
        <v>Low</v>
      </c>
    </row>
    <row r="644" spans="1:33" x14ac:dyDescent="0.25">
      <c r="A644" t="str">
        <f>INDEX(Aquifer!A:A,MATCH(B644,Aquifer!C:C,0))</f>
        <v>madhya pradesh</v>
      </c>
      <c r="B644" s="19" t="s">
        <v>127</v>
      </c>
      <c r="C644" s="12">
        <v>5.2179831975736999</v>
      </c>
      <c r="D644" s="7">
        <f>INDEX(Aquifer!L:L,MATCH(B644,Aquifer!C:C,0))*100</f>
        <v>196.65704875446491</v>
      </c>
      <c r="E644" s="7">
        <v>45.5</v>
      </c>
      <c r="F644" s="7">
        <v>70.764233593338972</v>
      </c>
      <c r="G644" s="1">
        <v>58.709999999999994</v>
      </c>
      <c r="H644" s="8">
        <v>83</v>
      </c>
      <c r="I644" s="8">
        <f>INDEX(Aquifer!H:H,MATCH(B644,Aquifer!C:C,0))</f>
        <v>64.400000000000006</v>
      </c>
      <c r="J644" s="8">
        <f>INDEX(surface_water_body!E:E,MATCH(B644,surface_water_body!A:A,0))</f>
        <v>0.65770426118871572</v>
      </c>
      <c r="K644" s="8">
        <f>INDEX(Aquifer!J:J,MATCH(B644,Aquifer!C:C,0))*100</f>
        <v>73.805425111305581</v>
      </c>
      <c r="L644" s="8">
        <f>(INDEX(Tariff!D:D,MATCH(Adaptation!A644,Tariff!A:A,0)))*100</f>
        <v>10</v>
      </c>
      <c r="N644" s="8">
        <v>8.68</v>
      </c>
      <c r="O644" s="1">
        <v>62.86</v>
      </c>
      <c r="Q644">
        <f t="shared" si="250"/>
        <v>3</v>
      </c>
      <c r="R644">
        <f t="shared" si="251"/>
        <v>3</v>
      </c>
      <c r="S644">
        <f t="shared" si="252"/>
        <v>2</v>
      </c>
      <c r="T644">
        <f t="shared" si="253"/>
        <v>4</v>
      </c>
      <c r="U644">
        <f t="shared" si="254"/>
        <v>3</v>
      </c>
      <c r="V644">
        <f t="shared" si="255"/>
        <v>1</v>
      </c>
      <c r="W644">
        <f t="shared" si="268"/>
        <v>3</v>
      </c>
      <c r="X644">
        <f t="shared" si="269"/>
        <v>1</v>
      </c>
      <c r="Y644">
        <f t="shared" si="256"/>
        <v>3</v>
      </c>
      <c r="Z644">
        <f t="shared" si="270"/>
        <v>1</v>
      </c>
      <c r="AA644">
        <f t="shared" si="257"/>
        <v>2</v>
      </c>
      <c r="AB644">
        <f t="shared" si="258"/>
        <v>3</v>
      </c>
      <c r="AC644">
        <f t="shared" si="264"/>
        <v>2.4157000000000002</v>
      </c>
      <c r="AD644">
        <f t="shared" si="265"/>
        <v>2</v>
      </c>
      <c r="AE644" t="str">
        <f t="shared" si="261"/>
        <v>Moderatly Suitable</v>
      </c>
      <c r="AF644" s="15">
        <f t="shared" si="266"/>
        <v>0.41199999999999998</v>
      </c>
      <c r="AG644" t="str">
        <f t="shared" si="267"/>
        <v>Moderate</v>
      </c>
    </row>
    <row r="645" spans="1:33" x14ac:dyDescent="0.25">
      <c r="A645" t="str">
        <f>INDEX(Aquifer!A:A,MATCH(B645,Aquifer!C:C,0))</f>
        <v>tamil nadu</v>
      </c>
      <c r="B645" s="19" t="s">
        <v>646</v>
      </c>
      <c r="C645" s="13">
        <v>5.38</v>
      </c>
      <c r="D645" s="7">
        <f>INDEX(Aquifer!L:L,MATCH(B645,Aquifer!C:C,0))*100</f>
        <v>126.63282840299257</v>
      </c>
      <c r="E645" s="7">
        <v>68.3</v>
      </c>
      <c r="F645" s="7">
        <v>61.6947006104689</v>
      </c>
      <c r="G645" s="1">
        <v>80.989999999999995</v>
      </c>
      <c r="H645" s="8">
        <v>99</v>
      </c>
      <c r="I645" s="8">
        <f>INDEX(Aquifer!H:H,MATCH(B645,Aquifer!C:C,0))</f>
        <v>88.2</v>
      </c>
      <c r="J645" s="8">
        <f>INDEX(surface_water_body!E:E,MATCH(B645,surface_water_body!A:A,0))</f>
        <v>1367.4279561145247</v>
      </c>
      <c r="K645" s="8">
        <f>INDEX(Aquifer!J:J,MATCH(B645,Aquifer!C:C,0))*100</f>
        <v>48.314293888644791</v>
      </c>
      <c r="L645" s="8">
        <f>(INDEX(Tariff!D:D,MATCH(Adaptation!A645,Tariff!A:A,0)))*100</f>
        <v>0</v>
      </c>
      <c r="N645" s="8">
        <v>4.7300000000000004</v>
      </c>
      <c r="O645" s="1">
        <v>95.604592980000007</v>
      </c>
      <c r="Q645">
        <f t="shared" si="250"/>
        <v>4</v>
      </c>
      <c r="R645">
        <f t="shared" si="251"/>
        <v>1</v>
      </c>
      <c r="S645">
        <f t="shared" si="252"/>
        <v>3</v>
      </c>
      <c r="T645">
        <f t="shared" si="253"/>
        <v>3</v>
      </c>
      <c r="U645">
        <f t="shared" si="254"/>
        <v>4</v>
      </c>
      <c r="V645">
        <f t="shared" si="255"/>
        <v>1</v>
      </c>
      <c r="W645">
        <f t="shared" si="268"/>
        <v>2</v>
      </c>
      <c r="X645">
        <f t="shared" si="269"/>
        <v>4</v>
      </c>
      <c r="Y645">
        <f t="shared" si="256"/>
        <v>2</v>
      </c>
      <c r="Z645">
        <f t="shared" si="270"/>
        <v>1</v>
      </c>
      <c r="AA645">
        <f t="shared" si="257"/>
        <v>1</v>
      </c>
      <c r="AB645">
        <f t="shared" si="258"/>
        <v>4</v>
      </c>
      <c r="AC645">
        <f t="shared" si="264"/>
        <v>2.4990000000000001</v>
      </c>
      <c r="AD645">
        <f t="shared" si="265"/>
        <v>2</v>
      </c>
      <c r="AE645" t="str">
        <f t="shared" si="261"/>
        <v>Moderatly Suitable</v>
      </c>
      <c r="AF645" s="15">
        <f t="shared" si="266"/>
        <v>0.53500000000000003</v>
      </c>
      <c r="AG645" t="str">
        <f t="shared" si="267"/>
        <v>Moderate</v>
      </c>
    </row>
    <row r="646" spans="1:33" x14ac:dyDescent="0.25">
      <c r="A646" t="str">
        <f>INDEX(Aquifer!A:A,MATCH(B646,Aquifer!C:C,0))</f>
        <v>tamil nadu</v>
      </c>
      <c r="B646" s="19" t="s">
        <v>601</v>
      </c>
      <c r="C646" s="13">
        <v>5.41</v>
      </c>
      <c r="D646" s="7">
        <f>INDEX(Aquifer!L:L,MATCH(B646,Aquifer!C:C,0))*100</f>
        <v>105.16103076934129</v>
      </c>
      <c r="E646" s="7">
        <v>36.6</v>
      </c>
      <c r="F646" s="7">
        <v>62.572133433444179</v>
      </c>
      <c r="G646" s="1">
        <v>65.31</v>
      </c>
      <c r="H646" s="8">
        <v>94</v>
      </c>
      <c r="I646" s="8">
        <f>INDEX(Aquifer!H:H,MATCH(B646,Aquifer!C:C,0))</f>
        <v>56.75</v>
      </c>
      <c r="J646" s="8">
        <f>INDEX(surface_water_body!E:E,MATCH(B646,surface_water_body!A:A,0))</f>
        <v>11.138025754551213</v>
      </c>
      <c r="K646" s="8">
        <f>INDEX(Aquifer!J:J,MATCH(B646,Aquifer!C:C,0))*100</f>
        <v>32.804490918474841</v>
      </c>
      <c r="L646" s="8">
        <f>(INDEX(Tariff!D:D,MATCH(Adaptation!A646,Tariff!A:A,0)))*100</f>
        <v>0</v>
      </c>
      <c r="N646" s="8">
        <v>8.2200000000000006</v>
      </c>
      <c r="O646" s="1">
        <v>89.640231979999996</v>
      </c>
      <c r="Q646">
        <f t="shared" ref="Q646:Q658" si="271">IF(C646&lt;3.75,1,IF(C646&lt;4.5,2,IF(C646&lt;5.25,3,4)))</f>
        <v>4</v>
      </c>
      <c r="R646">
        <f t="shared" ref="R646:R658" si="272">IF(D646&lt;140,1,IF(D646&lt;180,2,IF(D646&lt;220,3,4)))</f>
        <v>1</v>
      </c>
      <c r="S646">
        <f t="shared" ref="S646:S658" si="273">IF(E646&lt;25,1,IF(E646&lt;50,2,IF(E646&lt;75,3,4)))</f>
        <v>2</v>
      </c>
      <c r="T646">
        <f t="shared" ref="T646:T658" si="274">IF(F646&lt;28.5,1,IF(F646&lt;48,2,IF(F646&lt;67.5,3,4)))</f>
        <v>3</v>
      </c>
      <c r="U646">
        <f t="shared" ref="U646:U668" si="275">IF(G646&lt;25,1,IF(G646&lt;50,2,IF(G646&lt;75,3,4)))</f>
        <v>3</v>
      </c>
      <c r="V646">
        <f t="shared" ref="V646:V658" si="276">IF(H646&lt;25,4,IF(H646&lt;50,3,IF(H646&lt;75,2,1)))</f>
        <v>1</v>
      </c>
      <c r="W646">
        <f t="shared" si="268"/>
        <v>3</v>
      </c>
      <c r="X646">
        <f t="shared" si="269"/>
        <v>4</v>
      </c>
      <c r="Y646">
        <f t="shared" ref="Y646:Y658" si="277">IF(K646&lt;25,1,IF(K646&lt;50,2,IF(K646&lt;75,3,4)))</f>
        <v>2</v>
      </c>
      <c r="Z646">
        <f t="shared" si="270"/>
        <v>1</v>
      </c>
      <c r="AA646">
        <f t="shared" ref="AA646:AA668" si="278">IF(N646&lt;5,1,IF(N646&lt;10,2,IF(N646&lt;20,3,4)))</f>
        <v>2</v>
      </c>
      <c r="AB646">
        <f t="shared" ref="AB646:AB668" si="279">IF(O646&lt;35,1,IF(O646&lt;60,2,IF(O646&lt;80,3,4)))</f>
        <v>4</v>
      </c>
      <c r="AC646">
        <f t="shared" ref="AC646:AC659" si="280">0.0833*Q646+R646*0.0833+S646*0.0833+T646*0.0833+V646*0.0833+W646*0.0833+X646*0.0833+Y646*0.0833+Z646*0.0833+U646*0.0833+AA646*0.0833+AB646*0.0833</f>
        <v>2.4990000000000001</v>
      </c>
      <c r="AD646">
        <f t="shared" ref="AD646:AD658" si="281">IF(AC646&lt;=1.5,1,IF(AC646&lt;=2.5,2,IF(AC646&lt;3.5,3,4)))</f>
        <v>2</v>
      </c>
      <c r="AE646" t="str">
        <f t="shared" ref="AE646:AE658" si="282">IF(AD646=1,"Less Suitable",IF(AD646=2,"Moderatly Suitable",IF(AD646=3,"Highly Suitable","Very Highly Suitable")))</f>
        <v>Moderatly Suitable</v>
      </c>
      <c r="AF646" s="15">
        <f t="shared" ref="AF646:AF658" si="283">_xlfn.PERCENTRANK.INC(AC:AC,AC646)</f>
        <v>0.53500000000000003</v>
      </c>
      <c r="AG646" t="str">
        <f t="shared" ref="AG646:AG658" si="284">IF(AF646&gt;0.8, "Very High", IF(AND(AF646&lt;=0.8,AF646&gt;0.6), "High", IF(AND(AF646&lt;=0.6, AF646&gt;0.4),"Moderate",IF(AND(AF646&lt;=0.4, AF646&gt;0.2),"Low", "Very Low"))))</f>
        <v>Moderate</v>
      </c>
    </row>
    <row r="647" spans="1:33" x14ac:dyDescent="0.25">
      <c r="A647" t="str">
        <f>INDEX(Aquifer!A:A,MATCH(B647,Aquifer!C:C,0))</f>
        <v>andhra pradesh</v>
      </c>
      <c r="B647" s="19" t="s">
        <v>430</v>
      </c>
      <c r="C647" s="12">
        <v>5.0245833075772</v>
      </c>
      <c r="D647" s="7">
        <f>INDEX(Aquifer!L:L,MATCH(B647,Aquifer!C:C,0))*100</f>
        <v>117.77999682624463</v>
      </c>
      <c r="E647" s="7">
        <v>42.5</v>
      </c>
      <c r="F647" s="7">
        <v>59.046506193035761</v>
      </c>
      <c r="G647" s="1">
        <v>24.54</v>
      </c>
      <c r="H647" s="8">
        <v>85</v>
      </c>
      <c r="I647" s="8">
        <f>INDEX(Aquifer!H:H,MATCH(B647,Aquifer!C:C,0))</f>
        <v>41.05</v>
      </c>
      <c r="J647" s="8">
        <f>INDEX(surface_water_body!E:E,MATCH(B647,surface_water_body!A:A,0))</f>
        <v>1.8112505860320192</v>
      </c>
      <c r="K647" s="8">
        <f>INDEX(Aquifer!J:J,MATCH(B647,Aquifer!C:C,0))*100</f>
        <v>23.159935675062254</v>
      </c>
      <c r="L647" s="8">
        <f>(INDEX(Tariff!D:D,MATCH(Adaptation!A647,Tariff!A:A,0)))*100</f>
        <v>0</v>
      </c>
      <c r="N647" s="8">
        <v>5.0999999999999996</v>
      </c>
      <c r="O647" s="1">
        <v>92.51</v>
      </c>
      <c r="Q647">
        <f t="shared" si="271"/>
        <v>3</v>
      </c>
      <c r="R647">
        <f t="shared" si="272"/>
        <v>1</v>
      </c>
      <c r="S647">
        <f t="shared" si="273"/>
        <v>2</v>
      </c>
      <c r="T647">
        <f t="shared" si="274"/>
        <v>3</v>
      </c>
      <c r="U647">
        <f t="shared" si="275"/>
        <v>1</v>
      </c>
      <c r="V647">
        <f t="shared" si="276"/>
        <v>1</v>
      </c>
      <c r="W647">
        <f t="shared" si="268"/>
        <v>4</v>
      </c>
      <c r="X647">
        <f t="shared" si="269"/>
        <v>2</v>
      </c>
      <c r="Y647">
        <f t="shared" si="277"/>
        <v>1</v>
      </c>
      <c r="Z647">
        <f t="shared" si="270"/>
        <v>1</v>
      </c>
      <c r="AA647">
        <f t="shared" si="278"/>
        <v>2</v>
      </c>
      <c r="AB647">
        <f t="shared" si="279"/>
        <v>4</v>
      </c>
      <c r="AC647">
        <f t="shared" si="280"/>
        <v>2.0825</v>
      </c>
      <c r="AD647">
        <f t="shared" si="281"/>
        <v>2</v>
      </c>
      <c r="AE647" t="str">
        <f t="shared" si="282"/>
        <v>Moderatly Suitable</v>
      </c>
      <c r="AF647" s="15">
        <f t="shared" si="283"/>
        <v>0.13400000000000001</v>
      </c>
      <c r="AG647" t="str">
        <f t="shared" si="284"/>
        <v>Very Low</v>
      </c>
    </row>
    <row r="648" spans="1:33" x14ac:dyDescent="0.25">
      <c r="A648" t="str">
        <f>INDEX(Aquifer!A:A,MATCH(B648,Aquifer!C:C,0))</f>
        <v>andhra pradesh</v>
      </c>
      <c r="B648" s="19" t="s">
        <v>272</v>
      </c>
      <c r="C648" s="12">
        <v>5.0297358998549999</v>
      </c>
      <c r="D648" s="7">
        <f>INDEX(Aquifer!L:L,MATCH(B648,Aquifer!C:C,0))*100</f>
        <v>136.60254685480635</v>
      </c>
      <c r="E648" s="7">
        <v>52.9</v>
      </c>
      <c r="F648" s="7">
        <v>56.195676985478748</v>
      </c>
      <c r="G648" s="1">
        <v>20.53</v>
      </c>
      <c r="H648" s="8">
        <v>79</v>
      </c>
      <c r="I648" s="8">
        <f>INDEX(Aquifer!H:H,MATCH(B648,Aquifer!C:C,0))</f>
        <v>23.14</v>
      </c>
      <c r="J648" s="8">
        <f>INDEX(surface_water_body!E:E,MATCH(B648,surface_water_body!A:A,0))</f>
        <v>12.114295723370162</v>
      </c>
      <c r="K648" s="8">
        <f>INDEX(Aquifer!J:J,MATCH(B648,Aquifer!C:C,0))*100</f>
        <v>34.673667338592509</v>
      </c>
      <c r="L648" s="8">
        <f>(INDEX(Tariff!D:D,MATCH(Adaptation!A648,Tariff!A:A,0)))*100</f>
        <v>0</v>
      </c>
      <c r="N648" s="8">
        <v>4.5</v>
      </c>
      <c r="O648" s="1">
        <v>93.53</v>
      </c>
      <c r="Q648">
        <f t="shared" si="271"/>
        <v>3</v>
      </c>
      <c r="R648">
        <f t="shared" si="272"/>
        <v>1</v>
      </c>
      <c r="S648">
        <f t="shared" si="273"/>
        <v>3</v>
      </c>
      <c r="T648">
        <f t="shared" si="274"/>
        <v>3</v>
      </c>
      <c r="U648">
        <f t="shared" si="275"/>
        <v>1</v>
      </c>
      <c r="V648">
        <f t="shared" si="276"/>
        <v>1</v>
      </c>
      <c r="W648">
        <f t="shared" si="268"/>
        <v>4</v>
      </c>
      <c r="X648">
        <f t="shared" si="269"/>
        <v>4</v>
      </c>
      <c r="Y648">
        <f t="shared" si="277"/>
        <v>2</v>
      </c>
      <c r="Z648">
        <f t="shared" si="270"/>
        <v>1</v>
      </c>
      <c r="AA648">
        <f t="shared" si="278"/>
        <v>1</v>
      </c>
      <c r="AB648">
        <f t="shared" si="279"/>
        <v>4</v>
      </c>
      <c r="AC648">
        <f t="shared" si="280"/>
        <v>2.3323999999999998</v>
      </c>
      <c r="AD648">
        <f t="shared" si="281"/>
        <v>2</v>
      </c>
      <c r="AE648" t="str">
        <f t="shared" si="282"/>
        <v>Moderatly Suitable</v>
      </c>
      <c r="AF648" s="15">
        <f t="shared" si="283"/>
        <v>0.315</v>
      </c>
      <c r="AG648" t="str">
        <f t="shared" si="284"/>
        <v>Low</v>
      </c>
    </row>
    <row r="649" spans="1:33" x14ac:dyDescent="0.25">
      <c r="A649" t="str">
        <f>INDEX(Aquifer!A:A,MATCH(B649,Aquifer!C:C,0))</f>
        <v>telangana</v>
      </c>
      <c r="B649" s="19" t="s">
        <v>632</v>
      </c>
      <c r="C649" s="12">
        <v>5.2685213555206998</v>
      </c>
      <c r="D649" s="7">
        <f>INDEX(Aquifer!L:L,MATCH(B649,Aquifer!C:C,0))*100</f>
        <v>167.25548334149602</v>
      </c>
      <c r="E649" s="7">
        <v>83.5</v>
      </c>
      <c r="F649" s="7">
        <v>65.538072708779609</v>
      </c>
      <c r="G649" s="1">
        <v>65.649999999999991</v>
      </c>
      <c r="H649" s="8">
        <v>100</v>
      </c>
      <c r="I649" s="8">
        <f>INDEX(Aquifer!H:H,MATCH(B649,Aquifer!C:C,0))</f>
        <v>56.86</v>
      </c>
      <c r="J649" s="8">
        <f>INDEX(surface_water_body!E:E,MATCH(B649,surface_water_body!A:A,0))</f>
        <v>0.61176443198781072</v>
      </c>
      <c r="K649" s="8">
        <f>INDEX(Aquifer!J:J,MATCH(B649,Aquifer!C:C,0))*100</f>
        <v>70.456188126891462</v>
      </c>
      <c r="L649" s="8">
        <f>(INDEX(Tariff!D:D,MATCH(Adaptation!A649,Tariff!A:A,0)))*100</f>
        <v>0</v>
      </c>
      <c r="N649" s="8">
        <v>8.44</v>
      </c>
      <c r="O649" s="1">
        <v>92.423629309999995</v>
      </c>
      <c r="Q649">
        <f t="shared" si="271"/>
        <v>4</v>
      </c>
      <c r="R649">
        <f t="shared" si="272"/>
        <v>2</v>
      </c>
      <c r="S649">
        <f t="shared" si="273"/>
        <v>4</v>
      </c>
      <c r="T649">
        <f t="shared" si="274"/>
        <v>3</v>
      </c>
      <c r="U649">
        <f t="shared" si="275"/>
        <v>3</v>
      </c>
      <c r="V649">
        <f t="shared" si="276"/>
        <v>1</v>
      </c>
      <c r="W649">
        <f t="shared" si="268"/>
        <v>3</v>
      </c>
      <c r="X649">
        <f t="shared" si="269"/>
        <v>1</v>
      </c>
      <c r="Y649">
        <f t="shared" si="277"/>
        <v>3</v>
      </c>
      <c r="Z649">
        <f t="shared" si="270"/>
        <v>1</v>
      </c>
      <c r="AA649">
        <f t="shared" si="278"/>
        <v>2</v>
      </c>
      <c r="AB649">
        <f t="shared" si="279"/>
        <v>4</v>
      </c>
      <c r="AC649">
        <f t="shared" si="280"/>
        <v>2.5822999999999996</v>
      </c>
      <c r="AD649">
        <f t="shared" si="281"/>
        <v>3</v>
      </c>
      <c r="AE649" t="str">
        <f t="shared" si="282"/>
        <v>Highly Suitable</v>
      </c>
      <c r="AF649" s="15">
        <f t="shared" si="283"/>
        <v>0.60099999999999998</v>
      </c>
      <c r="AG649" t="str">
        <f t="shared" si="284"/>
        <v>High</v>
      </c>
    </row>
    <row r="650" spans="1:33" x14ac:dyDescent="0.25">
      <c r="A650" t="str">
        <f>INDEX(Aquifer!A:A,MATCH(B650,Aquifer!C:C,0))</f>
        <v>maharashtra</v>
      </c>
      <c r="B650" s="19" t="s">
        <v>113</v>
      </c>
      <c r="C650" s="12">
        <v>5.2684622473299001</v>
      </c>
      <c r="D650" s="7">
        <f>INDEX(Aquifer!L:L,MATCH(B650,Aquifer!C:C,0))*100</f>
        <v>122.73212379935966</v>
      </c>
      <c r="E650" s="7">
        <v>9.5</v>
      </c>
      <c r="F650" s="7">
        <v>66.342780915992819</v>
      </c>
      <c r="G650" s="1">
        <v>90.36</v>
      </c>
      <c r="H650" s="8">
        <v>100</v>
      </c>
      <c r="I650" s="8">
        <f>INDEX(Aquifer!H:H,MATCH(B650,Aquifer!C:C,0))</f>
        <v>53.55</v>
      </c>
      <c r="J650" s="8">
        <f>INDEX(surface_water_body!E:E,MATCH(B650,surface_water_body!A:A,0))</f>
        <v>0.43500577404987534</v>
      </c>
      <c r="K650" s="8">
        <f>INDEX(Aquifer!J:J,MATCH(B650,Aquifer!C:C,0))*100</f>
        <v>59.59612020989028</v>
      </c>
      <c r="L650" s="8">
        <f>(INDEX(Tariff!D:D,MATCH(Adaptation!A650,Tariff!A:A,0)))*100</f>
        <v>0</v>
      </c>
      <c r="N650" s="8">
        <v>7.3</v>
      </c>
      <c r="O650" s="1">
        <v>62.87</v>
      </c>
      <c r="Q650">
        <f t="shared" si="271"/>
        <v>4</v>
      </c>
      <c r="R650">
        <f t="shared" si="272"/>
        <v>1</v>
      </c>
      <c r="S650">
        <f t="shared" si="273"/>
        <v>1</v>
      </c>
      <c r="T650">
        <f t="shared" si="274"/>
        <v>3</v>
      </c>
      <c r="U650">
        <f t="shared" si="275"/>
        <v>4</v>
      </c>
      <c r="V650">
        <f t="shared" si="276"/>
        <v>1</v>
      </c>
      <c r="W650">
        <f t="shared" si="268"/>
        <v>3</v>
      </c>
      <c r="X650">
        <f t="shared" si="269"/>
        <v>1</v>
      </c>
      <c r="Y650">
        <f t="shared" si="277"/>
        <v>3</v>
      </c>
      <c r="Z650">
        <f t="shared" si="270"/>
        <v>1</v>
      </c>
      <c r="AA650">
        <f t="shared" si="278"/>
        <v>2</v>
      </c>
      <c r="AB650">
        <f t="shared" si="279"/>
        <v>3</v>
      </c>
      <c r="AC650">
        <f t="shared" si="280"/>
        <v>2.2490999999999999</v>
      </c>
      <c r="AD650">
        <f t="shared" si="281"/>
        <v>2</v>
      </c>
      <c r="AE650" t="str">
        <f t="shared" si="282"/>
        <v>Moderatly Suitable</v>
      </c>
      <c r="AF650" s="15">
        <f t="shared" si="283"/>
        <v>0.25</v>
      </c>
      <c r="AG650" t="str">
        <f t="shared" si="284"/>
        <v>Low</v>
      </c>
    </row>
    <row r="651" spans="1:33" x14ac:dyDescent="0.25">
      <c r="A651" t="str">
        <f>INDEX(Aquifer!A:A,MATCH(B651,Aquifer!C:C,0))</f>
        <v>maharashtra</v>
      </c>
      <c r="B651" s="19" t="s">
        <v>114</v>
      </c>
      <c r="C651" s="13">
        <v>5.32</v>
      </c>
      <c r="D651" s="7">
        <f>INDEX(Aquifer!L:L,MATCH(B651,Aquifer!C:C,0))*100</f>
        <v>142.35436893203882</v>
      </c>
      <c r="E651" s="7">
        <v>9.9</v>
      </c>
      <c r="F651" s="7">
        <v>62.097276484910246</v>
      </c>
      <c r="G651" s="1">
        <v>88.08</v>
      </c>
      <c r="H651" s="8">
        <v>99</v>
      </c>
      <c r="I651" s="8">
        <f>INDEX(Aquifer!H:H,MATCH(B651,Aquifer!C:C,0))</f>
        <v>60.2</v>
      </c>
      <c r="J651" s="8">
        <f>INDEX(surface_water_body!E:E,MATCH(B651,surface_water_body!A:A,0))</f>
        <v>0.41156001352956439</v>
      </c>
      <c r="K651" s="8">
        <f>INDEX(Aquifer!J:J,MATCH(B651,Aquifer!C:C,0))*100</f>
        <v>64.236990839992202</v>
      </c>
      <c r="L651" s="8">
        <f>(INDEX(Tariff!D:D,MATCH(Adaptation!A651,Tariff!A:A,0)))*100</f>
        <v>0</v>
      </c>
      <c r="N651" s="8">
        <v>9.9</v>
      </c>
      <c r="O651" s="1">
        <v>75.180000000000007</v>
      </c>
      <c r="Q651">
        <f t="shared" si="271"/>
        <v>4</v>
      </c>
      <c r="R651">
        <f t="shared" si="272"/>
        <v>2</v>
      </c>
      <c r="S651">
        <f t="shared" si="273"/>
        <v>1</v>
      </c>
      <c r="T651">
        <f t="shared" si="274"/>
        <v>3</v>
      </c>
      <c r="U651">
        <f t="shared" si="275"/>
        <v>4</v>
      </c>
      <c r="V651">
        <f t="shared" si="276"/>
        <v>1</v>
      </c>
      <c r="W651">
        <f t="shared" si="268"/>
        <v>3</v>
      </c>
      <c r="X651">
        <f t="shared" si="269"/>
        <v>1</v>
      </c>
      <c r="Y651">
        <f t="shared" si="277"/>
        <v>3</v>
      </c>
      <c r="Z651">
        <f t="shared" si="270"/>
        <v>1</v>
      </c>
      <c r="AA651">
        <f t="shared" si="278"/>
        <v>2</v>
      </c>
      <c r="AB651">
        <f t="shared" si="279"/>
        <v>3</v>
      </c>
      <c r="AC651">
        <f t="shared" si="280"/>
        <v>2.3323999999999998</v>
      </c>
      <c r="AD651">
        <f t="shared" si="281"/>
        <v>2</v>
      </c>
      <c r="AE651" t="str">
        <f t="shared" si="282"/>
        <v>Moderatly Suitable</v>
      </c>
      <c r="AF651" s="15">
        <f t="shared" si="283"/>
        <v>0.315</v>
      </c>
      <c r="AG651" t="str">
        <f t="shared" si="284"/>
        <v>Low</v>
      </c>
    </row>
    <row r="652" spans="1:33" x14ac:dyDescent="0.25">
      <c r="A652" t="str">
        <f>INDEX(Aquifer!A:A,MATCH(B652,Aquifer!C:C,0))</f>
        <v>kerala</v>
      </c>
      <c r="B652" s="19" t="s">
        <v>361</v>
      </c>
      <c r="C652" s="12">
        <v>5.07</v>
      </c>
      <c r="D652" s="7">
        <f>INDEX(Aquifer!L:L,MATCH(B652,Aquifer!C:C,0))*100</f>
        <v>144.57066488473106</v>
      </c>
      <c r="E652" s="7">
        <v>13.2</v>
      </c>
      <c r="F652" s="7">
        <v>52.776843179178833</v>
      </c>
      <c r="G652" s="1">
        <v>20.3</v>
      </c>
      <c r="H652" s="8">
        <v>99</v>
      </c>
      <c r="I652" s="8">
        <f>INDEX(Aquifer!H:H,MATCH(B652,Aquifer!C:C,0))</f>
        <v>27.67</v>
      </c>
      <c r="J652" s="8">
        <f>INDEX(surface_water_body!E:E,MATCH(B652,surface_water_body!A:A,0))</f>
        <v>1.0727046398723794</v>
      </c>
      <c r="K652" s="8">
        <f>INDEX(Aquifer!J:J,MATCH(B652,Aquifer!C:C,0))*100</f>
        <v>53.404768836340075</v>
      </c>
      <c r="L652" s="8">
        <f>(INDEX(Tariff!D:D,MATCH(Adaptation!A652,Tariff!A:A,0)))*100</f>
        <v>60</v>
      </c>
      <c r="N652" s="8">
        <v>7.7</v>
      </c>
      <c r="O652" s="1">
        <v>96.7</v>
      </c>
      <c r="Q652">
        <f t="shared" si="271"/>
        <v>3</v>
      </c>
      <c r="R652">
        <f t="shared" si="272"/>
        <v>2</v>
      </c>
      <c r="S652">
        <f t="shared" si="273"/>
        <v>1</v>
      </c>
      <c r="T652">
        <f t="shared" si="274"/>
        <v>3</v>
      </c>
      <c r="U652">
        <f t="shared" si="275"/>
        <v>1</v>
      </c>
      <c r="V652">
        <f t="shared" si="276"/>
        <v>1</v>
      </c>
      <c r="W652">
        <f t="shared" si="268"/>
        <v>4</v>
      </c>
      <c r="X652">
        <f t="shared" si="269"/>
        <v>2</v>
      </c>
      <c r="Y652">
        <f t="shared" si="277"/>
        <v>3</v>
      </c>
      <c r="Z652">
        <f t="shared" si="270"/>
        <v>1</v>
      </c>
      <c r="AA652">
        <f t="shared" si="278"/>
        <v>2</v>
      </c>
      <c r="AB652">
        <f t="shared" si="279"/>
        <v>4</v>
      </c>
      <c r="AC652">
        <f t="shared" si="280"/>
        <v>2.2491000000000003</v>
      </c>
      <c r="AD652">
        <f t="shared" si="281"/>
        <v>2</v>
      </c>
      <c r="AE652" t="str">
        <f t="shared" si="282"/>
        <v>Moderatly Suitable</v>
      </c>
      <c r="AF652" s="15">
        <f t="shared" si="283"/>
        <v>0.28899999999999998</v>
      </c>
      <c r="AG652" t="str">
        <f t="shared" si="284"/>
        <v>Low</v>
      </c>
    </row>
    <row r="653" spans="1:33" x14ac:dyDescent="0.25">
      <c r="A653" t="str">
        <f>INDEX(Aquifer!A:A,MATCH(B653,Aquifer!C:C,0))</f>
        <v>delhi</v>
      </c>
      <c r="B653" s="19" t="s">
        <v>183</v>
      </c>
      <c r="C653" s="13">
        <v>4.68</v>
      </c>
      <c r="D653" s="7">
        <f>INDEX(Aquifer!L:L,MATCH(B653,Aquifer!C:C,0))*100</f>
        <v>182.10973548357623</v>
      </c>
      <c r="E653" s="7">
        <v>0</v>
      </c>
      <c r="F653" s="7">
        <v>80.687699397376818</v>
      </c>
      <c r="G653" s="1">
        <v>75.73</v>
      </c>
      <c r="H653" s="8">
        <v>56.000000000000007</v>
      </c>
      <c r="I653" s="8">
        <f>INDEX(Aquifer!H:H,MATCH(B653,Aquifer!C:C,0))</f>
        <v>96.24</v>
      </c>
      <c r="J653" s="8">
        <f>INDEX(surface_water_body!E:E,MATCH(B653,surface_water_body!A:A,0))</f>
        <v>1.561559201838132E-2</v>
      </c>
      <c r="K653" s="8">
        <f>INDEX(Aquifer!J:J,MATCH(B653,Aquifer!C:C,0))*100</f>
        <v>14.841207420264698</v>
      </c>
      <c r="L653" s="8">
        <f>(INDEX(Tariff!D:D,MATCH(Adaptation!A653,Tariff!A:A,0)))*100</f>
        <v>0</v>
      </c>
      <c r="N653" s="8">
        <v>20.290592447241536</v>
      </c>
      <c r="O653" s="1">
        <v>81.39</v>
      </c>
      <c r="Q653">
        <f t="shared" si="271"/>
        <v>3</v>
      </c>
      <c r="R653">
        <f t="shared" si="272"/>
        <v>3</v>
      </c>
      <c r="S653">
        <f t="shared" si="273"/>
        <v>1</v>
      </c>
      <c r="T653">
        <f t="shared" si="274"/>
        <v>4</v>
      </c>
      <c r="U653">
        <f t="shared" si="275"/>
        <v>4</v>
      </c>
      <c r="V653">
        <f t="shared" si="276"/>
        <v>2</v>
      </c>
      <c r="W653">
        <f t="shared" si="268"/>
        <v>2</v>
      </c>
      <c r="X653">
        <f t="shared" si="269"/>
        <v>1</v>
      </c>
      <c r="Y653">
        <f t="shared" si="277"/>
        <v>1</v>
      </c>
      <c r="Z653">
        <f t="shared" si="270"/>
        <v>1</v>
      </c>
      <c r="AA653">
        <f t="shared" si="278"/>
        <v>4</v>
      </c>
      <c r="AB653">
        <f t="shared" si="279"/>
        <v>4</v>
      </c>
      <c r="AC653">
        <f t="shared" si="280"/>
        <v>2.4990000000000001</v>
      </c>
      <c r="AD653">
        <f t="shared" si="281"/>
        <v>2</v>
      </c>
      <c r="AE653" t="str">
        <f t="shared" si="282"/>
        <v>Moderatly Suitable</v>
      </c>
      <c r="AF653" s="15">
        <f t="shared" si="283"/>
        <v>0.53500000000000003</v>
      </c>
      <c r="AG653" t="str">
        <f t="shared" si="284"/>
        <v>Moderate</v>
      </c>
    </row>
    <row r="654" spans="1:33" x14ac:dyDescent="0.25">
      <c r="A654" t="str">
        <f>INDEX(Aquifer!A:A,MATCH(B654,Aquifer!C:C,0))</f>
        <v>meghalaya</v>
      </c>
      <c r="B654" s="19" t="s">
        <v>62</v>
      </c>
      <c r="C654" s="12">
        <v>4.3763913937592003</v>
      </c>
      <c r="D654" s="7">
        <f>INDEX(Aquifer!L:L,MATCH(B654,Aquifer!C:C,0))*100</f>
        <v>127.94240302148083</v>
      </c>
      <c r="E654" s="7">
        <v>39.1</v>
      </c>
      <c r="F654" s="7">
        <v>35.628300494009423</v>
      </c>
      <c r="G654" s="1">
        <v>13.19</v>
      </c>
      <c r="H654" s="8">
        <v>2</v>
      </c>
      <c r="I654" s="8">
        <f>INDEX(Aquifer!H:H,MATCH(B654,Aquifer!C:C,0))</f>
        <v>17.940000000000001</v>
      </c>
      <c r="J654" s="8">
        <f>INDEX(surface_water_body!E:E,MATCH(B654,surface_water_body!A:A,0))</f>
        <v>1.6706781296954514</v>
      </c>
      <c r="K654" s="8">
        <f>INDEX(Aquifer!J:J,MATCH(B654,Aquifer!C:C,0))*100</f>
        <v>23.532919052239414</v>
      </c>
      <c r="L654" s="8">
        <f>(INDEX(Tariff!D:D,MATCH(Adaptation!A654,Tariff!A:A,0)))*100</f>
        <v>0</v>
      </c>
      <c r="N654" s="8">
        <v>3.5</v>
      </c>
      <c r="O654" s="1">
        <v>71.91</v>
      </c>
      <c r="Q654">
        <f t="shared" si="271"/>
        <v>2</v>
      </c>
      <c r="R654">
        <f t="shared" si="272"/>
        <v>1</v>
      </c>
      <c r="S654">
        <f t="shared" si="273"/>
        <v>2</v>
      </c>
      <c r="T654">
        <f t="shared" si="274"/>
        <v>2</v>
      </c>
      <c r="U654">
        <f t="shared" si="275"/>
        <v>1</v>
      </c>
      <c r="V654">
        <f t="shared" si="276"/>
        <v>4</v>
      </c>
      <c r="W654">
        <f t="shared" si="268"/>
        <v>4</v>
      </c>
      <c r="X654">
        <f t="shared" si="269"/>
        <v>2</v>
      </c>
      <c r="Y654">
        <f t="shared" si="277"/>
        <v>1</v>
      </c>
      <c r="Z654">
        <f t="shared" si="270"/>
        <v>1</v>
      </c>
      <c r="AA654">
        <f t="shared" si="278"/>
        <v>1</v>
      </c>
      <c r="AB654">
        <f t="shared" si="279"/>
        <v>3</v>
      </c>
      <c r="AC654">
        <f t="shared" si="280"/>
        <v>1.9991999999999996</v>
      </c>
      <c r="AD654">
        <f t="shared" si="281"/>
        <v>2</v>
      </c>
      <c r="AE654" t="str">
        <f t="shared" si="282"/>
        <v>Moderatly Suitable</v>
      </c>
      <c r="AF654" s="15">
        <f t="shared" si="283"/>
        <v>7.2999999999999995E-2</v>
      </c>
      <c r="AG654" t="str">
        <f t="shared" si="284"/>
        <v>Very Low</v>
      </c>
    </row>
    <row r="655" spans="1:33" x14ac:dyDescent="0.25">
      <c r="A655" t="str">
        <f>INDEX(Aquifer!A:A,MATCH(B655,Aquifer!C:C,0))</f>
        <v>uttar pradesh</v>
      </c>
      <c r="B655" s="19" t="s">
        <v>557</v>
      </c>
      <c r="C655" s="12">
        <v>4.8174632013126999</v>
      </c>
      <c r="D655" s="7">
        <f>INDEX(Aquifer!L:L,MATCH(B655,Aquifer!C:C,0))*100</f>
        <v>124.97185681669647</v>
      </c>
      <c r="E655" s="7">
        <v>93.3</v>
      </c>
      <c r="F655" s="7">
        <v>74.238102078929543</v>
      </c>
      <c r="G655" s="1">
        <v>62.62</v>
      </c>
      <c r="H655" s="8">
        <v>87</v>
      </c>
      <c r="I655" s="8">
        <f>INDEX(Aquifer!H:H,MATCH(B655,Aquifer!C:C,0))</f>
        <v>64.06</v>
      </c>
      <c r="J655" s="8">
        <f>INDEX(surface_water_body!E:E,MATCH(B655,surface_water_body!A:A,0))</f>
        <v>0.60584846544283277</v>
      </c>
      <c r="K655" s="8">
        <f>INDEX(Aquifer!J:J,MATCH(B655,Aquifer!C:C,0))*100</f>
        <v>79.395568600289394</v>
      </c>
      <c r="L655" s="8">
        <f>(INDEX(Tariff!D:D,MATCH(Adaptation!A546,Tariff!A:A,0)))*100</f>
        <v>0</v>
      </c>
      <c r="N655" s="8">
        <v>7.7</v>
      </c>
      <c r="O655" s="1">
        <v>91.502550129999989</v>
      </c>
      <c r="Q655">
        <f t="shared" si="271"/>
        <v>3</v>
      </c>
      <c r="R655">
        <f t="shared" si="272"/>
        <v>1</v>
      </c>
      <c r="S655">
        <f t="shared" si="273"/>
        <v>4</v>
      </c>
      <c r="T655">
        <f t="shared" si="274"/>
        <v>4</v>
      </c>
      <c r="U655">
        <f t="shared" si="275"/>
        <v>3</v>
      </c>
      <c r="V655">
        <f t="shared" si="276"/>
        <v>1</v>
      </c>
      <c r="W655">
        <f t="shared" si="268"/>
        <v>3</v>
      </c>
      <c r="X655">
        <f t="shared" si="269"/>
        <v>1</v>
      </c>
      <c r="Y655">
        <f t="shared" si="277"/>
        <v>4</v>
      </c>
      <c r="Z655">
        <f t="shared" si="270"/>
        <v>1</v>
      </c>
      <c r="AA655">
        <f t="shared" si="278"/>
        <v>2</v>
      </c>
      <c r="AB655">
        <f t="shared" si="279"/>
        <v>4</v>
      </c>
      <c r="AC655">
        <f t="shared" si="280"/>
        <v>2.5822999999999996</v>
      </c>
      <c r="AD655">
        <f t="shared" si="281"/>
        <v>3</v>
      </c>
      <c r="AE655" t="str">
        <f t="shared" si="282"/>
        <v>Highly Suitable</v>
      </c>
      <c r="AF655" s="15">
        <f t="shared" si="283"/>
        <v>0.60099999999999998</v>
      </c>
      <c r="AG655" t="str">
        <f t="shared" si="284"/>
        <v>High</v>
      </c>
    </row>
    <row r="656" spans="1:33" x14ac:dyDescent="0.25">
      <c r="A656" t="str">
        <f>INDEX(Aquifer!A:A,MATCH(B656,Aquifer!C:C,0))</f>
        <v>arunachal pradesh</v>
      </c>
      <c r="B656" s="19" t="s">
        <v>39</v>
      </c>
      <c r="C656" s="12">
        <v>3.3466315709569998</v>
      </c>
      <c r="D656" s="7">
        <f>INDEX(Aquifer!L:L,MATCH(B656,Aquifer!C:C,0))*100</f>
        <v>111.8521247850651</v>
      </c>
      <c r="E656" s="7">
        <v>5</v>
      </c>
      <c r="F656" s="7">
        <v>32.876102613903051</v>
      </c>
      <c r="G656" s="1">
        <v>0</v>
      </c>
      <c r="H656" s="8">
        <v>0</v>
      </c>
      <c r="I656" s="8">
        <f>INDEX(Aquifer!H:H,MATCH(B656,Aquifer!C:C,0))</f>
        <v>0.09</v>
      </c>
      <c r="J656" s="8">
        <f>INDEX(surface_water_body!E:E,MATCH(B656,surface_water_body!A:A,0))</f>
        <v>2.1661001363628389E-4</v>
      </c>
      <c r="K656" s="8">
        <f>INDEX(Aquifer!J:J,MATCH(B656,Aquifer!C:C,0))*100</f>
        <v>46.750114836931559</v>
      </c>
      <c r="L656" s="8">
        <f>(INDEX(Tariff!D:D,MATCH(Adaptation!A656,Tariff!A:A,0)))*100</f>
        <v>0</v>
      </c>
      <c r="N656" s="8">
        <v>3.5176594334044657</v>
      </c>
      <c r="O656" s="1">
        <v>69.319999999999993</v>
      </c>
      <c r="Q656">
        <f t="shared" si="271"/>
        <v>1</v>
      </c>
      <c r="R656">
        <f t="shared" si="272"/>
        <v>1</v>
      </c>
      <c r="S656">
        <f t="shared" si="273"/>
        <v>1</v>
      </c>
      <c r="T656">
        <f t="shared" si="274"/>
        <v>2</v>
      </c>
      <c r="U656">
        <f t="shared" si="275"/>
        <v>1</v>
      </c>
      <c r="V656">
        <f t="shared" si="276"/>
        <v>4</v>
      </c>
      <c r="W656">
        <f t="shared" si="268"/>
        <v>4</v>
      </c>
      <c r="X656">
        <f t="shared" si="269"/>
        <v>1</v>
      </c>
      <c r="Y656">
        <f t="shared" si="277"/>
        <v>2</v>
      </c>
      <c r="Z656">
        <f t="shared" si="270"/>
        <v>1</v>
      </c>
      <c r="AA656">
        <f t="shared" si="278"/>
        <v>1</v>
      </c>
      <c r="AB656">
        <f t="shared" si="279"/>
        <v>3</v>
      </c>
      <c r="AC656">
        <f t="shared" si="280"/>
        <v>1.8325999999999998</v>
      </c>
      <c r="AD656">
        <f t="shared" si="281"/>
        <v>2</v>
      </c>
      <c r="AE656" t="str">
        <f t="shared" si="282"/>
        <v>Moderatly Suitable</v>
      </c>
      <c r="AF656" s="15">
        <f t="shared" si="283"/>
        <v>2.4E-2</v>
      </c>
      <c r="AG656" t="str">
        <f t="shared" si="284"/>
        <v>Very Low</v>
      </c>
    </row>
    <row r="657" spans="1:33" x14ac:dyDescent="0.25">
      <c r="A657" t="str">
        <f>INDEX(Aquifer!A:A,MATCH(B657,Aquifer!C:C,0))</f>
        <v>meghalaya</v>
      </c>
      <c r="B657" s="19" t="s">
        <v>115</v>
      </c>
      <c r="C657" s="12">
        <v>4.3414260065062997</v>
      </c>
      <c r="D657" s="7">
        <f>INDEX(Aquifer!L:L,MATCH(B657,Aquifer!C:C,0))*100</f>
        <v>140.5062357021622</v>
      </c>
      <c r="E657" s="7">
        <v>72.2</v>
      </c>
      <c r="F657" s="7">
        <v>28.289121114683812</v>
      </c>
      <c r="G657" s="1">
        <v>0.1</v>
      </c>
      <c r="H657" s="8">
        <v>0</v>
      </c>
      <c r="I657" s="8">
        <f>INDEX(Aquifer!H:H,MATCH(B657,Aquifer!C:C,0))</f>
        <v>1.55</v>
      </c>
      <c r="J657" s="8">
        <f>INDEX(surface_water_body!E:E,MATCH(B657,surface_water_body!A:A,0))</f>
        <v>0.39963926796095461</v>
      </c>
      <c r="K657" s="8">
        <f>INDEX(Aquifer!J:J,MATCH(B657,Aquifer!C:C,0))*100</f>
        <v>3.5872646941255262</v>
      </c>
      <c r="L657" s="8">
        <f>(INDEX(Tariff!D:D,MATCH(Adaptation!A657,Tariff!A:A,0)))*100</f>
        <v>0</v>
      </c>
      <c r="N657" s="8">
        <v>1</v>
      </c>
      <c r="O657" s="1">
        <v>78.37</v>
      </c>
      <c r="Q657">
        <f t="shared" si="271"/>
        <v>2</v>
      </c>
      <c r="R657">
        <f t="shared" si="272"/>
        <v>2</v>
      </c>
      <c r="S657">
        <f t="shared" si="273"/>
        <v>3</v>
      </c>
      <c r="T657">
        <f t="shared" si="274"/>
        <v>1</v>
      </c>
      <c r="U657">
        <f t="shared" si="275"/>
        <v>1</v>
      </c>
      <c r="V657">
        <f t="shared" si="276"/>
        <v>4</v>
      </c>
      <c r="W657">
        <f t="shared" si="268"/>
        <v>4</v>
      </c>
      <c r="X657">
        <f t="shared" si="269"/>
        <v>1</v>
      </c>
      <c r="Y657">
        <f t="shared" si="277"/>
        <v>1</v>
      </c>
      <c r="Z657">
        <f t="shared" si="270"/>
        <v>1</v>
      </c>
      <c r="AA657">
        <f t="shared" si="278"/>
        <v>1</v>
      </c>
      <c r="AB657">
        <f t="shared" si="279"/>
        <v>3</v>
      </c>
      <c r="AC657">
        <f t="shared" si="280"/>
        <v>1.9991999999999996</v>
      </c>
      <c r="AD657">
        <f t="shared" si="281"/>
        <v>2</v>
      </c>
      <c r="AE657" t="str">
        <f t="shared" si="282"/>
        <v>Moderatly Suitable</v>
      </c>
      <c r="AF657" s="15">
        <f t="shared" si="283"/>
        <v>7.2999999999999995E-2</v>
      </c>
      <c r="AG657" t="str">
        <f t="shared" si="284"/>
        <v>Very Low</v>
      </c>
    </row>
    <row r="658" spans="1:33" x14ac:dyDescent="0.25">
      <c r="A658" t="str">
        <f>INDEX(Aquifer!A:A,MATCH(B658,Aquifer!C:C,0))</f>
        <v>west bengal</v>
      </c>
      <c r="B658" s="19" t="s">
        <v>398</v>
      </c>
      <c r="C658" s="13">
        <v>4.5999999999999996</v>
      </c>
      <c r="D658" s="7">
        <f>INDEX(Aquifer!L:L,MATCH(B658,Aquifer!C:C,0))*100</f>
        <v>161.89263801410672</v>
      </c>
      <c r="E658" s="7">
        <v>0</v>
      </c>
      <c r="F658" s="7">
        <v>25.025182573659027</v>
      </c>
      <c r="G658" s="1">
        <v>67.58</v>
      </c>
      <c r="H658" s="8">
        <v>0</v>
      </c>
      <c r="I658" s="8">
        <f>INDEX(Aquifer!H:H,MATCH(B658,Aquifer!C:C,0))</f>
        <v>10.65</v>
      </c>
      <c r="J658" s="8">
        <f>INDEX(surface_water_body!E:E,MATCH(B658,surface_water_body!A:A,0))</f>
        <v>0.12435694065012262</v>
      </c>
      <c r="K658" s="8">
        <f>INDEX(Aquifer!J:J,MATCH(B658,Aquifer!C:C,0))*100</f>
        <v>47.709055727007573</v>
      </c>
      <c r="L658" s="8">
        <f>(INDEX(Tariff!D:D,MATCH(Adaptation!A12,Tariff!A:A,0)))*100</f>
        <v>515</v>
      </c>
      <c r="N658" s="8">
        <v>6.8334274232853396</v>
      </c>
      <c r="O658" s="1">
        <v>97.747209640000008</v>
      </c>
      <c r="Q658">
        <f t="shared" si="271"/>
        <v>3</v>
      </c>
      <c r="R658">
        <f t="shared" si="272"/>
        <v>2</v>
      </c>
      <c r="S658">
        <f t="shared" si="273"/>
        <v>1</v>
      </c>
      <c r="T658">
        <f t="shared" si="274"/>
        <v>1</v>
      </c>
      <c r="U658">
        <f t="shared" si="275"/>
        <v>3</v>
      </c>
      <c r="V658">
        <f t="shared" si="276"/>
        <v>4</v>
      </c>
      <c r="W658">
        <f t="shared" si="268"/>
        <v>4</v>
      </c>
      <c r="X658">
        <f t="shared" si="269"/>
        <v>1</v>
      </c>
      <c r="Y658">
        <f t="shared" si="277"/>
        <v>2</v>
      </c>
      <c r="Z658">
        <f t="shared" si="270"/>
        <v>4</v>
      </c>
      <c r="AA658">
        <f t="shared" si="278"/>
        <v>2</v>
      </c>
      <c r="AB658">
        <f t="shared" si="279"/>
        <v>4</v>
      </c>
      <c r="AC658">
        <f t="shared" si="280"/>
        <v>2.5822999999999996</v>
      </c>
      <c r="AD658">
        <f t="shared" si="281"/>
        <v>3</v>
      </c>
      <c r="AE658" t="str">
        <f t="shared" si="282"/>
        <v>Highly Suitable</v>
      </c>
      <c r="AF658" s="15">
        <f t="shared" si="283"/>
        <v>0.60099999999999998</v>
      </c>
      <c r="AG658" t="str">
        <f t="shared" si="284"/>
        <v>High</v>
      </c>
    </row>
    <row r="659" spans="1:33" x14ac:dyDescent="0.25">
      <c r="A659" t="str">
        <f>INDEX(Aquifer!A:A,MATCH(B659,Aquifer!C:C,0))</f>
        <v>arunachal pradesh</v>
      </c>
      <c r="B659" s="19" t="s">
        <v>146</v>
      </c>
      <c r="C659" s="12">
        <v>3.3154030298013999</v>
      </c>
      <c r="D659" s="7">
        <f>INDEX(Aquifer!L:L,MATCH(B659,Aquifer!C:C,0))*100</f>
        <v>120.03959835949654</v>
      </c>
      <c r="E659" s="7">
        <v>43.9</v>
      </c>
      <c r="F659" s="7">
        <v>12.353525921016956</v>
      </c>
      <c r="G659" s="1">
        <v>11.37</v>
      </c>
      <c r="H659" s="8">
        <v>0</v>
      </c>
      <c r="I659" s="8">
        <f>INDEX(Aquifer!H:H,MATCH(B659,Aquifer!C:C,0))</f>
        <v>0.16</v>
      </c>
      <c r="J659" s="8">
        <f>INDEX(surface_water_body!E:E,MATCH(B659,surface_water_body!A:A,0))</f>
        <v>2.9555040247595653E-3</v>
      </c>
      <c r="K659" s="8">
        <f>INDEX(Aquifer!J:J,MATCH(B659,Aquifer!C:C,0))*100</f>
        <v>49.851945854483922</v>
      </c>
      <c r="L659" s="8">
        <f>(INDEX(Tariff!D:D,MATCH(Adaptation!A659,Tariff!A:A,0)))*100</f>
        <v>0</v>
      </c>
      <c r="N659" s="8">
        <v>6.1283317764346599</v>
      </c>
      <c r="O659" s="1">
        <v>40.06</v>
      </c>
      <c r="Q659">
        <f t="shared" ref="Q659:Q668" si="285">IF(C659&lt;3.75,1,IF(C659&lt;4.5,2,IF(C659&lt;5.25,3,4)))</f>
        <v>1</v>
      </c>
      <c r="R659">
        <f t="shared" ref="R659:R668" si="286">IF(D659&lt;140,1,IF(D659&lt;180,2,IF(D659&lt;220,3,4)))</f>
        <v>1</v>
      </c>
      <c r="S659">
        <f t="shared" ref="S659:S668" si="287">IF(E659&lt;25,1,IF(E659&lt;50,2,IF(E659&lt;75,3,4)))</f>
        <v>2</v>
      </c>
      <c r="T659">
        <f t="shared" ref="T659:T668" si="288">IF(F659&lt;28.5,1,IF(F659&lt;48,2,IF(F659&lt;67.5,3,4)))</f>
        <v>1</v>
      </c>
      <c r="U659">
        <f t="shared" si="275"/>
        <v>1</v>
      </c>
      <c r="V659">
        <f t="shared" ref="V659:V668" si="289">IF(H659&lt;25,4,IF(H659&lt;50,3,IF(H659&lt;75,2,1)))</f>
        <v>4</v>
      </c>
      <c r="W659">
        <f t="shared" ref="W659:W668" si="290">IF(I659&lt;50,4,IF(I659&lt;70,3,IF(I659&lt;100,2,1)))</f>
        <v>4</v>
      </c>
      <c r="X659">
        <f t="shared" ref="X659:X668" si="291">IF(J659&lt;1,1,IF(J659&lt;3,2,IF(J659&lt;5,3,4)))</f>
        <v>1</v>
      </c>
      <c r="Y659">
        <f t="shared" ref="Y659:Y668" si="292">IF(K659&lt;25,1,IF(K659&lt;50,2,IF(K659&lt;75,3,4)))</f>
        <v>2</v>
      </c>
      <c r="Z659">
        <f t="shared" ref="Z659:Z668" si="293">IF(L659&lt;70,1,IF(L659&lt;150,2,IF(L659&lt;300,3,4)))</f>
        <v>1</v>
      </c>
      <c r="AA659">
        <f t="shared" si="278"/>
        <v>2</v>
      </c>
      <c r="AB659">
        <f t="shared" si="279"/>
        <v>2</v>
      </c>
      <c r="AC659">
        <f t="shared" si="280"/>
        <v>1.8326</v>
      </c>
      <c r="AD659">
        <f t="shared" ref="AD659:AD668" si="294">IF(AC659&lt;=1.5,1,IF(AC659&lt;=2.5,2,IF(AC659&lt;3.5,3,4)))</f>
        <v>2</v>
      </c>
      <c r="AE659" t="str">
        <f t="shared" ref="AE659:AE668" si="295">IF(AD659=1,"Less Suitable",IF(AD659=2,"Moderatly Suitable",IF(AD659=3,"Highly Suitable","Very Highly Suitable")))</f>
        <v>Moderatly Suitable</v>
      </c>
      <c r="AF659" s="15">
        <f t="shared" ref="AF659:AF668" si="296">_xlfn.PERCENTRANK.INC(AC:AC,AC659)</f>
        <v>3.3000000000000002E-2</v>
      </c>
      <c r="AG659" t="str">
        <f t="shared" ref="AG659:AG668" si="297">IF(AF659&gt;0.8, "Very High", IF(AND(AF659&lt;=0.8,AF659&gt;0.6), "High", IF(AND(AF659&lt;=0.6, AF659&gt;0.4),"Moderate",IF(AND(AF659&lt;=0.4, AF659&gt;0.2),"Low", "Very Low"))))</f>
        <v>Very Low</v>
      </c>
    </row>
    <row r="660" spans="1:33" x14ac:dyDescent="0.25">
      <c r="A660" t="str">
        <f>INDEX(Aquifer!A:A,MATCH(B660,Aquifer!C:C,0))</f>
        <v>sikkim</v>
      </c>
      <c r="B660" s="19" t="s">
        <v>97</v>
      </c>
      <c r="C660" s="12">
        <v>3.5803388233922</v>
      </c>
      <c r="D660" s="7" t="e">
        <f>INDEX(Aquifer!L:L,MATCH(B660,Aquifer!C:C,0))*100</f>
        <v>#N/A</v>
      </c>
      <c r="E660" s="7">
        <v>0</v>
      </c>
      <c r="F660" s="7">
        <v>12.638526326158694</v>
      </c>
      <c r="G660" s="1">
        <v>0</v>
      </c>
      <c r="H660" s="8">
        <v>0</v>
      </c>
      <c r="I660" s="8">
        <f>INDEX(Aquifer!H:H,MATCH(B660,Aquifer!C:C,0))</f>
        <v>6.63</v>
      </c>
      <c r="J660" s="8">
        <f>INDEX(surface_water_body!E:E,MATCH(B660,surface_water_body!A:A,0))</f>
        <v>1.8882635436948299E-2</v>
      </c>
      <c r="K660" s="8" t="e">
        <f>INDEX(Aquifer!J:J,MATCH(B660,Aquifer!C:C,0))*100</f>
        <v>#N/A</v>
      </c>
      <c r="L660" s="8">
        <f>(INDEX(Tariff!D:D,MATCH(Adaptation!A660,Tariff!A:A,0)))*100</f>
        <v>0</v>
      </c>
      <c r="N660" s="8">
        <v>4.9393824811939071</v>
      </c>
      <c r="O660" s="1">
        <v>82.170372</v>
      </c>
      <c r="Q660">
        <f t="shared" si="285"/>
        <v>1</v>
      </c>
      <c r="R660" t="e">
        <f t="shared" si="286"/>
        <v>#N/A</v>
      </c>
      <c r="S660">
        <f t="shared" si="287"/>
        <v>1</v>
      </c>
      <c r="T660">
        <f t="shared" si="288"/>
        <v>1</v>
      </c>
      <c r="U660">
        <f t="shared" si="275"/>
        <v>1</v>
      </c>
      <c r="V660">
        <f t="shared" si="289"/>
        <v>4</v>
      </c>
      <c r="W660">
        <f t="shared" si="290"/>
        <v>4</v>
      </c>
      <c r="X660">
        <f t="shared" si="291"/>
        <v>1</v>
      </c>
      <c r="Y660" t="e">
        <f t="shared" si="292"/>
        <v>#N/A</v>
      </c>
      <c r="Z660">
        <f t="shared" si="293"/>
        <v>1</v>
      </c>
      <c r="AA660">
        <f t="shared" si="278"/>
        <v>1</v>
      </c>
      <c r="AB660">
        <f t="shared" si="279"/>
        <v>4</v>
      </c>
      <c r="AE660" t="str">
        <f t="shared" si="295"/>
        <v>Very Highly Suitable</v>
      </c>
      <c r="AF660" s="15"/>
      <c r="AG660" t="s">
        <v>95</v>
      </c>
    </row>
    <row r="661" spans="1:33" x14ac:dyDescent="0.25">
      <c r="A661" t="str">
        <f>INDEX(Aquifer!A:A,MATCH(B661,Aquifer!C:C,0))</f>
        <v>tripura</v>
      </c>
      <c r="B661" s="19" t="s">
        <v>535</v>
      </c>
      <c r="C661" s="12">
        <v>4.5855737808250003</v>
      </c>
      <c r="D661" s="7">
        <f>INDEX(Aquifer!L:L,MATCH(B661,Aquifer!C:C,0))*100</f>
        <v>188.75826378294295</v>
      </c>
      <c r="E661" s="7">
        <v>24.4</v>
      </c>
      <c r="F661" s="7">
        <v>36.327777777777776</v>
      </c>
      <c r="G661" s="1">
        <v>34.4</v>
      </c>
      <c r="H661" s="8">
        <v>100</v>
      </c>
      <c r="I661" s="8">
        <f>INDEX(Aquifer!H:H,MATCH(B661,Aquifer!C:C,0))</f>
        <v>21.21</v>
      </c>
      <c r="J661" s="8">
        <f>INDEX(surface_water_body!E:E,MATCH(B661,surface_water_body!A:A,0))</f>
        <v>0</v>
      </c>
      <c r="K661" s="8">
        <f>INDEX(Aquifer!J:J,MATCH(B661,Aquifer!C:C,0))*100</f>
        <v>31.960113197445413</v>
      </c>
      <c r="L661" s="8">
        <f>(INDEX(Tariff!D:D,MATCH(Adaptation!A661,Tariff!A:A,0)))*100</f>
        <v>0</v>
      </c>
      <c r="N661" s="8">
        <v>5.0999999999999996</v>
      </c>
      <c r="O661" s="1">
        <v>97.871263139000007</v>
      </c>
      <c r="Q661">
        <f t="shared" si="285"/>
        <v>3</v>
      </c>
      <c r="R661">
        <f t="shared" si="286"/>
        <v>3</v>
      </c>
      <c r="S661">
        <f t="shared" si="287"/>
        <v>1</v>
      </c>
      <c r="T661">
        <f t="shared" si="288"/>
        <v>2</v>
      </c>
      <c r="U661">
        <f t="shared" si="275"/>
        <v>2</v>
      </c>
      <c r="V661">
        <f t="shared" si="289"/>
        <v>1</v>
      </c>
      <c r="W661">
        <f t="shared" si="290"/>
        <v>4</v>
      </c>
      <c r="X661">
        <f t="shared" si="291"/>
        <v>1</v>
      </c>
      <c r="Y661">
        <f t="shared" si="292"/>
        <v>2</v>
      </c>
      <c r="Z661">
        <f t="shared" si="293"/>
        <v>1</v>
      </c>
      <c r="AA661">
        <f t="shared" si="278"/>
        <v>2</v>
      </c>
      <c r="AB661">
        <f t="shared" si="279"/>
        <v>4</v>
      </c>
      <c r="AC661">
        <f t="shared" ref="AC661:AC668" si="298">0.0833*Q661+R661*0.0833+S661*0.0833+T661*0.0833+V661*0.0833+W661*0.0833+X661*0.0833+Y661*0.0833+Z661*0.0833+U661*0.0833+AA661*0.0833+AB661*0.0833</f>
        <v>2.1658000000000004</v>
      </c>
      <c r="AD661">
        <f t="shared" si="294"/>
        <v>2</v>
      </c>
      <c r="AE661" t="str">
        <f t="shared" si="295"/>
        <v>Moderatly Suitable</v>
      </c>
      <c r="AF661" s="15">
        <f t="shared" si="296"/>
        <v>0.23599999999999999</v>
      </c>
      <c r="AG661" t="str">
        <f t="shared" si="297"/>
        <v>Low</v>
      </c>
    </row>
    <row r="662" spans="1:33" x14ac:dyDescent="0.25">
      <c r="A662" t="str">
        <f>INDEX(Aquifer!A:A,MATCH(B662,Aquifer!C:C,0))</f>
        <v>nagaland</v>
      </c>
      <c r="B662" s="19" t="s">
        <v>116</v>
      </c>
      <c r="C662" s="12">
        <v>4.3650050556217002</v>
      </c>
      <c r="D662" s="7">
        <f>INDEX(Aquifer!L:L,MATCH(B662,Aquifer!C:C,0))*100</f>
        <v>145.40844000867867</v>
      </c>
      <c r="E662" s="7">
        <v>19.8</v>
      </c>
      <c r="F662" s="7">
        <v>31.129907755836022</v>
      </c>
      <c r="G662" s="1">
        <v>10.780000000000001</v>
      </c>
      <c r="H662" s="8">
        <v>0</v>
      </c>
      <c r="I662" s="8">
        <f>INDEX(Aquifer!H:H,MATCH(B662,Aquifer!C:C,0))</f>
        <v>2.35</v>
      </c>
      <c r="J662" s="8">
        <f>INDEX(surface_water_body!E:E,MATCH(B662,surface_water_body!A:A,0))</f>
        <v>5.3395449710620969E-3</v>
      </c>
      <c r="K662" s="8">
        <f>INDEX(Aquifer!J:J,MATCH(B662,Aquifer!C:C,0))*100</f>
        <v>22.69856317947329</v>
      </c>
      <c r="L662" s="8">
        <f>(INDEX(Tariff!D:D,MATCH(Adaptation!A662,Tariff!A:A,0)))*100</f>
        <v>0</v>
      </c>
      <c r="N662" s="8">
        <v>4.0999999999999996</v>
      </c>
      <c r="O662" s="1">
        <v>6.74</v>
      </c>
      <c r="Q662">
        <f t="shared" si="285"/>
        <v>2</v>
      </c>
      <c r="R662">
        <f t="shared" si="286"/>
        <v>2</v>
      </c>
      <c r="S662">
        <f t="shared" si="287"/>
        <v>1</v>
      </c>
      <c r="T662">
        <f t="shared" si="288"/>
        <v>2</v>
      </c>
      <c r="U662">
        <f t="shared" si="275"/>
        <v>1</v>
      </c>
      <c r="V662">
        <f t="shared" si="289"/>
        <v>4</v>
      </c>
      <c r="W662">
        <f t="shared" si="290"/>
        <v>4</v>
      </c>
      <c r="X662">
        <f t="shared" si="291"/>
        <v>1</v>
      </c>
      <c r="Y662">
        <f t="shared" si="292"/>
        <v>1</v>
      </c>
      <c r="Z662">
        <f t="shared" si="293"/>
        <v>1</v>
      </c>
      <c r="AA662">
        <f t="shared" si="278"/>
        <v>1</v>
      </c>
      <c r="AB662">
        <f t="shared" si="279"/>
        <v>1</v>
      </c>
      <c r="AC662">
        <f t="shared" si="298"/>
        <v>1.7492999999999994</v>
      </c>
      <c r="AD662">
        <f t="shared" si="294"/>
        <v>2</v>
      </c>
      <c r="AE662" t="str">
        <f t="shared" si="295"/>
        <v>Moderatly Suitable</v>
      </c>
      <c r="AF662" s="15">
        <f t="shared" si="296"/>
        <v>1.2E-2</v>
      </c>
      <c r="AG662" t="str">
        <f t="shared" si="297"/>
        <v>Very Low</v>
      </c>
    </row>
    <row r="663" spans="1:33" x14ac:dyDescent="0.25">
      <c r="A663" t="str">
        <f>INDEX(Aquifer!A:A,MATCH(B663,Aquifer!C:C,0))</f>
        <v>andhra pradesh</v>
      </c>
      <c r="B663" s="19" t="s">
        <v>137</v>
      </c>
      <c r="C663" s="13">
        <v>5.19</v>
      </c>
      <c r="D663" s="7">
        <f>INDEX(Aquifer!L:L,MATCH(B663,Aquifer!C:C,0))*100</f>
        <v>106.91333182760816</v>
      </c>
      <c r="E663" s="7">
        <v>48.5</v>
      </c>
      <c r="F663" s="7">
        <v>68.417379806809421</v>
      </c>
      <c r="G663" s="1">
        <v>80.760000000000005</v>
      </c>
      <c r="H663" s="8">
        <v>99</v>
      </c>
      <c r="I663" s="8">
        <f>INDEX(Aquifer!H:H,MATCH(B663,Aquifer!C:C,0))</f>
        <v>33.85</v>
      </c>
      <c r="J663" s="8">
        <f>INDEX(surface_water_body!E:E,MATCH(B663,surface_water_body!A:A,0))</f>
        <v>1.5773947221780857</v>
      </c>
      <c r="K663" s="8">
        <f>INDEX(Aquifer!J:J,MATCH(B663,Aquifer!C:C,0))*100</f>
        <v>22.196822709811837</v>
      </c>
      <c r="L663" s="8">
        <f>(INDEX(Tariff!D:D,MATCH(Adaptation!A663,Tariff!A:A,0)))*100</f>
        <v>0</v>
      </c>
      <c r="N663" s="8">
        <v>6.9</v>
      </c>
      <c r="O663" s="1">
        <v>84.83</v>
      </c>
      <c r="Q663">
        <f t="shared" si="285"/>
        <v>3</v>
      </c>
      <c r="R663">
        <f t="shared" si="286"/>
        <v>1</v>
      </c>
      <c r="S663">
        <f t="shared" si="287"/>
        <v>2</v>
      </c>
      <c r="T663">
        <f t="shared" si="288"/>
        <v>4</v>
      </c>
      <c r="U663">
        <f t="shared" si="275"/>
        <v>4</v>
      </c>
      <c r="V663">
        <f t="shared" si="289"/>
        <v>1</v>
      </c>
      <c r="W663">
        <f t="shared" si="290"/>
        <v>4</v>
      </c>
      <c r="X663">
        <f t="shared" si="291"/>
        <v>2</v>
      </c>
      <c r="Y663">
        <f t="shared" si="292"/>
        <v>1</v>
      </c>
      <c r="Z663">
        <f t="shared" si="293"/>
        <v>1</v>
      </c>
      <c r="AA663">
        <f t="shared" si="278"/>
        <v>2</v>
      </c>
      <c r="AB663">
        <f t="shared" si="279"/>
        <v>4</v>
      </c>
      <c r="AC663">
        <f t="shared" si="298"/>
        <v>2.4157000000000002</v>
      </c>
      <c r="AD663">
        <f t="shared" si="294"/>
        <v>2</v>
      </c>
      <c r="AE663" t="str">
        <f t="shared" si="295"/>
        <v>Moderatly Suitable</v>
      </c>
      <c r="AF663" s="15">
        <f t="shared" si="296"/>
        <v>0.41199999999999998</v>
      </c>
      <c r="AG663" t="str">
        <f t="shared" si="297"/>
        <v>Moderate</v>
      </c>
    </row>
    <row r="664" spans="1:33" x14ac:dyDescent="0.25">
      <c r="A664" t="str">
        <f>INDEX(Aquifer!A:A,MATCH(B664,Aquifer!C:C,0))</f>
        <v>karnataka</v>
      </c>
      <c r="B664" s="19" t="s">
        <v>79</v>
      </c>
      <c r="C664" s="13">
        <v>5.45</v>
      </c>
      <c r="D664" s="7">
        <f>INDEX(Aquifer!L:L,MATCH(B664,Aquifer!C:C,0))*100</f>
        <v>124.1150984627433</v>
      </c>
      <c r="E664" s="7">
        <v>47.2</v>
      </c>
      <c r="F664" s="7">
        <v>63.852762670450069</v>
      </c>
      <c r="G664" s="1">
        <v>34.89</v>
      </c>
      <c r="H664" s="8">
        <v>100</v>
      </c>
      <c r="I664" s="8">
        <f>INDEX(Aquifer!H:H,MATCH(B664,Aquifer!C:C,0))</f>
        <v>37.99</v>
      </c>
      <c r="J664" s="8">
        <f>INDEX(surface_water_body!E:E,MATCH(B664,surface_water_body!A:A,0))</f>
        <v>5.9361481099709526E-2</v>
      </c>
      <c r="K664" s="8">
        <f>INDEX(Aquifer!J:J,MATCH(B664,Aquifer!C:C,0))*100</f>
        <v>76.69912883074204</v>
      </c>
      <c r="L664" s="8">
        <f>(INDEX(Tariff!D:D,MATCH(Adaptation!A664,Tariff!A:A,0)))*100</f>
        <v>0</v>
      </c>
      <c r="N664" s="8">
        <v>5.8</v>
      </c>
      <c r="O664" s="1">
        <v>69.34</v>
      </c>
      <c r="Q664">
        <f t="shared" si="285"/>
        <v>4</v>
      </c>
      <c r="R664">
        <f t="shared" si="286"/>
        <v>1</v>
      </c>
      <c r="S664">
        <f t="shared" si="287"/>
        <v>2</v>
      </c>
      <c r="T664">
        <f t="shared" si="288"/>
        <v>3</v>
      </c>
      <c r="U664">
        <f t="shared" si="275"/>
        <v>2</v>
      </c>
      <c r="V664">
        <f t="shared" si="289"/>
        <v>1</v>
      </c>
      <c r="W664">
        <f t="shared" si="290"/>
        <v>4</v>
      </c>
      <c r="X664">
        <f t="shared" si="291"/>
        <v>1</v>
      </c>
      <c r="Y664">
        <f t="shared" si="292"/>
        <v>4</v>
      </c>
      <c r="Z664">
        <f t="shared" si="293"/>
        <v>1</v>
      </c>
      <c r="AA664">
        <f t="shared" si="278"/>
        <v>2</v>
      </c>
      <c r="AB664">
        <f t="shared" si="279"/>
        <v>3</v>
      </c>
      <c r="AC664">
        <f t="shared" si="298"/>
        <v>2.3323999999999998</v>
      </c>
      <c r="AD664">
        <f t="shared" si="294"/>
        <v>2</v>
      </c>
      <c r="AE664" t="str">
        <f t="shared" si="295"/>
        <v>Moderatly Suitable</v>
      </c>
      <c r="AF664" s="15">
        <f t="shared" si="296"/>
        <v>0.315</v>
      </c>
      <c r="AG664" t="str">
        <f t="shared" si="297"/>
        <v>Low</v>
      </c>
    </row>
    <row r="665" spans="1:33" x14ac:dyDescent="0.25">
      <c r="A665" t="str">
        <f>INDEX(Aquifer!A:A,MATCH(B665,Aquifer!C:C,0))</f>
        <v>haryana</v>
      </c>
      <c r="B665" s="19" t="s">
        <v>677</v>
      </c>
      <c r="C665" s="12">
        <v>4.7610622902677999</v>
      </c>
      <c r="D665" s="7">
        <f>INDEX(Aquifer!L:L,MATCH(B665,Aquifer!C:C,0))*100</f>
        <v>196.20676864379837</v>
      </c>
      <c r="E665" s="7">
        <v>98.7</v>
      </c>
      <c r="F665" s="7">
        <v>64.736549974229874</v>
      </c>
      <c r="G665" s="1">
        <v>92.77</v>
      </c>
      <c r="H665" s="8">
        <v>100</v>
      </c>
      <c r="I665" s="8">
        <f>INDEX(Aquifer!H:H,MATCH(B665,Aquifer!C:C,0))</f>
        <v>138.53</v>
      </c>
      <c r="J665" s="8">
        <f>INDEX(surface_water_body!E:E,MATCH(B665,surface_water_body!A:A,0))</f>
        <v>0.32150493748923659</v>
      </c>
      <c r="K665" s="8">
        <f>INDEX(Aquifer!J:J,MATCH(B665,Aquifer!C:C,0))*100</f>
        <v>65.75033825177546</v>
      </c>
      <c r="L665" s="8">
        <f>(INDEX(Tariff!D:D,MATCH(Adaptation!A665,Tariff!A:A,0)))*100</f>
        <v>0</v>
      </c>
      <c r="N665" s="8">
        <v>15.3</v>
      </c>
      <c r="O665" s="1">
        <v>72.06</v>
      </c>
      <c r="Q665">
        <f t="shared" si="285"/>
        <v>3</v>
      </c>
      <c r="R665">
        <f t="shared" si="286"/>
        <v>3</v>
      </c>
      <c r="S665">
        <f t="shared" si="287"/>
        <v>4</v>
      </c>
      <c r="T665">
        <f t="shared" si="288"/>
        <v>3</v>
      </c>
      <c r="U665">
        <f t="shared" si="275"/>
        <v>4</v>
      </c>
      <c r="V665">
        <f t="shared" si="289"/>
        <v>1</v>
      </c>
      <c r="W665">
        <f t="shared" si="290"/>
        <v>1</v>
      </c>
      <c r="X665">
        <f t="shared" si="291"/>
        <v>1</v>
      </c>
      <c r="Y665">
        <f t="shared" si="292"/>
        <v>3</v>
      </c>
      <c r="Z665">
        <f t="shared" si="293"/>
        <v>1</v>
      </c>
      <c r="AA665">
        <f t="shared" si="278"/>
        <v>3</v>
      </c>
      <c r="AB665">
        <f t="shared" si="279"/>
        <v>3</v>
      </c>
      <c r="AC665">
        <f t="shared" si="298"/>
        <v>2.4989999999999997</v>
      </c>
      <c r="AD665">
        <f t="shared" si="294"/>
        <v>2</v>
      </c>
      <c r="AE665" t="str">
        <f t="shared" si="295"/>
        <v>Moderatly Suitable</v>
      </c>
      <c r="AF665" s="15">
        <f t="shared" si="296"/>
        <v>0.48599999999999999</v>
      </c>
      <c r="AG665" t="str">
        <f t="shared" si="297"/>
        <v>Moderate</v>
      </c>
    </row>
    <row r="666" spans="1:33" x14ac:dyDescent="0.25">
      <c r="A666" t="str">
        <f>INDEX(Aquifer!A:A,MATCH(B666,Aquifer!C:C,0))</f>
        <v>puducherry</v>
      </c>
      <c r="B666" s="19" t="s">
        <v>290</v>
      </c>
      <c r="C666" s="12">
        <v>5.0725206160363001</v>
      </c>
      <c r="D666" s="7">
        <f>INDEX(Aquifer!L:L,MATCH(B666,Aquifer!C:C,0))*100</f>
        <v>139.50617283950618</v>
      </c>
      <c r="E666" s="7">
        <v>0</v>
      </c>
      <c r="F666" s="7">
        <v>73.533483445917781</v>
      </c>
      <c r="G666" s="1">
        <v>23.68</v>
      </c>
      <c r="H666" s="8">
        <v>0</v>
      </c>
      <c r="I666" s="8">
        <f>INDEX(Aquifer!H:H,MATCH(B666,Aquifer!C:C,0))</f>
        <v>0</v>
      </c>
      <c r="J666" s="8">
        <f>INDEX(surface_water_body!E:E,MATCH(B666,surface_water_body!A:A,0))</f>
        <v>0.68701119428464863</v>
      </c>
      <c r="K666" s="8">
        <f>INDEX(Aquifer!J:J,MATCH(B666,Aquifer!C:C,0))*100</f>
        <v>20.326223337515685</v>
      </c>
      <c r="L666" s="8">
        <f>(INDEX(Tariff!D:D,MATCH(Adaptation!A666,Tariff!A:A,0)))*100</f>
        <v>459.99999999999994</v>
      </c>
      <c r="N666" s="8">
        <v>2.7</v>
      </c>
      <c r="O666" s="1">
        <v>90.49</v>
      </c>
      <c r="Q666">
        <f t="shared" si="285"/>
        <v>3</v>
      </c>
      <c r="R666">
        <f t="shared" si="286"/>
        <v>1</v>
      </c>
      <c r="S666">
        <f t="shared" si="287"/>
        <v>1</v>
      </c>
      <c r="T666">
        <f t="shared" si="288"/>
        <v>4</v>
      </c>
      <c r="U666">
        <f t="shared" si="275"/>
        <v>1</v>
      </c>
      <c r="V666">
        <f t="shared" si="289"/>
        <v>4</v>
      </c>
      <c r="W666">
        <f t="shared" si="290"/>
        <v>4</v>
      </c>
      <c r="X666">
        <f t="shared" si="291"/>
        <v>1</v>
      </c>
      <c r="Y666">
        <f t="shared" si="292"/>
        <v>1</v>
      </c>
      <c r="Z666">
        <f t="shared" si="293"/>
        <v>4</v>
      </c>
      <c r="AA666">
        <f t="shared" si="278"/>
        <v>1</v>
      </c>
      <c r="AB666">
        <f t="shared" si="279"/>
        <v>4</v>
      </c>
      <c r="AC666">
        <f t="shared" si="298"/>
        <v>2.4156999999999997</v>
      </c>
      <c r="AD666">
        <f t="shared" si="294"/>
        <v>2</v>
      </c>
      <c r="AE666" t="str">
        <f t="shared" si="295"/>
        <v>Moderatly Suitable</v>
      </c>
      <c r="AF666" s="15">
        <f t="shared" si="296"/>
        <v>0.39700000000000002</v>
      </c>
      <c r="AG666" t="str">
        <f t="shared" si="297"/>
        <v>Low</v>
      </c>
    </row>
    <row r="667" spans="1:33" x14ac:dyDescent="0.25">
      <c r="A667" t="str">
        <f>INDEX(Aquifer!A:A,MATCH(B667,Aquifer!C:C,0))</f>
        <v>maharashtra</v>
      </c>
      <c r="B667" s="19" t="s">
        <v>147</v>
      </c>
      <c r="C667" s="20">
        <v>5.28</v>
      </c>
      <c r="D667" s="7">
        <f>INDEX(Aquifer!L:L,MATCH(B667,Aquifer!C:C,0))*100</f>
        <v>121.1376773515502</v>
      </c>
      <c r="E667" s="7">
        <v>4.3</v>
      </c>
      <c r="F667" s="8">
        <v>66.42</v>
      </c>
      <c r="G667" s="1">
        <v>86.460000000000008</v>
      </c>
      <c r="H667" s="8">
        <v>100</v>
      </c>
      <c r="I667" s="8">
        <f>INDEX(Aquifer!H:H,MATCH(B667,Aquifer!C:C,0))</f>
        <v>33.75</v>
      </c>
      <c r="J667" s="8">
        <f>INDEX(surface_water_body!E:E,MATCH(B667,surface_water_body!A:A,0))</f>
        <v>0.85238695073900117</v>
      </c>
      <c r="K667" s="8">
        <f>INDEX(Aquifer!J:J,MATCH(B667,Aquifer!C:C,0))*100</f>
        <v>56.30593978844589</v>
      </c>
      <c r="L667" s="8">
        <f>(INDEX(Tariff!D:D,MATCH(Adaptation!A667,Tariff!A:A,0)))*100</f>
        <v>290</v>
      </c>
      <c r="N667" s="8">
        <v>8.09</v>
      </c>
      <c r="O667" s="1">
        <v>59.89</v>
      </c>
      <c r="Q667">
        <f t="shared" si="285"/>
        <v>4</v>
      </c>
      <c r="R667">
        <f t="shared" si="286"/>
        <v>1</v>
      </c>
      <c r="S667">
        <f t="shared" si="287"/>
        <v>1</v>
      </c>
      <c r="T667">
        <f t="shared" si="288"/>
        <v>3</v>
      </c>
      <c r="U667">
        <f t="shared" si="275"/>
        <v>4</v>
      </c>
      <c r="V667">
        <f t="shared" si="289"/>
        <v>1</v>
      </c>
      <c r="W667">
        <f t="shared" si="290"/>
        <v>4</v>
      </c>
      <c r="X667">
        <f t="shared" si="291"/>
        <v>1</v>
      </c>
      <c r="Y667">
        <f t="shared" si="292"/>
        <v>3</v>
      </c>
      <c r="Z667">
        <f t="shared" si="293"/>
        <v>3</v>
      </c>
      <c r="AA667">
        <f t="shared" si="278"/>
        <v>2</v>
      </c>
      <c r="AB667">
        <f t="shared" si="279"/>
        <v>2</v>
      </c>
      <c r="AC667">
        <f t="shared" si="298"/>
        <v>2.4156999999999997</v>
      </c>
      <c r="AD667">
        <f t="shared" si="294"/>
        <v>2</v>
      </c>
      <c r="AE667" t="str">
        <f t="shared" si="295"/>
        <v>Moderatly Suitable</v>
      </c>
      <c r="AF667" s="15">
        <f t="shared" si="296"/>
        <v>0.39700000000000002</v>
      </c>
      <c r="AG667" t="str">
        <f t="shared" si="297"/>
        <v>Low</v>
      </c>
    </row>
    <row r="668" spans="1:33" x14ac:dyDescent="0.25">
      <c r="A668" t="str">
        <f>INDEX(Aquifer!A:A,MATCH(B668,Aquifer!C:C,0))</f>
        <v>nagaland</v>
      </c>
      <c r="B668" s="19" t="s">
        <v>53</v>
      </c>
      <c r="C668" s="20">
        <v>4.13</v>
      </c>
      <c r="D668" s="7">
        <f>INDEX(Aquifer!L:L,MATCH(B668,Aquifer!C:C,0))*100</f>
        <v>130.37097317319564</v>
      </c>
      <c r="E668" s="7">
        <v>11.5</v>
      </c>
      <c r="F668" s="8">
        <v>30.37</v>
      </c>
      <c r="G668" s="1">
        <v>0.04</v>
      </c>
      <c r="H668" s="8">
        <v>0</v>
      </c>
      <c r="I668" s="8">
        <f>INDEX(Aquifer!H:H,MATCH(B668,Aquifer!C:C,0))</f>
        <v>4.08</v>
      </c>
      <c r="J668" s="8">
        <f>INDEX(surface_water_body!E:E,MATCH(B668,surface_water_body!A:A,0))</f>
        <v>1.1594439228149683E-2</v>
      </c>
      <c r="K668" s="8">
        <f>INDEX(Aquifer!J:J,MATCH(B668,Aquifer!C:C,0))*100</f>
        <v>28.510396582208603</v>
      </c>
      <c r="L668" s="8">
        <f>(INDEX(Tariff!D:D,MATCH(Adaptation!A668,Tariff!A:A,0)))*100</f>
        <v>155</v>
      </c>
      <c r="N668" s="8">
        <v>3.4500972792812519</v>
      </c>
      <c r="O668" s="1">
        <v>34.79</v>
      </c>
      <c r="Q668">
        <f t="shared" si="285"/>
        <v>2</v>
      </c>
      <c r="R668">
        <f t="shared" si="286"/>
        <v>1</v>
      </c>
      <c r="S668">
        <f t="shared" si="287"/>
        <v>1</v>
      </c>
      <c r="T668">
        <f t="shared" si="288"/>
        <v>2</v>
      </c>
      <c r="U668">
        <f t="shared" si="275"/>
        <v>1</v>
      </c>
      <c r="V668">
        <f t="shared" si="289"/>
        <v>4</v>
      </c>
      <c r="W668">
        <f t="shared" si="290"/>
        <v>4</v>
      </c>
      <c r="X668">
        <f t="shared" si="291"/>
        <v>1</v>
      </c>
      <c r="Y668">
        <f t="shared" si="292"/>
        <v>2</v>
      </c>
      <c r="Z668">
        <f t="shared" si="293"/>
        <v>3</v>
      </c>
      <c r="AA668">
        <f t="shared" si="278"/>
        <v>1</v>
      </c>
      <c r="AB668">
        <f t="shared" si="279"/>
        <v>1</v>
      </c>
      <c r="AC668">
        <f t="shared" si="298"/>
        <v>1.9158999999999997</v>
      </c>
      <c r="AD668">
        <f t="shared" si="294"/>
        <v>2</v>
      </c>
      <c r="AE668" t="str">
        <f t="shared" si="295"/>
        <v>Moderatly Suitable</v>
      </c>
      <c r="AF668" s="15">
        <f t="shared" si="296"/>
        <v>4.1000000000000002E-2</v>
      </c>
      <c r="AG668" t="str">
        <f t="shared" si="297"/>
        <v>Very Low</v>
      </c>
    </row>
    <row r="669" spans="1:33" x14ac:dyDescent="0.25">
      <c r="A669" t="e">
        <f>INDEX(Aquifer!A:A,MATCH(B669,Aquifer!C:C,0))</f>
        <v>#N/A</v>
      </c>
      <c r="B669" s="1"/>
      <c r="C669" s="12"/>
      <c r="D669" s="7"/>
      <c r="E669" s="7"/>
      <c r="F669" s="7"/>
      <c r="H669" s="8"/>
      <c r="I669" s="8"/>
      <c r="J669" s="8"/>
      <c r="K669" s="8"/>
    </row>
  </sheetData>
  <autoFilter ref="A1:AK669" xr:uid="{08C5B019-9A8B-46D4-8AD5-5937448964DA}">
    <sortState xmlns:xlrd2="http://schemas.microsoft.com/office/spreadsheetml/2017/richdata2" ref="A3:AK658">
      <sortCondition descending="1" ref="AF1:AF669"/>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40F7D-9D3D-4A48-9243-FE3CD0EF6444}">
  <dimension ref="A1:AJ669"/>
  <sheetViews>
    <sheetView topLeftCell="X1" workbookViewId="0">
      <selection activeCell="X3" sqref="X3"/>
    </sheetView>
  </sheetViews>
  <sheetFormatPr defaultRowHeight="15" x14ac:dyDescent="0.25"/>
  <cols>
    <col min="2" max="2" width="13.7109375" customWidth="1"/>
    <col min="11" max="11" width="18" customWidth="1"/>
    <col min="12" max="12" width="21.85546875" bestFit="1" customWidth="1"/>
    <col min="14" max="14" width="26.42578125" bestFit="1" customWidth="1"/>
    <col min="16" max="16" width="15.140625" bestFit="1" customWidth="1"/>
    <col min="17" max="17" width="9" bestFit="1" customWidth="1"/>
    <col min="21" max="21" width="15.42578125" customWidth="1"/>
    <col min="22" max="22" width="18.42578125" bestFit="1" customWidth="1"/>
    <col min="23" max="23" width="18.42578125" customWidth="1"/>
    <col min="24" max="27" width="37" customWidth="1"/>
    <col min="30" max="30" width="17.5703125" bestFit="1" customWidth="1"/>
    <col min="31" max="31" width="17.5703125" style="15" customWidth="1"/>
    <col min="32" max="32" width="17.5703125" customWidth="1"/>
    <col min="33" max="33" width="23" bestFit="1" customWidth="1"/>
  </cols>
  <sheetData>
    <row r="1" spans="1:36" ht="60" x14ac:dyDescent="0.25">
      <c r="A1" t="s">
        <v>680</v>
      </c>
      <c r="B1" s="14" t="s">
        <v>0</v>
      </c>
      <c r="C1" s="6" t="s">
        <v>681</v>
      </c>
      <c r="D1" s="2" t="s">
        <v>683</v>
      </c>
      <c r="E1" s="2" t="s">
        <v>684</v>
      </c>
      <c r="F1" s="3" t="s">
        <v>685</v>
      </c>
      <c r="G1" s="4" t="s">
        <v>695</v>
      </c>
      <c r="H1" s="5" t="s">
        <v>688</v>
      </c>
      <c r="I1" s="17" t="s">
        <v>691</v>
      </c>
      <c r="J1" s="17" t="s">
        <v>682</v>
      </c>
      <c r="K1" s="18" t="s">
        <v>713</v>
      </c>
      <c r="L1" s="11" t="s">
        <v>687</v>
      </c>
      <c r="M1" s="11" t="s">
        <v>798</v>
      </c>
      <c r="N1" s="11" t="s">
        <v>703</v>
      </c>
      <c r="P1" s="6" t="s">
        <v>681</v>
      </c>
      <c r="Q1" s="2" t="s">
        <v>683</v>
      </c>
      <c r="R1" s="2" t="s">
        <v>684</v>
      </c>
      <c r="S1" s="3" t="s">
        <v>685</v>
      </c>
      <c r="T1" s="4" t="s">
        <v>695</v>
      </c>
      <c r="U1" s="5" t="s">
        <v>688</v>
      </c>
      <c r="V1" s="17" t="s">
        <v>682</v>
      </c>
      <c r="W1" s="18" t="s">
        <v>691</v>
      </c>
      <c r="X1" s="18" t="s">
        <v>713</v>
      </c>
      <c r="Y1" s="17" t="s">
        <v>687</v>
      </c>
      <c r="Z1" s="17" t="s">
        <v>798</v>
      </c>
      <c r="AA1" s="17" t="s">
        <v>703</v>
      </c>
      <c r="AB1" s="18" t="s">
        <v>803</v>
      </c>
      <c r="AC1" s="18" t="s">
        <v>803</v>
      </c>
      <c r="AD1" s="18" t="s">
        <v>810</v>
      </c>
      <c r="AE1" s="97" t="s">
        <v>802</v>
      </c>
      <c r="AF1" s="24" t="s">
        <v>803</v>
      </c>
    </row>
    <row r="2" spans="1:36" x14ac:dyDescent="0.25">
      <c r="A2" t="str">
        <f>INDEX(Aquifer!A:A,MATCH(B2,Aquifer!C:C,0))</f>
        <v>telangana</v>
      </c>
      <c r="B2" s="19" t="s">
        <v>149</v>
      </c>
      <c r="C2" s="12">
        <v>5.2703458559504996</v>
      </c>
      <c r="D2" s="7">
        <f>INDEX(Aquifer!L:L,MATCH(B2,Aquifer!C:C,0))*100</f>
        <v>143.01093617469775</v>
      </c>
      <c r="E2" s="7">
        <v>26.2</v>
      </c>
      <c r="F2" s="7">
        <v>64.454111913411367</v>
      </c>
      <c r="G2" s="8">
        <v>100</v>
      </c>
      <c r="H2" s="8">
        <f>INDEX(Aquifer!H:H,MATCH(B2,Aquifer!C:C,0))</f>
        <v>28.28</v>
      </c>
      <c r="I2" s="8">
        <f>INDEX(surface_water_body!E:E,MATCH(B2,surface_water_body!A:A,0))</f>
        <v>5.2180007089128885E-2</v>
      </c>
      <c r="J2" s="8">
        <f>INDEX(Aquifer!J:J,MATCH(B2,Aquifer!C:C,0))*100</f>
        <v>50.171605842908264</v>
      </c>
      <c r="K2" s="7">
        <f>(INDEX(Tariff!D:D,MATCH(Adaptation!A2,Tariff!A:A,0)))*100</f>
        <v>67.5</v>
      </c>
      <c r="L2" s="1">
        <v>51.89</v>
      </c>
      <c r="M2" s="8">
        <v>6.9</v>
      </c>
      <c r="N2" s="1">
        <v>80.900000000000006</v>
      </c>
      <c r="P2">
        <f t="shared" ref="P2:P26" si="0">IF(C2&lt;3.75,1,IF(C2&lt;4.5,2,IF(C2&lt;5.25,3,4)))</f>
        <v>4</v>
      </c>
      <c r="Q2">
        <f t="shared" ref="Q2:Q26" si="1">IF(D2&lt;140,1,IF(D2&lt;180,2,IF(D2&lt;220,3,4)))</f>
        <v>2</v>
      </c>
      <c r="R2">
        <f t="shared" ref="R2:R26" si="2">IF(E2&lt;25,1,IF(E2&lt;50,2,IF(E2&lt;75,3,4)))</f>
        <v>2</v>
      </c>
      <c r="S2">
        <f t="shared" ref="S2:S26" si="3">IF(F2&lt;28.5,1,IF(F2&lt;48,2,IF(F2&lt;67.5,3,4)))</f>
        <v>3</v>
      </c>
      <c r="T2">
        <f t="shared" ref="T2:T26" si="4">IF(G2&lt;25,1,IF(G2&lt;50,2,IF(G2&lt;75,3,4)))</f>
        <v>4</v>
      </c>
      <c r="U2">
        <f t="shared" ref="U2:U26" si="5">IF(H2&lt;50,1,IF(H2&lt;70,2,IF(H2&lt;100,3,4)))</f>
        <v>1</v>
      </c>
      <c r="V2">
        <f t="shared" ref="V2:V26" si="6">IF(J2&lt;25,1,IF(J2&lt;50,2,IF(J2&lt;75,3,4)))</f>
        <v>3</v>
      </c>
      <c r="W2">
        <f>IF(I2&lt;1,1,IF(I2&lt;3,2,IF(I2&lt;5,3,4)))</f>
        <v>1</v>
      </c>
      <c r="X2">
        <f>IF(K2&lt;70,4,IF(K2&lt;150,3,IF(K2&lt;300,2,1)))</f>
        <v>4</v>
      </c>
      <c r="Y2">
        <f t="shared" ref="Y2:Y26" si="7">IF(L2&lt;25,1,IF(L2&lt;50,2,IF(L2&lt;75,3,4)))</f>
        <v>3</v>
      </c>
      <c r="Z2">
        <f>IF(M2&lt;5,1,IF(M2&lt;10,2,IF(M2&lt;20,3,4)))</f>
        <v>2</v>
      </c>
      <c r="AA2">
        <f>IF(N2&lt;35,1,IF(N2&lt;60,2,IF(N2&lt;80,3,4)))</f>
        <v>4</v>
      </c>
      <c r="AB2">
        <f>0.0833*P2+Q2*0.0833+R2*0.0833+S2*0.0833+T2*0.0833+W2*0.0833+U2*0.0833+V2*0.0833+X2*0.0833+Y2*0.0833+Z2*0.0909+AA2*0.0833</f>
        <v>2.7641</v>
      </c>
      <c r="AC2">
        <f>IF(AB2&lt;=1.5,1,IF(AB2&lt;2.5,2,IF(AB2&lt;3.5,3,4)))</f>
        <v>3</v>
      </c>
      <c r="AD2" t="str">
        <f>IF(AC2=1,"Less Suitable",IF(AC2=2,"Moderatly Suitable",IF(AC2=3,"Highly Suitable","Very Highly Suitable")))</f>
        <v>Highly Suitable</v>
      </c>
      <c r="AE2" s="15">
        <f>_xlfn.PERCENTRANK.INC(AB:AB,AB2)</f>
        <v>0.63900000000000001</v>
      </c>
      <c r="AF2" t="str">
        <f>IF(AE2&gt;0.8, "Very High", IF(AND(AE2&lt;=0.8,AE2&gt;0.6), "High", IF(AND(AE2&lt;=0.6, AE2&gt;0.4),"Moderate",IF(AND(AE2&lt;=0.4, AE2&gt;0.2),"Low", "Very Low"))))</f>
        <v>High</v>
      </c>
    </row>
    <row r="3" spans="1:36" x14ac:dyDescent="0.25">
      <c r="A3" t="str">
        <f>INDEX(Aquifer!A:A,MATCH(B3,Aquifer!C:C,0))</f>
        <v>madhya pradesh</v>
      </c>
      <c r="B3" s="19" t="s">
        <v>558</v>
      </c>
      <c r="C3" s="13">
        <v>5.33</v>
      </c>
      <c r="D3" s="7">
        <f>INDEX(Aquifer!L:L,MATCH(B3,Aquifer!C:C,0))*100</f>
        <v>199.09520420775524</v>
      </c>
      <c r="E3" s="7">
        <v>41</v>
      </c>
      <c r="F3" s="7">
        <v>71.263273080975935</v>
      </c>
      <c r="G3" s="8">
        <v>97</v>
      </c>
      <c r="H3" s="8">
        <f>INDEX(Aquifer!H:H,MATCH(B3,Aquifer!C:C,0))</f>
        <v>89.94</v>
      </c>
      <c r="I3" s="8">
        <f>INDEX(surface_water_body!E:E,MATCH(B3,surface_water_body!A:A,0))</f>
        <v>1.351505153183518</v>
      </c>
      <c r="J3" s="8">
        <f>INDEX(Aquifer!J:J,MATCH(B3,Aquifer!C:C,0))*100</f>
        <v>68.564961222108906</v>
      </c>
      <c r="K3" s="7">
        <f>(INDEX(Tariff!D:D,MATCH(Adaptation!A3,Tariff!A:A,0)))*100</f>
        <v>515</v>
      </c>
      <c r="L3" s="1">
        <v>80.259999999999991</v>
      </c>
      <c r="M3" s="8">
        <v>10.305746646703531</v>
      </c>
      <c r="N3" s="1">
        <v>74.41</v>
      </c>
      <c r="P3">
        <f t="shared" si="0"/>
        <v>4</v>
      </c>
      <c r="Q3">
        <f t="shared" si="1"/>
        <v>3</v>
      </c>
      <c r="R3">
        <f t="shared" si="2"/>
        <v>2</v>
      </c>
      <c r="S3">
        <f t="shared" si="3"/>
        <v>4</v>
      </c>
      <c r="T3">
        <f t="shared" si="4"/>
        <v>4</v>
      </c>
      <c r="U3">
        <f t="shared" si="5"/>
        <v>3</v>
      </c>
      <c r="V3">
        <f t="shared" si="6"/>
        <v>3</v>
      </c>
      <c r="W3">
        <f t="shared" ref="W3:W26" si="8">IF(I3&lt;1,1,IF(I3&lt;3,2,IF(I3&lt;5,3,4)))</f>
        <v>2</v>
      </c>
      <c r="X3">
        <f t="shared" ref="X3:X66" si="9">IF(K3&lt;70,4,IF(K3&lt;150,3,IF(K3&lt;300,2,1)))</f>
        <v>1</v>
      </c>
      <c r="Y3">
        <f t="shared" si="7"/>
        <v>4</v>
      </c>
      <c r="Z3">
        <f t="shared" ref="Z3:Z26" si="10">IF(M3&lt;5,1,IF(M3&lt;10,2,IF(M3&lt;20,3,4)))</f>
        <v>3</v>
      </c>
      <c r="AA3">
        <f t="shared" ref="AA3:AA26" si="11">IF(N3&lt;35,1,IF(N3&lt;60,2,IF(N3&lt;80,3,4)))</f>
        <v>3</v>
      </c>
      <c r="AB3">
        <f t="shared" ref="AB3:AB26" si="12">0.0833*P3+Q3*0.0833+R3*0.0833+S3*0.0833+T3*0.0833+W3*0.0833+U3*0.0833+V3*0.0833+X3*0.0833+Y3*0.0833+Z3*0.0909+AA3*0.0833</f>
        <v>3.0216000000000003</v>
      </c>
      <c r="AC3">
        <f t="shared" ref="AC3:AC26" si="13">IF(AB3&lt;=1.5,1,IF(AB3&lt;2.5,2,IF(AB3&lt;3.5,3,4)))</f>
        <v>3</v>
      </c>
      <c r="AD3" t="str">
        <f t="shared" ref="AD3:AD26" si="14">IF(AC3=1,"Less Suitable",IF(AC3=2,"Moderatly Suitable",IF(AC3=3,"Highly Suitable","Very Highly Suitable")))</f>
        <v>Highly Suitable</v>
      </c>
      <c r="AE3" s="15">
        <f t="shared" ref="AE3:AE26" si="15">_xlfn.PERCENTRANK.INC(AB:AB,AB3)</f>
        <v>0.86599999999999999</v>
      </c>
      <c r="AF3" t="str">
        <f t="shared" ref="AF3:AF66" si="16">IF(AE3&gt;0.8, "Very High", IF(AND(AE3&lt;=0.8,AE3&gt;0.6), "High", IF(AND(AE3&lt;=0.6, AE3&gt;0.4),"Moderate",IF(AND(AE3&lt;=0.4, AE3&gt;0.2),"Low", "Very Low"))))</f>
        <v>Very High</v>
      </c>
    </row>
    <row r="4" spans="1:36" x14ac:dyDescent="0.25">
      <c r="A4" t="str">
        <f>INDEX(Aquifer!A:A,MATCH(B4,Aquifer!C:C,0))</f>
        <v>uttar pradesh</v>
      </c>
      <c r="B4" s="19" t="s">
        <v>659</v>
      </c>
      <c r="C4" s="12">
        <v>4.9248246224913999</v>
      </c>
      <c r="D4" s="7">
        <f>INDEX(Aquifer!L:L,MATCH(B4,Aquifer!C:C,0))*100</f>
        <v>167.21840386696036</v>
      </c>
      <c r="E4" s="7">
        <v>65.900000000000006</v>
      </c>
      <c r="F4" s="7">
        <v>67.421706347964843</v>
      </c>
      <c r="G4" s="8">
        <v>99</v>
      </c>
      <c r="H4" s="8">
        <f>INDEX(Aquifer!H:H,MATCH(B4,Aquifer!C:C,0))</f>
        <v>116.38</v>
      </c>
      <c r="I4" s="8">
        <f>INDEX(surface_water_body!E:E,MATCH(B4,surface_water_body!A:A,0))</f>
        <v>0.20484825226956471</v>
      </c>
      <c r="J4" s="8">
        <f>INDEX(Aquifer!J:J,MATCH(B4,Aquifer!C:C,0))*100</f>
        <v>64.402336015239243</v>
      </c>
      <c r="K4" s="7">
        <f>(INDEX(Tariff!D:D,MATCH(Adaptation!A4,Tariff!A:A,0)))*100</f>
        <v>465.00000000000006</v>
      </c>
      <c r="L4" s="1">
        <v>88.01</v>
      </c>
      <c r="M4" s="8">
        <v>21.6</v>
      </c>
      <c r="N4" s="1">
        <v>84.890471309999995</v>
      </c>
      <c r="P4">
        <f t="shared" si="0"/>
        <v>3</v>
      </c>
      <c r="Q4">
        <f t="shared" si="1"/>
        <v>2</v>
      </c>
      <c r="R4">
        <f t="shared" si="2"/>
        <v>3</v>
      </c>
      <c r="S4">
        <f t="shared" si="3"/>
        <v>3</v>
      </c>
      <c r="T4">
        <f t="shared" si="4"/>
        <v>4</v>
      </c>
      <c r="U4">
        <f t="shared" si="5"/>
        <v>4</v>
      </c>
      <c r="V4">
        <f t="shared" si="6"/>
        <v>3</v>
      </c>
      <c r="W4">
        <f t="shared" si="8"/>
        <v>1</v>
      </c>
      <c r="X4">
        <f t="shared" si="9"/>
        <v>1</v>
      </c>
      <c r="Y4">
        <f t="shared" si="7"/>
        <v>4</v>
      </c>
      <c r="Z4">
        <f t="shared" si="10"/>
        <v>4</v>
      </c>
      <c r="AA4">
        <f t="shared" si="11"/>
        <v>4</v>
      </c>
      <c r="AB4">
        <f t="shared" si="12"/>
        <v>3.0291999999999999</v>
      </c>
      <c r="AC4">
        <f t="shared" si="13"/>
        <v>3</v>
      </c>
      <c r="AD4" t="str">
        <f t="shared" si="14"/>
        <v>Highly Suitable</v>
      </c>
      <c r="AE4" s="15">
        <f t="shared" si="15"/>
        <v>0.88600000000000001</v>
      </c>
      <c r="AF4" t="str">
        <f t="shared" si="16"/>
        <v>Very High</v>
      </c>
      <c r="AJ4" s="37" t="s">
        <v>804</v>
      </c>
    </row>
    <row r="5" spans="1:36" x14ac:dyDescent="0.25">
      <c r="A5" t="str">
        <f>INDEX(Aquifer!A:A,MATCH(B5,Aquifer!C:C,0))</f>
        <v>gujarat</v>
      </c>
      <c r="B5" s="19" t="s">
        <v>210</v>
      </c>
      <c r="C5" s="12">
        <v>5.3557466556216999</v>
      </c>
      <c r="D5" s="7">
        <f>INDEX(Aquifer!L:L,MATCH(B5,Aquifer!C:C,0))*100</f>
        <v>135.68006221922042</v>
      </c>
      <c r="E5" s="7">
        <v>59.3</v>
      </c>
      <c r="F5" s="7">
        <v>82.886960680490546</v>
      </c>
      <c r="G5" s="8">
        <v>100</v>
      </c>
      <c r="H5" s="8">
        <f>INDEX(Aquifer!H:H,MATCH(B5,Aquifer!C:C,0))</f>
        <v>87.32</v>
      </c>
      <c r="I5" s="8">
        <f>INDEX(surface_water_body!E:E,MATCH(B5,surface_water_body!A:A,0))</f>
        <v>0.78982359324590512</v>
      </c>
      <c r="J5" s="8">
        <f>INDEX(Aquifer!J:J,MATCH(B5,Aquifer!C:C,0))*100</f>
        <v>68.917826710656414</v>
      </c>
      <c r="K5" s="7">
        <f>(INDEX(Tariff!D:D,MATCH(Adaptation!A5,Tariff!A:A,0)))*100</f>
        <v>515</v>
      </c>
      <c r="L5" s="1">
        <v>68.88</v>
      </c>
      <c r="M5" s="8">
        <v>21.1</v>
      </c>
      <c r="N5" s="1">
        <v>58.24</v>
      </c>
      <c r="P5">
        <f t="shared" si="0"/>
        <v>4</v>
      </c>
      <c r="Q5">
        <f t="shared" si="1"/>
        <v>1</v>
      </c>
      <c r="R5">
        <f t="shared" si="2"/>
        <v>3</v>
      </c>
      <c r="S5">
        <f t="shared" si="3"/>
        <v>4</v>
      </c>
      <c r="T5">
        <f t="shared" si="4"/>
        <v>4</v>
      </c>
      <c r="U5">
        <f t="shared" si="5"/>
        <v>3</v>
      </c>
      <c r="V5">
        <f t="shared" si="6"/>
        <v>3</v>
      </c>
      <c r="W5">
        <f t="shared" si="8"/>
        <v>1</v>
      </c>
      <c r="X5">
        <f t="shared" si="9"/>
        <v>1</v>
      </c>
      <c r="Y5">
        <f t="shared" si="7"/>
        <v>3</v>
      </c>
      <c r="Z5">
        <f t="shared" si="10"/>
        <v>4</v>
      </c>
      <c r="AA5">
        <f t="shared" si="11"/>
        <v>2</v>
      </c>
      <c r="AB5">
        <f t="shared" si="12"/>
        <v>2.7792999999999997</v>
      </c>
      <c r="AC5">
        <f t="shared" si="13"/>
        <v>3</v>
      </c>
      <c r="AD5" t="str">
        <f t="shared" si="14"/>
        <v>Highly Suitable</v>
      </c>
      <c r="AE5" s="15">
        <f t="shared" si="15"/>
        <v>0.69599999999999995</v>
      </c>
      <c r="AF5" t="str">
        <f t="shared" si="16"/>
        <v>High</v>
      </c>
      <c r="AI5" s="25" t="s">
        <v>805</v>
      </c>
      <c r="AJ5" s="36">
        <f>COUNTIF(AF:AF,AI5)</f>
        <v>129</v>
      </c>
    </row>
    <row r="6" spans="1:36" x14ac:dyDescent="0.25">
      <c r="A6" t="str">
        <f>INDEX(Aquifer!A:A,MATCH(B6,Aquifer!C:C,0))</f>
        <v>maharashtra</v>
      </c>
      <c r="B6" s="19" t="s">
        <v>80</v>
      </c>
      <c r="C6" s="12">
        <v>5.5254977033020998</v>
      </c>
      <c r="D6" s="7">
        <f>INDEX(Aquifer!L:L,MATCH(B6,Aquifer!C:C,0))*100</f>
        <v>109.20853038279648</v>
      </c>
      <c r="E6" s="7">
        <v>21.7</v>
      </c>
      <c r="F6" s="7">
        <v>74.565322191868873</v>
      </c>
      <c r="G6" s="8">
        <v>100</v>
      </c>
      <c r="H6" s="8">
        <f>INDEX(Aquifer!H:H,MATCH(B6,Aquifer!C:C,0))</f>
        <v>79.2</v>
      </c>
      <c r="I6" s="8">
        <f>INDEX(surface_water_body!E:E,MATCH(B6,surface_water_body!A:A,0))</f>
        <v>0.43142493970877865</v>
      </c>
      <c r="J6" s="8">
        <f>INDEX(Aquifer!J:J,MATCH(B6,Aquifer!C:C,0))*100</f>
        <v>65.846063454759104</v>
      </c>
      <c r="K6" s="7">
        <f>(INDEX(Tariff!D:D,MATCH(Adaptation!A6,Tariff!A:A,0)))*100</f>
        <v>95</v>
      </c>
      <c r="L6" s="1">
        <v>84.789999999999992</v>
      </c>
      <c r="M6" s="8">
        <v>9.4499999999999993</v>
      </c>
      <c r="N6" s="1">
        <v>82.539999999999992</v>
      </c>
      <c r="P6">
        <f t="shared" si="0"/>
        <v>4</v>
      </c>
      <c r="Q6">
        <f t="shared" si="1"/>
        <v>1</v>
      </c>
      <c r="R6">
        <f t="shared" si="2"/>
        <v>1</v>
      </c>
      <c r="S6">
        <f t="shared" si="3"/>
        <v>4</v>
      </c>
      <c r="T6">
        <f t="shared" si="4"/>
        <v>4</v>
      </c>
      <c r="U6">
        <f t="shared" si="5"/>
        <v>3</v>
      </c>
      <c r="V6">
        <f t="shared" si="6"/>
        <v>3</v>
      </c>
      <c r="W6">
        <f t="shared" si="8"/>
        <v>1</v>
      </c>
      <c r="X6">
        <f t="shared" si="9"/>
        <v>3</v>
      </c>
      <c r="Y6">
        <f t="shared" si="7"/>
        <v>4</v>
      </c>
      <c r="Z6">
        <f t="shared" si="10"/>
        <v>2</v>
      </c>
      <c r="AA6">
        <f t="shared" si="11"/>
        <v>4</v>
      </c>
      <c r="AB6">
        <f t="shared" si="12"/>
        <v>2.8473999999999999</v>
      </c>
      <c r="AC6">
        <f t="shared" si="13"/>
        <v>3</v>
      </c>
      <c r="AD6" t="str">
        <f t="shared" si="14"/>
        <v>Highly Suitable</v>
      </c>
      <c r="AE6" s="15">
        <f t="shared" si="15"/>
        <v>0.70199999999999996</v>
      </c>
      <c r="AF6" t="str">
        <f t="shared" si="16"/>
        <v>High</v>
      </c>
      <c r="AI6" s="25" t="s">
        <v>728</v>
      </c>
      <c r="AJ6" s="36">
        <f>COUNTIF(AF:AF,AI6)</f>
        <v>129</v>
      </c>
    </row>
    <row r="7" spans="1:36" x14ac:dyDescent="0.25">
      <c r="A7" t="str">
        <f>INDEX(Aquifer!A:A,MATCH(B7,Aquifer!C:C,0))</f>
        <v>mizoram</v>
      </c>
      <c r="B7" s="19" t="s">
        <v>13</v>
      </c>
      <c r="C7" s="12">
        <v>4.6575161843319002</v>
      </c>
      <c r="D7" s="7">
        <f>INDEX(Aquifer!L:L,MATCH(B7,Aquifer!C:C,0))*100</f>
        <v>100</v>
      </c>
      <c r="E7" s="7">
        <v>8.1999999999999993</v>
      </c>
      <c r="F7" s="7">
        <v>36.247001729235237</v>
      </c>
      <c r="G7" s="8">
        <v>0</v>
      </c>
      <c r="H7" s="8">
        <f>INDEX(Aquifer!H:H,MATCH(B7,Aquifer!C:C,0))</f>
        <v>13.13</v>
      </c>
      <c r="I7" s="8">
        <f>INDEX(surface_water_body!E:E,MATCH(B7,surface_water_body!A:A,0))</f>
        <v>1.2812628632527306E-2</v>
      </c>
      <c r="J7" s="8">
        <f>INDEX(Aquifer!J:J,MATCH(B7,Aquifer!C:C,0))*100</f>
        <v>6.5380272122667114</v>
      </c>
      <c r="K7" s="7">
        <f>(INDEX(Tariff!D:D,MATCH(Adaptation!A7,Tariff!A:A,0)))*100</f>
        <v>515</v>
      </c>
      <c r="L7" s="1">
        <v>0</v>
      </c>
      <c r="M7" s="8">
        <v>1.7519725412123133</v>
      </c>
      <c r="N7" s="1">
        <v>86.87</v>
      </c>
      <c r="P7">
        <f t="shared" si="0"/>
        <v>3</v>
      </c>
      <c r="Q7">
        <f t="shared" si="1"/>
        <v>1</v>
      </c>
      <c r="R7">
        <f t="shared" si="2"/>
        <v>1</v>
      </c>
      <c r="S7">
        <f t="shared" si="3"/>
        <v>2</v>
      </c>
      <c r="T7">
        <f t="shared" si="4"/>
        <v>1</v>
      </c>
      <c r="U7">
        <f t="shared" si="5"/>
        <v>1</v>
      </c>
      <c r="V7">
        <f t="shared" si="6"/>
        <v>1</v>
      </c>
      <c r="W7">
        <f t="shared" si="8"/>
        <v>1</v>
      </c>
      <c r="X7">
        <f t="shared" si="9"/>
        <v>1</v>
      </c>
      <c r="Y7">
        <f t="shared" si="7"/>
        <v>1</v>
      </c>
      <c r="Z7">
        <f t="shared" si="10"/>
        <v>1</v>
      </c>
      <c r="AA7">
        <f t="shared" si="11"/>
        <v>4</v>
      </c>
      <c r="AB7">
        <f t="shared" si="12"/>
        <v>1.5070000000000001</v>
      </c>
      <c r="AC7">
        <f t="shared" si="13"/>
        <v>2</v>
      </c>
      <c r="AD7" t="str">
        <f t="shared" si="14"/>
        <v>Moderatly Suitable</v>
      </c>
      <c r="AE7" s="15">
        <f t="shared" si="15"/>
        <v>2.5999999999999999E-2</v>
      </c>
      <c r="AF7" t="str">
        <f t="shared" si="16"/>
        <v>Very Low</v>
      </c>
      <c r="AI7" s="25" t="s">
        <v>806</v>
      </c>
      <c r="AJ7" s="36">
        <f>COUNTIF(AF:AF,AI7)</f>
        <v>119</v>
      </c>
    </row>
    <row r="8" spans="1:36" x14ac:dyDescent="0.25">
      <c r="A8" t="str">
        <f>INDEX(Aquifer!A:A,MATCH(B8,Aquifer!C:C,0))</f>
        <v>rajasthan</v>
      </c>
      <c r="B8" s="19" t="s">
        <v>302</v>
      </c>
      <c r="C8" s="12">
        <v>5.4165503567103004</v>
      </c>
      <c r="D8" s="7">
        <f>INDEX(Aquifer!L:L,MATCH(B8,Aquifer!C:C,0))*100</f>
        <v>144.81832033074738</v>
      </c>
      <c r="E8" s="7">
        <v>18.7</v>
      </c>
      <c r="F8" s="7">
        <v>74.175401480911646</v>
      </c>
      <c r="G8" s="8">
        <v>97</v>
      </c>
      <c r="H8" s="8">
        <f>INDEX(Aquifer!H:H,MATCH(B8,Aquifer!C:C,0))</f>
        <v>142.91</v>
      </c>
      <c r="I8" s="8">
        <f>INDEX(surface_water_body!E:E,MATCH(B8,surface_water_body!A:A,0))</f>
        <v>27.851875334651378</v>
      </c>
      <c r="J8" s="8">
        <f>INDEX(Aquifer!J:J,MATCH(B8,Aquifer!C:C,0))*100</f>
        <v>54.171081260051082</v>
      </c>
      <c r="K8" s="7">
        <f>(INDEX(Tariff!D:D,MATCH(Adaptation!A8,Tariff!A:A,0)))*100</f>
        <v>67.5</v>
      </c>
      <c r="L8" s="1">
        <v>90.429999999999993</v>
      </c>
      <c r="M8" s="8">
        <v>8.52</v>
      </c>
      <c r="N8" s="1">
        <v>76.000319789999992</v>
      </c>
      <c r="P8">
        <f t="shared" si="0"/>
        <v>4</v>
      </c>
      <c r="Q8">
        <f t="shared" si="1"/>
        <v>2</v>
      </c>
      <c r="R8">
        <f t="shared" si="2"/>
        <v>1</v>
      </c>
      <c r="S8">
        <f t="shared" si="3"/>
        <v>4</v>
      </c>
      <c r="T8">
        <f t="shared" si="4"/>
        <v>4</v>
      </c>
      <c r="U8">
        <f t="shared" si="5"/>
        <v>4</v>
      </c>
      <c r="V8">
        <f t="shared" si="6"/>
        <v>3</v>
      </c>
      <c r="W8">
        <f t="shared" si="8"/>
        <v>4</v>
      </c>
      <c r="X8">
        <f t="shared" si="9"/>
        <v>4</v>
      </c>
      <c r="Y8">
        <f t="shared" si="7"/>
        <v>4</v>
      </c>
      <c r="Z8">
        <f t="shared" si="10"/>
        <v>2</v>
      </c>
      <c r="AA8">
        <f t="shared" si="11"/>
        <v>3</v>
      </c>
      <c r="AB8">
        <f t="shared" si="12"/>
        <v>3.2639000000000005</v>
      </c>
      <c r="AC8">
        <f t="shared" si="13"/>
        <v>3</v>
      </c>
      <c r="AD8" t="str">
        <f t="shared" si="14"/>
        <v>Highly Suitable</v>
      </c>
      <c r="AE8" s="15">
        <f t="shared" si="15"/>
        <v>0.96099999999999997</v>
      </c>
      <c r="AF8" t="str">
        <f t="shared" si="16"/>
        <v>Very High</v>
      </c>
      <c r="AI8" s="25" t="s">
        <v>762</v>
      </c>
      <c r="AJ8" s="36">
        <f>COUNTIF(AF:AF,AI8)</f>
        <v>142</v>
      </c>
    </row>
    <row r="9" spans="1:36" x14ac:dyDescent="0.25">
      <c r="A9" t="str">
        <f>INDEX(Aquifer!A:A,MATCH(B9,Aquifer!C:C,0))</f>
        <v>maharashtra</v>
      </c>
      <c r="B9" s="19" t="s">
        <v>98</v>
      </c>
      <c r="C9" s="12">
        <v>5.3102148716558002</v>
      </c>
      <c r="D9" s="7">
        <f>INDEX(Aquifer!L:L,MATCH(B9,Aquifer!C:C,0))*100</f>
        <v>118.20031652724394</v>
      </c>
      <c r="E9" s="7">
        <v>8.1</v>
      </c>
      <c r="F9" s="7">
        <v>65.698211436728513</v>
      </c>
      <c r="G9" s="8">
        <v>90</v>
      </c>
      <c r="H9" s="8">
        <f>INDEX(Aquifer!H:H,MATCH(B9,Aquifer!C:C,0))</f>
        <v>65.59</v>
      </c>
      <c r="I9" s="8">
        <f>INDEX(surface_water_body!E:E,MATCH(B9,surface_water_body!A:A,0))</f>
        <v>0.38085474283026177</v>
      </c>
      <c r="J9" s="8">
        <f>INDEX(Aquifer!J:J,MATCH(B9,Aquifer!C:C,0))*100</f>
        <v>81.469883956529742</v>
      </c>
      <c r="K9" s="7">
        <f>(INDEX(Tariff!D:D,MATCH(Adaptation!A9,Tariff!A:A,0)))*100</f>
        <v>515</v>
      </c>
      <c r="L9" s="1">
        <v>92.759999999999991</v>
      </c>
      <c r="M9" s="8">
        <v>14.8</v>
      </c>
      <c r="N9" s="1">
        <v>75.289999999999992</v>
      </c>
      <c r="P9">
        <f t="shared" si="0"/>
        <v>4</v>
      </c>
      <c r="Q9">
        <f t="shared" si="1"/>
        <v>1</v>
      </c>
      <c r="R9">
        <f t="shared" si="2"/>
        <v>1</v>
      </c>
      <c r="S9">
        <f t="shared" si="3"/>
        <v>3</v>
      </c>
      <c r="T9">
        <f t="shared" si="4"/>
        <v>4</v>
      </c>
      <c r="U9">
        <f t="shared" si="5"/>
        <v>2</v>
      </c>
      <c r="V9">
        <f t="shared" si="6"/>
        <v>4</v>
      </c>
      <c r="W9">
        <f t="shared" si="8"/>
        <v>1</v>
      </c>
      <c r="X9">
        <f t="shared" si="9"/>
        <v>1</v>
      </c>
      <c r="Y9">
        <f t="shared" si="7"/>
        <v>4</v>
      </c>
      <c r="Z9">
        <f t="shared" si="10"/>
        <v>3</v>
      </c>
      <c r="AA9">
        <f t="shared" si="11"/>
        <v>3</v>
      </c>
      <c r="AB9">
        <f t="shared" si="12"/>
        <v>2.6051000000000002</v>
      </c>
      <c r="AC9">
        <f t="shared" si="13"/>
        <v>3</v>
      </c>
      <c r="AD9" t="str">
        <f t="shared" si="14"/>
        <v>Highly Suitable</v>
      </c>
      <c r="AE9" s="15">
        <f t="shared" si="15"/>
        <v>0.55200000000000005</v>
      </c>
      <c r="AF9" t="str">
        <f t="shared" si="16"/>
        <v>Moderate</v>
      </c>
      <c r="AI9" s="25" t="s">
        <v>807</v>
      </c>
      <c r="AJ9" s="36">
        <f>COUNTIF(AF:AF,AI9)</f>
        <v>134</v>
      </c>
    </row>
    <row r="10" spans="1:36" x14ac:dyDescent="0.25">
      <c r="A10" t="str">
        <f>INDEX(Aquifer!A:A,MATCH(B10,Aquifer!C:C,0))</f>
        <v>kerala</v>
      </c>
      <c r="B10" s="19" t="s">
        <v>431</v>
      </c>
      <c r="C10" s="12">
        <v>5.3366018363928998</v>
      </c>
      <c r="D10" s="7">
        <f>INDEX(Aquifer!L:L,MATCH(B10,Aquifer!C:C,0))*100</f>
        <v>126.12725479960558</v>
      </c>
      <c r="E10" s="7">
        <v>44.6</v>
      </c>
      <c r="F10" s="7">
        <v>23.062325666468521</v>
      </c>
      <c r="G10" s="8">
        <v>100</v>
      </c>
      <c r="H10" s="8">
        <f>INDEX(Aquifer!H:H,MATCH(B10,Aquifer!C:C,0))</f>
        <v>39.33</v>
      </c>
      <c r="I10" s="8">
        <f>INDEX(surface_water_body!E:E,MATCH(B10,surface_water_body!A:A,0))</f>
        <v>0.13123109320875914</v>
      </c>
      <c r="J10" s="8">
        <f>INDEX(Aquifer!J:J,MATCH(B10,Aquifer!C:C,0))*100</f>
        <v>61.133528589968158</v>
      </c>
      <c r="K10" s="7">
        <f>(INDEX(Tariff!D:D,MATCH(Adaptation!A10,Tariff!A:A,0)))*100</f>
        <v>95</v>
      </c>
      <c r="L10" s="1">
        <v>61.870000000000005</v>
      </c>
      <c r="M10" s="8">
        <v>3.7</v>
      </c>
      <c r="N10" s="1">
        <v>99.48</v>
      </c>
      <c r="P10">
        <f t="shared" si="0"/>
        <v>4</v>
      </c>
      <c r="Q10">
        <f t="shared" si="1"/>
        <v>1</v>
      </c>
      <c r="R10">
        <f t="shared" si="2"/>
        <v>2</v>
      </c>
      <c r="S10">
        <f t="shared" si="3"/>
        <v>1</v>
      </c>
      <c r="T10">
        <f t="shared" si="4"/>
        <v>4</v>
      </c>
      <c r="U10">
        <f t="shared" si="5"/>
        <v>1</v>
      </c>
      <c r="V10">
        <f t="shared" si="6"/>
        <v>3</v>
      </c>
      <c r="W10">
        <f t="shared" si="8"/>
        <v>1</v>
      </c>
      <c r="X10">
        <f t="shared" si="9"/>
        <v>3</v>
      </c>
      <c r="Y10">
        <f t="shared" si="7"/>
        <v>3</v>
      </c>
      <c r="Z10">
        <f t="shared" si="10"/>
        <v>1</v>
      </c>
      <c r="AA10">
        <f t="shared" si="11"/>
        <v>4</v>
      </c>
      <c r="AB10">
        <f t="shared" si="12"/>
        <v>2.3400000000000003</v>
      </c>
      <c r="AC10">
        <f t="shared" si="13"/>
        <v>2</v>
      </c>
      <c r="AD10" t="str">
        <f t="shared" si="14"/>
        <v>Moderatly Suitable</v>
      </c>
      <c r="AE10" s="15">
        <f t="shared" si="15"/>
        <v>0.34</v>
      </c>
      <c r="AF10" t="str">
        <f t="shared" si="16"/>
        <v>Low</v>
      </c>
    </row>
    <row r="11" spans="1:36" x14ac:dyDescent="0.25">
      <c r="A11" t="str">
        <f>INDEX(Aquifer!A:A,MATCH(B11,Aquifer!C:C,0))</f>
        <v>uttar pradesh</v>
      </c>
      <c r="B11" s="19" t="s">
        <v>150</v>
      </c>
      <c r="C11" s="12">
        <v>4.8646873900081999</v>
      </c>
      <c r="D11" s="7">
        <f>INDEX(Aquifer!L:L,MATCH(B11,Aquifer!C:C,0))*100</f>
        <v>183.92765789991475</v>
      </c>
      <c r="E11" s="7">
        <v>85.8</v>
      </c>
      <c r="F11" s="7">
        <v>75.13057993646008</v>
      </c>
      <c r="G11" s="8">
        <v>60</v>
      </c>
      <c r="H11" s="8">
        <f>INDEX(Aquifer!H:H,MATCH(B11,Aquifer!C:C,0))</f>
        <v>80.41</v>
      </c>
      <c r="I11" s="8">
        <f>INDEX(surface_water_body!E:E,MATCH(B11,surface_water_body!A:A,0))</f>
        <v>0.2242375326917222</v>
      </c>
      <c r="J11" s="8">
        <f>INDEX(Aquifer!J:J,MATCH(B11,Aquifer!C:C,0))*100</f>
        <v>82.136286870961399</v>
      </c>
      <c r="K11" s="7">
        <f>(INDEX(Tariff!D:D,MATCH(Adaptation!A11,Tariff!A:A,0)))*100</f>
        <v>95</v>
      </c>
      <c r="L11" s="1">
        <v>78.06</v>
      </c>
      <c r="M11" s="8">
        <v>7.8</v>
      </c>
      <c r="N11" s="1">
        <v>86.545202060000008</v>
      </c>
      <c r="P11">
        <f t="shared" si="0"/>
        <v>3</v>
      </c>
      <c r="Q11">
        <f t="shared" si="1"/>
        <v>3</v>
      </c>
      <c r="R11">
        <f t="shared" si="2"/>
        <v>4</v>
      </c>
      <c r="S11">
        <f t="shared" si="3"/>
        <v>4</v>
      </c>
      <c r="T11">
        <f t="shared" si="4"/>
        <v>3</v>
      </c>
      <c r="U11">
        <f t="shared" si="5"/>
        <v>3</v>
      </c>
      <c r="V11">
        <f t="shared" si="6"/>
        <v>4</v>
      </c>
      <c r="W11">
        <f t="shared" si="8"/>
        <v>1</v>
      </c>
      <c r="X11">
        <f t="shared" si="9"/>
        <v>3</v>
      </c>
      <c r="Y11">
        <f t="shared" si="7"/>
        <v>4</v>
      </c>
      <c r="Z11">
        <f t="shared" si="10"/>
        <v>2</v>
      </c>
      <c r="AA11">
        <f t="shared" si="11"/>
        <v>4</v>
      </c>
      <c r="AB11">
        <f t="shared" si="12"/>
        <v>3.1806000000000001</v>
      </c>
      <c r="AC11">
        <f t="shared" si="13"/>
        <v>3</v>
      </c>
      <c r="AD11" t="str">
        <f t="shared" si="14"/>
        <v>Highly Suitable</v>
      </c>
      <c r="AE11" s="15">
        <f t="shared" si="15"/>
        <v>0.93700000000000006</v>
      </c>
      <c r="AF11" t="str">
        <f t="shared" si="16"/>
        <v>Very High</v>
      </c>
    </row>
    <row r="12" spans="1:36" x14ac:dyDescent="0.25">
      <c r="A12" t="str">
        <f>INDEX(Aquifer!A:A,MATCH(B12,Aquifer!C:C,0))</f>
        <v>west bengal</v>
      </c>
      <c r="B12" s="19" t="s">
        <v>398</v>
      </c>
      <c r="C12" s="13">
        <v>4.5999999999999996</v>
      </c>
      <c r="D12" s="7">
        <f>INDEX(Aquifer!L:L,MATCH(B12,Aquifer!C:C,0))*100</f>
        <v>161.89263801410672</v>
      </c>
      <c r="E12" s="7">
        <v>0</v>
      </c>
      <c r="F12" s="7">
        <v>25.025182573659027</v>
      </c>
      <c r="G12" s="8">
        <v>0</v>
      </c>
      <c r="H12" s="8">
        <f>INDEX(Aquifer!H:H,MATCH(B12,Aquifer!C:C,0))</f>
        <v>10.65</v>
      </c>
      <c r="I12" s="8">
        <f>INDEX(surface_water_body!E:E,MATCH(B12,surface_water_body!A:A,0))</f>
        <v>0.12435694065012262</v>
      </c>
      <c r="J12" s="8">
        <f>INDEX(Aquifer!J:J,MATCH(B12,Aquifer!C:C,0))*100</f>
        <v>47.709055727007573</v>
      </c>
      <c r="K12" s="7">
        <f>(INDEX(Tariff!D:D,MATCH(Adaptation!A12,Tariff!A:A,0)))*100</f>
        <v>515</v>
      </c>
      <c r="L12" s="1">
        <v>67.58</v>
      </c>
      <c r="M12" s="8">
        <v>6.8334274232853396</v>
      </c>
      <c r="N12" s="1">
        <v>97.747209640000008</v>
      </c>
      <c r="P12">
        <f t="shared" si="0"/>
        <v>3</v>
      </c>
      <c r="Q12">
        <f t="shared" si="1"/>
        <v>2</v>
      </c>
      <c r="R12">
        <f t="shared" si="2"/>
        <v>1</v>
      </c>
      <c r="S12">
        <f t="shared" si="3"/>
        <v>1</v>
      </c>
      <c r="T12">
        <f t="shared" si="4"/>
        <v>1</v>
      </c>
      <c r="U12">
        <f t="shared" si="5"/>
        <v>1</v>
      </c>
      <c r="V12">
        <f t="shared" si="6"/>
        <v>2</v>
      </c>
      <c r="W12">
        <f t="shared" si="8"/>
        <v>1</v>
      </c>
      <c r="X12">
        <f t="shared" si="9"/>
        <v>1</v>
      </c>
      <c r="Y12">
        <f t="shared" si="7"/>
        <v>3</v>
      </c>
      <c r="Z12">
        <f t="shared" si="10"/>
        <v>2</v>
      </c>
      <c r="AA12">
        <f t="shared" si="11"/>
        <v>4</v>
      </c>
      <c r="AB12">
        <f t="shared" si="12"/>
        <v>1.8477999999999999</v>
      </c>
      <c r="AC12">
        <f t="shared" si="13"/>
        <v>2</v>
      </c>
      <c r="AD12" t="str">
        <f t="shared" si="14"/>
        <v>Moderatly Suitable</v>
      </c>
      <c r="AE12" s="15">
        <f t="shared" si="15"/>
        <v>0.13400000000000001</v>
      </c>
      <c r="AF12" t="str">
        <f t="shared" si="16"/>
        <v>Very Low</v>
      </c>
    </row>
    <row r="13" spans="1:36" x14ac:dyDescent="0.25">
      <c r="A13" t="str">
        <f>INDEX(Aquifer!A:A,MATCH(B13,Aquifer!C:C,0))</f>
        <v>madhya pradesh</v>
      </c>
      <c r="B13" s="19" t="s">
        <v>303</v>
      </c>
      <c r="C13" s="13">
        <v>5.4</v>
      </c>
      <c r="D13" s="7">
        <f>INDEX(Aquifer!L:L,MATCH(B13,Aquifer!C:C,0))*100</f>
        <v>138.48527299487526</v>
      </c>
      <c r="E13" s="7">
        <v>17.600000000000001</v>
      </c>
      <c r="F13" s="7">
        <v>75.114240611498843</v>
      </c>
      <c r="G13" s="8">
        <v>98</v>
      </c>
      <c r="H13" s="8">
        <f>INDEX(Aquifer!H:H,MATCH(B13,Aquifer!C:C,0))</f>
        <v>43.32</v>
      </c>
      <c r="I13" s="8">
        <f>INDEX(surface_water_body!E:E,MATCH(B13,surface_water_body!A:A,0))</f>
        <v>0.77783342223243868</v>
      </c>
      <c r="J13" s="8">
        <f>INDEX(Aquifer!J:J,MATCH(B13,Aquifer!C:C,0))*100</f>
        <v>44.211425838670984</v>
      </c>
      <c r="K13" s="7">
        <f>(INDEX(Tariff!D:D,MATCH(Adaptation!A13,Tariff!A:A,0)))*100</f>
        <v>515</v>
      </c>
      <c r="L13" s="1">
        <v>53.300000000000004</v>
      </c>
      <c r="M13" s="8">
        <v>8.8000000000000007</v>
      </c>
      <c r="N13" s="1">
        <v>73.06</v>
      </c>
      <c r="P13">
        <f t="shared" si="0"/>
        <v>4</v>
      </c>
      <c r="Q13">
        <f t="shared" si="1"/>
        <v>1</v>
      </c>
      <c r="R13">
        <f t="shared" si="2"/>
        <v>1</v>
      </c>
      <c r="S13">
        <f t="shared" si="3"/>
        <v>4</v>
      </c>
      <c r="T13">
        <f t="shared" si="4"/>
        <v>4</v>
      </c>
      <c r="U13">
        <f t="shared" si="5"/>
        <v>1</v>
      </c>
      <c r="V13">
        <f t="shared" si="6"/>
        <v>2</v>
      </c>
      <c r="W13">
        <f t="shared" si="8"/>
        <v>1</v>
      </c>
      <c r="X13">
        <f t="shared" si="9"/>
        <v>1</v>
      </c>
      <c r="Y13">
        <f t="shared" si="7"/>
        <v>3</v>
      </c>
      <c r="Z13">
        <f t="shared" si="10"/>
        <v>2</v>
      </c>
      <c r="AA13">
        <f t="shared" si="11"/>
        <v>3</v>
      </c>
      <c r="AB13">
        <f t="shared" si="12"/>
        <v>2.2642999999999995</v>
      </c>
      <c r="AC13">
        <f t="shared" si="13"/>
        <v>2</v>
      </c>
      <c r="AD13" t="str">
        <f t="shared" si="14"/>
        <v>Moderatly Suitable</v>
      </c>
      <c r="AE13" s="15">
        <f t="shared" si="15"/>
        <v>0.30599999999999999</v>
      </c>
      <c r="AF13" t="str">
        <f t="shared" si="16"/>
        <v>Low</v>
      </c>
    </row>
    <row r="14" spans="1:36" x14ac:dyDescent="0.25">
      <c r="A14" t="str">
        <f>INDEX(Aquifer!A:A,MATCH(B14,Aquifer!C:C,0))</f>
        <v>uttar pradesh</v>
      </c>
      <c r="B14" s="19" t="s">
        <v>611</v>
      </c>
      <c r="C14" s="12">
        <v>4.9865386222866999</v>
      </c>
      <c r="D14" s="7">
        <f>INDEX(Aquifer!L:L,MATCH(B14,Aquifer!C:C,0))*100</f>
        <v>178.0265818268316</v>
      </c>
      <c r="E14" s="7">
        <v>89</v>
      </c>
      <c r="F14" s="7">
        <v>75.682004449127732</v>
      </c>
      <c r="G14" s="8">
        <v>41</v>
      </c>
      <c r="H14" s="8">
        <f>INDEX(Aquifer!H:H,MATCH(B14,Aquifer!C:C,0))</f>
        <v>73.27</v>
      </c>
      <c r="I14" s="8">
        <f>INDEX(surface_water_body!E:E,MATCH(B14,surface_water_body!A:A,0))</f>
        <v>1.070389464206833</v>
      </c>
      <c r="J14" s="8">
        <f>INDEX(Aquifer!J:J,MATCH(B14,Aquifer!C:C,0))*100</f>
        <v>60.372589638001415</v>
      </c>
      <c r="K14" s="7">
        <f>(INDEX(Tariff!D:D,MATCH(Adaptation!A14,Tariff!A:A,0)))*100</f>
        <v>95</v>
      </c>
      <c r="L14" s="1">
        <v>53.839999999999996</v>
      </c>
      <c r="M14" s="8">
        <v>7.57</v>
      </c>
      <c r="N14" s="1">
        <v>93.368131579999996</v>
      </c>
      <c r="P14">
        <f t="shared" si="0"/>
        <v>3</v>
      </c>
      <c r="Q14">
        <f t="shared" si="1"/>
        <v>2</v>
      </c>
      <c r="R14">
        <f t="shared" si="2"/>
        <v>4</v>
      </c>
      <c r="S14">
        <f t="shared" si="3"/>
        <v>4</v>
      </c>
      <c r="T14">
        <f t="shared" si="4"/>
        <v>2</v>
      </c>
      <c r="U14">
        <f t="shared" si="5"/>
        <v>3</v>
      </c>
      <c r="V14">
        <f t="shared" si="6"/>
        <v>3</v>
      </c>
      <c r="W14">
        <f t="shared" si="8"/>
        <v>2</v>
      </c>
      <c r="X14">
        <f t="shared" si="9"/>
        <v>3</v>
      </c>
      <c r="Y14">
        <f t="shared" si="7"/>
        <v>3</v>
      </c>
      <c r="Z14">
        <f t="shared" si="10"/>
        <v>2</v>
      </c>
      <c r="AA14">
        <f t="shared" si="11"/>
        <v>4</v>
      </c>
      <c r="AB14">
        <f t="shared" si="12"/>
        <v>2.9307000000000003</v>
      </c>
      <c r="AC14">
        <f t="shared" si="13"/>
        <v>3</v>
      </c>
      <c r="AD14" t="str">
        <f t="shared" si="14"/>
        <v>Highly Suitable</v>
      </c>
      <c r="AE14" s="15">
        <f t="shared" si="15"/>
        <v>0.78200000000000003</v>
      </c>
      <c r="AF14" t="str">
        <f t="shared" si="16"/>
        <v>High</v>
      </c>
    </row>
    <row r="15" spans="1:36" x14ac:dyDescent="0.25">
      <c r="A15" t="str">
        <f>INDEX(Aquifer!A:A,MATCH(B15,Aquifer!C:C,0))</f>
        <v>uttarakhand</v>
      </c>
      <c r="B15" s="19" t="s">
        <v>639</v>
      </c>
      <c r="C15" s="12">
        <v>4.8227267305631996</v>
      </c>
      <c r="D15" s="7">
        <f>INDEX(Aquifer!L:L,MATCH(B15,Aquifer!C:C,0))*100</f>
        <v>143.19535783365572</v>
      </c>
      <c r="E15" s="7">
        <v>0</v>
      </c>
      <c r="F15" s="7">
        <v>46.22509121526803</v>
      </c>
      <c r="G15" s="8">
        <v>89</v>
      </c>
      <c r="H15" s="8">
        <f>INDEX(Aquifer!H:H,MATCH(B15,Aquifer!C:C,0))</f>
        <v>0</v>
      </c>
      <c r="I15" s="8">
        <f>INDEX(surface_water_body!E:E,MATCH(B15,surface_water_body!A:A,0))</f>
        <v>4.244878772450539E-3</v>
      </c>
      <c r="J15" s="8">
        <f>INDEX(Aquifer!J:J,MATCH(B15,Aquifer!C:C,0))*100</f>
        <v>13.899583173815227</v>
      </c>
      <c r="K15" s="7">
        <f>(INDEX(Tariff!D:D,MATCH(Adaptation!A15,Tariff!A:A,0)))*100</f>
        <v>95</v>
      </c>
      <c r="L15" s="1">
        <v>0.13</v>
      </c>
      <c r="M15" s="8">
        <v>21.136584823901433</v>
      </c>
      <c r="N15" s="1">
        <v>95.616274860000004</v>
      </c>
      <c r="P15">
        <f t="shared" si="0"/>
        <v>3</v>
      </c>
      <c r="Q15">
        <f t="shared" si="1"/>
        <v>2</v>
      </c>
      <c r="R15">
        <f t="shared" si="2"/>
        <v>1</v>
      </c>
      <c r="S15">
        <f t="shared" si="3"/>
        <v>2</v>
      </c>
      <c r="T15">
        <f t="shared" si="4"/>
        <v>4</v>
      </c>
      <c r="U15">
        <f t="shared" si="5"/>
        <v>1</v>
      </c>
      <c r="V15">
        <f t="shared" si="6"/>
        <v>1</v>
      </c>
      <c r="W15">
        <f t="shared" si="8"/>
        <v>1</v>
      </c>
      <c r="X15">
        <f t="shared" si="9"/>
        <v>3</v>
      </c>
      <c r="Y15">
        <f t="shared" si="7"/>
        <v>1</v>
      </c>
      <c r="Z15">
        <f t="shared" si="10"/>
        <v>4</v>
      </c>
      <c r="AA15">
        <f t="shared" si="11"/>
        <v>4</v>
      </c>
      <c r="AB15">
        <f t="shared" si="12"/>
        <v>2.2794999999999996</v>
      </c>
      <c r="AC15">
        <f t="shared" si="13"/>
        <v>2</v>
      </c>
      <c r="AD15" t="str">
        <f t="shared" si="14"/>
        <v>Moderatly Suitable</v>
      </c>
      <c r="AE15" s="15">
        <f t="shared" si="15"/>
        <v>0.33200000000000002</v>
      </c>
      <c r="AF15" t="str">
        <f t="shared" si="16"/>
        <v>Low</v>
      </c>
    </row>
    <row r="16" spans="1:36" x14ac:dyDescent="0.25">
      <c r="A16" t="str">
        <f>INDEX(Aquifer!A:A,MATCH(B16,Aquifer!C:C,0))</f>
        <v>rajasthan</v>
      </c>
      <c r="B16" s="19" t="s">
        <v>668</v>
      </c>
      <c r="C16" s="12">
        <v>5.0203117126455998</v>
      </c>
      <c r="D16" s="7">
        <f>INDEX(Aquifer!L:L,MATCH(B16,Aquifer!C:C,0))*100</f>
        <v>182.92576419213972</v>
      </c>
      <c r="E16" s="7">
        <v>60.7</v>
      </c>
      <c r="F16" s="7">
        <v>66.876962521245645</v>
      </c>
      <c r="G16" s="8">
        <v>100</v>
      </c>
      <c r="H16" s="8">
        <f>INDEX(Aquifer!H:H,MATCH(B16,Aquifer!C:C,0))</f>
        <v>182.88</v>
      </c>
      <c r="I16" s="8">
        <f>INDEX(surface_water_body!E:E,MATCH(B16,surface_water_body!A:A,0))</f>
        <v>5.9385990199341203E-2</v>
      </c>
      <c r="J16" s="8">
        <f>INDEX(Aquifer!J:J,MATCH(B16,Aquifer!C:C,0))*100</f>
        <v>62.56543032085753</v>
      </c>
      <c r="K16" s="7">
        <f>(INDEX(Tariff!D:D,MATCH(Adaptation!A16,Tariff!A:A,0)))*100</f>
        <v>380</v>
      </c>
      <c r="L16" s="1">
        <v>96.99</v>
      </c>
      <c r="M16" s="8">
        <v>33.96</v>
      </c>
      <c r="N16" s="1">
        <v>84.502908579999996</v>
      </c>
      <c r="P16">
        <f t="shared" si="0"/>
        <v>3</v>
      </c>
      <c r="Q16">
        <f t="shared" si="1"/>
        <v>3</v>
      </c>
      <c r="R16">
        <f t="shared" si="2"/>
        <v>3</v>
      </c>
      <c r="S16">
        <f t="shared" si="3"/>
        <v>3</v>
      </c>
      <c r="T16">
        <f t="shared" si="4"/>
        <v>4</v>
      </c>
      <c r="U16">
        <f t="shared" si="5"/>
        <v>4</v>
      </c>
      <c r="V16">
        <f t="shared" si="6"/>
        <v>3</v>
      </c>
      <c r="W16">
        <f t="shared" si="8"/>
        <v>1</v>
      </c>
      <c r="X16">
        <f t="shared" si="9"/>
        <v>1</v>
      </c>
      <c r="Y16">
        <f t="shared" si="7"/>
        <v>4</v>
      </c>
      <c r="Z16">
        <f t="shared" si="10"/>
        <v>4</v>
      </c>
      <c r="AA16">
        <f t="shared" si="11"/>
        <v>4</v>
      </c>
      <c r="AB16">
        <f t="shared" si="12"/>
        <v>3.1125000000000003</v>
      </c>
      <c r="AC16">
        <f t="shared" si="13"/>
        <v>3</v>
      </c>
      <c r="AD16" t="str">
        <f t="shared" si="14"/>
        <v>Highly Suitable</v>
      </c>
      <c r="AE16" s="15">
        <f t="shared" si="15"/>
        <v>0.93500000000000005</v>
      </c>
      <c r="AF16" t="str">
        <f t="shared" si="16"/>
        <v>Very High</v>
      </c>
    </row>
    <row r="17" spans="1:32" x14ac:dyDescent="0.25">
      <c r="A17" t="str">
        <f>INDEX(Aquifer!A:A,MATCH(B17,Aquifer!C:C,0))</f>
        <v>haryana</v>
      </c>
      <c r="B17" s="19" t="s">
        <v>200</v>
      </c>
      <c r="C17" s="12">
        <v>4.7818130184554999</v>
      </c>
      <c r="D17" s="7">
        <f>INDEX(Aquifer!L:L,MATCH(B17,Aquifer!C:C,0))*100</f>
        <v>170.98015731501354</v>
      </c>
      <c r="E17" s="7">
        <v>94.8</v>
      </c>
      <c r="F17" s="7">
        <v>65.823718808693314</v>
      </c>
      <c r="G17" s="8">
        <v>100</v>
      </c>
      <c r="H17" s="8">
        <f>INDEX(Aquifer!H:H,MATCH(B17,Aquifer!C:C,0))</f>
        <v>123.06</v>
      </c>
      <c r="I17" s="8">
        <f>INDEX(surface_water_body!E:E,MATCH(B17,surface_water_body!A:A,0))</f>
        <v>0.32404437620650328</v>
      </c>
      <c r="J17" s="8">
        <f>INDEX(Aquifer!J:J,MATCH(B17,Aquifer!C:C,0))*100</f>
        <v>96.675339881610611</v>
      </c>
      <c r="K17" s="7">
        <f>(INDEX(Tariff!D:D,MATCH(Adaptation!A17,Tariff!A:A,0)))*100</f>
        <v>67.5</v>
      </c>
      <c r="L17" s="1">
        <v>93.69</v>
      </c>
      <c r="M17" s="8">
        <v>8.9</v>
      </c>
      <c r="N17" s="1">
        <v>72.13</v>
      </c>
      <c r="P17">
        <f t="shared" si="0"/>
        <v>3</v>
      </c>
      <c r="Q17">
        <f t="shared" si="1"/>
        <v>2</v>
      </c>
      <c r="R17">
        <f t="shared" si="2"/>
        <v>4</v>
      </c>
      <c r="S17">
        <f t="shared" si="3"/>
        <v>3</v>
      </c>
      <c r="T17">
        <f t="shared" si="4"/>
        <v>4</v>
      </c>
      <c r="U17">
        <f t="shared" si="5"/>
        <v>4</v>
      </c>
      <c r="V17">
        <f t="shared" si="6"/>
        <v>4</v>
      </c>
      <c r="W17">
        <f t="shared" si="8"/>
        <v>1</v>
      </c>
      <c r="X17">
        <f t="shared" si="9"/>
        <v>4</v>
      </c>
      <c r="Y17">
        <f t="shared" si="7"/>
        <v>4</v>
      </c>
      <c r="Z17">
        <f t="shared" si="10"/>
        <v>2</v>
      </c>
      <c r="AA17">
        <f t="shared" si="11"/>
        <v>3</v>
      </c>
      <c r="AB17">
        <f t="shared" si="12"/>
        <v>3.1806000000000001</v>
      </c>
      <c r="AC17">
        <f t="shared" si="13"/>
        <v>3</v>
      </c>
      <c r="AD17" t="str">
        <f t="shared" si="14"/>
        <v>Highly Suitable</v>
      </c>
      <c r="AE17" s="15">
        <f t="shared" si="15"/>
        <v>0.93700000000000006</v>
      </c>
      <c r="AF17" t="str">
        <f t="shared" si="16"/>
        <v>Very High</v>
      </c>
    </row>
    <row r="18" spans="1:32" x14ac:dyDescent="0.25">
      <c r="A18" t="str">
        <f>INDEX(Aquifer!A:A,MATCH(B18,Aquifer!C:C,0))</f>
        <v>uttar pradesh</v>
      </c>
      <c r="B18" s="19" t="s">
        <v>612</v>
      </c>
      <c r="C18" s="13">
        <v>4.79</v>
      </c>
      <c r="D18" s="7">
        <f>INDEX(Aquifer!L:L,MATCH(B18,Aquifer!C:C,0))*100</f>
        <v>168.81520119225038</v>
      </c>
      <c r="E18" s="7">
        <v>95.9</v>
      </c>
      <c r="F18" s="7">
        <v>74.795322887497051</v>
      </c>
      <c r="G18" s="8">
        <v>43</v>
      </c>
      <c r="H18" s="8">
        <f>INDEX(Aquifer!H:H,MATCH(B18,Aquifer!C:C,0))</f>
        <v>62.98</v>
      </c>
      <c r="I18" s="8">
        <f>INDEX(surface_water_body!E:E,MATCH(B18,surface_water_body!A:A,0))</f>
        <v>0.60276873460752523</v>
      </c>
      <c r="J18" s="8">
        <f>INDEX(Aquifer!J:J,MATCH(B18,Aquifer!C:C,0))*100</f>
        <v>72.723885810087083</v>
      </c>
      <c r="K18" s="7">
        <f>(INDEX(Tariff!D:D,MATCH(Adaptation!A18,Tariff!A:A,0)))*100</f>
        <v>67.5</v>
      </c>
      <c r="L18" s="1">
        <v>89.69</v>
      </c>
      <c r="M18" s="8">
        <v>6.21</v>
      </c>
      <c r="N18" s="1">
        <v>97.608327735999993</v>
      </c>
      <c r="P18">
        <f t="shared" si="0"/>
        <v>3</v>
      </c>
      <c r="Q18">
        <f t="shared" si="1"/>
        <v>2</v>
      </c>
      <c r="R18">
        <f t="shared" si="2"/>
        <v>4</v>
      </c>
      <c r="S18">
        <f t="shared" si="3"/>
        <v>4</v>
      </c>
      <c r="T18">
        <f t="shared" si="4"/>
        <v>2</v>
      </c>
      <c r="U18">
        <f t="shared" si="5"/>
        <v>2</v>
      </c>
      <c r="V18">
        <f t="shared" si="6"/>
        <v>3</v>
      </c>
      <c r="W18">
        <f t="shared" si="8"/>
        <v>1</v>
      </c>
      <c r="X18">
        <f t="shared" si="9"/>
        <v>4</v>
      </c>
      <c r="Y18">
        <f t="shared" si="7"/>
        <v>4</v>
      </c>
      <c r="Z18">
        <f t="shared" si="10"/>
        <v>2</v>
      </c>
      <c r="AA18">
        <f t="shared" si="11"/>
        <v>4</v>
      </c>
      <c r="AB18">
        <f t="shared" si="12"/>
        <v>2.9307000000000003</v>
      </c>
      <c r="AC18">
        <f t="shared" si="13"/>
        <v>3</v>
      </c>
      <c r="AD18" t="str">
        <f t="shared" si="14"/>
        <v>Highly Suitable</v>
      </c>
      <c r="AE18" s="15">
        <f t="shared" si="15"/>
        <v>0.78200000000000003</v>
      </c>
      <c r="AF18" t="str">
        <f t="shared" si="16"/>
        <v>High</v>
      </c>
    </row>
    <row r="19" spans="1:32" x14ac:dyDescent="0.25">
      <c r="A19" t="str">
        <f>INDEX(Aquifer!A:A,MATCH(B19,Aquifer!C:C,0))</f>
        <v>uttar pradesh</v>
      </c>
      <c r="B19" s="19" t="s">
        <v>503</v>
      </c>
      <c r="C19" s="13">
        <v>4.8</v>
      </c>
      <c r="D19" s="7">
        <f>INDEX(Aquifer!L:L,MATCH(B19,Aquifer!C:C,0))*100</f>
        <v>172.02086157762221</v>
      </c>
      <c r="E19" s="7">
        <v>89.1</v>
      </c>
      <c r="F19" s="7">
        <v>73.823628570052506</v>
      </c>
      <c r="G19" s="8">
        <v>5</v>
      </c>
      <c r="H19" s="8">
        <f>INDEX(Aquifer!H:H,MATCH(B19,Aquifer!C:C,0))</f>
        <v>64.61</v>
      </c>
      <c r="I19" s="8">
        <f>INDEX(surface_water_body!E:E,MATCH(B19,surface_water_body!A:A,0))</f>
        <v>0.44412261255753099</v>
      </c>
      <c r="J19" s="8">
        <f>INDEX(Aquifer!J:J,MATCH(B19,Aquifer!C:C,0))*100</f>
        <v>60.693280045004002</v>
      </c>
      <c r="K19" s="7">
        <f>(INDEX(Tariff!D:D,MATCH(Adaptation!A19,Tariff!A:A,0)))*100</f>
        <v>459.99999999999994</v>
      </c>
      <c r="L19" s="1">
        <v>67.010000000000005</v>
      </c>
      <c r="M19" s="8">
        <v>6.6780618344891511</v>
      </c>
      <c r="N19" s="1">
        <v>96.52286628200001</v>
      </c>
      <c r="P19">
        <f t="shared" si="0"/>
        <v>3</v>
      </c>
      <c r="Q19">
        <f t="shared" si="1"/>
        <v>2</v>
      </c>
      <c r="R19">
        <f t="shared" si="2"/>
        <v>4</v>
      </c>
      <c r="S19">
        <f t="shared" si="3"/>
        <v>4</v>
      </c>
      <c r="T19">
        <f t="shared" si="4"/>
        <v>1</v>
      </c>
      <c r="U19">
        <f t="shared" si="5"/>
        <v>2</v>
      </c>
      <c r="V19">
        <f t="shared" si="6"/>
        <v>3</v>
      </c>
      <c r="W19">
        <f t="shared" si="8"/>
        <v>1</v>
      </c>
      <c r="X19">
        <f t="shared" si="9"/>
        <v>1</v>
      </c>
      <c r="Y19">
        <f t="shared" si="7"/>
        <v>3</v>
      </c>
      <c r="Z19">
        <f t="shared" si="10"/>
        <v>2</v>
      </c>
      <c r="AA19">
        <f t="shared" si="11"/>
        <v>4</v>
      </c>
      <c r="AB19">
        <f t="shared" si="12"/>
        <v>2.5142000000000002</v>
      </c>
      <c r="AC19">
        <f t="shared" si="13"/>
        <v>3</v>
      </c>
      <c r="AD19" t="str">
        <f t="shared" si="14"/>
        <v>Highly Suitable</v>
      </c>
      <c r="AE19" s="15">
        <f t="shared" si="15"/>
        <v>0.45200000000000001</v>
      </c>
      <c r="AF19" t="str">
        <f t="shared" si="16"/>
        <v>Moderate</v>
      </c>
    </row>
    <row r="20" spans="1:32" x14ac:dyDescent="0.25">
      <c r="A20" t="str">
        <f>INDEX(Aquifer!A:A,MATCH(B20,Aquifer!C:C,0))</f>
        <v>maharashtra</v>
      </c>
      <c r="B20" s="19" t="s">
        <v>138</v>
      </c>
      <c r="C20" s="12">
        <v>5.2521008818594996</v>
      </c>
      <c r="D20" s="7">
        <f>INDEX(Aquifer!L:L,MATCH(B20,Aquifer!C:C,0))*100</f>
        <v>129.83450126733266</v>
      </c>
      <c r="E20" s="7">
        <v>9</v>
      </c>
      <c r="F20" s="7">
        <v>65.601694769294355</v>
      </c>
      <c r="G20" s="8">
        <v>60</v>
      </c>
      <c r="H20" s="8">
        <f>INDEX(Aquifer!H:H,MATCH(B20,Aquifer!C:C,0))</f>
        <v>91.83</v>
      </c>
      <c r="I20" s="8">
        <f>INDEX(surface_water_body!E:E,MATCH(B20,surface_water_body!A:A,0))</f>
        <v>0.68046038009092602</v>
      </c>
      <c r="J20" s="8">
        <f>INDEX(Aquifer!J:J,MATCH(B20,Aquifer!C:C,0))*100</f>
        <v>54.898911353032666</v>
      </c>
      <c r="K20" s="7">
        <f>(INDEX(Tariff!D:D,MATCH(Adaptation!A20,Tariff!A:A,0)))*100</f>
        <v>150</v>
      </c>
      <c r="L20" s="1">
        <v>90.92</v>
      </c>
      <c r="M20" s="8">
        <v>10.029999999999999</v>
      </c>
      <c r="N20" s="1">
        <v>74.53</v>
      </c>
      <c r="P20">
        <f t="shared" si="0"/>
        <v>4</v>
      </c>
      <c r="Q20">
        <f t="shared" si="1"/>
        <v>1</v>
      </c>
      <c r="R20">
        <f t="shared" si="2"/>
        <v>1</v>
      </c>
      <c r="S20">
        <f t="shared" si="3"/>
        <v>3</v>
      </c>
      <c r="T20">
        <f t="shared" si="4"/>
        <v>3</v>
      </c>
      <c r="U20">
        <f t="shared" si="5"/>
        <v>3</v>
      </c>
      <c r="V20">
        <f t="shared" si="6"/>
        <v>3</v>
      </c>
      <c r="W20">
        <f t="shared" si="8"/>
        <v>1</v>
      </c>
      <c r="X20">
        <f t="shared" si="9"/>
        <v>2</v>
      </c>
      <c r="Y20">
        <f t="shared" si="7"/>
        <v>4</v>
      </c>
      <c r="Z20">
        <f t="shared" si="10"/>
        <v>3</v>
      </c>
      <c r="AA20">
        <f t="shared" si="11"/>
        <v>3</v>
      </c>
      <c r="AB20">
        <f t="shared" si="12"/>
        <v>2.6051000000000002</v>
      </c>
      <c r="AC20">
        <f t="shared" si="13"/>
        <v>3</v>
      </c>
      <c r="AD20" t="str">
        <f t="shared" si="14"/>
        <v>Highly Suitable</v>
      </c>
      <c r="AE20" s="15">
        <f t="shared" si="15"/>
        <v>0.55200000000000005</v>
      </c>
      <c r="AF20" t="str">
        <f t="shared" si="16"/>
        <v>Moderate</v>
      </c>
    </row>
    <row r="21" spans="1:32" x14ac:dyDescent="0.25">
      <c r="A21" t="str">
        <f>INDEX(Aquifer!A:A,MATCH(B21,Aquifer!C:C,0))</f>
        <v>gujarat</v>
      </c>
      <c r="B21" s="19" t="s">
        <v>151</v>
      </c>
      <c r="C21" s="12">
        <v>5.5286138352165004</v>
      </c>
      <c r="D21" s="7">
        <f>INDEX(Aquifer!L:L,MATCH(B21,Aquifer!C:C,0))*100</f>
        <v>135.24517537224733</v>
      </c>
      <c r="E21" s="7">
        <v>37.4</v>
      </c>
      <c r="F21" s="7">
        <v>78.712119119312689</v>
      </c>
      <c r="G21" s="8">
        <v>100</v>
      </c>
      <c r="H21" s="8">
        <f>INDEX(Aquifer!H:H,MATCH(B21,Aquifer!C:C,0))</f>
        <v>50.38</v>
      </c>
      <c r="I21" s="8">
        <f>INDEX(surface_water_body!E:E,MATCH(B21,surface_water_body!A:A,0))</f>
        <v>0.51284576371153545</v>
      </c>
      <c r="J21" s="8">
        <f>INDEX(Aquifer!J:J,MATCH(B21,Aquifer!C:C,0))*100</f>
        <v>76.118801457464571</v>
      </c>
      <c r="K21" s="7">
        <f>(INDEX(Tariff!D:D,MATCH(Adaptation!A21,Tariff!A:A,0)))*100</f>
        <v>67.5</v>
      </c>
      <c r="L21" s="1">
        <v>99.15</v>
      </c>
      <c r="M21" s="8">
        <v>14.4</v>
      </c>
      <c r="N21" s="1">
        <v>60.15</v>
      </c>
      <c r="P21">
        <f t="shared" si="0"/>
        <v>4</v>
      </c>
      <c r="Q21">
        <f t="shared" si="1"/>
        <v>1</v>
      </c>
      <c r="R21">
        <f t="shared" si="2"/>
        <v>2</v>
      </c>
      <c r="S21">
        <f t="shared" si="3"/>
        <v>4</v>
      </c>
      <c r="T21">
        <f t="shared" si="4"/>
        <v>4</v>
      </c>
      <c r="U21">
        <f t="shared" si="5"/>
        <v>2</v>
      </c>
      <c r="V21">
        <f t="shared" si="6"/>
        <v>4</v>
      </c>
      <c r="W21">
        <f t="shared" si="8"/>
        <v>1</v>
      </c>
      <c r="X21">
        <f t="shared" si="9"/>
        <v>4</v>
      </c>
      <c r="Y21">
        <f t="shared" si="7"/>
        <v>4</v>
      </c>
      <c r="Z21">
        <f t="shared" si="10"/>
        <v>3</v>
      </c>
      <c r="AA21">
        <f t="shared" si="11"/>
        <v>3</v>
      </c>
      <c r="AB21">
        <f t="shared" si="12"/>
        <v>3.0216000000000003</v>
      </c>
      <c r="AC21">
        <f t="shared" si="13"/>
        <v>3</v>
      </c>
      <c r="AD21" t="str">
        <f t="shared" si="14"/>
        <v>Highly Suitable</v>
      </c>
      <c r="AE21" s="15">
        <f t="shared" si="15"/>
        <v>0.86599999999999999</v>
      </c>
      <c r="AF21" t="str">
        <f t="shared" si="16"/>
        <v>Very High</v>
      </c>
    </row>
    <row r="22" spans="1:32" x14ac:dyDescent="0.25">
      <c r="A22" t="str">
        <f>INDEX(Aquifer!A:A,MATCH(B22,Aquifer!C:C,0))</f>
        <v>punjab</v>
      </c>
      <c r="B22" s="19" t="s">
        <v>228</v>
      </c>
      <c r="C22" s="12">
        <v>4.7135516080102002</v>
      </c>
      <c r="D22" s="7">
        <f>INDEX(Aquifer!L:L,MATCH(B22,Aquifer!C:C,0))*100</f>
        <v>188.2102207902447</v>
      </c>
      <c r="E22" s="7">
        <v>100</v>
      </c>
      <c r="F22" s="7">
        <v>66.692949203942376</v>
      </c>
      <c r="G22" s="8">
        <v>100</v>
      </c>
      <c r="H22" s="8">
        <f>INDEX(Aquifer!H:H,MATCH(B22,Aquifer!C:C,0))</f>
        <v>178.11</v>
      </c>
      <c r="I22" s="8">
        <f>INDEX(surface_water_body!E:E,MATCH(B22,surface_water_body!A:A,0))</f>
        <v>0.2506239979728957</v>
      </c>
      <c r="J22" s="8">
        <f>INDEX(Aquifer!J:J,MATCH(B22,Aquifer!C:C,0))*100</f>
        <v>83.136168759722267</v>
      </c>
      <c r="K22" s="7">
        <f>(INDEX(Tariff!D:D,MATCH(Adaptation!A22,Tariff!A:A,0)))*100</f>
        <v>459.99999999999994</v>
      </c>
      <c r="L22" s="1">
        <v>78.36999999999999</v>
      </c>
      <c r="M22" s="8">
        <v>15</v>
      </c>
      <c r="N22" s="1">
        <v>33.129999999999995</v>
      </c>
      <c r="P22">
        <f t="shared" si="0"/>
        <v>3</v>
      </c>
      <c r="Q22">
        <f t="shared" si="1"/>
        <v>3</v>
      </c>
      <c r="R22">
        <f t="shared" si="2"/>
        <v>4</v>
      </c>
      <c r="S22">
        <f t="shared" si="3"/>
        <v>3</v>
      </c>
      <c r="T22">
        <f t="shared" si="4"/>
        <v>4</v>
      </c>
      <c r="U22">
        <f t="shared" si="5"/>
        <v>4</v>
      </c>
      <c r="V22">
        <f t="shared" si="6"/>
        <v>4</v>
      </c>
      <c r="W22">
        <f t="shared" si="8"/>
        <v>1</v>
      </c>
      <c r="X22">
        <f t="shared" si="9"/>
        <v>1</v>
      </c>
      <c r="Y22">
        <f t="shared" si="7"/>
        <v>4</v>
      </c>
      <c r="Z22">
        <f t="shared" si="10"/>
        <v>3</v>
      </c>
      <c r="AA22">
        <f t="shared" si="11"/>
        <v>1</v>
      </c>
      <c r="AB22">
        <f t="shared" si="12"/>
        <v>2.9382999999999999</v>
      </c>
      <c r="AC22">
        <f t="shared" si="13"/>
        <v>3</v>
      </c>
      <c r="AD22" t="str">
        <f t="shared" si="14"/>
        <v>Highly Suitable</v>
      </c>
      <c r="AE22" s="15">
        <f t="shared" si="15"/>
        <v>0.80500000000000005</v>
      </c>
      <c r="AF22" t="str">
        <f t="shared" si="16"/>
        <v>Very High</v>
      </c>
    </row>
    <row r="23" spans="1:32" x14ac:dyDescent="0.25">
      <c r="A23" t="str">
        <f>INDEX(Aquifer!A:A,MATCH(B23,Aquifer!C:C,0))</f>
        <v>uttar pradesh</v>
      </c>
      <c r="B23" s="19" t="s">
        <v>559</v>
      </c>
      <c r="C23" s="13">
        <v>4.79</v>
      </c>
      <c r="D23" s="7">
        <f>INDEX(Aquifer!L:L,MATCH(B23,Aquifer!C:C,0))*100</f>
        <v>170.53941908713693</v>
      </c>
      <c r="E23" s="7">
        <v>87.3</v>
      </c>
      <c r="F23" s="7">
        <v>76.047430830039517</v>
      </c>
      <c r="G23" s="8">
        <v>14.000000000000002</v>
      </c>
      <c r="H23" s="8">
        <f>INDEX(Aquifer!H:H,MATCH(B23,Aquifer!C:C,0))</f>
        <v>91.75</v>
      </c>
      <c r="I23" s="8">
        <f>INDEX(surface_water_body!E:E,MATCH(B23,surface_water_body!A:A,0))</f>
        <v>2.7345992409627686E-4</v>
      </c>
      <c r="J23" s="8">
        <f>INDEX(Aquifer!J:J,MATCH(B23,Aquifer!C:C,0))*100</f>
        <v>72.118093499140073</v>
      </c>
      <c r="K23" s="7">
        <f>(INDEX(Tariff!D:D,MATCH(Adaptation!A23,Tariff!A:A,0)))*100</f>
        <v>515</v>
      </c>
      <c r="L23" s="1">
        <v>88.13</v>
      </c>
      <c r="M23" s="8">
        <v>12.5</v>
      </c>
      <c r="N23" s="1">
        <v>90.128504100000001</v>
      </c>
      <c r="P23">
        <f t="shared" si="0"/>
        <v>3</v>
      </c>
      <c r="Q23">
        <f t="shared" si="1"/>
        <v>2</v>
      </c>
      <c r="R23">
        <f t="shared" si="2"/>
        <v>4</v>
      </c>
      <c r="S23">
        <f t="shared" si="3"/>
        <v>4</v>
      </c>
      <c r="T23">
        <f t="shared" si="4"/>
        <v>1</v>
      </c>
      <c r="U23">
        <f t="shared" si="5"/>
        <v>3</v>
      </c>
      <c r="V23">
        <f t="shared" si="6"/>
        <v>3</v>
      </c>
      <c r="W23">
        <f t="shared" si="8"/>
        <v>1</v>
      </c>
      <c r="X23">
        <f t="shared" si="9"/>
        <v>1</v>
      </c>
      <c r="Y23">
        <f t="shared" si="7"/>
        <v>4</v>
      </c>
      <c r="Z23">
        <f t="shared" si="10"/>
        <v>3</v>
      </c>
      <c r="AA23">
        <f t="shared" si="11"/>
        <v>4</v>
      </c>
      <c r="AB23">
        <f t="shared" si="12"/>
        <v>2.7717000000000001</v>
      </c>
      <c r="AC23">
        <f t="shared" si="13"/>
        <v>3</v>
      </c>
      <c r="AD23" t="str">
        <f t="shared" si="14"/>
        <v>Highly Suitable</v>
      </c>
      <c r="AE23" s="15">
        <f t="shared" si="15"/>
        <v>0.68200000000000005</v>
      </c>
      <c r="AF23" t="str">
        <f t="shared" si="16"/>
        <v>High</v>
      </c>
    </row>
    <row r="24" spans="1:32" x14ac:dyDescent="0.25">
      <c r="A24" t="str">
        <f>INDEX(Aquifer!A:A,MATCH(B24,Aquifer!C:C,0))</f>
        <v>gujarat</v>
      </c>
      <c r="B24" s="19" t="s">
        <v>469</v>
      </c>
      <c r="C24" s="13">
        <v>5.53</v>
      </c>
      <c r="D24" s="7">
        <f>INDEX(Aquifer!L:L,MATCH(B24,Aquifer!C:C,0))*100</f>
        <v>211.43548320964368</v>
      </c>
      <c r="E24" s="7">
        <v>95.5</v>
      </c>
      <c r="F24" s="7">
        <v>79.318788144574796</v>
      </c>
      <c r="G24" s="8">
        <v>20</v>
      </c>
      <c r="H24" s="8">
        <f>INDEX(Aquifer!H:H,MATCH(B24,Aquifer!C:C,0))</f>
        <v>22.84</v>
      </c>
      <c r="I24" s="8">
        <f>INDEX(surface_water_body!E:E,MATCH(B24,surface_water_body!A:A,0))</f>
        <v>1.2854304881980185</v>
      </c>
      <c r="J24" s="8">
        <f>INDEX(Aquifer!J:J,MATCH(B24,Aquifer!C:C,0))*100</f>
        <v>70.256197900725553</v>
      </c>
      <c r="K24" s="7">
        <f>(INDEX(Tariff!D:D,MATCH(Adaptation!A24,Tariff!A:A,0)))*100</f>
        <v>465.00000000000006</v>
      </c>
      <c r="L24" s="1">
        <v>61.94</v>
      </c>
      <c r="M24" s="8">
        <v>14.9</v>
      </c>
      <c r="N24" s="1">
        <v>89.46</v>
      </c>
      <c r="P24">
        <f t="shared" si="0"/>
        <v>4</v>
      </c>
      <c r="Q24">
        <f t="shared" si="1"/>
        <v>3</v>
      </c>
      <c r="R24">
        <f t="shared" si="2"/>
        <v>4</v>
      </c>
      <c r="S24">
        <f t="shared" si="3"/>
        <v>4</v>
      </c>
      <c r="T24">
        <f t="shared" si="4"/>
        <v>1</v>
      </c>
      <c r="U24">
        <f t="shared" si="5"/>
        <v>1</v>
      </c>
      <c r="V24">
        <f t="shared" si="6"/>
        <v>3</v>
      </c>
      <c r="W24">
        <f t="shared" si="8"/>
        <v>2</v>
      </c>
      <c r="X24">
        <f t="shared" si="9"/>
        <v>1</v>
      </c>
      <c r="Y24">
        <f t="shared" si="7"/>
        <v>3</v>
      </c>
      <c r="Z24">
        <f t="shared" si="10"/>
        <v>3</v>
      </c>
      <c r="AA24">
        <f t="shared" si="11"/>
        <v>4</v>
      </c>
      <c r="AB24">
        <f t="shared" si="12"/>
        <v>2.7717000000000001</v>
      </c>
      <c r="AC24">
        <f t="shared" si="13"/>
        <v>3</v>
      </c>
      <c r="AD24" t="str">
        <f t="shared" si="14"/>
        <v>Highly Suitable</v>
      </c>
      <c r="AE24" s="15">
        <f t="shared" si="15"/>
        <v>0.68200000000000005</v>
      </c>
      <c r="AF24" t="str">
        <f t="shared" si="16"/>
        <v>High</v>
      </c>
    </row>
    <row r="25" spans="1:32" x14ac:dyDescent="0.25">
      <c r="A25" t="str">
        <f>INDEX(Aquifer!A:A,MATCH(B25,Aquifer!C:C,0))</f>
        <v>andhra pradesh</v>
      </c>
      <c r="B25" s="19" t="s">
        <v>54</v>
      </c>
      <c r="C25" s="12">
        <v>5.4642477105821001</v>
      </c>
      <c r="D25" s="7">
        <f>INDEX(Aquifer!L:L,MATCH(B25,Aquifer!C:C,0))*100</f>
        <v>106.69355754894761</v>
      </c>
      <c r="E25" s="7">
        <v>18.600000000000001</v>
      </c>
      <c r="F25" s="7">
        <v>70.208487469884091</v>
      </c>
      <c r="G25" s="8">
        <v>100</v>
      </c>
      <c r="H25" s="8">
        <f>INDEX(Aquifer!H:H,MATCH(B25,Aquifer!C:C,0))</f>
        <v>33.28</v>
      </c>
      <c r="I25" s="8">
        <f>INDEX(surface_water_body!E:E,MATCH(B25,surface_water_body!A:A,0))</f>
        <v>2.5787233066877313</v>
      </c>
      <c r="J25" s="8">
        <f>INDEX(Aquifer!J:J,MATCH(B25,Aquifer!C:C,0))*100</f>
        <v>44.634689888541487</v>
      </c>
      <c r="K25" s="7">
        <f>(INDEX(Tariff!D:D,MATCH(Adaptation!A25,Tariff!A:A,0)))*100</f>
        <v>67.5</v>
      </c>
      <c r="L25" s="1">
        <v>73.47</v>
      </c>
      <c r="M25" s="8">
        <v>8.8000000000000007</v>
      </c>
      <c r="N25" s="1">
        <v>72.009999999999991</v>
      </c>
      <c r="P25">
        <f t="shared" si="0"/>
        <v>4</v>
      </c>
      <c r="Q25">
        <f t="shared" si="1"/>
        <v>1</v>
      </c>
      <c r="R25">
        <f t="shared" si="2"/>
        <v>1</v>
      </c>
      <c r="S25">
        <f t="shared" si="3"/>
        <v>4</v>
      </c>
      <c r="T25">
        <f t="shared" si="4"/>
        <v>4</v>
      </c>
      <c r="U25">
        <f t="shared" si="5"/>
        <v>1</v>
      </c>
      <c r="V25">
        <f t="shared" si="6"/>
        <v>2</v>
      </c>
      <c r="W25">
        <f t="shared" si="8"/>
        <v>2</v>
      </c>
      <c r="X25">
        <f t="shared" si="9"/>
        <v>4</v>
      </c>
      <c r="Y25">
        <f t="shared" si="7"/>
        <v>3</v>
      </c>
      <c r="Z25">
        <f t="shared" si="10"/>
        <v>2</v>
      </c>
      <c r="AA25">
        <f t="shared" si="11"/>
        <v>3</v>
      </c>
      <c r="AB25">
        <f t="shared" si="12"/>
        <v>2.5975000000000001</v>
      </c>
      <c r="AC25">
        <f t="shared" si="13"/>
        <v>3</v>
      </c>
      <c r="AD25" t="str">
        <f t="shared" si="14"/>
        <v>Highly Suitable</v>
      </c>
      <c r="AE25" s="15">
        <f t="shared" si="15"/>
        <v>0.51900000000000002</v>
      </c>
      <c r="AF25" t="str">
        <f t="shared" si="16"/>
        <v>Moderate</v>
      </c>
    </row>
    <row r="26" spans="1:32" x14ac:dyDescent="0.25">
      <c r="A26" t="str">
        <f>INDEX(Aquifer!A:A,MATCH(B26,Aquifer!C:C,0))</f>
        <v>jammu and kashmir</v>
      </c>
      <c r="B26" s="19" t="s">
        <v>613</v>
      </c>
      <c r="C26" s="12">
        <v>4.3917151032125998</v>
      </c>
      <c r="D26" s="7">
        <f>INDEX(Aquifer!L:L,MATCH(B26,Aquifer!C:C,0))*100</f>
        <v>150.79883484861858</v>
      </c>
      <c r="E26" s="7">
        <v>72.8</v>
      </c>
      <c r="F26" s="7">
        <v>54.190091687733464</v>
      </c>
      <c r="G26" s="8">
        <v>93</v>
      </c>
      <c r="H26" s="8">
        <f>INDEX(Aquifer!H:H,MATCH(B26,Aquifer!C:C,0))</f>
        <v>22.33</v>
      </c>
      <c r="I26" s="8">
        <f>INDEX(surface_water_body!E:E,MATCH(B26,surface_water_body!A:A,0))</f>
        <v>6.9223247236439188E-3</v>
      </c>
      <c r="J26" s="8">
        <f>INDEX(Aquifer!J:J,MATCH(B26,Aquifer!C:C,0))*100</f>
        <v>62.765412263327747</v>
      </c>
      <c r="K26" s="7">
        <f>(INDEX(Tariff!D:D,MATCH(Adaptation!A26,Tariff!A:A,0)))*100</f>
        <v>67.5</v>
      </c>
      <c r="L26" s="1">
        <v>0.47000000000000003</v>
      </c>
      <c r="M26" s="8">
        <v>17.3</v>
      </c>
      <c r="N26" s="1">
        <v>99.11</v>
      </c>
      <c r="P26">
        <f t="shared" si="0"/>
        <v>2</v>
      </c>
      <c r="Q26">
        <f t="shared" si="1"/>
        <v>2</v>
      </c>
      <c r="R26">
        <f t="shared" si="2"/>
        <v>3</v>
      </c>
      <c r="S26">
        <f t="shared" si="3"/>
        <v>3</v>
      </c>
      <c r="T26">
        <f t="shared" si="4"/>
        <v>4</v>
      </c>
      <c r="U26">
        <f t="shared" si="5"/>
        <v>1</v>
      </c>
      <c r="V26">
        <f t="shared" si="6"/>
        <v>3</v>
      </c>
      <c r="W26">
        <f t="shared" si="8"/>
        <v>1</v>
      </c>
      <c r="X26">
        <f t="shared" si="9"/>
        <v>4</v>
      </c>
      <c r="Y26">
        <f t="shared" si="7"/>
        <v>1</v>
      </c>
      <c r="Z26">
        <f t="shared" si="10"/>
        <v>3</v>
      </c>
      <c r="AA26">
        <f t="shared" si="11"/>
        <v>4</v>
      </c>
      <c r="AB26">
        <f t="shared" si="12"/>
        <v>2.6050999999999997</v>
      </c>
      <c r="AC26">
        <f t="shared" si="13"/>
        <v>3</v>
      </c>
      <c r="AD26" t="str">
        <f t="shared" si="14"/>
        <v>Highly Suitable</v>
      </c>
      <c r="AE26" s="15">
        <f t="shared" si="15"/>
        <v>0.55000000000000004</v>
      </c>
      <c r="AF26" t="str">
        <f t="shared" si="16"/>
        <v>Moderate</v>
      </c>
    </row>
    <row r="27" spans="1:32" x14ac:dyDescent="0.25">
      <c r="A27" t="str">
        <f>INDEX(Aquifer!A:A,MATCH(B27,Aquifer!C:C,0))</f>
        <v>gujarat</v>
      </c>
      <c r="B27" s="19" t="s">
        <v>215</v>
      </c>
      <c r="C27" s="12">
        <v>5.5431966805134998</v>
      </c>
      <c r="D27" s="7">
        <f>INDEX(Aquifer!L:L,MATCH(B27,Aquifer!C:C,0))*100</f>
        <v>152.93892214167442</v>
      </c>
      <c r="E27" s="7">
        <v>76.5</v>
      </c>
      <c r="F27" s="7">
        <v>77.040054310930088</v>
      </c>
      <c r="G27" s="8">
        <v>100</v>
      </c>
      <c r="H27" s="8">
        <f>INDEX(Aquifer!H:H,MATCH(B27,Aquifer!C:C,0))</f>
        <v>108.2</v>
      </c>
      <c r="I27" s="8">
        <f>INDEX(surface_water_body!E:E,MATCH(B27,surface_water_body!A:A,0))</f>
        <v>1.3292523205626907</v>
      </c>
      <c r="J27" s="8">
        <f>INDEX(Aquifer!J:J,MATCH(B27,Aquifer!C:C,0))*100</f>
        <v>77.444832117449806</v>
      </c>
      <c r="K27" s="7">
        <f>(INDEX(Tariff!D:D,MATCH(Adaptation!A380,Tariff!A:A,0)))*100</f>
        <v>0</v>
      </c>
      <c r="L27" s="1">
        <v>97.47</v>
      </c>
      <c r="M27" s="8">
        <v>36.9</v>
      </c>
      <c r="N27" s="1">
        <v>83.67</v>
      </c>
      <c r="P27">
        <f t="shared" ref="P27:P63" si="17">IF(C27&lt;3.75,1,IF(C27&lt;4.5,2,IF(C27&lt;5.25,3,4)))</f>
        <v>4</v>
      </c>
      <c r="Q27">
        <f t="shared" ref="Q27:Q63" si="18">IF(D27&lt;140,1,IF(D27&lt;180,2,IF(D27&lt;220,3,4)))</f>
        <v>2</v>
      </c>
      <c r="R27">
        <f t="shared" ref="R27:R63" si="19">IF(E27&lt;25,1,IF(E27&lt;50,2,IF(E27&lt;75,3,4)))</f>
        <v>4</v>
      </c>
      <c r="S27">
        <f t="shared" ref="S27:S63" si="20">IF(F27&lt;28.5,1,IF(F27&lt;48,2,IF(F27&lt;67.5,3,4)))</f>
        <v>4</v>
      </c>
      <c r="T27">
        <f t="shared" ref="T27:T63" si="21">IF(G27&lt;25,1,IF(G27&lt;50,2,IF(G27&lt;75,3,4)))</f>
        <v>4</v>
      </c>
      <c r="U27">
        <f t="shared" ref="U27:U63" si="22">IF(H27&lt;50,1,IF(H27&lt;70,2,IF(H27&lt;100,3,4)))</f>
        <v>4</v>
      </c>
      <c r="V27">
        <f t="shared" ref="V27:V63" si="23">IF(J27&lt;25,1,IF(J27&lt;50,2,IF(J27&lt;75,3,4)))</f>
        <v>4</v>
      </c>
      <c r="W27">
        <f t="shared" ref="W27:W90" si="24">IF(I27&lt;1,1,IF(I27&lt;3,2,IF(I27&lt;5,3,4)))</f>
        <v>2</v>
      </c>
      <c r="X27">
        <f t="shared" si="9"/>
        <v>4</v>
      </c>
      <c r="Y27">
        <f t="shared" ref="Y27:Y63" si="25">IF(L27&lt;25,1,IF(L27&lt;50,2,IF(L27&lt;75,3,4)))</f>
        <v>4</v>
      </c>
      <c r="Z27">
        <f t="shared" ref="Z27:Z63" si="26">IF(M27&lt;5,1,IF(M27&lt;10,2,IF(M27&lt;20,3,4)))</f>
        <v>4</v>
      </c>
      <c r="AA27">
        <f t="shared" ref="AA27:AA63" si="27">IF(N27&lt;35,1,IF(N27&lt;60,2,IF(N27&lt;80,3,4)))</f>
        <v>4</v>
      </c>
      <c r="AB27">
        <f t="shared" ref="AB27:AB63" si="28">0.0833*P27+Q27*0.0833+R27*0.0833+S27*0.0833+T27*0.0833+W27*0.0833+U27*0.0833+V27*0.0833+X27*0.0833+Y27*0.0833+Z27*0.0909+AA27*0.0833</f>
        <v>3.6956000000000002</v>
      </c>
      <c r="AC27">
        <f t="shared" ref="AC27:AC63" si="29">IF(AB27&lt;=1.5,1,IF(AB27&lt;2.5,2,IF(AB27&lt;3.5,3,4)))</f>
        <v>4</v>
      </c>
      <c r="AD27" t="str">
        <f t="shared" ref="AD27:AD63" si="30">IF(AC27=1,"Less Suitable",IF(AC27=2,"Moderatly Suitable",IF(AC27=3,"Highly Suitable","Very Highly Suitable")))</f>
        <v>Very Highly Suitable</v>
      </c>
      <c r="AE27" s="15">
        <f t="shared" ref="AE27:AE63" si="31">_xlfn.PERCENTRANK.INC(AB:AB,AB27)</f>
        <v>1</v>
      </c>
      <c r="AF27" t="str">
        <f t="shared" si="16"/>
        <v>Very High</v>
      </c>
    </row>
    <row r="28" spans="1:32" x14ac:dyDescent="0.25">
      <c r="A28" t="str">
        <f>INDEX(Aquifer!A:A,MATCH(B28,Aquifer!C:C,0))</f>
        <v>odisha</v>
      </c>
      <c r="B28" s="19" t="s">
        <v>291</v>
      </c>
      <c r="C28" s="13">
        <v>5.04</v>
      </c>
      <c r="D28" s="7">
        <f>INDEX(Aquifer!L:L,MATCH(B28,Aquifer!C:C,0))*100</f>
        <v>104.09324031987555</v>
      </c>
      <c r="E28" s="7">
        <v>11.9</v>
      </c>
      <c r="F28" s="7">
        <v>35.026313401687688</v>
      </c>
      <c r="G28" s="8">
        <v>0</v>
      </c>
      <c r="H28" s="8">
        <f>INDEX(Aquifer!H:H,MATCH(B28,Aquifer!C:C,0))</f>
        <v>53.08</v>
      </c>
      <c r="I28" s="8">
        <f>INDEX(surface_water_body!E:E,MATCH(B28,surface_water_body!A:A,0))</f>
        <v>3.3440659205658743</v>
      </c>
      <c r="J28" s="8">
        <f>INDEX(Aquifer!J:J,MATCH(B28,Aquifer!C:C,0))*100</f>
        <v>19.464801926561666</v>
      </c>
      <c r="K28" s="7">
        <f>(INDEX(Tariff!D:D,MATCH(Adaptation!A28,Tariff!A:A,0)))*100</f>
        <v>95</v>
      </c>
      <c r="L28" s="1">
        <v>25.8</v>
      </c>
      <c r="M28" s="8">
        <v>5.7</v>
      </c>
      <c r="N28" s="1">
        <v>96.6</v>
      </c>
      <c r="P28">
        <f t="shared" si="17"/>
        <v>3</v>
      </c>
      <c r="Q28">
        <f t="shared" si="18"/>
        <v>1</v>
      </c>
      <c r="R28">
        <f t="shared" si="19"/>
        <v>1</v>
      </c>
      <c r="S28">
        <f t="shared" si="20"/>
        <v>2</v>
      </c>
      <c r="T28">
        <f t="shared" si="21"/>
        <v>1</v>
      </c>
      <c r="U28">
        <f t="shared" si="22"/>
        <v>2</v>
      </c>
      <c r="V28">
        <f t="shared" si="23"/>
        <v>1</v>
      </c>
      <c r="W28">
        <f t="shared" si="24"/>
        <v>3</v>
      </c>
      <c r="X28">
        <f t="shared" si="9"/>
        <v>3</v>
      </c>
      <c r="Y28">
        <f t="shared" si="25"/>
        <v>2</v>
      </c>
      <c r="Z28">
        <f t="shared" si="26"/>
        <v>2</v>
      </c>
      <c r="AA28">
        <f t="shared" si="27"/>
        <v>4</v>
      </c>
      <c r="AB28">
        <f t="shared" si="28"/>
        <v>2.0977000000000001</v>
      </c>
      <c r="AC28">
        <f t="shared" si="29"/>
        <v>2</v>
      </c>
      <c r="AD28" t="str">
        <f t="shared" si="30"/>
        <v>Moderatly Suitable</v>
      </c>
      <c r="AE28" s="15">
        <f t="shared" si="31"/>
        <v>0.24</v>
      </c>
      <c r="AF28" t="str">
        <f t="shared" si="16"/>
        <v>Low</v>
      </c>
    </row>
    <row r="29" spans="1:32" x14ac:dyDescent="0.25">
      <c r="A29" t="str">
        <f>INDEX(Aquifer!A:A,MATCH(B29,Aquifer!C:C,0))</f>
        <v>madhya pradesh</v>
      </c>
      <c r="B29" s="19" t="s">
        <v>328</v>
      </c>
      <c r="C29" s="13">
        <v>5.2</v>
      </c>
      <c r="D29" s="7">
        <f>INDEX(Aquifer!L:L,MATCH(B29,Aquifer!C:C,0))*100</f>
        <v>139.23857383671003</v>
      </c>
      <c r="E29" s="7">
        <v>2.7</v>
      </c>
      <c r="F29" s="7">
        <v>63.699643472144743</v>
      </c>
      <c r="G29" s="8">
        <v>100</v>
      </c>
      <c r="H29" s="8">
        <f>INDEX(Aquifer!H:H,MATCH(B29,Aquifer!C:C,0))</f>
        <v>23.52</v>
      </c>
      <c r="I29" s="8">
        <f>INDEX(surface_water_body!E:E,MATCH(B29,surface_water_body!A:A,0))</f>
        <v>1.0775444737494047</v>
      </c>
      <c r="J29" s="8">
        <f>INDEX(Aquifer!J:J,MATCH(B29,Aquifer!C:C,0))*100</f>
        <v>41.958144612206446</v>
      </c>
      <c r="K29" s="7">
        <f>(INDEX(Tariff!D:D,MATCH(Adaptation!A29,Tariff!A:A,0)))*100</f>
        <v>380</v>
      </c>
      <c r="L29" s="1">
        <v>36.61</v>
      </c>
      <c r="M29" s="8">
        <v>7.7</v>
      </c>
      <c r="N29" s="1">
        <v>76.59</v>
      </c>
      <c r="P29">
        <f t="shared" si="17"/>
        <v>3</v>
      </c>
      <c r="Q29">
        <f t="shared" si="18"/>
        <v>1</v>
      </c>
      <c r="R29">
        <f t="shared" si="19"/>
        <v>1</v>
      </c>
      <c r="S29">
        <f t="shared" si="20"/>
        <v>3</v>
      </c>
      <c r="T29">
        <f t="shared" si="21"/>
        <v>4</v>
      </c>
      <c r="U29">
        <f t="shared" si="22"/>
        <v>1</v>
      </c>
      <c r="V29">
        <f t="shared" si="23"/>
        <v>2</v>
      </c>
      <c r="W29">
        <f t="shared" si="24"/>
        <v>2</v>
      </c>
      <c r="X29">
        <f t="shared" si="9"/>
        <v>1</v>
      </c>
      <c r="Y29">
        <f t="shared" si="25"/>
        <v>2</v>
      </c>
      <c r="Z29">
        <f t="shared" si="26"/>
        <v>2</v>
      </c>
      <c r="AA29">
        <f t="shared" si="27"/>
        <v>3</v>
      </c>
      <c r="AB29">
        <f t="shared" si="28"/>
        <v>2.0977000000000001</v>
      </c>
      <c r="AC29">
        <f t="shared" si="29"/>
        <v>2</v>
      </c>
      <c r="AD29" t="str">
        <f t="shared" si="30"/>
        <v>Moderatly Suitable</v>
      </c>
      <c r="AE29" s="15">
        <f t="shared" si="31"/>
        <v>0.24</v>
      </c>
      <c r="AF29" t="str">
        <f t="shared" si="16"/>
        <v>Low</v>
      </c>
    </row>
    <row r="30" spans="1:32" x14ac:dyDescent="0.25">
      <c r="A30" t="str">
        <f>INDEX(Aquifer!A:A,MATCH(B30,Aquifer!C:C,0))</f>
        <v>bihar</v>
      </c>
      <c r="B30" s="19" t="s">
        <v>273</v>
      </c>
      <c r="C30" s="12">
        <v>4.448575614768</v>
      </c>
      <c r="D30" s="7">
        <f>INDEX(Aquifer!L:L,MATCH(B30,Aquifer!C:C,0))*100</f>
        <v>120.27260240200049</v>
      </c>
      <c r="E30" s="7">
        <v>74.900000000000006</v>
      </c>
      <c r="F30" s="7">
        <v>40.265615878575595</v>
      </c>
      <c r="G30" s="8">
        <v>19</v>
      </c>
      <c r="H30" s="8">
        <f>INDEX(Aquifer!H:H,MATCH(B30,Aquifer!C:C,0))</f>
        <v>26.08</v>
      </c>
      <c r="I30" s="8">
        <f>INDEX(surface_water_body!E:E,MATCH(B30,surface_water_body!A:A,0))</f>
        <v>8.1865692056978858</v>
      </c>
      <c r="J30" s="8">
        <f>INDEX(Aquifer!J:J,MATCH(B30,Aquifer!C:C,0))*100</f>
        <v>31.349001884348134</v>
      </c>
      <c r="K30" s="7">
        <f>(INDEX(Tariff!D:D,MATCH(Adaptation!A30,Tariff!A:A,0)))*100</f>
        <v>380</v>
      </c>
      <c r="L30" s="1">
        <v>73.33</v>
      </c>
      <c r="M30" s="8">
        <v>3.7</v>
      </c>
      <c r="N30" s="1">
        <v>95.97999999999999</v>
      </c>
      <c r="P30">
        <f t="shared" si="17"/>
        <v>2</v>
      </c>
      <c r="Q30">
        <f t="shared" si="18"/>
        <v>1</v>
      </c>
      <c r="R30">
        <f t="shared" si="19"/>
        <v>3</v>
      </c>
      <c r="S30">
        <f t="shared" si="20"/>
        <v>2</v>
      </c>
      <c r="T30">
        <f t="shared" si="21"/>
        <v>1</v>
      </c>
      <c r="U30">
        <f t="shared" si="22"/>
        <v>1</v>
      </c>
      <c r="V30">
        <f t="shared" si="23"/>
        <v>2</v>
      </c>
      <c r="W30">
        <f t="shared" si="24"/>
        <v>4</v>
      </c>
      <c r="X30">
        <f t="shared" si="9"/>
        <v>1</v>
      </c>
      <c r="Y30">
        <f t="shared" si="25"/>
        <v>3</v>
      </c>
      <c r="Z30">
        <f t="shared" si="26"/>
        <v>1</v>
      </c>
      <c r="AA30">
        <f t="shared" si="27"/>
        <v>4</v>
      </c>
      <c r="AB30">
        <f t="shared" si="28"/>
        <v>2.0901000000000001</v>
      </c>
      <c r="AC30">
        <f t="shared" si="29"/>
        <v>2</v>
      </c>
      <c r="AD30" t="str">
        <f t="shared" si="30"/>
        <v>Moderatly Suitable</v>
      </c>
      <c r="AE30" s="15">
        <f t="shared" si="31"/>
        <v>0.22500000000000001</v>
      </c>
      <c r="AF30" t="str">
        <f t="shared" si="16"/>
        <v>Low</v>
      </c>
    </row>
    <row r="31" spans="1:32" x14ac:dyDescent="0.25">
      <c r="A31" t="str">
        <f>INDEX(Aquifer!A:A,MATCH(B31,Aquifer!C:C,0))</f>
        <v>gujarat</v>
      </c>
      <c r="B31" s="19" t="s">
        <v>655</v>
      </c>
      <c r="C31" s="13">
        <v>5.5</v>
      </c>
      <c r="D31" s="7">
        <f>INDEX(Aquifer!L:L,MATCH(B31,Aquifer!C:C,0))*100</f>
        <v>166.30995084975518</v>
      </c>
      <c r="E31" s="7">
        <v>65.599999999999994</v>
      </c>
      <c r="F31" s="7">
        <v>79.206646814455354</v>
      </c>
      <c r="G31" s="8">
        <v>91</v>
      </c>
      <c r="H31" s="8">
        <f>INDEX(Aquifer!H:H,MATCH(B31,Aquifer!C:C,0))</f>
        <v>41.92</v>
      </c>
      <c r="I31" s="8">
        <f>INDEX(surface_water_body!E:E,MATCH(B31,surface_water_body!A:A,0))</f>
        <v>1.0241431080609085</v>
      </c>
      <c r="J31" s="8">
        <f>INDEX(Aquifer!J:J,MATCH(B31,Aquifer!C:C,0))*100</f>
        <v>69.015926556458922</v>
      </c>
      <c r="K31" s="7">
        <f>(INDEX(Tariff!D:D,MATCH(Adaptation!A31,Tariff!A:A,0)))*100</f>
        <v>380</v>
      </c>
      <c r="L31" s="1">
        <v>97.76</v>
      </c>
      <c r="M31" s="8">
        <v>17.064223814986182</v>
      </c>
      <c r="N31" s="1">
        <v>71.150000000000006</v>
      </c>
      <c r="P31">
        <f t="shared" si="17"/>
        <v>4</v>
      </c>
      <c r="Q31">
        <f t="shared" si="18"/>
        <v>2</v>
      </c>
      <c r="R31">
        <f t="shared" si="19"/>
        <v>3</v>
      </c>
      <c r="S31">
        <f t="shared" si="20"/>
        <v>4</v>
      </c>
      <c r="T31">
        <f t="shared" si="21"/>
        <v>4</v>
      </c>
      <c r="U31">
        <f t="shared" si="22"/>
        <v>1</v>
      </c>
      <c r="V31">
        <f t="shared" si="23"/>
        <v>3</v>
      </c>
      <c r="W31">
        <f t="shared" si="24"/>
        <v>2</v>
      </c>
      <c r="X31">
        <f t="shared" si="9"/>
        <v>1</v>
      </c>
      <c r="Y31">
        <f t="shared" si="25"/>
        <v>4</v>
      </c>
      <c r="Z31">
        <f t="shared" si="26"/>
        <v>3</v>
      </c>
      <c r="AA31">
        <f t="shared" si="27"/>
        <v>3</v>
      </c>
      <c r="AB31">
        <f t="shared" si="28"/>
        <v>2.8549999999999995</v>
      </c>
      <c r="AC31">
        <f t="shared" si="29"/>
        <v>3</v>
      </c>
      <c r="AD31" t="str">
        <f t="shared" si="30"/>
        <v>Highly Suitable</v>
      </c>
      <c r="AE31" s="15">
        <f t="shared" si="31"/>
        <v>0.73699999999999999</v>
      </c>
      <c r="AF31" t="str">
        <f t="shared" si="16"/>
        <v>High</v>
      </c>
    </row>
    <row r="32" spans="1:32" x14ac:dyDescent="0.25">
      <c r="A32" t="str">
        <f>INDEX(Aquifer!A:A,MATCH(B32,Aquifer!C:C,0))</f>
        <v>tamil nadu</v>
      </c>
      <c r="B32" s="19" t="s">
        <v>274</v>
      </c>
      <c r="C32" s="13">
        <v>5.37</v>
      </c>
      <c r="D32" s="7">
        <f>INDEX(Aquifer!L:L,MATCH(B32,Aquifer!C:C,0))*100</f>
        <v>121.80383939851478</v>
      </c>
      <c r="E32" s="7">
        <v>39.200000000000003</v>
      </c>
      <c r="F32" s="7">
        <v>53.992837455234088</v>
      </c>
      <c r="G32" s="8">
        <v>0</v>
      </c>
      <c r="H32" s="8">
        <f>INDEX(Aquifer!H:H,MATCH(B32,Aquifer!C:C,0))</f>
        <v>52.02</v>
      </c>
      <c r="I32" s="8">
        <f>INDEX(surface_water_body!E:E,MATCH(B32,surface_water_body!A:A,0))</f>
        <v>1.761054456335807</v>
      </c>
      <c r="J32" s="8">
        <f>INDEX(Aquifer!J:J,MATCH(B32,Aquifer!C:C,0))*100</f>
        <v>50.341265163031679</v>
      </c>
      <c r="K32" s="7">
        <f>(INDEX(Tariff!D:D,MATCH(Adaptation!A32,Tariff!A:A,0)))*100</f>
        <v>465.00000000000006</v>
      </c>
      <c r="L32" s="1">
        <v>64.77000000000001</v>
      </c>
      <c r="M32" s="8">
        <v>4.5</v>
      </c>
      <c r="N32" s="1">
        <v>94.738532469999996</v>
      </c>
      <c r="P32">
        <f t="shared" si="17"/>
        <v>4</v>
      </c>
      <c r="Q32">
        <f t="shared" si="18"/>
        <v>1</v>
      </c>
      <c r="R32">
        <f t="shared" si="19"/>
        <v>2</v>
      </c>
      <c r="S32">
        <f t="shared" si="20"/>
        <v>3</v>
      </c>
      <c r="T32">
        <f t="shared" si="21"/>
        <v>1</v>
      </c>
      <c r="U32">
        <f t="shared" si="22"/>
        <v>2</v>
      </c>
      <c r="V32">
        <f t="shared" si="23"/>
        <v>3</v>
      </c>
      <c r="W32">
        <f t="shared" si="24"/>
        <v>2</v>
      </c>
      <c r="X32">
        <f t="shared" si="9"/>
        <v>1</v>
      </c>
      <c r="Y32">
        <f t="shared" si="25"/>
        <v>3</v>
      </c>
      <c r="Z32">
        <f t="shared" si="26"/>
        <v>1</v>
      </c>
      <c r="AA32">
        <f t="shared" si="27"/>
        <v>4</v>
      </c>
      <c r="AB32">
        <f t="shared" si="28"/>
        <v>2.2566999999999999</v>
      </c>
      <c r="AC32">
        <f t="shared" si="29"/>
        <v>2</v>
      </c>
      <c r="AD32" t="str">
        <f t="shared" si="30"/>
        <v>Moderatly Suitable</v>
      </c>
      <c r="AE32" s="15">
        <f t="shared" si="31"/>
        <v>0.28199999999999997</v>
      </c>
      <c r="AF32" t="str">
        <f t="shared" si="16"/>
        <v>Low</v>
      </c>
    </row>
    <row r="33" spans="1:32" x14ac:dyDescent="0.25">
      <c r="A33" t="str">
        <f>INDEX(Aquifer!A:A,MATCH(B33,Aquifer!C:C,0))</f>
        <v>bihar</v>
      </c>
      <c r="B33" s="19" t="s">
        <v>248</v>
      </c>
      <c r="C33" s="13">
        <v>4.88</v>
      </c>
      <c r="D33" s="7">
        <f>INDEX(Aquifer!L:L,MATCH(B33,Aquifer!C:C,0))*100</f>
        <v>123.29374566206523</v>
      </c>
      <c r="E33" s="7">
        <v>89.7</v>
      </c>
      <c r="F33" s="7">
        <v>59.320526919207282</v>
      </c>
      <c r="G33" s="8">
        <v>7.0000000000000009</v>
      </c>
      <c r="H33" s="8">
        <f>INDEX(Aquifer!H:H,MATCH(B33,Aquifer!C:C,0))</f>
        <v>43.27</v>
      </c>
      <c r="I33" s="8">
        <f>INDEX(surface_water_body!E:E,MATCH(B33,surface_water_body!A:A,0))</f>
        <v>32.221858338242996</v>
      </c>
      <c r="J33" s="8">
        <f>INDEX(Aquifer!J:J,MATCH(B33,Aquifer!C:C,0))*100</f>
        <v>41.407609650173235</v>
      </c>
      <c r="K33" s="7">
        <f>(INDEX(Tariff!D:D,MATCH(Adaptation!A33,Tariff!A:A,0)))*100</f>
        <v>0</v>
      </c>
      <c r="L33" s="1">
        <v>58.53</v>
      </c>
      <c r="M33" s="8">
        <v>4.8</v>
      </c>
      <c r="N33" s="1">
        <v>96.649999999999991</v>
      </c>
      <c r="P33">
        <f t="shared" si="17"/>
        <v>3</v>
      </c>
      <c r="Q33">
        <f t="shared" si="18"/>
        <v>1</v>
      </c>
      <c r="R33">
        <f t="shared" si="19"/>
        <v>4</v>
      </c>
      <c r="S33">
        <f t="shared" si="20"/>
        <v>3</v>
      </c>
      <c r="T33">
        <f t="shared" si="21"/>
        <v>1</v>
      </c>
      <c r="U33">
        <f t="shared" si="22"/>
        <v>1</v>
      </c>
      <c r="V33">
        <f t="shared" si="23"/>
        <v>2</v>
      </c>
      <c r="W33">
        <f t="shared" si="24"/>
        <v>4</v>
      </c>
      <c r="X33">
        <f t="shared" si="9"/>
        <v>4</v>
      </c>
      <c r="Y33">
        <f t="shared" si="25"/>
        <v>3</v>
      </c>
      <c r="Z33">
        <f t="shared" si="26"/>
        <v>1</v>
      </c>
      <c r="AA33">
        <f t="shared" si="27"/>
        <v>4</v>
      </c>
      <c r="AB33">
        <f t="shared" si="28"/>
        <v>2.5899000000000001</v>
      </c>
      <c r="AC33">
        <f t="shared" si="29"/>
        <v>3</v>
      </c>
      <c r="AD33" t="str">
        <f t="shared" si="30"/>
        <v>Highly Suitable</v>
      </c>
      <c r="AE33" s="15">
        <f t="shared" si="31"/>
        <v>0.498</v>
      </c>
      <c r="AF33" t="str">
        <f t="shared" si="16"/>
        <v>Moderate</v>
      </c>
    </row>
    <row r="34" spans="1:32" x14ac:dyDescent="0.25">
      <c r="A34" t="str">
        <f>INDEX(Aquifer!A:A,MATCH(B34,Aquifer!C:C,0))</f>
        <v>madhya pradesh</v>
      </c>
      <c r="B34" s="19" t="s">
        <v>470</v>
      </c>
      <c r="C34" s="13">
        <v>5.2</v>
      </c>
      <c r="D34" s="7">
        <f>INDEX(Aquifer!L:L,MATCH(B34,Aquifer!C:C,0))*100</f>
        <v>197.83661355826305</v>
      </c>
      <c r="E34" s="7">
        <v>45.6</v>
      </c>
      <c r="F34" s="7">
        <v>70.116819206181304</v>
      </c>
      <c r="G34" s="8">
        <v>90</v>
      </c>
      <c r="H34" s="8">
        <f>INDEX(Aquifer!H:H,MATCH(B34,Aquifer!C:C,0))</f>
        <v>63.02</v>
      </c>
      <c r="I34" s="8">
        <f>INDEX(surface_water_body!E:E,MATCH(B34,surface_water_body!A:A,0))</f>
        <v>4.4624710689091085</v>
      </c>
      <c r="J34" s="8">
        <f>INDEX(Aquifer!J:J,MATCH(B34,Aquifer!C:C,0))*100</f>
        <v>65.746671972682577</v>
      </c>
      <c r="K34" s="7">
        <f>(INDEX(Tariff!D:D,MATCH(Adaptation!A34,Tariff!A:A,0)))*100</f>
        <v>459.99999999999994</v>
      </c>
      <c r="L34" s="1">
        <v>60.8</v>
      </c>
      <c r="M34" s="8">
        <v>8.6</v>
      </c>
      <c r="N34" s="1">
        <v>63.87</v>
      </c>
      <c r="P34">
        <f t="shared" si="17"/>
        <v>3</v>
      </c>
      <c r="Q34">
        <f t="shared" si="18"/>
        <v>3</v>
      </c>
      <c r="R34">
        <f t="shared" si="19"/>
        <v>2</v>
      </c>
      <c r="S34">
        <f t="shared" si="20"/>
        <v>4</v>
      </c>
      <c r="T34">
        <f t="shared" si="21"/>
        <v>4</v>
      </c>
      <c r="U34">
        <f t="shared" si="22"/>
        <v>2</v>
      </c>
      <c r="V34">
        <f t="shared" si="23"/>
        <v>3</v>
      </c>
      <c r="W34">
        <f t="shared" si="24"/>
        <v>3</v>
      </c>
      <c r="X34">
        <f t="shared" si="9"/>
        <v>1</v>
      </c>
      <c r="Y34">
        <f t="shared" si="25"/>
        <v>3</v>
      </c>
      <c r="Z34">
        <f t="shared" si="26"/>
        <v>2</v>
      </c>
      <c r="AA34">
        <f t="shared" si="27"/>
        <v>3</v>
      </c>
      <c r="AB34">
        <f t="shared" si="28"/>
        <v>2.7641</v>
      </c>
      <c r="AC34">
        <f t="shared" si="29"/>
        <v>3</v>
      </c>
      <c r="AD34" t="str">
        <f t="shared" si="30"/>
        <v>Highly Suitable</v>
      </c>
      <c r="AE34" s="15">
        <f t="shared" si="31"/>
        <v>0.63900000000000001</v>
      </c>
      <c r="AF34" t="str">
        <f t="shared" si="16"/>
        <v>High</v>
      </c>
    </row>
    <row r="35" spans="1:32" x14ac:dyDescent="0.25">
      <c r="A35" t="str">
        <f>INDEX(Aquifer!A:A,MATCH(B35,Aquifer!C:C,0))</f>
        <v>uttar pradesh</v>
      </c>
      <c r="B35" s="19" t="s">
        <v>399</v>
      </c>
      <c r="C35" s="13">
        <v>4.93</v>
      </c>
      <c r="D35" s="7">
        <f>INDEX(Aquifer!L:L,MATCH(B35,Aquifer!C:C,0))*100</f>
        <v>172.73326030122385</v>
      </c>
      <c r="E35" s="7">
        <v>85.7</v>
      </c>
      <c r="F35" s="7">
        <v>79.425137183172183</v>
      </c>
      <c r="G35" s="8">
        <v>38</v>
      </c>
      <c r="H35" s="8">
        <f>INDEX(Aquifer!H:H,MATCH(B35,Aquifer!C:C,0))</f>
        <v>56.12</v>
      </c>
      <c r="I35" s="8">
        <f>INDEX(surface_water_body!E:E,MATCH(B35,surface_water_body!A:A,0))</f>
        <v>8.3188199919418704</v>
      </c>
      <c r="J35" s="8">
        <f>INDEX(Aquifer!J:J,MATCH(B35,Aquifer!C:C,0))*100</f>
        <v>72.185459379214649</v>
      </c>
      <c r="K35" s="7">
        <f>(INDEX(Tariff!D:D,MATCH(Adaptation!A35,Tariff!A:A,0)))*100</f>
        <v>465.00000000000006</v>
      </c>
      <c r="L35" s="1">
        <v>57.53</v>
      </c>
      <c r="M35" s="8">
        <v>7.8</v>
      </c>
      <c r="N35" s="1">
        <v>92.933984009999989</v>
      </c>
      <c r="P35">
        <f t="shared" si="17"/>
        <v>3</v>
      </c>
      <c r="Q35">
        <f t="shared" si="18"/>
        <v>2</v>
      </c>
      <c r="R35">
        <f t="shared" si="19"/>
        <v>4</v>
      </c>
      <c r="S35">
        <f t="shared" si="20"/>
        <v>4</v>
      </c>
      <c r="T35">
        <f t="shared" si="21"/>
        <v>2</v>
      </c>
      <c r="U35">
        <f t="shared" si="22"/>
        <v>2</v>
      </c>
      <c r="V35">
        <f t="shared" si="23"/>
        <v>3</v>
      </c>
      <c r="W35">
        <f t="shared" si="24"/>
        <v>4</v>
      </c>
      <c r="X35">
        <f t="shared" si="9"/>
        <v>1</v>
      </c>
      <c r="Y35">
        <f t="shared" si="25"/>
        <v>3</v>
      </c>
      <c r="Z35">
        <f t="shared" si="26"/>
        <v>2</v>
      </c>
      <c r="AA35">
        <f t="shared" si="27"/>
        <v>4</v>
      </c>
      <c r="AB35">
        <f t="shared" si="28"/>
        <v>2.8473999999999999</v>
      </c>
      <c r="AC35">
        <f t="shared" si="29"/>
        <v>3</v>
      </c>
      <c r="AD35" t="str">
        <f t="shared" si="30"/>
        <v>Highly Suitable</v>
      </c>
      <c r="AE35" s="15">
        <f t="shared" si="31"/>
        <v>0.70199999999999996</v>
      </c>
      <c r="AF35" t="str">
        <f t="shared" si="16"/>
        <v>High</v>
      </c>
    </row>
    <row r="36" spans="1:32" x14ac:dyDescent="0.25">
      <c r="A36" t="str">
        <f>INDEX(Aquifer!A:A,MATCH(B36,Aquifer!C:C,0))</f>
        <v>bihar</v>
      </c>
      <c r="B36" s="19" t="s">
        <v>239</v>
      </c>
      <c r="C36" s="12">
        <v>4.9845006842766999</v>
      </c>
      <c r="D36" s="7">
        <f>INDEX(Aquifer!L:L,MATCH(B36,Aquifer!C:C,0))*100</f>
        <v>148.85861711236245</v>
      </c>
      <c r="E36" s="7">
        <v>0</v>
      </c>
      <c r="F36" s="7">
        <v>57.322750119820142</v>
      </c>
      <c r="G36" s="8">
        <v>3</v>
      </c>
      <c r="H36" s="8">
        <f>INDEX(Aquifer!H:H,MATCH(B36,Aquifer!C:C,0))</f>
        <v>25.13</v>
      </c>
      <c r="I36" s="8">
        <f>INDEX(surface_water_body!E:E,MATCH(B36,surface_water_body!A:A,0))</f>
        <v>17.17009051657422</v>
      </c>
      <c r="J36" s="8">
        <f>INDEX(Aquifer!J:J,MATCH(B36,Aquifer!C:C,0))*100</f>
        <v>66.888982488462503</v>
      </c>
      <c r="K36" s="7">
        <f>(INDEX(Tariff!D:D,MATCH(Adaptation!A36,Tariff!A:A,0)))*100</f>
        <v>155</v>
      </c>
      <c r="L36" s="1">
        <v>37.82</v>
      </c>
      <c r="M36" s="8">
        <v>6.3</v>
      </c>
      <c r="N36" s="1">
        <v>94.47999999999999</v>
      </c>
      <c r="P36">
        <f t="shared" si="17"/>
        <v>3</v>
      </c>
      <c r="Q36">
        <f t="shared" si="18"/>
        <v>2</v>
      </c>
      <c r="R36">
        <f t="shared" si="19"/>
        <v>1</v>
      </c>
      <c r="S36">
        <f t="shared" si="20"/>
        <v>3</v>
      </c>
      <c r="T36">
        <f t="shared" si="21"/>
        <v>1</v>
      </c>
      <c r="U36">
        <f t="shared" si="22"/>
        <v>1</v>
      </c>
      <c r="V36">
        <f t="shared" si="23"/>
        <v>3</v>
      </c>
      <c r="W36">
        <f t="shared" si="24"/>
        <v>4</v>
      </c>
      <c r="X36">
        <f t="shared" si="9"/>
        <v>2</v>
      </c>
      <c r="Y36">
        <f t="shared" si="25"/>
        <v>2</v>
      </c>
      <c r="Z36">
        <f t="shared" si="26"/>
        <v>2</v>
      </c>
      <c r="AA36">
        <f t="shared" si="27"/>
        <v>4</v>
      </c>
      <c r="AB36">
        <f t="shared" si="28"/>
        <v>2.3476000000000004</v>
      </c>
      <c r="AC36">
        <f t="shared" si="29"/>
        <v>2</v>
      </c>
      <c r="AD36" t="str">
        <f t="shared" si="30"/>
        <v>Moderatly Suitable</v>
      </c>
      <c r="AE36" s="15">
        <f t="shared" si="31"/>
        <v>0.35699999999999998</v>
      </c>
      <c r="AF36" t="str">
        <f t="shared" si="16"/>
        <v>Low</v>
      </c>
    </row>
    <row r="37" spans="1:32" x14ac:dyDescent="0.25">
      <c r="A37" t="str">
        <f>INDEX(Aquifer!A:A,MATCH(B37,Aquifer!C:C,0))</f>
        <v>maharashtra</v>
      </c>
      <c r="B37" s="19" t="s">
        <v>64</v>
      </c>
      <c r="C37" s="12">
        <v>5.3441989361043003</v>
      </c>
      <c r="D37" s="7">
        <f>INDEX(Aquifer!L:L,MATCH(B37,Aquifer!C:C,0))*100</f>
        <v>148.85861711236245</v>
      </c>
      <c r="E37" s="7">
        <v>0</v>
      </c>
      <c r="F37" s="7">
        <v>72.054326188705701</v>
      </c>
      <c r="G37" s="8">
        <v>99</v>
      </c>
      <c r="H37" s="8">
        <f>INDEX(Aquifer!H:H,MATCH(B37,Aquifer!C:C,0))</f>
        <v>71.64</v>
      </c>
      <c r="I37" s="8">
        <f>INDEX(surface_water_body!E:E,MATCH(B37,surface_water_body!A:A,0))</f>
        <v>3.3637260079174323</v>
      </c>
      <c r="J37" s="8">
        <f>INDEX(Aquifer!J:J,MATCH(B37,Aquifer!C:C,0))*100</f>
        <v>66.888982488462503</v>
      </c>
      <c r="K37" s="7">
        <f>(INDEX(Tariff!D:D,MATCH(Adaptation!A37,Tariff!A:A,0)))*100</f>
        <v>465.00000000000006</v>
      </c>
      <c r="L37" s="1">
        <v>94.54</v>
      </c>
      <c r="M37" s="8">
        <v>10.64</v>
      </c>
      <c r="N37" s="1">
        <v>81.8</v>
      </c>
      <c r="P37">
        <f t="shared" si="17"/>
        <v>4</v>
      </c>
      <c r="Q37">
        <f t="shared" si="18"/>
        <v>2</v>
      </c>
      <c r="R37">
        <f t="shared" si="19"/>
        <v>1</v>
      </c>
      <c r="S37">
        <f t="shared" si="20"/>
        <v>4</v>
      </c>
      <c r="T37">
        <f t="shared" si="21"/>
        <v>4</v>
      </c>
      <c r="U37">
        <f t="shared" si="22"/>
        <v>3</v>
      </c>
      <c r="V37">
        <f t="shared" si="23"/>
        <v>3</v>
      </c>
      <c r="W37">
        <f t="shared" si="24"/>
        <v>3</v>
      </c>
      <c r="X37">
        <f t="shared" si="9"/>
        <v>1</v>
      </c>
      <c r="Y37">
        <f t="shared" si="25"/>
        <v>4</v>
      </c>
      <c r="Z37">
        <f t="shared" si="26"/>
        <v>3</v>
      </c>
      <c r="AA37">
        <f t="shared" si="27"/>
        <v>4</v>
      </c>
      <c r="AB37">
        <f t="shared" si="28"/>
        <v>3.0216000000000003</v>
      </c>
      <c r="AC37">
        <f t="shared" si="29"/>
        <v>3</v>
      </c>
      <c r="AD37" t="str">
        <f t="shared" si="30"/>
        <v>Highly Suitable</v>
      </c>
      <c r="AE37" s="15">
        <f t="shared" si="31"/>
        <v>0.86599999999999999</v>
      </c>
      <c r="AF37" t="str">
        <f t="shared" si="16"/>
        <v>Very High</v>
      </c>
    </row>
    <row r="38" spans="1:32" x14ac:dyDescent="0.25">
      <c r="A38" t="str">
        <f>INDEX(Aquifer!A:A,MATCH(B38,Aquifer!C:C,0))</f>
        <v>uttar pradesh</v>
      </c>
      <c r="B38" s="19" t="s">
        <v>543</v>
      </c>
      <c r="C38" s="12">
        <v>4.8155429754879</v>
      </c>
      <c r="D38" s="7">
        <f>INDEX(Aquifer!L:L,MATCH(B38,Aquifer!C:C,0))*100</f>
        <v>179.72647130562041</v>
      </c>
      <c r="E38" s="7">
        <v>96.5</v>
      </c>
      <c r="F38" s="7">
        <v>75.919855862113877</v>
      </c>
      <c r="G38" s="8">
        <v>18</v>
      </c>
      <c r="H38" s="8">
        <f>INDEX(Aquifer!H:H,MATCH(B38,Aquifer!C:C,0))</f>
        <v>61.14</v>
      </c>
      <c r="I38" s="8">
        <f>INDEX(surface_water_body!E:E,MATCH(B38,surface_water_body!A:A,0))</f>
        <v>0.6572241291674884</v>
      </c>
      <c r="J38" s="8">
        <f>INDEX(Aquifer!J:J,MATCH(B38,Aquifer!C:C,0))*100</f>
        <v>67.677063043262947</v>
      </c>
      <c r="K38" s="7">
        <f>(INDEX(Tariff!D:D,MATCH(Adaptation!A38,Tariff!A:A,0)))*100</f>
        <v>465.00000000000006</v>
      </c>
      <c r="L38" s="1">
        <v>81.77</v>
      </c>
      <c r="M38" s="8">
        <v>5.98</v>
      </c>
      <c r="N38" s="1">
        <v>96.205264683999999</v>
      </c>
      <c r="P38">
        <f t="shared" si="17"/>
        <v>3</v>
      </c>
      <c r="Q38">
        <f t="shared" si="18"/>
        <v>2</v>
      </c>
      <c r="R38">
        <f t="shared" si="19"/>
        <v>4</v>
      </c>
      <c r="S38">
        <f t="shared" si="20"/>
        <v>4</v>
      </c>
      <c r="T38">
        <f t="shared" si="21"/>
        <v>1</v>
      </c>
      <c r="U38">
        <f t="shared" si="22"/>
        <v>2</v>
      </c>
      <c r="V38">
        <f t="shared" si="23"/>
        <v>3</v>
      </c>
      <c r="W38">
        <f t="shared" si="24"/>
        <v>1</v>
      </c>
      <c r="X38">
        <f t="shared" si="9"/>
        <v>1</v>
      </c>
      <c r="Y38">
        <f t="shared" si="25"/>
        <v>4</v>
      </c>
      <c r="Z38">
        <f t="shared" si="26"/>
        <v>2</v>
      </c>
      <c r="AA38">
        <f t="shared" si="27"/>
        <v>4</v>
      </c>
      <c r="AB38">
        <f t="shared" si="28"/>
        <v>2.5975000000000001</v>
      </c>
      <c r="AC38">
        <f t="shared" si="29"/>
        <v>3</v>
      </c>
      <c r="AD38" t="str">
        <f t="shared" si="30"/>
        <v>Highly Suitable</v>
      </c>
      <c r="AE38" s="15">
        <f t="shared" si="31"/>
        <v>0.51900000000000002</v>
      </c>
      <c r="AF38" t="str">
        <f t="shared" si="16"/>
        <v>Moderate</v>
      </c>
    </row>
    <row r="39" spans="1:32" x14ac:dyDescent="0.25">
      <c r="A39" t="str">
        <f>INDEX(Aquifer!A:A,MATCH(B39,Aquifer!C:C,0))</f>
        <v>jammu and kashmir</v>
      </c>
      <c r="B39" s="19" t="s">
        <v>400</v>
      </c>
      <c r="C39" s="12">
        <v>4.4435643192659002</v>
      </c>
      <c r="D39" s="7">
        <f>INDEX(Aquifer!L:L,MATCH(B39,Aquifer!C:C,0))*100</f>
        <v>144.87135432326789</v>
      </c>
      <c r="E39" s="7">
        <v>70.8</v>
      </c>
      <c r="F39" s="7">
        <v>44.375087670079957</v>
      </c>
      <c r="G39" s="8">
        <v>0</v>
      </c>
      <c r="H39" s="8">
        <f>INDEX(Aquifer!H:H,MATCH(B39,Aquifer!C:C,0))</f>
        <v>20.87</v>
      </c>
      <c r="I39" s="8">
        <f>INDEX(surface_water_body!E:E,MATCH(B39,surface_water_body!A:A,0))</f>
        <v>0</v>
      </c>
      <c r="J39" s="8">
        <f>INDEX(Aquifer!J:J,MATCH(B39,Aquifer!C:C,0))*100</f>
        <v>59.842944722197231</v>
      </c>
      <c r="K39" s="7">
        <f>(INDEX(Tariff!D:D,MATCH(Adaptation!A39,Tariff!A:A,0)))*100</f>
        <v>465.00000000000006</v>
      </c>
      <c r="L39" s="1">
        <v>3.11</v>
      </c>
      <c r="M39" s="8">
        <v>5.6</v>
      </c>
      <c r="N39" s="1">
        <v>97.87</v>
      </c>
      <c r="P39">
        <f t="shared" si="17"/>
        <v>2</v>
      </c>
      <c r="Q39">
        <f t="shared" si="18"/>
        <v>2</v>
      </c>
      <c r="R39">
        <f t="shared" si="19"/>
        <v>3</v>
      </c>
      <c r="S39">
        <f t="shared" si="20"/>
        <v>2</v>
      </c>
      <c r="T39">
        <f t="shared" si="21"/>
        <v>1</v>
      </c>
      <c r="U39">
        <f t="shared" si="22"/>
        <v>1</v>
      </c>
      <c r="V39">
        <f t="shared" si="23"/>
        <v>3</v>
      </c>
      <c r="W39">
        <f t="shared" si="24"/>
        <v>1</v>
      </c>
      <c r="X39">
        <f t="shared" si="9"/>
        <v>1</v>
      </c>
      <c r="Y39">
        <f t="shared" si="25"/>
        <v>1</v>
      </c>
      <c r="Z39">
        <f t="shared" si="26"/>
        <v>2</v>
      </c>
      <c r="AA39">
        <f t="shared" si="27"/>
        <v>4</v>
      </c>
      <c r="AB39">
        <f t="shared" si="28"/>
        <v>1.9310999999999998</v>
      </c>
      <c r="AC39">
        <f t="shared" si="29"/>
        <v>2</v>
      </c>
      <c r="AD39" t="str">
        <f t="shared" si="30"/>
        <v>Moderatly Suitable</v>
      </c>
      <c r="AE39" s="15">
        <f t="shared" si="31"/>
        <v>0.16400000000000001</v>
      </c>
      <c r="AF39" t="str">
        <f t="shared" si="16"/>
        <v>Very Low</v>
      </c>
    </row>
    <row r="40" spans="1:32" x14ac:dyDescent="0.25">
      <c r="A40" t="str">
        <f>INDEX(Aquifer!A:A,MATCH(B40,Aquifer!C:C,0))</f>
        <v>karnataka</v>
      </c>
      <c r="B40" s="19" t="s">
        <v>55</v>
      </c>
      <c r="C40" s="13">
        <v>5.43</v>
      </c>
      <c r="D40" s="7">
        <f>INDEX(Aquifer!L:L,MATCH(B40,Aquifer!C:C,0))*100</f>
        <v>133.37369570061904</v>
      </c>
      <c r="E40" s="7">
        <v>49.3</v>
      </c>
      <c r="F40" s="7">
        <v>74.895846645367399</v>
      </c>
      <c r="G40" s="8">
        <v>15</v>
      </c>
      <c r="H40" s="8">
        <f>INDEX(Aquifer!H:H,MATCH(B40,Aquifer!C:C,0))</f>
        <v>81.72</v>
      </c>
      <c r="I40" s="8">
        <f>INDEX(surface_water_body!E:E,MATCH(B40,surface_water_body!A:A,0))</f>
        <v>8.8332295075232916E-4</v>
      </c>
      <c r="J40" s="8">
        <f>INDEX(Aquifer!J:J,MATCH(B40,Aquifer!C:C,0))*100</f>
        <v>76.96019135589799</v>
      </c>
      <c r="K40" s="7">
        <f>(INDEX(Tariff!D:D,MATCH(Adaptation!A40,Tariff!A:A,0)))*100</f>
        <v>0</v>
      </c>
      <c r="L40" s="1">
        <v>52.22</v>
      </c>
      <c r="M40" s="8">
        <v>7.9</v>
      </c>
      <c r="N40" s="1">
        <v>69.77000000000001</v>
      </c>
      <c r="P40">
        <f t="shared" si="17"/>
        <v>4</v>
      </c>
      <c r="Q40">
        <f t="shared" si="18"/>
        <v>1</v>
      </c>
      <c r="R40">
        <f t="shared" si="19"/>
        <v>2</v>
      </c>
      <c r="S40">
        <f t="shared" si="20"/>
        <v>4</v>
      </c>
      <c r="T40">
        <f t="shared" si="21"/>
        <v>1</v>
      </c>
      <c r="U40">
        <f t="shared" si="22"/>
        <v>3</v>
      </c>
      <c r="V40">
        <f t="shared" si="23"/>
        <v>4</v>
      </c>
      <c r="W40">
        <f t="shared" si="24"/>
        <v>1</v>
      </c>
      <c r="X40">
        <f t="shared" si="9"/>
        <v>4</v>
      </c>
      <c r="Y40">
        <f t="shared" si="25"/>
        <v>3</v>
      </c>
      <c r="Z40">
        <f t="shared" si="26"/>
        <v>2</v>
      </c>
      <c r="AA40">
        <f t="shared" si="27"/>
        <v>3</v>
      </c>
      <c r="AB40">
        <f t="shared" si="28"/>
        <v>2.6807999999999996</v>
      </c>
      <c r="AC40">
        <f t="shared" si="29"/>
        <v>3</v>
      </c>
      <c r="AD40" t="str">
        <f t="shared" si="30"/>
        <v>Highly Suitable</v>
      </c>
      <c r="AE40" s="15">
        <f t="shared" si="31"/>
        <v>0.56499999999999995</v>
      </c>
      <c r="AF40" t="str">
        <f t="shared" si="16"/>
        <v>Moderate</v>
      </c>
    </row>
    <row r="41" spans="1:32" x14ac:dyDescent="0.25">
      <c r="A41" t="str">
        <f>INDEX(Aquifer!A:A,MATCH(B41,Aquifer!C:C,0))</f>
        <v>uttarakhand</v>
      </c>
      <c r="B41" s="19" t="s">
        <v>504</v>
      </c>
      <c r="C41" s="13">
        <v>4.9000000000000004</v>
      </c>
      <c r="D41" s="7">
        <f>INDEX(Aquifer!L:L,MATCH(B41,Aquifer!C:C,0))*100</f>
        <v>176.56057592118972</v>
      </c>
      <c r="E41" s="7">
        <v>0</v>
      </c>
      <c r="F41" s="7">
        <v>44.964130196422417</v>
      </c>
      <c r="G41" s="8">
        <v>0</v>
      </c>
      <c r="H41" s="8">
        <f>INDEX(Aquifer!H:H,MATCH(B41,Aquifer!C:C,0))</f>
        <v>0</v>
      </c>
      <c r="I41" s="8">
        <f>INDEX(surface_water_body!E:E,MATCH(B41,surface_water_body!A:A,0))</f>
        <v>8.025493860975183E-2</v>
      </c>
      <c r="J41" s="8">
        <f>INDEX(Aquifer!J:J,MATCH(B41,Aquifer!C:C,0))*100</f>
        <v>10.155746457465536</v>
      </c>
      <c r="K41" s="7">
        <f>(INDEX(Tariff!D:D,MATCH(Adaptation!A41,Tariff!A:A,0)))*100</f>
        <v>515</v>
      </c>
      <c r="L41" s="1">
        <v>0</v>
      </c>
      <c r="M41" s="8">
        <v>19.341682191265328</v>
      </c>
      <c r="N41" s="1">
        <v>99.623276865000008</v>
      </c>
      <c r="P41">
        <f t="shared" si="17"/>
        <v>3</v>
      </c>
      <c r="Q41">
        <f t="shared" si="18"/>
        <v>2</v>
      </c>
      <c r="R41">
        <f t="shared" si="19"/>
        <v>1</v>
      </c>
      <c r="S41">
        <f t="shared" si="20"/>
        <v>2</v>
      </c>
      <c r="T41">
        <f t="shared" si="21"/>
        <v>1</v>
      </c>
      <c r="U41">
        <f t="shared" si="22"/>
        <v>1</v>
      </c>
      <c r="V41">
        <f t="shared" si="23"/>
        <v>1</v>
      </c>
      <c r="W41">
        <f t="shared" si="24"/>
        <v>1</v>
      </c>
      <c r="X41">
        <f t="shared" si="9"/>
        <v>1</v>
      </c>
      <c r="Y41">
        <f t="shared" si="25"/>
        <v>1</v>
      </c>
      <c r="Z41">
        <f t="shared" si="26"/>
        <v>3</v>
      </c>
      <c r="AA41">
        <f t="shared" si="27"/>
        <v>4</v>
      </c>
      <c r="AB41">
        <f t="shared" si="28"/>
        <v>1.7721</v>
      </c>
      <c r="AC41">
        <f t="shared" si="29"/>
        <v>2</v>
      </c>
      <c r="AD41" t="str">
        <f t="shared" si="30"/>
        <v>Moderatly Suitable</v>
      </c>
      <c r="AE41" s="15">
        <f t="shared" si="31"/>
        <v>0.10100000000000001</v>
      </c>
      <c r="AF41" t="str">
        <f t="shared" si="16"/>
        <v>Very Low</v>
      </c>
    </row>
    <row r="42" spans="1:32" x14ac:dyDescent="0.25">
      <c r="A42" t="str">
        <f>INDEX(Aquifer!A:A,MATCH(B42,Aquifer!C:C,0))</f>
        <v>uttar pradesh</v>
      </c>
      <c r="B42" s="19" t="s">
        <v>560</v>
      </c>
      <c r="C42" s="13">
        <v>4.79</v>
      </c>
      <c r="D42" s="7">
        <f>INDEX(Aquifer!L:L,MATCH(B42,Aquifer!C:C,0))*100</f>
        <v>160.43532026070869</v>
      </c>
      <c r="E42" s="7">
        <v>100</v>
      </c>
      <c r="F42" s="7">
        <v>76.9142073298013</v>
      </c>
      <c r="G42" s="8">
        <v>16</v>
      </c>
      <c r="H42" s="8">
        <f>INDEX(Aquifer!H:H,MATCH(B42,Aquifer!C:C,0))</f>
        <v>97.12</v>
      </c>
      <c r="I42" s="8">
        <f>INDEX(surface_water_body!E:E,MATCH(B42,surface_water_body!A:A,0))</f>
        <v>0.53795198716991866</v>
      </c>
      <c r="J42" s="8">
        <f>INDEX(Aquifer!J:J,MATCH(B42,Aquifer!C:C,0))*100</f>
        <v>79.678922530985389</v>
      </c>
      <c r="K42" s="7">
        <f>(INDEX(Tariff!D:D,MATCH(Adaptation!A42,Tariff!A:A,0)))*100</f>
        <v>150</v>
      </c>
      <c r="L42" s="1">
        <v>88.53</v>
      </c>
      <c r="M42" s="8">
        <v>22</v>
      </c>
      <c r="N42" s="1">
        <v>86.967387000000002</v>
      </c>
      <c r="P42">
        <f t="shared" si="17"/>
        <v>3</v>
      </c>
      <c r="Q42">
        <f t="shared" si="18"/>
        <v>2</v>
      </c>
      <c r="R42">
        <f t="shared" si="19"/>
        <v>4</v>
      </c>
      <c r="S42">
        <f t="shared" si="20"/>
        <v>4</v>
      </c>
      <c r="T42">
        <f t="shared" si="21"/>
        <v>1</v>
      </c>
      <c r="U42">
        <f t="shared" si="22"/>
        <v>3</v>
      </c>
      <c r="V42">
        <f t="shared" si="23"/>
        <v>4</v>
      </c>
      <c r="W42">
        <f t="shared" si="24"/>
        <v>1</v>
      </c>
      <c r="X42">
        <f t="shared" si="9"/>
        <v>2</v>
      </c>
      <c r="Y42">
        <f t="shared" si="25"/>
        <v>4</v>
      </c>
      <c r="Z42">
        <f t="shared" si="26"/>
        <v>4</v>
      </c>
      <c r="AA42">
        <f t="shared" si="27"/>
        <v>4</v>
      </c>
      <c r="AB42">
        <f t="shared" si="28"/>
        <v>3.0291999999999999</v>
      </c>
      <c r="AC42">
        <f t="shared" si="29"/>
        <v>3</v>
      </c>
      <c r="AD42" t="str">
        <f t="shared" si="30"/>
        <v>Highly Suitable</v>
      </c>
      <c r="AE42" s="15">
        <f t="shared" si="31"/>
        <v>0.88600000000000001</v>
      </c>
      <c r="AF42" t="str">
        <f t="shared" si="16"/>
        <v>Very High</v>
      </c>
    </row>
    <row r="43" spans="1:32" x14ac:dyDescent="0.25">
      <c r="A43" t="str">
        <f>INDEX(Aquifer!A:A,MATCH(B43,Aquifer!C:C,0))</f>
        <v>uttar pradesh</v>
      </c>
      <c r="B43" s="19" t="s">
        <v>497</v>
      </c>
      <c r="C43" s="12">
        <v>4.7853310223414001</v>
      </c>
      <c r="D43" s="7">
        <f>INDEX(Aquifer!L:L,MATCH(B43,Aquifer!C:C,0))*100</f>
        <v>162.47381472534735</v>
      </c>
      <c r="E43" s="7">
        <v>51.8</v>
      </c>
      <c r="F43" s="7">
        <v>67.317790855590758</v>
      </c>
      <c r="G43" s="8">
        <v>82</v>
      </c>
      <c r="H43" s="8">
        <f>INDEX(Aquifer!H:H,MATCH(B43,Aquifer!C:C,0))</f>
        <v>59.99</v>
      </c>
      <c r="I43" s="8">
        <f>INDEX(surface_water_body!E:E,MATCH(B43,surface_water_body!A:A,0))</f>
        <v>0.32222619231238542</v>
      </c>
      <c r="J43" s="8">
        <f>INDEX(Aquifer!J:J,MATCH(B43,Aquifer!C:C,0))*100</f>
        <v>64.131942015627644</v>
      </c>
      <c r="K43" s="7">
        <f>(INDEX(Tariff!D:D,MATCH(Adaptation!A43,Tariff!A:A,0)))*100</f>
        <v>150</v>
      </c>
      <c r="L43" s="1">
        <v>47.69</v>
      </c>
      <c r="M43" s="8">
        <v>4</v>
      </c>
      <c r="N43" s="1">
        <v>95.417790819999993</v>
      </c>
      <c r="P43">
        <f t="shared" si="17"/>
        <v>3</v>
      </c>
      <c r="Q43">
        <f t="shared" si="18"/>
        <v>2</v>
      </c>
      <c r="R43">
        <f t="shared" si="19"/>
        <v>3</v>
      </c>
      <c r="S43">
        <f t="shared" si="20"/>
        <v>3</v>
      </c>
      <c r="T43">
        <f t="shared" si="21"/>
        <v>4</v>
      </c>
      <c r="U43">
        <f t="shared" si="22"/>
        <v>2</v>
      </c>
      <c r="V43">
        <f t="shared" si="23"/>
        <v>3</v>
      </c>
      <c r="W43">
        <f t="shared" si="24"/>
        <v>1</v>
      </c>
      <c r="X43">
        <f t="shared" si="9"/>
        <v>2</v>
      </c>
      <c r="Y43">
        <f t="shared" si="25"/>
        <v>2</v>
      </c>
      <c r="Z43">
        <f t="shared" si="26"/>
        <v>1</v>
      </c>
      <c r="AA43">
        <f t="shared" si="27"/>
        <v>4</v>
      </c>
      <c r="AB43">
        <f t="shared" si="28"/>
        <v>2.5066000000000002</v>
      </c>
      <c r="AC43">
        <f t="shared" si="29"/>
        <v>3</v>
      </c>
      <c r="AD43" t="str">
        <f t="shared" si="30"/>
        <v>Highly Suitable</v>
      </c>
      <c r="AE43" s="15">
        <f t="shared" si="31"/>
        <v>0.432</v>
      </c>
      <c r="AF43" t="str">
        <f t="shared" si="16"/>
        <v>Moderate</v>
      </c>
    </row>
    <row r="44" spans="1:32" x14ac:dyDescent="0.25">
      <c r="A44" t="str">
        <f>INDEX(Aquifer!A:A,MATCH(B44,Aquifer!C:C,0))</f>
        <v>assam</v>
      </c>
      <c r="B44" s="19" t="s">
        <v>334</v>
      </c>
      <c r="C44" s="13">
        <v>4.3600000000000003</v>
      </c>
      <c r="D44" s="7">
        <f>INDEX(Aquifer!L:L,MATCH(B44,Aquifer!C:C,0))*100</f>
        <v>154.71991298267423</v>
      </c>
      <c r="E44" s="7">
        <v>10.7</v>
      </c>
      <c r="F44" s="7">
        <v>33.298113207547168</v>
      </c>
      <c r="G44" s="8">
        <v>1</v>
      </c>
      <c r="H44" s="8">
        <f>INDEX(Aquifer!H:H,MATCH(B44,Aquifer!C:C,0))</f>
        <v>3.23</v>
      </c>
      <c r="I44" s="8">
        <f>INDEX(surface_water_body!E:E,MATCH(B44,surface_water_body!A:A,0))</f>
        <v>0.18162989288969508</v>
      </c>
      <c r="J44" s="8">
        <f>INDEX(Aquifer!J:J,MATCH(B44,Aquifer!C:C,0))*100</f>
        <v>36.586722760054577</v>
      </c>
      <c r="K44" s="7">
        <f>(INDEX(Tariff!D:D,MATCH(Adaptation!A44,Tariff!A:A,0)))*100</f>
        <v>465.00000000000006</v>
      </c>
      <c r="L44" s="1">
        <v>72.3</v>
      </c>
      <c r="M44" s="8">
        <v>2.6</v>
      </c>
      <c r="N44" s="1">
        <v>82.72</v>
      </c>
      <c r="P44">
        <f t="shared" si="17"/>
        <v>2</v>
      </c>
      <c r="Q44">
        <f t="shared" si="18"/>
        <v>2</v>
      </c>
      <c r="R44">
        <f t="shared" si="19"/>
        <v>1</v>
      </c>
      <c r="S44">
        <f t="shared" si="20"/>
        <v>2</v>
      </c>
      <c r="T44">
        <f t="shared" si="21"/>
        <v>1</v>
      </c>
      <c r="U44">
        <f t="shared" si="22"/>
        <v>1</v>
      </c>
      <c r="V44">
        <f t="shared" si="23"/>
        <v>2</v>
      </c>
      <c r="W44">
        <f t="shared" si="24"/>
        <v>1</v>
      </c>
      <c r="X44">
        <f t="shared" si="9"/>
        <v>1</v>
      </c>
      <c r="Y44">
        <f t="shared" si="25"/>
        <v>3</v>
      </c>
      <c r="Z44">
        <f t="shared" si="26"/>
        <v>1</v>
      </c>
      <c r="AA44">
        <f t="shared" si="27"/>
        <v>4</v>
      </c>
      <c r="AB44">
        <f t="shared" si="28"/>
        <v>1.7568999999999999</v>
      </c>
      <c r="AC44">
        <f t="shared" si="29"/>
        <v>2</v>
      </c>
      <c r="AD44" t="str">
        <f t="shared" si="30"/>
        <v>Moderatly Suitable</v>
      </c>
      <c r="AE44" s="15">
        <f t="shared" si="31"/>
        <v>7.1999999999999995E-2</v>
      </c>
      <c r="AF44" t="str">
        <f t="shared" si="16"/>
        <v>Very Low</v>
      </c>
    </row>
    <row r="45" spans="1:32" x14ac:dyDescent="0.25">
      <c r="A45" t="str">
        <f>INDEX(Aquifer!A:A,MATCH(B45,Aquifer!C:C,0))</f>
        <v>madhya pradesh</v>
      </c>
      <c r="B45" s="19" t="s">
        <v>292</v>
      </c>
      <c r="C45" s="12">
        <v>5.2323638313901002</v>
      </c>
      <c r="D45" s="7">
        <f>INDEX(Aquifer!L:L,MATCH(B45,Aquifer!C:C,0))*100</f>
        <v>152.17775217743571</v>
      </c>
      <c r="E45" s="7">
        <v>51</v>
      </c>
      <c r="F45" s="7">
        <v>69.899519440803843</v>
      </c>
      <c r="G45" s="8">
        <v>95</v>
      </c>
      <c r="H45" s="8">
        <f>INDEX(Aquifer!H:H,MATCH(B45,Aquifer!C:C,0))</f>
        <v>23.5</v>
      </c>
      <c r="I45" s="8">
        <f>INDEX(surface_water_body!E:E,MATCH(B45,surface_water_body!A:A,0))</f>
        <v>0.60676561975406906</v>
      </c>
      <c r="J45" s="8">
        <f>INDEX(Aquifer!J:J,MATCH(B45,Aquifer!C:C,0))*100</f>
        <v>34.177176852352623</v>
      </c>
      <c r="K45" s="7">
        <f>(INDEX(Tariff!D:D,MATCH(Adaptation!A45,Tariff!A:A,0)))*100</f>
        <v>95</v>
      </c>
      <c r="L45" s="1">
        <v>15.989999999999998</v>
      </c>
      <c r="M45" s="8">
        <v>6.5</v>
      </c>
      <c r="N45" s="1">
        <v>89.81</v>
      </c>
      <c r="P45">
        <f t="shared" si="17"/>
        <v>3</v>
      </c>
      <c r="Q45">
        <f t="shared" si="18"/>
        <v>2</v>
      </c>
      <c r="R45">
        <f t="shared" si="19"/>
        <v>3</v>
      </c>
      <c r="S45">
        <f t="shared" si="20"/>
        <v>4</v>
      </c>
      <c r="T45">
        <f t="shared" si="21"/>
        <v>4</v>
      </c>
      <c r="U45">
        <f t="shared" si="22"/>
        <v>1</v>
      </c>
      <c r="V45">
        <f t="shared" si="23"/>
        <v>2</v>
      </c>
      <c r="W45">
        <f t="shared" si="24"/>
        <v>1</v>
      </c>
      <c r="X45">
        <f t="shared" si="9"/>
        <v>3</v>
      </c>
      <c r="Y45">
        <f t="shared" si="25"/>
        <v>1</v>
      </c>
      <c r="Z45">
        <f t="shared" si="26"/>
        <v>2</v>
      </c>
      <c r="AA45">
        <f t="shared" si="27"/>
        <v>4</v>
      </c>
      <c r="AB45">
        <f t="shared" si="28"/>
        <v>2.5142000000000002</v>
      </c>
      <c r="AC45">
        <f t="shared" si="29"/>
        <v>3</v>
      </c>
      <c r="AD45" t="str">
        <f t="shared" si="30"/>
        <v>Highly Suitable</v>
      </c>
      <c r="AE45" s="15">
        <f t="shared" si="31"/>
        <v>0.45200000000000001</v>
      </c>
      <c r="AF45" t="str">
        <f t="shared" si="16"/>
        <v>Moderate</v>
      </c>
    </row>
    <row r="46" spans="1:32" x14ac:dyDescent="0.25">
      <c r="A46" t="str">
        <f>INDEX(Aquifer!A:A,MATCH(B46,Aquifer!C:C,0))</f>
        <v>odisha</v>
      </c>
      <c r="B46" s="19" t="s">
        <v>42</v>
      </c>
      <c r="C46" s="12">
        <v>5.1384756765492003</v>
      </c>
      <c r="D46" s="7">
        <f>INDEX(Aquifer!L:L,MATCH(B46,Aquifer!C:C,0))*100</f>
        <v>113.38047220400162</v>
      </c>
      <c r="E46" s="7">
        <v>1.9</v>
      </c>
      <c r="F46" s="7">
        <v>46.697029461399268</v>
      </c>
      <c r="G46" s="8">
        <v>0</v>
      </c>
      <c r="H46" s="8">
        <f>INDEX(Aquifer!H:H,MATCH(B46,Aquifer!C:C,0))</f>
        <v>49.64</v>
      </c>
      <c r="I46" s="8">
        <f>INDEX(surface_water_body!E:E,MATCH(B46,surface_water_body!A:A,0))</f>
        <v>0.11970145959484567</v>
      </c>
      <c r="J46" s="8">
        <f>INDEX(Aquifer!J:J,MATCH(B46,Aquifer!C:C,0))*100</f>
        <v>49.627573878307693</v>
      </c>
      <c r="K46" s="7">
        <f>(INDEX(Tariff!D:D,MATCH(Adaptation!A46,Tariff!A:A,0)))*100</f>
        <v>95</v>
      </c>
      <c r="L46" s="1">
        <v>30.29</v>
      </c>
      <c r="M46" s="8">
        <v>3.98</v>
      </c>
      <c r="N46" s="1">
        <v>90.61999999999999</v>
      </c>
      <c r="P46">
        <f t="shared" si="17"/>
        <v>3</v>
      </c>
      <c r="Q46">
        <f t="shared" si="18"/>
        <v>1</v>
      </c>
      <c r="R46">
        <f t="shared" si="19"/>
        <v>1</v>
      </c>
      <c r="S46">
        <f t="shared" si="20"/>
        <v>2</v>
      </c>
      <c r="T46">
        <f t="shared" si="21"/>
        <v>1</v>
      </c>
      <c r="U46">
        <f t="shared" si="22"/>
        <v>1</v>
      </c>
      <c r="V46">
        <f t="shared" si="23"/>
        <v>2</v>
      </c>
      <c r="W46">
        <f t="shared" si="24"/>
        <v>1</v>
      </c>
      <c r="X46">
        <f t="shared" si="9"/>
        <v>3</v>
      </c>
      <c r="Y46">
        <f t="shared" si="25"/>
        <v>2</v>
      </c>
      <c r="Z46">
        <f t="shared" si="26"/>
        <v>1</v>
      </c>
      <c r="AA46">
        <f t="shared" si="27"/>
        <v>4</v>
      </c>
      <c r="AB46">
        <f t="shared" si="28"/>
        <v>1.8402000000000001</v>
      </c>
      <c r="AC46">
        <f t="shared" si="29"/>
        <v>2</v>
      </c>
      <c r="AD46" t="str">
        <f t="shared" si="30"/>
        <v>Moderatly Suitable</v>
      </c>
      <c r="AE46" s="15">
        <f t="shared" si="31"/>
        <v>0.115</v>
      </c>
      <c r="AF46" t="str">
        <f t="shared" si="16"/>
        <v>Very Low</v>
      </c>
    </row>
    <row r="47" spans="1:32" x14ac:dyDescent="0.25">
      <c r="A47" t="str">
        <f>INDEX(Aquifer!A:A,MATCH(B47,Aquifer!C:C,0))</f>
        <v>odisha</v>
      </c>
      <c r="B47" s="19" t="s">
        <v>432</v>
      </c>
      <c r="C47" s="12">
        <v>4.9219141768460997</v>
      </c>
      <c r="D47" s="7">
        <f>INDEX(Aquifer!L:L,MATCH(B47,Aquifer!C:C,0))*100</f>
        <v>121.29084395396241</v>
      </c>
      <c r="E47" s="7">
        <v>27.9</v>
      </c>
      <c r="F47" s="7">
        <v>28.71407810229244</v>
      </c>
      <c r="G47" s="8">
        <v>65</v>
      </c>
      <c r="H47" s="8">
        <f>INDEX(Aquifer!H:H,MATCH(B47,Aquifer!C:C,0))</f>
        <v>58.07</v>
      </c>
      <c r="I47" s="8">
        <f>INDEX(surface_water_body!E:E,MATCH(B47,surface_water_body!A:A,0))</f>
        <v>0.82830810091104468</v>
      </c>
      <c r="J47" s="8">
        <f>INDEX(Aquifer!J:J,MATCH(B47,Aquifer!C:C,0))*100</f>
        <v>55.579205144930022</v>
      </c>
      <c r="K47" s="7">
        <f>(INDEX(Tariff!D:D,MATCH(Adaptation!A47,Tariff!A:A,0)))*100</f>
        <v>155</v>
      </c>
      <c r="L47" s="1">
        <v>56.289999999999992</v>
      </c>
      <c r="M47" s="8">
        <v>3.8</v>
      </c>
      <c r="N47" s="1">
        <v>97.99</v>
      </c>
      <c r="P47">
        <f t="shared" si="17"/>
        <v>3</v>
      </c>
      <c r="Q47">
        <f t="shared" si="18"/>
        <v>1</v>
      </c>
      <c r="R47">
        <f t="shared" si="19"/>
        <v>2</v>
      </c>
      <c r="S47">
        <f t="shared" si="20"/>
        <v>2</v>
      </c>
      <c r="T47">
        <f t="shared" si="21"/>
        <v>3</v>
      </c>
      <c r="U47">
        <f t="shared" si="22"/>
        <v>2</v>
      </c>
      <c r="V47">
        <f t="shared" si="23"/>
        <v>3</v>
      </c>
      <c r="W47">
        <f t="shared" si="24"/>
        <v>1</v>
      </c>
      <c r="X47">
        <f t="shared" si="9"/>
        <v>2</v>
      </c>
      <c r="Y47">
        <f t="shared" si="25"/>
        <v>3</v>
      </c>
      <c r="Z47">
        <f t="shared" si="26"/>
        <v>1</v>
      </c>
      <c r="AA47">
        <f t="shared" si="27"/>
        <v>4</v>
      </c>
      <c r="AB47">
        <f t="shared" si="28"/>
        <v>2.2567000000000004</v>
      </c>
      <c r="AC47">
        <f t="shared" si="29"/>
        <v>2</v>
      </c>
      <c r="AD47" t="str">
        <f t="shared" si="30"/>
        <v>Moderatly Suitable</v>
      </c>
      <c r="AE47" s="15">
        <f t="shared" si="31"/>
        <v>0.30299999999999999</v>
      </c>
      <c r="AF47" t="str">
        <f t="shared" si="16"/>
        <v>Low</v>
      </c>
    </row>
    <row r="48" spans="1:32" x14ac:dyDescent="0.25">
      <c r="A48" t="str">
        <f>INDEX(Aquifer!A:A,MATCH(B48,Aquifer!C:C,0))</f>
        <v>uttar pradesh</v>
      </c>
      <c r="B48" s="19" t="s">
        <v>505</v>
      </c>
      <c r="C48" s="12">
        <v>4.7792338925553999</v>
      </c>
      <c r="D48" s="7">
        <f>INDEX(Aquifer!L:L,MATCH(B48,Aquifer!C:C,0))*100</f>
        <v>163.17687532858025</v>
      </c>
      <c r="E48" s="7">
        <v>80.8</v>
      </c>
      <c r="F48" s="7">
        <v>72.751499000666229</v>
      </c>
      <c r="G48" s="8">
        <v>2</v>
      </c>
      <c r="H48" s="8">
        <f>INDEX(Aquifer!H:H,MATCH(B48,Aquifer!C:C,0))</f>
        <v>63.71</v>
      </c>
      <c r="I48" s="8">
        <f>INDEX(surface_water_body!E:E,MATCH(B48,surface_water_body!A:A,0))</f>
        <v>0.19330224032946264</v>
      </c>
      <c r="J48" s="8">
        <f>INDEX(Aquifer!J:J,MATCH(B48,Aquifer!C:C,0))*100</f>
        <v>72.458189230280851</v>
      </c>
      <c r="K48" s="7">
        <f>(INDEX(Tariff!D:D,MATCH(Adaptation!A48,Tariff!A:A,0)))*100</f>
        <v>95</v>
      </c>
      <c r="L48" s="1">
        <v>68.64</v>
      </c>
      <c r="M48" s="8">
        <v>6</v>
      </c>
      <c r="N48" s="1">
        <v>94.557764735000006</v>
      </c>
      <c r="P48">
        <f t="shared" si="17"/>
        <v>3</v>
      </c>
      <c r="Q48">
        <f t="shared" si="18"/>
        <v>2</v>
      </c>
      <c r="R48">
        <f t="shared" si="19"/>
        <v>4</v>
      </c>
      <c r="S48">
        <f t="shared" si="20"/>
        <v>4</v>
      </c>
      <c r="T48">
        <f t="shared" si="21"/>
        <v>1</v>
      </c>
      <c r="U48">
        <f t="shared" si="22"/>
        <v>2</v>
      </c>
      <c r="V48">
        <f t="shared" si="23"/>
        <v>3</v>
      </c>
      <c r="W48">
        <f t="shared" si="24"/>
        <v>1</v>
      </c>
      <c r="X48">
        <f t="shared" si="9"/>
        <v>3</v>
      </c>
      <c r="Y48">
        <f t="shared" si="25"/>
        <v>3</v>
      </c>
      <c r="Z48">
        <f t="shared" si="26"/>
        <v>2</v>
      </c>
      <c r="AA48">
        <f t="shared" si="27"/>
        <v>4</v>
      </c>
      <c r="AB48">
        <f t="shared" si="28"/>
        <v>2.6808000000000001</v>
      </c>
      <c r="AC48">
        <f t="shared" si="29"/>
        <v>3</v>
      </c>
      <c r="AD48" t="str">
        <f t="shared" si="30"/>
        <v>Highly Suitable</v>
      </c>
      <c r="AE48" s="15">
        <f t="shared" si="31"/>
        <v>0.57599999999999996</v>
      </c>
      <c r="AF48" t="str">
        <f t="shared" si="16"/>
        <v>Moderate</v>
      </c>
    </row>
    <row r="49" spans="1:32" x14ac:dyDescent="0.25">
      <c r="A49" t="str">
        <f>INDEX(Aquifer!A:A,MATCH(B49,Aquifer!C:C,0))</f>
        <v>chhattisgarh</v>
      </c>
      <c r="B49" s="19" t="s">
        <v>335</v>
      </c>
      <c r="C49" s="13">
        <v>5.25</v>
      </c>
      <c r="D49" s="7">
        <f>INDEX(Aquifer!L:L,MATCH(B49,Aquifer!C:C,0))*100</f>
        <v>132.08203452740133</v>
      </c>
      <c r="E49" s="7">
        <v>48.1</v>
      </c>
      <c r="F49" s="7">
        <v>47.50553230647882</v>
      </c>
      <c r="G49" s="8">
        <v>95</v>
      </c>
      <c r="H49" s="8">
        <f>INDEX(Aquifer!H:H,MATCH(B49,Aquifer!C:C,0))</f>
        <v>71.91</v>
      </c>
      <c r="I49" s="8">
        <f>INDEX(surface_water_body!E:E,MATCH(B49,surface_water_body!A:A,0))</f>
        <v>1.424850036669878</v>
      </c>
      <c r="J49" s="8">
        <f>INDEX(Aquifer!J:J,MATCH(B49,Aquifer!C:C,0))*100</f>
        <v>51.027218599376248</v>
      </c>
      <c r="K49" s="7">
        <f>(INDEX(Tariff!D:D,MATCH(Adaptation!A49,Tariff!A:A,0)))*100</f>
        <v>67.5</v>
      </c>
      <c r="L49" s="1">
        <v>24.37</v>
      </c>
      <c r="M49" s="8">
        <v>6.9033099662080986</v>
      </c>
      <c r="N49" s="1">
        <v>85.490000000000009</v>
      </c>
      <c r="P49">
        <f t="shared" si="17"/>
        <v>4</v>
      </c>
      <c r="Q49">
        <f t="shared" si="18"/>
        <v>1</v>
      </c>
      <c r="R49">
        <f t="shared" si="19"/>
        <v>2</v>
      </c>
      <c r="S49">
        <f t="shared" si="20"/>
        <v>2</v>
      </c>
      <c r="T49">
        <f t="shared" si="21"/>
        <v>4</v>
      </c>
      <c r="U49">
        <f t="shared" si="22"/>
        <v>3</v>
      </c>
      <c r="V49">
        <f t="shared" si="23"/>
        <v>3</v>
      </c>
      <c r="W49">
        <f t="shared" si="24"/>
        <v>2</v>
      </c>
      <c r="X49">
        <f t="shared" si="9"/>
        <v>4</v>
      </c>
      <c r="Y49">
        <f t="shared" si="25"/>
        <v>1</v>
      </c>
      <c r="Z49">
        <f t="shared" si="26"/>
        <v>2</v>
      </c>
      <c r="AA49">
        <f t="shared" si="27"/>
        <v>4</v>
      </c>
      <c r="AB49">
        <f t="shared" si="28"/>
        <v>2.6808000000000001</v>
      </c>
      <c r="AC49">
        <f t="shared" si="29"/>
        <v>3</v>
      </c>
      <c r="AD49" t="str">
        <f t="shared" si="30"/>
        <v>Highly Suitable</v>
      </c>
      <c r="AE49" s="15">
        <f t="shared" si="31"/>
        <v>0.57599999999999996</v>
      </c>
      <c r="AF49" t="str">
        <f t="shared" si="16"/>
        <v>Moderate</v>
      </c>
    </row>
    <row r="50" spans="1:32" x14ac:dyDescent="0.25">
      <c r="A50" t="str">
        <f>INDEX(Aquifer!A:A,MATCH(B50,Aquifer!C:C,0))</f>
        <v>chhattisgarh</v>
      </c>
      <c r="B50" s="19" t="s">
        <v>293</v>
      </c>
      <c r="C50" s="13">
        <v>5.22</v>
      </c>
      <c r="D50" s="7">
        <f>INDEX(Aquifer!L:L,MATCH(B50,Aquifer!C:C,0))*100</f>
        <v>108.21823347858415</v>
      </c>
      <c r="E50" s="7">
        <v>47.3</v>
      </c>
      <c r="F50" s="7">
        <v>46.069457680459216</v>
      </c>
      <c r="G50" s="8">
        <v>99</v>
      </c>
      <c r="H50" s="8">
        <f>INDEX(Aquifer!H:H,MATCH(B50,Aquifer!C:C,0))</f>
        <v>48.56</v>
      </c>
      <c r="I50" s="8">
        <f>INDEX(surface_water_body!E:E,MATCH(B50,surface_water_body!A:A,0))</f>
        <v>0.24671607924427241</v>
      </c>
      <c r="J50" s="8">
        <f>INDEX(Aquifer!J:J,MATCH(B50,Aquifer!C:C,0))*100</f>
        <v>51.472000034210183</v>
      </c>
      <c r="K50" s="7">
        <f>(INDEX(Tariff!D:D,MATCH(Adaptation!A50,Tariff!A:A,0)))*100</f>
        <v>380</v>
      </c>
      <c r="L50" s="1">
        <v>12.3</v>
      </c>
      <c r="M50" s="8">
        <v>7.010174775938439</v>
      </c>
      <c r="N50" s="1">
        <v>90.05</v>
      </c>
      <c r="P50">
        <f t="shared" si="17"/>
        <v>3</v>
      </c>
      <c r="Q50">
        <f t="shared" si="18"/>
        <v>1</v>
      </c>
      <c r="R50">
        <f t="shared" si="19"/>
        <v>2</v>
      </c>
      <c r="S50">
        <f t="shared" si="20"/>
        <v>2</v>
      </c>
      <c r="T50">
        <f t="shared" si="21"/>
        <v>4</v>
      </c>
      <c r="U50">
        <f t="shared" si="22"/>
        <v>1</v>
      </c>
      <c r="V50">
        <f t="shared" si="23"/>
        <v>3</v>
      </c>
      <c r="W50">
        <f t="shared" si="24"/>
        <v>1</v>
      </c>
      <c r="X50">
        <f t="shared" si="9"/>
        <v>1</v>
      </c>
      <c r="Y50">
        <f t="shared" si="25"/>
        <v>1</v>
      </c>
      <c r="Z50">
        <f t="shared" si="26"/>
        <v>2</v>
      </c>
      <c r="AA50">
        <f t="shared" si="27"/>
        <v>4</v>
      </c>
      <c r="AB50">
        <f t="shared" si="28"/>
        <v>2.0976999999999997</v>
      </c>
      <c r="AC50">
        <f t="shared" si="29"/>
        <v>2</v>
      </c>
      <c r="AD50" t="str">
        <f t="shared" si="30"/>
        <v>Moderatly Suitable</v>
      </c>
      <c r="AE50" s="15">
        <f t="shared" si="31"/>
        <v>0.23400000000000001</v>
      </c>
      <c r="AF50" t="str">
        <f t="shared" si="16"/>
        <v>Low</v>
      </c>
    </row>
    <row r="51" spans="1:32" x14ac:dyDescent="0.25">
      <c r="A51" t="str">
        <f>INDEX(Aquifer!A:A,MATCH(B51,Aquifer!C:C,0))</f>
        <v>chhattisgarh</v>
      </c>
      <c r="B51" s="19" t="s">
        <v>329</v>
      </c>
      <c r="C51" s="13">
        <v>5.15</v>
      </c>
      <c r="D51" s="7">
        <f>INDEX(Aquifer!L:L,MATCH(B51,Aquifer!C:C,0))*100</f>
        <v>114.06692481072646</v>
      </c>
      <c r="E51" s="7">
        <v>8.8000000000000007</v>
      </c>
      <c r="F51" s="7">
        <v>46.843324829687027</v>
      </c>
      <c r="G51" s="8">
        <v>100</v>
      </c>
      <c r="H51" s="8">
        <f>INDEX(Aquifer!H:H,MATCH(B51,Aquifer!C:C,0))</f>
        <v>22.09</v>
      </c>
      <c r="I51" s="8">
        <f>INDEX(surface_water_body!E:E,MATCH(B51,surface_water_body!A:A,0))</f>
        <v>0.26887986765111072</v>
      </c>
      <c r="J51" s="8">
        <f>INDEX(Aquifer!J:J,MATCH(B51,Aquifer!C:C,0))*100</f>
        <v>25.88400921490474</v>
      </c>
      <c r="K51" s="7">
        <f>(INDEX(Tariff!D:D,MATCH(Adaptation!A51,Tariff!A:A,0)))*100</f>
        <v>155</v>
      </c>
      <c r="L51" s="1">
        <v>25.64</v>
      </c>
      <c r="M51" s="8">
        <v>7.2160084835233009</v>
      </c>
      <c r="N51" s="1">
        <v>75.56</v>
      </c>
      <c r="P51">
        <f t="shared" si="17"/>
        <v>3</v>
      </c>
      <c r="Q51">
        <f t="shared" si="18"/>
        <v>1</v>
      </c>
      <c r="R51">
        <f t="shared" si="19"/>
        <v>1</v>
      </c>
      <c r="S51">
        <f t="shared" si="20"/>
        <v>2</v>
      </c>
      <c r="T51">
        <f t="shared" si="21"/>
        <v>4</v>
      </c>
      <c r="U51">
        <f t="shared" si="22"/>
        <v>1</v>
      </c>
      <c r="V51">
        <f t="shared" si="23"/>
        <v>2</v>
      </c>
      <c r="W51">
        <f t="shared" si="24"/>
        <v>1</v>
      </c>
      <c r="X51">
        <f t="shared" si="9"/>
        <v>2</v>
      </c>
      <c r="Y51">
        <f t="shared" si="25"/>
        <v>2</v>
      </c>
      <c r="Z51">
        <f t="shared" si="26"/>
        <v>2</v>
      </c>
      <c r="AA51">
        <f t="shared" si="27"/>
        <v>3</v>
      </c>
      <c r="AB51">
        <f t="shared" si="28"/>
        <v>2.0144000000000002</v>
      </c>
      <c r="AC51">
        <f t="shared" si="29"/>
        <v>2</v>
      </c>
      <c r="AD51" t="str">
        <f t="shared" si="30"/>
        <v>Moderatly Suitable</v>
      </c>
      <c r="AE51" s="15">
        <f t="shared" si="31"/>
        <v>0.20499999999999999</v>
      </c>
      <c r="AF51" t="str">
        <f t="shared" si="16"/>
        <v>Low</v>
      </c>
    </row>
    <row r="52" spans="1:32" x14ac:dyDescent="0.25">
      <c r="A52" t="str">
        <f>INDEX(Aquifer!A:A,MATCH(B52,Aquifer!C:C,0))</f>
        <v>uttar pradesh</v>
      </c>
      <c r="B52" s="19" t="s">
        <v>373</v>
      </c>
      <c r="C52" s="13">
        <v>4.78</v>
      </c>
      <c r="D52" s="7">
        <f>INDEX(Aquifer!L:L,MATCH(B52,Aquifer!C:C,0))*100</f>
        <v>114.06692481072646</v>
      </c>
      <c r="E52" s="7">
        <v>0</v>
      </c>
      <c r="F52" s="7">
        <v>73.256697899203886</v>
      </c>
      <c r="G52" s="8">
        <v>30</v>
      </c>
      <c r="H52" s="8">
        <f>INDEX(Aquifer!H:H,MATCH(B52,Aquifer!C:C,0))</f>
        <v>59.58</v>
      </c>
      <c r="I52" s="8">
        <f>INDEX(surface_water_body!E:E,MATCH(B52,surface_water_body!A:A,0))</f>
        <v>0.38349264612347028</v>
      </c>
      <c r="J52" s="8">
        <f>INDEX(Aquifer!J:J,MATCH(B52,Aquifer!C:C,0))*100</f>
        <v>25.88400921490474</v>
      </c>
      <c r="K52" s="7">
        <f>(INDEX(Tariff!D:D,MATCH(Adaptation!A52,Tariff!A:A,0)))*100</f>
        <v>150</v>
      </c>
      <c r="L52" s="1">
        <v>79.73</v>
      </c>
      <c r="M52" s="8">
        <v>4.3899999999999997</v>
      </c>
      <c r="N52" s="1">
        <v>93.195102519999992</v>
      </c>
      <c r="P52">
        <f t="shared" si="17"/>
        <v>3</v>
      </c>
      <c r="Q52">
        <f t="shared" si="18"/>
        <v>1</v>
      </c>
      <c r="R52">
        <f t="shared" si="19"/>
        <v>1</v>
      </c>
      <c r="S52">
        <f t="shared" si="20"/>
        <v>4</v>
      </c>
      <c r="T52">
        <f t="shared" si="21"/>
        <v>2</v>
      </c>
      <c r="U52">
        <f t="shared" si="22"/>
        <v>2</v>
      </c>
      <c r="V52">
        <f t="shared" si="23"/>
        <v>2</v>
      </c>
      <c r="W52">
        <f t="shared" si="24"/>
        <v>1</v>
      </c>
      <c r="X52">
        <f t="shared" si="9"/>
        <v>2</v>
      </c>
      <c r="Y52">
        <f t="shared" si="25"/>
        <v>4</v>
      </c>
      <c r="Z52">
        <f t="shared" si="26"/>
        <v>1</v>
      </c>
      <c r="AA52">
        <f t="shared" si="27"/>
        <v>4</v>
      </c>
      <c r="AB52">
        <f t="shared" si="28"/>
        <v>2.2567000000000004</v>
      </c>
      <c r="AC52">
        <f t="shared" si="29"/>
        <v>2</v>
      </c>
      <c r="AD52" t="str">
        <f t="shared" si="30"/>
        <v>Moderatly Suitable</v>
      </c>
      <c r="AE52" s="15">
        <f t="shared" si="31"/>
        <v>0.30299999999999999</v>
      </c>
      <c r="AF52" t="str">
        <f t="shared" si="16"/>
        <v>Low</v>
      </c>
    </row>
    <row r="53" spans="1:32" x14ac:dyDescent="0.25">
      <c r="A53" t="str">
        <f>INDEX(Aquifer!A:A,MATCH(B53,Aquifer!C:C,0))</f>
        <v>gujarat</v>
      </c>
      <c r="B53" s="19" t="s">
        <v>225</v>
      </c>
      <c r="C53" s="12">
        <v>5.5329163735696003</v>
      </c>
      <c r="D53" s="7">
        <f>INDEX(Aquifer!L:L,MATCH(B53,Aquifer!C:C,0))*100</f>
        <v>193.22365008932175</v>
      </c>
      <c r="E53" s="7">
        <v>71.7</v>
      </c>
      <c r="F53" s="7">
        <v>68.463088214131531</v>
      </c>
      <c r="G53" s="8">
        <v>95</v>
      </c>
      <c r="H53" s="8">
        <f>INDEX(Aquifer!H:H,MATCH(B53,Aquifer!C:C,0))</f>
        <v>115.52</v>
      </c>
      <c r="I53" s="8">
        <f>INDEX(surface_water_body!E:E,MATCH(B53,surface_water_body!A:A,0))</f>
        <v>0.68593064212416976</v>
      </c>
      <c r="J53" s="8">
        <f>INDEX(Aquifer!J:J,MATCH(B53,Aquifer!C:C,0))*100</f>
        <v>64.44748159757556</v>
      </c>
      <c r="K53" s="7">
        <f>(INDEX(Tariff!D:D,MATCH(Adaptation!A53,Tariff!A:A,0)))*100</f>
        <v>380</v>
      </c>
      <c r="L53" s="1">
        <v>97.66</v>
      </c>
      <c r="M53" s="8">
        <v>39.299999999999997</v>
      </c>
      <c r="N53" s="1">
        <v>59</v>
      </c>
      <c r="P53">
        <f t="shared" si="17"/>
        <v>4</v>
      </c>
      <c r="Q53">
        <f t="shared" si="18"/>
        <v>3</v>
      </c>
      <c r="R53">
        <f t="shared" si="19"/>
        <v>3</v>
      </c>
      <c r="S53">
        <f t="shared" si="20"/>
        <v>4</v>
      </c>
      <c r="T53">
        <f t="shared" si="21"/>
        <v>4</v>
      </c>
      <c r="U53">
        <f t="shared" si="22"/>
        <v>4</v>
      </c>
      <c r="V53">
        <f t="shared" si="23"/>
        <v>3</v>
      </c>
      <c r="W53">
        <f t="shared" si="24"/>
        <v>1</v>
      </c>
      <c r="X53">
        <f t="shared" si="9"/>
        <v>1</v>
      </c>
      <c r="Y53">
        <f t="shared" si="25"/>
        <v>4</v>
      </c>
      <c r="Z53">
        <f t="shared" si="26"/>
        <v>4</v>
      </c>
      <c r="AA53">
        <f t="shared" si="27"/>
        <v>2</v>
      </c>
      <c r="AB53">
        <f t="shared" si="28"/>
        <v>3.1124999999999998</v>
      </c>
      <c r="AC53">
        <f t="shared" si="29"/>
        <v>3</v>
      </c>
      <c r="AD53" t="str">
        <f t="shared" si="30"/>
        <v>Highly Suitable</v>
      </c>
      <c r="AE53" s="15">
        <f t="shared" si="31"/>
        <v>0.93</v>
      </c>
      <c r="AF53" t="str">
        <f t="shared" si="16"/>
        <v>Very High</v>
      </c>
    </row>
    <row r="54" spans="1:32" x14ac:dyDescent="0.25">
      <c r="A54" t="str">
        <f>INDEX(Aquifer!A:A,MATCH(B54,Aquifer!C:C,0))</f>
        <v>uttar pradesh</v>
      </c>
      <c r="B54" s="19" t="s">
        <v>294</v>
      </c>
      <c r="C54" s="12">
        <v>5.0285332841286996</v>
      </c>
      <c r="D54" s="7">
        <f>INDEX(Aquifer!L:L,MATCH(B54,Aquifer!C:C,0))*100</f>
        <v>135.70228034698243</v>
      </c>
      <c r="E54" s="7">
        <v>57.7</v>
      </c>
      <c r="F54" s="7">
        <v>73.460577141558744</v>
      </c>
      <c r="G54" s="8">
        <v>2</v>
      </c>
      <c r="H54" s="8">
        <f>INDEX(Aquifer!H:H,MATCH(B54,Aquifer!C:C,0))</f>
        <v>66.11</v>
      </c>
      <c r="I54" s="8">
        <f>INDEX(surface_water_body!E:E,MATCH(B54,surface_water_body!A:A,0))</f>
        <v>9.7425775344923225E-3</v>
      </c>
      <c r="J54" s="8">
        <f>INDEX(Aquifer!J:J,MATCH(B54,Aquifer!C:C,0))*100</f>
        <v>77.396007281028091</v>
      </c>
      <c r="K54" s="7">
        <f>(INDEX(Tariff!D:D,MATCH(Adaptation!A54,Tariff!A:A,0)))*100</f>
        <v>465.00000000000006</v>
      </c>
      <c r="L54" s="1">
        <v>48.05</v>
      </c>
      <c r="M54" s="8">
        <v>6.53</v>
      </c>
      <c r="N54" s="1">
        <v>80.957631180000007</v>
      </c>
      <c r="P54">
        <f t="shared" si="17"/>
        <v>3</v>
      </c>
      <c r="Q54">
        <f t="shared" si="18"/>
        <v>1</v>
      </c>
      <c r="R54">
        <f t="shared" si="19"/>
        <v>3</v>
      </c>
      <c r="S54">
        <f t="shared" si="20"/>
        <v>4</v>
      </c>
      <c r="T54">
        <f t="shared" si="21"/>
        <v>1</v>
      </c>
      <c r="U54">
        <f t="shared" si="22"/>
        <v>2</v>
      </c>
      <c r="V54">
        <f t="shared" si="23"/>
        <v>4</v>
      </c>
      <c r="W54">
        <f t="shared" si="24"/>
        <v>1</v>
      </c>
      <c r="X54">
        <f t="shared" si="9"/>
        <v>1</v>
      </c>
      <c r="Y54">
        <f t="shared" si="25"/>
        <v>2</v>
      </c>
      <c r="Z54">
        <f t="shared" si="26"/>
        <v>2</v>
      </c>
      <c r="AA54">
        <f t="shared" si="27"/>
        <v>4</v>
      </c>
      <c r="AB54">
        <f t="shared" si="28"/>
        <v>2.3476000000000004</v>
      </c>
      <c r="AC54">
        <f t="shared" si="29"/>
        <v>2</v>
      </c>
      <c r="AD54" t="str">
        <f t="shared" si="30"/>
        <v>Moderatly Suitable</v>
      </c>
      <c r="AE54" s="15">
        <f t="shared" si="31"/>
        <v>0.35699999999999998</v>
      </c>
      <c r="AF54" t="str">
        <f t="shared" si="16"/>
        <v>Low</v>
      </c>
    </row>
    <row r="55" spans="1:32" x14ac:dyDescent="0.25">
      <c r="A55" t="str">
        <f>INDEX(Aquifer!A:A,MATCH(B55,Aquifer!C:C,0))</f>
        <v>jammu and kashmir</v>
      </c>
      <c r="B55" s="19" t="s">
        <v>374</v>
      </c>
      <c r="C55" s="13">
        <v>4.5</v>
      </c>
      <c r="D55" s="7">
        <f>INDEX(Aquifer!L:L,MATCH(B55,Aquifer!C:C,0))*100</f>
        <v>116.61667380850356</v>
      </c>
      <c r="E55" s="7">
        <v>56.7</v>
      </c>
      <c r="F55" s="7">
        <v>43.750420450723169</v>
      </c>
      <c r="G55" s="8">
        <v>100</v>
      </c>
      <c r="H55" s="8">
        <f>INDEX(Aquifer!H:H,MATCH(B55,Aquifer!C:C,0))</f>
        <v>31.41</v>
      </c>
      <c r="I55" s="8">
        <f>INDEX(surface_water_body!E:E,MATCH(B55,surface_water_body!A:A,0))</f>
        <v>7.8467541682250433E-4</v>
      </c>
      <c r="J55" s="8">
        <f>INDEX(Aquifer!J:J,MATCH(B55,Aquifer!C:C,0))*100</f>
        <v>61.112081005586596</v>
      </c>
      <c r="K55" s="7">
        <f>(INDEX(Tariff!D:D,MATCH(Adaptation!A55,Tariff!A:A,0)))*100</f>
        <v>465.00000000000006</v>
      </c>
      <c r="L55" s="1">
        <v>0.67999999999999994</v>
      </c>
      <c r="M55" s="8">
        <v>2</v>
      </c>
      <c r="N55" s="1">
        <v>98.320000000000007</v>
      </c>
      <c r="P55">
        <f t="shared" si="17"/>
        <v>3</v>
      </c>
      <c r="Q55">
        <f t="shared" si="18"/>
        <v>1</v>
      </c>
      <c r="R55">
        <f t="shared" si="19"/>
        <v>3</v>
      </c>
      <c r="S55">
        <f t="shared" si="20"/>
        <v>2</v>
      </c>
      <c r="T55">
        <f t="shared" si="21"/>
        <v>4</v>
      </c>
      <c r="U55">
        <f t="shared" si="22"/>
        <v>1</v>
      </c>
      <c r="V55">
        <f t="shared" si="23"/>
        <v>3</v>
      </c>
      <c r="W55">
        <f t="shared" si="24"/>
        <v>1</v>
      </c>
      <c r="X55">
        <f t="shared" si="9"/>
        <v>1</v>
      </c>
      <c r="Y55">
        <f t="shared" si="25"/>
        <v>1</v>
      </c>
      <c r="Z55">
        <f t="shared" si="26"/>
        <v>1</v>
      </c>
      <c r="AA55">
        <f t="shared" si="27"/>
        <v>4</v>
      </c>
      <c r="AB55">
        <f t="shared" si="28"/>
        <v>2.0900999999999996</v>
      </c>
      <c r="AC55">
        <f t="shared" si="29"/>
        <v>2</v>
      </c>
      <c r="AD55" t="str">
        <f t="shared" si="30"/>
        <v>Moderatly Suitable</v>
      </c>
      <c r="AE55" s="15">
        <f t="shared" si="31"/>
        <v>0.22</v>
      </c>
      <c r="AF55" t="str">
        <f t="shared" si="16"/>
        <v>Low</v>
      </c>
    </row>
    <row r="56" spans="1:32" x14ac:dyDescent="0.25">
      <c r="A56" t="str">
        <f>INDEX(Aquifer!A:A,MATCH(B56,Aquifer!C:C,0))</f>
        <v>karnataka</v>
      </c>
      <c r="B56" s="19" t="s">
        <v>536</v>
      </c>
      <c r="C56" s="12">
        <v>5.3289999999999997</v>
      </c>
      <c r="D56" s="7">
        <f>INDEX(Aquifer!L:L,MATCH(B56,Aquifer!C:C,0))*100</f>
        <v>125.82192709039165</v>
      </c>
      <c r="E56" s="7">
        <v>28.4</v>
      </c>
      <c r="F56" s="7">
        <v>49.940918042720803</v>
      </c>
      <c r="G56" s="8">
        <v>8</v>
      </c>
      <c r="H56" s="8">
        <f>INDEX(Aquifer!H:H,MATCH(B56,Aquifer!C:C,0))</f>
        <v>150.84</v>
      </c>
      <c r="I56" s="8">
        <f>INDEX(surface_water_body!E:E,MATCH(B56,surface_water_body!A:A,0))</f>
        <v>1.7901903194174349E-3</v>
      </c>
      <c r="J56" s="8">
        <f>INDEX(Aquifer!J:J,MATCH(B56,Aquifer!C:C,0))*100</f>
        <v>16.9702405593119</v>
      </c>
      <c r="K56" s="7">
        <f>(INDEX(Tariff!D:D,MATCH(Adaptation!A56,Tariff!A:A,0)))*100</f>
        <v>0</v>
      </c>
      <c r="L56" s="1">
        <v>72.78</v>
      </c>
      <c r="M56" s="8">
        <v>10.4</v>
      </c>
      <c r="N56" s="1">
        <v>93.38000000000001</v>
      </c>
      <c r="P56">
        <f t="shared" si="17"/>
        <v>4</v>
      </c>
      <c r="Q56">
        <f t="shared" si="18"/>
        <v>1</v>
      </c>
      <c r="R56">
        <f t="shared" si="19"/>
        <v>2</v>
      </c>
      <c r="S56">
        <f t="shared" si="20"/>
        <v>3</v>
      </c>
      <c r="T56">
        <f t="shared" si="21"/>
        <v>1</v>
      </c>
      <c r="U56">
        <f t="shared" si="22"/>
        <v>4</v>
      </c>
      <c r="V56">
        <f t="shared" si="23"/>
        <v>1</v>
      </c>
      <c r="W56">
        <f t="shared" si="24"/>
        <v>1</v>
      </c>
      <c r="X56">
        <f t="shared" si="9"/>
        <v>4</v>
      </c>
      <c r="Y56">
        <f t="shared" si="25"/>
        <v>3</v>
      </c>
      <c r="Z56">
        <f t="shared" si="26"/>
        <v>3</v>
      </c>
      <c r="AA56">
        <f t="shared" si="27"/>
        <v>4</v>
      </c>
      <c r="AB56">
        <f t="shared" si="28"/>
        <v>2.6051000000000002</v>
      </c>
      <c r="AC56">
        <f t="shared" si="29"/>
        <v>3</v>
      </c>
      <c r="AD56" t="str">
        <f t="shared" si="30"/>
        <v>Highly Suitable</v>
      </c>
      <c r="AE56" s="15">
        <f t="shared" si="31"/>
        <v>0.55200000000000005</v>
      </c>
      <c r="AF56" t="str">
        <f t="shared" si="16"/>
        <v>Moderate</v>
      </c>
    </row>
    <row r="57" spans="1:32" x14ac:dyDescent="0.25">
      <c r="A57" t="str">
        <f>INDEX(Aquifer!A:A,MATCH(B57,Aquifer!C:C,0))</f>
        <v>karnataka</v>
      </c>
      <c r="B57" s="19" t="s">
        <v>471</v>
      </c>
      <c r="C57" s="12">
        <v>5.3788483786189998</v>
      </c>
      <c r="D57" s="7">
        <f>INDEX(Aquifer!L:L,MATCH(B57,Aquifer!C:C,0))*100</f>
        <v>106.36744109922141</v>
      </c>
      <c r="E57" s="7">
        <v>19.5</v>
      </c>
      <c r="F57" s="7">
        <v>51.076403545799906</v>
      </c>
      <c r="G57" s="8">
        <v>1</v>
      </c>
      <c r="H57" s="8">
        <f>INDEX(Aquifer!H:H,MATCH(B57,Aquifer!C:C,0))</f>
        <v>154</v>
      </c>
      <c r="I57" s="8">
        <f>INDEX(surface_water_body!E:E,MATCH(B57,surface_water_body!A:A,0))</f>
        <v>6.3511780442335594E-3</v>
      </c>
      <c r="J57" s="8">
        <f>INDEX(Aquifer!J:J,MATCH(B57,Aquifer!C:C,0))*100</f>
        <v>55.903432831268873</v>
      </c>
      <c r="K57" s="7">
        <f>(INDEX(Tariff!D:D,MATCH(Adaptation!A57,Tariff!A:A,0)))*100</f>
        <v>0</v>
      </c>
      <c r="L57" s="1">
        <v>74.11999999999999</v>
      </c>
      <c r="M57" s="8">
        <v>12.1</v>
      </c>
      <c r="N57" s="1">
        <v>92.77</v>
      </c>
      <c r="P57">
        <f t="shared" si="17"/>
        <v>4</v>
      </c>
      <c r="Q57">
        <f t="shared" si="18"/>
        <v>1</v>
      </c>
      <c r="R57">
        <f t="shared" si="19"/>
        <v>1</v>
      </c>
      <c r="S57">
        <f t="shared" si="20"/>
        <v>3</v>
      </c>
      <c r="T57">
        <f t="shared" si="21"/>
        <v>1</v>
      </c>
      <c r="U57">
        <f t="shared" si="22"/>
        <v>4</v>
      </c>
      <c r="V57">
        <f t="shared" si="23"/>
        <v>3</v>
      </c>
      <c r="W57">
        <f t="shared" si="24"/>
        <v>1</v>
      </c>
      <c r="X57">
        <f t="shared" si="9"/>
        <v>4</v>
      </c>
      <c r="Y57">
        <f t="shared" si="25"/>
        <v>3</v>
      </c>
      <c r="Z57">
        <f t="shared" si="26"/>
        <v>3</v>
      </c>
      <c r="AA57">
        <f t="shared" si="27"/>
        <v>4</v>
      </c>
      <c r="AB57">
        <f t="shared" si="28"/>
        <v>2.6884000000000001</v>
      </c>
      <c r="AC57">
        <f t="shared" si="29"/>
        <v>3</v>
      </c>
      <c r="AD57" t="str">
        <f t="shared" si="30"/>
        <v>Highly Suitable</v>
      </c>
      <c r="AE57" s="15">
        <f t="shared" si="31"/>
        <v>0.61499999999999999</v>
      </c>
      <c r="AF57" t="str">
        <f t="shared" si="16"/>
        <v>High</v>
      </c>
    </row>
    <row r="58" spans="1:32" x14ac:dyDescent="0.25">
      <c r="A58" t="str">
        <f>INDEX(Aquifer!A:A,MATCH(B58,Aquifer!C:C,0))</f>
        <v>bihar</v>
      </c>
      <c r="B58" s="19" t="s">
        <v>249</v>
      </c>
      <c r="C58" s="13">
        <v>4.8099999999999996</v>
      </c>
      <c r="D58" s="7">
        <f>INDEX(Aquifer!L:L,MATCH(B58,Aquifer!C:C,0))*100</f>
        <v>128.08827595741738</v>
      </c>
      <c r="E58" s="7">
        <v>87.8</v>
      </c>
      <c r="F58" s="7">
        <v>45.305304784452474</v>
      </c>
      <c r="G58" s="8">
        <v>49</v>
      </c>
      <c r="H58" s="8">
        <f>INDEX(Aquifer!H:H,MATCH(B58,Aquifer!C:C,0))</f>
        <v>30.44</v>
      </c>
      <c r="I58" s="8">
        <f>INDEX(surface_water_body!E:E,MATCH(B58,surface_water_body!A:A,0))</f>
        <v>86.447077157212505</v>
      </c>
      <c r="J58" s="8">
        <f>INDEX(Aquifer!J:J,MATCH(B58,Aquifer!C:C,0))*100</f>
        <v>37.866507864315608</v>
      </c>
      <c r="K58" s="7">
        <f>(INDEX(Tariff!D:D,MATCH(Adaptation!A58,Tariff!A:A,0)))*100</f>
        <v>67.5</v>
      </c>
      <c r="L58" s="1">
        <v>24.88</v>
      </c>
      <c r="M58" s="8">
        <v>5.01</v>
      </c>
      <c r="N58" s="1">
        <v>96.67</v>
      </c>
      <c r="P58">
        <f t="shared" si="17"/>
        <v>3</v>
      </c>
      <c r="Q58">
        <f t="shared" si="18"/>
        <v>1</v>
      </c>
      <c r="R58">
        <f t="shared" si="19"/>
        <v>4</v>
      </c>
      <c r="S58">
        <f t="shared" si="20"/>
        <v>2</v>
      </c>
      <c r="T58">
        <f t="shared" si="21"/>
        <v>2</v>
      </c>
      <c r="U58">
        <f t="shared" si="22"/>
        <v>1</v>
      </c>
      <c r="V58">
        <f t="shared" si="23"/>
        <v>2</v>
      </c>
      <c r="W58">
        <f t="shared" si="24"/>
        <v>4</v>
      </c>
      <c r="X58">
        <f t="shared" si="9"/>
        <v>4</v>
      </c>
      <c r="Y58">
        <f t="shared" si="25"/>
        <v>1</v>
      </c>
      <c r="Z58">
        <f t="shared" si="26"/>
        <v>2</v>
      </c>
      <c r="AA58">
        <f t="shared" si="27"/>
        <v>4</v>
      </c>
      <c r="AB58">
        <f t="shared" si="28"/>
        <v>2.5142000000000002</v>
      </c>
      <c r="AC58">
        <f t="shared" si="29"/>
        <v>3</v>
      </c>
      <c r="AD58" t="str">
        <f t="shared" si="30"/>
        <v>Highly Suitable</v>
      </c>
      <c r="AE58" s="15">
        <f t="shared" si="31"/>
        <v>0.45200000000000001</v>
      </c>
      <c r="AF58" t="str">
        <f t="shared" si="16"/>
        <v>Moderate</v>
      </c>
    </row>
    <row r="59" spans="1:32" x14ac:dyDescent="0.25">
      <c r="A59" t="str">
        <f>INDEX(Aquifer!A:A,MATCH(B59,Aquifer!C:C,0))</f>
        <v>west bengal</v>
      </c>
      <c r="B59" s="19" t="s">
        <v>250</v>
      </c>
      <c r="C59" s="12">
        <v>4.9055854716942999</v>
      </c>
      <c r="D59" s="7">
        <f>INDEX(Aquifer!L:L,MATCH(B59,Aquifer!C:C,0))*100</f>
        <v>171.6905007270212</v>
      </c>
      <c r="E59" s="7">
        <v>11.6</v>
      </c>
      <c r="F59" s="7">
        <v>42.983336679381651</v>
      </c>
      <c r="G59" s="8">
        <v>4</v>
      </c>
      <c r="H59" s="8">
        <f>INDEX(Aquifer!H:H,MATCH(B59,Aquifer!C:C,0))</f>
        <v>36.340000000000003</v>
      </c>
      <c r="I59" s="8">
        <f>INDEX(surface_water_body!E:E,MATCH(B59,surface_water_body!A:A,0))</f>
        <v>2.2706405191949628</v>
      </c>
      <c r="J59" s="8">
        <f>INDEX(Aquifer!J:J,MATCH(B59,Aquifer!C:C,0))*100</f>
        <v>51.480527559673142</v>
      </c>
      <c r="K59" s="7">
        <f>(INDEX(Tariff!D:D,MATCH(Adaptation!A59,Tariff!A:A,0)))*100</f>
        <v>0</v>
      </c>
      <c r="L59" s="1">
        <v>33.93</v>
      </c>
      <c r="M59" s="8">
        <v>5.05</v>
      </c>
      <c r="N59" s="1">
        <v>89.826771499999992</v>
      </c>
      <c r="P59">
        <f t="shared" si="17"/>
        <v>3</v>
      </c>
      <c r="Q59">
        <f t="shared" si="18"/>
        <v>2</v>
      </c>
      <c r="R59">
        <f t="shared" si="19"/>
        <v>1</v>
      </c>
      <c r="S59">
        <f t="shared" si="20"/>
        <v>2</v>
      </c>
      <c r="T59">
        <f t="shared" si="21"/>
        <v>1</v>
      </c>
      <c r="U59">
        <f t="shared" si="22"/>
        <v>1</v>
      </c>
      <c r="V59">
        <f t="shared" si="23"/>
        <v>3</v>
      </c>
      <c r="W59">
        <f t="shared" si="24"/>
        <v>2</v>
      </c>
      <c r="X59">
        <f t="shared" si="9"/>
        <v>4</v>
      </c>
      <c r="Y59">
        <f t="shared" si="25"/>
        <v>2</v>
      </c>
      <c r="Z59">
        <f t="shared" si="26"/>
        <v>2</v>
      </c>
      <c r="AA59">
        <f t="shared" si="27"/>
        <v>4</v>
      </c>
      <c r="AB59">
        <f t="shared" si="28"/>
        <v>2.2643</v>
      </c>
      <c r="AC59">
        <f t="shared" si="29"/>
        <v>2</v>
      </c>
      <c r="AD59" t="str">
        <f t="shared" si="30"/>
        <v>Moderatly Suitable</v>
      </c>
      <c r="AE59" s="15">
        <f t="shared" si="31"/>
        <v>0.312</v>
      </c>
      <c r="AF59" t="str">
        <f t="shared" si="16"/>
        <v>Low</v>
      </c>
    </row>
    <row r="60" spans="1:32" x14ac:dyDescent="0.25">
      <c r="A60" t="str">
        <f>INDEX(Aquifer!A:A,MATCH(B60,Aquifer!C:C,0))</f>
        <v>rajasthan</v>
      </c>
      <c r="B60" s="19" t="s">
        <v>275</v>
      </c>
      <c r="C60" s="12">
        <v>5.4000855872041997</v>
      </c>
      <c r="D60" s="7">
        <f>INDEX(Aquifer!L:L,MATCH(B60,Aquifer!C:C,0))*100</f>
        <v>160.49867137924099</v>
      </c>
      <c r="E60" s="7">
        <v>34.200000000000003</v>
      </c>
      <c r="F60" s="7">
        <v>77.29409240730989</v>
      </c>
      <c r="G60" s="8">
        <v>44</v>
      </c>
      <c r="H60" s="8">
        <f>INDEX(Aquifer!H:H,MATCH(B60,Aquifer!C:C,0))</f>
        <v>67.23</v>
      </c>
      <c r="I60" s="8">
        <f>INDEX(surface_water_body!E:E,MATCH(B60,surface_water_body!A:A,0))</f>
        <v>0.48725574709998942</v>
      </c>
      <c r="J60" s="8">
        <f>INDEX(Aquifer!J:J,MATCH(B60,Aquifer!C:C,0))*100</f>
        <v>51.529563775555197</v>
      </c>
      <c r="K60" s="7">
        <f>(INDEX(Tariff!D:D,MATCH(Adaptation!A60,Tariff!A:A,0)))*100</f>
        <v>167</v>
      </c>
      <c r="L60" s="1">
        <v>23.73</v>
      </c>
      <c r="M60" s="8">
        <v>5.66</v>
      </c>
      <c r="N60" s="1">
        <v>88.943836630000007</v>
      </c>
      <c r="P60">
        <f t="shared" si="17"/>
        <v>4</v>
      </c>
      <c r="Q60">
        <f t="shared" si="18"/>
        <v>2</v>
      </c>
      <c r="R60">
        <f t="shared" si="19"/>
        <v>2</v>
      </c>
      <c r="S60">
        <f t="shared" si="20"/>
        <v>4</v>
      </c>
      <c r="T60">
        <f t="shared" si="21"/>
        <v>2</v>
      </c>
      <c r="U60">
        <f t="shared" si="22"/>
        <v>2</v>
      </c>
      <c r="V60">
        <f t="shared" si="23"/>
        <v>3</v>
      </c>
      <c r="W60">
        <f t="shared" si="24"/>
        <v>1</v>
      </c>
      <c r="X60">
        <f t="shared" si="9"/>
        <v>2</v>
      </c>
      <c r="Y60">
        <f t="shared" si="25"/>
        <v>1</v>
      </c>
      <c r="Z60">
        <f t="shared" si="26"/>
        <v>2</v>
      </c>
      <c r="AA60">
        <f t="shared" si="27"/>
        <v>4</v>
      </c>
      <c r="AB60">
        <f t="shared" si="28"/>
        <v>2.4309000000000003</v>
      </c>
      <c r="AC60">
        <f t="shared" si="29"/>
        <v>2</v>
      </c>
      <c r="AD60" t="str">
        <f t="shared" si="30"/>
        <v>Moderatly Suitable</v>
      </c>
      <c r="AE60" s="15">
        <f t="shared" si="31"/>
        <v>0.38600000000000001</v>
      </c>
      <c r="AF60" t="str">
        <f t="shared" si="16"/>
        <v>Low</v>
      </c>
    </row>
    <row r="61" spans="1:32" x14ac:dyDescent="0.25">
      <c r="A61" t="str">
        <f>INDEX(Aquifer!A:A,MATCH(B61,Aquifer!C:C,0))</f>
        <v>uttar pradesh</v>
      </c>
      <c r="B61" s="19" t="s">
        <v>544</v>
      </c>
      <c r="C61" s="12">
        <v>4.8075806928515998</v>
      </c>
      <c r="D61" s="7">
        <f>INDEX(Aquifer!L:L,MATCH(B61,Aquifer!C:C,0))*100</f>
        <v>288.25234240040271</v>
      </c>
      <c r="E61" s="7">
        <v>93.2</v>
      </c>
      <c r="F61" s="7">
        <v>69.035458923099384</v>
      </c>
      <c r="G61" s="8">
        <v>30</v>
      </c>
      <c r="H61" s="8">
        <f>INDEX(Aquifer!H:H,MATCH(B61,Aquifer!C:C,0))</f>
        <v>63.13</v>
      </c>
      <c r="I61" s="8">
        <f>INDEX(surface_water_body!E:E,MATCH(B61,surface_water_body!A:A,0))</f>
        <v>0.74932992356572181</v>
      </c>
      <c r="J61" s="8">
        <f>INDEX(Aquifer!J:J,MATCH(B61,Aquifer!C:C,0))*100</f>
        <v>67.48321482705289</v>
      </c>
      <c r="K61" s="7">
        <f>(INDEX(Tariff!D:D,MATCH(Adaptation!A61,Tariff!A:A,0)))*100</f>
        <v>155</v>
      </c>
      <c r="L61" s="1">
        <v>71.75</v>
      </c>
      <c r="M61" s="8">
        <v>6.34</v>
      </c>
      <c r="N61" s="1">
        <v>96.273164249999994</v>
      </c>
      <c r="P61">
        <f t="shared" si="17"/>
        <v>3</v>
      </c>
      <c r="Q61">
        <f t="shared" si="18"/>
        <v>4</v>
      </c>
      <c r="R61">
        <f t="shared" si="19"/>
        <v>4</v>
      </c>
      <c r="S61">
        <f t="shared" si="20"/>
        <v>4</v>
      </c>
      <c r="T61">
        <f t="shared" si="21"/>
        <v>2</v>
      </c>
      <c r="U61">
        <f t="shared" si="22"/>
        <v>2</v>
      </c>
      <c r="V61">
        <f t="shared" si="23"/>
        <v>3</v>
      </c>
      <c r="W61">
        <f t="shared" si="24"/>
        <v>1</v>
      </c>
      <c r="X61">
        <f t="shared" si="9"/>
        <v>2</v>
      </c>
      <c r="Y61">
        <f t="shared" si="25"/>
        <v>3</v>
      </c>
      <c r="Z61">
        <f t="shared" si="26"/>
        <v>2</v>
      </c>
      <c r="AA61">
        <f t="shared" si="27"/>
        <v>4</v>
      </c>
      <c r="AB61">
        <f t="shared" si="28"/>
        <v>2.8473999999999999</v>
      </c>
      <c r="AC61">
        <f t="shared" si="29"/>
        <v>3</v>
      </c>
      <c r="AD61" t="str">
        <f t="shared" si="30"/>
        <v>Highly Suitable</v>
      </c>
      <c r="AE61" s="15">
        <f t="shared" si="31"/>
        <v>0.70199999999999996</v>
      </c>
      <c r="AF61" t="str">
        <f t="shared" si="16"/>
        <v>High</v>
      </c>
    </row>
    <row r="62" spans="1:32" x14ac:dyDescent="0.25">
      <c r="A62" t="str">
        <f>INDEX(Aquifer!A:A,MATCH(B62,Aquifer!C:C,0))</f>
        <v>jammu and kashmir</v>
      </c>
      <c r="B62" s="19" t="s">
        <v>433</v>
      </c>
      <c r="C62" s="12">
        <v>4.5043658928300996</v>
      </c>
      <c r="D62" s="7">
        <f>INDEX(Aquifer!L:L,MATCH(B62,Aquifer!C:C,0))*100</f>
        <v>101.78601750513268</v>
      </c>
      <c r="E62" s="7">
        <v>45.2</v>
      </c>
      <c r="F62" s="7">
        <v>27.600230331821781</v>
      </c>
      <c r="G62" s="8">
        <v>100</v>
      </c>
      <c r="H62" s="8">
        <f>INDEX(Aquifer!H:H,MATCH(B62,Aquifer!C:C,0))</f>
        <v>13.86</v>
      </c>
      <c r="I62" s="8">
        <f>INDEX(surface_water_body!E:E,MATCH(B62,surface_water_body!A:A,0))</f>
        <v>2.4072514698420425E-4</v>
      </c>
      <c r="J62" s="8">
        <f>INDEX(Aquifer!J:J,MATCH(B62,Aquifer!C:C,0))*100</f>
        <v>59.284714151055631</v>
      </c>
      <c r="K62" s="7">
        <f>(INDEX(Tariff!D:D,MATCH(Adaptation!A62,Tariff!A:A,0)))*100</f>
        <v>67.5</v>
      </c>
      <c r="L62" s="1">
        <v>0.79</v>
      </c>
      <c r="M62" s="8">
        <v>2.8</v>
      </c>
      <c r="N62" s="1">
        <v>96.55</v>
      </c>
      <c r="P62">
        <f t="shared" si="17"/>
        <v>3</v>
      </c>
      <c r="Q62">
        <f t="shared" si="18"/>
        <v>1</v>
      </c>
      <c r="R62">
        <f t="shared" si="19"/>
        <v>2</v>
      </c>
      <c r="S62">
        <f t="shared" si="20"/>
        <v>1</v>
      </c>
      <c r="T62">
        <f t="shared" si="21"/>
        <v>4</v>
      </c>
      <c r="U62">
        <f t="shared" si="22"/>
        <v>1</v>
      </c>
      <c r="V62">
        <f t="shared" si="23"/>
        <v>3</v>
      </c>
      <c r="W62">
        <f t="shared" si="24"/>
        <v>1</v>
      </c>
      <c r="X62">
        <f t="shared" si="9"/>
        <v>4</v>
      </c>
      <c r="Y62">
        <f t="shared" si="25"/>
        <v>1</v>
      </c>
      <c r="Z62">
        <f t="shared" si="26"/>
        <v>1</v>
      </c>
      <c r="AA62">
        <f t="shared" si="27"/>
        <v>4</v>
      </c>
      <c r="AB62">
        <f t="shared" si="28"/>
        <v>2.1734</v>
      </c>
      <c r="AC62">
        <f t="shared" si="29"/>
        <v>2</v>
      </c>
      <c r="AD62" t="str">
        <f t="shared" si="30"/>
        <v>Moderatly Suitable</v>
      </c>
      <c r="AE62" s="15">
        <f t="shared" si="31"/>
        <v>0.26200000000000001</v>
      </c>
      <c r="AF62" t="str">
        <f t="shared" si="16"/>
        <v>Low</v>
      </c>
    </row>
    <row r="63" spans="1:32" x14ac:dyDescent="0.25">
      <c r="A63" t="str">
        <f>INDEX(Aquifer!A:A,MATCH(B63,Aquifer!C:C,0))</f>
        <v>rajasthan</v>
      </c>
      <c r="B63" s="19" t="s">
        <v>190</v>
      </c>
      <c r="C63" s="12">
        <v>4.8152577833930996</v>
      </c>
      <c r="D63" s="7">
        <f>INDEX(Aquifer!L:L,MATCH(B63,Aquifer!C:C,0))*100</f>
        <v>192.47038867944258</v>
      </c>
      <c r="E63" s="7">
        <v>52.9</v>
      </c>
      <c r="F63" s="7">
        <v>69.289926234837793</v>
      </c>
      <c r="G63" s="8">
        <v>88</v>
      </c>
      <c r="H63" s="8">
        <f>INDEX(Aquifer!H:H,MATCH(B63,Aquifer!C:C,0))</f>
        <v>128.77000000000001</v>
      </c>
      <c r="I63" s="8">
        <f>INDEX(surface_water_body!E:E,MATCH(B63,surface_water_body!A:A,0))</f>
        <v>1.9565320668381303</v>
      </c>
      <c r="J63" s="8">
        <f>INDEX(Aquifer!J:J,MATCH(B63,Aquifer!C:C,0))*100</f>
        <v>49.22275866703076</v>
      </c>
      <c r="K63" s="7">
        <f>(INDEX(Tariff!D:D,MATCH(Adaptation!A63,Tariff!A:A,0)))*100</f>
        <v>380</v>
      </c>
      <c r="L63" s="1">
        <v>67.03</v>
      </c>
      <c r="M63" s="8">
        <v>6</v>
      </c>
      <c r="N63" s="1">
        <v>67.074636659999996</v>
      </c>
      <c r="P63">
        <f t="shared" si="17"/>
        <v>3</v>
      </c>
      <c r="Q63">
        <f t="shared" si="18"/>
        <v>3</v>
      </c>
      <c r="R63">
        <f t="shared" si="19"/>
        <v>3</v>
      </c>
      <c r="S63">
        <f t="shared" si="20"/>
        <v>4</v>
      </c>
      <c r="T63">
        <f t="shared" si="21"/>
        <v>4</v>
      </c>
      <c r="U63">
        <f t="shared" si="22"/>
        <v>4</v>
      </c>
      <c r="V63">
        <f t="shared" si="23"/>
        <v>2</v>
      </c>
      <c r="W63">
        <f t="shared" si="24"/>
        <v>2</v>
      </c>
      <c r="X63">
        <f t="shared" si="9"/>
        <v>1</v>
      </c>
      <c r="Y63">
        <f t="shared" si="25"/>
        <v>3</v>
      </c>
      <c r="Z63">
        <f t="shared" si="26"/>
        <v>2</v>
      </c>
      <c r="AA63">
        <f t="shared" si="27"/>
        <v>3</v>
      </c>
      <c r="AB63">
        <f t="shared" si="28"/>
        <v>2.8474000000000004</v>
      </c>
      <c r="AC63">
        <f t="shared" si="29"/>
        <v>3</v>
      </c>
      <c r="AD63" t="str">
        <f t="shared" si="30"/>
        <v>Highly Suitable</v>
      </c>
      <c r="AE63" s="15">
        <f t="shared" si="31"/>
        <v>0.72199999999999998</v>
      </c>
      <c r="AF63" t="str">
        <f t="shared" si="16"/>
        <v>High</v>
      </c>
    </row>
    <row r="64" spans="1:32" x14ac:dyDescent="0.25">
      <c r="A64" t="str">
        <f>INDEX(Aquifer!A:A,MATCH(B64,Aquifer!C:C,0))</f>
        <v>west bengal</v>
      </c>
      <c r="B64" s="19" t="s">
        <v>678</v>
      </c>
      <c r="C64" s="26">
        <v>4.8099999999999996</v>
      </c>
      <c r="D64" s="7">
        <f>INDEX(Aquifer!L:L,MATCH(B64,Aquifer!C:C,0))*100</f>
        <v>119.96452214622728</v>
      </c>
      <c r="H64" s="8">
        <f>INDEX(Aquifer!H:H,MATCH(B64,Aquifer!C:C,0))</f>
        <v>51.6</v>
      </c>
      <c r="I64" s="8">
        <f>INDEX(surface_water_body!E:E,MATCH(B64,surface_water_body!A:A,0))</f>
        <v>0</v>
      </c>
      <c r="J64" s="8">
        <f>INDEX(Aquifer!J:J,MATCH(B64,Aquifer!C:C,0))*100</f>
        <v>33.867001938548633</v>
      </c>
      <c r="K64" s="7">
        <f>(INDEX(Tariff!D:D,MATCH(Adaptation!A64,Tariff!A:A,0)))*100</f>
        <v>67.5</v>
      </c>
      <c r="L64" s="1">
        <v>0</v>
      </c>
      <c r="M64" s="8">
        <v>8.3000000000000007</v>
      </c>
      <c r="N64" s="1"/>
      <c r="W64">
        <f t="shared" si="24"/>
        <v>1</v>
      </c>
      <c r="X64">
        <f t="shared" si="9"/>
        <v>4</v>
      </c>
      <c r="AF64" t="s">
        <v>95</v>
      </c>
    </row>
    <row r="65" spans="1:32" x14ac:dyDescent="0.25">
      <c r="A65" t="str">
        <f>INDEX(Aquifer!A:A,MATCH(B65,Aquifer!C:C,0))</f>
        <v>uttar pradesh</v>
      </c>
      <c r="B65" s="19" t="s">
        <v>434</v>
      </c>
      <c r="C65" s="12">
        <v>4.7994023812486004</v>
      </c>
      <c r="D65" s="7">
        <f>INDEX(Aquifer!L:L,MATCH(B65,Aquifer!C:C,0))*100</f>
        <v>193.37500587173449</v>
      </c>
      <c r="E65" s="7">
        <v>93.3</v>
      </c>
      <c r="F65" s="7">
        <v>74.083841884142416</v>
      </c>
      <c r="G65" s="8">
        <v>3</v>
      </c>
      <c r="H65" s="8">
        <f>INDEX(Aquifer!H:H,MATCH(B65,Aquifer!C:C,0))</f>
        <v>71.62</v>
      </c>
      <c r="I65" s="8">
        <f>INDEX(surface_water_body!E:E,MATCH(B65,surface_water_body!A:A,0))</f>
        <v>0.60113757411633251</v>
      </c>
      <c r="J65" s="8">
        <f>INDEX(Aquifer!J:J,MATCH(B65,Aquifer!C:C,0))*100</f>
        <v>73.243306341619245</v>
      </c>
      <c r="K65" s="7">
        <f>(INDEX(Tariff!D:D,MATCH(Adaptation!A65,Tariff!A:A,0)))*100</f>
        <v>150</v>
      </c>
      <c r="L65" s="1">
        <v>60.5</v>
      </c>
      <c r="M65" s="8">
        <v>5.12</v>
      </c>
      <c r="N65" s="1">
        <v>93.714889389999996</v>
      </c>
      <c r="P65">
        <f t="shared" ref="P65:P96" si="32">IF(C65&lt;3.75,1,IF(C65&lt;4.5,2,IF(C65&lt;5.25,3,4)))</f>
        <v>3</v>
      </c>
      <c r="Q65">
        <f t="shared" ref="Q65:Q96" si="33">IF(D65&lt;140,1,IF(D65&lt;180,2,IF(D65&lt;220,3,4)))</f>
        <v>3</v>
      </c>
      <c r="R65">
        <f t="shared" ref="R65:R96" si="34">IF(E65&lt;25,1,IF(E65&lt;50,2,IF(E65&lt;75,3,4)))</f>
        <v>4</v>
      </c>
      <c r="S65">
        <f t="shared" ref="S65:S96" si="35">IF(F65&lt;28.5,1,IF(F65&lt;48,2,IF(F65&lt;67.5,3,4)))</f>
        <v>4</v>
      </c>
      <c r="T65">
        <f t="shared" ref="T65:T96" si="36">IF(G65&lt;25,1,IF(G65&lt;50,2,IF(G65&lt;75,3,4)))</f>
        <v>1</v>
      </c>
      <c r="U65">
        <f t="shared" ref="U65:U96" si="37">IF(H65&lt;50,1,IF(H65&lt;70,2,IF(H65&lt;100,3,4)))</f>
        <v>3</v>
      </c>
      <c r="V65">
        <f t="shared" ref="V65:V96" si="38">IF(J65&lt;25,1,IF(J65&lt;50,2,IF(J65&lt;75,3,4)))</f>
        <v>3</v>
      </c>
      <c r="W65">
        <f t="shared" si="24"/>
        <v>1</v>
      </c>
      <c r="X65">
        <f t="shared" si="9"/>
        <v>2</v>
      </c>
      <c r="Y65">
        <f t="shared" ref="Y65:Y96" si="39">IF(L65&lt;25,1,IF(L65&lt;50,2,IF(L65&lt;75,3,4)))</f>
        <v>3</v>
      </c>
      <c r="Z65">
        <f t="shared" ref="Z65:Z96" si="40">IF(M65&lt;5,1,IF(M65&lt;10,2,IF(M65&lt;20,3,4)))</f>
        <v>2</v>
      </c>
      <c r="AA65">
        <f t="shared" ref="AA65:AA96" si="41">IF(N65&lt;35,1,IF(N65&lt;60,2,IF(N65&lt;80,3,4)))</f>
        <v>4</v>
      </c>
      <c r="AB65">
        <f t="shared" ref="AB65:AB96" si="42">0.0833*P65+Q65*0.0833+R65*0.0833+S65*0.0833+T65*0.0833+W65*0.0833+U65*0.0833+V65*0.0833+X65*0.0833+Y65*0.0833+Z65*0.0909+AA65*0.0833</f>
        <v>2.7641</v>
      </c>
      <c r="AC65">
        <f t="shared" ref="AC65:AC96" si="43">IF(AB65&lt;=1.5,1,IF(AB65&lt;2.5,2,IF(AB65&lt;3.5,3,4)))</f>
        <v>3</v>
      </c>
      <c r="AD65" t="str">
        <f t="shared" ref="AD65:AD96" si="44">IF(AC65=1,"Less Suitable",IF(AC65=2,"Moderatly Suitable",IF(AC65=3,"Highly Suitable","Very Highly Suitable")))</f>
        <v>Highly Suitable</v>
      </c>
      <c r="AE65" s="15">
        <f t="shared" ref="AE65:AE96" si="45">_xlfn.PERCENTRANK.INC(AB:AB,AB65)</f>
        <v>0.63900000000000001</v>
      </c>
      <c r="AF65" t="str">
        <f t="shared" si="16"/>
        <v>High</v>
      </c>
    </row>
    <row r="66" spans="1:32" x14ac:dyDescent="0.25">
      <c r="A66" t="str">
        <f>INDEX(Aquifer!A:A,MATCH(B66,Aquifer!C:C,0))</f>
        <v>odisha</v>
      </c>
      <c r="B66" s="19" t="s">
        <v>14</v>
      </c>
      <c r="C66" s="13">
        <v>5.12</v>
      </c>
      <c r="D66" s="7">
        <f>INDEX(Aquifer!L:L,MATCH(B66,Aquifer!C:C,0))*100</f>
        <v>135.81049313759783</v>
      </c>
      <c r="E66" s="7">
        <v>44.8</v>
      </c>
      <c r="F66" s="7">
        <v>37.885222694108677</v>
      </c>
      <c r="G66" s="8">
        <v>14.000000000000002</v>
      </c>
      <c r="H66" s="8">
        <f>INDEX(Aquifer!H:H,MATCH(B66,Aquifer!C:C,0))</f>
        <v>54.37</v>
      </c>
      <c r="I66" s="8">
        <f>INDEX(surface_water_body!E:E,MATCH(B66,surface_water_body!A:A,0))</f>
        <v>0.72807922866215879</v>
      </c>
      <c r="J66" s="8">
        <f>INDEX(Aquifer!J:J,MATCH(B66,Aquifer!C:C,0))*100</f>
        <v>56.592074482917162</v>
      </c>
      <c r="K66" s="7">
        <f>(INDEX(Tariff!D:D,MATCH(Adaptation!A66,Tariff!A:A,0)))*100</f>
        <v>0</v>
      </c>
      <c r="L66" s="1">
        <v>13.25</v>
      </c>
      <c r="M66" s="8">
        <v>3.26</v>
      </c>
      <c r="N66" s="1">
        <v>85.210000000000008</v>
      </c>
      <c r="P66">
        <f t="shared" si="32"/>
        <v>3</v>
      </c>
      <c r="Q66">
        <f t="shared" si="33"/>
        <v>1</v>
      </c>
      <c r="R66">
        <f t="shared" si="34"/>
        <v>2</v>
      </c>
      <c r="S66">
        <f t="shared" si="35"/>
        <v>2</v>
      </c>
      <c r="T66">
        <f t="shared" si="36"/>
        <v>1</v>
      </c>
      <c r="U66">
        <f t="shared" si="37"/>
        <v>2</v>
      </c>
      <c r="V66">
        <f t="shared" si="38"/>
        <v>3</v>
      </c>
      <c r="W66">
        <f t="shared" si="24"/>
        <v>1</v>
      </c>
      <c r="X66">
        <f t="shared" si="9"/>
        <v>4</v>
      </c>
      <c r="Y66">
        <f t="shared" si="39"/>
        <v>1</v>
      </c>
      <c r="Z66">
        <f t="shared" si="40"/>
        <v>1</v>
      </c>
      <c r="AA66">
        <f t="shared" si="41"/>
        <v>4</v>
      </c>
      <c r="AB66">
        <f t="shared" si="42"/>
        <v>2.0901000000000001</v>
      </c>
      <c r="AC66">
        <f t="shared" si="43"/>
        <v>2</v>
      </c>
      <c r="AD66" t="str">
        <f t="shared" si="44"/>
        <v>Moderatly Suitable</v>
      </c>
      <c r="AE66" s="15">
        <f t="shared" si="45"/>
        <v>0.22500000000000001</v>
      </c>
      <c r="AF66" t="str">
        <f t="shared" si="16"/>
        <v>Low</v>
      </c>
    </row>
    <row r="67" spans="1:32" x14ac:dyDescent="0.25">
      <c r="A67" t="str">
        <f>INDEX(Aquifer!A:A,MATCH(B67,Aquifer!C:C,0))</f>
        <v>rajasthan</v>
      </c>
      <c r="B67" s="19" t="s">
        <v>99</v>
      </c>
      <c r="C67" s="12">
        <v>5.5704934725140998</v>
      </c>
      <c r="D67" s="7">
        <f>INDEX(Aquifer!L:L,MATCH(B67,Aquifer!C:C,0))*100</f>
        <v>114.0648761182768</v>
      </c>
      <c r="E67" s="7">
        <v>22</v>
      </c>
      <c r="F67" s="7">
        <v>77.44919786096257</v>
      </c>
      <c r="G67" s="8">
        <v>44</v>
      </c>
      <c r="H67" s="8">
        <f>INDEX(Aquifer!H:H,MATCH(B67,Aquifer!C:C,0))</f>
        <v>132.25</v>
      </c>
      <c r="I67" s="8">
        <f>INDEX(surface_water_body!E:E,MATCH(B67,surface_water_body!A:A,0))</f>
        <v>2.562746276930717E-2</v>
      </c>
      <c r="J67" s="8">
        <f>INDEX(Aquifer!J:J,MATCH(B67,Aquifer!C:C,0))*100</f>
        <v>57.999589697284613</v>
      </c>
      <c r="K67" s="7">
        <f>(INDEX(Tariff!D:D,MATCH(Adaptation!A67,Tariff!A:A,0)))*100</f>
        <v>459.99999999999994</v>
      </c>
      <c r="L67" s="1">
        <v>96.11</v>
      </c>
      <c r="M67" s="8">
        <v>31.9</v>
      </c>
      <c r="N67" s="1">
        <v>25.414210310000001</v>
      </c>
      <c r="P67">
        <f t="shared" si="32"/>
        <v>4</v>
      </c>
      <c r="Q67">
        <f t="shared" si="33"/>
        <v>1</v>
      </c>
      <c r="R67">
        <f t="shared" si="34"/>
        <v>1</v>
      </c>
      <c r="S67">
        <f t="shared" si="35"/>
        <v>4</v>
      </c>
      <c r="T67">
        <f t="shared" si="36"/>
        <v>2</v>
      </c>
      <c r="U67">
        <f t="shared" si="37"/>
        <v>4</v>
      </c>
      <c r="V67">
        <f t="shared" si="38"/>
        <v>3</v>
      </c>
      <c r="W67">
        <f t="shared" si="24"/>
        <v>1</v>
      </c>
      <c r="X67">
        <f t="shared" ref="X67:X130" si="46">IF(K67&lt;70,4,IF(K67&lt;150,3,IF(K67&lt;300,2,1)))</f>
        <v>1</v>
      </c>
      <c r="Y67">
        <f t="shared" si="39"/>
        <v>4</v>
      </c>
      <c r="Z67">
        <f t="shared" si="40"/>
        <v>4</v>
      </c>
      <c r="AA67">
        <f t="shared" si="41"/>
        <v>1</v>
      </c>
      <c r="AB67">
        <f t="shared" si="42"/>
        <v>2.5293999999999999</v>
      </c>
      <c r="AC67">
        <f t="shared" si="43"/>
        <v>3</v>
      </c>
      <c r="AD67" t="str">
        <f t="shared" si="44"/>
        <v>Highly Suitable</v>
      </c>
      <c r="AE67" s="15">
        <f t="shared" si="45"/>
        <v>0.49199999999999999</v>
      </c>
      <c r="AF67" t="str">
        <f t="shared" ref="AF67:AF130" si="47">IF(AE67&gt;0.8, "Very High", IF(AND(AE67&lt;=0.8,AE67&gt;0.6), "High", IF(AND(AE67&lt;=0.6, AE67&gt;0.4),"Moderate",IF(AND(AE67&lt;=0.4, AE67&gt;0.2),"Low", "Very Low"))))</f>
        <v>Moderate</v>
      </c>
    </row>
    <row r="68" spans="1:32" x14ac:dyDescent="0.25">
      <c r="A68" t="str">
        <f>INDEX(Aquifer!A:A,MATCH(B68,Aquifer!C:C,0))</f>
        <v>punjab</v>
      </c>
      <c r="B68" s="19" t="s">
        <v>205</v>
      </c>
      <c r="C68" s="13">
        <v>4.84</v>
      </c>
      <c r="D68" s="7">
        <f>INDEX(Aquifer!L:L,MATCH(B68,Aquifer!C:C,0))*100</f>
        <v>194.9388524550879</v>
      </c>
      <c r="E68" s="7">
        <v>100</v>
      </c>
      <c r="F68" s="7">
        <v>77.342065120193553</v>
      </c>
      <c r="G68" s="8">
        <v>0</v>
      </c>
      <c r="H68" s="8">
        <f>INDEX(Aquifer!H:H,MATCH(B68,Aquifer!C:C,0))</f>
        <v>223.59</v>
      </c>
      <c r="I68" s="8">
        <f>INDEX(surface_water_body!E:E,MATCH(B68,surface_water_body!A:A,0))</f>
        <v>3.3566657700128268E-2</v>
      </c>
      <c r="J68" s="8">
        <f>INDEX(Aquifer!J:J,MATCH(B68,Aquifer!C:C,0))*100</f>
        <v>88.808569503068142</v>
      </c>
      <c r="K68" s="7">
        <f>(INDEX(Tariff!D:D,MATCH(Adaptation!A68,Tariff!A:A,0)))*100</f>
        <v>95</v>
      </c>
      <c r="L68" s="1">
        <v>78.38000000000001</v>
      </c>
      <c r="M68" s="8">
        <v>33.6</v>
      </c>
      <c r="N68" s="1">
        <v>0</v>
      </c>
      <c r="P68">
        <f t="shared" si="32"/>
        <v>3</v>
      </c>
      <c r="Q68">
        <f t="shared" si="33"/>
        <v>3</v>
      </c>
      <c r="R68">
        <f t="shared" si="34"/>
        <v>4</v>
      </c>
      <c r="S68">
        <f t="shared" si="35"/>
        <v>4</v>
      </c>
      <c r="T68">
        <f t="shared" si="36"/>
        <v>1</v>
      </c>
      <c r="U68">
        <f t="shared" si="37"/>
        <v>4</v>
      </c>
      <c r="V68">
        <f t="shared" si="38"/>
        <v>4</v>
      </c>
      <c r="W68">
        <f t="shared" si="24"/>
        <v>1</v>
      </c>
      <c r="X68">
        <f t="shared" si="46"/>
        <v>3</v>
      </c>
      <c r="Y68">
        <f t="shared" si="39"/>
        <v>4</v>
      </c>
      <c r="Z68">
        <f t="shared" si="40"/>
        <v>4</v>
      </c>
      <c r="AA68">
        <f t="shared" si="41"/>
        <v>1</v>
      </c>
      <c r="AB68">
        <f t="shared" si="42"/>
        <v>3.0291999999999994</v>
      </c>
      <c r="AC68">
        <f t="shared" si="43"/>
        <v>3</v>
      </c>
      <c r="AD68" t="str">
        <f t="shared" si="44"/>
        <v>Highly Suitable</v>
      </c>
      <c r="AE68" s="15">
        <f t="shared" si="45"/>
        <v>0.88300000000000001</v>
      </c>
      <c r="AF68" t="str">
        <f t="shared" si="47"/>
        <v>Very High</v>
      </c>
    </row>
    <row r="69" spans="1:32" x14ac:dyDescent="0.25">
      <c r="A69" t="str">
        <f>INDEX(Aquifer!A:A,MATCH(B69,Aquifer!C:C,0))</f>
        <v>assam</v>
      </c>
      <c r="B69" s="19" t="s">
        <v>472</v>
      </c>
      <c r="C69" s="12">
        <v>4.3995653002493</v>
      </c>
      <c r="D69" s="7">
        <f>INDEX(Aquifer!L:L,MATCH(B69,Aquifer!C:C,0))*100</f>
        <v>139.3664291451436</v>
      </c>
      <c r="E69" s="7">
        <v>37.6</v>
      </c>
      <c r="F69" s="7">
        <v>35.356732768519386</v>
      </c>
      <c r="G69" s="8">
        <v>0</v>
      </c>
      <c r="H69" s="8">
        <f>INDEX(Aquifer!H:H,MATCH(B69,Aquifer!C:C,0))</f>
        <v>36.479999999999997</v>
      </c>
      <c r="I69" s="8">
        <f>INDEX(surface_water_body!E:E,MATCH(B69,surface_water_body!A:A,0))</f>
        <v>0.46105576446886681</v>
      </c>
      <c r="J69" s="8">
        <f>INDEX(Aquifer!J:J,MATCH(B69,Aquifer!C:C,0))*100</f>
        <v>59.468448729184928</v>
      </c>
      <c r="K69" s="7">
        <f>(INDEX(Tariff!D:D,MATCH(Adaptation!A69,Tariff!A:A,0)))*100</f>
        <v>67.5</v>
      </c>
      <c r="L69" s="1">
        <v>92.65</v>
      </c>
      <c r="M69" s="8">
        <v>2.59</v>
      </c>
      <c r="N69" s="1">
        <v>79.819999999999993</v>
      </c>
      <c r="P69">
        <f t="shared" si="32"/>
        <v>2</v>
      </c>
      <c r="Q69">
        <f t="shared" si="33"/>
        <v>1</v>
      </c>
      <c r="R69">
        <f t="shared" si="34"/>
        <v>2</v>
      </c>
      <c r="S69">
        <f t="shared" si="35"/>
        <v>2</v>
      </c>
      <c r="T69">
        <f t="shared" si="36"/>
        <v>1</v>
      </c>
      <c r="U69">
        <f t="shared" si="37"/>
        <v>1</v>
      </c>
      <c r="V69">
        <f t="shared" si="38"/>
        <v>3</v>
      </c>
      <c r="W69">
        <f t="shared" si="24"/>
        <v>1</v>
      </c>
      <c r="X69">
        <f t="shared" si="46"/>
        <v>4</v>
      </c>
      <c r="Y69">
        <f t="shared" si="39"/>
        <v>4</v>
      </c>
      <c r="Z69">
        <f t="shared" si="40"/>
        <v>1</v>
      </c>
      <c r="AA69">
        <f t="shared" si="41"/>
        <v>3</v>
      </c>
      <c r="AB69">
        <f t="shared" si="42"/>
        <v>2.0900999999999996</v>
      </c>
      <c r="AC69">
        <f t="shared" si="43"/>
        <v>2</v>
      </c>
      <c r="AD69" t="str">
        <f t="shared" si="44"/>
        <v>Moderatly Suitable</v>
      </c>
      <c r="AE69" s="15">
        <f t="shared" si="45"/>
        <v>0.22</v>
      </c>
      <c r="AF69" t="str">
        <f t="shared" si="47"/>
        <v>Low</v>
      </c>
    </row>
    <row r="70" spans="1:32" x14ac:dyDescent="0.25">
      <c r="A70" t="str">
        <f>INDEX(Aquifer!A:A,MATCH(B70,Aquifer!C:C,0))</f>
        <v>madhya pradesh</v>
      </c>
      <c r="B70" s="19" t="s">
        <v>473</v>
      </c>
      <c r="C70" s="13">
        <v>5.29</v>
      </c>
      <c r="D70" s="7">
        <f>INDEX(Aquifer!L:L,MATCH(B70,Aquifer!C:C,0))*100</f>
        <v>172.04619919946745</v>
      </c>
      <c r="E70" s="7">
        <v>45.8</v>
      </c>
      <c r="F70" s="7">
        <v>78.59435745621856</v>
      </c>
      <c r="G70" s="8">
        <v>79</v>
      </c>
      <c r="H70" s="8">
        <f>INDEX(Aquifer!H:H,MATCH(B70,Aquifer!C:C,0))</f>
        <v>71.38</v>
      </c>
      <c r="I70" s="8">
        <f>INDEX(surface_water_body!E:E,MATCH(B70,surface_water_body!A:A,0))</f>
        <v>8.5395862490256699E-2</v>
      </c>
      <c r="J70" s="8">
        <f>INDEX(Aquifer!J:J,MATCH(B70,Aquifer!C:C,0))*100</f>
        <v>43.662875628012664</v>
      </c>
      <c r="K70" s="7">
        <f>(INDEX(Tariff!D:D,MATCH(Adaptation!A70,Tariff!A:A,0)))*100</f>
        <v>67.5</v>
      </c>
      <c r="L70" s="1">
        <v>38.78</v>
      </c>
      <c r="M70" s="8">
        <v>10.7</v>
      </c>
      <c r="N70" s="1">
        <v>71.56</v>
      </c>
      <c r="P70">
        <f t="shared" si="32"/>
        <v>4</v>
      </c>
      <c r="Q70">
        <f t="shared" si="33"/>
        <v>2</v>
      </c>
      <c r="R70">
        <f t="shared" si="34"/>
        <v>2</v>
      </c>
      <c r="S70">
        <f t="shared" si="35"/>
        <v>4</v>
      </c>
      <c r="T70">
        <f t="shared" si="36"/>
        <v>4</v>
      </c>
      <c r="U70">
        <f t="shared" si="37"/>
        <v>3</v>
      </c>
      <c r="V70">
        <f t="shared" si="38"/>
        <v>2</v>
      </c>
      <c r="W70">
        <f t="shared" si="24"/>
        <v>1</v>
      </c>
      <c r="X70">
        <f t="shared" si="46"/>
        <v>4</v>
      </c>
      <c r="Y70">
        <f t="shared" si="39"/>
        <v>2</v>
      </c>
      <c r="Z70">
        <f t="shared" si="40"/>
        <v>3</v>
      </c>
      <c r="AA70">
        <f t="shared" si="41"/>
        <v>3</v>
      </c>
      <c r="AB70">
        <f t="shared" si="42"/>
        <v>2.8549999999999995</v>
      </c>
      <c r="AC70">
        <f t="shared" si="43"/>
        <v>3</v>
      </c>
      <c r="AD70" t="str">
        <f t="shared" si="44"/>
        <v>Highly Suitable</v>
      </c>
      <c r="AE70" s="15">
        <f t="shared" si="45"/>
        <v>0.73699999999999999</v>
      </c>
      <c r="AF70" t="str">
        <f t="shared" si="47"/>
        <v>High</v>
      </c>
    </row>
    <row r="71" spans="1:32" x14ac:dyDescent="0.25">
      <c r="A71" t="str">
        <f>INDEX(Aquifer!A:A,MATCH(B71,Aquifer!C:C,0))</f>
        <v>chhattisgarh</v>
      </c>
      <c r="B71" s="19" t="s">
        <v>330</v>
      </c>
      <c r="C71" s="12">
        <v>5.1861725160459002</v>
      </c>
      <c r="D71" s="7">
        <f>INDEX(Aquifer!L:L,MATCH(B71,Aquifer!C:C,0))*100</f>
        <v>104.3494739673438</v>
      </c>
      <c r="E71" s="7">
        <v>6.3</v>
      </c>
      <c r="F71" s="7">
        <v>42.129068357735704</v>
      </c>
      <c r="G71" s="8">
        <v>89</v>
      </c>
      <c r="H71" s="8">
        <f>INDEX(Aquifer!H:H,MATCH(B71,Aquifer!C:C,0))</f>
        <v>30.59</v>
      </c>
      <c r="I71" s="8">
        <f>INDEX(surface_water_body!E:E,MATCH(B71,surface_water_body!A:A,0))</f>
        <v>1.0465995325035111</v>
      </c>
      <c r="J71" s="8">
        <f>INDEX(Aquifer!J:J,MATCH(B71,Aquifer!C:C,0))*100</f>
        <v>26.890194086501396</v>
      </c>
      <c r="K71" s="7">
        <f>(INDEX(Tariff!D:D,MATCH(Adaptation!A71,Tariff!A:A,0)))*100</f>
        <v>135</v>
      </c>
      <c r="L71" s="1">
        <v>0</v>
      </c>
      <c r="M71" s="8">
        <v>6.1</v>
      </c>
      <c r="N71" s="1">
        <v>70.28</v>
      </c>
      <c r="P71">
        <f t="shared" si="32"/>
        <v>3</v>
      </c>
      <c r="Q71">
        <f t="shared" si="33"/>
        <v>1</v>
      </c>
      <c r="R71">
        <f t="shared" si="34"/>
        <v>1</v>
      </c>
      <c r="S71">
        <f t="shared" si="35"/>
        <v>2</v>
      </c>
      <c r="T71">
        <f t="shared" si="36"/>
        <v>4</v>
      </c>
      <c r="U71">
        <f t="shared" si="37"/>
        <v>1</v>
      </c>
      <c r="V71">
        <f t="shared" si="38"/>
        <v>2</v>
      </c>
      <c r="W71">
        <f t="shared" si="24"/>
        <v>2</v>
      </c>
      <c r="X71">
        <f t="shared" si="46"/>
        <v>3</v>
      </c>
      <c r="Y71">
        <f t="shared" si="39"/>
        <v>1</v>
      </c>
      <c r="Z71">
        <f t="shared" si="40"/>
        <v>2</v>
      </c>
      <c r="AA71">
        <f t="shared" si="41"/>
        <v>3</v>
      </c>
      <c r="AB71">
        <f t="shared" si="42"/>
        <v>2.0976999999999997</v>
      </c>
      <c r="AC71">
        <f t="shared" si="43"/>
        <v>2</v>
      </c>
      <c r="AD71" t="str">
        <f t="shared" si="44"/>
        <v>Moderatly Suitable</v>
      </c>
      <c r="AE71" s="15">
        <f t="shared" si="45"/>
        <v>0.23400000000000001</v>
      </c>
      <c r="AF71" t="str">
        <f t="shared" si="47"/>
        <v>Low</v>
      </c>
    </row>
    <row r="72" spans="1:32" x14ac:dyDescent="0.25">
      <c r="A72" t="str">
        <f>INDEX(Aquifer!A:A,MATCH(B72,Aquifer!C:C,0))</f>
        <v>uttar pradesh</v>
      </c>
      <c r="B72" s="19" t="s">
        <v>435</v>
      </c>
      <c r="C72" s="12">
        <v>4.7434553566042004</v>
      </c>
      <c r="D72" s="7">
        <f>INDEX(Aquifer!L:L,MATCH(B72,Aquifer!C:C,0))*100</f>
        <v>178.84689922480621</v>
      </c>
      <c r="E72" s="7">
        <v>95.4</v>
      </c>
      <c r="F72" s="7">
        <v>72.75440470739855</v>
      </c>
      <c r="G72" s="8">
        <v>9</v>
      </c>
      <c r="H72" s="8">
        <f>INDEX(Aquifer!H:H,MATCH(B72,Aquifer!C:C,0))</f>
        <v>65.63</v>
      </c>
      <c r="I72" s="8">
        <f>INDEX(surface_water_body!E:E,MATCH(B72,surface_water_body!A:A,0))</f>
        <v>0.82744237637830464</v>
      </c>
      <c r="J72" s="8">
        <f>INDEX(Aquifer!J:J,MATCH(B72,Aquifer!C:C,0))*100</f>
        <v>70.777038611892181</v>
      </c>
      <c r="K72" s="7">
        <f>(INDEX(Tariff!D:D,MATCH(Adaptation!A72,Tariff!A:A,0)))*100</f>
        <v>67.5</v>
      </c>
      <c r="L72" s="1">
        <v>89.66</v>
      </c>
      <c r="M72" s="8">
        <v>4.33</v>
      </c>
      <c r="N72" s="1">
        <v>95.634936079999989</v>
      </c>
      <c r="P72">
        <f t="shared" si="32"/>
        <v>3</v>
      </c>
      <c r="Q72">
        <f t="shared" si="33"/>
        <v>2</v>
      </c>
      <c r="R72">
        <f t="shared" si="34"/>
        <v>4</v>
      </c>
      <c r="S72">
        <f t="shared" si="35"/>
        <v>4</v>
      </c>
      <c r="T72">
        <f t="shared" si="36"/>
        <v>1</v>
      </c>
      <c r="U72">
        <f t="shared" si="37"/>
        <v>2</v>
      </c>
      <c r="V72">
        <f t="shared" si="38"/>
        <v>3</v>
      </c>
      <c r="W72">
        <f t="shared" si="24"/>
        <v>1</v>
      </c>
      <c r="X72">
        <f t="shared" si="46"/>
        <v>4</v>
      </c>
      <c r="Y72">
        <f t="shared" si="39"/>
        <v>4</v>
      </c>
      <c r="Z72">
        <f t="shared" si="40"/>
        <v>1</v>
      </c>
      <c r="AA72">
        <f t="shared" si="41"/>
        <v>4</v>
      </c>
      <c r="AB72">
        <f t="shared" si="42"/>
        <v>2.7565</v>
      </c>
      <c r="AC72">
        <f t="shared" si="43"/>
        <v>3</v>
      </c>
      <c r="AD72" t="str">
        <f t="shared" si="44"/>
        <v>Highly Suitable</v>
      </c>
      <c r="AE72" s="15">
        <f t="shared" si="45"/>
        <v>0.624</v>
      </c>
      <c r="AF72" t="str">
        <f t="shared" si="47"/>
        <v>High</v>
      </c>
    </row>
    <row r="73" spans="1:32" x14ac:dyDescent="0.25">
      <c r="A73" t="str">
        <f>INDEX(Aquifer!A:A,MATCH(B73,Aquifer!C:C,0))</f>
        <v>punjab</v>
      </c>
      <c r="B73" s="19" t="s">
        <v>219</v>
      </c>
      <c r="C73" s="12">
        <v>4.8851237185257004</v>
      </c>
      <c r="D73" s="7">
        <f>INDEX(Aquifer!L:L,MATCH(B73,Aquifer!C:C,0))*100</f>
        <v>190.36955194767552</v>
      </c>
      <c r="E73" s="7">
        <v>99.8</v>
      </c>
      <c r="F73" s="7">
        <v>81.020130164976536</v>
      </c>
      <c r="G73" s="8">
        <v>100</v>
      </c>
      <c r="H73" s="8">
        <f>INDEX(Aquifer!H:H,MATCH(B73,Aquifer!C:C,0))</f>
        <v>105</v>
      </c>
      <c r="I73" s="8">
        <f>INDEX(surface_water_body!E:E,MATCH(B73,surface_water_body!A:A,0))</f>
        <v>0.1948705631666722</v>
      </c>
      <c r="J73" s="8">
        <f>INDEX(Aquifer!J:J,MATCH(B73,Aquifer!C:C,0))*100</f>
        <v>87.08797980547925</v>
      </c>
      <c r="K73" s="7">
        <f>(INDEX(Tariff!D:D,MATCH(Adaptation!A73,Tariff!A:A,0)))*100</f>
        <v>67.5</v>
      </c>
      <c r="L73" s="1">
        <v>39.31</v>
      </c>
      <c r="M73" s="8">
        <v>15.6</v>
      </c>
      <c r="N73" s="1">
        <v>0</v>
      </c>
      <c r="P73">
        <f t="shared" si="32"/>
        <v>3</v>
      </c>
      <c r="Q73">
        <f t="shared" si="33"/>
        <v>3</v>
      </c>
      <c r="R73">
        <f t="shared" si="34"/>
        <v>4</v>
      </c>
      <c r="S73">
        <f t="shared" si="35"/>
        <v>4</v>
      </c>
      <c r="T73">
        <f t="shared" si="36"/>
        <v>4</v>
      </c>
      <c r="U73">
        <f t="shared" si="37"/>
        <v>4</v>
      </c>
      <c r="V73">
        <f t="shared" si="38"/>
        <v>4</v>
      </c>
      <c r="W73">
        <f t="shared" si="24"/>
        <v>1</v>
      </c>
      <c r="X73">
        <f t="shared" si="46"/>
        <v>4</v>
      </c>
      <c r="Y73">
        <f t="shared" si="39"/>
        <v>2</v>
      </c>
      <c r="Z73">
        <f t="shared" si="40"/>
        <v>3</v>
      </c>
      <c r="AA73">
        <f t="shared" si="41"/>
        <v>1</v>
      </c>
      <c r="AB73">
        <f t="shared" si="42"/>
        <v>3.1048999999999998</v>
      </c>
      <c r="AC73">
        <f t="shared" si="43"/>
        <v>3</v>
      </c>
      <c r="AD73" t="str">
        <f t="shared" si="44"/>
        <v>Highly Suitable</v>
      </c>
      <c r="AE73" s="15">
        <f t="shared" si="45"/>
        <v>0.90900000000000003</v>
      </c>
      <c r="AF73" t="str">
        <f t="shared" si="47"/>
        <v>Very High</v>
      </c>
    </row>
    <row r="74" spans="1:32" x14ac:dyDescent="0.25">
      <c r="A74" t="str">
        <f>INDEX(Aquifer!A:A,MATCH(B74,Aquifer!C:C,0))</f>
        <v>odisha</v>
      </c>
      <c r="B74" s="19" t="s">
        <v>128</v>
      </c>
      <c r="C74" s="13">
        <v>5.14</v>
      </c>
      <c r="D74" s="7">
        <f>INDEX(Aquifer!L:L,MATCH(B74,Aquifer!C:C,0))*100</f>
        <v>106.88632212165746</v>
      </c>
      <c r="E74" s="7">
        <v>40.5</v>
      </c>
      <c r="F74" s="7">
        <v>34.580170232344145</v>
      </c>
      <c r="G74" s="8">
        <v>87</v>
      </c>
      <c r="H74" s="8">
        <f>INDEX(Aquifer!H:H,MATCH(B74,Aquifer!C:C,0))</f>
        <v>45.23</v>
      </c>
      <c r="I74" s="8">
        <f>INDEX(surface_water_body!E:E,MATCH(B74,surface_water_body!A:A,0))</f>
        <v>0</v>
      </c>
      <c r="J74" s="8">
        <f>INDEX(Aquifer!J:J,MATCH(B74,Aquifer!C:C,0))*100</f>
        <v>35.92748481454251</v>
      </c>
      <c r="K74" s="7">
        <f>(INDEX(Tariff!D:D,MATCH(Adaptation!A74,Tariff!A:A,0)))*100</f>
        <v>459.99999999999994</v>
      </c>
      <c r="L74" s="1">
        <v>7.93</v>
      </c>
      <c r="M74" s="8">
        <v>4.9000000000000004</v>
      </c>
      <c r="N74" s="1">
        <v>89.82</v>
      </c>
      <c r="P74">
        <f t="shared" si="32"/>
        <v>3</v>
      </c>
      <c r="Q74">
        <f t="shared" si="33"/>
        <v>1</v>
      </c>
      <c r="R74">
        <f t="shared" si="34"/>
        <v>2</v>
      </c>
      <c r="S74">
        <f t="shared" si="35"/>
        <v>2</v>
      </c>
      <c r="T74">
        <f t="shared" si="36"/>
        <v>4</v>
      </c>
      <c r="U74">
        <f t="shared" si="37"/>
        <v>1</v>
      </c>
      <c r="V74">
        <f t="shared" si="38"/>
        <v>2</v>
      </c>
      <c r="W74">
        <f t="shared" si="24"/>
        <v>1</v>
      </c>
      <c r="X74">
        <f t="shared" si="46"/>
        <v>1</v>
      </c>
      <c r="Y74">
        <f t="shared" si="39"/>
        <v>1</v>
      </c>
      <c r="Z74">
        <f t="shared" si="40"/>
        <v>1</v>
      </c>
      <c r="AA74">
        <f t="shared" si="41"/>
        <v>4</v>
      </c>
      <c r="AB74">
        <f t="shared" si="42"/>
        <v>1.9234999999999998</v>
      </c>
      <c r="AC74">
        <f t="shared" si="43"/>
        <v>2</v>
      </c>
      <c r="AD74" t="str">
        <f t="shared" si="44"/>
        <v>Moderatly Suitable</v>
      </c>
      <c r="AE74" s="15">
        <f t="shared" si="45"/>
        <v>0.14199999999999999</v>
      </c>
      <c r="AF74" t="str">
        <f t="shared" si="47"/>
        <v>Very Low</v>
      </c>
    </row>
    <row r="75" spans="1:32" x14ac:dyDescent="0.25">
      <c r="A75" t="str">
        <f>INDEX(Aquifer!A:A,MATCH(B75,Aquifer!C:C,0))</f>
        <v>bihar</v>
      </c>
      <c r="B75" s="19" t="s">
        <v>401</v>
      </c>
      <c r="C75" s="12">
        <v>4.7265555708417004</v>
      </c>
      <c r="D75" s="7">
        <f>INDEX(Aquifer!L:L,MATCH(B75,Aquifer!C:C,0))*100</f>
        <v>177.84198402583732</v>
      </c>
      <c r="E75" s="7">
        <v>70.5</v>
      </c>
      <c r="F75" s="7">
        <v>63.611911101450843</v>
      </c>
      <c r="G75" s="8">
        <v>1</v>
      </c>
      <c r="H75" s="8">
        <f>INDEX(Aquifer!H:H,MATCH(B75,Aquifer!C:C,0))</f>
        <v>63.22</v>
      </c>
      <c r="I75" s="8">
        <f>INDEX(surface_water_body!E:E,MATCH(B75,surface_water_body!A:A,0))</f>
        <v>0.30828436625260031</v>
      </c>
      <c r="J75" s="8">
        <f>INDEX(Aquifer!J:J,MATCH(B75,Aquifer!C:C,0))*100</f>
        <v>67.257810337116936</v>
      </c>
      <c r="K75" s="7">
        <f>(INDEX(Tariff!D:D,MATCH(Adaptation!A75,Tariff!A:A,0)))*100</f>
        <v>0</v>
      </c>
      <c r="L75" s="1">
        <v>94.62</v>
      </c>
      <c r="M75" s="8">
        <v>6.02</v>
      </c>
      <c r="N75" s="1">
        <v>98.09</v>
      </c>
      <c r="P75">
        <f t="shared" si="32"/>
        <v>3</v>
      </c>
      <c r="Q75">
        <f t="shared" si="33"/>
        <v>2</v>
      </c>
      <c r="R75">
        <f t="shared" si="34"/>
        <v>3</v>
      </c>
      <c r="S75">
        <f t="shared" si="35"/>
        <v>3</v>
      </c>
      <c r="T75">
        <f t="shared" si="36"/>
        <v>1</v>
      </c>
      <c r="U75">
        <f t="shared" si="37"/>
        <v>2</v>
      </c>
      <c r="V75">
        <f t="shared" si="38"/>
        <v>3</v>
      </c>
      <c r="W75">
        <f t="shared" si="24"/>
        <v>1</v>
      </c>
      <c r="X75">
        <f t="shared" si="46"/>
        <v>4</v>
      </c>
      <c r="Y75">
        <f t="shared" si="39"/>
        <v>4</v>
      </c>
      <c r="Z75">
        <f t="shared" si="40"/>
        <v>2</v>
      </c>
      <c r="AA75">
        <f t="shared" si="41"/>
        <v>4</v>
      </c>
      <c r="AB75">
        <f t="shared" si="42"/>
        <v>2.6808000000000001</v>
      </c>
      <c r="AC75">
        <f t="shared" si="43"/>
        <v>3</v>
      </c>
      <c r="AD75" t="str">
        <f t="shared" si="44"/>
        <v>Highly Suitable</v>
      </c>
      <c r="AE75" s="15">
        <f t="shared" si="45"/>
        <v>0.57599999999999996</v>
      </c>
      <c r="AF75" t="str">
        <f t="shared" si="47"/>
        <v>Moderate</v>
      </c>
    </row>
    <row r="76" spans="1:32" x14ac:dyDescent="0.25">
      <c r="A76" t="str">
        <f>INDEX(Aquifer!A:A,MATCH(B76,Aquifer!C:C,0))</f>
        <v>karnataka</v>
      </c>
      <c r="B76" s="19" t="s">
        <v>57</v>
      </c>
      <c r="C76" s="12">
        <v>5.3506630350203999</v>
      </c>
      <c r="D76" s="7">
        <f>INDEX(Aquifer!L:L,MATCH(B76,Aquifer!C:C,0))*100</f>
        <v>147.15925896589306</v>
      </c>
      <c r="E76" s="7">
        <v>46.6</v>
      </c>
      <c r="F76" s="7">
        <v>68.739389302025316</v>
      </c>
      <c r="G76" s="8">
        <v>21</v>
      </c>
      <c r="H76" s="8">
        <f>INDEX(Aquifer!H:H,MATCH(B76,Aquifer!C:C,0))</f>
        <v>67.709999999999994</v>
      </c>
      <c r="I76" s="8">
        <f>INDEX(surface_water_body!E:E,MATCH(B76,surface_water_body!A:A,0))</f>
        <v>7.7563483944561066E-4</v>
      </c>
      <c r="J76" s="8">
        <f>INDEX(Aquifer!J:J,MATCH(B76,Aquifer!C:C,0))*100</f>
        <v>74.187470525490511</v>
      </c>
      <c r="K76" s="7">
        <f>(INDEX(Tariff!D:D,MATCH(Adaptation!A76,Tariff!A:A,0)))*100</f>
        <v>155</v>
      </c>
      <c r="L76" s="1">
        <v>51.629999999999995</v>
      </c>
      <c r="M76" s="8">
        <v>7.02</v>
      </c>
      <c r="N76" s="1">
        <v>75.22</v>
      </c>
      <c r="P76">
        <f t="shared" si="32"/>
        <v>4</v>
      </c>
      <c r="Q76">
        <f t="shared" si="33"/>
        <v>2</v>
      </c>
      <c r="R76">
        <f t="shared" si="34"/>
        <v>2</v>
      </c>
      <c r="S76">
        <f t="shared" si="35"/>
        <v>4</v>
      </c>
      <c r="T76">
        <f t="shared" si="36"/>
        <v>1</v>
      </c>
      <c r="U76">
        <f t="shared" si="37"/>
        <v>2</v>
      </c>
      <c r="V76">
        <f t="shared" si="38"/>
        <v>3</v>
      </c>
      <c r="W76">
        <f t="shared" si="24"/>
        <v>1</v>
      </c>
      <c r="X76">
        <f t="shared" si="46"/>
        <v>2</v>
      </c>
      <c r="Y76">
        <f t="shared" si="39"/>
        <v>3</v>
      </c>
      <c r="Z76">
        <f t="shared" si="40"/>
        <v>2</v>
      </c>
      <c r="AA76">
        <f t="shared" si="41"/>
        <v>3</v>
      </c>
      <c r="AB76">
        <f t="shared" si="42"/>
        <v>2.4309000000000003</v>
      </c>
      <c r="AC76">
        <f t="shared" si="43"/>
        <v>2</v>
      </c>
      <c r="AD76" t="str">
        <f t="shared" si="44"/>
        <v>Moderatly Suitable</v>
      </c>
      <c r="AE76" s="15">
        <f t="shared" si="45"/>
        <v>0.38600000000000001</v>
      </c>
      <c r="AF76" t="str">
        <f t="shared" si="47"/>
        <v>Low</v>
      </c>
    </row>
    <row r="77" spans="1:32" x14ac:dyDescent="0.25">
      <c r="A77" t="str">
        <f>INDEX(Aquifer!A:A,MATCH(B77,Aquifer!C:C,0))</f>
        <v>karnataka</v>
      </c>
      <c r="B77" s="19" t="s">
        <v>65</v>
      </c>
      <c r="C77" s="12">
        <v>5.4534573270206996</v>
      </c>
      <c r="D77" s="7">
        <f>INDEX(Aquifer!L:L,MATCH(B77,Aquifer!C:C,0))*100</f>
        <v>124.91295124757058</v>
      </c>
      <c r="E77" s="7">
        <v>50.4</v>
      </c>
      <c r="F77" s="7">
        <v>72.692537529652498</v>
      </c>
      <c r="G77" s="8">
        <v>2</v>
      </c>
      <c r="H77" s="8">
        <f>INDEX(Aquifer!H:H,MATCH(B77,Aquifer!C:C,0))</f>
        <v>27.46</v>
      </c>
      <c r="I77" s="8">
        <f>INDEX(surface_water_body!E:E,MATCH(B77,surface_water_body!A:A,0))</f>
        <v>0.29686955787386476</v>
      </c>
      <c r="J77" s="8">
        <f>INDEX(Aquifer!J:J,MATCH(B77,Aquifer!C:C,0))*100</f>
        <v>61.18016774382464</v>
      </c>
      <c r="K77" s="7">
        <f>(INDEX(Tariff!D:D,MATCH(Adaptation!A77,Tariff!A:A,0)))*100</f>
        <v>150</v>
      </c>
      <c r="L77" s="1">
        <v>37.31</v>
      </c>
      <c r="M77" s="8">
        <v>8.5</v>
      </c>
      <c r="N77" s="1">
        <v>72.28</v>
      </c>
      <c r="P77">
        <f t="shared" si="32"/>
        <v>4</v>
      </c>
      <c r="Q77">
        <f t="shared" si="33"/>
        <v>1</v>
      </c>
      <c r="R77">
        <f t="shared" si="34"/>
        <v>3</v>
      </c>
      <c r="S77">
        <f t="shared" si="35"/>
        <v>4</v>
      </c>
      <c r="T77">
        <f t="shared" si="36"/>
        <v>1</v>
      </c>
      <c r="U77">
        <f t="shared" si="37"/>
        <v>1</v>
      </c>
      <c r="V77">
        <f t="shared" si="38"/>
        <v>3</v>
      </c>
      <c r="W77">
        <f t="shared" si="24"/>
        <v>1</v>
      </c>
      <c r="X77">
        <f t="shared" si="46"/>
        <v>2</v>
      </c>
      <c r="Y77">
        <f t="shared" si="39"/>
        <v>2</v>
      </c>
      <c r="Z77">
        <f t="shared" si="40"/>
        <v>2</v>
      </c>
      <c r="AA77">
        <f t="shared" si="41"/>
        <v>3</v>
      </c>
      <c r="AB77">
        <f t="shared" si="42"/>
        <v>2.2643000000000004</v>
      </c>
      <c r="AC77">
        <f t="shared" si="43"/>
        <v>2</v>
      </c>
      <c r="AD77" t="str">
        <f t="shared" si="44"/>
        <v>Moderatly Suitable</v>
      </c>
      <c r="AE77" s="15">
        <f t="shared" si="45"/>
        <v>0.32500000000000001</v>
      </c>
      <c r="AF77" t="str">
        <f t="shared" si="47"/>
        <v>Low</v>
      </c>
    </row>
    <row r="78" spans="1:32" x14ac:dyDescent="0.25">
      <c r="A78" t="str">
        <f>INDEX(Aquifer!A:A,MATCH(B78,Aquifer!C:C,0))</f>
        <v>chhattisgarh</v>
      </c>
      <c r="B78" s="19" t="s">
        <v>436</v>
      </c>
      <c r="C78" s="13">
        <v>5.2</v>
      </c>
      <c r="D78" s="7">
        <f>INDEX(Aquifer!L:L,MATCH(B78,Aquifer!C:C,0))*100</f>
        <v>177.30090943287678</v>
      </c>
      <c r="E78" s="7">
        <v>51.2</v>
      </c>
      <c r="F78" s="7">
        <v>53.16855114383381</v>
      </c>
      <c r="G78" s="8">
        <v>100</v>
      </c>
      <c r="H78" s="8">
        <f>INDEX(Aquifer!H:H,MATCH(B78,Aquifer!C:C,0))</f>
        <v>93.18</v>
      </c>
      <c r="I78" s="8">
        <f>INDEX(surface_water_body!E:E,MATCH(B78,surface_water_body!A:A,0))</f>
        <v>8.4401343354893292</v>
      </c>
      <c r="J78" s="8">
        <f>INDEX(Aquifer!J:J,MATCH(B78,Aquifer!C:C,0))*100</f>
        <v>79.152377916568881</v>
      </c>
      <c r="K78" s="7">
        <f>(INDEX(Tariff!D:D,MATCH(Adaptation!A78,Tariff!A:A,0)))*100</f>
        <v>135</v>
      </c>
      <c r="L78" s="1">
        <v>30.25</v>
      </c>
      <c r="M78" s="8">
        <v>8.1217672592315768</v>
      </c>
      <c r="N78" s="1">
        <v>85.09</v>
      </c>
      <c r="P78">
        <f t="shared" si="32"/>
        <v>3</v>
      </c>
      <c r="Q78">
        <f t="shared" si="33"/>
        <v>2</v>
      </c>
      <c r="R78">
        <f t="shared" si="34"/>
        <v>3</v>
      </c>
      <c r="S78">
        <f t="shared" si="35"/>
        <v>3</v>
      </c>
      <c r="T78">
        <f t="shared" si="36"/>
        <v>4</v>
      </c>
      <c r="U78">
        <f t="shared" si="37"/>
        <v>3</v>
      </c>
      <c r="V78">
        <f t="shared" si="38"/>
        <v>4</v>
      </c>
      <c r="W78">
        <f t="shared" si="24"/>
        <v>4</v>
      </c>
      <c r="X78">
        <f t="shared" si="46"/>
        <v>3</v>
      </c>
      <c r="Y78">
        <f t="shared" si="39"/>
        <v>2</v>
      </c>
      <c r="Z78">
        <f t="shared" si="40"/>
        <v>2</v>
      </c>
      <c r="AA78">
        <f t="shared" si="41"/>
        <v>4</v>
      </c>
      <c r="AB78">
        <f t="shared" si="42"/>
        <v>3.0973000000000002</v>
      </c>
      <c r="AC78">
        <f t="shared" si="43"/>
        <v>3</v>
      </c>
      <c r="AD78" t="str">
        <f t="shared" si="44"/>
        <v>Highly Suitable</v>
      </c>
      <c r="AE78" s="15">
        <f t="shared" si="45"/>
        <v>0.90300000000000002</v>
      </c>
      <c r="AF78" t="str">
        <f t="shared" si="47"/>
        <v>Very High</v>
      </c>
    </row>
    <row r="79" spans="1:32" x14ac:dyDescent="0.25">
      <c r="A79" t="str">
        <f>INDEX(Aquifer!A:A,MATCH(B79,Aquifer!C:C,0))</f>
        <v>madhya pradesh</v>
      </c>
      <c r="B79" s="19" t="s">
        <v>474</v>
      </c>
      <c r="C79" s="12">
        <v>5.2422180749783003</v>
      </c>
      <c r="D79" s="7">
        <f>INDEX(Aquifer!L:L,MATCH(B79,Aquifer!C:C,0))*100</f>
        <v>178.99660564338882</v>
      </c>
      <c r="E79" s="7">
        <v>32.200000000000003</v>
      </c>
      <c r="F79" s="7">
        <v>70.00373798896193</v>
      </c>
      <c r="G79" s="8">
        <v>86</v>
      </c>
      <c r="H79" s="8">
        <f>INDEX(Aquifer!H:H,MATCH(B79,Aquifer!C:C,0))</f>
        <v>49.65</v>
      </c>
      <c r="I79" s="8">
        <f>INDEX(surface_water_body!E:E,MATCH(B79,surface_water_body!A:A,0))</f>
        <v>0.62048726149139677</v>
      </c>
      <c r="J79" s="8">
        <f>INDEX(Aquifer!J:J,MATCH(B79,Aquifer!C:C,0))*100</f>
        <v>45.778329033538398</v>
      </c>
      <c r="K79" s="7">
        <f>(INDEX(Tariff!D:D,MATCH(Adaptation!A79,Tariff!A:A,0)))*100</f>
        <v>0</v>
      </c>
      <c r="L79" s="1">
        <v>58.650000000000006</v>
      </c>
      <c r="M79" s="8">
        <v>9.9</v>
      </c>
      <c r="N79" s="1">
        <v>68.709999999999994</v>
      </c>
      <c r="P79">
        <f t="shared" si="32"/>
        <v>3</v>
      </c>
      <c r="Q79">
        <f t="shared" si="33"/>
        <v>2</v>
      </c>
      <c r="R79">
        <f t="shared" si="34"/>
        <v>2</v>
      </c>
      <c r="S79">
        <f t="shared" si="35"/>
        <v>4</v>
      </c>
      <c r="T79">
        <f t="shared" si="36"/>
        <v>4</v>
      </c>
      <c r="U79">
        <f t="shared" si="37"/>
        <v>1</v>
      </c>
      <c r="V79">
        <f t="shared" si="38"/>
        <v>2</v>
      </c>
      <c r="W79">
        <f t="shared" si="24"/>
        <v>1</v>
      </c>
      <c r="X79">
        <f t="shared" si="46"/>
        <v>4</v>
      </c>
      <c r="Y79">
        <f t="shared" si="39"/>
        <v>3</v>
      </c>
      <c r="Z79">
        <f t="shared" si="40"/>
        <v>2</v>
      </c>
      <c r="AA79">
        <f t="shared" si="41"/>
        <v>3</v>
      </c>
      <c r="AB79">
        <f t="shared" si="42"/>
        <v>2.5975000000000001</v>
      </c>
      <c r="AC79">
        <f t="shared" si="43"/>
        <v>3</v>
      </c>
      <c r="AD79" t="str">
        <f t="shared" si="44"/>
        <v>Highly Suitable</v>
      </c>
      <c r="AE79" s="15">
        <f t="shared" si="45"/>
        <v>0.51900000000000002</v>
      </c>
      <c r="AF79" t="str">
        <f t="shared" si="47"/>
        <v>Moderate</v>
      </c>
    </row>
    <row r="80" spans="1:32" x14ac:dyDescent="0.25">
      <c r="A80" t="str">
        <f>INDEX(Aquifer!A:A,MATCH(B80,Aquifer!C:C,0))</f>
        <v>odisha</v>
      </c>
      <c r="B80" s="19" t="s">
        <v>336</v>
      </c>
      <c r="C80" s="12">
        <v>4.7627909912127002</v>
      </c>
      <c r="D80" s="7">
        <f>INDEX(Aquifer!L:L,MATCH(B80,Aquifer!C:C,0))*100</f>
        <v>109.35005549684631</v>
      </c>
      <c r="E80" s="7">
        <v>49.9</v>
      </c>
      <c r="F80" s="7">
        <v>31.023721761154206</v>
      </c>
      <c r="G80" s="8">
        <v>73</v>
      </c>
      <c r="H80" s="8">
        <f>INDEX(Aquifer!H:H,MATCH(B80,Aquifer!C:C,0))</f>
        <v>60.28</v>
      </c>
      <c r="I80" s="8">
        <f>INDEX(surface_water_body!E:E,MATCH(B80,surface_water_body!A:A,0))</f>
        <v>0.45442208028686865</v>
      </c>
      <c r="J80" s="8">
        <f>INDEX(Aquifer!J:J,MATCH(B80,Aquifer!C:C,0))*100</f>
        <v>62.874897095265759</v>
      </c>
      <c r="K80" s="7">
        <f>(INDEX(Tariff!D:D,MATCH(Adaptation!A80,Tariff!A:A,0)))*100</f>
        <v>0</v>
      </c>
      <c r="L80" s="1">
        <v>10.08</v>
      </c>
      <c r="M80" s="8">
        <v>3.1</v>
      </c>
      <c r="N80" s="1">
        <v>95.69</v>
      </c>
      <c r="P80">
        <f t="shared" si="32"/>
        <v>3</v>
      </c>
      <c r="Q80">
        <f t="shared" si="33"/>
        <v>1</v>
      </c>
      <c r="R80">
        <f t="shared" si="34"/>
        <v>2</v>
      </c>
      <c r="S80">
        <f t="shared" si="35"/>
        <v>2</v>
      </c>
      <c r="T80">
        <f t="shared" si="36"/>
        <v>3</v>
      </c>
      <c r="U80">
        <f t="shared" si="37"/>
        <v>2</v>
      </c>
      <c r="V80">
        <f t="shared" si="38"/>
        <v>3</v>
      </c>
      <c r="W80">
        <f t="shared" si="24"/>
        <v>1</v>
      </c>
      <c r="X80">
        <f t="shared" si="46"/>
        <v>4</v>
      </c>
      <c r="Y80">
        <f t="shared" si="39"/>
        <v>1</v>
      </c>
      <c r="Z80">
        <f t="shared" si="40"/>
        <v>1</v>
      </c>
      <c r="AA80">
        <f t="shared" si="41"/>
        <v>4</v>
      </c>
      <c r="AB80">
        <f t="shared" si="42"/>
        <v>2.2566999999999999</v>
      </c>
      <c r="AC80">
        <f t="shared" si="43"/>
        <v>2</v>
      </c>
      <c r="AD80" t="str">
        <f t="shared" si="44"/>
        <v>Moderatly Suitable</v>
      </c>
      <c r="AE80" s="15">
        <f t="shared" si="45"/>
        <v>0.28199999999999997</v>
      </c>
      <c r="AF80" t="str">
        <f t="shared" si="47"/>
        <v>Low</v>
      </c>
    </row>
    <row r="81" spans="1:32" x14ac:dyDescent="0.25">
      <c r="A81" t="str">
        <f>INDEX(Aquifer!A:A,MATCH(B81,Aquifer!C:C,0))</f>
        <v>bihar</v>
      </c>
      <c r="B81" s="19" t="s">
        <v>402</v>
      </c>
      <c r="C81" s="12">
        <v>5.2614355060164</v>
      </c>
      <c r="D81" s="7">
        <f>INDEX(Aquifer!L:L,MATCH(B81,Aquifer!C:C,0))*100</f>
        <v>117.86065596807285</v>
      </c>
      <c r="E81" s="7">
        <v>67.5</v>
      </c>
      <c r="F81" s="7">
        <v>59.374566826536558</v>
      </c>
      <c r="G81" s="8">
        <v>95</v>
      </c>
      <c r="H81" s="8">
        <f>INDEX(Aquifer!H:H,MATCH(B81,Aquifer!C:C,0))</f>
        <v>36.590000000000003</v>
      </c>
      <c r="I81" s="8">
        <f>INDEX(surface_water_body!E:E,MATCH(B81,surface_water_body!A:A,0))</f>
        <v>1.631915103257393E-2</v>
      </c>
      <c r="J81" s="8">
        <f>INDEX(Aquifer!J:J,MATCH(B81,Aquifer!C:C,0))*100</f>
        <v>41.975226110892642</v>
      </c>
      <c r="K81" s="7">
        <f>(INDEX(Tariff!D:D,MATCH(Adaptation!A81,Tariff!A:A,0)))*100</f>
        <v>0</v>
      </c>
      <c r="L81" s="1">
        <v>58.699999999999996</v>
      </c>
      <c r="M81" s="8">
        <v>5.9</v>
      </c>
      <c r="N81" s="1">
        <v>99.4</v>
      </c>
      <c r="P81">
        <f t="shared" si="32"/>
        <v>4</v>
      </c>
      <c r="Q81">
        <f t="shared" si="33"/>
        <v>1</v>
      </c>
      <c r="R81">
        <f t="shared" si="34"/>
        <v>3</v>
      </c>
      <c r="S81">
        <f t="shared" si="35"/>
        <v>3</v>
      </c>
      <c r="T81">
        <f t="shared" si="36"/>
        <v>4</v>
      </c>
      <c r="U81">
        <f t="shared" si="37"/>
        <v>1</v>
      </c>
      <c r="V81">
        <f t="shared" si="38"/>
        <v>2</v>
      </c>
      <c r="W81">
        <f t="shared" si="24"/>
        <v>1</v>
      </c>
      <c r="X81">
        <f t="shared" si="46"/>
        <v>4</v>
      </c>
      <c r="Y81">
        <f t="shared" si="39"/>
        <v>3</v>
      </c>
      <c r="Z81">
        <f t="shared" si="40"/>
        <v>2</v>
      </c>
      <c r="AA81">
        <f t="shared" si="41"/>
        <v>4</v>
      </c>
      <c r="AB81">
        <f t="shared" si="42"/>
        <v>2.6808000000000001</v>
      </c>
      <c r="AC81">
        <f t="shared" si="43"/>
        <v>3</v>
      </c>
      <c r="AD81" t="str">
        <f t="shared" si="44"/>
        <v>Highly Suitable</v>
      </c>
      <c r="AE81" s="15">
        <f t="shared" si="45"/>
        <v>0.57599999999999996</v>
      </c>
      <c r="AF81" t="str">
        <f t="shared" si="47"/>
        <v>Moderate</v>
      </c>
    </row>
    <row r="82" spans="1:32" x14ac:dyDescent="0.25">
      <c r="A82" t="str">
        <f>INDEX(Aquifer!A:A,MATCH(B82,Aquifer!C:C,0))</f>
        <v>maharashtra</v>
      </c>
      <c r="B82" s="19" t="s">
        <v>276</v>
      </c>
      <c r="C82" s="13">
        <v>5.25</v>
      </c>
      <c r="D82" s="7">
        <f>INDEX(Aquifer!L:L,MATCH(B82,Aquifer!C:C,0))*100</f>
        <v>144.1914769410391</v>
      </c>
      <c r="E82" s="7">
        <v>16.100000000000001</v>
      </c>
      <c r="F82" s="7">
        <v>68.734660204186866</v>
      </c>
      <c r="G82" s="8">
        <v>100</v>
      </c>
      <c r="H82" s="8">
        <f>INDEX(Aquifer!H:H,MATCH(B82,Aquifer!C:C,0))</f>
        <v>30.22</v>
      </c>
      <c r="I82" s="8">
        <f>INDEX(surface_water_body!E:E,MATCH(B82,surface_water_body!A:A,0))</f>
        <v>0.67061404497564436</v>
      </c>
      <c r="J82" s="8">
        <f>INDEX(Aquifer!J:J,MATCH(B82,Aquifer!C:C,0))*100</f>
        <v>44.725848563968668</v>
      </c>
      <c r="K82" s="7">
        <f>(INDEX(Tariff!D:D,MATCH(Adaptation!A82,Tariff!A:A,0)))*100</f>
        <v>150</v>
      </c>
      <c r="L82" s="1">
        <v>36.840000000000003</v>
      </c>
      <c r="M82" s="8">
        <v>8.65</v>
      </c>
      <c r="N82" s="1">
        <v>91.61</v>
      </c>
      <c r="P82">
        <f t="shared" si="32"/>
        <v>4</v>
      </c>
      <c r="Q82">
        <f t="shared" si="33"/>
        <v>2</v>
      </c>
      <c r="R82">
        <f t="shared" si="34"/>
        <v>1</v>
      </c>
      <c r="S82">
        <f t="shared" si="35"/>
        <v>4</v>
      </c>
      <c r="T82">
        <f t="shared" si="36"/>
        <v>4</v>
      </c>
      <c r="U82">
        <f t="shared" si="37"/>
        <v>1</v>
      </c>
      <c r="V82">
        <f t="shared" si="38"/>
        <v>2</v>
      </c>
      <c r="W82">
        <f t="shared" si="24"/>
        <v>1</v>
      </c>
      <c r="X82">
        <f t="shared" si="46"/>
        <v>2</v>
      </c>
      <c r="Y82">
        <f t="shared" si="39"/>
        <v>2</v>
      </c>
      <c r="Z82">
        <f t="shared" si="40"/>
        <v>2</v>
      </c>
      <c r="AA82">
        <f t="shared" si="41"/>
        <v>4</v>
      </c>
      <c r="AB82">
        <f t="shared" si="42"/>
        <v>2.4309000000000003</v>
      </c>
      <c r="AC82">
        <f t="shared" si="43"/>
        <v>2</v>
      </c>
      <c r="AD82" t="str">
        <f t="shared" si="44"/>
        <v>Moderatly Suitable</v>
      </c>
      <c r="AE82" s="15">
        <f t="shared" si="45"/>
        <v>0.38600000000000001</v>
      </c>
      <c r="AF82" t="str">
        <f t="shared" si="47"/>
        <v>Low</v>
      </c>
    </row>
    <row r="83" spans="1:32" x14ac:dyDescent="0.25">
      <c r="A83" t="str">
        <f>INDEX(Aquifer!A:A,MATCH(B83,Aquifer!C:C,0))</f>
        <v>rajasthan</v>
      </c>
      <c r="B83" s="19" t="s">
        <v>633</v>
      </c>
      <c r="C83" s="12">
        <v>4.9776697899258</v>
      </c>
      <c r="D83" s="7">
        <f>INDEX(Aquifer!L:L,MATCH(B83,Aquifer!C:C,0))*100</f>
        <v>157.58023187964585</v>
      </c>
      <c r="E83" s="7">
        <v>60</v>
      </c>
      <c r="F83" s="7">
        <v>63.884901067349098</v>
      </c>
      <c r="G83" s="8">
        <v>73</v>
      </c>
      <c r="H83" s="8">
        <f>INDEX(Aquifer!H:H,MATCH(B83,Aquifer!C:C,0))</f>
        <v>120.76</v>
      </c>
      <c r="I83" s="8">
        <f>INDEX(surface_water_body!E:E,MATCH(B83,surface_water_body!A:A,0))</f>
        <v>0.22243580576985031</v>
      </c>
      <c r="J83" s="8">
        <f>INDEX(Aquifer!J:J,MATCH(B83,Aquifer!C:C,0))*100</f>
        <v>77.783917118894919</v>
      </c>
      <c r="K83" s="7">
        <f>(INDEX(Tariff!D:D,MATCH(Adaptation!A83,Tariff!A:A,0)))*100</f>
        <v>150</v>
      </c>
      <c r="L83" s="1">
        <v>97.08</v>
      </c>
      <c r="M83" s="8">
        <v>14.7</v>
      </c>
      <c r="N83" s="1">
        <v>80.980196939999999</v>
      </c>
      <c r="P83">
        <f t="shared" si="32"/>
        <v>3</v>
      </c>
      <c r="Q83">
        <f t="shared" si="33"/>
        <v>2</v>
      </c>
      <c r="R83">
        <f t="shared" si="34"/>
        <v>3</v>
      </c>
      <c r="S83">
        <f t="shared" si="35"/>
        <v>3</v>
      </c>
      <c r="T83">
        <f t="shared" si="36"/>
        <v>3</v>
      </c>
      <c r="U83">
        <f t="shared" si="37"/>
        <v>4</v>
      </c>
      <c r="V83">
        <f t="shared" si="38"/>
        <v>4</v>
      </c>
      <c r="W83">
        <f t="shared" si="24"/>
        <v>1</v>
      </c>
      <c r="X83">
        <f t="shared" si="46"/>
        <v>2</v>
      </c>
      <c r="Y83">
        <f t="shared" si="39"/>
        <v>4</v>
      </c>
      <c r="Z83">
        <f t="shared" si="40"/>
        <v>3</v>
      </c>
      <c r="AA83">
        <f t="shared" si="41"/>
        <v>4</v>
      </c>
      <c r="AB83">
        <f t="shared" si="42"/>
        <v>3.0215999999999998</v>
      </c>
      <c r="AC83">
        <f t="shared" si="43"/>
        <v>3</v>
      </c>
      <c r="AD83" t="str">
        <f t="shared" si="44"/>
        <v>Highly Suitable</v>
      </c>
      <c r="AE83" s="15">
        <f t="shared" si="45"/>
        <v>0.86299999999999999</v>
      </c>
      <c r="AF83" t="str">
        <f t="shared" si="47"/>
        <v>Very High</v>
      </c>
    </row>
    <row r="84" spans="1:32" x14ac:dyDescent="0.25">
      <c r="A84" t="str">
        <f>INDEX(Aquifer!A:A,MATCH(B84,Aquifer!C:C,0))</f>
        <v>gujarat</v>
      </c>
      <c r="B84" s="19" t="s">
        <v>139</v>
      </c>
      <c r="C84" s="12">
        <v>5.3775841751440998</v>
      </c>
      <c r="D84" s="7">
        <f>INDEX(Aquifer!L:L,MATCH(B84,Aquifer!C:C,0))*100</f>
        <v>107.73773460759213</v>
      </c>
      <c r="E84" s="7">
        <v>51</v>
      </c>
      <c r="F84" s="7">
        <v>75.537298327082212</v>
      </c>
      <c r="G84" s="8">
        <v>100</v>
      </c>
      <c r="H84" s="8">
        <f>INDEX(Aquifer!H:H,MATCH(B84,Aquifer!C:C,0))</f>
        <v>30.91</v>
      </c>
      <c r="I84" s="8">
        <f>INDEX(surface_water_body!E:E,MATCH(B84,surface_water_body!A:A,0))</f>
        <v>0.93262474102933179</v>
      </c>
      <c r="J84" s="8">
        <f>INDEX(Aquifer!J:J,MATCH(B84,Aquifer!C:C,0))*100</f>
        <v>59.021026343969233</v>
      </c>
      <c r="K84" s="7">
        <f>(INDEX(Tariff!D:D,MATCH(Adaptation!A84,Tariff!A:A,0)))*100</f>
        <v>0</v>
      </c>
      <c r="L84" s="1">
        <v>52.17</v>
      </c>
      <c r="M84" s="8">
        <v>5.7</v>
      </c>
      <c r="N84" s="1">
        <v>66.349999999999994</v>
      </c>
      <c r="P84">
        <f t="shared" si="32"/>
        <v>4</v>
      </c>
      <c r="Q84">
        <f t="shared" si="33"/>
        <v>1</v>
      </c>
      <c r="R84">
        <f t="shared" si="34"/>
        <v>3</v>
      </c>
      <c r="S84">
        <f t="shared" si="35"/>
        <v>4</v>
      </c>
      <c r="T84">
        <f t="shared" si="36"/>
        <v>4</v>
      </c>
      <c r="U84">
        <f t="shared" si="37"/>
        <v>1</v>
      </c>
      <c r="V84">
        <f t="shared" si="38"/>
        <v>3</v>
      </c>
      <c r="W84">
        <f t="shared" si="24"/>
        <v>1</v>
      </c>
      <c r="X84">
        <f t="shared" si="46"/>
        <v>4</v>
      </c>
      <c r="Y84">
        <f t="shared" si="39"/>
        <v>3</v>
      </c>
      <c r="Z84">
        <f t="shared" si="40"/>
        <v>2</v>
      </c>
      <c r="AA84">
        <f t="shared" si="41"/>
        <v>3</v>
      </c>
      <c r="AB84">
        <f t="shared" si="42"/>
        <v>2.7641</v>
      </c>
      <c r="AC84">
        <f t="shared" si="43"/>
        <v>3</v>
      </c>
      <c r="AD84" t="str">
        <f t="shared" si="44"/>
        <v>Highly Suitable</v>
      </c>
      <c r="AE84" s="15">
        <f t="shared" si="45"/>
        <v>0.63900000000000001</v>
      </c>
      <c r="AF84" t="str">
        <f t="shared" si="47"/>
        <v>High</v>
      </c>
    </row>
    <row r="85" spans="1:32" x14ac:dyDescent="0.25">
      <c r="A85" t="str">
        <f>INDEX(Aquifer!A:A,MATCH(B85,Aquifer!C:C,0))</f>
        <v>gujarat</v>
      </c>
      <c r="B85" s="19" t="s">
        <v>152</v>
      </c>
      <c r="C85" s="12">
        <v>5.4928410900077003</v>
      </c>
      <c r="D85" s="7">
        <f>INDEX(Aquifer!L:L,MATCH(B85,Aquifer!C:C,0))*100</f>
        <v>139.36359452714305</v>
      </c>
      <c r="E85" s="7">
        <v>37.9</v>
      </c>
      <c r="F85" s="7">
        <v>79.106710671067106</v>
      </c>
      <c r="G85" s="8">
        <v>100</v>
      </c>
      <c r="H85" s="8">
        <f>INDEX(Aquifer!H:H,MATCH(B85,Aquifer!C:C,0))</f>
        <v>42.78</v>
      </c>
      <c r="I85" s="8">
        <f>INDEX(surface_water_body!E:E,MATCH(B85,surface_water_body!A:A,0))</f>
        <v>0.66051056678583653</v>
      </c>
      <c r="J85" s="8">
        <f>INDEX(Aquifer!J:J,MATCH(B85,Aquifer!C:C,0))*100</f>
        <v>66.784876264103886</v>
      </c>
      <c r="K85" s="7">
        <f>(INDEX(Tariff!D:D,MATCH(Adaptation!A85,Tariff!A:A,0)))*100</f>
        <v>0</v>
      </c>
      <c r="L85" s="1">
        <v>99.339999999999989</v>
      </c>
      <c r="M85" s="8">
        <v>12.4</v>
      </c>
      <c r="N85" s="1">
        <v>67.510000000000005</v>
      </c>
      <c r="P85">
        <f t="shared" si="32"/>
        <v>4</v>
      </c>
      <c r="Q85">
        <f t="shared" si="33"/>
        <v>1</v>
      </c>
      <c r="R85">
        <f t="shared" si="34"/>
        <v>2</v>
      </c>
      <c r="S85">
        <f t="shared" si="35"/>
        <v>4</v>
      </c>
      <c r="T85">
        <f t="shared" si="36"/>
        <v>4</v>
      </c>
      <c r="U85">
        <f t="shared" si="37"/>
        <v>1</v>
      </c>
      <c r="V85">
        <f t="shared" si="38"/>
        <v>3</v>
      </c>
      <c r="W85">
        <f t="shared" si="24"/>
        <v>1</v>
      </c>
      <c r="X85">
        <f t="shared" si="46"/>
        <v>4</v>
      </c>
      <c r="Y85">
        <f t="shared" si="39"/>
        <v>4</v>
      </c>
      <c r="Z85">
        <f t="shared" si="40"/>
        <v>3</v>
      </c>
      <c r="AA85">
        <f t="shared" si="41"/>
        <v>3</v>
      </c>
      <c r="AB85">
        <f t="shared" si="42"/>
        <v>2.8549999999999995</v>
      </c>
      <c r="AC85">
        <f t="shared" si="43"/>
        <v>3</v>
      </c>
      <c r="AD85" t="str">
        <f t="shared" si="44"/>
        <v>Highly Suitable</v>
      </c>
      <c r="AE85" s="15">
        <f t="shared" si="45"/>
        <v>0.73699999999999999</v>
      </c>
      <c r="AF85" t="str">
        <f t="shared" si="47"/>
        <v>High</v>
      </c>
    </row>
    <row r="86" spans="1:32" x14ac:dyDescent="0.25">
      <c r="A86" t="str">
        <f>INDEX(Aquifer!A:A,MATCH(B86,Aquifer!C:C,0))</f>
        <v>rajasthan</v>
      </c>
      <c r="B86" s="19" t="s">
        <v>537</v>
      </c>
      <c r="C86" s="12">
        <v>5.4775582197819004</v>
      </c>
      <c r="D86" s="7">
        <f>INDEX(Aquifer!L:L,MATCH(B86,Aquifer!C:C,0))*100</f>
        <v>157.24765752756988</v>
      </c>
      <c r="E86" s="7">
        <v>36.5</v>
      </c>
      <c r="F86" s="7">
        <v>77.512248110133228</v>
      </c>
      <c r="G86" s="8">
        <v>96</v>
      </c>
      <c r="H86" s="8">
        <f>INDEX(Aquifer!H:H,MATCH(B86,Aquifer!C:C,0))</f>
        <v>163.30000000000001</v>
      </c>
      <c r="I86" s="8">
        <f>INDEX(surface_water_body!E:E,MATCH(B86,surface_water_body!A:A,0))</f>
        <v>64.405710264025899</v>
      </c>
      <c r="J86" s="8">
        <f>INDEX(Aquifer!J:J,MATCH(B86,Aquifer!C:C,0))*100</f>
        <v>41.781389617124944</v>
      </c>
      <c r="K86" s="7">
        <f>(INDEX(Tariff!D:D,MATCH(Adaptation!A86,Tariff!A:A,0)))*100</f>
        <v>150</v>
      </c>
      <c r="L86" s="1">
        <v>82.98</v>
      </c>
      <c r="M86" s="8">
        <v>10.9</v>
      </c>
      <c r="N86" s="1">
        <v>76.804474010000007</v>
      </c>
      <c r="P86">
        <f t="shared" si="32"/>
        <v>4</v>
      </c>
      <c r="Q86">
        <f t="shared" si="33"/>
        <v>2</v>
      </c>
      <c r="R86">
        <f t="shared" si="34"/>
        <v>2</v>
      </c>
      <c r="S86">
        <f t="shared" si="35"/>
        <v>4</v>
      </c>
      <c r="T86">
        <f t="shared" si="36"/>
        <v>4</v>
      </c>
      <c r="U86">
        <f t="shared" si="37"/>
        <v>4</v>
      </c>
      <c r="V86">
        <f t="shared" si="38"/>
        <v>2</v>
      </c>
      <c r="W86">
        <f t="shared" si="24"/>
        <v>4</v>
      </c>
      <c r="X86">
        <f t="shared" si="46"/>
        <v>2</v>
      </c>
      <c r="Y86">
        <f t="shared" si="39"/>
        <v>4</v>
      </c>
      <c r="Z86">
        <f t="shared" si="40"/>
        <v>3</v>
      </c>
      <c r="AA86">
        <f t="shared" si="41"/>
        <v>3</v>
      </c>
      <c r="AB86">
        <f t="shared" si="42"/>
        <v>3.1882000000000001</v>
      </c>
      <c r="AC86">
        <f t="shared" si="43"/>
        <v>3</v>
      </c>
      <c r="AD86" t="str">
        <f t="shared" si="44"/>
        <v>Highly Suitable</v>
      </c>
      <c r="AE86" s="15">
        <f t="shared" si="45"/>
        <v>0.94299999999999995</v>
      </c>
      <c r="AF86" t="str">
        <f t="shared" si="47"/>
        <v>Very High</v>
      </c>
    </row>
    <row r="87" spans="1:32" x14ac:dyDescent="0.25">
      <c r="A87" t="str">
        <f>INDEX(Aquifer!A:A,MATCH(B87,Aquifer!C:C,0))</f>
        <v>madhya pradesh</v>
      </c>
      <c r="B87" s="19" t="s">
        <v>475</v>
      </c>
      <c r="C87" s="12">
        <v>4.9818367146237001</v>
      </c>
      <c r="D87" s="7">
        <f>INDEX(Aquifer!L:L,MATCH(B87,Aquifer!C:C,0))*100</f>
        <v>146.81732036914963</v>
      </c>
      <c r="E87" s="7">
        <v>55.1</v>
      </c>
      <c r="F87" s="7">
        <v>58.691652470187393</v>
      </c>
      <c r="G87" s="8">
        <v>78</v>
      </c>
      <c r="H87" s="8">
        <f>INDEX(Aquifer!H:H,MATCH(B87,Aquifer!C:C,0))</f>
        <v>32.65</v>
      </c>
      <c r="I87" s="8">
        <f>INDEX(surface_water_body!E:E,MATCH(B87,surface_water_body!A:A,0))</f>
        <v>0.27608188636505193</v>
      </c>
      <c r="J87" s="8">
        <f>INDEX(Aquifer!J:J,MATCH(B87,Aquifer!C:C,0))*100</f>
        <v>76.32635825374436</v>
      </c>
      <c r="K87" s="7">
        <f>(INDEX(Tariff!D:D,MATCH(Adaptation!A87,Tariff!A:A,0)))*100</f>
        <v>95</v>
      </c>
      <c r="L87" s="1">
        <v>54.75</v>
      </c>
      <c r="M87" s="8">
        <v>15</v>
      </c>
      <c r="N87" s="1">
        <v>76.38</v>
      </c>
      <c r="P87">
        <f t="shared" si="32"/>
        <v>3</v>
      </c>
      <c r="Q87">
        <f t="shared" si="33"/>
        <v>2</v>
      </c>
      <c r="R87">
        <f t="shared" si="34"/>
        <v>3</v>
      </c>
      <c r="S87">
        <f t="shared" si="35"/>
        <v>3</v>
      </c>
      <c r="T87">
        <f t="shared" si="36"/>
        <v>4</v>
      </c>
      <c r="U87">
        <f t="shared" si="37"/>
        <v>1</v>
      </c>
      <c r="V87">
        <f t="shared" si="38"/>
        <v>4</v>
      </c>
      <c r="W87">
        <f t="shared" si="24"/>
        <v>1</v>
      </c>
      <c r="X87">
        <f t="shared" si="46"/>
        <v>3</v>
      </c>
      <c r="Y87">
        <f t="shared" si="39"/>
        <v>3</v>
      </c>
      <c r="Z87">
        <f t="shared" si="40"/>
        <v>3</v>
      </c>
      <c r="AA87">
        <f t="shared" si="41"/>
        <v>3</v>
      </c>
      <c r="AB87">
        <f t="shared" si="42"/>
        <v>2.7717000000000001</v>
      </c>
      <c r="AC87">
        <f t="shared" si="43"/>
        <v>3</v>
      </c>
      <c r="AD87" t="str">
        <f t="shared" si="44"/>
        <v>Highly Suitable</v>
      </c>
      <c r="AE87" s="15">
        <f t="shared" si="45"/>
        <v>0.68200000000000005</v>
      </c>
      <c r="AF87" t="str">
        <f t="shared" si="47"/>
        <v>High</v>
      </c>
    </row>
    <row r="88" spans="1:32" x14ac:dyDescent="0.25">
      <c r="A88" t="str">
        <f>INDEX(Aquifer!A:A,MATCH(B88,Aquifer!C:C,0))</f>
        <v>haryana</v>
      </c>
      <c r="B88" s="19" t="s">
        <v>186</v>
      </c>
      <c r="C88" s="12">
        <v>4.8992954758040996</v>
      </c>
      <c r="D88" s="7">
        <f>INDEX(Aquifer!L:L,MATCH(B88,Aquifer!C:C,0))*100</f>
        <v>180.92627772699004</v>
      </c>
      <c r="E88" s="7">
        <v>70.7</v>
      </c>
      <c r="F88" s="7">
        <v>76.72221395625651</v>
      </c>
      <c r="G88" s="8">
        <v>100</v>
      </c>
      <c r="H88" s="8">
        <f>INDEX(Aquifer!H:H,MATCH(B88,Aquifer!C:C,0))</f>
        <v>106.66</v>
      </c>
      <c r="I88" s="8">
        <f>INDEX(surface_water_body!E:E,MATCH(B88,surface_water_body!A:A,0))</f>
        <v>2.0978366464810953E-4</v>
      </c>
      <c r="J88" s="8">
        <f>INDEX(Aquifer!J:J,MATCH(B88,Aquifer!C:C,0))*100</f>
        <v>89.596007575619169</v>
      </c>
      <c r="K88" s="7">
        <f>(INDEX(Tariff!D:D,MATCH(Adaptation!A88,Tariff!A:A,0)))*100</f>
        <v>459.99999999999994</v>
      </c>
      <c r="L88" s="1">
        <v>61.68</v>
      </c>
      <c r="M88" s="8">
        <v>12.6</v>
      </c>
      <c r="N88" s="1">
        <v>58.76</v>
      </c>
      <c r="P88">
        <f t="shared" si="32"/>
        <v>3</v>
      </c>
      <c r="Q88">
        <f t="shared" si="33"/>
        <v>3</v>
      </c>
      <c r="R88">
        <f t="shared" si="34"/>
        <v>3</v>
      </c>
      <c r="S88">
        <f t="shared" si="35"/>
        <v>4</v>
      </c>
      <c r="T88">
        <f t="shared" si="36"/>
        <v>4</v>
      </c>
      <c r="U88">
        <f t="shared" si="37"/>
        <v>4</v>
      </c>
      <c r="V88">
        <f t="shared" si="38"/>
        <v>4</v>
      </c>
      <c r="W88">
        <f t="shared" si="24"/>
        <v>1</v>
      </c>
      <c r="X88">
        <f t="shared" si="46"/>
        <v>1</v>
      </c>
      <c r="Y88">
        <f t="shared" si="39"/>
        <v>3</v>
      </c>
      <c r="Z88">
        <f t="shared" si="40"/>
        <v>3</v>
      </c>
      <c r="AA88">
        <f t="shared" si="41"/>
        <v>2</v>
      </c>
      <c r="AB88">
        <f t="shared" si="42"/>
        <v>2.9382999999999995</v>
      </c>
      <c r="AC88">
        <f t="shared" si="43"/>
        <v>3</v>
      </c>
      <c r="AD88" t="str">
        <f t="shared" si="44"/>
        <v>Highly Suitable</v>
      </c>
      <c r="AE88" s="15">
        <f t="shared" si="45"/>
        <v>0.80300000000000005</v>
      </c>
      <c r="AF88" t="str">
        <f t="shared" si="47"/>
        <v>Very High</v>
      </c>
    </row>
    <row r="89" spans="1:32" x14ac:dyDescent="0.25">
      <c r="A89" t="str">
        <f>INDEX(Aquifer!A:A,MATCH(B89,Aquifer!C:C,0))</f>
        <v>bihar</v>
      </c>
      <c r="B89" s="19" t="s">
        <v>251</v>
      </c>
      <c r="C89" s="12">
        <v>4.8649860775163001</v>
      </c>
      <c r="D89" s="7">
        <f>INDEX(Aquifer!L:L,MATCH(B89,Aquifer!C:C,0))*100</f>
        <v>120.56434550164619</v>
      </c>
      <c r="E89" s="7">
        <v>91.5</v>
      </c>
      <c r="F89" s="7">
        <v>65.428726185149415</v>
      </c>
      <c r="G89" s="8">
        <v>13</v>
      </c>
      <c r="H89" s="8">
        <f>INDEX(Aquifer!H:H,MATCH(B89,Aquifer!C:C,0))</f>
        <v>47.24</v>
      </c>
      <c r="I89" s="8">
        <f>INDEX(surface_water_body!E:E,MATCH(B89,surface_water_body!A:A,0))</f>
        <v>1.0358855748056184</v>
      </c>
      <c r="J89" s="8">
        <f>INDEX(Aquifer!J:J,MATCH(B89,Aquifer!C:C,0))*100</f>
        <v>81.647769645949467</v>
      </c>
      <c r="K89" s="7">
        <f>(INDEX(Tariff!D:D,MATCH(Adaptation!A89,Tariff!A:A,0)))*100</f>
        <v>0</v>
      </c>
      <c r="L89" s="1">
        <v>29.65</v>
      </c>
      <c r="M89" s="8">
        <v>6.5</v>
      </c>
      <c r="N89" s="1">
        <v>95.63</v>
      </c>
      <c r="P89">
        <f t="shared" si="32"/>
        <v>3</v>
      </c>
      <c r="Q89">
        <f t="shared" si="33"/>
        <v>1</v>
      </c>
      <c r="R89">
        <f t="shared" si="34"/>
        <v>4</v>
      </c>
      <c r="S89">
        <f t="shared" si="35"/>
        <v>3</v>
      </c>
      <c r="T89">
        <f t="shared" si="36"/>
        <v>1</v>
      </c>
      <c r="U89">
        <f t="shared" si="37"/>
        <v>1</v>
      </c>
      <c r="V89">
        <f t="shared" si="38"/>
        <v>4</v>
      </c>
      <c r="W89">
        <f t="shared" si="24"/>
        <v>2</v>
      </c>
      <c r="X89">
        <f t="shared" si="46"/>
        <v>4</v>
      </c>
      <c r="Y89">
        <f t="shared" si="39"/>
        <v>2</v>
      </c>
      <c r="Z89">
        <f t="shared" si="40"/>
        <v>2</v>
      </c>
      <c r="AA89">
        <f t="shared" si="41"/>
        <v>4</v>
      </c>
      <c r="AB89">
        <f t="shared" si="42"/>
        <v>2.5975000000000001</v>
      </c>
      <c r="AC89">
        <f t="shared" si="43"/>
        <v>3</v>
      </c>
      <c r="AD89" t="str">
        <f t="shared" si="44"/>
        <v>Highly Suitable</v>
      </c>
      <c r="AE89" s="15">
        <f t="shared" si="45"/>
        <v>0.51900000000000002</v>
      </c>
      <c r="AF89" t="str">
        <f t="shared" si="47"/>
        <v>Moderate</v>
      </c>
    </row>
    <row r="90" spans="1:32" x14ac:dyDescent="0.25">
      <c r="A90" t="str">
        <f>INDEX(Aquifer!A:A,MATCH(B90,Aquifer!C:C,0))</f>
        <v>madhya pradesh</v>
      </c>
      <c r="B90" s="19" t="s">
        <v>165</v>
      </c>
      <c r="C90" s="12">
        <v>5.2305936910449997</v>
      </c>
      <c r="D90" s="7">
        <f>INDEX(Aquifer!L:L,MATCH(B90,Aquifer!C:C,0))*100</f>
        <v>197.35405044393809</v>
      </c>
      <c r="E90" s="7">
        <v>47</v>
      </c>
      <c r="F90" s="7">
        <v>71.032357473035432</v>
      </c>
      <c r="G90" s="8">
        <v>96</v>
      </c>
      <c r="H90" s="8">
        <f>INDEX(Aquifer!H:H,MATCH(B90,Aquifer!C:C,0))</f>
        <v>78.3</v>
      </c>
      <c r="I90" s="8">
        <f>INDEX(surface_water_body!E:E,MATCH(B90,surface_water_body!A:A,0))</f>
        <v>2.3444031483823253</v>
      </c>
      <c r="J90" s="8">
        <f>INDEX(Aquifer!J:J,MATCH(B90,Aquifer!C:C,0))*100</f>
        <v>54.960414567439187</v>
      </c>
      <c r="K90" s="7">
        <f>(INDEX(Tariff!D:D,MATCH(Adaptation!A90,Tariff!A:A,0)))*100</f>
        <v>167</v>
      </c>
      <c r="L90" s="1">
        <v>74.06</v>
      </c>
      <c r="M90" s="8">
        <v>11.3</v>
      </c>
      <c r="N90" s="1">
        <v>68.47999999999999</v>
      </c>
      <c r="P90">
        <f t="shared" si="32"/>
        <v>3</v>
      </c>
      <c r="Q90">
        <f t="shared" si="33"/>
        <v>3</v>
      </c>
      <c r="R90">
        <f t="shared" si="34"/>
        <v>2</v>
      </c>
      <c r="S90">
        <f t="shared" si="35"/>
        <v>4</v>
      </c>
      <c r="T90">
        <f t="shared" si="36"/>
        <v>4</v>
      </c>
      <c r="U90">
        <f t="shared" si="37"/>
        <v>3</v>
      </c>
      <c r="V90">
        <f t="shared" si="38"/>
        <v>3</v>
      </c>
      <c r="W90">
        <f t="shared" si="24"/>
        <v>2</v>
      </c>
      <c r="X90">
        <f t="shared" si="46"/>
        <v>2</v>
      </c>
      <c r="Y90">
        <f t="shared" si="39"/>
        <v>3</v>
      </c>
      <c r="Z90">
        <f t="shared" si="40"/>
        <v>3</v>
      </c>
      <c r="AA90">
        <f t="shared" si="41"/>
        <v>3</v>
      </c>
      <c r="AB90">
        <f t="shared" si="42"/>
        <v>2.9382999999999999</v>
      </c>
      <c r="AC90">
        <f t="shared" si="43"/>
        <v>3</v>
      </c>
      <c r="AD90" t="str">
        <f t="shared" si="44"/>
        <v>Highly Suitable</v>
      </c>
      <c r="AE90" s="15">
        <f t="shared" si="45"/>
        <v>0.80500000000000005</v>
      </c>
      <c r="AF90" t="str">
        <f t="shared" si="47"/>
        <v>Very High</v>
      </c>
    </row>
    <row r="91" spans="1:32" x14ac:dyDescent="0.25">
      <c r="A91" t="str">
        <f>INDEX(Aquifer!A:A,MATCH(B91,Aquifer!C:C,0))</f>
        <v>maharashtra</v>
      </c>
      <c r="B91" s="19" t="s">
        <v>40</v>
      </c>
      <c r="C91" s="12">
        <v>5.3243503018534</v>
      </c>
      <c r="D91" s="7">
        <f>INDEX(Aquifer!L:L,MATCH(B91,Aquifer!C:C,0))*100</f>
        <v>113.93685249136655</v>
      </c>
      <c r="E91" s="7">
        <v>57.2</v>
      </c>
      <c r="F91" s="7">
        <v>71.304347826086953</v>
      </c>
      <c r="G91" s="8">
        <v>99</v>
      </c>
      <c r="H91" s="8">
        <f>INDEX(Aquifer!H:H,MATCH(B91,Aquifer!C:C,0))</f>
        <v>59.22</v>
      </c>
      <c r="I91" s="8">
        <f>INDEX(surface_water_body!E:E,MATCH(B91,surface_water_body!A:A,0))</f>
        <v>15.414227333406528</v>
      </c>
      <c r="J91" s="8">
        <f>INDEX(Aquifer!J:J,MATCH(B91,Aquifer!C:C,0))*100</f>
        <v>75.874976604903608</v>
      </c>
      <c r="K91" s="7">
        <f>(INDEX(Tariff!D:D,MATCH(Adaptation!A91,Tariff!A:A,0)))*100</f>
        <v>135</v>
      </c>
      <c r="L91" s="1">
        <v>90.69</v>
      </c>
      <c r="M91" s="8">
        <v>8.0500000000000007</v>
      </c>
      <c r="N91" s="1">
        <v>83.05</v>
      </c>
      <c r="P91">
        <f t="shared" si="32"/>
        <v>4</v>
      </c>
      <c r="Q91">
        <f t="shared" si="33"/>
        <v>1</v>
      </c>
      <c r="R91">
        <f t="shared" si="34"/>
        <v>3</v>
      </c>
      <c r="S91">
        <f t="shared" si="35"/>
        <v>4</v>
      </c>
      <c r="T91">
        <f t="shared" si="36"/>
        <v>4</v>
      </c>
      <c r="U91">
        <f t="shared" si="37"/>
        <v>2</v>
      </c>
      <c r="V91">
        <f t="shared" si="38"/>
        <v>4</v>
      </c>
      <c r="W91">
        <f t="shared" ref="W91:W154" si="48">IF(I91&lt;1,1,IF(I91&lt;3,2,IF(I91&lt;5,3,4)))</f>
        <v>4</v>
      </c>
      <c r="X91">
        <f t="shared" si="46"/>
        <v>3</v>
      </c>
      <c r="Y91">
        <f t="shared" si="39"/>
        <v>4</v>
      </c>
      <c r="Z91">
        <f t="shared" si="40"/>
        <v>2</v>
      </c>
      <c r="AA91">
        <f t="shared" si="41"/>
        <v>4</v>
      </c>
      <c r="AB91">
        <f t="shared" si="42"/>
        <v>3.2639000000000005</v>
      </c>
      <c r="AC91">
        <f t="shared" si="43"/>
        <v>3</v>
      </c>
      <c r="AD91" t="str">
        <f t="shared" si="44"/>
        <v>Highly Suitable</v>
      </c>
      <c r="AE91" s="15">
        <f t="shared" si="45"/>
        <v>0.96099999999999997</v>
      </c>
      <c r="AF91" t="str">
        <f t="shared" si="47"/>
        <v>Very High</v>
      </c>
    </row>
    <row r="92" spans="1:32" x14ac:dyDescent="0.25">
      <c r="A92" t="str">
        <f>INDEX(Aquifer!A:A,MATCH(B92,Aquifer!C:C,0))</f>
        <v>karnataka</v>
      </c>
      <c r="B92" s="19" t="s">
        <v>153</v>
      </c>
      <c r="C92" s="12">
        <v>5.2931886598273996</v>
      </c>
      <c r="D92" s="7">
        <f>INDEX(Aquifer!L:L,MATCH(B92,Aquifer!C:C,0))*100</f>
        <v>143.53604960325703</v>
      </c>
      <c r="E92" s="7">
        <v>7.7</v>
      </c>
      <c r="F92" s="7">
        <v>57.285398735623424</v>
      </c>
      <c r="G92" s="8">
        <v>99</v>
      </c>
      <c r="H92" s="8">
        <f>INDEX(Aquifer!H:H,MATCH(B92,Aquifer!C:C,0))</f>
        <v>58.63</v>
      </c>
      <c r="I92" s="8">
        <f>INDEX(surface_water_body!E:E,MATCH(B92,surface_water_body!A:A,0))</f>
        <v>0.9509536599802545</v>
      </c>
      <c r="J92" s="8">
        <f>INDEX(Aquifer!J:J,MATCH(B92,Aquifer!C:C,0))*100</f>
        <v>71.089125358781018</v>
      </c>
      <c r="K92" s="7">
        <f>(INDEX(Tariff!D:D,MATCH(Adaptation!A92,Tariff!A:A,0)))*100</f>
        <v>465.00000000000006</v>
      </c>
      <c r="L92" s="1">
        <v>91.02</v>
      </c>
      <c r="M92" s="8">
        <v>8.1</v>
      </c>
      <c r="N92" s="1">
        <v>73.87</v>
      </c>
      <c r="P92">
        <f t="shared" si="32"/>
        <v>4</v>
      </c>
      <c r="Q92">
        <f t="shared" si="33"/>
        <v>2</v>
      </c>
      <c r="R92">
        <f t="shared" si="34"/>
        <v>1</v>
      </c>
      <c r="S92">
        <f t="shared" si="35"/>
        <v>3</v>
      </c>
      <c r="T92">
        <f t="shared" si="36"/>
        <v>4</v>
      </c>
      <c r="U92">
        <f t="shared" si="37"/>
        <v>2</v>
      </c>
      <c r="V92">
        <f t="shared" si="38"/>
        <v>3</v>
      </c>
      <c r="W92">
        <f t="shared" si="48"/>
        <v>1</v>
      </c>
      <c r="X92">
        <f t="shared" si="46"/>
        <v>1</v>
      </c>
      <c r="Y92">
        <f t="shared" si="39"/>
        <v>4</v>
      </c>
      <c r="Z92">
        <f t="shared" si="40"/>
        <v>2</v>
      </c>
      <c r="AA92">
        <f t="shared" si="41"/>
        <v>3</v>
      </c>
      <c r="AB92">
        <f t="shared" si="42"/>
        <v>2.5141999999999998</v>
      </c>
      <c r="AC92">
        <f t="shared" si="43"/>
        <v>3</v>
      </c>
      <c r="AD92" t="str">
        <f t="shared" si="44"/>
        <v>Highly Suitable</v>
      </c>
      <c r="AE92" s="15">
        <f t="shared" si="45"/>
        <v>0.443</v>
      </c>
      <c r="AF92" t="str">
        <f t="shared" si="47"/>
        <v>Moderate</v>
      </c>
    </row>
    <row r="93" spans="1:32" x14ac:dyDescent="0.25">
      <c r="A93" t="str">
        <f>INDEX(Aquifer!A:A,MATCH(B93,Aquifer!C:C,0))</f>
        <v>chhattisgarh</v>
      </c>
      <c r="B93" s="19" t="s">
        <v>476</v>
      </c>
      <c r="C93" s="12">
        <v>5.3749589602891996</v>
      </c>
      <c r="D93" s="7">
        <f>INDEX(Aquifer!L:L,MATCH(B93,Aquifer!C:C,0))*100</f>
        <v>100.06678209250556</v>
      </c>
      <c r="E93" s="7">
        <v>6.1</v>
      </c>
      <c r="F93" s="7">
        <v>41.948852450596547</v>
      </c>
      <c r="G93" s="8">
        <v>91</v>
      </c>
      <c r="H93" s="8">
        <f>INDEX(Aquifer!H:H,MATCH(B93,Aquifer!C:C,0))</f>
        <v>7.99</v>
      </c>
      <c r="I93" s="8">
        <f>INDEX(surface_water_body!E:E,MATCH(B93,surface_water_body!A:A,0))</f>
        <v>6.0561511325296885E-2</v>
      </c>
      <c r="J93" s="8">
        <f>INDEX(Aquifer!J:J,MATCH(B93,Aquifer!C:C,0))*100</f>
        <v>12.368415417231347</v>
      </c>
      <c r="K93" s="7">
        <f>(INDEX(Tariff!D:D,MATCH(Adaptation!A93,Tariff!A:A,0)))*100</f>
        <v>135</v>
      </c>
      <c r="L93" s="1">
        <v>31.169999999999998</v>
      </c>
      <c r="M93" s="8">
        <v>5</v>
      </c>
      <c r="N93" s="1">
        <v>47.99</v>
      </c>
      <c r="P93">
        <f t="shared" si="32"/>
        <v>4</v>
      </c>
      <c r="Q93">
        <f t="shared" si="33"/>
        <v>1</v>
      </c>
      <c r="R93">
        <f t="shared" si="34"/>
        <v>1</v>
      </c>
      <c r="S93">
        <f t="shared" si="35"/>
        <v>2</v>
      </c>
      <c r="T93">
        <f t="shared" si="36"/>
        <v>4</v>
      </c>
      <c r="U93">
        <f t="shared" si="37"/>
        <v>1</v>
      </c>
      <c r="V93">
        <f t="shared" si="38"/>
        <v>1</v>
      </c>
      <c r="W93">
        <f t="shared" si="48"/>
        <v>1</v>
      </c>
      <c r="X93">
        <f t="shared" si="46"/>
        <v>3</v>
      </c>
      <c r="Y93">
        <f t="shared" si="39"/>
        <v>2</v>
      </c>
      <c r="Z93">
        <f t="shared" si="40"/>
        <v>2</v>
      </c>
      <c r="AA93">
        <f t="shared" si="41"/>
        <v>2</v>
      </c>
      <c r="AB93">
        <f t="shared" si="42"/>
        <v>2.0143999999999997</v>
      </c>
      <c r="AC93">
        <f t="shared" si="43"/>
        <v>2</v>
      </c>
      <c r="AD93" t="str">
        <f t="shared" si="44"/>
        <v>Moderatly Suitable</v>
      </c>
      <c r="AE93" s="15">
        <f t="shared" si="45"/>
        <v>0.19900000000000001</v>
      </c>
      <c r="AF93" t="str">
        <f t="shared" si="47"/>
        <v>Very Low</v>
      </c>
    </row>
    <row r="94" spans="1:32" x14ac:dyDescent="0.25">
      <c r="A94" t="str">
        <f>INDEX(Aquifer!A:A,MATCH(B94,Aquifer!C:C,0))</f>
        <v>karnataka</v>
      </c>
      <c r="B94" s="19" t="s">
        <v>206</v>
      </c>
      <c r="C94" s="13">
        <v>5.34</v>
      </c>
      <c r="D94" s="7">
        <f>INDEX(Aquifer!L:L,MATCH(B94,Aquifer!C:C,0))*100</f>
        <v>100.06678209250556</v>
      </c>
      <c r="E94" s="7">
        <v>6.1</v>
      </c>
      <c r="F94" s="7">
        <v>57.455284389272279</v>
      </c>
      <c r="G94" s="8">
        <v>100</v>
      </c>
      <c r="H94" s="8">
        <f>INDEX(Aquifer!H:H,MATCH(B94,Aquifer!C:C,0))</f>
        <v>40.5</v>
      </c>
      <c r="I94" s="8">
        <f>INDEX(surface_water_body!E:E,MATCH(B94,surface_water_body!A:A,0))</f>
        <v>1.2911229233272107E-3</v>
      </c>
      <c r="J94" s="8">
        <f>INDEX(Aquifer!J:J,MATCH(B94,Aquifer!C:C,0))*100</f>
        <v>12.368415417231347</v>
      </c>
      <c r="K94" s="7">
        <f>(INDEX(Tariff!D:D,MATCH(Adaptation!A94,Tariff!A:A,0)))*100</f>
        <v>95</v>
      </c>
      <c r="L94" s="1">
        <v>79.27</v>
      </c>
      <c r="M94" s="8">
        <v>6.6</v>
      </c>
      <c r="N94" s="1">
        <v>53.900000000000006</v>
      </c>
      <c r="P94">
        <f t="shared" si="32"/>
        <v>4</v>
      </c>
      <c r="Q94">
        <f t="shared" si="33"/>
        <v>1</v>
      </c>
      <c r="R94">
        <f t="shared" si="34"/>
        <v>1</v>
      </c>
      <c r="S94">
        <f t="shared" si="35"/>
        <v>3</v>
      </c>
      <c r="T94">
        <f t="shared" si="36"/>
        <v>4</v>
      </c>
      <c r="U94">
        <f t="shared" si="37"/>
        <v>1</v>
      </c>
      <c r="V94">
        <f t="shared" si="38"/>
        <v>1</v>
      </c>
      <c r="W94">
        <f t="shared" si="48"/>
        <v>1</v>
      </c>
      <c r="X94">
        <f t="shared" si="46"/>
        <v>3</v>
      </c>
      <c r="Y94">
        <f t="shared" si="39"/>
        <v>4</v>
      </c>
      <c r="Z94">
        <f t="shared" si="40"/>
        <v>2</v>
      </c>
      <c r="AA94">
        <f t="shared" si="41"/>
        <v>2</v>
      </c>
      <c r="AB94">
        <f t="shared" si="42"/>
        <v>2.2642999999999995</v>
      </c>
      <c r="AC94">
        <f t="shared" si="43"/>
        <v>2</v>
      </c>
      <c r="AD94" t="str">
        <f t="shared" si="44"/>
        <v>Moderatly Suitable</v>
      </c>
      <c r="AE94" s="15">
        <f t="shared" si="45"/>
        <v>0.30599999999999999</v>
      </c>
      <c r="AF94" t="str">
        <f t="shared" si="47"/>
        <v>Low</v>
      </c>
    </row>
    <row r="95" spans="1:32" x14ac:dyDescent="0.25">
      <c r="A95" t="str">
        <f>INDEX(Aquifer!A:A,MATCH(B95,Aquifer!C:C,0))</f>
        <v>uttar pradesh</v>
      </c>
      <c r="B95" s="19" t="s">
        <v>506</v>
      </c>
      <c r="C95" s="12">
        <v>4.7915477637306996</v>
      </c>
      <c r="D95" s="7">
        <f>INDEX(Aquifer!L:L,MATCH(B95,Aquifer!C:C,0))*100</f>
        <v>138.26666498762759</v>
      </c>
      <c r="E95" s="7">
        <v>96.6</v>
      </c>
      <c r="F95" s="7">
        <v>72.762127362939268</v>
      </c>
      <c r="G95" s="8">
        <v>5</v>
      </c>
      <c r="H95" s="8">
        <f>INDEX(Aquifer!H:H,MATCH(B95,Aquifer!C:C,0))</f>
        <v>71.849999999999994</v>
      </c>
      <c r="I95" s="8">
        <f>INDEX(surface_water_body!E:E,MATCH(B95,surface_water_body!A:A,0))</f>
        <v>0.57708443554743849</v>
      </c>
      <c r="J95" s="8">
        <f>INDEX(Aquifer!J:J,MATCH(B95,Aquifer!C:C,0))*100</f>
        <v>68.377014067528435</v>
      </c>
      <c r="K95" s="7">
        <f>(INDEX(Tariff!D:D,MATCH(Adaptation!A95,Tariff!A:A,0)))*100</f>
        <v>300</v>
      </c>
      <c r="L95" s="1">
        <v>81.12</v>
      </c>
      <c r="M95" s="8">
        <v>7.9</v>
      </c>
      <c r="N95" s="1">
        <v>89.014536410000005</v>
      </c>
      <c r="P95">
        <f t="shared" si="32"/>
        <v>3</v>
      </c>
      <c r="Q95">
        <f t="shared" si="33"/>
        <v>1</v>
      </c>
      <c r="R95">
        <f t="shared" si="34"/>
        <v>4</v>
      </c>
      <c r="S95">
        <f t="shared" si="35"/>
        <v>4</v>
      </c>
      <c r="T95">
        <f t="shared" si="36"/>
        <v>1</v>
      </c>
      <c r="U95">
        <f t="shared" si="37"/>
        <v>3</v>
      </c>
      <c r="V95">
        <f t="shared" si="38"/>
        <v>3</v>
      </c>
      <c r="W95">
        <f t="shared" si="48"/>
        <v>1</v>
      </c>
      <c r="X95">
        <f t="shared" si="46"/>
        <v>1</v>
      </c>
      <c r="Y95">
        <f t="shared" si="39"/>
        <v>4</v>
      </c>
      <c r="Z95">
        <f t="shared" si="40"/>
        <v>2</v>
      </c>
      <c r="AA95">
        <f t="shared" si="41"/>
        <v>4</v>
      </c>
      <c r="AB95">
        <f t="shared" si="42"/>
        <v>2.5975000000000001</v>
      </c>
      <c r="AC95">
        <f t="shared" si="43"/>
        <v>3</v>
      </c>
      <c r="AD95" t="str">
        <f t="shared" si="44"/>
        <v>Highly Suitable</v>
      </c>
      <c r="AE95" s="15">
        <f t="shared" si="45"/>
        <v>0.51900000000000002</v>
      </c>
      <c r="AF95" t="str">
        <f t="shared" si="47"/>
        <v>Moderate</v>
      </c>
    </row>
    <row r="96" spans="1:32" x14ac:dyDescent="0.25">
      <c r="A96" t="str">
        <f>INDEX(Aquifer!A:A,MATCH(B96,Aquifer!C:C,0))</f>
        <v>rajasthan</v>
      </c>
      <c r="B96" s="19" t="s">
        <v>140</v>
      </c>
      <c r="C96" s="12">
        <v>5.3392300484652004</v>
      </c>
      <c r="D96" s="7">
        <f>INDEX(Aquifer!L:L,MATCH(B96,Aquifer!C:C,0))*100</f>
        <v>122.46916415688926</v>
      </c>
      <c r="E96" s="7">
        <v>46.3</v>
      </c>
      <c r="F96" s="7">
        <v>77.403353887460469</v>
      </c>
      <c r="G96" s="8">
        <v>40</v>
      </c>
      <c r="H96" s="8">
        <f>INDEX(Aquifer!H:H,MATCH(B96,Aquifer!C:C,0))</f>
        <v>137.21</v>
      </c>
      <c r="I96" s="8">
        <f>INDEX(surface_water_body!E:E,MATCH(B96,surface_water_body!A:A,0))</f>
        <v>0</v>
      </c>
      <c r="J96" s="8">
        <f>INDEX(Aquifer!J:J,MATCH(B96,Aquifer!C:C,0))*100</f>
        <v>51.81298045551744</v>
      </c>
      <c r="K96" s="7">
        <f>(INDEX(Tariff!D:D,MATCH(Adaptation!A96,Tariff!A:A,0)))*100</f>
        <v>300</v>
      </c>
      <c r="L96" s="1">
        <v>28.939999999999998</v>
      </c>
      <c r="M96" s="8">
        <v>36.700000000000003</v>
      </c>
      <c r="N96" s="1">
        <v>12.437674747999999</v>
      </c>
      <c r="P96">
        <f t="shared" si="32"/>
        <v>4</v>
      </c>
      <c r="Q96">
        <f t="shared" si="33"/>
        <v>1</v>
      </c>
      <c r="R96">
        <f t="shared" si="34"/>
        <v>2</v>
      </c>
      <c r="S96">
        <f t="shared" si="35"/>
        <v>4</v>
      </c>
      <c r="T96">
        <f t="shared" si="36"/>
        <v>2</v>
      </c>
      <c r="U96">
        <f t="shared" si="37"/>
        <v>4</v>
      </c>
      <c r="V96">
        <f t="shared" si="38"/>
        <v>3</v>
      </c>
      <c r="W96">
        <f t="shared" si="48"/>
        <v>1</v>
      </c>
      <c r="X96">
        <f t="shared" si="46"/>
        <v>1</v>
      </c>
      <c r="Y96">
        <f t="shared" si="39"/>
        <v>2</v>
      </c>
      <c r="Z96">
        <f t="shared" si="40"/>
        <v>4</v>
      </c>
      <c r="AA96">
        <f t="shared" si="41"/>
        <v>1</v>
      </c>
      <c r="AB96">
        <f t="shared" si="42"/>
        <v>2.4460999999999999</v>
      </c>
      <c r="AC96">
        <f t="shared" si="43"/>
        <v>2</v>
      </c>
      <c r="AD96" t="str">
        <f t="shared" si="44"/>
        <v>Moderatly Suitable</v>
      </c>
      <c r="AE96" s="15">
        <f t="shared" si="45"/>
        <v>0.42899999999999999</v>
      </c>
      <c r="AF96" t="str">
        <f t="shared" si="47"/>
        <v>Moderate</v>
      </c>
    </row>
    <row r="97" spans="1:32" x14ac:dyDescent="0.25">
      <c r="A97" t="str">
        <f>INDEX(Aquifer!A:A,MATCH(B97,Aquifer!C:C,0))</f>
        <v>chhattisgarh</v>
      </c>
      <c r="B97" s="19" t="s">
        <v>403</v>
      </c>
      <c r="C97" s="12">
        <v>4.7320692938700004</v>
      </c>
      <c r="D97" s="7">
        <f>INDEX(Aquifer!L:L,MATCH(B97,Aquifer!C:C,0))*100</f>
        <v>113.35250616269515</v>
      </c>
      <c r="E97" s="7">
        <v>44.4</v>
      </c>
      <c r="F97" s="7">
        <v>44.13009002604754</v>
      </c>
      <c r="G97" s="8">
        <v>100</v>
      </c>
      <c r="H97" s="8">
        <f>INDEX(Aquifer!H:H,MATCH(B97,Aquifer!C:C,0))</f>
        <v>63.58</v>
      </c>
      <c r="I97" s="8">
        <f>INDEX(surface_water_body!E:E,MATCH(B97,surface_water_body!A:A,0))</f>
        <v>0.22591002406374838</v>
      </c>
      <c r="J97" s="8">
        <f>INDEX(Aquifer!J:J,MATCH(B97,Aquifer!C:C,0))*100</f>
        <v>45.201610511138682</v>
      </c>
      <c r="K97" s="7">
        <f>(INDEX(Tariff!D:D,MATCH(Adaptation!A97,Tariff!A:A,0)))*100</f>
        <v>465.00000000000006</v>
      </c>
      <c r="L97" s="1">
        <v>14.729999999999999</v>
      </c>
      <c r="M97" s="8">
        <v>7.9</v>
      </c>
      <c r="N97" s="1">
        <v>89.63</v>
      </c>
      <c r="P97">
        <f t="shared" ref="P97:P128" si="49">IF(C97&lt;3.75,1,IF(C97&lt;4.5,2,IF(C97&lt;5.25,3,4)))</f>
        <v>3</v>
      </c>
      <c r="Q97">
        <f t="shared" ref="Q97:Q128" si="50">IF(D97&lt;140,1,IF(D97&lt;180,2,IF(D97&lt;220,3,4)))</f>
        <v>1</v>
      </c>
      <c r="R97">
        <f t="shared" ref="R97:R128" si="51">IF(E97&lt;25,1,IF(E97&lt;50,2,IF(E97&lt;75,3,4)))</f>
        <v>2</v>
      </c>
      <c r="S97">
        <f t="shared" ref="S97:S128" si="52">IF(F97&lt;28.5,1,IF(F97&lt;48,2,IF(F97&lt;67.5,3,4)))</f>
        <v>2</v>
      </c>
      <c r="T97">
        <f t="shared" ref="T97:T128" si="53">IF(G97&lt;25,1,IF(G97&lt;50,2,IF(G97&lt;75,3,4)))</f>
        <v>4</v>
      </c>
      <c r="U97">
        <f t="shared" ref="U97:U128" si="54">IF(H97&lt;50,1,IF(H97&lt;70,2,IF(H97&lt;100,3,4)))</f>
        <v>2</v>
      </c>
      <c r="V97">
        <f t="shared" ref="V97:V128" si="55">IF(J97&lt;25,1,IF(J97&lt;50,2,IF(J97&lt;75,3,4)))</f>
        <v>2</v>
      </c>
      <c r="W97">
        <f t="shared" si="48"/>
        <v>1</v>
      </c>
      <c r="X97">
        <f t="shared" si="46"/>
        <v>1</v>
      </c>
      <c r="Y97">
        <f t="shared" ref="Y97:Y128" si="56">IF(L97&lt;25,1,IF(L97&lt;50,2,IF(L97&lt;75,3,4)))</f>
        <v>1</v>
      </c>
      <c r="Z97">
        <f t="shared" ref="Z97:Z128" si="57">IF(M97&lt;5,1,IF(M97&lt;10,2,IF(M97&lt;20,3,4)))</f>
        <v>2</v>
      </c>
      <c r="AA97">
        <f t="shared" ref="AA97:AA128" si="58">IF(N97&lt;35,1,IF(N97&lt;60,2,IF(N97&lt;80,3,4)))</f>
        <v>4</v>
      </c>
      <c r="AB97">
        <f t="shared" ref="AB97:AB128" si="59">0.0833*P97+Q97*0.0833+R97*0.0833+S97*0.0833+T97*0.0833+W97*0.0833+U97*0.0833+V97*0.0833+X97*0.0833+Y97*0.0833+Z97*0.0909+AA97*0.0833</f>
        <v>2.0977000000000001</v>
      </c>
      <c r="AC97">
        <f t="shared" ref="AC97:AC128" si="60">IF(AB97&lt;=1.5,1,IF(AB97&lt;2.5,2,IF(AB97&lt;3.5,3,4)))</f>
        <v>2</v>
      </c>
      <c r="AD97" t="str">
        <f t="shared" ref="AD97:AD128" si="61">IF(AC97=1,"Less Suitable",IF(AC97=2,"Moderatly Suitable",IF(AC97=3,"Highly Suitable","Very Highly Suitable")))</f>
        <v>Moderatly Suitable</v>
      </c>
      <c r="AE97" s="15">
        <f t="shared" ref="AE97:AE128" si="62">_xlfn.PERCENTRANK.INC(AB:AB,AB97)</f>
        <v>0.24</v>
      </c>
      <c r="AF97" t="str">
        <f t="shared" si="47"/>
        <v>Low</v>
      </c>
    </row>
    <row r="98" spans="1:32" x14ac:dyDescent="0.25">
      <c r="A98" t="str">
        <f>INDEX(Aquifer!A:A,MATCH(B98,Aquifer!C:C,0))</f>
        <v>himachal pradesh</v>
      </c>
      <c r="B98" s="19" t="s">
        <v>507</v>
      </c>
      <c r="C98" s="12">
        <v>5.1804054702666003</v>
      </c>
      <c r="D98" s="7">
        <f>INDEX(Aquifer!L:L,MATCH(B98,Aquifer!C:C,0))*100</f>
        <v>113.35250616269515</v>
      </c>
      <c r="E98" s="7">
        <v>44.4</v>
      </c>
      <c r="F98" s="7">
        <v>44.547869409903683</v>
      </c>
      <c r="G98" s="8">
        <v>99</v>
      </c>
      <c r="H98" s="8">
        <f>INDEX(Aquifer!H:H,MATCH(B98,Aquifer!C:C,0))</f>
        <v>0</v>
      </c>
      <c r="I98" s="8">
        <f>INDEX(surface_water_body!E:E,MATCH(B98,surface_water_body!A:A,0))</f>
        <v>6.5445691177144452E-2</v>
      </c>
      <c r="J98" s="8">
        <f>INDEX(Aquifer!J:J,MATCH(B98,Aquifer!C:C,0))*100</f>
        <v>45.201610511138682</v>
      </c>
      <c r="K98" s="7">
        <f>(INDEX(Tariff!D:D,MATCH(Adaptation!A98,Tariff!A:A,0)))*100</f>
        <v>0</v>
      </c>
      <c r="L98" s="1">
        <v>28.04</v>
      </c>
      <c r="M98" s="8">
        <v>8.5509688726131827</v>
      </c>
      <c r="N98" s="1">
        <v>91.25</v>
      </c>
      <c r="P98">
        <f t="shared" si="49"/>
        <v>3</v>
      </c>
      <c r="Q98">
        <f t="shared" si="50"/>
        <v>1</v>
      </c>
      <c r="R98">
        <f t="shared" si="51"/>
        <v>2</v>
      </c>
      <c r="S98">
        <f t="shared" si="52"/>
        <v>2</v>
      </c>
      <c r="T98">
        <f t="shared" si="53"/>
        <v>4</v>
      </c>
      <c r="U98">
        <f t="shared" si="54"/>
        <v>1</v>
      </c>
      <c r="V98">
        <f t="shared" si="55"/>
        <v>2</v>
      </c>
      <c r="W98">
        <f t="shared" si="48"/>
        <v>1</v>
      </c>
      <c r="X98">
        <f t="shared" si="46"/>
        <v>4</v>
      </c>
      <c r="Y98">
        <f t="shared" si="56"/>
        <v>2</v>
      </c>
      <c r="Z98">
        <f t="shared" si="57"/>
        <v>2</v>
      </c>
      <c r="AA98">
        <f t="shared" si="58"/>
        <v>4</v>
      </c>
      <c r="AB98">
        <f t="shared" si="59"/>
        <v>2.3476000000000004</v>
      </c>
      <c r="AC98">
        <f t="shared" si="60"/>
        <v>2</v>
      </c>
      <c r="AD98" t="str">
        <f t="shared" si="61"/>
        <v>Moderatly Suitable</v>
      </c>
      <c r="AE98" s="15">
        <f t="shared" si="62"/>
        <v>0.35699999999999998</v>
      </c>
      <c r="AF98" t="str">
        <f t="shared" si="47"/>
        <v>Low</v>
      </c>
    </row>
    <row r="99" spans="1:32" x14ac:dyDescent="0.25">
      <c r="A99" t="str">
        <f>INDEX(Aquifer!A:A,MATCH(B99,Aquifer!C:C,0))</f>
        <v>west bengal</v>
      </c>
      <c r="B99" s="19" t="s">
        <v>252</v>
      </c>
      <c r="C99" s="12">
        <v>4.7988599786122998</v>
      </c>
      <c r="D99" s="7">
        <f>INDEX(Aquifer!L:L,MATCH(B99,Aquifer!C:C,0))*100</f>
        <v>180.66446906571437</v>
      </c>
      <c r="E99" s="7">
        <v>18.399999999999999</v>
      </c>
      <c r="F99" s="7">
        <v>48.443735035913804</v>
      </c>
      <c r="G99" s="8">
        <v>57.999999999999993</v>
      </c>
      <c r="H99" s="8">
        <f>INDEX(Aquifer!H:H,MATCH(B99,Aquifer!C:C,0))</f>
        <v>31.48</v>
      </c>
      <c r="I99" s="8">
        <f>INDEX(surface_water_body!E:E,MATCH(B99,surface_water_body!A:A,0))</f>
        <v>3.1433384946171357</v>
      </c>
      <c r="J99" s="8">
        <f>INDEX(Aquifer!J:J,MATCH(B99,Aquifer!C:C,0))*100</f>
        <v>72.626230830957752</v>
      </c>
      <c r="K99" s="7">
        <f>(INDEX(Tariff!D:D,MATCH(Adaptation!A99,Tariff!A:A,0)))*100</f>
        <v>0</v>
      </c>
      <c r="L99" s="1">
        <v>29.770000000000003</v>
      </c>
      <c r="M99" s="8">
        <v>7.41</v>
      </c>
      <c r="N99" s="1">
        <v>91.50350684</v>
      </c>
      <c r="P99">
        <f t="shared" si="49"/>
        <v>3</v>
      </c>
      <c r="Q99">
        <f t="shared" si="50"/>
        <v>3</v>
      </c>
      <c r="R99">
        <f t="shared" si="51"/>
        <v>1</v>
      </c>
      <c r="S99">
        <f t="shared" si="52"/>
        <v>3</v>
      </c>
      <c r="T99">
        <f t="shared" si="53"/>
        <v>3</v>
      </c>
      <c r="U99">
        <f t="shared" si="54"/>
        <v>1</v>
      </c>
      <c r="V99">
        <f t="shared" si="55"/>
        <v>3</v>
      </c>
      <c r="W99">
        <f t="shared" si="48"/>
        <v>3</v>
      </c>
      <c r="X99">
        <f t="shared" si="46"/>
        <v>4</v>
      </c>
      <c r="Y99">
        <f t="shared" si="56"/>
        <v>2</v>
      </c>
      <c r="Z99">
        <f t="shared" si="57"/>
        <v>2</v>
      </c>
      <c r="AA99">
        <f t="shared" si="58"/>
        <v>4</v>
      </c>
      <c r="AB99">
        <f t="shared" si="59"/>
        <v>2.6808000000000001</v>
      </c>
      <c r="AC99">
        <f t="shared" si="60"/>
        <v>3</v>
      </c>
      <c r="AD99" t="str">
        <f t="shared" si="61"/>
        <v>Highly Suitable</v>
      </c>
      <c r="AE99" s="15">
        <f t="shared" si="62"/>
        <v>0.57599999999999996</v>
      </c>
      <c r="AF99" t="str">
        <f t="shared" si="47"/>
        <v>Moderate</v>
      </c>
    </row>
    <row r="100" spans="1:32" x14ac:dyDescent="0.25">
      <c r="A100" t="str">
        <f>INDEX(Aquifer!A:A,MATCH(B100,Aquifer!C:C,0))</f>
        <v>manipur</v>
      </c>
      <c r="B100" s="19" t="s">
        <v>15</v>
      </c>
      <c r="C100" s="12">
        <v>4.6931076332892001</v>
      </c>
      <c r="D100" s="7">
        <f>INDEX(Aquifer!L:L,MATCH(B100,Aquifer!C:C,0))*100</f>
        <v>100</v>
      </c>
      <c r="E100" s="7">
        <v>3</v>
      </c>
      <c r="F100" s="7">
        <v>38.193403298350823</v>
      </c>
      <c r="G100" s="8">
        <v>99</v>
      </c>
      <c r="H100" s="8">
        <f>INDEX(Aquifer!H:H,MATCH(B100,Aquifer!C:C,0))</f>
        <v>5.69</v>
      </c>
      <c r="I100" s="8">
        <f>INDEX(surface_water_body!E:E,MATCH(B100,surface_water_body!A:A,0))</f>
        <v>15.961836743497109</v>
      </c>
      <c r="J100" s="8">
        <f>INDEX(Aquifer!J:J,MATCH(B100,Aquifer!C:C,0))*100</f>
        <v>100</v>
      </c>
      <c r="K100" s="7">
        <f>(INDEX(Tariff!D:D,MATCH(Adaptation!A100,Tariff!A:A,0)))*100</f>
        <v>459.99999999999994</v>
      </c>
      <c r="L100" s="1">
        <v>0.01</v>
      </c>
      <c r="M100" s="8">
        <v>2</v>
      </c>
      <c r="N100" s="1">
        <v>84.56</v>
      </c>
      <c r="P100">
        <f t="shared" si="49"/>
        <v>3</v>
      </c>
      <c r="Q100">
        <f t="shared" si="50"/>
        <v>1</v>
      </c>
      <c r="R100">
        <f t="shared" si="51"/>
        <v>1</v>
      </c>
      <c r="S100">
        <f t="shared" si="52"/>
        <v>2</v>
      </c>
      <c r="T100">
        <f t="shared" si="53"/>
        <v>4</v>
      </c>
      <c r="U100">
        <f t="shared" si="54"/>
        <v>1</v>
      </c>
      <c r="V100">
        <f t="shared" si="55"/>
        <v>4</v>
      </c>
      <c r="W100">
        <f t="shared" si="48"/>
        <v>4</v>
      </c>
      <c r="X100">
        <f t="shared" si="46"/>
        <v>1</v>
      </c>
      <c r="Y100">
        <f t="shared" si="56"/>
        <v>1</v>
      </c>
      <c r="Z100">
        <f t="shared" si="57"/>
        <v>1</v>
      </c>
      <c r="AA100">
        <f t="shared" si="58"/>
        <v>4</v>
      </c>
      <c r="AB100">
        <f t="shared" si="59"/>
        <v>2.2566999999999995</v>
      </c>
      <c r="AC100">
        <f t="shared" si="60"/>
        <v>2</v>
      </c>
      <c r="AD100" t="str">
        <f t="shared" si="61"/>
        <v>Moderatly Suitable</v>
      </c>
      <c r="AE100" s="15">
        <f t="shared" si="62"/>
        <v>0.28000000000000003</v>
      </c>
      <c r="AF100" t="str">
        <f t="shared" si="47"/>
        <v>Low</v>
      </c>
    </row>
    <row r="101" spans="1:32" x14ac:dyDescent="0.25">
      <c r="A101" t="str">
        <f>INDEX(Aquifer!A:A,MATCH(B101,Aquifer!C:C,0))</f>
        <v>jharkhand</v>
      </c>
      <c r="B101" s="19" t="s">
        <v>8</v>
      </c>
      <c r="C101" s="13">
        <v>4.92</v>
      </c>
      <c r="D101" s="7">
        <f>INDEX(Aquifer!L:L,MATCH(B101,Aquifer!C:C,0))*100</f>
        <v>111.29700806390836</v>
      </c>
      <c r="E101" s="7">
        <v>9.4</v>
      </c>
      <c r="F101" s="7">
        <v>37.649271810072108</v>
      </c>
      <c r="G101" s="8">
        <v>0</v>
      </c>
      <c r="H101" s="8">
        <f>INDEX(Aquifer!H:H,MATCH(B101,Aquifer!C:C,0))</f>
        <v>42.55</v>
      </c>
      <c r="I101" s="8">
        <f>INDEX(surface_water_body!E:E,MATCH(B101,surface_water_body!A:A,0))</f>
        <v>13.696092954557399</v>
      </c>
      <c r="J101" s="8">
        <f>INDEX(Aquifer!J:J,MATCH(B101,Aquifer!C:C,0))*100</f>
        <v>9.1829531613331863</v>
      </c>
      <c r="K101" s="7">
        <f>(INDEX(Tariff!D:D,MATCH(Adaptation!A101,Tariff!A:A,0)))*100</f>
        <v>150</v>
      </c>
      <c r="L101" s="1">
        <v>46.7</v>
      </c>
      <c r="M101" s="8">
        <v>6.3</v>
      </c>
      <c r="N101" s="1">
        <v>84.800000000000011</v>
      </c>
      <c r="P101">
        <f t="shared" si="49"/>
        <v>3</v>
      </c>
      <c r="Q101">
        <f t="shared" si="50"/>
        <v>1</v>
      </c>
      <c r="R101">
        <f t="shared" si="51"/>
        <v>1</v>
      </c>
      <c r="S101">
        <f t="shared" si="52"/>
        <v>2</v>
      </c>
      <c r="T101">
        <f t="shared" si="53"/>
        <v>1</v>
      </c>
      <c r="U101">
        <f t="shared" si="54"/>
        <v>1</v>
      </c>
      <c r="V101">
        <f t="shared" si="55"/>
        <v>1</v>
      </c>
      <c r="W101">
        <f t="shared" si="48"/>
        <v>4</v>
      </c>
      <c r="X101">
        <f t="shared" si="46"/>
        <v>2</v>
      </c>
      <c r="Y101">
        <f t="shared" si="56"/>
        <v>2</v>
      </c>
      <c r="Z101">
        <f t="shared" si="57"/>
        <v>2</v>
      </c>
      <c r="AA101">
        <f t="shared" si="58"/>
        <v>4</v>
      </c>
      <c r="AB101">
        <f t="shared" si="59"/>
        <v>2.0144000000000002</v>
      </c>
      <c r="AC101">
        <f t="shared" si="60"/>
        <v>2</v>
      </c>
      <c r="AD101" t="str">
        <f t="shared" si="61"/>
        <v>Moderatly Suitable</v>
      </c>
      <c r="AE101" s="15">
        <f t="shared" si="62"/>
        <v>0.20499999999999999</v>
      </c>
      <c r="AF101" t="str">
        <f t="shared" si="47"/>
        <v>Low</v>
      </c>
    </row>
    <row r="102" spans="1:32" x14ac:dyDescent="0.25">
      <c r="A102" t="str">
        <f>INDEX(Aquifer!A:A,MATCH(B102,Aquifer!C:C,0))</f>
        <v>assam</v>
      </c>
      <c r="B102" s="19" t="s">
        <v>362</v>
      </c>
      <c r="C102" s="12">
        <v>4.3343024370457996</v>
      </c>
      <c r="D102" s="7">
        <f>INDEX(Aquifer!L:L,MATCH(B102,Aquifer!C:C,0))*100</f>
        <v>143.55258026777591</v>
      </c>
      <c r="E102" s="7">
        <v>28.6</v>
      </c>
      <c r="F102" s="7">
        <v>34.674259123193735</v>
      </c>
      <c r="G102" s="8">
        <v>0</v>
      </c>
      <c r="H102" s="8">
        <f>INDEX(Aquifer!H:H,MATCH(B102,Aquifer!C:C,0))</f>
        <v>26.51</v>
      </c>
      <c r="I102" s="8">
        <f>INDEX(surface_water_body!E:E,MATCH(B102,surface_water_body!A:A,0))</f>
        <v>0.2920677568143964</v>
      </c>
      <c r="J102" s="8">
        <f>INDEX(Aquifer!J:J,MATCH(B102,Aquifer!C:C,0))*100</f>
        <v>56.307410795974377</v>
      </c>
      <c r="K102" s="7">
        <f>(INDEX(Tariff!D:D,MATCH(Adaptation!A102,Tariff!A:A,0)))*100</f>
        <v>465.00000000000006</v>
      </c>
      <c r="L102" s="1">
        <v>60.41</v>
      </c>
      <c r="M102" s="8">
        <v>3.8</v>
      </c>
      <c r="N102" s="1">
        <v>94.48</v>
      </c>
      <c r="P102">
        <f t="shared" si="49"/>
        <v>2</v>
      </c>
      <c r="Q102">
        <f t="shared" si="50"/>
        <v>2</v>
      </c>
      <c r="R102">
        <f t="shared" si="51"/>
        <v>2</v>
      </c>
      <c r="S102">
        <f t="shared" si="52"/>
        <v>2</v>
      </c>
      <c r="T102">
        <f t="shared" si="53"/>
        <v>1</v>
      </c>
      <c r="U102">
        <f t="shared" si="54"/>
        <v>1</v>
      </c>
      <c r="V102">
        <f t="shared" si="55"/>
        <v>3</v>
      </c>
      <c r="W102">
        <f t="shared" si="48"/>
        <v>1</v>
      </c>
      <c r="X102">
        <f t="shared" si="46"/>
        <v>1</v>
      </c>
      <c r="Y102">
        <f t="shared" si="56"/>
        <v>3</v>
      </c>
      <c r="Z102">
        <f t="shared" si="57"/>
        <v>1</v>
      </c>
      <c r="AA102">
        <f t="shared" si="58"/>
        <v>4</v>
      </c>
      <c r="AB102">
        <f t="shared" si="59"/>
        <v>1.9235</v>
      </c>
      <c r="AC102">
        <f t="shared" si="60"/>
        <v>2</v>
      </c>
      <c r="AD102" t="str">
        <f t="shared" si="61"/>
        <v>Moderatly Suitable</v>
      </c>
      <c r="AE102" s="15">
        <f t="shared" si="62"/>
        <v>0.14699999999999999</v>
      </c>
      <c r="AF102" t="str">
        <f t="shared" si="47"/>
        <v>Very Low</v>
      </c>
    </row>
    <row r="103" spans="1:32" x14ac:dyDescent="0.25">
      <c r="A103" t="str">
        <f>INDEX(Aquifer!A:A,MATCH(B103,Aquifer!C:C,0))</f>
        <v>gujarat</v>
      </c>
      <c r="B103" s="19" t="s">
        <v>154</v>
      </c>
      <c r="C103" s="13">
        <v>5.56</v>
      </c>
      <c r="D103" s="7">
        <f>INDEX(Aquifer!L:L,MATCH(B103,Aquifer!C:C,0))*100</f>
        <v>129.68998810747615</v>
      </c>
      <c r="E103" s="7">
        <v>33.5</v>
      </c>
      <c r="F103" s="7">
        <v>80.539938337176466</v>
      </c>
      <c r="G103" s="8">
        <v>100</v>
      </c>
      <c r="H103" s="8">
        <f>INDEX(Aquifer!H:H,MATCH(B103,Aquifer!C:C,0))</f>
        <v>50.26</v>
      </c>
      <c r="I103" s="8">
        <f>INDEX(surface_water_body!E:E,MATCH(B103,surface_water_body!A:A,0))</f>
        <v>0.5134667488368776</v>
      </c>
      <c r="J103" s="8">
        <f>INDEX(Aquifer!J:J,MATCH(B103,Aquifer!C:C,0))*100</f>
        <v>80.058416776265361</v>
      </c>
      <c r="K103" s="7">
        <f>(INDEX(Tariff!D:D,MATCH(Adaptation!A103,Tariff!A:A,0)))*100</f>
        <v>380</v>
      </c>
      <c r="L103" s="1">
        <v>97.61999999999999</v>
      </c>
      <c r="M103" s="8">
        <v>9.9167967087748874</v>
      </c>
      <c r="N103" s="1">
        <v>56.94</v>
      </c>
      <c r="P103">
        <f t="shared" si="49"/>
        <v>4</v>
      </c>
      <c r="Q103">
        <f t="shared" si="50"/>
        <v>1</v>
      </c>
      <c r="R103">
        <f t="shared" si="51"/>
        <v>2</v>
      </c>
      <c r="S103">
        <f t="shared" si="52"/>
        <v>4</v>
      </c>
      <c r="T103">
        <f t="shared" si="53"/>
        <v>4</v>
      </c>
      <c r="U103">
        <f t="shared" si="54"/>
        <v>2</v>
      </c>
      <c r="V103">
        <f t="shared" si="55"/>
        <v>4</v>
      </c>
      <c r="W103">
        <f t="shared" si="48"/>
        <v>1</v>
      </c>
      <c r="X103">
        <f t="shared" si="46"/>
        <v>1</v>
      </c>
      <c r="Y103">
        <f t="shared" si="56"/>
        <v>4</v>
      </c>
      <c r="Z103">
        <f t="shared" si="57"/>
        <v>2</v>
      </c>
      <c r="AA103">
        <f t="shared" si="58"/>
        <v>2</v>
      </c>
      <c r="AB103">
        <f t="shared" si="59"/>
        <v>2.5974999999999997</v>
      </c>
      <c r="AC103">
        <f t="shared" si="60"/>
        <v>3</v>
      </c>
      <c r="AD103" t="str">
        <f t="shared" si="61"/>
        <v>Highly Suitable</v>
      </c>
      <c r="AE103" s="15">
        <f t="shared" si="62"/>
        <v>0.51800000000000002</v>
      </c>
      <c r="AF103" t="str">
        <f t="shared" si="47"/>
        <v>Moderate</v>
      </c>
    </row>
    <row r="104" spans="1:32" x14ac:dyDescent="0.25">
      <c r="A104" t="str">
        <f>INDEX(Aquifer!A:A,MATCH(B104,Aquifer!C:C,0))</f>
        <v>uttar pradesh</v>
      </c>
      <c r="B104" s="19" t="s">
        <v>493</v>
      </c>
      <c r="C104" s="12">
        <v>4.8223472291220002</v>
      </c>
      <c r="D104" s="7">
        <f>INDEX(Aquifer!L:L,MATCH(B104,Aquifer!C:C,0))*100</f>
        <v>191.76307731028984</v>
      </c>
      <c r="E104" s="7">
        <v>72.900000000000006</v>
      </c>
      <c r="F104" s="7">
        <v>78.694187507137144</v>
      </c>
      <c r="G104" s="8">
        <v>13</v>
      </c>
      <c r="H104" s="8">
        <f>INDEX(Aquifer!H:H,MATCH(B104,Aquifer!C:C,0))</f>
        <v>83.11</v>
      </c>
      <c r="I104" s="8">
        <f>INDEX(surface_water_body!E:E,MATCH(B104,surface_water_body!A:A,0))</f>
        <v>0.22384120507035468</v>
      </c>
      <c r="J104" s="8">
        <f>INDEX(Aquifer!J:J,MATCH(B104,Aquifer!C:C,0))*100</f>
        <v>83.789084467438983</v>
      </c>
      <c r="K104" s="7">
        <f>(INDEX(Tariff!D:D,MATCH(Adaptation!A104,Tariff!A:A,0)))*100</f>
        <v>150</v>
      </c>
      <c r="L104" s="1">
        <v>53.12</v>
      </c>
      <c r="M104" s="8">
        <v>12.3</v>
      </c>
      <c r="N104" s="1">
        <v>93.338439799999989</v>
      </c>
      <c r="P104">
        <f t="shared" si="49"/>
        <v>3</v>
      </c>
      <c r="Q104">
        <f t="shared" si="50"/>
        <v>3</v>
      </c>
      <c r="R104">
        <f t="shared" si="51"/>
        <v>3</v>
      </c>
      <c r="S104">
        <f t="shared" si="52"/>
        <v>4</v>
      </c>
      <c r="T104">
        <f t="shared" si="53"/>
        <v>1</v>
      </c>
      <c r="U104">
        <f t="shared" si="54"/>
        <v>3</v>
      </c>
      <c r="V104">
        <f t="shared" si="55"/>
        <v>4</v>
      </c>
      <c r="W104">
        <f t="shared" si="48"/>
        <v>1</v>
      </c>
      <c r="X104">
        <f t="shared" si="46"/>
        <v>2</v>
      </c>
      <c r="Y104">
        <f t="shared" si="56"/>
        <v>3</v>
      </c>
      <c r="Z104">
        <f t="shared" si="57"/>
        <v>3</v>
      </c>
      <c r="AA104">
        <f t="shared" si="58"/>
        <v>4</v>
      </c>
      <c r="AB104">
        <f t="shared" si="59"/>
        <v>2.855</v>
      </c>
      <c r="AC104">
        <f t="shared" si="60"/>
        <v>3</v>
      </c>
      <c r="AD104" t="str">
        <f t="shared" si="61"/>
        <v>Highly Suitable</v>
      </c>
      <c r="AE104" s="15">
        <f t="shared" si="62"/>
        <v>0.751</v>
      </c>
      <c r="AF104" t="str">
        <f t="shared" si="47"/>
        <v>High</v>
      </c>
    </row>
    <row r="105" spans="1:32" x14ac:dyDescent="0.25">
      <c r="A105" t="str">
        <f>INDEX(Aquifer!A:A,MATCH(B105,Aquifer!C:C,0))</f>
        <v>uttar pradesh</v>
      </c>
      <c r="B105" s="19" t="s">
        <v>545</v>
      </c>
      <c r="C105" s="12">
        <v>4.8329505500553003</v>
      </c>
      <c r="D105" s="7">
        <f>INDEX(Aquifer!L:L,MATCH(B105,Aquifer!C:C,0))*100</f>
        <v>176.16154395997143</v>
      </c>
      <c r="E105" s="7">
        <v>100</v>
      </c>
      <c r="F105" s="7">
        <v>78.990518286162398</v>
      </c>
      <c r="G105" s="8">
        <v>30</v>
      </c>
      <c r="H105" s="8">
        <f>INDEX(Aquifer!H:H,MATCH(B105,Aquifer!C:C,0))</f>
        <v>95.56</v>
      </c>
      <c r="I105" s="8">
        <f>INDEX(surface_water_body!E:E,MATCH(B105,surface_water_body!A:A,0))</f>
        <v>8.5586732202710902E-2</v>
      </c>
      <c r="J105" s="8">
        <f>INDEX(Aquifer!J:J,MATCH(B105,Aquifer!C:C,0))*100</f>
        <v>82.029404834316964</v>
      </c>
      <c r="K105" s="7">
        <f>(INDEX(Tariff!D:D,MATCH(Adaptation!A105,Tariff!A:A,0)))*100</f>
        <v>135</v>
      </c>
      <c r="L105" s="1">
        <v>78.22</v>
      </c>
      <c r="M105" s="8">
        <v>8.9</v>
      </c>
      <c r="N105" s="1">
        <v>90.577693400000001</v>
      </c>
      <c r="P105">
        <f t="shared" si="49"/>
        <v>3</v>
      </c>
      <c r="Q105">
        <f t="shared" si="50"/>
        <v>2</v>
      </c>
      <c r="R105">
        <f t="shared" si="51"/>
        <v>4</v>
      </c>
      <c r="S105">
        <f t="shared" si="52"/>
        <v>4</v>
      </c>
      <c r="T105">
        <f t="shared" si="53"/>
        <v>2</v>
      </c>
      <c r="U105">
        <f t="shared" si="54"/>
        <v>3</v>
      </c>
      <c r="V105">
        <f t="shared" si="55"/>
        <v>4</v>
      </c>
      <c r="W105">
        <f t="shared" si="48"/>
        <v>1</v>
      </c>
      <c r="X105">
        <f t="shared" si="46"/>
        <v>3</v>
      </c>
      <c r="Y105">
        <f t="shared" si="56"/>
        <v>4</v>
      </c>
      <c r="Z105">
        <f t="shared" si="57"/>
        <v>2</v>
      </c>
      <c r="AA105">
        <f t="shared" si="58"/>
        <v>4</v>
      </c>
      <c r="AB105">
        <f t="shared" si="59"/>
        <v>3.0140000000000002</v>
      </c>
      <c r="AC105">
        <f t="shared" si="60"/>
        <v>3</v>
      </c>
      <c r="AD105" t="str">
        <f t="shared" si="61"/>
        <v>Highly Suitable</v>
      </c>
      <c r="AE105" s="15">
        <f t="shared" si="62"/>
        <v>0.84499999999999997</v>
      </c>
      <c r="AF105" t="str">
        <f t="shared" si="47"/>
        <v>Very High</v>
      </c>
    </row>
    <row r="106" spans="1:32" x14ac:dyDescent="0.25">
      <c r="A106" t="str">
        <f>INDEX(Aquifer!A:A,MATCH(B106,Aquifer!C:C,0))</f>
        <v>maharashtra</v>
      </c>
      <c r="B106" s="19" t="s">
        <v>129</v>
      </c>
      <c r="C106" s="12">
        <v>5.3308810071088004</v>
      </c>
      <c r="D106" s="7">
        <f>INDEX(Aquifer!L:L,MATCH(B106,Aquifer!C:C,0))*100</f>
        <v>131.56326673676833</v>
      </c>
      <c r="E106" s="7">
        <v>6.2</v>
      </c>
      <c r="F106" s="7">
        <v>65.670470009421138</v>
      </c>
      <c r="G106" s="8">
        <v>100</v>
      </c>
      <c r="H106" s="8">
        <f>INDEX(Aquifer!H:H,MATCH(B106,Aquifer!C:C,0))</f>
        <v>76.95</v>
      </c>
      <c r="I106" s="8">
        <f>INDEX(surface_water_body!E:E,MATCH(B106,surface_water_body!A:A,0))</f>
        <v>0.36466276350987609</v>
      </c>
      <c r="J106" s="8">
        <f>INDEX(Aquifer!J:J,MATCH(B106,Aquifer!C:C,0))*100</f>
        <v>59.001137421156038</v>
      </c>
      <c r="K106" s="7">
        <f>(INDEX(Tariff!D:D,MATCH(Adaptation!A106,Tariff!A:A,0)))*100</f>
        <v>465.00000000000006</v>
      </c>
      <c r="L106" s="1">
        <v>94.31</v>
      </c>
      <c r="M106" s="8">
        <v>10.5</v>
      </c>
      <c r="N106" s="1">
        <v>80.06</v>
      </c>
      <c r="P106">
        <f t="shared" si="49"/>
        <v>4</v>
      </c>
      <c r="Q106">
        <f t="shared" si="50"/>
        <v>1</v>
      </c>
      <c r="R106">
        <f t="shared" si="51"/>
        <v>1</v>
      </c>
      <c r="S106">
        <f t="shared" si="52"/>
        <v>3</v>
      </c>
      <c r="T106">
        <f t="shared" si="53"/>
        <v>4</v>
      </c>
      <c r="U106">
        <f t="shared" si="54"/>
        <v>3</v>
      </c>
      <c r="V106">
        <f t="shared" si="55"/>
        <v>3</v>
      </c>
      <c r="W106">
        <f t="shared" si="48"/>
        <v>1</v>
      </c>
      <c r="X106">
        <f t="shared" si="46"/>
        <v>1</v>
      </c>
      <c r="Y106">
        <f t="shared" si="56"/>
        <v>4</v>
      </c>
      <c r="Z106">
        <f t="shared" si="57"/>
        <v>3</v>
      </c>
      <c r="AA106">
        <f t="shared" si="58"/>
        <v>4</v>
      </c>
      <c r="AB106">
        <f t="shared" si="59"/>
        <v>2.6884000000000001</v>
      </c>
      <c r="AC106">
        <f t="shared" si="60"/>
        <v>3</v>
      </c>
      <c r="AD106" t="str">
        <f t="shared" si="61"/>
        <v>Highly Suitable</v>
      </c>
      <c r="AE106" s="15">
        <f t="shared" si="62"/>
        <v>0.61499999999999999</v>
      </c>
      <c r="AF106" t="str">
        <f t="shared" si="47"/>
        <v>High</v>
      </c>
    </row>
    <row r="107" spans="1:32" x14ac:dyDescent="0.25">
      <c r="A107" t="str">
        <f>INDEX(Aquifer!A:A,MATCH(B107,Aquifer!C:C,0))</f>
        <v>rajasthan</v>
      </c>
      <c r="B107" s="19" t="s">
        <v>498</v>
      </c>
      <c r="C107" s="12">
        <v>5.3464999867129999</v>
      </c>
      <c r="D107" s="7">
        <f>INDEX(Aquifer!L:L,MATCH(B107,Aquifer!C:C,0))*100</f>
        <v>184.24830088119043</v>
      </c>
      <c r="E107" s="7">
        <v>59.7</v>
      </c>
      <c r="F107" s="7">
        <v>78.325773004999078</v>
      </c>
      <c r="G107" s="8">
        <v>48</v>
      </c>
      <c r="H107" s="8">
        <f>INDEX(Aquifer!H:H,MATCH(B107,Aquifer!C:C,0))</f>
        <v>102.17</v>
      </c>
      <c r="I107" s="8">
        <f>INDEX(surface_water_body!E:E,MATCH(B107,surface_water_body!A:A,0))</f>
        <v>0</v>
      </c>
      <c r="J107" s="8">
        <f>INDEX(Aquifer!J:J,MATCH(B107,Aquifer!C:C,0))*100</f>
        <v>46.041502703037096</v>
      </c>
      <c r="K107" s="7">
        <f>(INDEX(Tariff!D:D,MATCH(Adaptation!A107,Tariff!A:A,0)))*100</f>
        <v>290</v>
      </c>
      <c r="L107" s="1">
        <v>54.02</v>
      </c>
      <c r="M107" s="8">
        <v>4.58</v>
      </c>
      <c r="N107" s="1">
        <v>73.937710280000005</v>
      </c>
      <c r="P107">
        <f t="shared" si="49"/>
        <v>4</v>
      </c>
      <c r="Q107">
        <f t="shared" si="50"/>
        <v>3</v>
      </c>
      <c r="R107">
        <f t="shared" si="51"/>
        <v>3</v>
      </c>
      <c r="S107">
        <f t="shared" si="52"/>
        <v>4</v>
      </c>
      <c r="T107">
        <f t="shared" si="53"/>
        <v>2</v>
      </c>
      <c r="U107">
        <f t="shared" si="54"/>
        <v>4</v>
      </c>
      <c r="V107">
        <f t="shared" si="55"/>
        <v>2</v>
      </c>
      <c r="W107">
        <f t="shared" si="48"/>
        <v>1</v>
      </c>
      <c r="X107">
        <f t="shared" si="46"/>
        <v>2</v>
      </c>
      <c r="Y107">
        <f t="shared" si="56"/>
        <v>3</v>
      </c>
      <c r="Z107">
        <f t="shared" si="57"/>
        <v>1</v>
      </c>
      <c r="AA107">
        <f t="shared" si="58"/>
        <v>3</v>
      </c>
      <c r="AB107">
        <f t="shared" si="59"/>
        <v>2.6731999999999996</v>
      </c>
      <c r="AC107">
        <f t="shared" si="60"/>
        <v>3</v>
      </c>
      <c r="AD107" t="str">
        <f t="shared" si="61"/>
        <v>Highly Suitable</v>
      </c>
      <c r="AE107" s="15">
        <f t="shared" si="62"/>
        <v>0.56100000000000005</v>
      </c>
      <c r="AF107" t="str">
        <f t="shared" si="47"/>
        <v>Moderate</v>
      </c>
    </row>
    <row r="108" spans="1:32" x14ac:dyDescent="0.25">
      <c r="A108" t="str">
        <f>INDEX(Aquifer!A:A,MATCH(B108,Aquifer!C:C,0))</f>
        <v>madhya pradesh</v>
      </c>
      <c r="B108" s="19" t="s">
        <v>166</v>
      </c>
      <c r="C108" s="13">
        <v>5.22</v>
      </c>
      <c r="D108" s="7">
        <f>INDEX(Aquifer!L:L,MATCH(B108,Aquifer!C:C,0))*100</f>
        <v>168.49348542161491</v>
      </c>
      <c r="E108" s="7">
        <v>55.1</v>
      </c>
      <c r="F108" s="7">
        <v>77.84411394119239</v>
      </c>
      <c r="G108" s="8">
        <v>99</v>
      </c>
      <c r="H108" s="8">
        <f>INDEX(Aquifer!H:H,MATCH(B108,Aquifer!C:C,0))</f>
        <v>69.8</v>
      </c>
      <c r="I108" s="8">
        <f>INDEX(surface_water_body!E:E,MATCH(B108,surface_water_body!A:A,0))</f>
        <v>0.53803919631596797</v>
      </c>
      <c r="J108" s="8">
        <f>INDEX(Aquifer!J:J,MATCH(B108,Aquifer!C:C,0))*100</f>
        <v>29.850236767705063</v>
      </c>
      <c r="K108" s="7">
        <f>(INDEX(Tariff!D:D,MATCH(Adaptation!A108,Tariff!A:A,0)))*100</f>
        <v>300</v>
      </c>
      <c r="L108" s="1">
        <v>80.569999999999993</v>
      </c>
      <c r="M108" s="8">
        <v>12.3</v>
      </c>
      <c r="N108" s="1">
        <v>70.13</v>
      </c>
      <c r="P108">
        <f t="shared" si="49"/>
        <v>3</v>
      </c>
      <c r="Q108">
        <f t="shared" si="50"/>
        <v>2</v>
      </c>
      <c r="R108">
        <f t="shared" si="51"/>
        <v>3</v>
      </c>
      <c r="S108">
        <f t="shared" si="52"/>
        <v>4</v>
      </c>
      <c r="T108">
        <f t="shared" si="53"/>
        <v>4</v>
      </c>
      <c r="U108">
        <f t="shared" si="54"/>
        <v>2</v>
      </c>
      <c r="V108">
        <f t="shared" si="55"/>
        <v>2</v>
      </c>
      <c r="W108">
        <f t="shared" si="48"/>
        <v>1</v>
      </c>
      <c r="X108">
        <f t="shared" si="46"/>
        <v>1</v>
      </c>
      <c r="Y108">
        <f t="shared" si="56"/>
        <v>4</v>
      </c>
      <c r="Z108">
        <f t="shared" si="57"/>
        <v>3</v>
      </c>
      <c r="AA108">
        <f t="shared" si="58"/>
        <v>3</v>
      </c>
      <c r="AB108">
        <f t="shared" si="59"/>
        <v>2.6883999999999997</v>
      </c>
      <c r="AC108">
        <f t="shared" si="60"/>
        <v>3</v>
      </c>
      <c r="AD108" t="str">
        <f t="shared" si="61"/>
        <v>Highly Suitable</v>
      </c>
      <c r="AE108" s="15">
        <f t="shared" si="62"/>
        <v>0.60799999999999998</v>
      </c>
      <c r="AF108" t="str">
        <f t="shared" si="47"/>
        <v>High</v>
      </c>
    </row>
    <row r="109" spans="1:32" x14ac:dyDescent="0.25">
      <c r="A109" t="str">
        <f>INDEX(Aquifer!A:A,MATCH(B109,Aquifer!C:C,0))</f>
        <v>bihar</v>
      </c>
      <c r="B109" s="19" t="s">
        <v>277</v>
      </c>
      <c r="C109" s="13">
        <v>4.82</v>
      </c>
      <c r="D109" s="7">
        <f>INDEX(Aquifer!L:L,MATCH(B109,Aquifer!C:C,0))*100</f>
        <v>136.9936264046824</v>
      </c>
      <c r="E109" s="7">
        <v>89</v>
      </c>
      <c r="F109" s="7">
        <v>65.279028969702722</v>
      </c>
      <c r="G109" s="8">
        <v>48</v>
      </c>
      <c r="H109" s="8">
        <f>INDEX(Aquifer!H:H,MATCH(B109,Aquifer!C:C,0))</f>
        <v>42.48</v>
      </c>
      <c r="I109" s="8">
        <f>INDEX(surface_water_body!E:E,MATCH(B109,surface_water_body!A:A,0))</f>
        <v>1.5538085943650499</v>
      </c>
      <c r="J109" s="8">
        <f>INDEX(Aquifer!J:J,MATCH(B109,Aquifer!C:C,0))*100</f>
        <v>80.516050994317339</v>
      </c>
      <c r="K109" s="7">
        <f>(INDEX(Tariff!D:D,MATCH(Adaptation!A109,Tariff!A:A,0)))*100</f>
        <v>150</v>
      </c>
      <c r="L109" s="1">
        <v>33.629999999999995</v>
      </c>
      <c r="M109" s="8">
        <v>7.5</v>
      </c>
      <c r="N109" s="1">
        <v>91.09</v>
      </c>
      <c r="P109">
        <f t="shared" si="49"/>
        <v>3</v>
      </c>
      <c r="Q109">
        <f t="shared" si="50"/>
        <v>1</v>
      </c>
      <c r="R109">
        <f t="shared" si="51"/>
        <v>4</v>
      </c>
      <c r="S109">
        <f t="shared" si="52"/>
        <v>3</v>
      </c>
      <c r="T109">
        <f t="shared" si="53"/>
        <v>2</v>
      </c>
      <c r="U109">
        <f t="shared" si="54"/>
        <v>1</v>
      </c>
      <c r="V109">
        <f t="shared" si="55"/>
        <v>4</v>
      </c>
      <c r="W109">
        <f t="shared" si="48"/>
        <v>2</v>
      </c>
      <c r="X109">
        <f t="shared" si="46"/>
        <v>2</v>
      </c>
      <c r="Y109">
        <f t="shared" si="56"/>
        <v>2</v>
      </c>
      <c r="Z109">
        <f t="shared" si="57"/>
        <v>2</v>
      </c>
      <c r="AA109">
        <f t="shared" si="58"/>
        <v>4</v>
      </c>
      <c r="AB109">
        <f t="shared" si="59"/>
        <v>2.5142000000000002</v>
      </c>
      <c r="AC109">
        <f t="shared" si="60"/>
        <v>3</v>
      </c>
      <c r="AD109" t="str">
        <f t="shared" si="61"/>
        <v>Highly Suitable</v>
      </c>
      <c r="AE109" s="15">
        <f t="shared" si="62"/>
        <v>0.45200000000000001</v>
      </c>
      <c r="AF109" t="str">
        <f t="shared" si="47"/>
        <v>Moderate</v>
      </c>
    </row>
    <row r="110" spans="1:32" x14ac:dyDescent="0.25">
      <c r="A110" t="str">
        <f>INDEX(Aquifer!A:A,MATCH(B110,Aquifer!C:C,0))</f>
        <v>assam</v>
      </c>
      <c r="B110" s="19" t="s">
        <v>253</v>
      </c>
      <c r="C110" s="12">
        <v>4.5549907681548003</v>
      </c>
      <c r="D110" s="7">
        <f>INDEX(Aquifer!L:L,MATCH(B110,Aquifer!C:C,0))*100</f>
        <v>150.41406882109371</v>
      </c>
      <c r="E110" s="7">
        <v>1.6</v>
      </c>
      <c r="F110" s="7">
        <v>33.119814887973362</v>
      </c>
      <c r="G110" s="8">
        <v>1</v>
      </c>
      <c r="H110" s="8">
        <f>INDEX(Aquifer!H:H,MATCH(B110,Aquifer!C:C,0))</f>
        <v>3.42</v>
      </c>
      <c r="I110" s="8">
        <f>INDEX(surface_water_body!E:E,MATCH(B110,surface_water_body!A:A,0))</f>
        <v>0.25906240151886578</v>
      </c>
      <c r="J110" s="8">
        <f>INDEX(Aquifer!J:J,MATCH(B110,Aquifer!C:C,0))*100</f>
        <v>33.297939778129951</v>
      </c>
      <c r="K110" s="7">
        <f>(INDEX(Tariff!D:D,MATCH(Adaptation!A110,Tariff!A:A,0)))*100</f>
        <v>67.5</v>
      </c>
      <c r="L110" s="1">
        <v>2.2800000000000002</v>
      </c>
      <c r="M110" s="8">
        <v>1.45</v>
      </c>
      <c r="N110" s="1">
        <v>87.58</v>
      </c>
      <c r="P110">
        <f t="shared" si="49"/>
        <v>3</v>
      </c>
      <c r="Q110">
        <f t="shared" si="50"/>
        <v>2</v>
      </c>
      <c r="R110">
        <f t="shared" si="51"/>
        <v>1</v>
      </c>
      <c r="S110">
        <f t="shared" si="52"/>
        <v>2</v>
      </c>
      <c r="T110">
        <f t="shared" si="53"/>
        <v>1</v>
      </c>
      <c r="U110">
        <f t="shared" si="54"/>
        <v>1</v>
      </c>
      <c r="V110">
        <f t="shared" si="55"/>
        <v>2</v>
      </c>
      <c r="W110">
        <f t="shared" si="48"/>
        <v>1</v>
      </c>
      <c r="X110">
        <f t="shared" si="46"/>
        <v>4</v>
      </c>
      <c r="Y110">
        <f t="shared" si="56"/>
        <v>1</v>
      </c>
      <c r="Z110">
        <f t="shared" si="57"/>
        <v>1</v>
      </c>
      <c r="AA110">
        <f t="shared" si="58"/>
        <v>4</v>
      </c>
      <c r="AB110">
        <f t="shared" si="59"/>
        <v>1.9235</v>
      </c>
      <c r="AC110">
        <f t="shared" si="60"/>
        <v>2</v>
      </c>
      <c r="AD110" t="str">
        <f t="shared" si="61"/>
        <v>Moderatly Suitable</v>
      </c>
      <c r="AE110" s="15">
        <f t="shared" si="62"/>
        <v>0.14699999999999999</v>
      </c>
      <c r="AF110" t="str">
        <f t="shared" si="47"/>
        <v>Very Low</v>
      </c>
    </row>
    <row r="111" spans="1:32" x14ac:dyDescent="0.25">
      <c r="A111" t="str">
        <f>INDEX(Aquifer!A:A,MATCH(B111,Aquifer!C:C,0))</f>
        <v>himachal pradesh</v>
      </c>
      <c r="B111" s="19" t="s">
        <v>508</v>
      </c>
      <c r="C111" s="12">
        <v>4.1974177540511999</v>
      </c>
      <c r="D111" s="7">
        <f>INDEX(Aquifer!L:L,MATCH(B111,Aquifer!C:C,0))*100</f>
        <v>176.06469276008923</v>
      </c>
      <c r="E111" s="7">
        <v>0</v>
      </c>
      <c r="F111" s="7">
        <v>26.916394762489936</v>
      </c>
      <c r="G111" s="8">
        <v>65</v>
      </c>
      <c r="H111" s="8">
        <f>INDEX(Aquifer!H:H,MATCH(B111,Aquifer!C:C,0))</f>
        <v>0</v>
      </c>
      <c r="I111" s="8">
        <f>INDEX(surface_water_body!E:E,MATCH(B111,surface_water_body!A:A,0))</f>
        <v>5.1653545977335694E-2</v>
      </c>
      <c r="J111" s="8">
        <f>INDEX(Aquifer!J:J,MATCH(B111,Aquifer!C:C,0))*100</f>
        <v>5.6971284727888749</v>
      </c>
      <c r="K111" s="7">
        <f>(INDEX(Tariff!D:D,MATCH(Adaptation!A111,Tariff!A:A,0)))*100</f>
        <v>95</v>
      </c>
      <c r="L111" s="1">
        <v>1.6099999999999999</v>
      </c>
      <c r="M111" s="8">
        <v>6.7563734366380288</v>
      </c>
      <c r="N111" s="1">
        <v>93.52</v>
      </c>
      <c r="P111">
        <f t="shared" si="49"/>
        <v>2</v>
      </c>
      <c r="Q111">
        <f t="shared" si="50"/>
        <v>2</v>
      </c>
      <c r="R111">
        <f t="shared" si="51"/>
        <v>1</v>
      </c>
      <c r="S111">
        <f t="shared" si="52"/>
        <v>1</v>
      </c>
      <c r="T111">
        <f t="shared" si="53"/>
        <v>3</v>
      </c>
      <c r="U111">
        <f t="shared" si="54"/>
        <v>1</v>
      </c>
      <c r="V111">
        <f t="shared" si="55"/>
        <v>1</v>
      </c>
      <c r="W111">
        <f t="shared" si="48"/>
        <v>1</v>
      </c>
      <c r="X111">
        <f t="shared" si="46"/>
        <v>3</v>
      </c>
      <c r="Y111">
        <f t="shared" si="56"/>
        <v>1</v>
      </c>
      <c r="Z111">
        <f t="shared" si="57"/>
        <v>2</v>
      </c>
      <c r="AA111">
        <f t="shared" si="58"/>
        <v>4</v>
      </c>
      <c r="AB111">
        <f t="shared" si="59"/>
        <v>1.8478000000000001</v>
      </c>
      <c r="AC111">
        <f t="shared" si="60"/>
        <v>2</v>
      </c>
      <c r="AD111" t="str">
        <f t="shared" si="61"/>
        <v>Moderatly Suitable</v>
      </c>
      <c r="AE111" s="15">
        <f t="shared" si="62"/>
        <v>0.13900000000000001</v>
      </c>
      <c r="AF111" t="str">
        <f t="shared" si="47"/>
        <v>Very Low</v>
      </c>
    </row>
    <row r="112" spans="1:32" x14ac:dyDescent="0.25">
      <c r="A112" t="str">
        <f>INDEX(Aquifer!A:A,MATCH(B112,Aquifer!C:C,0))</f>
        <v>uttarakhand</v>
      </c>
      <c r="B112" s="19" t="s">
        <v>404</v>
      </c>
      <c r="C112" s="12">
        <v>4.5252907764634003</v>
      </c>
      <c r="D112" s="7">
        <f>INDEX(Aquifer!L:L,MATCH(B112,Aquifer!C:C,0))*100</f>
        <v>150.49265842349305</v>
      </c>
      <c r="E112" s="7">
        <v>0</v>
      </c>
      <c r="F112" s="7">
        <v>35.410396462676033</v>
      </c>
      <c r="G112" s="8">
        <v>0</v>
      </c>
      <c r="H112" s="8">
        <f>INDEX(Aquifer!H:H,MATCH(B112,Aquifer!C:C,0))</f>
        <v>0</v>
      </c>
      <c r="I112" s="8">
        <f>INDEX(surface_water_body!E:E,MATCH(B112,surface_water_body!A:A,0))</f>
        <v>2.6070513135321521E-3</v>
      </c>
      <c r="J112" s="8">
        <f>INDEX(Aquifer!J:J,MATCH(B112,Aquifer!C:C,0))*100</f>
        <v>3.6460803696798645</v>
      </c>
      <c r="K112" s="7">
        <f>(INDEX(Tariff!D:D,MATCH(Adaptation!A112,Tariff!A:A,0)))*100</f>
        <v>67.5</v>
      </c>
      <c r="L112" s="1">
        <v>0.16999999999999998</v>
      </c>
      <c r="M112" s="8">
        <v>18.260966390103931</v>
      </c>
      <c r="N112" s="1">
        <v>93.100490979999989</v>
      </c>
      <c r="P112">
        <f t="shared" si="49"/>
        <v>3</v>
      </c>
      <c r="Q112">
        <f t="shared" si="50"/>
        <v>2</v>
      </c>
      <c r="R112">
        <f t="shared" si="51"/>
        <v>1</v>
      </c>
      <c r="S112">
        <f t="shared" si="52"/>
        <v>2</v>
      </c>
      <c r="T112">
        <f t="shared" si="53"/>
        <v>1</v>
      </c>
      <c r="U112">
        <f t="shared" si="54"/>
        <v>1</v>
      </c>
      <c r="V112">
        <f t="shared" si="55"/>
        <v>1</v>
      </c>
      <c r="W112">
        <f t="shared" si="48"/>
        <v>1</v>
      </c>
      <c r="X112">
        <f t="shared" si="46"/>
        <v>4</v>
      </c>
      <c r="Y112">
        <f t="shared" si="56"/>
        <v>1</v>
      </c>
      <c r="Z112">
        <f t="shared" si="57"/>
        <v>3</v>
      </c>
      <c r="AA112">
        <f t="shared" si="58"/>
        <v>4</v>
      </c>
      <c r="AB112">
        <f t="shared" si="59"/>
        <v>2.0220000000000002</v>
      </c>
      <c r="AC112">
        <f t="shared" si="60"/>
        <v>2</v>
      </c>
      <c r="AD112" t="str">
        <f t="shared" si="61"/>
        <v>Moderatly Suitable</v>
      </c>
      <c r="AE112" s="15">
        <f t="shared" si="62"/>
        <v>0.217</v>
      </c>
      <c r="AF112" t="str">
        <f t="shared" si="47"/>
        <v>Low</v>
      </c>
    </row>
    <row r="113" spans="1:32" x14ac:dyDescent="0.25">
      <c r="A113" t="str">
        <f>INDEX(Aquifer!A:A,MATCH(B113,Aquifer!C:C,0))</f>
        <v>uttarakhand</v>
      </c>
      <c r="B113" s="19" t="s">
        <v>363</v>
      </c>
      <c r="C113" s="13">
        <v>4.8</v>
      </c>
      <c r="D113" s="7">
        <f>INDEX(Aquifer!L:L,MATCH(B113,Aquifer!C:C,0))*100</f>
        <v>155.7626878366884</v>
      </c>
      <c r="E113" s="7">
        <v>0</v>
      </c>
      <c r="F113" s="7">
        <v>48.01663853387992</v>
      </c>
      <c r="G113" s="8">
        <v>0</v>
      </c>
      <c r="H113" s="8">
        <f>INDEX(Aquifer!H:H,MATCH(B113,Aquifer!C:C,0))</f>
        <v>0</v>
      </c>
      <c r="I113" s="8">
        <f>INDEX(surface_water_body!E:E,MATCH(B113,surface_water_body!A:A,0))</f>
        <v>1.6719732775588622E-3</v>
      </c>
      <c r="J113" s="8">
        <f>INDEX(Aquifer!J:J,MATCH(B113,Aquifer!C:C,0))*100</f>
        <v>6.049094222317505</v>
      </c>
      <c r="K113" s="7">
        <f>(INDEX(Tariff!D:D,MATCH(Adaptation!A113,Tariff!A:A,0)))*100</f>
        <v>150</v>
      </c>
      <c r="L113" s="1">
        <v>3.47</v>
      </c>
      <c r="M113" s="8">
        <v>17.899999999999999</v>
      </c>
      <c r="N113" s="1">
        <v>94.802133729999994</v>
      </c>
      <c r="P113">
        <f t="shared" si="49"/>
        <v>3</v>
      </c>
      <c r="Q113">
        <f t="shared" si="50"/>
        <v>2</v>
      </c>
      <c r="R113">
        <f t="shared" si="51"/>
        <v>1</v>
      </c>
      <c r="S113">
        <f t="shared" si="52"/>
        <v>3</v>
      </c>
      <c r="T113">
        <f t="shared" si="53"/>
        <v>1</v>
      </c>
      <c r="U113">
        <f t="shared" si="54"/>
        <v>1</v>
      </c>
      <c r="V113">
        <f t="shared" si="55"/>
        <v>1</v>
      </c>
      <c r="W113">
        <f t="shared" si="48"/>
        <v>1</v>
      </c>
      <c r="X113">
        <f t="shared" si="46"/>
        <v>2</v>
      </c>
      <c r="Y113">
        <f t="shared" si="56"/>
        <v>1</v>
      </c>
      <c r="Z113">
        <f t="shared" si="57"/>
        <v>3</v>
      </c>
      <c r="AA113">
        <f t="shared" si="58"/>
        <v>4</v>
      </c>
      <c r="AB113">
        <f t="shared" si="59"/>
        <v>1.9387000000000001</v>
      </c>
      <c r="AC113">
        <f t="shared" si="60"/>
        <v>2</v>
      </c>
      <c r="AD113" t="str">
        <f t="shared" si="61"/>
        <v>Moderatly Suitable</v>
      </c>
      <c r="AE113" s="15">
        <f t="shared" si="62"/>
        <v>0.18</v>
      </c>
      <c r="AF113" t="str">
        <f t="shared" si="47"/>
        <v>Very Low</v>
      </c>
    </row>
    <row r="114" spans="1:32" x14ac:dyDescent="0.25">
      <c r="A114" t="str">
        <f>INDEX(Aquifer!A:A,MATCH(B114,Aquifer!C:C,0))</f>
        <v>mizoram</v>
      </c>
      <c r="B114" s="19" t="s">
        <v>278</v>
      </c>
      <c r="C114" s="13">
        <v>4.74</v>
      </c>
      <c r="D114" s="7">
        <f>INDEX(Aquifer!L:L,MATCH(B114,Aquifer!C:C,0))*100</f>
        <v>100</v>
      </c>
      <c r="E114" s="7">
        <v>26.5</v>
      </c>
      <c r="F114" s="7">
        <v>41.406225411512921</v>
      </c>
      <c r="G114" s="8">
        <v>0</v>
      </c>
      <c r="H114" s="8">
        <f>INDEX(Aquifer!H:H,MATCH(B114,Aquifer!C:C,0))</f>
        <v>2.82</v>
      </c>
      <c r="I114" s="8">
        <f>INDEX(surface_water_body!E:E,MATCH(B114,surface_water_body!A:A,0))</f>
        <v>2.0577677881619752E-2</v>
      </c>
      <c r="J114" s="8">
        <f>INDEX(Aquifer!J:J,MATCH(B114,Aquifer!C:C,0))*100</f>
        <v>6.1990779574611965</v>
      </c>
      <c r="K114" s="7">
        <f>(INDEX(Tariff!D:D,MATCH(Adaptation!A114,Tariff!A:A,0)))*100</f>
        <v>67.5</v>
      </c>
      <c r="L114" s="1">
        <v>0</v>
      </c>
      <c r="M114" s="8">
        <v>1.6372311206455261</v>
      </c>
      <c r="N114" s="1">
        <v>97</v>
      </c>
      <c r="P114">
        <f t="shared" si="49"/>
        <v>3</v>
      </c>
      <c r="Q114">
        <f t="shared" si="50"/>
        <v>1</v>
      </c>
      <c r="R114">
        <f t="shared" si="51"/>
        <v>2</v>
      </c>
      <c r="S114">
        <f t="shared" si="52"/>
        <v>2</v>
      </c>
      <c r="T114">
        <f t="shared" si="53"/>
        <v>1</v>
      </c>
      <c r="U114">
        <f t="shared" si="54"/>
        <v>1</v>
      </c>
      <c r="V114">
        <f t="shared" si="55"/>
        <v>1</v>
      </c>
      <c r="W114">
        <f t="shared" si="48"/>
        <v>1</v>
      </c>
      <c r="X114">
        <f t="shared" si="46"/>
        <v>4</v>
      </c>
      <c r="Y114">
        <f t="shared" si="56"/>
        <v>1</v>
      </c>
      <c r="Z114">
        <f t="shared" si="57"/>
        <v>1</v>
      </c>
      <c r="AA114">
        <f t="shared" si="58"/>
        <v>4</v>
      </c>
      <c r="AB114">
        <f t="shared" si="59"/>
        <v>1.8402000000000001</v>
      </c>
      <c r="AC114">
        <f t="shared" si="60"/>
        <v>2</v>
      </c>
      <c r="AD114" t="str">
        <f t="shared" si="61"/>
        <v>Moderatly Suitable</v>
      </c>
      <c r="AE114" s="15">
        <f t="shared" si="62"/>
        <v>0.115</v>
      </c>
      <c r="AF114" t="str">
        <f t="shared" si="47"/>
        <v>Very Low</v>
      </c>
    </row>
    <row r="115" spans="1:32" x14ac:dyDescent="0.25">
      <c r="A115" t="str">
        <f>INDEX(Aquifer!A:A,MATCH(B115,Aquifer!C:C,0))</f>
        <v>karnataka</v>
      </c>
      <c r="B115" s="19" t="s">
        <v>669</v>
      </c>
      <c r="C115" s="13">
        <v>5.24</v>
      </c>
      <c r="D115" s="7">
        <f>INDEX(Aquifer!L:L,MATCH(B115,Aquifer!C:C,0))*100</f>
        <v>113.50050105529523</v>
      </c>
      <c r="E115" s="7">
        <v>30.9</v>
      </c>
      <c r="F115" s="7">
        <v>59.497230751571152</v>
      </c>
      <c r="G115" s="8">
        <v>99</v>
      </c>
      <c r="H115" s="8">
        <f>INDEX(Aquifer!H:H,MATCH(B115,Aquifer!C:C,0))</f>
        <v>96.53</v>
      </c>
      <c r="I115" s="8">
        <f>INDEX(surface_water_body!E:E,MATCH(B115,surface_water_body!A:A,0))</f>
        <v>1.4272900157847154E-2</v>
      </c>
      <c r="J115" s="8">
        <f>INDEX(Aquifer!J:J,MATCH(B115,Aquifer!C:C,0))*100</f>
        <v>31.34281217264051</v>
      </c>
      <c r="K115" s="7">
        <f>(INDEX(Tariff!D:D,MATCH(Adaptation!A115,Tariff!A:A,0)))*100</f>
        <v>290</v>
      </c>
      <c r="L115" s="1">
        <v>61.39</v>
      </c>
      <c r="M115" s="8">
        <v>9.4</v>
      </c>
      <c r="N115" s="1">
        <v>89.640000000000015</v>
      </c>
      <c r="P115">
        <f t="shared" si="49"/>
        <v>3</v>
      </c>
      <c r="Q115">
        <f t="shared" si="50"/>
        <v>1</v>
      </c>
      <c r="R115">
        <f t="shared" si="51"/>
        <v>2</v>
      </c>
      <c r="S115">
        <f t="shared" si="52"/>
        <v>3</v>
      </c>
      <c r="T115">
        <f t="shared" si="53"/>
        <v>4</v>
      </c>
      <c r="U115">
        <f t="shared" si="54"/>
        <v>3</v>
      </c>
      <c r="V115">
        <f t="shared" si="55"/>
        <v>2</v>
      </c>
      <c r="W115">
        <f t="shared" si="48"/>
        <v>1</v>
      </c>
      <c r="X115">
        <f t="shared" si="46"/>
        <v>2</v>
      </c>
      <c r="Y115">
        <f t="shared" si="56"/>
        <v>3</v>
      </c>
      <c r="Z115">
        <f t="shared" si="57"/>
        <v>2</v>
      </c>
      <c r="AA115">
        <f t="shared" si="58"/>
        <v>4</v>
      </c>
      <c r="AB115">
        <f t="shared" si="59"/>
        <v>2.5142000000000002</v>
      </c>
      <c r="AC115">
        <f t="shared" si="60"/>
        <v>3</v>
      </c>
      <c r="AD115" t="str">
        <f t="shared" si="61"/>
        <v>Highly Suitable</v>
      </c>
      <c r="AE115" s="15">
        <f t="shared" si="62"/>
        <v>0.45200000000000001</v>
      </c>
      <c r="AF115" t="str">
        <f t="shared" si="47"/>
        <v>Moderate</v>
      </c>
    </row>
    <row r="116" spans="1:32" x14ac:dyDescent="0.25">
      <c r="A116" t="str">
        <f>INDEX(Aquifer!A:A,MATCH(B116,Aquifer!C:C,0))</f>
        <v>uttar pradesh</v>
      </c>
      <c r="B116" s="19" t="s">
        <v>546</v>
      </c>
      <c r="C116" s="13">
        <v>4.9000000000000004</v>
      </c>
      <c r="D116" s="7">
        <f>INDEX(Aquifer!L:L,MATCH(B116,Aquifer!C:C,0))*100</f>
        <v>184.79511435048775</v>
      </c>
      <c r="E116" s="7">
        <v>92.3</v>
      </c>
      <c r="F116" s="7">
        <v>72.255077803092732</v>
      </c>
      <c r="G116" s="8">
        <v>27</v>
      </c>
      <c r="H116" s="8">
        <f>INDEX(Aquifer!H:H,MATCH(B116,Aquifer!C:C,0))</f>
        <v>54.92</v>
      </c>
      <c r="I116" s="8">
        <f>INDEX(surface_water_body!E:E,MATCH(B116,surface_water_body!A:A,0))</f>
        <v>7.9844782563377194E-5</v>
      </c>
      <c r="J116" s="8">
        <f>INDEX(Aquifer!J:J,MATCH(B116,Aquifer!C:C,0))*100</f>
        <v>53.445499538232021</v>
      </c>
      <c r="K116" s="7">
        <f>(INDEX(Tariff!D:D,MATCH(Adaptation!A116,Tariff!A:A,0)))*100</f>
        <v>155</v>
      </c>
      <c r="L116" s="1">
        <v>42.8</v>
      </c>
      <c r="M116" s="8">
        <v>5.28</v>
      </c>
      <c r="N116" s="1">
        <v>94.420573047999994</v>
      </c>
      <c r="P116">
        <f t="shared" si="49"/>
        <v>3</v>
      </c>
      <c r="Q116">
        <f t="shared" si="50"/>
        <v>3</v>
      </c>
      <c r="R116">
        <f t="shared" si="51"/>
        <v>4</v>
      </c>
      <c r="S116">
        <f t="shared" si="52"/>
        <v>4</v>
      </c>
      <c r="T116">
        <f t="shared" si="53"/>
        <v>2</v>
      </c>
      <c r="U116">
        <f t="shared" si="54"/>
        <v>2</v>
      </c>
      <c r="V116">
        <f t="shared" si="55"/>
        <v>3</v>
      </c>
      <c r="W116">
        <f t="shared" si="48"/>
        <v>1</v>
      </c>
      <c r="X116">
        <f t="shared" si="46"/>
        <v>2</v>
      </c>
      <c r="Y116">
        <f t="shared" si="56"/>
        <v>2</v>
      </c>
      <c r="Z116">
        <f t="shared" si="57"/>
        <v>2</v>
      </c>
      <c r="AA116">
        <f t="shared" si="58"/>
        <v>4</v>
      </c>
      <c r="AB116">
        <f t="shared" si="59"/>
        <v>2.6808000000000001</v>
      </c>
      <c r="AC116">
        <f t="shared" si="60"/>
        <v>3</v>
      </c>
      <c r="AD116" t="str">
        <f t="shared" si="61"/>
        <v>Highly Suitable</v>
      </c>
      <c r="AE116" s="15">
        <f t="shared" si="62"/>
        <v>0.57599999999999996</v>
      </c>
      <c r="AF116" t="str">
        <f t="shared" si="47"/>
        <v>Moderate</v>
      </c>
    </row>
    <row r="117" spans="1:32" x14ac:dyDescent="0.25">
      <c r="A117" t="str">
        <f>INDEX(Aquifer!A:A,MATCH(B117,Aquifer!C:C,0))</f>
        <v>manipur</v>
      </c>
      <c r="B117" s="19" t="s">
        <v>58</v>
      </c>
      <c r="C117" s="12">
        <v>4.3287460255813999</v>
      </c>
      <c r="D117" s="7">
        <f>INDEX(Aquifer!L:L,MATCH(B117,Aquifer!C:C,0))*100</f>
        <v>100</v>
      </c>
      <c r="E117" s="7">
        <v>0</v>
      </c>
      <c r="F117" s="7">
        <v>33.29472256752176</v>
      </c>
      <c r="G117" s="8">
        <v>98</v>
      </c>
      <c r="H117" s="8">
        <f>INDEX(Aquifer!H:H,MATCH(B117,Aquifer!C:C,0))</f>
        <v>0</v>
      </c>
      <c r="I117" s="8">
        <f>INDEX(surface_water_body!E:E,MATCH(B117,surface_water_body!A:A,0))</f>
        <v>4.7751097146493481E-4</v>
      </c>
      <c r="J117" s="8">
        <f>INDEX(Aquifer!J:J,MATCH(B117,Aquifer!C:C,0))*100</f>
        <v>100</v>
      </c>
      <c r="K117" s="7">
        <f>(INDEX(Tariff!D:D,MATCH(Adaptation!A117,Tariff!A:A,0)))*100</f>
        <v>155</v>
      </c>
      <c r="L117" s="1">
        <v>0.06</v>
      </c>
      <c r="M117" s="8">
        <v>1.4092384721389892</v>
      </c>
      <c r="N117" s="1">
        <v>65.210000000000008</v>
      </c>
      <c r="P117">
        <f t="shared" si="49"/>
        <v>2</v>
      </c>
      <c r="Q117">
        <f t="shared" si="50"/>
        <v>1</v>
      </c>
      <c r="R117">
        <f t="shared" si="51"/>
        <v>1</v>
      </c>
      <c r="S117">
        <f t="shared" si="52"/>
        <v>2</v>
      </c>
      <c r="T117">
        <f t="shared" si="53"/>
        <v>4</v>
      </c>
      <c r="U117">
        <f t="shared" si="54"/>
        <v>1</v>
      </c>
      <c r="V117">
        <f t="shared" si="55"/>
        <v>4</v>
      </c>
      <c r="W117">
        <f t="shared" si="48"/>
        <v>1</v>
      </c>
      <c r="X117">
        <f t="shared" si="46"/>
        <v>2</v>
      </c>
      <c r="Y117">
        <f t="shared" si="56"/>
        <v>1</v>
      </c>
      <c r="Z117">
        <f t="shared" si="57"/>
        <v>1</v>
      </c>
      <c r="AA117">
        <f t="shared" si="58"/>
        <v>3</v>
      </c>
      <c r="AB117">
        <f t="shared" si="59"/>
        <v>1.9235</v>
      </c>
      <c r="AC117">
        <f t="shared" si="60"/>
        <v>2</v>
      </c>
      <c r="AD117" t="str">
        <f t="shared" si="61"/>
        <v>Moderatly Suitable</v>
      </c>
      <c r="AE117" s="15">
        <f t="shared" si="62"/>
        <v>0.14699999999999999</v>
      </c>
      <c r="AF117" t="str">
        <f t="shared" si="47"/>
        <v>Very Low</v>
      </c>
    </row>
    <row r="118" spans="1:32" x14ac:dyDescent="0.25">
      <c r="A118" t="str">
        <f>INDEX(Aquifer!A:A,MATCH(B118,Aquifer!C:C,0))</f>
        <v>chandigarh</v>
      </c>
      <c r="B118" s="19" t="s">
        <v>675</v>
      </c>
      <c r="C118" s="12">
        <v>4.7045045396910004</v>
      </c>
      <c r="D118" s="7">
        <f>INDEX(Aquifer!L:L,MATCH(B118,Aquifer!C:C,0))*100</f>
        <v>155.92216582064299</v>
      </c>
      <c r="E118" s="7">
        <v>0</v>
      </c>
      <c r="F118" s="7">
        <v>64.383443518252378</v>
      </c>
      <c r="G118" s="8">
        <v>99</v>
      </c>
      <c r="H118" s="8">
        <f>INDEX(Aquifer!H:H,MATCH(B118,Aquifer!C:C,0))</f>
        <v>75.41</v>
      </c>
      <c r="I118" s="8">
        <f>INDEX(surface_water_body!E:E,MATCH(B118,surface_water_body!A:A,0))</f>
        <v>2.6334044609283604</v>
      </c>
      <c r="J118" s="8">
        <f>INDEX(Aquifer!J:J,MATCH(B118,Aquifer!C:C,0))*100</f>
        <v>16.82562277580071</v>
      </c>
      <c r="K118" s="7">
        <f>(INDEX(Tariff!D:D,MATCH(Adaptation!A118,Tariff!A:A,0)))*100</f>
        <v>0</v>
      </c>
      <c r="L118" s="1">
        <v>97.16</v>
      </c>
      <c r="M118" s="8">
        <v>28.5</v>
      </c>
      <c r="N118" s="1">
        <v>82.82</v>
      </c>
      <c r="P118">
        <f t="shared" si="49"/>
        <v>3</v>
      </c>
      <c r="Q118">
        <f t="shared" si="50"/>
        <v>2</v>
      </c>
      <c r="R118">
        <f t="shared" si="51"/>
        <v>1</v>
      </c>
      <c r="S118">
        <f t="shared" si="52"/>
        <v>3</v>
      </c>
      <c r="T118">
        <f t="shared" si="53"/>
        <v>4</v>
      </c>
      <c r="U118">
        <f t="shared" si="54"/>
        <v>3</v>
      </c>
      <c r="V118">
        <f t="shared" si="55"/>
        <v>1</v>
      </c>
      <c r="W118">
        <f t="shared" si="48"/>
        <v>2</v>
      </c>
      <c r="X118">
        <f t="shared" si="46"/>
        <v>4</v>
      </c>
      <c r="Y118">
        <f t="shared" si="56"/>
        <v>4</v>
      </c>
      <c r="Z118">
        <f t="shared" si="57"/>
        <v>4</v>
      </c>
      <c r="AA118">
        <f t="shared" si="58"/>
        <v>4</v>
      </c>
      <c r="AB118">
        <f t="shared" si="59"/>
        <v>2.9459</v>
      </c>
      <c r="AC118">
        <f t="shared" si="60"/>
        <v>3</v>
      </c>
      <c r="AD118" t="str">
        <f t="shared" si="61"/>
        <v>Highly Suitable</v>
      </c>
      <c r="AE118" s="15">
        <f t="shared" si="62"/>
        <v>0.83199999999999996</v>
      </c>
      <c r="AF118" t="str">
        <f t="shared" si="47"/>
        <v>Very High</v>
      </c>
    </row>
    <row r="119" spans="1:32" x14ac:dyDescent="0.25">
      <c r="A119" t="str">
        <f>INDEX(Aquifer!A:A,MATCH(B119,Aquifer!C:C,0))</f>
        <v>maharashtra</v>
      </c>
      <c r="B119" s="19" t="s">
        <v>43</v>
      </c>
      <c r="C119" s="12">
        <v>5.2543003107909998</v>
      </c>
      <c r="D119" s="7">
        <f>INDEX(Aquifer!L:L,MATCH(B119,Aquifer!C:C,0))*100</f>
        <v>125.95777951524629</v>
      </c>
      <c r="E119" s="7">
        <v>22.2</v>
      </c>
      <c r="F119" s="7">
        <v>65.273701453825666</v>
      </c>
      <c r="G119" s="8">
        <v>100</v>
      </c>
      <c r="H119" s="8">
        <f>INDEX(Aquifer!H:H,MATCH(B119,Aquifer!C:C,0))</f>
        <v>29.32</v>
      </c>
      <c r="I119" s="8">
        <f>INDEX(surface_water_body!E:E,MATCH(B119,surface_water_body!A:A,0))</f>
        <v>0.43350863603632039</v>
      </c>
      <c r="J119" s="8">
        <f>INDEX(Aquifer!J:J,MATCH(B119,Aquifer!C:C,0))*100</f>
        <v>35.143799230628318</v>
      </c>
      <c r="K119" s="7">
        <f>(INDEX(Tariff!D:D,MATCH(Adaptation!A119,Tariff!A:A,0)))*100</f>
        <v>67.5</v>
      </c>
      <c r="L119" s="1">
        <v>41.72</v>
      </c>
      <c r="M119" s="8">
        <v>6.8</v>
      </c>
      <c r="N119" s="1">
        <v>69.52000000000001</v>
      </c>
      <c r="P119">
        <f t="shared" si="49"/>
        <v>4</v>
      </c>
      <c r="Q119">
        <f t="shared" si="50"/>
        <v>1</v>
      </c>
      <c r="R119">
        <f t="shared" si="51"/>
        <v>1</v>
      </c>
      <c r="S119">
        <f t="shared" si="52"/>
        <v>3</v>
      </c>
      <c r="T119">
        <f t="shared" si="53"/>
        <v>4</v>
      </c>
      <c r="U119">
        <f t="shared" si="54"/>
        <v>1</v>
      </c>
      <c r="V119">
        <f t="shared" si="55"/>
        <v>2</v>
      </c>
      <c r="W119">
        <f t="shared" si="48"/>
        <v>1</v>
      </c>
      <c r="X119">
        <f t="shared" si="46"/>
        <v>4</v>
      </c>
      <c r="Y119">
        <f t="shared" si="56"/>
        <v>2</v>
      </c>
      <c r="Z119">
        <f t="shared" si="57"/>
        <v>2</v>
      </c>
      <c r="AA119">
        <f t="shared" si="58"/>
        <v>3</v>
      </c>
      <c r="AB119">
        <f t="shared" si="59"/>
        <v>2.3475999999999999</v>
      </c>
      <c r="AC119">
        <f t="shared" si="60"/>
        <v>2</v>
      </c>
      <c r="AD119" t="str">
        <f t="shared" si="61"/>
        <v>Moderatly Suitable</v>
      </c>
      <c r="AE119" s="15">
        <f t="shared" si="62"/>
        <v>0.34799999999999998</v>
      </c>
      <c r="AF119" t="str">
        <f t="shared" si="47"/>
        <v>Low</v>
      </c>
    </row>
    <row r="120" spans="1:32" x14ac:dyDescent="0.25">
      <c r="A120" t="str">
        <f>INDEX(Aquifer!A:A,MATCH(B120,Aquifer!C:C,0))</f>
        <v>arunachal pradesh</v>
      </c>
      <c r="B120" s="19" t="s">
        <v>561</v>
      </c>
      <c r="C120" s="12">
        <v>3.7337002562795001</v>
      </c>
      <c r="D120" s="7">
        <f>INDEX(Aquifer!L:L,MATCH(B120,Aquifer!C:C,0))*100</f>
        <v>128.68771093905102</v>
      </c>
      <c r="E120" s="7">
        <v>24.6</v>
      </c>
      <c r="F120" s="7">
        <v>25.109219043974619</v>
      </c>
      <c r="G120" s="8">
        <v>77</v>
      </c>
      <c r="H120" s="8">
        <f>INDEX(Aquifer!H:H,MATCH(B120,Aquifer!C:C,0))</f>
        <v>0.48</v>
      </c>
      <c r="I120" s="8">
        <f>INDEX(surface_water_body!E:E,MATCH(B120,surface_water_body!A:A,0))</f>
        <v>1.7199291772783505E-3</v>
      </c>
      <c r="J120" s="8">
        <f>INDEX(Aquifer!J:J,MATCH(B120,Aquifer!C:C,0))*100</f>
        <v>33.933473684210526</v>
      </c>
      <c r="K120" s="7">
        <f>(INDEX(Tariff!D:D,MATCH(Adaptation!A120,Tariff!A:A,0)))*100</f>
        <v>95</v>
      </c>
      <c r="L120" s="1">
        <v>10.15</v>
      </c>
      <c r="M120" s="8">
        <v>3.5</v>
      </c>
      <c r="N120" s="1">
        <v>49.63</v>
      </c>
      <c r="P120">
        <f t="shared" si="49"/>
        <v>1</v>
      </c>
      <c r="Q120">
        <f t="shared" si="50"/>
        <v>1</v>
      </c>
      <c r="R120">
        <f t="shared" si="51"/>
        <v>1</v>
      </c>
      <c r="S120">
        <f t="shared" si="52"/>
        <v>1</v>
      </c>
      <c r="T120">
        <f t="shared" si="53"/>
        <v>4</v>
      </c>
      <c r="U120">
        <f t="shared" si="54"/>
        <v>1</v>
      </c>
      <c r="V120">
        <f t="shared" si="55"/>
        <v>2</v>
      </c>
      <c r="W120">
        <f t="shared" si="48"/>
        <v>1</v>
      </c>
      <c r="X120">
        <f t="shared" si="46"/>
        <v>3</v>
      </c>
      <c r="Y120">
        <f t="shared" si="56"/>
        <v>1</v>
      </c>
      <c r="Z120">
        <f t="shared" si="57"/>
        <v>1</v>
      </c>
      <c r="AA120">
        <f t="shared" si="58"/>
        <v>2</v>
      </c>
      <c r="AB120">
        <f t="shared" si="59"/>
        <v>1.5903</v>
      </c>
      <c r="AC120">
        <f t="shared" si="60"/>
        <v>2</v>
      </c>
      <c r="AD120" t="str">
        <f t="shared" si="61"/>
        <v>Moderatly Suitable</v>
      </c>
      <c r="AE120" s="15">
        <f t="shared" si="62"/>
        <v>3.5999999999999997E-2</v>
      </c>
      <c r="AF120" t="str">
        <f t="shared" si="47"/>
        <v>Very Low</v>
      </c>
    </row>
    <row r="121" spans="1:32" x14ac:dyDescent="0.25">
      <c r="A121" t="str">
        <f>INDEX(Aquifer!A:A,MATCH(B121,Aquifer!C:C,0))</f>
        <v>jharkhand</v>
      </c>
      <c r="B121" s="19" t="s">
        <v>246</v>
      </c>
      <c r="C121" s="12">
        <v>5.3477838317991999</v>
      </c>
      <c r="D121" s="7">
        <f>INDEX(Aquifer!L:L,MATCH(B121,Aquifer!C:C,0))*100</f>
        <v>147.0658842357962</v>
      </c>
      <c r="E121" s="7">
        <v>21</v>
      </c>
      <c r="F121" s="7">
        <v>50.620893120557866</v>
      </c>
      <c r="G121" s="8">
        <v>100</v>
      </c>
      <c r="H121" s="8">
        <f>INDEX(Aquifer!H:H,MATCH(B121,Aquifer!C:C,0))</f>
        <v>35.159999999999997</v>
      </c>
      <c r="I121" s="8">
        <f>INDEX(surface_water_body!E:E,MATCH(B121,surface_water_body!A:A,0))</f>
        <v>45.605692878359591</v>
      </c>
      <c r="J121" s="8">
        <f>INDEX(Aquifer!J:J,MATCH(B121,Aquifer!C:C,0))*100</f>
        <v>5.8877110325873572</v>
      </c>
      <c r="K121" s="7">
        <f>(INDEX(Tariff!D:D,MATCH(Adaptation!A121,Tariff!A:A,0)))*100</f>
        <v>155</v>
      </c>
      <c r="L121" s="1">
        <v>49.47</v>
      </c>
      <c r="M121" s="8">
        <v>8.09</v>
      </c>
      <c r="N121" s="1">
        <v>90.1</v>
      </c>
      <c r="P121">
        <f t="shared" si="49"/>
        <v>4</v>
      </c>
      <c r="Q121">
        <f t="shared" si="50"/>
        <v>2</v>
      </c>
      <c r="R121">
        <f t="shared" si="51"/>
        <v>1</v>
      </c>
      <c r="S121">
        <f t="shared" si="52"/>
        <v>3</v>
      </c>
      <c r="T121">
        <f t="shared" si="53"/>
        <v>4</v>
      </c>
      <c r="U121">
        <f t="shared" si="54"/>
        <v>1</v>
      </c>
      <c r="V121">
        <f t="shared" si="55"/>
        <v>1</v>
      </c>
      <c r="W121">
        <f t="shared" si="48"/>
        <v>4</v>
      </c>
      <c r="X121">
        <f t="shared" si="46"/>
        <v>2</v>
      </c>
      <c r="Y121">
        <f t="shared" si="56"/>
        <v>2</v>
      </c>
      <c r="Z121">
        <f t="shared" si="57"/>
        <v>2</v>
      </c>
      <c r="AA121">
        <f t="shared" si="58"/>
        <v>4</v>
      </c>
      <c r="AB121">
        <f t="shared" si="59"/>
        <v>2.5142000000000002</v>
      </c>
      <c r="AC121">
        <f t="shared" si="60"/>
        <v>3</v>
      </c>
      <c r="AD121" t="str">
        <f t="shared" si="61"/>
        <v>Highly Suitable</v>
      </c>
      <c r="AE121" s="15">
        <f t="shared" si="62"/>
        <v>0.45200000000000001</v>
      </c>
      <c r="AF121" t="str">
        <f t="shared" si="47"/>
        <v>Moderate</v>
      </c>
    </row>
    <row r="122" spans="1:32" x14ac:dyDescent="0.25">
      <c r="A122" t="str">
        <f>INDEX(Aquifer!A:A,MATCH(B122,Aquifer!C:C,0))</f>
        <v>tamil nadu</v>
      </c>
      <c r="B122" s="19" t="s">
        <v>437</v>
      </c>
      <c r="C122" s="12">
        <v>5.3702232717717999</v>
      </c>
      <c r="D122" s="7">
        <f>INDEX(Aquifer!L:L,MATCH(B122,Aquifer!C:C,0))*100</f>
        <v>115.03957783641161</v>
      </c>
      <c r="E122" s="7">
        <v>0</v>
      </c>
      <c r="F122" s="7">
        <v>61.785948785292192</v>
      </c>
      <c r="G122" s="8">
        <v>0</v>
      </c>
      <c r="H122" s="8">
        <f>INDEX(Aquifer!H:H,MATCH(B122,Aquifer!C:C,0))</f>
        <v>127.47</v>
      </c>
      <c r="I122" s="8">
        <f>INDEX(surface_water_body!E:E,MATCH(B122,surface_water_body!A:A,0))</f>
        <v>0</v>
      </c>
      <c r="J122" s="8">
        <f>INDEX(Aquifer!J:J,MATCH(B122,Aquifer!C:C,0))*100</f>
        <v>0.8591961188819115</v>
      </c>
      <c r="K122" s="7">
        <f>(INDEX(Tariff!D:D,MATCH(Adaptation!A122,Tariff!A:A,0)))*100</f>
        <v>67.5</v>
      </c>
      <c r="L122" s="1">
        <v>40.43</v>
      </c>
      <c r="M122" s="8">
        <v>5.5</v>
      </c>
      <c r="N122" s="1">
        <v>0</v>
      </c>
      <c r="P122">
        <f t="shared" si="49"/>
        <v>4</v>
      </c>
      <c r="Q122">
        <f t="shared" si="50"/>
        <v>1</v>
      </c>
      <c r="R122">
        <f t="shared" si="51"/>
        <v>1</v>
      </c>
      <c r="S122">
        <f t="shared" si="52"/>
        <v>3</v>
      </c>
      <c r="T122">
        <f t="shared" si="53"/>
        <v>1</v>
      </c>
      <c r="U122">
        <f t="shared" si="54"/>
        <v>4</v>
      </c>
      <c r="V122">
        <f t="shared" si="55"/>
        <v>1</v>
      </c>
      <c r="W122">
        <f t="shared" si="48"/>
        <v>1</v>
      </c>
      <c r="X122">
        <f t="shared" si="46"/>
        <v>4</v>
      </c>
      <c r="Y122">
        <f t="shared" si="56"/>
        <v>2</v>
      </c>
      <c r="Z122">
        <f t="shared" si="57"/>
        <v>2</v>
      </c>
      <c r="AA122">
        <f t="shared" si="58"/>
        <v>1</v>
      </c>
      <c r="AB122">
        <f t="shared" si="59"/>
        <v>2.0977000000000001</v>
      </c>
      <c r="AC122">
        <f t="shared" si="60"/>
        <v>2</v>
      </c>
      <c r="AD122" t="str">
        <f t="shared" si="61"/>
        <v>Moderatly Suitable</v>
      </c>
      <c r="AE122" s="15">
        <f t="shared" si="62"/>
        <v>0.24</v>
      </c>
      <c r="AF122" t="str">
        <f t="shared" si="47"/>
        <v>Low</v>
      </c>
    </row>
    <row r="123" spans="1:32" x14ac:dyDescent="0.25">
      <c r="A123" t="str">
        <f>INDEX(Aquifer!A:A,MATCH(B123,Aquifer!C:C,0))</f>
        <v>madhya pradesh</v>
      </c>
      <c r="B123" s="19" t="s">
        <v>634</v>
      </c>
      <c r="C123" s="12">
        <v>5.1771723536997003</v>
      </c>
      <c r="D123" s="7">
        <f>INDEX(Aquifer!L:L,MATCH(B123,Aquifer!C:C,0))*100</f>
        <v>199.73499292262844</v>
      </c>
      <c r="E123" s="7">
        <v>42.1</v>
      </c>
      <c r="F123" s="7">
        <v>67.1947782228156</v>
      </c>
      <c r="G123" s="8">
        <v>94</v>
      </c>
      <c r="H123" s="8">
        <f>INDEX(Aquifer!H:H,MATCH(B123,Aquifer!C:C,0))</f>
        <v>65.42</v>
      </c>
      <c r="I123" s="8">
        <f>INDEX(surface_water_body!E:E,MATCH(B123,surface_water_body!A:A,0))</f>
        <v>1.8987523900629553</v>
      </c>
      <c r="J123" s="8">
        <f>INDEX(Aquifer!J:J,MATCH(B123,Aquifer!C:C,0))*100</f>
        <v>55.091444621081855</v>
      </c>
      <c r="K123" s="7">
        <f>(INDEX(Tariff!D:D,MATCH(Adaptation!A123,Tariff!A:A,0)))*100</f>
        <v>135</v>
      </c>
      <c r="L123" s="1">
        <v>75.36</v>
      </c>
      <c r="M123" s="8">
        <v>10.4</v>
      </c>
      <c r="N123" s="1">
        <v>74.84</v>
      </c>
      <c r="P123">
        <f t="shared" si="49"/>
        <v>3</v>
      </c>
      <c r="Q123">
        <f t="shared" si="50"/>
        <v>3</v>
      </c>
      <c r="R123">
        <f t="shared" si="51"/>
        <v>2</v>
      </c>
      <c r="S123">
        <f t="shared" si="52"/>
        <v>3</v>
      </c>
      <c r="T123">
        <f t="shared" si="53"/>
        <v>4</v>
      </c>
      <c r="U123">
        <f t="shared" si="54"/>
        <v>2</v>
      </c>
      <c r="V123">
        <f t="shared" si="55"/>
        <v>3</v>
      </c>
      <c r="W123">
        <f t="shared" si="48"/>
        <v>2</v>
      </c>
      <c r="X123">
        <f t="shared" si="46"/>
        <v>3</v>
      </c>
      <c r="Y123">
        <f t="shared" si="56"/>
        <v>4</v>
      </c>
      <c r="Z123">
        <f t="shared" si="57"/>
        <v>3</v>
      </c>
      <c r="AA123">
        <f t="shared" si="58"/>
        <v>3</v>
      </c>
      <c r="AB123">
        <f t="shared" si="59"/>
        <v>2.9383000000000008</v>
      </c>
      <c r="AC123">
        <f t="shared" si="60"/>
        <v>3</v>
      </c>
      <c r="AD123" t="str">
        <f t="shared" si="61"/>
        <v>Highly Suitable</v>
      </c>
      <c r="AE123" s="15">
        <f t="shared" si="62"/>
        <v>0.82899999999999996</v>
      </c>
      <c r="AF123" t="str">
        <f t="shared" si="47"/>
        <v>Very High</v>
      </c>
    </row>
    <row r="124" spans="1:32" x14ac:dyDescent="0.25">
      <c r="A124" t="str">
        <f>INDEX(Aquifer!A:A,MATCH(B124,Aquifer!C:C,0))</f>
        <v>madhya pradesh</v>
      </c>
      <c r="B124" s="19" t="s">
        <v>562</v>
      </c>
      <c r="C124" s="12">
        <v>5.2450420254837997</v>
      </c>
      <c r="D124" s="7">
        <f>INDEX(Aquifer!L:L,MATCH(B124,Aquifer!C:C,0))*100</f>
        <v>174.93047503045068</v>
      </c>
      <c r="E124" s="7">
        <v>33.4</v>
      </c>
      <c r="F124" s="7">
        <v>72.115657857345838</v>
      </c>
      <c r="G124" s="8">
        <v>88</v>
      </c>
      <c r="H124" s="8">
        <f>INDEX(Aquifer!H:H,MATCH(B124,Aquifer!C:C,0))</f>
        <v>63.24</v>
      </c>
      <c r="I124" s="8">
        <f>INDEX(surface_water_body!E:E,MATCH(B124,surface_water_body!A:A,0))</f>
        <v>0.72077603843412341</v>
      </c>
      <c r="J124" s="8">
        <f>INDEX(Aquifer!J:J,MATCH(B124,Aquifer!C:C,0))*100</f>
        <v>43.304501642722776</v>
      </c>
      <c r="K124" s="7">
        <f>(INDEX(Tariff!D:D,MATCH(Adaptation!A124,Tariff!A:A,0)))*100</f>
        <v>135</v>
      </c>
      <c r="L124" s="1">
        <v>68.66</v>
      </c>
      <c r="M124" s="8">
        <v>12.4</v>
      </c>
      <c r="N124" s="1">
        <v>72.210000000000008</v>
      </c>
      <c r="P124">
        <f t="shared" si="49"/>
        <v>3</v>
      </c>
      <c r="Q124">
        <f t="shared" si="50"/>
        <v>2</v>
      </c>
      <c r="R124">
        <f t="shared" si="51"/>
        <v>2</v>
      </c>
      <c r="S124">
        <f t="shared" si="52"/>
        <v>4</v>
      </c>
      <c r="T124">
        <f t="shared" si="53"/>
        <v>4</v>
      </c>
      <c r="U124">
        <f t="shared" si="54"/>
        <v>2</v>
      </c>
      <c r="V124">
        <f t="shared" si="55"/>
        <v>2</v>
      </c>
      <c r="W124">
        <f t="shared" si="48"/>
        <v>1</v>
      </c>
      <c r="X124">
        <f t="shared" si="46"/>
        <v>3</v>
      </c>
      <c r="Y124">
        <f t="shared" si="56"/>
        <v>3</v>
      </c>
      <c r="Z124">
        <f t="shared" si="57"/>
        <v>3</v>
      </c>
      <c r="AA124">
        <f t="shared" si="58"/>
        <v>3</v>
      </c>
      <c r="AB124">
        <f t="shared" si="59"/>
        <v>2.6883999999999997</v>
      </c>
      <c r="AC124">
        <f t="shared" si="60"/>
        <v>3</v>
      </c>
      <c r="AD124" t="str">
        <f t="shared" si="61"/>
        <v>Highly Suitable</v>
      </c>
      <c r="AE124" s="15">
        <f t="shared" si="62"/>
        <v>0.60799999999999998</v>
      </c>
      <c r="AF124" t="str">
        <f t="shared" si="47"/>
        <v>High</v>
      </c>
    </row>
    <row r="125" spans="1:32" x14ac:dyDescent="0.25">
      <c r="A125" t="str">
        <f>INDEX(Aquifer!A:A,MATCH(B125,Aquifer!C:C,0))</f>
        <v>gujarat</v>
      </c>
      <c r="B125" s="19" t="s">
        <v>155</v>
      </c>
      <c r="C125" s="13">
        <v>5.37</v>
      </c>
      <c r="D125" s="7">
        <f>INDEX(Aquifer!L:L,MATCH(B125,Aquifer!C:C,0))*100</f>
        <v>120.02386232712337</v>
      </c>
      <c r="E125" s="7">
        <v>62.9</v>
      </c>
      <c r="F125" s="7">
        <v>74.469650713133873</v>
      </c>
      <c r="G125" s="8">
        <v>100</v>
      </c>
      <c r="H125" s="8">
        <f>INDEX(Aquifer!H:H,MATCH(B125,Aquifer!C:C,0))</f>
        <v>39.950000000000003</v>
      </c>
      <c r="I125" s="8">
        <f>INDEX(surface_water_body!E:E,MATCH(B125,surface_water_body!A:A,0))</f>
        <v>1.0921424981617844</v>
      </c>
      <c r="J125" s="8">
        <f>INDEX(Aquifer!J:J,MATCH(B125,Aquifer!C:C,0))*100</f>
        <v>63.060302618694131</v>
      </c>
      <c r="K125" s="7">
        <f>(INDEX(Tariff!D:D,MATCH(Adaptation!A125,Tariff!A:A,0)))*100</f>
        <v>150</v>
      </c>
      <c r="L125" s="1">
        <v>86.16</v>
      </c>
      <c r="M125" s="8">
        <v>9.2355667643751715</v>
      </c>
      <c r="N125" s="1">
        <v>71.72</v>
      </c>
      <c r="P125">
        <f t="shared" si="49"/>
        <v>4</v>
      </c>
      <c r="Q125">
        <f t="shared" si="50"/>
        <v>1</v>
      </c>
      <c r="R125">
        <f t="shared" si="51"/>
        <v>3</v>
      </c>
      <c r="S125">
        <f t="shared" si="52"/>
        <v>4</v>
      </c>
      <c r="T125">
        <f t="shared" si="53"/>
        <v>4</v>
      </c>
      <c r="U125">
        <f t="shared" si="54"/>
        <v>1</v>
      </c>
      <c r="V125">
        <f t="shared" si="55"/>
        <v>3</v>
      </c>
      <c r="W125">
        <f t="shared" si="48"/>
        <v>2</v>
      </c>
      <c r="X125">
        <f t="shared" si="46"/>
        <v>2</v>
      </c>
      <c r="Y125">
        <f t="shared" si="56"/>
        <v>4</v>
      </c>
      <c r="Z125">
        <f t="shared" si="57"/>
        <v>2</v>
      </c>
      <c r="AA125">
        <f t="shared" si="58"/>
        <v>3</v>
      </c>
      <c r="AB125">
        <f t="shared" si="59"/>
        <v>2.7641</v>
      </c>
      <c r="AC125">
        <f t="shared" si="60"/>
        <v>3</v>
      </c>
      <c r="AD125" t="str">
        <f t="shared" si="61"/>
        <v>Highly Suitable</v>
      </c>
      <c r="AE125" s="15">
        <f t="shared" si="62"/>
        <v>0.63900000000000001</v>
      </c>
      <c r="AF125" t="str">
        <f t="shared" si="47"/>
        <v>High</v>
      </c>
    </row>
    <row r="126" spans="1:32" x14ac:dyDescent="0.25">
      <c r="A126" t="str">
        <f>INDEX(Aquifer!A:A,MATCH(B126,Aquifer!C:C,0))</f>
        <v>karnataka</v>
      </c>
      <c r="B126" s="19" t="s">
        <v>647</v>
      </c>
      <c r="C126" s="13">
        <v>5.52</v>
      </c>
      <c r="D126" s="7">
        <f>INDEX(Aquifer!L:L,MATCH(B126,Aquifer!C:C,0))*100</f>
        <v>112.11808586620108</v>
      </c>
      <c r="E126" s="7">
        <v>26.9</v>
      </c>
      <c r="F126" s="7">
        <v>56.518742769942641</v>
      </c>
      <c r="G126" s="8">
        <v>99</v>
      </c>
      <c r="H126" s="8">
        <f>INDEX(Aquifer!H:H,MATCH(B126,Aquifer!C:C,0))</f>
        <v>153.82</v>
      </c>
      <c r="I126" s="8">
        <f>INDEX(surface_water_body!E:E,MATCH(B126,surface_water_body!A:A,0))</f>
        <v>0.2238912320673572</v>
      </c>
      <c r="J126" s="8">
        <f>INDEX(Aquifer!J:J,MATCH(B126,Aquifer!C:C,0))*100</f>
        <v>49.843140066402803</v>
      </c>
      <c r="K126" s="7">
        <f>(INDEX(Tariff!D:D,MATCH(Adaptation!A126,Tariff!A:A,0)))*100</f>
        <v>0</v>
      </c>
      <c r="L126" s="1">
        <v>78.78</v>
      </c>
      <c r="M126" s="8">
        <v>15.9</v>
      </c>
      <c r="N126" s="1">
        <v>91.53</v>
      </c>
      <c r="P126">
        <f t="shared" si="49"/>
        <v>4</v>
      </c>
      <c r="Q126">
        <f t="shared" si="50"/>
        <v>1</v>
      </c>
      <c r="R126">
        <f t="shared" si="51"/>
        <v>2</v>
      </c>
      <c r="S126">
        <f t="shared" si="52"/>
        <v>3</v>
      </c>
      <c r="T126">
        <f t="shared" si="53"/>
        <v>4</v>
      </c>
      <c r="U126">
        <f t="shared" si="54"/>
        <v>4</v>
      </c>
      <c r="V126">
        <f t="shared" si="55"/>
        <v>2</v>
      </c>
      <c r="W126">
        <f t="shared" si="48"/>
        <v>1</v>
      </c>
      <c r="X126">
        <f t="shared" si="46"/>
        <v>4</v>
      </c>
      <c r="Y126">
        <f t="shared" si="56"/>
        <v>4</v>
      </c>
      <c r="Z126">
        <f t="shared" si="57"/>
        <v>3</v>
      </c>
      <c r="AA126">
        <f t="shared" si="58"/>
        <v>4</v>
      </c>
      <c r="AB126">
        <f t="shared" si="59"/>
        <v>3.0216000000000003</v>
      </c>
      <c r="AC126">
        <f t="shared" si="60"/>
        <v>3</v>
      </c>
      <c r="AD126" t="str">
        <f t="shared" si="61"/>
        <v>Highly Suitable</v>
      </c>
      <c r="AE126" s="15">
        <f t="shared" si="62"/>
        <v>0.86599999999999999</v>
      </c>
      <c r="AF126" t="str">
        <f t="shared" si="47"/>
        <v>Very High</v>
      </c>
    </row>
    <row r="127" spans="1:32" x14ac:dyDescent="0.25">
      <c r="A127" t="str">
        <f>INDEX(Aquifer!A:A,MATCH(B127,Aquifer!C:C,0))</f>
        <v>karnataka</v>
      </c>
      <c r="B127" s="19" t="s">
        <v>184</v>
      </c>
      <c r="C127" s="12">
        <v>5.1975697319523002</v>
      </c>
      <c r="D127" s="7">
        <f>INDEX(Aquifer!L:L,MATCH(B127,Aquifer!C:C,0))*100</f>
        <v>137.09726123025473</v>
      </c>
      <c r="E127" s="7">
        <v>16.899999999999999</v>
      </c>
      <c r="F127" s="7">
        <v>46.785529120341032</v>
      </c>
      <c r="G127" s="8">
        <v>99</v>
      </c>
      <c r="H127" s="8">
        <f>INDEX(Aquifer!H:H,MATCH(B127,Aquifer!C:C,0))</f>
        <v>53.2</v>
      </c>
      <c r="I127" s="8">
        <f>INDEX(surface_water_body!E:E,MATCH(B127,surface_water_body!A:A,0))</f>
        <v>4.1792228804964436E-2</v>
      </c>
      <c r="J127" s="8">
        <f>INDEX(Aquifer!J:J,MATCH(B127,Aquifer!C:C,0))*100</f>
        <v>42.652771526503479</v>
      </c>
      <c r="K127" s="7">
        <f>(INDEX(Tariff!D:D,MATCH(Adaptation!A127,Tariff!A:A,0)))*100</f>
        <v>0</v>
      </c>
      <c r="L127" s="1">
        <v>48.58</v>
      </c>
      <c r="M127" s="8">
        <v>7.4</v>
      </c>
      <c r="N127" s="1">
        <v>83.19</v>
      </c>
      <c r="P127">
        <f t="shared" si="49"/>
        <v>3</v>
      </c>
      <c r="Q127">
        <f t="shared" si="50"/>
        <v>1</v>
      </c>
      <c r="R127">
        <f t="shared" si="51"/>
        <v>1</v>
      </c>
      <c r="S127">
        <f t="shared" si="52"/>
        <v>2</v>
      </c>
      <c r="T127">
        <f t="shared" si="53"/>
        <v>4</v>
      </c>
      <c r="U127">
        <f t="shared" si="54"/>
        <v>2</v>
      </c>
      <c r="V127">
        <f t="shared" si="55"/>
        <v>2</v>
      </c>
      <c r="W127">
        <f t="shared" si="48"/>
        <v>1</v>
      </c>
      <c r="X127">
        <f t="shared" si="46"/>
        <v>4</v>
      </c>
      <c r="Y127">
        <f t="shared" si="56"/>
        <v>2</v>
      </c>
      <c r="Z127">
        <f t="shared" si="57"/>
        <v>2</v>
      </c>
      <c r="AA127">
        <f t="shared" si="58"/>
        <v>4</v>
      </c>
      <c r="AB127">
        <f t="shared" si="59"/>
        <v>2.3476000000000004</v>
      </c>
      <c r="AC127">
        <f t="shared" si="60"/>
        <v>2</v>
      </c>
      <c r="AD127" t="str">
        <f t="shared" si="61"/>
        <v>Moderatly Suitable</v>
      </c>
      <c r="AE127" s="15">
        <f t="shared" si="62"/>
        <v>0.35699999999999998</v>
      </c>
      <c r="AF127" t="str">
        <f t="shared" si="47"/>
        <v>Low</v>
      </c>
    </row>
    <row r="128" spans="1:32" x14ac:dyDescent="0.25">
      <c r="A128" t="str">
        <f>INDEX(Aquifer!A:A,MATCH(B128,Aquifer!C:C,0))</f>
        <v>assam</v>
      </c>
      <c r="B128" s="19" t="s">
        <v>337</v>
      </c>
      <c r="C128" s="12">
        <v>4.4560036990035998</v>
      </c>
      <c r="D128" s="7">
        <f>INDEX(Aquifer!L:L,MATCH(B128,Aquifer!C:C,0))*100</f>
        <v>127.21055284826079</v>
      </c>
      <c r="E128" s="7">
        <v>9.6</v>
      </c>
      <c r="F128" s="7">
        <v>33.262000297220986</v>
      </c>
      <c r="G128" s="8">
        <v>5</v>
      </c>
      <c r="H128" s="8">
        <f>INDEX(Aquifer!H:H,MATCH(B128,Aquifer!C:C,0))</f>
        <v>2.5299999999999998</v>
      </c>
      <c r="I128" s="8">
        <f>INDEX(surface_water_body!E:E,MATCH(B128,surface_water_body!A:A,0))</f>
        <v>0.35176081384622443</v>
      </c>
      <c r="J128" s="8">
        <f>INDEX(Aquifer!J:J,MATCH(B128,Aquifer!C:C,0))*100</f>
        <v>30.946437857514304</v>
      </c>
      <c r="K128" s="7">
        <f>(INDEX(Tariff!D:D,MATCH(Adaptation!A128,Tariff!A:A,0)))*100</f>
        <v>155</v>
      </c>
      <c r="L128" s="1">
        <v>58.69</v>
      </c>
      <c r="M128" s="8">
        <v>2.1</v>
      </c>
      <c r="N128" s="1">
        <v>90.73</v>
      </c>
      <c r="P128">
        <f t="shared" si="49"/>
        <v>2</v>
      </c>
      <c r="Q128">
        <f t="shared" si="50"/>
        <v>1</v>
      </c>
      <c r="R128">
        <f t="shared" si="51"/>
        <v>1</v>
      </c>
      <c r="S128">
        <f t="shared" si="52"/>
        <v>2</v>
      </c>
      <c r="T128">
        <f t="shared" si="53"/>
        <v>1</v>
      </c>
      <c r="U128">
        <f t="shared" si="54"/>
        <v>1</v>
      </c>
      <c r="V128">
        <f t="shared" si="55"/>
        <v>2</v>
      </c>
      <c r="W128">
        <f t="shared" si="48"/>
        <v>1</v>
      </c>
      <c r="X128">
        <f t="shared" si="46"/>
        <v>2</v>
      </c>
      <c r="Y128">
        <f t="shared" si="56"/>
        <v>3</v>
      </c>
      <c r="Z128">
        <f t="shared" si="57"/>
        <v>1</v>
      </c>
      <c r="AA128">
        <f t="shared" si="58"/>
        <v>4</v>
      </c>
      <c r="AB128">
        <f t="shared" si="59"/>
        <v>1.7569000000000001</v>
      </c>
      <c r="AC128">
        <f t="shared" si="60"/>
        <v>2</v>
      </c>
      <c r="AD128" t="str">
        <f t="shared" si="61"/>
        <v>Moderatly Suitable</v>
      </c>
      <c r="AE128" s="15">
        <f t="shared" si="62"/>
        <v>0.09</v>
      </c>
      <c r="AF128" t="str">
        <f t="shared" si="47"/>
        <v>Very Low</v>
      </c>
    </row>
    <row r="129" spans="1:32" x14ac:dyDescent="0.25">
      <c r="A129" t="str">
        <f>INDEX(Aquifer!A:A,MATCH(B129,Aquifer!C:C,0))</f>
        <v>karnataka</v>
      </c>
      <c r="B129" s="19" t="s">
        <v>156</v>
      </c>
      <c r="C129" s="12">
        <v>5.4566295813099996</v>
      </c>
      <c r="D129" s="7">
        <f>INDEX(Aquifer!L:L,MATCH(B129,Aquifer!C:C,0))*100</f>
        <v>128.68262472570927</v>
      </c>
      <c r="E129" s="7">
        <v>26.3</v>
      </c>
      <c r="F129" s="7">
        <v>67.615666309396218</v>
      </c>
      <c r="G129" s="8">
        <v>100</v>
      </c>
      <c r="H129" s="8">
        <f>INDEX(Aquifer!H:H,MATCH(B129,Aquifer!C:C,0))</f>
        <v>132.25</v>
      </c>
      <c r="I129" s="8">
        <f>INDEX(surface_water_body!E:E,MATCH(B129,surface_water_body!A:A,0))</f>
        <v>0.20251608668790233</v>
      </c>
      <c r="J129" s="8">
        <f>INDEX(Aquifer!J:J,MATCH(B129,Aquifer!C:C,0))*100</f>
        <v>58.243653188910891</v>
      </c>
      <c r="K129" s="7">
        <f>(INDEX(Tariff!D:D,MATCH(Adaptation!A129,Tariff!A:A,0)))*100</f>
        <v>0</v>
      </c>
      <c r="L129" s="1">
        <v>82.65</v>
      </c>
      <c r="M129" s="8">
        <v>11</v>
      </c>
      <c r="N129" s="1">
        <v>71.58</v>
      </c>
      <c r="P129">
        <f t="shared" ref="P129:P160" si="63">IF(C129&lt;3.75,1,IF(C129&lt;4.5,2,IF(C129&lt;5.25,3,4)))</f>
        <v>4</v>
      </c>
      <c r="Q129">
        <f t="shared" ref="Q129:Q160" si="64">IF(D129&lt;140,1,IF(D129&lt;180,2,IF(D129&lt;220,3,4)))</f>
        <v>1</v>
      </c>
      <c r="R129">
        <f t="shared" ref="R129:R160" si="65">IF(E129&lt;25,1,IF(E129&lt;50,2,IF(E129&lt;75,3,4)))</f>
        <v>2</v>
      </c>
      <c r="S129">
        <f t="shared" ref="S129:S160" si="66">IF(F129&lt;28.5,1,IF(F129&lt;48,2,IF(F129&lt;67.5,3,4)))</f>
        <v>4</v>
      </c>
      <c r="T129">
        <f t="shared" ref="T129:T160" si="67">IF(G129&lt;25,1,IF(G129&lt;50,2,IF(G129&lt;75,3,4)))</f>
        <v>4</v>
      </c>
      <c r="U129">
        <f t="shared" ref="U129:U160" si="68">IF(H129&lt;50,1,IF(H129&lt;70,2,IF(H129&lt;100,3,4)))</f>
        <v>4</v>
      </c>
      <c r="V129">
        <f t="shared" ref="V129:V160" si="69">IF(J129&lt;25,1,IF(J129&lt;50,2,IF(J129&lt;75,3,4)))</f>
        <v>3</v>
      </c>
      <c r="W129">
        <f t="shared" si="48"/>
        <v>1</v>
      </c>
      <c r="X129">
        <f t="shared" si="46"/>
        <v>4</v>
      </c>
      <c r="Y129">
        <f t="shared" ref="Y129:Y160" si="70">IF(L129&lt;25,1,IF(L129&lt;50,2,IF(L129&lt;75,3,4)))</f>
        <v>4</v>
      </c>
      <c r="Z129">
        <f t="shared" ref="Z129:Z160" si="71">IF(M129&lt;5,1,IF(M129&lt;10,2,IF(M129&lt;20,3,4)))</f>
        <v>3</v>
      </c>
      <c r="AA129">
        <f t="shared" ref="AA129:AA160" si="72">IF(N129&lt;35,1,IF(N129&lt;60,2,IF(N129&lt;80,3,4)))</f>
        <v>3</v>
      </c>
      <c r="AB129">
        <f t="shared" ref="AB129:AB160" si="73">0.0833*P129+Q129*0.0833+R129*0.0833+S129*0.0833+T129*0.0833+W129*0.0833+U129*0.0833+V129*0.0833+X129*0.0833+Y129*0.0833+Z129*0.0909+AA129*0.0833</f>
        <v>3.1048999999999998</v>
      </c>
      <c r="AC129">
        <f t="shared" ref="AC129:AC160" si="74">IF(AB129&lt;=1.5,1,IF(AB129&lt;2.5,2,IF(AB129&lt;3.5,3,4)))</f>
        <v>3</v>
      </c>
      <c r="AD129" t="str">
        <f t="shared" ref="AD129:AD160" si="75">IF(AC129=1,"Less Suitable",IF(AC129=2,"Moderatly Suitable",IF(AC129=3,"Highly Suitable","Very Highly Suitable")))</f>
        <v>Highly Suitable</v>
      </c>
      <c r="AE129" s="15">
        <f t="shared" ref="AE129:AE160" si="76">_xlfn.PERCENTRANK.INC(AB:AB,AB129)</f>
        <v>0.90900000000000003</v>
      </c>
      <c r="AF129" t="str">
        <f t="shared" si="47"/>
        <v>Very High</v>
      </c>
    </row>
    <row r="130" spans="1:32" x14ac:dyDescent="0.25">
      <c r="A130" t="str">
        <f>INDEX(Aquifer!A:A,MATCH(B130,Aquifer!C:C,0))</f>
        <v>uttar pradesh</v>
      </c>
      <c r="B130" s="19" t="s">
        <v>438</v>
      </c>
      <c r="C130" s="13">
        <v>5.01</v>
      </c>
      <c r="D130" s="7">
        <f>INDEX(Aquifer!L:L,MATCH(B130,Aquifer!C:C,0))*100</f>
        <v>115.95270847599369</v>
      </c>
      <c r="E130" s="7">
        <v>51.9</v>
      </c>
      <c r="F130" s="7">
        <v>68.474920697858849</v>
      </c>
      <c r="G130" s="8">
        <v>17</v>
      </c>
      <c r="H130" s="8">
        <f>INDEX(Aquifer!H:H,MATCH(B130,Aquifer!C:C,0))</f>
        <v>82.32</v>
      </c>
      <c r="I130" s="8">
        <f>INDEX(surface_water_body!E:E,MATCH(B130,surface_water_body!A:A,0))</f>
        <v>0.25253166812811723</v>
      </c>
      <c r="J130" s="8">
        <f>INDEX(Aquifer!J:J,MATCH(B130,Aquifer!C:C,0))*100</f>
        <v>48.692965709345316</v>
      </c>
      <c r="K130" s="7">
        <f>(INDEX(Tariff!D:D,MATCH(Adaptation!A130,Tariff!A:A,0)))*100</f>
        <v>150</v>
      </c>
      <c r="L130" s="1">
        <v>47.57</v>
      </c>
      <c r="M130" s="8">
        <v>11.65</v>
      </c>
      <c r="N130" s="1">
        <v>88.040782270000008</v>
      </c>
      <c r="P130">
        <f t="shared" si="63"/>
        <v>3</v>
      </c>
      <c r="Q130">
        <f t="shared" si="64"/>
        <v>1</v>
      </c>
      <c r="R130">
        <f t="shared" si="65"/>
        <v>3</v>
      </c>
      <c r="S130">
        <f t="shared" si="66"/>
        <v>4</v>
      </c>
      <c r="T130">
        <f t="shared" si="67"/>
        <v>1</v>
      </c>
      <c r="U130">
        <f t="shared" si="68"/>
        <v>3</v>
      </c>
      <c r="V130">
        <f t="shared" si="69"/>
        <v>2</v>
      </c>
      <c r="W130">
        <f t="shared" si="48"/>
        <v>1</v>
      </c>
      <c r="X130">
        <f t="shared" si="46"/>
        <v>2</v>
      </c>
      <c r="Y130">
        <f t="shared" si="70"/>
        <v>2</v>
      </c>
      <c r="Z130">
        <f t="shared" si="71"/>
        <v>3</v>
      </c>
      <c r="AA130">
        <f t="shared" si="72"/>
        <v>4</v>
      </c>
      <c r="AB130">
        <f t="shared" si="73"/>
        <v>2.4385000000000003</v>
      </c>
      <c r="AC130">
        <f t="shared" si="74"/>
        <v>2</v>
      </c>
      <c r="AD130" t="str">
        <f t="shared" si="75"/>
        <v>Moderatly Suitable</v>
      </c>
      <c r="AE130" s="15">
        <f t="shared" si="76"/>
        <v>0.42599999999999999</v>
      </c>
      <c r="AF130" t="str">
        <f t="shared" si="47"/>
        <v>Moderate</v>
      </c>
    </row>
    <row r="131" spans="1:32" x14ac:dyDescent="0.25">
      <c r="A131" t="str">
        <f>INDEX(Aquifer!A:A,MATCH(B131,Aquifer!C:C,0))</f>
        <v>rajasthan</v>
      </c>
      <c r="B131" s="19" t="s">
        <v>635</v>
      </c>
      <c r="C131" s="12">
        <v>5.4945609884988</v>
      </c>
      <c r="D131" s="7">
        <f>INDEX(Aquifer!L:L,MATCH(B131,Aquifer!C:C,0))*100</f>
        <v>182.35491335362914</v>
      </c>
      <c r="E131" s="7">
        <v>46.6</v>
      </c>
      <c r="F131" s="7">
        <v>75.879686856201076</v>
      </c>
      <c r="G131" s="8">
        <v>99</v>
      </c>
      <c r="H131" s="8">
        <f>INDEX(Aquifer!H:H,MATCH(B131,Aquifer!C:C,0))</f>
        <v>156.43</v>
      </c>
      <c r="I131" s="8">
        <f>INDEX(surface_water_body!E:E,MATCH(B131,surface_water_body!A:A,0))</f>
        <v>0.46436459444812112</v>
      </c>
      <c r="J131" s="8">
        <f>INDEX(Aquifer!J:J,MATCH(B131,Aquifer!C:C,0))*100</f>
        <v>44.500556158708385</v>
      </c>
      <c r="K131" s="7">
        <f>(INDEX(Tariff!D:D,MATCH(Adaptation!A131,Tariff!A:A,0)))*100</f>
        <v>95</v>
      </c>
      <c r="L131" s="1">
        <v>92.2</v>
      </c>
      <c r="M131" s="8">
        <v>8.8000000000000007</v>
      </c>
      <c r="N131" s="1">
        <v>77.028852670000006</v>
      </c>
      <c r="P131">
        <f t="shared" si="63"/>
        <v>4</v>
      </c>
      <c r="Q131">
        <f t="shared" si="64"/>
        <v>3</v>
      </c>
      <c r="R131">
        <f t="shared" si="65"/>
        <v>2</v>
      </c>
      <c r="S131">
        <f t="shared" si="66"/>
        <v>4</v>
      </c>
      <c r="T131">
        <f t="shared" si="67"/>
        <v>4</v>
      </c>
      <c r="U131">
        <f t="shared" si="68"/>
        <v>4</v>
      </c>
      <c r="V131">
        <f t="shared" si="69"/>
        <v>2</v>
      </c>
      <c r="W131">
        <f t="shared" si="48"/>
        <v>1</v>
      </c>
      <c r="X131">
        <f t="shared" ref="X131:X194" si="77">IF(K131&lt;70,4,IF(K131&lt;150,3,IF(K131&lt;300,2,1)))</f>
        <v>3</v>
      </c>
      <c r="Y131">
        <f t="shared" si="70"/>
        <v>4</v>
      </c>
      <c r="Z131">
        <f t="shared" si="71"/>
        <v>2</v>
      </c>
      <c r="AA131">
        <f t="shared" si="72"/>
        <v>3</v>
      </c>
      <c r="AB131">
        <f t="shared" si="73"/>
        <v>3.0140000000000002</v>
      </c>
      <c r="AC131">
        <f t="shared" si="74"/>
        <v>3</v>
      </c>
      <c r="AD131" t="str">
        <f t="shared" si="75"/>
        <v>Highly Suitable</v>
      </c>
      <c r="AE131" s="15">
        <f t="shared" si="76"/>
        <v>0.84499999999999997</v>
      </c>
      <c r="AF131" t="str">
        <f t="shared" ref="AF131:AF194" si="78">IF(AE131&gt;0.8, "Very High", IF(AND(AE131&lt;=0.8,AE131&gt;0.6), "High", IF(AND(AE131&lt;=0.6, AE131&gt;0.4),"Moderate",IF(AND(AE131&lt;=0.4, AE131&gt;0.2),"Low", "Very Low"))))</f>
        <v>Very High</v>
      </c>
    </row>
    <row r="132" spans="1:32" x14ac:dyDescent="0.25">
      <c r="A132" t="str">
        <f>INDEX(Aquifer!A:A,MATCH(B132,Aquifer!C:C,0))</f>
        <v>andhra pradesh</v>
      </c>
      <c r="B132" s="19" t="s">
        <v>439</v>
      </c>
      <c r="C132" s="12">
        <v>5.3422458941104001</v>
      </c>
      <c r="D132" s="7">
        <f>INDEX(Aquifer!L:L,MATCH(B132,Aquifer!C:C,0))*100</f>
        <v>116.40947013127898</v>
      </c>
      <c r="E132" s="7">
        <v>43</v>
      </c>
      <c r="F132" s="7">
        <v>62.026784256083623</v>
      </c>
      <c r="G132" s="8">
        <v>99</v>
      </c>
      <c r="H132" s="8">
        <f>INDEX(Aquifer!H:H,MATCH(B132,Aquifer!C:C,0))</f>
        <v>56.11</v>
      </c>
      <c r="I132" s="8">
        <f>INDEX(surface_water_body!E:E,MATCH(B132,surface_water_body!A:A,0))</f>
        <v>4.6943760883033363</v>
      </c>
      <c r="J132" s="8">
        <f>INDEX(Aquifer!J:J,MATCH(B132,Aquifer!C:C,0))*100</f>
        <v>24.580158617011726</v>
      </c>
      <c r="K132" s="7">
        <f>(INDEX(Tariff!D:D,MATCH(Adaptation!A132,Tariff!A:A,0)))*100</f>
        <v>150</v>
      </c>
      <c r="L132" s="1">
        <v>74.099999999999994</v>
      </c>
      <c r="M132" s="8">
        <v>5.5</v>
      </c>
      <c r="N132" s="1">
        <v>91.65</v>
      </c>
      <c r="P132">
        <f t="shared" si="63"/>
        <v>4</v>
      </c>
      <c r="Q132">
        <f t="shared" si="64"/>
        <v>1</v>
      </c>
      <c r="R132">
        <f t="shared" si="65"/>
        <v>2</v>
      </c>
      <c r="S132">
        <f t="shared" si="66"/>
        <v>3</v>
      </c>
      <c r="T132">
        <f t="shared" si="67"/>
        <v>4</v>
      </c>
      <c r="U132">
        <f t="shared" si="68"/>
        <v>2</v>
      </c>
      <c r="V132">
        <f t="shared" si="69"/>
        <v>1</v>
      </c>
      <c r="W132">
        <f t="shared" si="48"/>
        <v>3</v>
      </c>
      <c r="X132">
        <f t="shared" si="77"/>
        <v>2</v>
      </c>
      <c r="Y132">
        <f t="shared" si="70"/>
        <v>3</v>
      </c>
      <c r="Z132">
        <f t="shared" si="71"/>
        <v>2</v>
      </c>
      <c r="AA132">
        <f t="shared" si="72"/>
        <v>4</v>
      </c>
      <c r="AB132">
        <f t="shared" si="73"/>
        <v>2.5975000000000001</v>
      </c>
      <c r="AC132">
        <f t="shared" si="74"/>
        <v>3</v>
      </c>
      <c r="AD132" t="str">
        <f t="shared" si="75"/>
        <v>Highly Suitable</v>
      </c>
      <c r="AE132" s="15">
        <f t="shared" si="76"/>
        <v>0.51900000000000002</v>
      </c>
      <c r="AF132" t="str">
        <f t="shared" si="78"/>
        <v>Moderate</v>
      </c>
    </row>
    <row r="133" spans="1:32" x14ac:dyDescent="0.25">
      <c r="A133" t="str">
        <f>INDEX(Aquifer!A:A,MATCH(B133,Aquifer!C:C,0))</f>
        <v>manipur</v>
      </c>
      <c r="B133" s="19" t="s">
        <v>240</v>
      </c>
      <c r="C133" s="12">
        <v>4.5890340173931001</v>
      </c>
      <c r="D133" s="7">
        <f>INDEX(Aquifer!L:L,MATCH(B133,Aquifer!C:C,0))*100</f>
        <v>100</v>
      </c>
      <c r="E133" s="7">
        <v>2.6</v>
      </c>
      <c r="F133" s="7">
        <v>34.984602139143682</v>
      </c>
      <c r="G133" s="8">
        <v>0</v>
      </c>
      <c r="H133" s="8">
        <f>INDEX(Aquifer!H:H,MATCH(B133,Aquifer!C:C,0))</f>
        <v>6.18</v>
      </c>
      <c r="I133" s="8">
        <f>INDEX(surface_water_body!E:E,MATCH(B133,surface_water_body!A:A,0))</f>
        <v>3.3097581454123548E-3</v>
      </c>
      <c r="J133" s="8">
        <f>INDEX(Aquifer!J:J,MATCH(B133,Aquifer!C:C,0))*100</f>
        <v>100</v>
      </c>
      <c r="K133" s="7">
        <f>(INDEX(Tariff!D:D,MATCH(Adaptation!A133,Tariff!A:A,0)))*100</f>
        <v>290</v>
      </c>
      <c r="L133" s="1">
        <v>0</v>
      </c>
      <c r="M133" s="8">
        <v>1.8447766179190939</v>
      </c>
      <c r="N133" s="1">
        <v>92.32</v>
      </c>
      <c r="P133">
        <f t="shared" si="63"/>
        <v>3</v>
      </c>
      <c r="Q133">
        <f t="shared" si="64"/>
        <v>1</v>
      </c>
      <c r="R133">
        <f t="shared" si="65"/>
        <v>1</v>
      </c>
      <c r="S133">
        <f t="shared" si="66"/>
        <v>2</v>
      </c>
      <c r="T133">
        <f t="shared" si="67"/>
        <v>1</v>
      </c>
      <c r="U133">
        <f t="shared" si="68"/>
        <v>1</v>
      </c>
      <c r="V133">
        <f t="shared" si="69"/>
        <v>4</v>
      </c>
      <c r="W133">
        <f t="shared" si="48"/>
        <v>1</v>
      </c>
      <c r="X133">
        <f t="shared" si="77"/>
        <v>2</v>
      </c>
      <c r="Y133">
        <f t="shared" si="70"/>
        <v>1</v>
      </c>
      <c r="Z133">
        <f t="shared" si="71"/>
        <v>1</v>
      </c>
      <c r="AA133">
        <f t="shared" si="72"/>
        <v>4</v>
      </c>
      <c r="AB133">
        <f t="shared" si="73"/>
        <v>1.8402000000000001</v>
      </c>
      <c r="AC133">
        <f t="shared" si="74"/>
        <v>2</v>
      </c>
      <c r="AD133" t="str">
        <f t="shared" si="75"/>
        <v>Moderatly Suitable</v>
      </c>
      <c r="AE133" s="15">
        <f t="shared" si="76"/>
        <v>0.115</v>
      </c>
      <c r="AF133" t="str">
        <f t="shared" si="78"/>
        <v>Very Low</v>
      </c>
    </row>
    <row r="134" spans="1:32" x14ac:dyDescent="0.25">
      <c r="A134" t="str">
        <f>INDEX(Aquifer!A:A,MATCH(B134,Aquifer!C:C,0))</f>
        <v>rajasthan</v>
      </c>
      <c r="B134" s="19" t="s">
        <v>167</v>
      </c>
      <c r="C134" s="12">
        <v>5.1403164973614999</v>
      </c>
      <c r="D134" s="7">
        <f>INDEX(Aquifer!L:L,MATCH(B134,Aquifer!C:C,0))*100</f>
        <v>128.61965889305617</v>
      </c>
      <c r="E134" s="7">
        <v>20.9</v>
      </c>
      <c r="F134" s="7">
        <v>69.803225721020155</v>
      </c>
      <c r="G134" s="8">
        <v>51</v>
      </c>
      <c r="H134" s="8">
        <f>INDEX(Aquifer!H:H,MATCH(B134,Aquifer!C:C,0))</f>
        <v>125.84</v>
      </c>
      <c r="I134" s="8">
        <f>INDEX(surface_water_body!E:E,MATCH(B134,surface_water_body!A:A,0))</f>
        <v>0</v>
      </c>
      <c r="J134" s="8">
        <f>INDEX(Aquifer!J:J,MATCH(B134,Aquifer!C:C,0))*100</f>
        <v>80.936355666513933</v>
      </c>
      <c r="K134" s="7">
        <f>(INDEX(Tariff!D:D,MATCH(Adaptation!A134,Tariff!A:A,0)))*100</f>
        <v>465.00000000000006</v>
      </c>
      <c r="L134" s="1">
        <v>91.710000000000008</v>
      </c>
      <c r="M134" s="8">
        <v>36.1</v>
      </c>
      <c r="N134" s="1">
        <v>20.398426382</v>
      </c>
      <c r="P134">
        <f t="shared" si="63"/>
        <v>3</v>
      </c>
      <c r="Q134">
        <f t="shared" si="64"/>
        <v>1</v>
      </c>
      <c r="R134">
        <f t="shared" si="65"/>
        <v>1</v>
      </c>
      <c r="S134">
        <f t="shared" si="66"/>
        <v>4</v>
      </c>
      <c r="T134">
        <f t="shared" si="67"/>
        <v>3</v>
      </c>
      <c r="U134">
        <f t="shared" si="68"/>
        <v>4</v>
      </c>
      <c r="V134">
        <f t="shared" si="69"/>
        <v>4</v>
      </c>
      <c r="W134">
        <f t="shared" si="48"/>
        <v>1</v>
      </c>
      <c r="X134">
        <f t="shared" si="77"/>
        <v>1</v>
      </c>
      <c r="Y134">
        <f t="shared" si="70"/>
        <v>4</v>
      </c>
      <c r="Z134">
        <f t="shared" si="71"/>
        <v>4</v>
      </c>
      <c r="AA134">
        <f t="shared" si="72"/>
        <v>1</v>
      </c>
      <c r="AB134">
        <f t="shared" si="73"/>
        <v>2.6126999999999998</v>
      </c>
      <c r="AC134">
        <f t="shared" si="74"/>
        <v>3</v>
      </c>
      <c r="AD134" t="str">
        <f t="shared" si="75"/>
        <v>Highly Suitable</v>
      </c>
      <c r="AE134" s="15">
        <f t="shared" si="76"/>
        <v>0.55900000000000005</v>
      </c>
      <c r="AF134" t="str">
        <f t="shared" si="78"/>
        <v>Moderate</v>
      </c>
    </row>
    <row r="135" spans="1:32" x14ac:dyDescent="0.25">
      <c r="A135" t="str">
        <f>INDEX(Aquifer!A:A,MATCH(B135,Aquifer!C:C,0))</f>
        <v>tamil nadu</v>
      </c>
      <c r="B135" s="19" t="s">
        <v>670</v>
      </c>
      <c r="C135" s="12">
        <v>5.3336455533615004</v>
      </c>
      <c r="D135" s="7">
        <f>INDEX(Aquifer!L:L,MATCH(B135,Aquifer!C:C,0))*100</f>
        <v>106.26308211636884</v>
      </c>
      <c r="E135" s="7">
        <v>65.900000000000006</v>
      </c>
      <c r="F135" s="7">
        <v>61.472046344950513</v>
      </c>
      <c r="G135" s="8">
        <v>90</v>
      </c>
      <c r="H135" s="8">
        <f>INDEX(Aquifer!H:H,MATCH(B135,Aquifer!C:C,0))</f>
        <v>89.03</v>
      </c>
      <c r="I135" s="8">
        <f>INDEX(surface_water_body!E:E,MATCH(B135,surface_water_body!A:A,0))</f>
        <v>0.15417162577089766</v>
      </c>
      <c r="J135" s="8">
        <f>INDEX(Aquifer!J:J,MATCH(B135,Aquifer!C:C,0))*100</f>
        <v>34.997734596313535</v>
      </c>
      <c r="K135" s="7">
        <f>(INDEX(Tariff!D:D,MATCH(Adaptation!A135,Tariff!A:A,0)))*100</f>
        <v>0</v>
      </c>
      <c r="L135" s="1">
        <v>64.7</v>
      </c>
      <c r="M135" s="8">
        <v>20.2</v>
      </c>
      <c r="N135" s="1">
        <v>75.482037430000005</v>
      </c>
      <c r="P135">
        <f t="shared" si="63"/>
        <v>4</v>
      </c>
      <c r="Q135">
        <f t="shared" si="64"/>
        <v>1</v>
      </c>
      <c r="R135">
        <f t="shared" si="65"/>
        <v>3</v>
      </c>
      <c r="S135">
        <f t="shared" si="66"/>
        <v>3</v>
      </c>
      <c r="T135">
        <f t="shared" si="67"/>
        <v>4</v>
      </c>
      <c r="U135">
        <f t="shared" si="68"/>
        <v>3</v>
      </c>
      <c r="V135">
        <f t="shared" si="69"/>
        <v>2</v>
      </c>
      <c r="W135">
        <f t="shared" si="48"/>
        <v>1</v>
      </c>
      <c r="X135">
        <f t="shared" si="77"/>
        <v>4</v>
      </c>
      <c r="Y135">
        <f t="shared" si="70"/>
        <v>3</v>
      </c>
      <c r="Z135">
        <f t="shared" si="71"/>
        <v>4</v>
      </c>
      <c r="AA135">
        <f t="shared" si="72"/>
        <v>3</v>
      </c>
      <c r="AB135">
        <f t="shared" si="73"/>
        <v>2.9459</v>
      </c>
      <c r="AC135">
        <f t="shared" si="74"/>
        <v>3</v>
      </c>
      <c r="AD135" t="str">
        <f t="shared" si="75"/>
        <v>Highly Suitable</v>
      </c>
      <c r="AE135" s="15">
        <f t="shared" si="76"/>
        <v>0.83199999999999996</v>
      </c>
      <c r="AF135" t="str">
        <f t="shared" si="78"/>
        <v>Very High</v>
      </c>
    </row>
    <row r="136" spans="1:32" x14ac:dyDescent="0.25">
      <c r="A136" t="str">
        <f>INDEX(Aquifer!A:A,MATCH(B136,Aquifer!C:C,0))</f>
        <v>tamil nadu</v>
      </c>
      <c r="B136" s="19" t="s">
        <v>640</v>
      </c>
      <c r="C136" s="12">
        <v>5.3250189810214001</v>
      </c>
      <c r="D136" s="7">
        <f>INDEX(Aquifer!L:L,MATCH(B136,Aquifer!C:C,0))*100</f>
        <v>150.91921634964908</v>
      </c>
      <c r="E136" s="7">
        <v>59.3</v>
      </c>
      <c r="F136" s="7">
        <v>57.036419435525353</v>
      </c>
      <c r="G136" s="8">
        <v>99</v>
      </c>
      <c r="H136" s="8">
        <f>INDEX(Aquifer!H:H,MATCH(B136,Aquifer!C:C,0))</f>
        <v>64.14</v>
      </c>
      <c r="I136" s="8">
        <f>INDEX(surface_water_body!E:E,MATCH(B136,surface_water_body!A:A,0))</f>
        <v>23.559870484616717</v>
      </c>
      <c r="J136" s="8">
        <f>INDEX(Aquifer!J:J,MATCH(B136,Aquifer!C:C,0))*100</f>
        <v>57.221824944736134</v>
      </c>
      <c r="K136" s="7">
        <f>(INDEX(Tariff!D:D,MATCH(Adaptation!A136,Tariff!A:A,0)))*100</f>
        <v>150</v>
      </c>
      <c r="L136" s="1">
        <v>54.620000000000005</v>
      </c>
      <c r="M136" s="8">
        <v>28.5</v>
      </c>
      <c r="N136" s="1">
        <v>94.337173210000003</v>
      </c>
      <c r="P136">
        <f t="shared" si="63"/>
        <v>4</v>
      </c>
      <c r="Q136">
        <f t="shared" si="64"/>
        <v>2</v>
      </c>
      <c r="R136">
        <f t="shared" si="65"/>
        <v>3</v>
      </c>
      <c r="S136">
        <f t="shared" si="66"/>
        <v>3</v>
      </c>
      <c r="T136">
        <f t="shared" si="67"/>
        <v>4</v>
      </c>
      <c r="U136">
        <f t="shared" si="68"/>
        <v>2</v>
      </c>
      <c r="V136">
        <f t="shared" si="69"/>
        <v>3</v>
      </c>
      <c r="W136">
        <f t="shared" si="48"/>
        <v>4</v>
      </c>
      <c r="X136">
        <f t="shared" si="77"/>
        <v>2</v>
      </c>
      <c r="Y136">
        <f t="shared" si="70"/>
        <v>3</v>
      </c>
      <c r="Z136">
        <f t="shared" si="71"/>
        <v>4</v>
      </c>
      <c r="AA136">
        <f t="shared" si="72"/>
        <v>4</v>
      </c>
      <c r="AB136">
        <f t="shared" si="73"/>
        <v>3.1957999999999998</v>
      </c>
      <c r="AC136">
        <f t="shared" si="74"/>
        <v>3</v>
      </c>
      <c r="AD136" t="str">
        <f t="shared" si="75"/>
        <v>Highly Suitable</v>
      </c>
      <c r="AE136" s="15">
        <f t="shared" si="76"/>
        <v>0.95299999999999996</v>
      </c>
      <c r="AF136" t="str">
        <f t="shared" si="78"/>
        <v>Very High</v>
      </c>
    </row>
    <row r="137" spans="1:32" x14ac:dyDescent="0.25">
      <c r="A137" t="str">
        <f>INDEX(Aquifer!A:A,MATCH(B137,Aquifer!C:C,0))</f>
        <v>odisha</v>
      </c>
      <c r="B137" s="19" t="s">
        <v>264</v>
      </c>
      <c r="C137" s="12">
        <v>4.9248664984630999</v>
      </c>
      <c r="D137" s="7">
        <f>INDEX(Aquifer!L:L,MATCH(B137,Aquifer!C:C,0))*100</f>
        <v>122.52367002080416</v>
      </c>
      <c r="E137" s="7">
        <v>45.7</v>
      </c>
      <c r="F137" s="7">
        <v>35.373916226294241</v>
      </c>
      <c r="G137" s="8">
        <v>23</v>
      </c>
      <c r="H137" s="8">
        <f>INDEX(Aquifer!H:H,MATCH(B137,Aquifer!C:C,0))</f>
        <v>45.67</v>
      </c>
      <c r="I137" s="8">
        <f>INDEX(surface_water_body!E:E,MATCH(B137,surface_water_body!A:A,0))</f>
        <v>5.858459234697861E-2</v>
      </c>
      <c r="J137" s="8">
        <f>INDEX(Aquifer!J:J,MATCH(B137,Aquifer!C:C,0))*100</f>
        <v>35.334093432146183</v>
      </c>
      <c r="K137" s="7">
        <f>(INDEX(Tariff!D:D,MATCH(Adaptation!A137,Tariff!A:A,0)))*100</f>
        <v>465.00000000000006</v>
      </c>
      <c r="L137" s="1">
        <v>12.86</v>
      </c>
      <c r="M137" s="8">
        <v>3.29</v>
      </c>
      <c r="N137" s="1">
        <v>97.54</v>
      </c>
      <c r="P137">
        <f t="shared" si="63"/>
        <v>3</v>
      </c>
      <c r="Q137">
        <f t="shared" si="64"/>
        <v>1</v>
      </c>
      <c r="R137">
        <f t="shared" si="65"/>
        <v>2</v>
      </c>
      <c r="S137">
        <f t="shared" si="66"/>
        <v>2</v>
      </c>
      <c r="T137">
        <f t="shared" si="67"/>
        <v>1</v>
      </c>
      <c r="U137">
        <f t="shared" si="68"/>
        <v>1</v>
      </c>
      <c r="V137">
        <f t="shared" si="69"/>
        <v>2</v>
      </c>
      <c r="W137">
        <f t="shared" si="48"/>
        <v>1</v>
      </c>
      <c r="X137">
        <f t="shared" si="77"/>
        <v>1</v>
      </c>
      <c r="Y137">
        <f t="shared" si="70"/>
        <v>1</v>
      </c>
      <c r="Z137">
        <f t="shared" si="71"/>
        <v>1</v>
      </c>
      <c r="AA137">
        <f t="shared" si="72"/>
        <v>4</v>
      </c>
      <c r="AB137">
        <f t="shared" si="73"/>
        <v>1.6736</v>
      </c>
      <c r="AC137">
        <f t="shared" si="74"/>
        <v>2</v>
      </c>
      <c r="AD137" t="str">
        <f t="shared" si="75"/>
        <v>Moderatly Suitable</v>
      </c>
      <c r="AE137" s="15">
        <f t="shared" si="76"/>
        <v>4.5999999999999999E-2</v>
      </c>
      <c r="AF137" t="str">
        <f t="shared" si="78"/>
        <v>Very Low</v>
      </c>
    </row>
    <row r="138" spans="1:32" x14ac:dyDescent="0.25">
      <c r="A138" t="str">
        <f>INDEX(Aquifer!A:A,MATCH(B138,Aquifer!C:C,0))</f>
        <v>dadra and nagar haveli</v>
      </c>
      <c r="B138" s="19" t="s">
        <v>614</v>
      </c>
      <c r="C138" s="12">
        <v>5.2233360009408996</v>
      </c>
      <c r="D138" s="7">
        <f>INDEX(Aquifer!L:L,MATCH(B138,Aquifer!C:C,0))*100</f>
        <v>0.17572927649746448</v>
      </c>
      <c r="E138" s="7">
        <v>33.5</v>
      </c>
      <c r="F138" s="7">
        <v>66.20791869574424</v>
      </c>
      <c r="G138" s="8">
        <v>45</v>
      </c>
      <c r="H138" s="8">
        <f>INDEX(Aquifer!H:H,MATCH(B138,Aquifer!C:C,0))</f>
        <v>131.53</v>
      </c>
      <c r="I138" s="8">
        <f>INDEX(surface_water_body!E:E,MATCH(B138,surface_water_body!A:A,0))</f>
        <v>0</v>
      </c>
      <c r="J138" s="8">
        <f>INDEX(Aquifer!J:J,MATCH(B138,Aquifer!C:C,0))*100</f>
        <v>44.988818865623095</v>
      </c>
      <c r="K138" s="7">
        <f>(INDEX(Tariff!D:D,MATCH(Adaptation!A138,Tariff!A:A,0)))*100</f>
        <v>150</v>
      </c>
      <c r="L138" s="1">
        <v>58.47</v>
      </c>
      <c r="M138" s="8">
        <v>7.4898231326257054</v>
      </c>
      <c r="N138" s="1">
        <v>81.93</v>
      </c>
      <c r="P138">
        <f t="shared" si="63"/>
        <v>3</v>
      </c>
      <c r="Q138">
        <f t="shared" si="64"/>
        <v>1</v>
      </c>
      <c r="R138">
        <f t="shared" si="65"/>
        <v>2</v>
      </c>
      <c r="S138">
        <f t="shared" si="66"/>
        <v>3</v>
      </c>
      <c r="T138">
        <f t="shared" si="67"/>
        <v>2</v>
      </c>
      <c r="U138">
        <f t="shared" si="68"/>
        <v>4</v>
      </c>
      <c r="V138">
        <f t="shared" si="69"/>
        <v>2</v>
      </c>
      <c r="W138">
        <f t="shared" si="48"/>
        <v>1</v>
      </c>
      <c r="X138">
        <f t="shared" si="77"/>
        <v>2</v>
      </c>
      <c r="Y138">
        <f t="shared" si="70"/>
        <v>3</v>
      </c>
      <c r="Z138">
        <f t="shared" si="71"/>
        <v>2</v>
      </c>
      <c r="AA138">
        <f t="shared" si="72"/>
        <v>4</v>
      </c>
      <c r="AB138">
        <f t="shared" si="73"/>
        <v>2.4309000000000003</v>
      </c>
      <c r="AC138">
        <f t="shared" si="74"/>
        <v>2</v>
      </c>
      <c r="AD138" t="str">
        <f t="shared" si="75"/>
        <v>Moderatly Suitable</v>
      </c>
      <c r="AE138" s="15">
        <f t="shared" si="76"/>
        <v>0.38600000000000001</v>
      </c>
      <c r="AF138" t="str">
        <f t="shared" si="78"/>
        <v>Low</v>
      </c>
    </row>
    <row r="139" spans="1:32" x14ac:dyDescent="0.25">
      <c r="A139" t="str">
        <f>INDEX(Aquifer!A:A,MATCH(B139,Aquifer!C:C,0))</f>
        <v>gujarat</v>
      </c>
      <c r="B139" s="19" t="s">
        <v>168</v>
      </c>
      <c r="C139" s="13">
        <v>5.41</v>
      </c>
      <c r="D139" s="7">
        <f>INDEX(Aquifer!L:L,MATCH(B139,Aquifer!C:C,0))*100</f>
        <v>178.05826374749984</v>
      </c>
      <c r="E139" s="7">
        <v>33.200000000000003</v>
      </c>
      <c r="F139" s="7">
        <v>76.675696042689268</v>
      </c>
      <c r="G139" s="8">
        <v>100</v>
      </c>
      <c r="H139" s="8">
        <f>INDEX(Aquifer!H:H,MATCH(B139,Aquifer!C:C,0))</f>
        <v>39.49</v>
      </c>
      <c r="I139" s="8">
        <f>INDEX(surface_water_body!E:E,MATCH(B139,surface_water_body!A:A,0))</f>
        <v>1.5178377414853763</v>
      </c>
      <c r="J139" s="8">
        <f>INDEX(Aquifer!J:J,MATCH(B139,Aquifer!C:C,0))*100</f>
        <v>61.234992365741405</v>
      </c>
      <c r="K139" s="7">
        <f>(INDEX(Tariff!D:D,MATCH(Adaptation!A139,Tariff!A:A,0)))*100</f>
        <v>95</v>
      </c>
      <c r="L139" s="1">
        <v>90.36</v>
      </c>
      <c r="M139" s="8">
        <v>7</v>
      </c>
      <c r="N139" s="1">
        <v>61.739999999999995</v>
      </c>
      <c r="P139">
        <f t="shared" si="63"/>
        <v>4</v>
      </c>
      <c r="Q139">
        <f t="shared" si="64"/>
        <v>2</v>
      </c>
      <c r="R139">
        <f t="shared" si="65"/>
        <v>2</v>
      </c>
      <c r="S139">
        <f t="shared" si="66"/>
        <v>4</v>
      </c>
      <c r="T139">
        <f t="shared" si="67"/>
        <v>4</v>
      </c>
      <c r="U139">
        <f t="shared" si="68"/>
        <v>1</v>
      </c>
      <c r="V139">
        <f t="shared" si="69"/>
        <v>3</v>
      </c>
      <c r="W139">
        <f t="shared" si="48"/>
        <v>2</v>
      </c>
      <c r="X139">
        <f t="shared" si="77"/>
        <v>3</v>
      </c>
      <c r="Y139">
        <f t="shared" si="70"/>
        <v>4</v>
      </c>
      <c r="Z139">
        <f t="shared" si="71"/>
        <v>2</v>
      </c>
      <c r="AA139">
        <f t="shared" si="72"/>
        <v>3</v>
      </c>
      <c r="AB139">
        <f t="shared" si="73"/>
        <v>2.8474000000000004</v>
      </c>
      <c r="AC139">
        <f t="shared" si="74"/>
        <v>3</v>
      </c>
      <c r="AD139" t="str">
        <f t="shared" si="75"/>
        <v>Highly Suitable</v>
      </c>
      <c r="AE139" s="15">
        <f t="shared" si="76"/>
        <v>0.72199999999999998</v>
      </c>
      <c r="AF139" t="str">
        <f t="shared" si="78"/>
        <v>High</v>
      </c>
    </row>
    <row r="140" spans="1:32" x14ac:dyDescent="0.25">
      <c r="A140" t="str">
        <f>INDEX(Aquifer!A:A,MATCH(B140,Aquifer!C:C,0))</f>
        <v>west bengal</v>
      </c>
      <c r="B140" s="19" t="s">
        <v>440</v>
      </c>
      <c r="C140" s="13">
        <v>4.51</v>
      </c>
      <c r="D140" s="7">
        <f>INDEX(Aquifer!L:L,MATCH(B140,Aquifer!C:C,0))*100</f>
        <v>228.01026228823318</v>
      </c>
      <c r="E140" s="7">
        <v>18.399999999999999</v>
      </c>
      <c r="F140" s="7">
        <v>47.05248345857909</v>
      </c>
      <c r="G140" s="8">
        <v>63</v>
      </c>
      <c r="H140" s="8">
        <f>INDEX(Aquifer!H:H,MATCH(B140,Aquifer!C:C,0))</f>
        <v>60.09</v>
      </c>
      <c r="I140" s="8">
        <f>INDEX(surface_water_body!E:E,MATCH(B140,surface_water_body!A:A,0))</f>
        <v>4.8556687269128371</v>
      </c>
      <c r="J140" s="8">
        <f>INDEX(Aquifer!J:J,MATCH(B140,Aquifer!C:C,0))*100</f>
        <v>84.134938195386397</v>
      </c>
      <c r="K140" s="7">
        <f>(INDEX(Tariff!D:D,MATCH(Adaptation!A140,Tariff!A:A,0)))*100</f>
        <v>150</v>
      </c>
      <c r="L140" s="1">
        <v>63.249999999999993</v>
      </c>
      <c r="M140" s="8">
        <v>6.62</v>
      </c>
      <c r="N140" s="1">
        <v>93.878440029999993</v>
      </c>
      <c r="P140">
        <f t="shared" si="63"/>
        <v>3</v>
      </c>
      <c r="Q140">
        <f t="shared" si="64"/>
        <v>4</v>
      </c>
      <c r="R140">
        <f t="shared" si="65"/>
        <v>1</v>
      </c>
      <c r="S140">
        <f t="shared" si="66"/>
        <v>2</v>
      </c>
      <c r="T140">
        <f t="shared" si="67"/>
        <v>3</v>
      </c>
      <c r="U140">
        <f t="shared" si="68"/>
        <v>2</v>
      </c>
      <c r="V140">
        <f t="shared" si="69"/>
        <v>4</v>
      </c>
      <c r="W140">
        <f t="shared" si="48"/>
        <v>3</v>
      </c>
      <c r="X140">
        <f t="shared" si="77"/>
        <v>2</v>
      </c>
      <c r="Y140">
        <f t="shared" si="70"/>
        <v>3</v>
      </c>
      <c r="Z140">
        <f t="shared" si="71"/>
        <v>2</v>
      </c>
      <c r="AA140">
        <f t="shared" si="72"/>
        <v>4</v>
      </c>
      <c r="AB140">
        <f t="shared" si="73"/>
        <v>2.7641000000000004</v>
      </c>
      <c r="AC140">
        <f t="shared" si="74"/>
        <v>3</v>
      </c>
      <c r="AD140" t="str">
        <f t="shared" si="75"/>
        <v>Highly Suitable</v>
      </c>
      <c r="AE140" s="15">
        <f t="shared" si="76"/>
        <v>0.67300000000000004</v>
      </c>
      <c r="AF140" t="str">
        <f t="shared" si="78"/>
        <v>High</v>
      </c>
    </row>
    <row r="141" spans="1:32" x14ac:dyDescent="0.25">
      <c r="A141" t="str">
        <f>INDEX(Aquifer!A:A,MATCH(B141,Aquifer!C:C,0))</f>
        <v>karnataka</v>
      </c>
      <c r="B141" s="19" t="s">
        <v>648</v>
      </c>
      <c r="C141" s="12">
        <v>5.1429172078469003</v>
      </c>
      <c r="D141" s="7">
        <f>INDEX(Aquifer!L:L,MATCH(B141,Aquifer!C:C,0))*100</f>
        <v>102.89268151576512</v>
      </c>
      <c r="E141" s="7">
        <v>50</v>
      </c>
      <c r="F141" s="7">
        <v>48.131868131868131</v>
      </c>
      <c r="G141" s="8">
        <v>100</v>
      </c>
      <c r="H141" s="8">
        <f>INDEX(Aquifer!H:H,MATCH(B141,Aquifer!C:C,0))</f>
        <v>44.78</v>
      </c>
      <c r="I141" s="8">
        <f>INDEX(surface_water_body!E:E,MATCH(B141,surface_water_body!A:A,0))</f>
        <v>2.1072788770378325E-4</v>
      </c>
      <c r="J141" s="8">
        <f>INDEX(Aquifer!J:J,MATCH(B141,Aquifer!C:C,0))*100</f>
        <v>39.828774081917793</v>
      </c>
      <c r="K141" s="7">
        <f>(INDEX(Tariff!D:D,MATCH(Adaptation!A141,Tariff!A:A,0)))*100</f>
        <v>465.00000000000006</v>
      </c>
      <c r="L141" s="1">
        <v>89.88000000000001</v>
      </c>
      <c r="M141" s="8">
        <v>7.6</v>
      </c>
      <c r="N141" s="1">
        <v>91.81</v>
      </c>
      <c r="P141">
        <f t="shared" si="63"/>
        <v>3</v>
      </c>
      <c r="Q141">
        <f t="shared" si="64"/>
        <v>1</v>
      </c>
      <c r="R141">
        <f t="shared" si="65"/>
        <v>3</v>
      </c>
      <c r="S141">
        <f t="shared" si="66"/>
        <v>3</v>
      </c>
      <c r="T141">
        <f t="shared" si="67"/>
        <v>4</v>
      </c>
      <c r="U141">
        <f t="shared" si="68"/>
        <v>1</v>
      </c>
      <c r="V141">
        <f t="shared" si="69"/>
        <v>2</v>
      </c>
      <c r="W141">
        <f t="shared" si="48"/>
        <v>1</v>
      </c>
      <c r="X141">
        <f t="shared" si="77"/>
        <v>1</v>
      </c>
      <c r="Y141">
        <f t="shared" si="70"/>
        <v>4</v>
      </c>
      <c r="Z141">
        <f t="shared" si="71"/>
        <v>2</v>
      </c>
      <c r="AA141">
        <f t="shared" si="72"/>
        <v>4</v>
      </c>
      <c r="AB141">
        <f t="shared" si="73"/>
        <v>2.4308999999999998</v>
      </c>
      <c r="AC141">
        <f t="shared" si="74"/>
        <v>2</v>
      </c>
      <c r="AD141" t="str">
        <f t="shared" si="75"/>
        <v>Moderatly Suitable</v>
      </c>
      <c r="AE141" s="15">
        <f t="shared" si="76"/>
        <v>0.38</v>
      </c>
      <c r="AF141" t="str">
        <f t="shared" si="78"/>
        <v>Low</v>
      </c>
    </row>
    <row r="142" spans="1:32" x14ac:dyDescent="0.25">
      <c r="A142" t="str">
        <f>INDEX(Aquifer!A:A,MATCH(B142,Aquifer!C:C,0))</f>
        <v>daman and diu</v>
      </c>
      <c r="B142" s="19" t="s">
        <v>649</v>
      </c>
      <c r="C142" s="12">
        <v>5.2859834895538</v>
      </c>
      <c r="D142" s="7">
        <f>INDEX(Aquifer!L:L,MATCH(B142,Aquifer!C:C,0))*100</f>
        <v>102.78526504941598</v>
      </c>
      <c r="E142" s="7">
        <v>0</v>
      </c>
      <c r="F142" s="7"/>
      <c r="G142" s="8">
        <v>100</v>
      </c>
      <c r="H142" s="8">
        <f>INDEX(Aquifer!H:H,MATCH(B142,Aquifer!C:C,0))</f>
        <v>158.84</v>
      </c>
      <c r="I142" s="8">
        <f>INDEX(surface_water_body!E:E,MATCH(B142,surface_water_body!A:A,0))</f>
        <v>0</v>
      </c>
      <c r="J142" s="8">
        <f>INDEX(Aquifer!J:J,MATCH(B142,Aquifer!C:C,0))*100</f>
        <v>89.86677432377877</v>
      </c>
      <c r="K142" s="7">
        <f>(INDEX(Tariff!D:D,MATCH(Adaptation!A142,Tariff!A:A,0)))*100</f>
        <v>95</v>
      </c>
      <c r="L142" s="1">
        <v>0</v>
      </c>
      <c r="M142" s="8">
        <v>5.5</v>
      </c>
      <c r="N142" s="1">
        <v>97.910000000000011</v>
      </c>
      <c r="P142">
        <f t="shared" si="63"/>
        <v>4</v>
      </c>
      <c r="Q142">
        <f t="shared" si="64"/>
        <v>1</v>
      </c>
      <c r="R142">
        <f t="shared" si="65"/>
        <v>1</v>
      </c>
      <c r="S142">
        <f t="shared" si="66"/>
        <v>1</v>
      </c>
      <c r="T142">
        <f t="shared" si="67"/>
        <v>4</v>
      </c>
      <c r="U142">
        <f t="shared" si="68"/>
        <v>4</v>
      </c>
      <c r="V142">
        <f t="shared" si="69"/>
        <v>4</v>
      </c>
      <c r="W142">
        <f t="shared" si="48"/>
        <v>1</v>
      </c>
      <c r="X142">
        <f t="shared" si="77"/>
        <v>3</v>
      </c>
      <c r="Y142">
        <f t="shared" si="70"/>
        <v>1</v>
      </c>
      <c r="Z142">
        <f t="shared" si="71"/>
        <v>2</v>
      </c>
      <c r="AA142">
        <f t="shared" si="72"/>
        <v>4</v>
      </c>
      <c r="AB142">
        <f t="shared" si="73"/>
        <v>2.5142000000000002</v>
      </c>
      <c r="AC142">
        <f t="shared" si="74"/>
        <v>3</v>
      </c>
      <c r="AD142" t="str">
        <f t="shared" si="75"/>
        <v>Highly Suitable</v>
      </c>
      <c r="AE142" s="15">
        <f t="shared" si="76"/>
        <v>0.45200000000000001</v>
      </c>
      <c r="AF142" t="str">
        <f t="shared" si="78"/>
        <v>Moderate</v>
      </c>
    </row>
    <row r="143" spans="1:32" x14ac:dyDescent="0.25">
      <c r="A143" t="str">
        <f>INDEX(Aquifer!A:A,MATCH(B143,Aquifer!C:C,0))</f>
        <v>madhya pradesh</v>
      </c>
      <c r="B143" s="19" t="s">
        <v>563</v>
      </c>
      <c r="C143" s="12">
        <v>5.2128946917437</v>
      </c>
      <c r="D143" s="7">
        <f>INDEX(Aquifer!L:L,MATCH(B143,Aquifer!C:C,0))*100</f>
        <v>198.79438849411773</v>
      </c>
      <c r="E143" s="7">
        <v>36.4</v>
      </c>
      <c r="F143" s="7">
        <v>70.830923947203019</v>
      </c>
      <c r="G143" s="8">
        <v>98</v>
      </c>
      <c r="H143" s="8">
        <f>INDEX(Aquifer!H:H,MATCH(B143,Aquifer!C:C,0))</f>
        <v>58.48</v>
      </c>
      <c r="I143" s="8">
        <f>INDEX(surface_water_body!E:E,MATCH(B143,surface_water_body!A:A,0))</f>
        <v>0.13402021444079956</v>
      </c>
      <c r="J143" s="8">
        <f>INDEX(Aquifer!J:J,MATCH(B143,Aquifer!C:C,0))*100</f>
        <v>44.251512868128955</v>
      </c>
      <c r="K143" s="7">
        <f>(INDEX(Tariff!D:D,MATCH(Adaptation!A143,Tariff!A:A,0)))*100</f>
        <v>0</v>
      </c>
      <c r="L143" s="1">
        <v>60.640000000000008</v>
      </c>
      <c r="M143" s="8">
        <v>10.6</v>
      </c>
      <c r="N143" s="1">
        <v>78.539999999999992</v>
      </c>
      <c r="P143">
        <f t="shared" si="63"/>
        <v>3</v>
      </c>
      <c r="Q143">
        <f t="shared" si="64"/>
        <v>3</v>
      </c>
      <c r="R143">
        <f t="shared" si="65"/>
        <v>2</v>
      </c>
      <c r="S143">
        <f t="shared" si="66"/>
        <v>4</v>
      </c>
      <c r="T143">
        <f t="shared" si="67"/>
        <v>4</v>
      </c>
      <c r="U143">
        <f t="shared" si="68"/>
        <v>2</v>
      </c>
      <c r="V143">
        <f t="shared" si="69"/>
        <v>2</v>
      </c>
      <c r="W143">
        <f t="shared" si="48"/>
        <v>1</v>
      </c>
      <c r="X143">
        <f t="shared" si="77"/>
        <v>4</v>
      </c>
      <c r="Y143">
        <f t="shared" si="70"/>
        <v>3</v>
      </c>
      <c r="Z143">
        <f t="shared" si="71"/>
        <v>3</v>
      </c>
      <c r="AA143">
        <f t="shared" si="72"/>
        <v>3</v>
      </c>
      <c r="AB143">
        <f t="shared" si="73"/>
        <v>2.8549999999999995</v>
      </c>
      <c r="AC143">
        <f t="shared" si="74"/>
        <v>3</v>
      </c>
      <c r="AD143" t="str">
        <f t="shared" si="75"/>
        <v>Highly Suitable</v>
      </c>
      <c r="AE143" s="15">
        <f t="shared" si="76"/>
        <v>0.73699999999999999</v>
      </c>
      <c r="AF143" t="str">
        <f t="shared" si="78"/>
        <v>High</v>
      </c>
    </row>
    <row r="144" spans="1:32" x14ac:dyDescent="0.25">
      <c r="A144" t="str">
        <f>INDEX(Aquifer!A:A,MATCH(B144,Aquifer!C:C,0))</f>
        <v>chhattisgarh</v>
      </c>
      <c r="B144" s="19" t="s">
        <v>364</v>
      </c>
      <c r="C144" s="13">
        <v>5.3</v>
      </c>
      <c r="D144" s="7">
        <f>INDEX(Aquifer!L:L,MATCH(B144,Aquifer!C:C,0))*100</f>
        <v>100.49012394589394</v>
      </c>
      <c r="E144" s="7">
        <v>0.2</v>
      </c>
      <c r="F144" s="7">
        <v>42.114242665957633</v>
      </c>
      <c r="G144" s="8">
        <v>99</v>
      </c>
      <c r="H144" s="8">
        <f>INDEX(Aquifer!H:H,MATCH(B144,Aquifer!C:C,0))</f>
        <v>15.29</v>
      </c>
      <c r="I144" s="8">
        <f>INDEX(surface_water_body!E:E,MATCH(B144,surface_water_body!A:A,0))</f>
        <v>9.4630130000478249E-2</v>
      </c>
      <c r="J144" s="8">
        <f>INDEX(Aquifer!J:J,MATCH(B144,Aquifer!C:C,0))*100</f>
        <v>25.903826418413722</v>
      </c>
      <c r="K144" s="7">
        <f>(INDEX(Tariff!D:D,MATCH(Adaptation!A144,Tariff!A:A,0)))*100</f>
        <v>459.99999999999994</v>
      </c>
      <c r="L144" s="1">
        <v>0</v>
      </c>
      <c r="M144" s="8">
        <v>5.5</v>
      </c>
      <c r="N144" s="1">
        <v>42.71</v>
      </c>
      <c r="P144">
        <f t="shared" si="63"/>
        <v>4</v>
      </c>
      <c r="Q144">
        <f t="shared" si="64"/>
        <v>1</v>
      </c>
      <c r="R144">
        <f t="shared" si="65"/>
        <v>1</v>
      </c>
      <c r="S144">
        <f t="shared" si="66"/>
        <v>2</v>
      </c>
      <c r="T144">
        <f t="shared" si="67"/>
        <v>4</v>
      </c>
      <c r="U144">
        <f t="shared" si="68"/>
        <v>1</v>
      </c>
      <c r="V144">
        <f t="shared" si="69"/>
        <v>2</v>
      </c>
      <c r="W144">
        <f t="shared" si="48"/>
        <v>1</v>
      </c>
      <c r="X144">
        <f t="shared" si="77"/>
        <v>1</v>
      </c>
      <c r="Y144">
        <f t="shared" si="70"/>
        <v>1</v>
      </c>
      <c r="Z144">
        <f t="shared" si="71"/>
        <v>2</v>
      </c>
      <c r="AA144">
        <f t="shared" si="72"/>
        <v>2</v>
      </c>
      <c r="AB144">
        <f t="shared" si="73"/>
        <v>1.8477999999999999</v>
      </c>
      <c r="AC144">
        <f t="shared" si="74"/>
        <v>2</v>
      </c>
      <c r="AD144" t="str">
        <f t="shared" si="75"/>
        <v>Moderatly Suitable</v>
      </c>
      <c r="AE144" s="15">
        <f t="shared" si="76"/>
        <v>0.13400000000000001</v>
      </c>
      <c r="AF144" t="str">
        <f t="shared" si="78"/>
        <v>Very Low</v>
      </c>
    </row>
    <row r="145" spans="1:32" x14ac:dyDescent="0.25">
      <c r="A145" t="str">
        <f>INDEX(Aquifer!A:A,MATCH(B145,Aquifer!C:C,0))</f>
        <v>bihar</v>
      </c>
      <c r="B145" s="19" t="s">
        <v>375</v>
      </c>
      <c r="C145" s="12">
        <v>4.6254922922196</v>
      </c>
      <c r="D145" s="7">
        <f>INDEX(Aquifer!L:L,MATCH(B145,Aquifer!C:C,0))*100</f>
        <v>114.14961160571772</v>
      </c>
      <c r="E145" s="7">
        <v>79.7</v>
      </c>
      <c r="F145" s="7">
        <v>55.628977657413678</v>
      </c>
      <c r="G145" s="8">
        <v>30</v>
      </c>
      <c r="H145" s="8">
        <f>INDEX(Aquifer!H:H,MATCH(B145,Aquifer!C:C,0))</f>
        <v>52.34</v>
      </c>
      <c r="I145" s="8">
        <f>INDEX(surface_water_body!E:E,MATCH(B145,surface_water_body!A:A,0))</f>
        <v>2.6863321929900952</v>
      </c>
      <c r="J145" s="8">
        <f>INDEX(Aquifer!J:J,MATCH(B145,Aquifer!C:C,0))*100</f>
        <v>55.481212388370459</v>
      </c>
      <c r="K145" s="7">
        <f>(INDEX(Tariff!D:D,MATCH(Adaptation!A145,Tariff!A:A,0)))*100</f>
        <v>67.5</v>
      </c>
      <c r="L145" s="1">
        <v>83.38</v>
      </c>
      <c r="M145" s="8">
        <v>3.6</v>
      </c>
      <c r="N145" s="1">
        <v>97.83</v>
      </c>
      <c r="P145">
        <f t="shared" si="63"/>
        <v>3</v>
      </c>
      <c r="Q145">
        <f t="shared" si="64"/>
        <v>1</v>
      </c>
      <c r="R145">
        <f t="shared" si="65"/>
        <v>4</v>
      </c>
      <c r="S145">
        <f t="shared" si="66"/>
        <v>3</v>
      </c>
      <c r="T145">
        <f t="shared" si="67"/>
        <v>2</v>
      </c>
      <c r="U145">
        <f t="shared" si="68"/>
        <v>2</v>
      </c>
      <c r="V145">
        <f t="shared" si="69"/>
        <v>3</v>
      </c>
      <c r="W145">
        <f t="shared" si="48"/>
        <v>2</v>
      </c>
      <c r="X145">
        <f t="shared" si="77"/>
        <v>4</v>
      </c>
      <c r="Y145">
        <f t="shared" si="70"/>
        <v>4</v>
      </c>
      <c r="Z145">
        <f t="shared" si="71"/>
        <v>1</v>
      </c>
      <c r="AA145">
        <f t="shared" si="72"/>
        <v>4</v>
      </c>
      <c r="AB145">
        <f t="shared" si="73"/>
        <v>2.7565000000000004</v>
      </c>
      <c r="AC145">
        <f t="shared" si="74"/>
        <v>3</v>
      </c>
      <c r="AD145" t="str">
        <f t="shared" si="75"/>
        <v>Highly Suitable</v>
      </c>
      <c r="AE145" s="15">
        <f t="shared" si="76"/>
        <v>0.63400000000000001</v>
      </c>
      <c r="AF145" t="str">
        <f t="shared" si="78"/>
        <v>High</v>
      </c>
    </row>
    <row r="146" spans="1:32" x14ac:dyDescent="0.25">
      <c r="A146" t="str">
        <f>INDEX(Aquifer!A:A,MATCH(B146,Aquifer!C:C,0))</f>
        <v>west bengal</v>
      </c>
      <c r="B146" s="19" t="s">
        <v>260</v>
      </c>
      <c r="C146" s="12">
        <v>3.8902587064573</v>
      </c>
      <c r="D146" s="7">
        <f>INDEX(Aquifer!L:L,MATCH(B146,Aquifer!C:C,0))*100</f>
        <v>123.56491288746703</v>
      </c>
      <c r="E146" s="7">
        <v>7</v>
      </c>
      <c r="F146" s="7">
        <v>23.409843142898257</v>
      </c>
      <c r="G146" s="8">
        <v>19</v>
      </c>
      <c r="H146" s="8">
        <f>INDEX(Aquifer!H:H,MATCH(B146,Aquifer!C:C,0))</f>
        <v>15.65</v>
      </c>
      <c r="I146" s="8">
        <f>INDEX(surface_water_body!E:E,MATCH(B146,surface_water_body!A:A,0))</f>
        <v>8.8200567204402128E-2</v>
      </c>
      <c r="J146" s="8">
        <f>INDEX(Aquifer!J:J,MATCH(B146,Aquifer!C:C,0))*100</f>
        <v>52.543227600243512</v>
      </c>
      <c r="K146" s="7">
        <f>(INDEX(Tariff!D:D,MATCH(Adaptation!A146,Tariff!A:A,0)))*100</f>
        <v>150</v>
      </c>
      <c r="L146" s="1">
        <v>47.02</v>
      </c>
      <c r="M146" s="8">
        <v>4.1900000000000004</v>
      </c>
      <c r="N146" s="1">
        <v>98.103585649999999</v>
      </c>
      <c r="P146">
        <f t="shared" si="63"/>
        <v>2</v>
      </c>
      <c r="Q146">
        <f t="shared" si="64"/>
        <v>1</v>
      </c>
      <c r="R146">
        <f t="shared" si="65"/>
        <v>1</v>
      </c>
      <c r="S146">
        <f t="shared" si="66"/>
        <v>1</v>
      </c>
      <c r="T146">
        <f t="shared" si="67"/>
        <v>1</v>
      </c>
      <c r="U146">
        <f t="shared" si="68"/>
        <v>1</v>
      </c>
      <c r="V146">
        <f t="shared" si="69"/>
        <v>3</v>
      </c>
      <c r="W146">
        <f t="shared" si="48"/>
        <v>1</v>
      </c>
      <c r="X146">
        <f t="shared" si="77"/>
        <v>2</v>
      </c>
      <c r="Y146">
        <f t="shared" si="70"/>
        <v>2</v>
      </c>
      <c r="Z146">
        <f t="shared" si="71"/>
        <v>1</v>
      </c>
      <c r="AA146">
        <f t="shared" si="72"/>
        <v>4</v>
      </c>
      <c r="AB146">
        <f t="shared" si="73"/>
        <v>1.6736</v>
      </c>
      <c r="AC146">
        <f t="shared" si="74"/>
        <v>2</v>
      </c>
      <c r="AD146" t="str">
        <f t="shared" si="75"/>
        <v>Moderatly Suitable</v>
      </c>
      <c r="AE146" s="15">
        <f t="shared" si="76"/>
        <v>4.5999999999999999E-2</v>
      </c>
      <c r="AF146" t="str">
        <f t="shared" si="78"/>
        <v>Very Low</v>
      </c>
    </row>
    <row r="147" spans="1:32" x14ac:dyDescent="0.25">
      <c r="A147" t="str">
        <f>INDEX(Aquifer!A:A,MATCH(B147,Aquifer!C:C,0))</f>
        <v>assam</v>
      </c>
      <c r="B147" s="19" t="s">
        <v>261</v>
      </c>
      <c r="C147" s="12">
        <v>4.3521848582776004</v>
      </c>
      <c r="D147" s="7">
        <f>INDEX(Aquifer!L:L,MATCH(B147,Aquifer!C:C,0))*100</f>
        <v>125.74275557470645</v>
      </c>
      <c r="E147" s="7">
        <v>16.600000000000001</v>
      </c>
      <c r="F147" s="7">
        <v>38.149532710280369</v>
      </c>
      <c r="G147" s="8">
        <v>2</v>
      </c>
      <c r="H147" s="8">
        <f>INDEX(Aquifer!H:H,MATCH(B147,Aquifer!C:C,0))</f>
        <v>35.03</v>
      </c>
      <c r="I147" s="8">
        <f>INDEX(surface_water_body!E:E,MATCH(B147,surface_water_body!A:A,0))</f>
        <v>0.11543948361497604</v>
      </c>
      <c r="J147" s="8">
        <f>INDEX(Aquifer!J:J,MATCH(B147,Aquifer!C:C,0))*100</f>
        <v>58.56782334384858</v>
      </c>
      <c r="K147" s="7">
        <f>(INDEX(Tariff!D:D,MATCH(Adaptation!A147,Tariff!A:A,0)))*100</f>
        <v>67.5</v>
      </c>
      <c r="L147" s="1">
        <v>41.370000000000005</v>
      </c>
      <c r="M147" s="8">
        <v>4.09</v>
      </c>
      <c r="N147" s="1">
        <v>91.12</v>
      </c>
      <c r="P147">
        <f t="shared" si="63"/>
        <v>2</v>
      </c>
      <c r="Q147">
        <f t="shared" si="64"/>
        <v>1</v>
      </c>
      <c r="R147">
        <f t="shared" si="65"/>
        <v>1</v>
      </c>
      <c r="S147">
        <f t="shared" si="66"/>
        <v>2</v>
      </c>
      <c r="T147">
        <f t="shared" si="67"/>
        <v>1</v>
      </c>
      <c r="U147">
        <f t="shared" si="68"/>
        <v>1</v>
      </c>
      <c r="V147">
        <f t="shared" si="69"/>
        <v>3</v>
      </c>
      <c r="W147">
        <f t="shared" si="48"/>
        <v>1</v>
      </c>
      <c r="X147">
        <f t="shared" si="77"/>
        <v>4</v>
      </c>
      <c r="Y147">
        <f t="shared" si="70"/>
        <v>2</v>
      </c>
      <c r="Z147">
        <f t="shared" si="71"/>
        <v>1</v>
      </c>
      <c r="AA147">
        <f t="shared" si="72"/>
        <v>4</v>
      </c>
      <c r="AB147">
        <f t="shared" si="73"/>
        <v>1.9235000000000002</v>
      </c>
      <c r="AC147">
        <f t="shared" si="74"/>
        <v>2</v>
      </c>
      <c r="AD147" t="str">
        <f t="shared" si="75"/>
        <v>Moderatly Suitable</v>
      </c>
      <c r="AE147" s="15">
        <f t="shared" si="76"/>
        <v>0.159</v>
      </c>
      <c r="AF147" t="str">
        <f t="shared" si="78"/>
        <v>Very Low</v>
      </c>
    </row>
    <row r="148" spans="1:32" x14ac:dyDescent="0.25">
      <c r="A148" t="str">
        <f>INDEX(Aquifer!A:A,MATCH(B148,Aquifer!C:C,0))</f>
        <v>madhya pradesh</v>
      </c>
      <c r="B148" s="19" t="s">
        <v>538</v>
      </c>
      <c r="C148" s="12">
        <v>5.0962992590437999</v>
      </c>
      <c r="D148" s="7">
        <f>INDEX(Aquifer!L:L,MATCH(B148,Aquifer!C:C,0))*100</f>
        <v>196.131607248118</v>
      </c>
      <c r="E148" s="7">
        <v>65.8</v>
      </c>
      <c r="F148" s="7">
        <v>72.477441730594009</v>
      </c>
      <c r="G148" s="8">
        <v>100</v>
      </c>
      <c r="H148" s="8">
        <f>INDEX(Aquifer!H:H,MATCH(B148,Aquifer!C:C,0))</f>
        <v>36.049999999999997</v>
      </c>
      <c r="I148" s="8">
        <f>INDEX(surface_water_body!E:E,MATCH(B148,surface_water_body!A:A,0))</f>
        <v>0.40298529978420822</v>
      </c>
      <c r="J148" s="8">
        <f>INDEX(Aquifer!J:J,MATCH(B148,Aquifer!C:C,0))*100</f>
        <v>72.349132247951474</v>
      </c>
      <c r="K148" s="7">
        <f>(INDEX(Tariff!D:D,MATCH(Adaptation!A148,Tariff!A:A,0)))*100</f>
        <v>0</v>
      </c>
      <c r="L148" s="1">
        <v>50.44</v>
      </c>
      <c r="M148" s="8">
        <v>13.1</v>
      </c>
      <c r="N148" s="1">
        <v>77.06</v>
      </c>
      <c r="P148">
        <f t="shared" si="63"/>
        <v>3</v>
      </c>
      <c r="Q148">
        <f t="shared" si="64"/>
        <v>3</v>
      </c>
      <c r="R148">
        <f t="shared" si="65"/>
        <v>3</v>
      </c>
      <c r="S148">
        <f t="shared" si="66"/>
        <v>4</v>
      </c>
      <c r="T148">
        <f t="shared" si="67"/>
        <v>4</v>
      </c>
      <c r="U148">
        <f t="shared" si="68"/>
        <v>1</v>
      </c>
      <c r="V148">
        <f t="shared" si="69"/>
        <v>3</v>
      </c>
      <c r="W148">
        <f t="shared" si="48"/>
        <v>1</v>
      </c>
      <c r="X148">
        <f t="shared" si="77"/>
        <v>4</v>
      </c>
      <c r="Y148">
        <f t="shared" si="70"/>
        <v>3</v>
      </c>
      <c r="Z148">
        <f t="shared" si="71"/>
        <v>3</v>
      </c>
      <c r="AA148">
        <f t="shared" si="72"/>
        <v>3</v>
      </c>
      <c r="AB148">
        <f t="shared" si="73"/>
        <v>2.9382999999999999</v>
      </c>
      <c r="AC148">
        <f t="shared" si="74"/>
        <v>3</v>
      </c>
      <c r="AD148" t="str">
        <f t="shared" si="75"/>
        <v>Highly Suitable</v>
      </c>
      <c r="AE148" s="15">
        <f t="shared" si="76"/>
        <v>0.80500000000000005</v>
      </c>
      <c r="AF148" t="str">
        <f t="shared" si="78"/>
        <v>Very High</v>
      </c>
    </row>
    <row r="149" spans="1:32" x14ac:dyDescent="0.25">
      <c r="A149" t="str">
        <f>INDEX(Aquifer!A:A,MATCH(B149,Aquifer!C:C,0))</f>
        <v>rajasthan</v>
      </c>
      <c r="B149" s="19" t="s">
        <v>650</v>
      </c>
      <c r="C149" s="13">
        <v>5.14</v>
      </c>
      <c r="D149" s="7">
        <f>INDEX(Aquifer!L:L,MATCH(B149,Aquifer!C:C,0))*100</f>
        <v>163.25286223098581</v>
      </c>
      <c r="E149" s="7">
        <v>42.1</v>
      </c>
      <c r="F149" s="7">
        <v>70.290771175726931</v>
      </c>
      <c r="G149" s="8">
        <v>86</v>
      </c>
      <c r="H149" s="8">
        <f>INDEX(Aquifer!H:H,MATCH(B149,Aquifer!C:C,0))</f>
        <v>233.22</v>
      </c>
      <c r="I149" s="8">
        <f>INDEX(surface_water_body!E:E,MATCH(B149,surface_water_body!A:A,0))</f>
        <v>5.2049772416573298E-2</v>
      </c>
      <c r="J149" s="8">
        <f>INDEX(Aquifer!J:J,MATCH(B149,Aquifer!C:C,0))*100</f>
        <v>65.950654310718519</v>
      </c>
      <c r="K149" s="7">
        <f>(INDEX(Tariff!D:D,MATCH(Adaptation!A149,Tariff!A:A,0)))*100</f>
        <v>290</v>
      </c>
      <c r="L149" s="1">
        <v>99.15</v>
      </c>
      <c r="M149" s="8">
        <v>30.6</v>
      </c>
      <c r="N149" s="1">
        <v>81.16707821</v>
      </c>
      <c r="P149">
        <f t="shared" si="63"/>
        <v>3</v>
      </c>
      <c r="Q149">
        <f t="shared" si="64"/>
        <v>2</v>
      </c>
      <c r="R149">
        <f t="shared" si="65"/>
        <v>2</v>
      </c>
      <c r="S149">
        <f t="shared" si="66"/>
        <v>4</v>
      </c>
      <c r="T149">
        <f t="shared" si="67"/>
        <v>4</v>
      </c>
      <c r="U149">
        <f t="shared" si="68"/>
        <v>4</v>
      </c>
      <c r="V149">
        <f t="shared" si="69"/>
        <v>3</v>
      </c>
      <c r="W149">
        <f t="shared" si="48"/>
        <v>1</v>
      </c>
      <c r="X149">
        <f t="shared" si="77"/>
        <v>2</v>
      </c>
      <c r="Y149">
        <f t="shared" si="70"/>
        <v>4</v>
      </c>
      <c r="Z149">
        <f t="shared" si="71"/>
        <v>4</v>
      </c>
      <c r="AA149">
        <f t="shared" si="72"/>
        <v>4</v>
      </c>
      <c r="AB149">
        <f t="shared" si="73"/>
        <v>3.1124999999999998</v>
      </c>
      <c r="AC149">
        <f t="shared" si="74"/>
        <v>3</v>
      </c>
      <c r="AD149" t="str">
        <f t="shared" si="75"/>
        <v>Highly Suitable</v>
      </c>
      <c r="AE149" s="15">
        <f t="shared" si="76"/>
        <v>0.93</v>
      </c>
      <c r="AF149" t="str">
        <f t="shared" si="78"/>
        <v>Very High</v>
      </c>
    </row>
    <row r="150" spans="1:32" x14ac:dyDescent="0.25">
      <c r="A150" t="str">
        <f>INDEX(Aquifer!A:A,MATCH(B150,Aquifer!C:C,0))</f>
        <v>karnataka</v>
      </c>
      <c r="B150" s="19" t="s">
        <v>91</v>
      </c>
      <c r="C150" s="13">
        <v>5.44</v>
      </c>
      <c r="D150" s="7">
        <f>INDEX(Aquifer!L:L,MATCH(B150,Aquifer!C:C,0))*100</f>
        <v>127.79339103832565</v>
      </c>
      <c r="E150" s="7">
        <v>43.7</v>
      </c>
      <c r="F150" s="7">
        <v>62.222779385954915</v>
      </c>
      <c r="G150" s="8">
        <v>100</v>
      </c>
      <c r="H150" s="8">
        <f>INDEX(Aquifer!H:H,MATCH(B150,Aquifer!C:C,0))</f>
        <v>88.91</v>
      </c>
      <c r="I150" s="8">
        <f>INDEX(surface_water_body!E:E,MATCH(B150,surface_water_body!A:A,0))</f>
        <v>0.27154491296653355</v>
      </c>
      <c r="J150" s="8">
        <f>INDEX(Aquifer!J:J,MATCH(B150,Aquifer!C:C,0))*100</f>
        <v>72.483847478842776</v>
      </c>
      <c r="K150" s="7">
        <f>(INDEX(Tariff!D:D,MATCH(Adaptation!A150,Tariff!A:A,0)))*100</f>
        <v>0</v>
      </c>
      <c r="L150" s="1">
        <v>37.85</v>
      </c>
      <c r="M150" s="8">
        <v>6.25</v>
      </c>
      <c r="N150" s="1">
        <v>80.180000000000007</v>
      </c>
      <c r="P150">
        <f t="shared" si="63"/>
        <v>4</v>
      </c>
      <c r="Q150">
        <f t="shared" si="64"/>
        <v>1</v>
      </c>
      <c r="R150">
        <f t="shared" si="65"/>
        <v>2</v>
      </c>
      <c r="S150">
        <f t="shared" si="66"/>
        <v>3</v>
      </c>
      <c r="T150">
        <f t="shared" si="67"/>
        <v>4</v>
      </c>
      <c r="U150">
        <f t="shared" si="68"/>
        <v>3</v>
      </c>
      <c r="V150">
        <f t="shared" si="69"/>
        <v>3</v>
      </c>
      <c r="W150">
        <f t="shared" si="48"/>
        <v>1</v>
      </c>
      <c r="X150">
        <f t="shared" si="77"/>
        <v>4</v>
      </c>
      <c r="Y150">
        <f t="shared" si="70"/>
        <v>2</v>
      </c>
      <c r="Z150">
        <f t="shared" si="71"/>
        <v>2</v>
      </c>
      <c r="AA150">
        <f t="shared" si="72"/>
        <v>4</v>
      </c>
      <c r="AB150">
        <f t="shared" si="73"/>
        <v>2.7641</v>
      </c>
      <c r="AC150">
        <f t="shared" si="74"/>
        <v>3</v>
      </c>
      <c r="AD150" t="str">
        <f t="shared" si="75"/>
        <v>Highly Suitable</v>
      </c>
      <c r="AE150" s="15">
        <f t="shared" si="76"/>
        <v>0.63900000000000001</v>
      </c>
      <c r="AF150" t="str">
        <f t="shared" si="78"/>
        <v>High</v>
      </c>
    </row>
    <row r="151" spans="1:32" x14ac:dyDescent="0.25">
      <c r="A151" t="str">
        <f>INDEX(Aquifer!A:A,MATCH(B151,Aquifer!C:C,0))</f>
        <v>odisha</v>
      </c>
      <c r="B151" s="19" t="s">
        <v>338</v>
      </c>
      <c r="C151" s="13">
        <v>5.0199999999999996</v>
      </c>
      <c r="D151" s="7">
        <f>INDEX(Aquifer!L:L,MATCH(B151,Aquifer!C:C,0))*100</f>
        <v>111.37378079021325</v>
      </c>
      <c r="E151" s="7">
        <v>4.9000000000000004</v>
      </c>
      <c r="F151" s="7">
        <v>35.149032992036403</v>
      </c>
      <c r="G151" s="8">
        <v>49</v>
      </c>
      <c r="H151" s="8">
        <f>INDEX(Aquifer!H:H,MATCH(B151,Aquifer!C:C,0))</f>
        <v>57.44</v>
      </c>
      <c r="I151" s="8">
        <f>INDEX(surface_water_body!E:E,MATCH(B151,surface_water_body!A:A,0))</f>
        <v>0</v>
      </c>
      <c r="J151" s="8">
        <f>INDEX(Aquifer!J:J,MATCH(B151,Aquifer!C:C,0))*100</f>
        <v>28.243094180610594</v>
      </c>
      <c r="K151" s="7">
        <f>(INDEX(Tariff!D:D,MATCH(Adaptation!A151,Tariff!A:A,0)))*100</f>
        <v>67.5</v>
      </c>
      <c r="L151" s="1">
        <v>13.420000000000002</v>
      </c>
      <c r="M151" s="8">
        <v>4.9000000000000004</v>
      </c>
      <c r="N151" s="1">
        <v>94.19</v>
      </c>
      <c r="P151">
        <f t="shared" si="63"/>
        <v>3</v>
      </c>
      <c r="Q151">
        <f t="shared" si="64"/>
        <v>1</v>
      </c>
      <c r="R151">
        <f t="shared" si="65"/>
        <v>1</v>
      </c>
      <c r="S151">
        <f t="shared" si="66"/>
        <v>2</v>
      </c>
      <c r="T151">
        <f t="shared" si="67"/>
        <v>2</v>
      </c>
      <c r="U151">
        <f t="shared" si="68"/>
        <v>2</v>
      </c>
      <c r="V151">
        <f t="shared" si="69"/>
        <v>2</v>
      </c>
      <c r="W151">
        <f t="shared" si="48"/>
        <v>1</v>
      </c>
      <c r="X151">
        <f t="shared" si="77"/>
        <v>4</v>
      </c>
      <c r="Y151">
        <f t="shared" si="70"/>
        <v>1</v>
      </c>
      <c r="Z151">
        <f t="shared" si="71"/>
        <v>1</v>
      </c>
      <c r="AA151">
        <f t="shared" si="72"/>
        <v>4</v>
      </c>
      <c r="AB151">
        <f t="shared" si="73"/>
        <v>2.0067999999999997</v>
      </c>
      <c r="AC151">
        <f t="shared" si="74"/>
        <v>2</v>
      </c>
      <c r="AD151" t="str">
        <f t="shared" si="75"/>
        <v>Moderatly Suitable</v>
      </c>
      <c r="AE151" s="15">
        <f t="shared" si="76"/>
        <v>0.182</v>
      </c>
      <c r="AF151" t="str">
        <f t="shared" si="78"/>
        <v>Very Low</v>
      </c>
    </row>
    <row r="152" spans="1:32" x14ac:dyDescent="0.25">
      <c r="A152" t="str">
        <f>INDEX(Aquifer!A:A,MATCH(B152,Aquifer!C:C,0))</f>
        <v>uttarakhand</v>
      </c>
      <c r="B152" s="19" t="s">
        <v>641</v>
      </c>
      <c r="C152" s="12">
        <v>4.7626174387551998</v>
      </c>
      <c r="D152" s="7">
        <f>INDEX(Aquifer!L:L,MATCH(B152,Aquifer!C:C,0))*100</f>
        <v>149.98367419632521</v>
      </c>
      <c r="E152" s="7">
        <v>52</v>
      </c>
      <c r="F152" s="7">
        <v>52.489671667753868</v>
      </c>
      <c r="G152" s="8">
        <v>100</v>
      </c>
      <c r="H152" s="8">
        <f>INDEX(Aquifer!H:H,MATCH(B152,Aquifer!C:C,0))</f>
        <v>32.15</v>
      </c>
      <c r="I152" s="8">
        <f>INDEX(surface_water_body!E:E,MATCH(B152,surface_water_body!A:A,0))</f>
        <v>5.9098858217944125E-2</v>
      </c>
      <c r="J152" s="8">
        <f>INDEX(Aquifer!J:J,MATCH(B152,Aquifer!C:C,0))*100</f>
        <v>9.2802560754563146</v>
      </c>
      <c r="K152" s="7">
        <f>(INDEX(Tariff!D:D,MATCH(Adaptation!A152,Tariff!A:A,0)))*100</f>
        <v>155</v>
      </c>
      <c r="L152" s="1">
        <v>32.11</v>
      </c>
      <c r="M152" s="8">
        <v>10.3</v>
      </c>
      <c r="N152" s="1">
        <v>88.660361589999994</v>
      </c>
      <c r="P152">
        <f t="shared" si="63"/>
        <v>3</v>
      </c>
      <c r="Q152">
        <f t="shared" si="64"/>
        <v>2</v>
      </c>
      <c r="R152">
        <f t="shared" si="65"/>
        <v>3</v>
      </c>
      <c r="S152">
        <f t="shared" si="66"/>
        <v>3</v>
      </c>
      <c r="T152">
        <f t="shared" si="67"/>
        <v>4</v>
      </c>
      <c r="U152">
        <f t="shared" si="68"/>
        <v>1</v>
      </c>
      <c r="V152">
        <f t="shared" si="69"/>
        <v>1</v>
      </c>
      <c r="W152">
        <f t="shared" si="48"/>
        <v>1</v>
      </c>
      <c r="X152">
        <f t="shared" si="77"/>
        <v>2</v>
      </c>
      <c r="Y152">
        <f t="shared" si="70"/>
        <v>2</v>
      </c>
      <c r="Z152">
        <f t="shared" si="71"/>
        <v>3</v>
      </c>
      <c r="AA152">
        <f t="shared" si="72"/>
        <v>4</v>
      </c>
      <c r="AB152">
        <f t="shared" si="73"/>
        <v>2.4385000000000003</v>
      </c>
      <c r="AC152">
        <f t="shared" si="74"/>
        <v>2</v>
      </c>
      <c r="AD152" t="str">
        <f t="shared" si="75"/>
        <v>Moderatly Suitable</v>
      </c>
      <c r="AE152" s="15">
        <f t="shared" si="76"/>
        <v>0.42599999999999999</v>
      </c>
      <c r="AF152" t="str">
        <f t="shared" si="78"/>
        <v>Moderate</v>
      </c>
    </row>
    <row r="153" spans="1:32" x14ac:dyDescent="0.25">
      <c r="A153" t="str">
        <f>INDEX(Aquifer!A:A,MATCH(B153,Aquifer!C:C,0))</f>
        <v>jharkhand</v>
      </c>
      <c r="B153" s="19" t="s">
        <v>405</v>
      </c>
      <c r="C153" s="12">
        <v>4.9009102123592001</v>
      </c>
      <c r="D153" s="7">
        <f>INDEX(Aquifer!L:L,MATCH(B153,Aquifer!C:C,0))*100</f>
        <v>192.95437717149855</v>
      </c>
      <c r="E153" s="7">
        <v>15</v>
      </c>
      <c r="F153" s="7">
        <v>45.314565888056407</v>
      </c>
      <c r="G153" s="8">
        <v>100</v>
      </c>
      <c r="H153" s="8">
        <f>INDEX(Aquifer!H:H,MATCH(B153,Aquifer!C:C,0))</f>
        <v>53.37</v>
      </c>
      <c r="I153" s="8">
        <f>INDEX(surface_water_body!E:E,MATCH(B153,surface_water_body!A:A,0))</f>
        <v>3.2750456093511802</v>
      </c>
      <c r="J153" s="8">
        <f>INDEX(Aquifer!J:J,MATCH(B153,Aquifer!C:C,0))*100</f>
        <v>14.408994850120028</v>
      </c>
      <c r="K153" s="7">
        <f>(INDEX(Tariff!D:D,MATCH(Adaptation!A153,Tariff!A:A,0)))*100</f>
        <v>175</v>
      </c>
      <c r="L153" s="1">
        <v>37.89</v>
      </c>
      <c r="M153" s="8">
        <v>7.3</v>
      </c>
      <c r="N153" s="1">
        <v>81.460000000000008</v>
      </c>
      <c r="P153">
        <f t="shared" si="63"/>
        <v>3</v>
      </c>
      <c r="Q153">
        <f t="shared" si="64"/>
        <v>3</v>
      </c>
      <c r="R153">
        <f t="shared" si="65"/>
        <v>1</v>
      </c>
      <c r="S153">
        <f t="shared" si="66"/>
        <v>2</v>
      </c>
      <c r="T153">
        <f t="shared" si="67"/>
        <v>4</v>
      </c>
      <c r="U153">
        <f t="shared" si="68"/>
        <v>2</v>
      </c>
      <c r="V153">
        <f t="shared" si="69"/>
        <v>1</v>
      </c>
      <c r="W153">
        <f t="shared" si="48"/>
        <v>3</v>
      </c>
      <c r="X153">
        <f t="shared" si="77"/>
        <v>2</v>
      </c>
      <c r="Y153">
        <f t="shared" si="70"/>
        <v>2</v>
      </c>
      <c r="Z153">
        <f t="shared" si="71"/>
        <v>2</v>
      </c>
      <c r="AA153">
        <f t="shared" si="72"/>
        <v>4</v>
      </c>
      <c r="AB153">
        <f t="shared" si="73"/>
        <v>2.4309000000000003</v>
      </c>
      <c r="AC153">
        <f t="shared" si="74"/>
        <v>2</v>
      </c>
      <c r="AD153" t="str">
        <f t="shared" si="75"/>
        <v>Moderatly Suitable</v>
      </c>
      <c r="AE153" s="15">
        <f t="shared" si="76"/>
        <v>0.38600000000000001</v>
      </c>
      <c r="AF153" t="str">
        <f t="shared" si="78"/>
        <v>Low</v>
      </c>
    </row>
    <row r="154" spans="1:32" x14ac:dyDescent="0.25">
      <c r="A154" t="str">
        <f>INDEX(Aquifer!A:A,MATCH(B154,Aquifer!C:C,0))</f>
        <v>uttar pradesh</v>
      </c>
      <c r="B154" s="19" t="s">
        <v>376</v>
      </c>
      <c r="C154" s="12">
        <v>4.6743681291882</v>
      </c>
      <c r="D154" s="7">
        <f>INDEX(Aquifer!L:L,MATCH(B154,Aquifer!C:C,0))*100</f>
        <v>189.16966169439056</v>
      </c>
      <c r="E154" s="7">
        <v>92.1</v>
      </c>
      <c r="F154" s="7">
        <v>76.359354762745795</v>
      </c>
      <c r="G154" s="8">
        <v>35</v>
      </c>
      <c r="H154" s="8">
        <f>INDEX(Aquifer!H:H,MATCH(B154,Aquifer!C:C,0))</f>
        <v>62.33</v>
      </c>
      <c r="I154" s="8">
        <f>INDEX(surface_water_body!E:E,MATCH(B154,surface_water_body!A:A,0))</f>
        <v>0.75781259809059376</v>
      </c>
      <c r="J154" s="8">
        <f>INDEX(Aquifer!J:J,MATCH(B154,Aquifer!C:C,0))*100</f>
        <v>75.647215449762612</v>
      </c>
      <c r="K154" s="7">
        <f>(INDEX(Tariff!D:D,MATCH(Adaptation!A154,Tariff!A:A,0)))*100</f>
        <v>150</v>
      </c>
      <c r="L154" s="1">
        <v>72.070000000000007</v>
      </c>
      <c r="M154" s="8">
        <v>4.1399999999999997</v>
      </c>
      <c r="N154" s="1">
        <v>96.221565729000005</v>
      </c>
      <c r="P154">
        <f t="shared" si="63"/>
        <v>3</v>
      </c>
      <c r="Q154">
        <f t="shared" si="64"/>
        <v>3</v>
      </c>
      <c r="R154">
        <f t="shared" si="65"/>
        <v>4</v>
      </c>
      <c r="S154">
        <f t="shared" si="66"/>
        <v>4</v>
      </c>
      <c r="T154">
        <f t="shared" si="67"/>
        <v>2</v>
      </c>
      <c r="U154">
        <f t="shared" si="68"/>
        <v>2</v>
      </c>
      <c r="V154">
        <f t="shared" si="69"/>
        <v>4</v>
      </c>
      <c r="W154">
        <f t="shared" si="48"/>
        <v>1</v>
      </c>
      <c r="X154">
        <f t="shared" si="77"/>
        <v>2</v>
      </c>
      <c r="Y154">
        <f t="shared" si="70"/>
        <v>3</v>
      </c>
      <c r="Z154">
        <f t="shared" si="71"/>
        <v>1</v>
      </c>
      <c r="AA154">
        <f t="shared" si="72"/>
        <v>4</v>
      </c>
      <c r="AB154">
        <f t="shared" si="73"/>
        <v>2.7565</v>
      </c>
      <c r="AC154">
        <f t="shared" si="74"/>
        <v>3</v>
      </c>
      <c r="AD154" t="str">
        <f t="shared" si="75"/>
        <v>Highly Suitable</v>
      </c>
      <c r="AE154" s="15">
        <f t="shared" si="76"/>
        <v>0.624</v>
      </c>
      <c r="AF154" t="str">
        <f t="shared" si="78"/>
        <v>High</v>
      </c>
    </row>
    <row r="155" spans="1:32" x14ac:dyDescent="0.25">
      <c r="A155" t="str">
        <f>INDEX(Aquifer!A:A,MATCH(B155,Aquifer!C:C,0))</f>
        <v>gujarat</v>
      </c>
      <c r="B155" s="19" t="s">
        <v>169</v>
      </c>
      <c r="C155" s="13">
        <v>5.57</v>
      </c>
      <c r="D155" s="7">
        <f>INDEX(Aquifer!L:L,MATCH(B155,Aquifer!C:C,0))*100</f>
        <v>194.90760735115916</v>
      </c>
      <c r="E155" s="7">
        <v>23.9</v>
      </c>
      <c r="F155" s="7">
        <v>74.24606916726006</v>
      </c>
      <c r="G155" s="8">
        <v>99</v>
      </c>
      <c r="H155" s="8">
        <f>INDEX(Aquifer!H:H,MATCH(B155,Aquifer!C:C,0))</f>
        <v>56.5</v>
      </c>
      <c r="I155" s="8">
        <f>INDEX(surface_water_body!E:E,MATCH(B155,surface_water_body!A:A,0))</f>
        <v>0.43980749031386274</v>
      </c>
      <c r="J155" s="8">
        <f>INDEX(Aquifer!J:J,MATCH(B155,Aquifer!C:C,0))*100</f>
        <v>59.709081805094819</v>
      </c>
      <c r="K155" s="7">
        <f>(INDEX(Tariff!D:D,MATCH(Adaptation!A155,Tariff!A:A,0)))*100</f>
        <v>95</v>
      </c>
      <c r="L155" s="1">
        <v>92.86</v>
      </c>
      <c r="M155" s="8">
        <v>10.674854908546306</v>
      </c>
      <c r="N155" s="1">
        <v>54.79</v>
      </c>
      <c r="P155">
        <f t="shared" si="63"/>
        <v>4</v>
      </c>
      <c r="Q155">
        <f t="shared" si="64"/>
        <v>3</v>
      </c>
      <c r="R155">
        <f t="shared" si="65"/>
        <v>1</v>
      </c>
      <c r="S155">
        <f t="shared" si="66"/>
        <v>4</v>
      </c>
      <c r="T155">
        <f t="shared" si="67"/>
        <v>4</v>
      </c>
      <c r="U155">
        <f t="shared" si="68"/>
        <v>2</v>
      </c>
      <c r="V155">
        <f t="shared" si="69"/>
        <v>3</v>
      </c>
      <c r="W155">
        <f t="shared" ref="W155:W218" si="79">IF(I155&lt;1,1,IF(I155&lt;3,2,IF(I155&lt;5,3,4)))</f>
        <v>1</v>
      </c>
      <c r="X155">
        <f t="shared" si="77"/>
        <v>3</v>
      </c>
      <c r="Y155">
        <f t="shared" si="70"/>
        <v>4</v>
      </c>
      <c r="Z155">
        <f t="shared" si="71"/>
        <v>3</v>
      </c>
      <c r="AA155">
        <f t="shared" si="72"/>
        <v>2</v>
      </c>
      <c r="AB155">
        <f t="shared" si="73"/>
        <v>2.855</v>
      </c>
      <c r="AC155">
        <f t="shared" si="74"/>
        <v>3</v>
      </c>
      <c r="AD155" t="str">
        <f t="shared" si="75"/>
        <v>Highly Suitable</v>
      </c>
      <c r="AE155" s="15">
        <f t="shared" si="76"/>
        <v>0.751</v>
      </c>
      <c r="AF155" t="str">
        <f t="shared" si="78"/>
        <v>High</v>
      </c>
    </row>
    <row r="156" spans="1:32" x14ac:dyDescent="0.25">
      <c r="A156" t="str">
        <f>INDEX(Aquifer!A:A,MATCH(B156,Aquifer!C:C,0))</f>
        <v>madhya pradesh</v>
      </c>
      <c r="B156" s="19" t="s">
        <v>564</v>
      </c>
      <c r="C156" s="12">
        <v>5.2559481337746998</v>
      </c>
      <c r="D156" s="7">
        <f>INDEX(Aquifer!L:L,MATCH(B156,Aquifer!C:C,0))*100</f>
        <v>206.32223060266176</v>
      </c>
      <c r="E156" s="7">
        <v>51.3</v>
      </c>
      <c r="F156" s="7">
        <v>71.62905063670712</v>
      </c>
      <c r="G156" s="8">
        <v>73</v>
      </c>
      <c r="H156" s="8">
        <f>INDEX(Aquifer!H:H,MATCH(B156,Aquifer!C:C,0))</f>
        <v>80</v>
      </c>
      <c r="I156" s="8">
        <f>INDEX(surface_water_body!E:E,MATCH(B156,surface_water_body!A:A,0))</f>
        <v>3.2781127551687974</v>
      </c>
      <c r="J156" s="8">
        <f>INDEX(Aquifer!J:J,MATCH(B156,Aquifer!C:C,0))*100</f>
        <v>58.606287973740457</v>
      </c>
      <c r="K156" s="7">
        <f>(INDEX(Tariff!D:D,MATCH(Adaptation!A156,Tariff!A:A,0)))*100</f>
        <v>155</v>
      </c>
      <c r="L156" s="1">
        <v>85.27</v>
      </c>
      <c r="M156" s="8">
        <v>12.4</v>
      </c>
      <c r="N156" s="1">
        <v>72.400000000000006</v>
      </c>
      <c r="P156">
        <f t="shared" si="63"/>
        <v>4</v>
      </c>
      <c r="Q156">
        <f t="shared" si="64"/>
        <v>3</v>
      </c>
      <c r="R156">
        <f t="shared" si="65"/>
        <v>3</v>
      </c>
      <c r="S156">
        <f t="shared" si="66"/>
        <v>4</v>
      </c>
      <c r="T156">
        <f t="shared" si="67"/>
        <v>3</v>
      </c>
      <c r="U156">
        <f t="shared" si="68"/>
        <v>3</v>
      </c>
      <c r="V156">
        <f t="shared" si="69"/>
        <v>3</v>
      </c>
      <c r="W156">
        <f t="shared" si="79"/>
        <v>3</v>
      </c>
      <c r="X156">
        <f t="shared" si="77"/>
        <v>2</v>
      </c>
      <c r="Y156">
        <f t="shared" si="70"/>
        <v>4</v>
      </c>
      <c r="Z156">
        <f t="shared" si="71"/>
        <v>3</v>
      </c>
      <c r="AA156">
        <f t="shared" si="72"/>
        <v>3</v>
      </c>
      <c r="AB156">
        <f t="shared" si="73"/>
        <v>3.1882000000000001</v>
      </c>
      <c r="AC156">
        <f t="shared" si="74"/>
        <v>3</v>
      </c>
      <c r="AD156" t="str">
        <f t="shared" si="75"/>
        <v>Highly Suitable</v>
      </c>
      <c r="AE156" s="15">
        <f t="shared" si="76"/>
        <v>0.94299999999999995</v>
      </c>
      <c r="AF156" t="str">
        <f t="shared" si="78"/>
        <v>Very High</v>
      </c>
    </row>
    <row r="157" spans="1:32" x14ac:dyDescent="0.25">
      <c r="A157" t="str">
        <f>INDEX(Aquifer!A:A,MATCH(B157,Aquifer!C:C,0))</f>
        <v>tripura</v>
      </c>
      <c r="B157" s="19" t="s">
        <v>441</v>
      </c>
      <c r="C157" s="13">
        <v>4.5999999999999996</v>
      </c>
      <c r="D157" s="7">
        <f>INDEX(Aquifer!L:L,MATCH(B157,Aquifer!C:C,0))*100</f>
        <v>182.37080728937406</v>
      </c>
      <c r="E157" s="7">
        <v>24.8</v>
      </c>
      <c r="F157" s="7">
        <v>34.598132423054132</v>
      </c>
      <c r="G157" s="8">
        <v>100</v>
      </c>
      <c r="H157" s="8">
        <f>INDEX(Aquifer!H:H,MATCH(B157,Aquifer!C:C,0))</f>
        <v>6.99</v>
      </c>
      <c r="I157" s="8">
        <f>INDEX(surface_water_body!E:E,MATCH(B157,surface_water_body!A:A,0))</f>
        <v>0</v>
      </c>
      <c r="J157" s="8">
        <f>INDEX(Aquifer!J:J,MATCH(B157,Aquifer!C:C,0))*100</f>
        <v>9.8178863756190733</v>
      </c>
      <c r="K157" s="7">
        <f>(INDEX(Tariff!D:D,MATCH(Adaptation!A157,Tariff!A:A,0)))*100</f>
        <v>67.5</v>
      </c>
      <c r="L157" s="1">
        <v>13.51</v>
      </c>
      <c r="M157" s="8">
        <v>3.42</v>
      </c>
      <c r="N157" s="1">
        <v>96.104067620000009</v>
      </c>
      <c r="P157">
        <f t="shared" si="63"/>
        <v>3</v>
      </c>
      <c r="Q157">
        <f t="shared" si="64"/>
        <v>3</v>
      </c>
      <c r="R157">
        <f t="shared" si="65"/>
        <v>1</v>
      </c>
      <c r="S157">
        <f t="shared" si="66"/>
        <v>2</v>
      </c>
      <c r="T157">
        <f t="shared" si="67"/>
        <v>4</v>
      </c>
      <c r="U157">
        <f t="shared" si="68"/>
        <v>1</v>
      </c>
      <c r="V157">
        <f t="shared" si="69"/>
        <v>1</v>
      </c>
      <c r="W157">
        <f t="shared" si="79"/>
        <v>1</v>
      </c>
      <c r="X157">
        <f t="shared" si="77"/>
        <v>4</v>
      </c>
      <c r="Y157">
        <f t="shared" si="70"/>
        <v>1</v>
      </c>
      <c r="Z157">
        <f t="shared" si="71"/>
        <v>1</v>
      </c>
      <c r="AA157">
        <f t="shared" si="72"/>
        <v>4</v>
      </c>
      <c r="AB157">
        <f t="shared" si="73"/>
        <v>2.1733999999999996</v>
      </c>
      <c r="AC157">
        <f t="shared" si="74"/>
        <v>2</v>
      </c>
      <c r="AD157" t="str">
        <f t="shared" si="75"/>
        <v>Moderatly Suitable</v>
      </c>
      <c r="AE157" s="15">
        <f t="shared" si="76"/>
        <v>0.25900000000000001</v>
      </c>
      <c r="AF157" t="str">
        <f t="shared" si="78"/>
        <v>Low</v>
      </c>
    </row>
    <row r="158" spans="1:32" x14ac:dyDescent="0.25">
      <c r="A158" t="str">
        <f>INDEX(Aquifer!A:A,MATCH(B158,Aquifer!C:C,0))</f>
        <v>chhattisgarh</v>
      </c>
      <c r="B158" s="19" t="s">
        <v>565</v>
      </c>
      <c r="C158" s="13">
        <v>5.0999999999999996</v>
      </c>
      <c r="D158" s="7">
        <f>INDEX(Aquifer!L:L,MATCH(B158,Aquifer!C:C,0))*100</f>
        <v>146.09531211361147</v>
      </c>
      <c r="E158" s="7">
        <v>71.400000000000006</v>
      </c>
      <c r="F158" s="7">
        <v>47.561747941735277</v>
      </c>
      <c r="G158" s="8">
        <v>100</v>
      </c>
      <c r="H158" s="8">
        <f>INDEX(Aquifer!H:H,MATCH(B158,Aquifer!C:C,0))</f>
        <v>78.22</v>
      </c>
      <c r="I158" s="8">
        <f>INDEX(surface_water_body!E:E,MATCH(B158,surface_water_body!A:A,0))</f>
        <v>0.512658389417052</v>
      </c>
      <c r="J158" s="8">
        <f>INDEX(Aquifer!J:J,MATCH(B158,Aquifer!C:C,0))*100</f>
        <v>34.673549031953023</v>
      </c>
      <c r="K158" s="7">
        <f>(INDEX(Tariff!D:D,MATCH(Adaptation!A158,Tariff!A:A,0)))*100</f>
        <v>150</v>
      </c>
      <c r="L158" s="1">
        <v>20.22</v>
      </c>
      <c r="M158" s="8">
        <v>7.3</v>
      </c>
      <c r="N158" s="1">
        <v>89.240000000000009</v>
      </c>
      <c r="P158">
        <f t="shared" si="63"/>
        <v>3</v>
      </c>
      <c r="Q158">
        <f t="shared" si="64"/>
        <v>2</v>
      </c>
      <c r="R158">
        <f t="shared" si="65"/>
        <v>3</v>
      </c>
      <c r="S158">
        <f t="shared" si="66"/>
        <v>2</v>
      </c>
      <c r="T158">
        <f t="shared" si="67"/>
        <v>4</v>
      </c>
      <c r="U158">
        <f t="shared" si="68"/>
        <v>3</v>
      </c>
      <c r="V158">
        <f t="shared" si="69"/>
        <v>2</v>
      </c>
      <c r="W158">
        <f t="shared" si="79"/>
        <v>1</v>
      </c>
      <c r="X158">
        <f t="shared" si="77"/>
        <v>2</v>
      </c>
      <c r="Y158">
        <f t="shared" si="70"/>
        <v>1</v>
      </c>
      <c r="Z158">
        <f t="shared" si="71"/>
        <v>2</v>
      </c>
      <c r="AA158">
        <f t="shared" si="72"/>
        <v>4</v>
      </c>
      <c r="AB158">
        <f t="shared" si="73"/>
        <v>2.4309000000000003</v>
      </c>
      <c r="AC158">
        <f t="shared" si="74"/>
        <v>2</v>
      </c>
      <c r="AD158" t="str">
        <f t="shared" si="75"/>
        <v>Moderatly Suitable</v>
      </c>
      <c r="AE158" s="15">
        <f t="shared" si="76"/>
        <v>0.38600000000000001</v>
      </c>
      <c r="AF158" t="str">
        <f t="shared" si="78"/>
        <v>Low</v>
      </c>
    </row>
    <row r="159" spans="1:32" x14ac:dyDescent="0.25">
      <c r="A159" t="str">
        <f>INDEX(Aquifer!A:A,MATCH(B159,Aquifer!C:C,0))</f>
        <v>jharkhand</v>
      </c>
      <c r="B159" s="19" t="s">
        <v>339</v>
      </c>
      <c r="C159" s="12">
        <v>4.9386868136480002</v>
      </c>
      <c r="D159" s="7">
        <f>INDEX(Aquifer!L:L,MATCH(B159,Aquifer!C:C,0))*100</f>
        <v>127.39497666148031</v>
      </c>
      <c r="E159" s="7">
        <v>6.4</v>
      </c>
      <c r="F159" s="7">
        <v>39.12080286126087</v>
      </c>
      <c r="G159" s="8">
        <v>100</v>
      </c>
      <c r="H159" s="8">
        <f>INDEX(Aquifer!H:H,MATCH(B159,Aquifer!C:C,0))</f>
        <v>74.34</v>
      </c>
      <c r="I159" s="8">
        <f>INDEX(surface_water_body!E:E,MATCH(B159,surface_water_body!A:A,0))</f>
        <v>99.027342755679086</v>
      </c>
      <c r="J159" s="8">
        <f>INDEX(Aquifer!J:J,MATCH(B159,Aquifer!C:C,0))*100</f>
        <v>4.4073059986971064</v>
      </c>
      <c r="K159" s="7">
        <f>(INDEX(Tariff!D:D,MATCH(Adaptation!A159,Tariff!A:A,0)))*100</f>
        <v>235</v>
      </c>
      <c r="L159" s="1">
        <v>45.839999999999996</v>
      </c>
      <c r="M159" s="8">
        <v>6.35</v>
      </c>
      <c r="N159" s="1">
        <v>91.95</v>
      </c>
      <c r="P159">
        <f t="shared" si="63"/>
        <v>3</v>
      </c>
      <c r="Q159">
        <f t="shared" si="64"/>
        <v>1</v>
      </c>
      <c r="R159">
        <f t="shared" si="65"/>
        <v>1</v>
      </c>
      <c r="S159">
        <f t="shared" si="66"/>
        <v>2</v>
      </c>
      <c r="T159">
        <f t="shared" si="67"/>
        <v>4</v>
      </c>
      <c r="U159">
        <f t="shared" si="68"/>
        <v>3</v>
      </c>
      <c r="V159">
        <f t="shared" si="69"/>
        <v>1</v>
      </c>
      <c r="W159">
        <f t="shared" si="79"/>
        <v>4</v>
      </c>
      <c r="X159">
        <f t="shared" si="77"/>
        <v>2</v>
      </c>
      <c r="Y159">
        <f t="shared" si="70"/>
        <v>2</v>
      </c>
      <c r="Z159">
        <f t="shared" si="71"/>
        <v>2</v>
      </c>
      <c r="AA159">
        <f t="shared" si="72"/>
        <v>4</v>
      </c>
      <c r="AB159">
        <f t="shared" si="73"/>
        <v>2.4309000000000003</v>
      </c>
      <c r="AC159">
        <f t="shared" si="74"/>
        <v>2</v>
      </c>
      <c r="AD159" t="str">
        <f t="shared" si="75"/>
        <v>Moderatly Suitable</v>
      </c>
      <c r="AE159" s="15">
        <f t="shared" si="76"/>
        <v>0.38600000000000001</v>
      </c>
      <c r="AF159" t="str">
        <f t="shared" si="78"/>
        <v>Low</v>
      </c>
    </row>
    <row r="160" spans="1:32" x14ac:dyDescent="0.25">
      <c r="A160" t="str">
        <f>INDEX(Aquifer!A:A,MATCH(B160,Aquifer!C:C,0))</f>
        <v>madhya pradesh</v>
      </c>
      <c r="B160" s="19" t="s">
        <v>539</v>
      </c>
      <c r="C160" s="12">
        <v>5.3207173038227999</v>
      </c>
      <c r="D160" s="7">
        <f>INDEX(Aquifer!L:L,MATCH(B160,Aquifer!C:C,0))*100</f>
        <v>212.08346647415487</v>
      </c>
      <c r="E160" s="7">
        <v>51</v>
      </c>
      <c r="F160" s="7">
        <v>75.48705210669732</v>
      </c>
      <c r="G160" s="8">
        <v>100</v>
      </c>
      <c r="H160" s="8">
        <f>INDEX(Aquifer!H:H,MATCH(B160,Aquifer!C:C,0))</f>
        <v>65.400000000000006</v>
      </c>
      <c r="I160" s="8">
        <f>INDEX(surface_water_body!E:E,MATCH(B160,surface_water_body!A:A,0))</f>
        <v>0.94783395388194236</v>
      </c>
      <c r="J160" s="8">
        <f>INDEX(Aquifer!J:J,MATCH(B160,Aquifer!C:C,0))*100</f>
        <v>61.861700634867567</v>
      </c>
      <c r="K160" s="7">
        <f>(INDEX(Tariff!D:D,MATCH(Adaptation!A160,Tariff!A:A,0)))*100</f>
        <v>95</v>
      </c>
      <c r="L160" s="1">
        <v>58.709999999999994</v>
      </c>
      <c r="M160" s="8">
        <v>10.4</v>
      </c>
      <c r="N160" s="1">
        <v>70.960000000000008</v>
      </c>
      <c r="P160">
        <f t="shared" si="63"/>
        <v>4</v>
      </c>
      <c r="Q160">
        <f t="shared" si="64"/>
        <v>3</v>
      </c>
      <c r="R160">
        <f t="shared" si="65"/>
        <v>3</v>
      </c>
      <c r="S160">
        <f t="shared" si="66"/>
        <v>4</v>
      </c>
      <c r="T160">
        <f t="shared" si="67"/>
        <v>4</v>
      </c>
      <c r="U160">
        <f t="shared" si="68"/>
        <v>2</v>
      </c>
      <c r="V160">
        <f t="shared" si="69"/>
        <v>3</v>
      </c>
      <c r="W160">
        <f t="shared" si="79"/>
        <v>1</v>
      </c>
      <c r="X160">
        <f t="shared" si="77"/>
        <v>3</v>
      </c>
      <c r="Y160">
        <f t="shared" si="70"/>
        <v>3</v>
      </c>
      <c r="Z160">
        <f t="shared" si="71"/>
        <v>3</v>
      </c>
      <c r="AA160">
        <f t="shared" si="72"/>
        <v>3</v>
      </c>
      <c r="AB160">
        <f t="shared" si="73"/>
        <v>3.0215999999999994</v>
      </c>
      <c r="AC160">
        <f t="shared" si="74"/>
        <v>3</v>
      </c>
      <c r="AD160" t="str">
        <f t="shared" si="75"/>
        <v>Highly Suitable</v>
      </c>
      <c r="AE160" s="15">
        <f t="shared" si="76"/>
        <v>0.86</v>
      </c>
      <c r="AF160" t="str">
        <f t="shared" si="78"/>
        <v>Very High</v>
      </c>
    </row>
    <row r="161" spans="1:32" x14ac:dyDescent="0.25">
      <c r="A161" t="str">
        <f>INDEX(Aquifer!A:A,MATCH(B161,Aquifer!C:C,0))</f>
        <v>tamil nadu</v>
      </c>
      <c r="B161" s="19" t="s">
        <v>651</v>
      </c>
      <c r="C161" s="12">
        <v>5.3529999999999998</v>
      </c>
      <c r="D161" s="7">
        <f>INDEX(Aquifer!L:L,MATCH(B161,Aquifer!C:C,0))*100</f>
        <v>149.1240267796671</v>
      </c>
      <c r="E161" s="7">
        <v>37.9</v>
      </c>
      <c r="F161" s="7">
        <v>65.056078746864799</v>
      </c>
      <c r="G161" s="8">
        <v>98</v>
      </c>
      <c r="H161" s="8">
        <f>INDEX(Aquifer!H:H,MATCH(B161,Aquifer!C:C,0))</f>
        <v>98.78</v>
      </c>
      <c r="I161" s="8">
        <f>INDEX(surface_water_body!E:E,MATCH(B161,surface_water_body!A:A,0))</f>
        <v>0.33014177987894244</v>
      </c>
      <c r="J161" s="8">
        <f>INDEX(Aquifer!J:J,MATCH(B161,Aquifer!C:C,0))*100</f>
        <v>37.094604659642442</v>
      </c>
      <c r="K161" s="7">
        <f>(INDEX(Tariff!D:D,MATCH(Adaptation!A161,Tariff!A:A,0)))*100</f>
        <v>150</v>
      </c>
      <c r="L161" s="1">
        <v>76.84</v>
      </c>
      <c r="M161" s="8">
        <v>9.17</v>
      </c>
      <c r="N161" s="1">
        <v>95.03280663000001</v>
      </c>
      <c r="P161">
        <f t="shared" ref="P161:P167" si="80">IF(C161&lt;3.75,1,IF(C161&lt;4.5,2,IF(C161&lt;5.25,3,4)))</f>
        <v>4</v>
      </c>
      <c r="Q161">
        <f t="shared" ref="Q161:Q167" si="81">IF(D161&lt;140,1,IF(D161&lt;180,2,IF(D161&lt;220,3,4)))</f>
        <v>2</v>
      </c>
      <c r="R161">
        <f t="shared" ref="R161:R167" si="82">IF(E161&lt;25,1,IF(E161&lt;50,2,IF(E161&lt;75,3,4)))</f>
        <v>2</v>
      </c>
      <c r="S161">
        <f t="shared" ref="S161:S167" si="83">IF(F161&lt;28.5,1,IF(F161&lt;48,2,IF(F161&lt;67.5,3,4)))</f>
        <v>3</v>
      </c>
      <c r="T161">
        <f t="shared" ref="T161:T167" si="84">IF(G161&lt;25,1,IF(G161&lt;50,2,IF(G161&lt;75,3,4)))</f>
        <v>4</v>
      </c>
      <c r="U161">
        <f t="shared" ref="U161:U167" si="85">IF(H161&lt;50,1,IF(H161&lt;70,2,IF(H161&lt;100,3,4)))</f>
        <v>3</v>
      </c>
      <c r="V161">
        <f t="shared" ref="V161:V167" si="86">IF(J161&lt;25,1,IF(J161&lt;50,2,IF(J161&lt;75,3,4)))</f>
        <v>2</v>
      </c>
      <c r="W161">
        <f t="shared" si="79"/>
        <v>1</v>
      </c>
      <c r="X161">
        <f t="shared" si="77"/>
        <v>2</v>
      </c>
      <c r="Y161">
        <f t="shared" ref="Y161:Y167" si="87">IF(L161&lt;25,1,IF(L161&lt;50,2,IF(L161&lt;75,3,4)))</f>
        <v>4</v>
      </c>
      <c r="Z161">
        <f t="shared" ref="Z161:Z167" si="88">IF(M161&lt;5,1,IF(M161&lt;10,2,IF(M161&lt;20,3,4)))</f>
        <v>2</v>
      </c>
      <c r="AA161">
        <f t="shared" ref="AA161:AA167" si="89">IF(N161&lt;35,1,IF(N161&lt;60,2,IF(N161&lt;80,3,4)))</f>
        <v>4</v>
      </c>
      <c r="AB161">
        <f t="shared" ref="AB161:AB167" si="90">0.0833*P161+Q161*0.0833+R161*0.0833+S161*0.0833+T161*0.0833+W161*0.0833+U161*0.0833+V161*0.0833+X161*0.0833+Y161*0.0833+Z161*0.0909+AA161*0.0833</f>
        <v>2.7641000000000004</v>
      </c>
      <c r="AC161">
        <f t="shared" ref="AC161:AC167" si="91">IF(AB161&lt;=1.5,1,IF(AB161&lt;2.5,2,IF(AB161&lt;3.5,3,4)))</f>
        <v>3</v>
      </c>
      <c r="AD161" t="str">
        <f t="shared" ref="AD161:AD167" si="92">IF(AC161=1,"Less Suitable",IF(AC161=2,"Moderatly Suitable",IF(AC161=3,"Highly Suitable","Very Highly Suitable")))</f>
        <v>Highly Suitable</v>
      </c>
      <c r="AE161" s="15">
        <f t="shared" ref="AE161:AE167" si="93">_xlfn.PERCENTRANK.INC(AB:AB,AB161)</f>
        <v>0.67300000000000004</v>
      </c>
      <c r="AF161" t="str">
        <f t="shared" si="78"/>
        <v>High</v>
      </c>
    </row>
    <row r="162" spans="1:32" x14ac:dyDescent="0.25">
      <c r="A162" t="str">
        <f>INDEX(Aquifer!A:A,MATCH(B162,Aquifer!C:C,0))</f>
        <v>karnataka</v>
      </c>
      <c r="B162" s="19" t="s">
        <v>118</v>
      </c>
      <c r="C162" s="12">
        <v>5.3802981902414002</v>
      </c>
      <c r="D162" s="7">
        <f>INDEX(Aquifer!L:L,MATCH(B162,Aquifer!C:C,0))*100</f>
        <v>161.69967883975411</v>
      </c>
      <c r="E162" s="7">
        <v>12.4</v>
      </c>
      <c r="F162" s="7">
        <v>64.539259880490619</v>
      </c>
      <c r="G162" s="8">
        <v>100</v>
      </c>
      <c r="H162" s="8">
        <f>INDEX(Aquifer!H:H,MATCH(B162,Aquifer!C:C,0))</f>
        <v>56.24</v>
      </c>
      <c r="I162" s="8">
        <f>INDEX(surface_water_body!E:E,MATCH(B162,surface_water_body!A:A,0))</f>
        <v>3.5137891522106883E-2</v>
      </c>
      <c r="J162" s="8">
        <f>INDEX(Aquifer!J:J,MATCH(B162,Aquifer!C:C,0))*100</f>
        <v>80.515247034486308</v>
      </c>
      <c r="K162" s="7">
        <f>(INDEX(Tariff!D:D,MATCH(Adaptation!A162,Tariff!A:A,0)))*100</f>
        <v>67.5</v>
      </c>
      <c r="L162" s="1">
        <v>48.120000000000005</v>
      </c>
      <c r="M162" s="8">
        <v>9.1</v>
      </c>
      <c r="N162" s="1">
        <v>65.87</v>
      </c>
      <c r="P162">
        <f t="shared" si="80"/>
        <v>4</v>
      </c>
      <c r="Q162">
        <f t="shared" si="81"/>
        <v>2</v>
      </c>
      <c r="R162">
        <f t="shared" si="82"/>
        <v>1</v>
      </c>
      <c r="S162">
        <f t="shared" si="83"/>
        <v>3</v>
      </c>
      <c r="T162">
        <f t="shared" si="84"/>
        <v>4</v>
      </c>
      <c r="U162">
        <f t="shared" si="85"/>
        <v>2</v>
      </c>
      <c r="V162">
        <f t="shared" si="86"/>
        <v>4</v>
      </c>
      <c r="W162">
        <f t="shared" si="79"/>
        <v>1</v>
      </c>
      <c r="X162">
        <f t="shared" si="77"/>
        <v>4</v>
      </c>
      <c r="Y162">
        <f t="shared" si="87"/>
        <v>2</v>
      </c>
      <c r="Z162">
        <f t="shared" si="88"/>
        <v>2</v>
      </c>
      <c r="AA162">
        <f t="shared" si="89"/>
        <v>3</v>
      </c>
      <c r="AB162">
        <f t="shared" si="90"/>
        <v>2.6807999999999996</v>
      </c>
      <c r="AC162">
        <f t="shared" si="91"/>
        <v>3</v>
      </c>
      <c r="AD162" t="str">
        <f t="shared" si="92"/>
        <v>Highly Suitable</v>
      </c>
      <c r="AE162" s="15">
        <f t="shared" si="93"/>
        <v>0.56499999999999995</v>
      </c>
      <c r="AF162" t="str">
        <f t="shared" si="78"/>
        <v>Moderate</v>
      </c>
    </row>
    <row r="163" spans="1:32" x14ac:dyDescent="0.25">
      <c r="A163" t="str">
        <f>INDEX(Aquifer!A:A,MATCH(B163,Aquifer!C:C,0))</f>
        <v>rajasthan</v>
      </c>
      <c r="B163" s="19" t="s">
        <v>676</v>
      </c>
      <c r="C163" s="13">
        <v>5.03</v>
      </c>
      <c r="D163" s="7">
        <f>INDEX(Aquifer!L:L,MATCH(B163,Aquifer!C:C,0))*100</f>
        <v>163.42628294440519</v>
      </c>
      <c r="E163" s="7">
        <v>55</v>
      </c>
      <c r="F163" s="7">
        <v>62.77222479645198</v>
      </c>
      <c r="G163" s="8">
        <v>100</v>
      </c>
      <c r="H163" s="8">
        <f>INDEX(Aquifer!H:H,MATCH(B163,Aquifer!C:C,0))</f>
        <v>135.97999999999999</v>
      </c>
      <c r="I163" s="8">
        <f>INDEX(surface_water_body!E:E,MATCH(B163,surface_water_body!A:A,0))</f>
        <v>0</v>
      </c>
      <c r="J163" s="8">
        <f>INDEX(Aquifer!J:J,MATCH(B163,Aquifer!C:C,0))*100</f>
        <v>51.217261717077513</v>
      </c>
      <c r="K163" s="7">
        <f>(INDEX(Tariff!D:D,MATCH(Adaptation!A163,Tariff!A:A,0)))*100</f>
        <v>155</v>
      </c>
      <c r="L163" s="1">
        <v>93.34</v>
      </c>
      <c r="M163" s="8">
        <v>13.8</v>
      </c>
      <c r="N163" s="1">
        <v>84.790111510000003</v>
      </c>
      <c r="P163">
        <f t="shared" si="80"/>
        <v>3</v>
      </c>
      <c r="Q163">
        <f t="shared" si="81"/>
        <v>2</v>
      </c>
      <c r="R163">
        <f t="shared" si="82"/>
        <v>3</v>
      </c>
      <c r="S163">
        <f t="shared" si="83"/>
        <v>3</v>
      </c>
      <c r="T163">
        <f t="shared" si="84"/>
        <v>4</v>
      </c>
      <c r="U163">
        <f t="shared" si="85"/>
        <v>4</v>
      </c>
      <c r="V163">
        <f t="shared" si="86"/>
        <v>3</v>
      </c>
      <c r="W163">
        <f t="shared" si="79"/>
        <v>1</v>
      </c>
      <c r="X163">
        <f t="shared" si="77"/>
        <v>2</v>
      </c>
      <c r="Y163">
        <f t="shared" si="87"/>
        <v>4</v>
      </c>
      <c r="Z163">
        <f t="shared" si="88"/>
        <v>3</v>
      </c>
      <c r="AA163">
        <f t="shared" si="89"/>
        <v>4</v>
      </c>
      <c r="AB163">
        <f t="shared" si="90"/>
        <v>3.0216000000000003</v>
      </c>
      <c r="AC163">
        <f t="shared" si="91"/>
        <v>3</v>
      </c>
      <c r="AD163" t="str">
        <f t="shared" si="92"/>
        <v>Highly Suitable</v>
      </c>
      <c r="AE163" s="15">
        <f t="shared" si="93"/>
        <v>0.86599999999999999</v>
      </c>
      <c r="AF163" t="str">
        <f t="shared" si="78"/>
        <v>Very High</v>
      </c>
    </row>
    <row r="164" spans="1:32" x14ac:dyDescent="0.25">
      <c r="A164" t="str">
        <f>INDEX(Aquifer!A:A,MATCH(B164,Aquifer!C:C,0))</f>
        <v>assam</v>
      </c>
      <c r="B164" s="19" t="s">
        <v>442</v>
      </c>
      <c r="C164" s="12">
        <v>3.9653657869244001</v>
      </c>
      <c r="D164" s="7">
        <f>INDEX(Aquifer!L:L,MATCH(B164,Aquifer!C:C,0))*100</f>
        <v>142.5852869197748</v>
      </c>
      <c r="E164" s="7">
        <v>1.2</v>
      </c>
      <c r="F164" s="7">
        <v>23.648194537789454</v>
      </c>
      <c r="G164" s="8">
        <v>2</v>
      </c>
      <c r="H164" s="8">
        <f>INDEX(Aquifer!H:H,MATCH(B164,Aquifer!C:C,0))</f>
        <v>5.07</v>
      </c>
      <c r="I164" s="8">
        <f>INDEX(surface_water_body!E:E,MATCH(B164,surface_water_body!A:A,0))</f>
        <v>0.25802897072257469</v>
      </c>
      <c r="J164" s="8">
        <f>INDEX(Aquifer!J:J,MATCH(B164,Aquifer!C:C,0))*100</f>
        <v>23.100710534445472</v>
      </c>
      <c r="K164" s="7">
        <f>(INDEX(Tariff!D:D,MATCH(Adaptation!A164,Tariff!A:A,0)))*100</f>
        <v>0</v>
      </c>
      <c r="L164" s="1">
        <v>70.199999999999989</v>
      </c>
      <c r="M164" s="8">
        <v>3.46</v>
      </c>
      <c r="N164" s="1">
        <v>87.03</v>
      </c>
      <c r="P164">
        <f t="shared" si="80"/>
        <v>2</v>
      </c>
      <c r="Q164">
        <f t="shared" si="81"/>
        <v>2</v>
      </c>
      <c r="R164">
        <f t="shared" si="82"/>
        <v>1</v>
      </c>
      <c r="S164">
        <f t="shared" si="83"/>
        <v>1</v>
      </c>
      <c r="T164">
        <f t="shared" si="84"/>
        <v>1</v>
      </c>
      <c r="U164">
        <f t="shared" si="85"/>
        <v>1</v>
      </c>
      <c r="V164">
        <f t="shared" si="86"/>
        <v>1</v>
      </c>
      <c r="W164">
        <f t="shared" si="79"/>
        <v>1</v>
      </c>
      <c r="X164">
        <f t="shared" si="77"/>
        <v>4</v>
      </c>
      <c r="Y164">
        <f t="shared" si="87"/>
        <v>3</v>
      </c>
      <c r="Z164">
        <f t="shared" si="88"/>
        <v>1</v>
      </c>
      <c r="AA164">
        <f t="shared" si="89"/>
        <v>4</v>
      </c>
      <c r="AB164">
        <f t="shared" si="90"/>
        <v>1.8402000000000001</v>
      </c>
      <c r="AC164">
        <f t="shared" si="91"/>
        <v>2</v>
      </c>
      <c r="AD164" t="str">
        <f t="shared" si="92"/>
        <v>Moderatly Suitable</v>
      </c>
      <c r="AE164" s="15">
        <f t="shared" si="93"/>
        <v>0.115</v>
      </c>
      <c r="AF164" t="str">
        <f t="shared" si="78"/>
        <v>Very Low</v>
      </c>
    </row>
    <row r="165" spans="1:32" x14ac:dyDescent="0.25">
      <c r="A165" t="str">
        <f>INDEX(Aquifer!A:A,MATCH(B165,Aquifer!C:C,0))</f>
        <v>odisha</v>
      </c>
      <c r="B165" s="19" t="s">
        <v>340</v>
      </c>
      <c r="C165" s="12">
        <v>4.9930060093888997</v>
      </c>
      <c r="D165" s="7">
        <f>INDEX(Aquifer!L:L,MATCH(B165,Aquifer!C:C,0))*100</f>
        <v>104.42357372834981</v>
      </c>
      <c r="E165" s="7">
        <v>20.5</v>
      </c>
      <c r="F165" s="7">
        <v>33.276084156290253</v>
      </c>
      <c r="G165" s="8">
        <v>43</v>
      </c>
      <c r="H165" s="8">
        <f>INDEX(Aquifer!H:H,MATCH(B165,Aquifer!C:C,0))</f>
        <v>38.86</v>
      </c>
      <c r="I165" s="8">
        <f>INDEX(surface_water_body!E:E,MATCH(B165,surface_water_body!A:A,0))</f>
        <v>0.20496403061469895</v>
      </c>
      <c r="J165" s="8">
        <f>INDEX(Aquifer!J:J,MATCH(B165,Aquifer!C:C,0))*100</f>
        <v>23.234064445929402</v>
      </c>
      <c r="K165" s="7">
        <f>(INDEX(Tariff!D:D,MATCH(Adaptation!A165,Tariff!A:A,0)))*100</f>
        <v>150</v>
      </c>
      <c r="L165" s="1">
        <v>17.95</v>
      </c>
      <c r="M165" s="8">
        <v>5.2</v>
      </c>
      <c r="N165" s="1">
        <v>96.76</v>
      </c>
      <c r="P165">
        <f t="shared" si="80"/>
        <v>3</v>
      </c>
      <c r="Q165">
        <f t="shared" si="81"/>
        <v>1</v>
      </c>
      <c r="R165">
        <f t="shared" si="82"/>
        <v>1</v>
      </c>
      <c r="S165">
        <f t="shared" si="83"/>
        <v>2</v>
      </c>
      <c r="T165">
        <f t="shared" si="84"/>
        <v>2</v>
      </c>
      <c r="U165">
        <f t="shared" si="85"/>
        <v>1</v>
      </c>
      <c r="V165">
        <f t="shared" si="86"/>
        <v>1</v>
      </c>
      <c r="W165">
        <f t="shared" si="79"/>
        <v>1</v>
      </c>
      <c r="X165">
        <f t="shared" si="77"/>
        <v>2</v>
      </c>
      <c r="Y165">
        <f t="shared" si="87"/>
        <v>1</v>
      </c>
      <c r="Z165">
        <f t="shared" si="88"/>
        <v>2</v>
      </c>
      <c r="AA165">
        <f t="shared" si="89"/>
        <v>4</v>
      </c>
      <c r="AB165">
        <f t="shared" si="90"/>
        <v>1.7645</v>
      </c>
      <c r="AC165">
        <f t="shared" si="91"/>
        <v>2</v>
      </c>
      <c r="AD165" t="str">
        <f t="shared" si="92"/>
        <v>Moderatly Suitable</v>
      </c>
      <c r="AE165" s="15">
        <f t="shared" si="93"/>
        <v>9.8000000000000004E-2</v>
      </c>
      <c r="AF165" t="str">
        <f t="shared" si="78"/>
        <v>Very Low</v>
      </c>
    </row>
    <row r="166" spans="1:32" x14ac:dyDescent="0.25">
      <c r="A166" t="str">
        <f>INDEX(Aquifer!A:A,MATCH(B166,Aquifer!C:C,0))</f>
        <v>assam</v>
      </c>
      <c r="B166" s="19" t="s">
        <v>377</v>
      </c>
      <c r="C166" s="12">
        <v>4.4093095107903997</v>
      </c>
      <c r="D166" s="7">
        <f>INDEX(Aquifer!L:L,MATCH(B166,Aquifer!C:C,0))*100</f>
        <v>168.64477093731253</v>
      </c>
      <c r="E166" s="7">
        <v>13.4</v>
      </c>
      <c r="F166" s="7">
        <v>35.633980640894606</v>
      </c>
      <c r="G166" s="8">
        <v>3</v>
      </c>
      <c r="H166" s="8">
        <f>INDEX(Aquifer!H:H,MATCH(B166,Aquifer!C:C,0))</f>
        <v>28.66</v>
      </c>
      <c r="I166" s="8">
        <f>INDEX(surface_water_body!E:E,MATCH(B166,surface_water_body!A:A,0))</f>
        <v>0.75160994287370264</v>
      </c>
      <c r="J166" s="8">
        <f>INDEX(Aquifer!J:J,MATCH(B166,Aquifer!C:C,0))*100</f>
        <v>42.348546686055002</v>
      </c>
      <c r="K166" s="7">
        <f>(INDEX(Tariff!D:D,MATCH(Adaptation!A166,Tariff!A:A,0)))*100</f>
        <v>300</v>
      </c>
      <c r="L166" s="1">
        <v>66.28</v>
      </c>
      <c r="M166" s="8">
        <v>4.8</v>
      </c>
      <c r="N166" s="1">
        <v>87.899999999999991</v>
      </c>
      <c r="P166">
        <f t="shared" si="80"/>
        <v>2</v>
      </c>
      <c r="Q166">
        <f t="shared" si="81"/>
        <v>2</v>
      </c>
      <c r="R166">
        <f t="shared" si="82"/>
        <v>1</v>
      </c>
      <c r="S166">
        <f t="shared" si="83"/>
        <v>2</v>
      </c>
      <c r="T166">
        <f t="shared" si="84"/>
        <v>1</v>
      </c>
      <c r="U166">
        <f t="shared" si="85"/>
        <v>1</v>
      </c>
      <c r="V166">
        <f t="shared" si="86"/>
        <v>2</v>
      </c>
      <c r="W166">
        <f t="shared" si="79"/>
        <v>1</v>
      </c>
      <c r="X166">
        <f t="shared" si="77"/>
        <v>1</v>
      </c>
      <c r="Y166">
        <f t="shared" si="87"/>
        <v>3</v>
      </c>
      <c r="Z166">
        <f t="shared" si="88"/>
        <v>1</v>
      </c>
      <c r="AA166">
        <f t="shared" si="89"/>
        <v>4</v>
      </c>
      <c r="AB166">
        <f t="shared" si="90"/>
        <v>1.7568999999999999</v>
      </c>
      <c r="AC166">
        <f t="shared" si="91"/>
        <v>2</v>
      </c>
      <c r="AD166" t="str">
        <f t="shared" si="92"/>
        <v>Moderatly Suitable</v>
      </c>
      <c r="AE166" s="15">
        <f t="shared" si="93"/>
        <v>7.1999999999999995E-2</v>
      </c>
      <c r="AF166" t="str">
        <f t="shared" si="78"/>
        <v>Very Low</v>
      </c>
    </row>
    <row r="167" spans="1:32" x14ac:dyDescent="0.25">
      <c r="A167" t="str">
        <f>INDEX(Aquifer!A:A,MATCH(B167,Aquifer!C:C,0))</f>
        <v>maharashtra</v>
      </c>
      <c r="B167" s="19" t="s">
        <v>119</v>
      </c>
      <c r="C167" s="12">
        <v>5.3368430692558002</v>
      </c>
      <c r="D167" s="7">
        <f>INDEX(Aquifer!L:L,MATCH(B167,Aquifer!C:C,0))*100</f>
        <v>125.06265664160401</v>
      </c>
      <c r="E167" s="7">
        <v>25.2</v>
      </c>
      <c r="F167" s="7">
        <v>74.640238935650288</v>
      </c>
      <c r="G167" s="8">
        <v>98</v>
      </c>
      <c r="H167" s="8">
        <f>INDEX(Aquifer!H:H,MATCH(B167,Aquifer!C:C,0))</f>
        <v>51.77</v>
      </c>
      <c r="I167" s="8">
        <f>INDEX(surface_water_body!E:E,MATCH(B167,surface_water_body!A:A,0))</f>
        <v>1.5109061867122793</v>
      </c>
      <c r="J167" s="8">
        <f>INDEX(Aquifer!J:J,MATCH(B167,Aquifer!C:C,0))*100</f>
        <v>48.990450204638471</v>
      </c>
      <c r="K167" s="7">
        <f>(INDEX(Tariff!D:D,MATCH(Adaptation!A167,Tariff!A:A,0)))*100</f>
        <v>135</v>
      </c>
      <c r="L167" s="1">
        <v>79.320000000000007</v>
      </c>
      <c r="M167" s="8">
        <v>8.18</v>
      </c>
      <c r="N167" s="1">
        <v>71.349999999999994</v>
      </c>
      <c r="P167">
        <f t="shared" si="80"/>
        <v>4</v>
      </c>
      <c r="Q167">
        <f t="shared" si="81"/>
        <v>1</v>
      </c>
      <c r="R167">
        <f t="shared" si="82"/>
        <v>2</v>
      </c>
      <c r="S167">
        <f t="shared" si="83"/>
        <v>4</v>
      </c>
      <c r="T167">
        <f t="shared" si="84"/>
        <v>4</v>
      </c>
      <c r="U167">
        <f t="shared" si="85"/>
        <v>2</v>
      </c>
      <c r="V167">
        <f t="shared" si="86"/>
        <v>2</v>
      </c>
      <c r="W167">
        <f t="shared" si="79"/>
        <v>2</v>
      </c>
      <c r="X167">
        <f t="shared" si="77"/>
        <v>3</v>
      </c>
      <c r="Y167">
        <f t="shared" si="87"/>
        <v>4</v>
      </c>
      <c r="Z167">
        <f t="shared" si="88"/>
        <v>2</v>
      </c>
      <c r="AA167">
        <f t="shared" si="89"/>
        <v>3</v>
      </c>
      <c r="AB167">
        <f t="shared" si="90"/>
        <v>2.7641</v>
      </c>
      <c r="AC167">
        <f t="shared" si="91"/>
        <v>3</v>
      </c>
      <c r="AD167" t="str">
        <f t="shared" si="92"/>
        <v>Highly Suitable</v>
      </c>
      <c r="AE167" s="15">
        <f t="shared" si="93"/>
        <v>0.63900000000000001</v>
      </c>
      <c r="AF167" t="str">
        <f t="shared" si="78"/>
        <v>High</v>
      </c>
    </row>
    <row r="168" spans="1:32" x14ac:dyDescent="0.25">
      <c r="A168" t="str">
        <f>INDEX(Aquifer!A:A,MATCH(B168,Aquifer!C:C,0))</f>
        <v>arunachal pradesh</v>
      </c>
      <c r="B168" s="19" t="s">
        <v>679</v>
      </c>
      <c r="C168" s="26">
        <v>2.9</v>
      </c>
      <c r="D168" s="7">
        <f>INDEX(Aquifer!L:L,MATCH(B168,Aquifer!C:C,0))*100</f>
        <v>120.109225668032</v>
      </c>
      <c r="H168" s="8">
        <f>INDEX(Aquifer!H:H,MATCH(B168,Aquifer!C:C,0))</f>
        <v>0</v>
      </c>
      <c r="I168" s="8">
        <f>INDEX(surface_water_body!E:E,MATCH(B168,surface_water_body!A:A,0))</f>
        <v>5.0166232865383271E-4</v>
      </c>
      <c r="J168" s="8">
        <f>INDEX(Aquifer!J:J,MATCH(B168,Aquifer!C:C,0))*100</f>
        <v>49.160993383833542</v>
      </c>
      <c r="K168" s="7">
        <f>(INDEX(Tariff!D:D,MATCH(Adaptation!A168,Tariff!A:A,0)))*100</f>
        <v>195</v>
      </c>
      <c r="L168" s="1">
        <v>0</v>
      </c>
      <c r="M168" s="8">
        <v>6.3240214598093907</v>
      </c>
      <c r="N168" s="1"/>
      <c r="W168">
        <f t="shared" si="79"/>
        <v>1</v>
      </c>
      <c r="X168">
        <f t="shared" si="77"/>
        <v>2</v>
      </c>
      <c r="AF168" t="s">
        <v>95</v>
      </c>
    </row>
    <row r="169" spans="1:32" x14ac:dyDescent="0.25">
      <c r="A169" t="str">
        <f>INDEX(Aquifer!A:A,MATCH(B169,Aquifer!C:C,0))</f>
        <v>assam</v>
      </c>
      <c r="B169" s="19" t="s">
        <v>341</v>
      </c>
      <c r="C169" s="12">
        <v>4.1088223522494998</v>
      </c>
      <c r="D169" s="7">
        <f>INDEX(Aquifer!L:L,MATCH(B169,Aquifer!C:C,0))*100</f>
        <v>109.36550076325744</v>
      </c>
      <c r="E169" s="7">
        <v>1.2</v>
      </c>
      <c r="F169" s="7">
        <v>24.407077058049421</v>
      </c>
      <c r="G169" s="8">
        <v>5</v>
      </c>
      <c r="H169" s="8">
        <f>INDEX(Aquifer!H:H,MATCH(B169,Aquifer!C:C,0))</f>
        <v>6.71</v>
      </c>
      <c r="I169" s="8">
        <f>INDEX(surface_water_body!E:E,MATCH(B169,surface_water_body!A:A,0))</f>
        <v>0.63359357323465504</v>
      </c>
      <c r="J169" s="8">
        <f>INDEX(Aquifer!J:J,MATCH(B169,Aquifer!C:C,0))*100</f>
        <v>44.563738538893816</v>
      </c>
      <c r="K169" s="7">
        <f>(INDEX(Tariff!D:D,MATCH(Adaptation!A169,Tariff!A:A,0)))*100</f>
        <v>320</v>
      </c>
      <c r="L169" s="1">
        <v>60.260000000000005</v>
      </c>
      <c r="M169" s="8">
        <v>3.9</v>
      </c>
      <c r="N169" s="1">
        <v>85.2</v>
      </c>
      <c r="P169">
        <f t="shared" ref="P169:P232" si="94">IF(C169&lt;3.75,1,IF(C169&lt;4.5,2,IF(C169&lt;5.25,3,4)))</f>
        <v>2</v>
      </c>
      <c r="Q169">
        <f t="shared" ref="Q169:Q232" si="95">IF(D169&lt;140,1,IF(D169&lt;180,2,IF(D169&lt;220,3,4)))</f>
        <v>1</v>
      </c>
      <c r="R169">
        <f t="shared" ref="R169:R232" si="96">IF(E169&lt;25,1,IF(E169&lt;50,2,IF(E169&lt;75,3,4)))</f>
        <v>1</v>
      </c>
      <c r="S169">
        <f t="shared" ref="S169:S232" si="97">IF(F169&lt;28.5,1,IF(F169&lt;48,2,IF(F169&lt;67.5,3,4)))</f>
        <v>1</v>
      </c>
      <c r="T169">
        <f t="shared" ref="T169:T232" si="98">IF(G169&lt;25,1,IF(G169&lt;50,2,IF(G169&lt;75,3,4)))</f>
        <v>1</v>
      </c>
      <c r="U169">
        <f t="shared" ref="U169:U232" si="99">IF(H169&lt;50,1,IF(H169&lt;70,2,IF(H169&lt;100,3,4)))</f>
        <v>1</v>
      </c>
      <c r="V169">
        <f t="shared" ref="V169:V232" si="100">IF(J169&lt;25,1,IF(J169&lt;50,2,IF(J169&lt;75,3,4)))</f>
        <v>2</v>
      </c>
      <c r="W169">
        <f t="shared" si="79"/>
        <v>1</v>
      </c>
      <c r="X169">
        <f t="shared" si="77"/>
        <v>1</v>
      </c>
      <c r="Y169">
        <f t="shared" ref="Y169:Y232" si="101">IF(L169&lt;25,1,IF(L169&lt;50,2,IF(L169&lt;75,3,4)))</f>
        <v>3</v>
      </c>
      <c r="Z169">
        <f t="shared" ref="Z169:Z232" si="102">IF(M169&lt;5,1,IF(M169&lt;10,2,IF(M169&lt;20,3,4)))</f>
        <v>1</v>
      </c>
      <c r="AA169">
        <f t="shared" ref="AA169:AA232" si="103">IF(N169&lt;35,1,IF(N169&lt;60,2,IF(N169&lt;80,3,4)))</f>
        <v>4</v>
      </c>
      <c r="AB169">
        <f t="shared" ref="AB169:AB184" si="104">0.0833*P169+Q169*0.0833+R169*0.0833+S169*0.0833+T169*0.0833+W169*0.0833+U169*0.0833+V169*0.0833+X169*0.0833+Y169*0.0833+Z169*0.0909+AA169*0.0833</f>
        <v>1.5902999999999998</v>
      </c>
      <c r="AC169">
        <f t="shared" ref="AC169:AC200" si="105">IF(AB169&lt;=1.5,1,IF(AB169&lt;2.5,2,IF(AB169&lt;3.5,3,4)))</f>
        <v>2</v>
      </c>
      <c r="AD169" t="str">
        <f t="shared" ref="AD169:AD232" si="106">IF(AC169=1,"Less Suitable",IF(AC169=2,"Moderatly Suitable",IF(AC169=3,"Highly Suitable","Very Highly Suitable")))</f>
        <v>Moderatly Suitable</v>
      </c>
      <c r="AE169" s="15">
        <f t="shared" ref="AE169:AE184" si="107">_xlfn.PERCENTRANK.INC(AB:AB,AB169)</f>
        <v>0.03</v>
      </c>
      <c r="AF169" t="str">
        <f t="shared" si="78"/>
        <v>Very Low</v>
      </c>
    </row>
    <row r="170" spans="1:32" x14ac:dyDescent="0.25">
      <c r="A170" t="str">
        <f>INDEX(Aquifer!A:A,MATCH(B170,Aquifer!C:C,0))</f>
        <v>assam</v>
      </c>
      <c r="B170" s="19" t="s">
        <v>304</v>
      </c>
      <c r="C170" s="13">
        <v>4.3</v>
      </c>
      <c r="D170" s="7">
        <f>INDEX(Aquifer!L:L,MATCH(B170,Aquifer!C:C,0))*100</f>
        <v>131.50950993628462</v>
      </c>
      <c r="E170" s="7">
        <v>1.8</v>
      </c>
      <c r="F170" s="7">
        <v>33.145278131448393</v>
      </c>
      <c r="G170" s="8">
        <v>5</v>
      </c>
      <c r="H170" s="8">
        <f>INDEX(Aquifer!H:H,MATCH(B170,Aquifer!C:C,0))</f>
        <v>1.01</v>
      </c>
      <c r="I170" s="8">
        <f>INDEX(surface_water_body!E:E,MATCH(B170,surface_water_body!A:A,0))</f>
        <v>1.4726627584092652E-2</v>
      </c>
      <c r="J170" s="8">
        <f>INDEX(Aquifer!J:J,MATCH(B170,Aquifer!C:C,0))*100</f>
        <v>8.6372749590834701</v>
      </c>
      <c r="K170" s="7">
        <f>(INDEX(Tariff!D:D,MATCH(Adaptation!A170,Tariff!A:A,0)))*100</f>
        <v>0</v>
      </c>
      <c r="L170" s="1">
        <v>28.12</v>
      </c>
      <c r="M170" s="8">
        <v>3.2429850396414022</v>
      </c>
      <c r="N170" s="1">
        <v>99.43</v>
      </c>
      <c r="P170">
        <f t="shared" si="94"/>
        <v>2</v>
      </c>
      <c r="Q170">
        <f t="shared" si="95"/>
        <v>1</v>
      </c>
      <c r="R170">
        <f t="shared" si="96"/>
        <v>1</v>
      </c>
      <c r="S170">
        <f t="shared" si="97"/>
        <v>2</v>
      </c>
      <c r="T170">
        <f t="shared" si="98"/>
        <v>1</v>
      </c>
      <c r="U170">
        <f t="shared" si="99"/>
        <v>1</v>
      </c>
      <c r="V170">
        <f t="shared" si="100"/>
        <v>1</v>
      </c>
      <c r="W170">
        <f t="shared" si="79"/>
        <v>1</v>
      </c>
      <c r="X170">
        <f t="shared" si="77"/>
        <v>4</v>
      </c>
      <c r="Y170">
        <f t="shared" si="101"/>
        <v>2</v>
      </c>
      <c r="Z170">
        <f t="shared" si="102"/>
        <v>1</v>
      </c>
      <c r="AA170">
        <f t="shared" si="103"/>
        <v>4</v>
      </c>
      <c r="AB170">
        <f t="shared" si="104"/>
        <v>1.7569000000000001</v>
      </c>
      <c r="AC170">
        <f t="shared" si="105"/>
        <v>2</v>
      </c>
      <c r="AD170" t="str">
        <f t="shared" si="106"/>
        <v>Moderatly Suitable</v>
      </c>
      <c r="AE170" s="15">
        <f t="shared" si="107"/>
        <v>0.09</v>
      </c>
      <c r="AF170" t="str">
        <f t="shared" si="78"/>
        <v>Very Low</v>
      </c>
    </row>
    <row r="171" spans="1:32" x14ac:dyDescent="0.25">
      <c r="A171" t="str">
        <f>INDEX(Aquifer!A:A,MATCH(B171,Aquifer!C:C,0))</f>
        <v>nagaland</v>
      </c>
      <c r="B171" s="19" t="s">
        <v>81</v>
      </c>
      <c r="C171" s="13">
        <v>4.5</v>
      </c>
      <c r="D171" s="7">
        <f>INDEX(Aquifer!L:L,MATCH(B171,Aquifer!C:C,0))*100</f>
        <v>145.56646512959563</v>
      </c>
      <c r="E171" s="7">
        <v>47.4</v>
      </c>
      <c r="F171" s="7">
        <v>37.052624815266981</v>
      </c>
      <c r="G171" s="8">
        <v>0</v>
      </c>
      <c r="H171" s="8">
        <f>INDEX(Aquifer!H:H,MATCH(B171,Aquifer!C:C,0))</f>
        <v>5.55</v>
      </c>
      <c r="I171" s="8">
        <f>INDEX(surface_water_body!E:E,MATCH(B171,surface_water_body!A:A,0))</f>
        <v>0.13471687786352762</v>
      </c>
      <c r="J171" s="8">
        <f>INDEX(Aquifer!J:J,MATCH(B171,Aquifer!C:C,0))*100</f>
        <v>64.125492737188836</v>
      </c>
      <c r="K171" s="7">
        <f>(INDEX(Tariff!D:D,MATCH(Adaptation!A171,Tariff!A:A,0)))*100</f>
        <v>0</v>
      </c>
      <c r="L171" s="1">
        <v>4.43</v>
      </c>
      <c r="M171" s="8">
        <v>6.5</v>
      </c>
      <c r="N171" s="1">
        <v>17.47</v>
      </c>
      <c r="P171">
        <f t="shared" si="94"/>
        <v>3</v>
      </c>
      <c r="Q171">
        <f t="shared" si="95"/>
        <v>2</v>
      </c>
      <c r="R171">
        <f t="shared" si="96"/>
        <v>2</v>
      </c>
      <c r="S171">
        <f t="shared" si="97"/>
        <v>2</v>
      </c>
      <c r="T171">
        <f t="shared" si="98"/>
        <v>1</v>
      </c>
      <c r="U171">
        <f t="shared" si="99"/>
        <v>1</v>
      </c>
      <c r="V171">
        <f t="shared" si="100"/>
        <v>3</v>
      </c>
      <c r="W171">
        <f t="shared" si="79"/>
        <v>1</v>
      </c>
      <c r="X171">
        <f t="shared" si="77"/>
        <v>4</v>
      </c>
      <c r="Y171">
        <f t="shared" si="101"/>
        <v>1</v>
      </c>
      <c r="Z171">
        <f t="shared" si="102"/>
        <v>2</v>
      </c>
      <c r="AA171">
        <f t="shared" si="103"/>
        <v>1</v>
      </c>
      <c r="AB171">
        <f t="shared" si="104"/>
        <v>1.9310999999999998</v>
      </c>
      <c r="AC171">
        <f t="shared" si="105"/>
        <v>2</v>
      </c>
      <c r="AD171" t="str">
        <f t="shared" si="106"/>
        <v>Moderatly Suitable</v>
      </c>
      <c r="AE171" s="15">
        <f t="shared" si="107"/>
        <v>0.16400000000000001</v>
      </c>
      <c r="AF171" t="str">
        <f t="shared" si="78"/>
        <v>Very Low</v>
      </c>
    </row>
    <row r="172" spans="1:32" x14ac:dyDescent="0.25">
      <c r="A172" t="str">
        <f>INDEX(Aquifer!A:A,MATCH(B172,Aquifer!C:C,0))</f>
        <v>tamil nadu</v>
      </c>
      <c r="B172" s="19" t="s">
        <v>615</v>
      </c>
      <c r="C172" s="12">
        <v>5.2544362755552996</v>
      </c>
      <c r="D172" s="7">
        <f>INDEX(Aquifer!L:L,MATCH(B172,Aquifer!C:C,0))*100</f>
        <v>103.42301508724444</v>
      </c>
      <c r="E172" s="7">
        <v>37.700000000000003</v>
      </c>
      <c r="F172" s="7">
        <v>65.139567891499766</v>
      </c>
      <c r="G172" s="8">
        <v>86</v>
      </c>
      <c r="H172" s="8">
        <f>INDEX(Aquifer!H:H,MATCH(B172,Aquifer!C:C,0))</f>
        <v>114.68</v>
      </c>
      <c r="I172" s="8">
        <f>INDEX(surface_water_body!E:E,MATCH(B172,surface_water_body!A:A,0))</f>
        <v>0.17107940547415848</v>
      </c>
      <c r="J172" s="8">
        <f>INDEX(Aquifer!J:J,MATCH(B172,Aquifer!C:C,0))*100</f>
        <v>35.136213345588708</v>
      </c>
      <c r="K172" s="7">
        <f>(INDEX(Tariff!D:D,MATCH(Adaptation!A172,Tariff!A:A,0)))*100</f>
        <v>0</v>
      </c>
      <c r="L172" s="1">
        <v>85.17</v>
      </c>
      <c r="M172" s="8">
        <v>9.4</v>
      </c>
      <c r="N172" s="1">
        <v>88.019789279999998</v>
      </c>
      <c r="P172">
        <f t="shared" si="94"/>
        <v>4</v>
      </c>
      <c r="Q172">
        <f t="shared" si="95"/>
        <v>1</v>
      </c>
      <c r="R172">
        <f t="shared" si="96"/>
        <v>2</v>
      </c>
      <c r="S172">
        <f t="shared" si="97"/>
        <v>3</v>
      </c>
      <c r="T172">
        <f t="shared" si="98"/>
        <v>4</v>
      </c>
      <c r="U172">
        <f t="shared" si="99"/>
        <v>4</v>
      </c>
      <c r="V172">
        <f t="shared" si="100"/>
        <v>2</v>
      </c>
      <c r="W172">
        <f t="shared" si="79"/>
        <v>1</v>
      </c>
      <c r="X172">
        <f t="shared" si="77"/>
        <v>4</v>
      </c>
      <c r="Y172">
        <f t="shared" si="101"/>
        <v>4</v>
      </c>
      <c r="Z172">
        <f t="shared" si="102"/>
        <v>2</v>
      </c>
      <c r="AA172">
        <f t="shared" si="103"/>
        <v>4</v>
      </c>
      <c r="AB172">
        <f t="shared" si="104"/>
        <v>2.9307000000000003</v>
      </c>
      <c r="AC172">
        <f t="shared" si="105"/>
        <v>3</v>
      </c>
      <c r="AD172" t="str">
        <f t="shared" si="106"/>
        <v>Highly Suitable</v>
      </c>
      <c r="AE172" s="15">
        <f t="shared" si="107"/>
        <v>0.78200000000000003</v>
      </c>
      <c r="AF172" t="str">
        <f t="shared" si="78"/>
        <v>High</v>
      </c>
    </row>
    <row r="173" spans="1:32" x14ac:dyDescent="0.25">
      <c r="A173" t="str">
        <f>INDEX(Aquifer!A:A,MATCH(B173,Aquifer!C:C,0))</f>
        <v>madhya pradesh</v>
      </c>
      <c r="B173" s="19" t="s">
        <v>305</v>
      </c>
      <c r="C173" s="13">
        <v>5.18</v>
      </c>
      <c r="D173" s="7">
        <f>INDEX(Aquifer!L:L,MATCH(B173,Aquifer!C:C,0))*100</f>
        <v>159.3976074041143</v>
      </c>
      <c r="E173" s="7">
        <v>1.5</v>
      </c>
      <c r="F173" s="7">
        <v>65.078576471511127</v>
      </c>
      <c r="G173" s="8">
        <v>98</v>
      </c>
      <c r="H173" s="8">
        <f>INDEX(Aquifer!H:H,MATCH(B173,Aquifer!C:C,0))</f>
        <v>12.52</v>
      </c>
      <c r="I173" s="8">
        <f>INDEX(surface_water_body!E:E,MATCH(B173,surface_water_body!A:A,0))</f>
        <v>0.32326559453842774</v>
      </c>
      <c r="J173" s="8">
        <f>INDEX(Aquifer!J:J,MATCH(B173,Aquifer!C:C,0))*100</f>
        <v>55.147589396408826</v>
      </c>
      <c r="K173" s="7">
        <f>(INDEX(Tariff!D:D,MATCH(Adaptation!A173,Tariff!A:A,0)))*100</f>
        <v>465.00000000000006</v>
      </c>
      <c r="L173" s="1">
        <v>19.989999999999998</v>
      </c>
      <c r="M173" s="8">
        <v>5.35</v>
      </c>
      <c r="N173" s="1">
        <v>71.040000000000006</v>
      </c>
      <c r="P173">
        <f t="shared" si="94"/>
        <v>3</v>
      </c>
      <c r="Q173">
        <f t="shared" si="95"/>
        <v>2</v>
      </c>
      <c r="R173">
        <f t="shared" si="96"/>
        <v>1</v>
      </c>
      <c r="S173">
        <f t="shared" si="97"/>
        <v>3</v>
      </c>
      <c r="T173">
        <f t="shared" si="98"/>
        <v>4</v>
      </c>
      <c r="U173">
        <f t="shared" si="99"/>
        <v>1</v>
      </c>
      <c r="V173">
        <f t="shared" si="100"/>
        <v>3</v>
      </c>
      <c r="W173">
        <f t="shared" si="79"/>
        <v>1</v>
      </c>
      <c r="X173">
        <f t="shared" si="77"/>
        <v>1</v>
      </c>
      <c r="Y173">
        <f t="shared" si="101"/>
        <v>1</v>
      </c>
      <c r="Z173">
        <f t="shared" si="102"/>
        <v>2</v>
      </c>
      <c r="AA173">
        <f t="shared" si="103"/>
        <v>3</v>
      </c>
      <c r="AB173">
        <f t="shared" si="104"/>
        <v>2.0976999999999997</v>
      </c>
      <c r="AC173">
        <f t="shared" si="105"/>
        <v>2</v>
      </c>
      <c r="AD173" t="str">
        <f t="shared" si="106"/>
        <v>Moderatly Suitable</v>
      </c>
      <c r="AE173" s="15">
        <f t="shared" si="107"/>
        <v>0.23400000000000001</v>
      </c>
      <c r="AF173" t="str">
        <f t="shared" si="78"/>
        <v>Low</v>
      </c>
    </row>
    <row r="174" spans="1:32" x14ac:dyDescent="0.25">
      <c r="A174" t="str">
        <f>INDEX(Aquifer!A:A,MATCH(B174,Aquifer!C:C,0))</f>
        <v>daman and diu</v>
      </c>
      <c r="B174" s="19" t="s">
        <v>671</v>
      </c>
      <c r="C174" s="12">
        <v>5.5970267547811998</v>
      </c>
      <c r="D174" s="7">
        <f>INDEX(Aquifer!L:L,MATCH(B174,Aquifer!C:C,0))*100</f>
        <v>102.60000000000001</v>
      </c>
      <c r="E174" s="7">
        <v>104.9</v>
      </c>
      <c r="F174" s="7">
        <v>63.636363636363633</v>
      </c>
      <c r="G174" s="8">
        <v>99</v>
      </c>
      <c r="H174" s="8">
        <f>INDEX(Aquifer!H:H,MATCH(B174,Aquifer!C:C,0))</f>
        <v>230.02</v>
      </c>
      <c r="I174" s="8">
        <f>INDEX(surface_water_body!E:E,MATCH(B174,surface_water_body!A:A,0))</f>
        <v>0</v>
      </c>
      <c r="J174" s="8">
        <f>INDEX(Aquifer!J:J,MATCH(B174,Aquifer!C:C,0))*100</f>
        <v>74.962518740629676</v>
      </c>
      <c r="K174" s="7">
        <f>(INDEX(Tariff!D:D,MATCH(Adaptation!A174,Tariff!A:A,0)))*100</f>
        <v>285</v>
      </c>
      <c r="L174" s="1">
        <v>99.02</v>
      </c>
      <c r="M174" s="8">
        <v>5.9</v>
      </c>
      <c r="N174" s="1">
        <v>97.87</v>
      </c>
      <c r="P174">
        <f t="shared" si="94"/>
        <v>4</v>
      </c>
      <c r="Q174">
        <f t="shared" si="95"/>
        <v>1</v>
      </c>
      <c r="R174">
        <f t="shared" si="96"/>
        <v>4</v>
      </c>
      <c r="S174">
        <f t="shared" si="97"/>
        <v>3</v>
      </c>
      <c r="T174">
        <f t="shared" si="98"/>
        <v>4</v>
      </c>
      <c r="U174">
        <f t="shared" si="99"/>
        <v>4</v>
      </c>
      <c r="V174">
        <f t="shared" si="100"/>
        <v>3</v>
      </c>
      <c r="W174">
        <f t="shared" si="79"/>
        <v>1</v>
      </c>
      <c r="X174">
        <f t="shared" si="77"/>
        <v>2</v>
      </c>
      <c r="Y174">
        <f t="shared" si="101"/>
        <v>4</v>
      </c>
      <c r="Z174">
        <f t="shared" si="102"/>
        <v>2</v>
      </c>
      <c r="AA174">
        <f t="shared" si="103"/>
        <v>4</v>
      </c>
      <c r="AB174">
        <f t="shared" si="104"/>
        <v>3.0140000000000002</v>
      </c>
      <c r="AC174">
        <f t="shared" si="105"/>
        <v>3</v>
      </c>
      <c r="AD174" t="str">
        <f t="shared" si="106"/>
        <v>Highly Suitable</v>
      </c>
      <c r="AE174" s="15">
        <f t="shared" si="107"/>
        <v>0.84499999999999997</v>
      </c>
      <c r="AF174" t="str">
        <f t="shared" si="78"/>
        <v>Very High</v>
      </c>
    </row>
    <row r="175" spans="1:32" x14ac:dyDescent="0.25">
      <c r="A175" t="str">
        <f>INDEX(Aquifer!A:A,MATCH(B175,Aquifer!C:C,0))</f>
        <v>jammu and kashmir</v>
      </c>
      <c r="B175" s="19" t="s">
        <v>602</v>
      </c>
      <c r="C175" s="12">
        <v>4.2006504432477003</v>
      </c>
      <c r="D175" s="7">
        <f>INDEX(Aquifer!L:L,MATCH(B175,Aquifer!C:C,0))*100</f>
        <v>124.91161363484757</v>
      </c>
      <c r="E175" s="7">
        <v>8.6999999999999993</v>
      </c>
      <c r="F175" s="7">
        <v>31.901074194354234</v>
      </c>
      <c r="G175" s="8">
        <v>97</v>
      </c>
      <c r="H175" s="8">
        <f>INDEX(Aquifer!H:H,MATCH(B175,Aquifer!C:C,0))</f>
        <v>47.37</v>
      </c>
      <c r="I175" s="8">
        <f>INDEX(surface_water_body!E:E,MATCH(B175,surface_water_body!A:A,0))</f>
        <v>9.9694111994979326E-4</v>
      </c>
      <c r="J175" s="8">
        <f>INDEX(Aquifer!J:J,MATCH(B175,Aquifer!C:C,0))*100</f>
        <v>15.965111263758208</v>
      </c>
      <c r="K175" s="7">
        <f>(INDEX(Tariff!D:D,MATCH(Adaptation!A175,Tariff!A:A,0)))*100</f>
        <v>515</v>
      </c>
      <c r="L175" s="1">
        <v>1.87</v>
      </c>
      <c r="M175" s="8">
        <v>8.4282742955109864</v>
      </c>
      <c r="N175" s="1">
        <v>94.83</v>
      </c>
      <c r="P175">
        <f t="shared" si="94"/>
        <v>2</v>
      </c>
      <c r="Q175">
        <f t="shared" si="95"/>
        <v>1</v>
      </c>
      <c r="R175">
        <f t="shared" si="96"/>
        <v>1</v>
      </c>
      <c r="S175">
        <f t="shared" si="97"/>
        <v>2</v>
      </c>
      <c r="T175">
        <f t="shared" si="98"/>
        <v>4</v>
      </c>
      <c r="U175">
        <f t="shared" si="99"/>
        <v>1</v>
      </c>
      <c r="V175">
        <f t="shared" si="100"/>
        <v>1</v>
      </c>
      <c r="W175">
        <f t="shared" si="79"/>
        <v>1</v>
      </c>
      <c r="X175">
        <f t="shared" si="77"/>
        <v>1</v>
      </c>
      <c r="Y175">
        <f t="shared" si="101"/>
        <v>1</v>
      </c>
      <c r="Z175">
        <f t="shared" si="102"/>
        <v>2</v>
      </c>
      <c r="AA175">
        <f t="shared" si="103"/>
        <v>4</v>
      </c>
      <c r="AB175">
        <f t="shared" si="104"/>
        <v>1.7644999999999997</v>
      </c>
      <c r="AC175">
        <f t="shared" si="105"/>
        <v>2</v>
      </c>
      <c r="AD175" t="str">
        <f t="shared" si="106"/>
        <v>Moderatly Suitable</v>
      </c>
      <c r="AE175" s="15">
        <f t="shared" si="107"/>
        <v>9.6000000000000002E-2</v>
      </c>
      <c r="AF175" t="str">
        <f t="shared" si="78"/>
        <v>Very Low</v>
      </c>
    </row>
    <row r="176" spans="1:32" x14ac:dyDescent="0.25">
      <c r="A176" t="str">
        <f>INDEX(Aquifer!A:A,MATCH(B176,Aquifer!C:C,0))</f>
        <v>jharkhand</v>
      </c>
      <c r="B176" s="19" t="s">
        <v>306</v>
      </c>
      <c r="C176" s="12">
        <v>4.8257714699990002</v>
      </c>
      <c r="D176" s="7">
        <f>INDEX(Aquifer!L:L,MATCH(B176,Aquifer!C:C,0))*100</f>
        <v>153.04606240713224</v>
      </c>
      <c r="E176" s="7">
        <v>10.6</v>
      </c>
      <c r="F176" s="7">
        <v>34.308979489044965</v>
      </c>
      <c r="G176" s="8">
        <v>0</v>
      </c>
      <c r="H176" s="8">
        <f>INDEX(Aquifer!H:H,MATCH(B176,Aquifer!C:C,0))</f>
        <v>24.61</v>
      </c>
      <c r="I176" s="8">
        <f>INDEX(surface_water_body!E:E,MATCH(B176,surface_water_body!A:A,0))</f>
        <v>1.3564877043978332</v>
      </c>
      <c r="J176" s="8">
        <f>INDEX(Aquifer!J:J,MATCH(B176,Aquifer!C:C,0))*100</f>
        <v>14.083115465812678</v>
      </c>
      <c r="K176" s="7">
        <f>(INDEX(Tariff!D:D,MATCH(Adaptation!A176,Tariff!A:A,0)))*100</f>
        <v>0</v>
      </c>
      <c r="L176" s="1">
        <v>41.68</v>
      </c>
      <c r="M176" s="8">
        <v>5.9</v>
      </c>
      <c r="N176" s="1">
        <v>70.05</v>
      </c>
      <c r="P176">
        <f t="shared" si="94"/>
        <v>3</v>
      </c>
      <c r="Q176">
        <f t="shared" si="95"/>
        <v>2</v>
      </c>
      <c r="R176">
        <f t="shared" si="96"/>
        <v>1</v>
      </c>
      <c r="S176">
        <f t="shared" si="97"/>
        <v>2</v>
      </c>
      <c r="T176">
        <f t="shared" si="98"/>
        <v>1</v>
      </c>
      <c r="U176">
        <f t="shared" si="99"/>
        <v>1</v>
      </c>
      <c r="V176">
        <f t="shared" si="100"/>
        <v>1</v>
      </c>
      <c r="W176">
        <f t="shared" si="79"/>
        <v>2</v>
      </c>
      <c r="X176">
        <f t="shared" si="77"/>
        <v>4</v>
      </c>
      <c r="Y176">
        <f t="shared" si="101"/>
        <v>2</v>
      </c>
      <c r="Z176">
        <f t="shared" si="102"/>
        <v>2</v>
      </c>
      <c r="AA176">
        <f t="shared" si="103"/>
        <v>3</v>
      </c>
      <c r="AB176">
        <f t="shared" si="104"/>
        <v>2.0144000000000002</v>
      </c>
      <c r="AC176">
        <f t="shared" si="105"/>
        <v>2</v>
      </c>
      <c r="AD176" t="str">
        <f t="shared" si="106"/>
        <v>Moderatly Suitable</v>
      </c>
      <c r="AE176" s="15">
        <f t="shared" si="107"/>
        <v>0.20499999999999999</v>
      </c>
      <c r="AF176" t="str">
        <f t="shared" si="78"/>
        <v>Low</v>
      </c>
    </row>
    <row r="177" spans="1:32" x14ac:dyDescent="0.25">
      <c r="A177" t="str">
        <f>INDEX(Aquifer!A:A,MATCH(B177,Aquifer!C:C,0))</f>
        <v>rajasthan</v>
      </c>
      <c r="B177" s="19" t="s">
        <v>509</v>
      </c>
      <c r="C177" s="12">
        <v>5.4921321494587998</v>
      </c>
      <c r="D177" s="7">
        <f>INDEX(Aquifer!L:L,MATCH(B177,Aquifer!C:C,0))*100</f>
        <v>156.17788679930953</v>
      </c>
      <c r="E177" s="7">
        <v>25</v>
      </c>
      <c r="F177" s="7">
        <v>78.217239622123785</v>
      </c>
      <c r="G177" s="8">
        <v>91</v>
      </c>
      <c r="H177" s="8">
        <f>INDEX(Aquifer!H:H,MATCH(B177,Aquifer!C:C,0))</f>
        <v>59.85</v>
      </c>
      <c r="I177" s="8">
        <f>INDEX(surface_water_body!E:E,MATCH(B177,surface_water_body!A:A,0))</f>
        <v>7.8199179685193604E-2</v>
      </c>
      <c r="J177" s="8">
        <f>INDEX(Aquifer!J:J,MATCH(B177,Aquifer!C:C,0))*100</f>
        <v>34.24757696915011</v>
      </c>
      <c r="K177" s="7">
        <f>(INDEX(Tariff!D:D,MATCH(Adaptation!A177,Tariff!A:A,0)))*100</f>
        <v>135</v>
      </c>
      <c r="L177" s="1">
        <v>54.72</v>
      </c>
      <c r="M177" s="8">
        <v>6.75</v>
      </c>
      <c r="N177" s="1">
        <v>86.534250319999998</v>
      </c>
      <c r="P177">
        <f t="shared" si="94"/>
        <v>4</v>
      </c>
      <c r="Q177">
        <f t="shared" si="95"/>
        <v>2</v>
      </c>
      <c r="R177">
        <f t="shared" si="96"/>
        <v>2</v>
      </c>
      <c r="S177">
        <f t="shared" si="97"/>
        <v>4</v>
      </c>
      <c r="T177">
        <f t="shared" si="98"/>
        <v>4</v>
      </c>
      <c r="U177">
        <f t="shared" si="99"/>
        <v>2</v>
      </c>
      <c r="V177">
        <f t="shared" si="100"/>
        <v>2</v>
      </c>
      <c r="W177">
        <f t="shared" si="79"/>
        <v>1</v>
      </c>
      <c r="X177">
        <f t="shared" si="77"/>
        <v>3</v>
      </c>
      <c r="Y177">
        <f t="shared" si="101"/>
        <v>3</v>
      </c>
      <c r="Z177">
        <f t="shared" si="102"/>
        <v>2</v>
      </c>
      <c r="AA177">
        <f t="shared" si="103"/>
        <v>4</v>
      </c>
      <c r="AB177">
        <f t="shared" si="104"/>
        <v>2.7641000000000004</v>
      </c>
      <c r="AC177">
        <f t="shared" si="105"/>
        <v>3</v>
      </c>
      <c r="AD177" t="str">
        <f t="shared" si="106"/>
        <v>Highly Suitable</v>
      </c>
      <c r="AE177" s="15">
        <f t="shared" si="107"/>
        <v>0.67300000000000004</v>
      </c>
      <c r="AF177" t="str">
        <f t="shared" si="78"/>
        <v>High</v>
      </c>
    </row>
    <row r="178" spans="1:32" x14ac:dyDescent="0.25">
      <c r="A178" t="str">
        <f>INDEX(Aquifer!A:A,MATCH(B178,Aquifer!C:C,0))</f>
        <v>chhattisgarh</v>
      </c>
      <c r="B178" s="19" t="s">
        <v>443</v>
      </c>
      <c r="C178" s="12">
        <v>5.2235710166886999</v>
      </c>
      <c r="D178" s="7">
        <f>INDEX(Aquifer!L:L,MATCH(B178,Aquifer!C:C,0))*100</f>
        <v>140.01170778971732</v>
      </c>
      <c r="E178" s="7">
        <v>69.900000000000006</v>
      </c>
      <c r="F178" s="7">
        <v>48.886419107391916</v>
      </c>
      <c r="G178" s="8">
        <v>100</v>
      </c>
      <c r="H178" s="8">
        <f>INDEX(Aquifer!H:H,MATCH(B178,Aquifer!C:C,0))</f>
        <v>76.19</v>
      </c>
      <c r="I178" s="8">
        <f>INDEX(surface_water_body!E:E,MATCH(B178,surface_water_body!A:A,0))</f>
        <v>0.83251780135537912</v>
      </c>
      <c r="J178" s="8">
        <f>INDEX(Aquifer!J:J,MATCH(B178,Aquifer!C:C,0))*100</f>
        <v>64.060189914611698</v>
      </c>
      <c r="K178" s="7">
        <f>(INDEX(Tariff!D:D,MATCH(Adaptation!A178,Tariff!A:A,0)))*100</f>
        <v>0</v>
      </c>
      <c r="L178" s="1">
        <v>27.060000000000002</v>
      </c>
      <c r="M178" s="8">
        <v>7.4</v>
      </c>
      <c r="N178" s="1">
        <v>86.72999999999999</v>
      </c>
      <c r="P178">
        <f t="shared" si="94"/>
        <v>3</v>
      </c>
      <c r="Q178">
        <f t="shared" si="95"/>
        <v>2</v>
      </c>
      <c r="R178">
        <f t="shared" si="96"/>
        <v>3</v>
      </c>
      <c r="S178">
        <f t="shared" si="97"/>
        <v>3</v>
      </c>
      <c r="T178">
        <f t="shared" si="98"/>
        <v>4</v>
      </c>
      <c r="U178">
        <f t="shared" si="99"/>
        <v>3</v>
      </c>
      <c r="V178">
        <f t="shared" si="100"/>
        <v>3</v>
      </c>
      <c r="W178">
        <f t="shared" si="79"/>
        <v>1</v>
      </c>
      <c r="X178">
        <f t="shared" si="77"/>
        <v>4</v>
      </c>
      <c r="Y178">
        <f t="shared" si="101"/>
        <v>2</v>
      </c>
      <c r="Z178">
        <f t="shared" si="102"/>
        <v>2</v>
      </c>
      <c r="AA178">
        <f t="shared" si="103"/>
        <v>4</v>
      </c>
      <c r="AB178">
        <f t="shared" si="104"/>
        <v>2.8473999999999999</v>
      </c>
      <c r="AC178">
        <f t="shared" si="105"/>
        <v>3</v>
      </c>
      <c r="AD178" t="str">
        <f t="shared" si="106"/>
        <v>Highly Suitable</v>
      </c>
      <c r="AE178" s="15">
        <f t="shared" si="107"/>
        <v>0.70199999999999996</v>
      </c>
      <c r="AF178" t="str">
        <f t="shared" si="78"/>
        <v>High</v>
      </c>
    </row>
    <row r="179" spans="1:32" x14ac:dyDescent="0.25">
      <c r="A179" t="str">
        <f>INDEX(Aquifer!A:A,MATCH(B179,Aquifer!C:C,0))</f>
        <v>meghalaya</v>
      </c>
      <c r="B179" s="19" t="s">
        <v>307</v>
      </c>
      <c r="C179" s="12">
        <v>4.3666129501055</v>
      </c>
      <c r="D179" s="7">
        <f>INDEX(Aquifer!L:L,MATCH(B179,Aquifer!C:C,0))*100</f>
        <v>110.47069271758436</v>
      </c>
      <c r="E179" s="7">
        <v>36.1</v>
      </c>
      <c r="F179" s="7">
        <v>28.759477184985343</v>
      </c>
      <c r="G179" s="8">
        <v>0</v>
      </c>
      <c r="H179" s="8">
        <f>INDEX(Aquifer!H:H,MATCH(B179,Aquifer!C:C,0))</f>
        <v>4.1100000000000003</v>
      </c>
      <c r="I179" s="8">
        <f>INDEX(surface_water_body!E:E,MATCH(B179,surface_water_body!A:A,0))</f>
        <v>9.8112534273944702E-2</v>
      </c>
      <c r="J179" s="8">
        <f>INDEX(Aquifer!J:J,MATCH(B179,Aquifer!C:C,0))*100</f>
        <v>15.629771522167623</v>
      </c>
      <c r="K179" s="7">
        <f>(INDEX(Tariff!D:D,MATCH(Adaptation!A179,Tariff!A:A,0)))*100</f>
        <v>30</v>
      </c>
      <c r="L179" s="1">
        <v>0.73</v>
      </c>
      <c r="M179" s="8">
        <v>3.43</v>
      </c>
      <c r="N179" s="1">
        <v>84.41</v>
      </c>
      <c r="P179">
        <f t="shared" si="94"/>
        <v>2</v>
      </c>
      <c r="Q179">
        <f t="shared" si="95"/>
        <v>1</v>
      </c>
      <c r="R179">
        <f t="shared" si="96"/>
        <v>2</v>
      </c>
      <c r="S179">
        <f t="shared" si="97"/>
        <v>2</v>
      </c>
      <c r="T179">
        <f t="shared" si="98"/>
        <v>1</v>
      </c>
      <c r="U179">
        <f t="shared" si="99"/>
        <v>1</v>
      </c>
      <c r="V179">
        <f t="shared" si="100"/>
        <v>1</v>
      </c>
      <c r="W179">
        <f t="shared" si="79"/>
        <v>1</v>
      </c>
      <c r="X179">
        <f t="shared" si="77"/>
        <v>4</v>
      </c>
      <c r="Y179">
        <f t="shared" si="101"/>
        <v>1</v>
      </c>
      <c r="Z179">
        <f t="shared" si="102"/>
        <v>1</v>
      </c>
      <c r="AA179">
        <f t="shared" si="103"/>
        <v>4</v>
      </c>
      <c r="AB179">
        <f t="shared" si="104"/>
        <v>1.7568999999999999</v>
      </c>
      <c r="AC179">
        <f t="shared" si="105"/>
        <v>2</v>
      </c>
      <c r="AD179" t="str">
        <f t="shared" si="106"/>
        <v>Moderatly Suitable</v>
      </c>
      <c r="AE179" s="15">
        <f t="shared" si="107"/>
        <v>7.1999999999999995E-2</v>
      </c>
      <c r="AF179" t="str">
        <f t="shared" si="78"/>
        <v>Very Low</v>
      </c>
    </row>
    <row r="180" spans="1:32" x14ac:dyDescent="0.25">
      <c r="A180" t="str">
        <f>INDEX(Aquifer!A:A,MATCH(B180,Aquifer!C:C,0))</f>
        <v>andhra pradesh</v>
      </c>
      <c r="B180" s="19" t="s">
        <v>370</v>
      </c>
      <c r="C180" s="12">
        <v>5.0749268518118003</v>
      </c>
      <c r="D180" s="7">
        <f>INDEX(Aquifer!L:L,MATCH(B180,Aquifer!C:C,0))*100</f>
        <v>157.20417828576089</v>
      </c>
      <c r="E180" s="7">
        <v>74</v>
      </c>
      <c r="F180" s="7">
        <v>62.359858582421111</v>
      </c>
      <c r="G180" s="8">
        <v>96</v>
      </c>
      <c r="H180" s="8">
        <f>INDEX(Aquifer!H:H,MATCH(B180,Aquifer!C:C,0))</f>
        <v>29.69</v>
      </c>
      <c r="I180" s="8">
        <f>INDEX(surface_water_body!E:E,MATCH(B180,surface_water_body!A:A,0))</f>
        <v>3.1806995455864748</v>
      </c>
      <c r="J180" s="8">
        <f>INDEX(Aquifer!J:J,MATCH(B180,Aquifer!C:C,0))*100</f>
        <v>31.079841366164978</v>
      </c>
      <c r="K180" s="7">
        <f>(INDEX(Tariff!D:D,MATCH(Adaptation!A180,Tariff!A:A,0)))*100</f>
        <v>0</v>
      </c>
      <c r="L180" s="1">
        <v>24.66</v>
      </c>
      <c r="M180" s="8">
        <v>5.4</v>
      </c>
      <c r="N180" s="1">
        <v>94.9</v>
      </c>
      <c r="P180">
        <f t="shared" si="94"/>
        <v>3</v>
      </c>
      <c r="Q180">
        <f t="shared" si="95"/>
        <v>2</v>
      </c>
      <c r="R180">
        <f t="shared" si="96"/>
        <v>3</v>
      </c>
      <c r="S180">
        <f t="shared" si="97"/>
        <v>3</v>
      </c>
      <c r="T180">
        <f t="shared" si="98"/>
        <v>4</v>
      </c>
      <c r="U180">
        <f t="shared" si="99"/>
        <v>1</v>
      </c>
      <c r="V180">
        <f t="shared" si="100"/>
        <v>2</v>
      </c>
      <c r="W180">
        <f t="shared" si="79"/>
        <v>3</v>
      </c>
      <c r="X180">
        <f t="shared" si="77"/>
        <v>4</v>
      </c>
      <c r="Y180">
        <f t="shared" si="101"/>
        <v>1</v>
      </c>
      <c r="Z180">
        <f t="shared" si="102"/>
        <v>2</v>
      </c>
      <c r="AA180">
        <f t="shared" si="103"/>
        <v>4</v>
      </c>
      <c r="AB180">
        <f t="shared" si="104"/>
        <v>2.6808000000000001</v>
      </c>
      <c r="AC180">
        <f t="shared" si="105"/>
        <v>3</v>
      </c>
      <c r="AD180" t="str">
        <f t="shared" si="106"/>
        <v>Highly Suitable</v>
      </c>
      <c r="AE180" s="15">
        <f t="shared" si="107"/>
        <v>0.57599999999999996</v>
      </c>
      <c r="AF180" t="str">
        <f t="shared" si="78"/>
        <v>Moderate</v>
      </c>
    </row>
    <row r="181" spans="1:32" x14ac:dyDescent="0.25">
      <c r="A181" t="str">
        <f>INDEX(Aquifer!A:A,MATCH(B181,Aquifer!C:C,0))</f>
        <v>haryana</v>
      </c>
      <c r="B181" s="19" t="s">
        <v>212</v>
      </c>
      <c r="C181" s="12">
        <v>4.783941748418</v>
      </c>
      <c r="D181" s="7">
        <f>INDEX(Aquifer!L:L,MATCH(B181,Aquifer!C:C,0))*100</f>
        <v>199.18031151155947</v>
      </c>
      <c r="E181" s="7">
        <v>100</v>
      </c>
      <c r="F181" s="7">
        <v>74.987518721917127</v>
      </c>
      <c r="G181" s="8">
        <v>95</v>
      </c>
      <c r="H181" s="8">
        <f>INDEX(Aquifer!H:H,MATCH(B181,Aquifer!C:C,0))</f>
        <v>172.93</v>
      </c>
      <c r="I181" s="8">
        <f>INDEX(surface_water_body!E:E,MATCH(B181,surface_water_body!A:A,0))</f>
        <v>7.4116596883224153E-2</v>
      </c>
      <c r="J181" s="8">
        <f>INDEX(Aquifer!J:J,MATCH(B181,Aquifer!C:C,0))*100</f>
        <v>81.397435949498686</v>
      </c>
      <c r="K181" s="7">
        <f>(INDEX(Tariff!D:D,MATCH(Adaptation!A306,Tariff!A:A,0)))*100</f>
        <v>0</v>
      </c>
      <c r="L181" s="1">
        <v>85.67</v>
      </c>
      <c r="M181" s="8">
        <v>20.7</v>
      </c>
      <c r="N181" s="1">
        <v>65.11</v>
      </c>
      <c r="P181">
        <f t="shared" si="94"/>
        <v>3</v>
      </c>
      <c r="Q181">
        <f t="shared" si="95"/>
        <v>3</v>
      </c>
      <c r="R181">
        <f t="shared" si="96"/>
        <v>4</v>
      </c>
      <c r="S181">
        <f t="shared" si="97"/>
        <v>4</v>
      </c>
      <c r="T181">
        <f t="shared" si="98"/>
        <v>4</v>
      </c>
      <c r="U181">
        <f t="shared" si="99"/>
        <v>4</v>
      </c>
      <c r="V181">
        <f t="shared" si="100"/>
        <v>4</v>
      </c>
      <c r="W181">
        <f t="shared" si="79"/>
        <v>1</v>
      </c>
      <c r="X181">
        <f t="shared" si="77"/>
        <v>4</v>
      </c>
      <c r="Y181">
        <f t="shared" si="101"/>
        <v>4</v>
      </c>
      <c r="Z181">
        <f t="shared" si="102"/>
        <v>4</v>
      </c>
      <c r="AA181">
        <f t="shared" si="103"/>
        <v>3</v>
      </c>
      <c r="AB181">
        <f t="shared" si="104"/>
        <v>3.5289999999999999</v>
      </c>
      <c r="AC181">
        <f t="shared" si="105"/>
        <v>4</v>
      </c>
      <c r="AD181" t="str">
        <f t="shared" si="106"/>
        <v>Very Highly Suitable</v>
      </c>
      <c r="AE181" s="15">
        <f t="shared" si="107"/>
        <v>0.996</v>
      </c>
      <c r="AF181" t="str">
        <f t="shared" si="78"/>
        <v>Very High</v>
      </c>
    </row>
    <row r="182" spans="1:32" x14ac:dyDescent="0.25">
      <c r="A182" t="str">
        <f>INDEX(Aquifer!A:A,MATCH(B182,Aquifer!C:C,0))</f>
        <v>meghalaya</v>
      </c>
      <c r="B182" s="19" t="s">
        <v>33</v>
      </c>
      <c r="C182" s="12">
        <v>4.3096865774827</v>
      </c>
      <c r="D182" s="7">
        <f>INDEX(Aquifer!L:L,MATCH(B182,Aquifer!C:C,0))*100</f>
        <v>131.87731515780115</v>
      </c>
      <c r="E182" s="7">
        <v>26.8</v>
      </c>
      <c r="F182" s="7">
        <v>30.330196203541231</v>
      </c>
      <c r="G182" s="8">
        <v>0</v>
      </c>
      <c r="H182" s="8">
        <f>INDEX(Aquifer!H:H,MATCH(B182,Aquifer!C:C,0))</f>
        <v>2.84</v>
      </c>
      <c r="I182" s="8">
        <f>INDEX(surface_water_body!E:E,MATCH(B182,surface_water_body!A:A,0))</f>
        <v>1.0059579594055992</v>
      </c>
      <c r="J182" s="8">
        <f>INDEX(Aquifer!J:J,MATCH(B182,Aquifer!C:C,0))*100</f>
        <v>12.448768034942875</v>
      </c>
      <c r="K182" s="7">
        <f>(INDEX(Tariff!D:D,MATCH(Adaptation!A182,Tariff!A:A,0)))*100</f>
        <v>155</v>
      </c>
      <c r="L182" s="1">
        <v>0.12</v>
      </c>
      <c r="M182" s="8">
        <v>1.21</v>
      </c>
      <c r="N182" s="1">
        <v>81.23</v>
      </c>
      <c r="P182">
        <f t="shared" si="94"/>
        <v>2</v>
      </c>
      <c r="Q182">
        <f t="shared" si="95"/>
        <v>1</v>
      </c>
      <c r="R182">
        <f t="shared" si="96"/>
        <v>2</v>
      </c>
      <c r="S182">
        <f t="shared" si="97"/>
        <v>2</v>
      </c>
      <c r="T182">
        <f t="shared" si="98"/>
        <v>1</v>
      </c>
      <c r="U182">
        <f t="shared" si="99"/>
        <v>1</v>
      </c>
      <c r="V182">
        <f t="shared" si="100"/>
        <v>1</v>
      </c>
      <c r="W182">
        <f t="shared" si="79"/>
        <v>2</v>
      </c>
      <c r="X182">
        <f t="shared" si="77"/>
        <v>2</v>
      </c>
      <c r="Y182">
        <f t="shared" si="101"/>
        <v>1</v>
      </c>
      <c r="Z182">
        <f t="shared" si="102"/>
        <v>1</v>
      </c>
      <c r="AA182">
        <f t="shared" si="103"/>
        <v>4</v>
      </c>
      <c r="AB182">
        <f t="shared" si="104"/>
        <v>1.6736</v>
      </c>
      <c r="AC182">
        <f t="shared" si="105"/>
        <v>2</v>
      </c>
      <c r="AD182" t="str">
        <f t="shared" si="106"/>
        <v>Moderatly Suitable</v>
      </c>
      <c r="AE182" s="15">
        <f t="shared" si="107"/>
        <v>4.5999999999999999E-2</v>
      </c>
      <c r="AF182" t="str">
        <f t="shared" si="78"/>
        <v>Very Low</v>
      </c>
    </row>
    <row r="183" spans="1:32" x14ac:dyDescent="0.25">
      <c r="A183" t="str">
        <f>INDEX(Aquifer!A:A,MATCH(B183,Aquifer!C:C,0))</f>
        <v>madhya pradesh</v>
      </c>
      <c r="B183" s="19" t="s">
        <v>141</v>
      </c>
      <c r="C183" s="12">
        <v>5.2618626125935997</v>
      </c>
      <c r="D183" s="7">
        <f>INDEX(Aquifer!L:L,MATCH(B183,Aquifer!C:C,0))*100</f>
        <v>186.21057400101927</v>
      </c>
      <c r="E183" s="7">
        <v>44</v>
      </c>
      <c r="F183" s="7">
        <v>74.642073067757494</v>
      </c>
      <c r="G183" s="8">
        <v>84</v>
      </c>
      <c r="H183" s="8">
        <f>INDEX(Aquifer!H:H,MATCH(B183,Aquifer!C:C,0))</f>
        <v>41.48</v>
      </c>
      <c r="I183" s="8">
        <f>INDEX(surface_water_body!E:E,MATCH(B183,surface_water_body!A:A,0))</f>
        <v>0</v>
      </c>
      <c r="J183" s="8">
        <f>INDEX(Aquifer!J:J,MATCH(B183,Aquifer!C:C,0))*100</f>
        <v>40.983424787523724</v>
      </c>
      <c r="K183" s="7">
        <f>(INDEX(Tariff!D:D,MATCH(Adaptation!A183,Tariff!A:A,0)))*100</f>
        <v>0</v>
      </c>
      <c r="L183" s="1">
        <v>79.42</v>
      </c>
      <c r="M183" s="8">
        <v>7.9</v>
      </c>
      <c r="N183" s="1">
        <v>67.22</v>
      </c>
      <c r="P183">
        <f t="shared" si="94"/>
        <v>4</v>
      </c>
      <c r="Q183">
        <f t="shared" si="95"/>
        <v>3</v>
      </c>
      <c r="R183">
        <f t="shared" si="96"/>
        <v>2</v>
      </c>
      <c r="S183">
        <f t="shared" si="97"/>
        <v>4</v>
      </c>
      <c r="T183">
        <f t="shared" si="98"/>
        <v>4</v>
      </c>
      <c r="U183">
        <f t="shared" si="99"/>
        <v>1</v>
      </c>
      <c r="V183">
        <f t="shared" si="100"/>
        <v>2</v>
      </c>
      <c r="W183">
        <f t="shared" si="79"/>
        <v>1</v>
      </c>
      <c r="X183">
        <f t="shared" si="77"/>
        <v>4</v>
      </c>
      <c r="Y183">
        <f t="shared" si="101"/>
        <v>4</v>
      </c>
      <c r="Z183">
        <f t="shared" si="102"/>
        <v>2</v>
      </c>
      <c r="AA183">
        <f t="shared" si="103"/>
        <v>3</v>
      </c>
      <c r="AB183">
        <f t="shared" si="104"/>
        <v>2.8474000000000004</v>
      </c>
      <c r="AC183">
        <f t="shared" si="105"/>
        <v>3</v>
      </c>
      <c r="AD183" t="str">
        <f t="shared" si="106"/>
        <v>Highly Suitable</v>
      </c>
      <c r="AE183" s="15">
        <f t="shared" si="107"/>
        <v>0.72199999999999998</v>
      </c>
      <c r="AF183" t="str">
        <f t="shared" si="78"/>
        <v>High</v>
      </c>
    </row>
    <row r="184" spans="1:32" x14ac:dyDescent="0.25">
      <c r="A184" t="str">
        <f>INDEX(Aquifer!A:A,MATCH(B184,Aquifer!C:C,0))</f>
        <v>arunachal pradesh</v>
      </c>
      <c r="B184" s="19" t="s">
        <v>130</v>
      </c>
      <c r="C184" s="12">
        <v>3.4844281865786999</v>
      </c>
      <c r="D184" s="7">
        <f>INDEX(Aquifer!L:L,MATCH(B184,Aquifer!C:C,0))*100</f>
        <v>162.39775508985613</v>
      </c>
      <c r="E184" s="7">
        <v>16</v>
      </c>
      <c r="F184" s="7">
        <v>13.015661639116463</v>
      </c>
      <c r="G184" s="8">
        <v>0</v>
      </c>
      <c r="H184" s="8">
        <f>INDEX(Aquifer!H:H,MATCH(B184,Aquifer!C:C,0))</f>
        <v>0.32</v>
      </c>
      <c r="I184" s="8">
        <f>INDEX(surface_water_body!E:E,MATCH(B184,surface_water_body!A:A,0))</f>
        <v>3.4496939904187047E-3</v>
      </c>
      <c r="J184" s="8">
        <f>INDEX(Aquifer!J:J,MATCH(B184,Aquifer!C:C,0))*100</f>
        <v>58.832414204924653</v>
      </c>
      <c r="K184" s="7">
        <f>(INDEX(Tariff!D:D,MATCH(Adaptation!A184,Tariff!A:A,0)))*100</f>
        <v>175</v>
      </c>
      <c r="L184" s="1">
        <v>0.72</v>
      </c>
      <c r="M184" s="8">
        <v>8.8000000000000007</v>
      </c>
      <c r="N184" s="1">
        <v>16.22</v>
      </c>
      <c r="P184">
        <f t="shared" si="94"/>
        <v>1</v>
      </c>
      <c r="Q184">
        <f t="shared" si="95"/>
        <v>2</v>
      </c>
      <c r="R184">
        <f t="shared" si="96"/>
        <v>1</v>
      </c>
      <c r="S184">
        <f t="shared" si="97"/>
        <v>1</v>
      </c>
      <c r="T184">
        <f t="shared" si="98"/>
        <v>1</v>
      </c>
      <c r="U184">
        <f t="shared" si="99"/>
        <v>1</v>
      </c>
      <c r="V184">
        <f t="shared" si="100"/>
        <v>3</v>
      </c>
      <c r="W184">
        <f t="shared" si="79"/>
        <v>1</v>
      </c>
      <c r="X184">
        <f t="shared" si="77"/>
        <v>2</v>
      </c>
      <c r="Y184">
        <f t="shared" si="101"/>
        <v>1</v>
      </c>
      <c r="Z184">
        <f t="shared" si="102"/>
        <v>2</v>
      </c>
      <c r="AA184">
        <f t="shared" si="103"/>
        <v>1</v>
      </c>
      <c r="AB184">
        <f t="shared" si="104"/>
        <v>1.4312999999999998</v>
      </c>
      <c r="AC184">
        <f t="shared" si="105"/>
        <v>1</v>
      </c>
      <c r="AD184" t="str">
        <f t="shared" si="106"/>
        <v>Less Suitable</v>
      </c>
      <c r="AE184" s="15">
        <f t="shared" si="107"/>
        <v>1.9E-2</v>
      </c>
      <c r="AF184" t="str">
        <f t="shared" si="78"/>
        <v>Very Low</v>
      </c>
    </row>
    <row r="185" spans="1:32" x14ac:dyDescent="0.25">
      <c r="A185" t="str">
        <f>INDEX(Aquifer!A:A,MATCH(B185,Aquifer!C:C,0))</f>
        <v>sikkim</v>
      </c>
      <c r="B185" s="19" t="s">
        <v>185</v>
      </c>
      <c r="C185" s="12">
        <v>3.8595433019498002</v>
      </c>
      <c r="D185" s="7" t="e">
        <f>INDEX(Aquifer!L:L,MATCH(B185,Aquifer!C:C,0))*100</f>
        <v>#N/A</v>
      </c>
      <c r="E185" s="7">
        <v>15.4</v>
      </c>
      <c r="F185" s="7">
        <v>16.61726565394591</v>
      </c>
      <c r="G185" s="8">
        <v>18</v>
      </c>
      <c r="H185" s="8">
        <f>INDEX(Aquifer!H:H,MATCH(B185,Aquifer!C:C,0))</f>
        <v>4.38</v>
      </c>
      <c r="I185" s="8">
        <f>INDEX(surface_water_body!E:E,MATCH(B185,surface_water_body!A:A,0))</f>
        <v>1.02383321209866E-2</v>
      </c>
      <c r="J185" s="8" t="e">
        <f>INDEX(Aquifer!J:J,MATCH(B185,Aquifer!C:C,0))*100</f>
        <v>#N/A</v>
      </c>
      <c r="K185" s="7">
        <f>(INDEX(Tariff!D:D,MATCH(Adaptation!A185,Tariff!A:A,0)))*100</f>
        <v>300</v>
      </c>
      <c r="L185" s="1">
        <v>0.02</v>
      </c>
      <c r="M185" s="8">
        <v>5.6670042280627806</v>
      </c>
      <c r="N185" s="1">
        <v>82.057374929999995</v>
      </c>
      <c r="P185">
        <f t="shared" si="94"/>
        <v>2</v>
      </c>
      <c r="Q185" t="e">
        <f t="shared" si="95"/>
        <v>#N/A</v>
      </c>
      <c r="R185">
        <f t="shared" si="96"/>
        <v>1</v>
      </c>
      <c r="S185">
        <f t="shared" si="97"/>
        <v>1</v>
      </c>
      <c r="T185">
        <f t="shared" si="98"/>
        <v>1</v>
      </c>
      <c r="U185">
        <f t="shared" si="99"/>
        <v>1</v>
      </c>
      <c r="V185" t="e">
        <f t="shared" si="100"/>
        <v>#N/A</v>
      </c>
      <c r="W185">
        <f t="shared" si="79"/>
        <v>1</v>
      </c>
      <c r="X185">
        <f t="shared" si="77"/>
        <v>1</v>
      </c>
      <c r="Y185">
        <f t="shared" si="101"/>
        <v>1</v>
      </c>
      <c r="Z185">
        <f t="shared" si="102"/>
        <v>2</v>
      </c>
      <c r="AA185">
        <f t="shared" si="103"/>
        <v>4</v>
      </c>
      <c r="AC185">
        <f t="shared" si="105"/>
        <v>1</v>
      </c>
      <c r="AD185" t="str">
        <f t="shared" si="106"/>
        <v>Less Suitable</v>
      </c>
      <c r="AF185" t="s">
        <v>95</v>
      </c>
    </row>
    <row r="186" spans="1:32" x14ac:dyDescent="0.25">
      <c r="A186" t="str">
        <f>INDEX(Aquifer!A:A,MATCH(B186,Aquifer!C:C,0))</f>
        <v>kerala</v>
      </c>
      <c r="B186" s="19" t="s">
        <v>444</v>
      </c>
      <c r="C186" s="12">
        <v>5.1501273890643002</v>
      </c>
      <c r="D186" s="7">
        <f>INDEX(Aquifer!L:L,MATCH(B186,Aquifer!C:C,0))*100</f>
        <v>117.16948141158186</v>
      </c>
      <c r="E186" s="7">
        <v>18.600000000000001</v>
      </c>
      <c r="F186" s="7">
        <v>42.518676627534688</v>
      </c>
      <c r="G186" s="8">
        <v>100</v>
      </c>
      <c r="H186" s="8">
        <f>INDEX(Aquifer!H:H,MATCH(B186,Aquifer!C:C,0))</f>
        <v>49.63</v>
      </c>
      <c r="I186" s="8">
        <f>INDEX(surface_water_body!E:E,MATCH(B186,surface_water_body!A:A,0))</f>
        <v>2.0531490834412032</v>
      </c>
      <c r="J186" s="8">
        <f>INDEX(Aquifer!J:J,MATCH(B186,Aquifer!C:C,0))*100</f>
        <v>47.125489657517669</v>
      </c>
      <c r="K186" s="7">
        <f>(INDEX(Tariff!D:D,MATCH(Adaptation!A186,Tariff!A:A,0)))*100</f>
        <v>0</v>
      </c>
      <c r="L186" s="1">
        <v>49.480000000000004</v>
      </c>
      <c r="M186" s="8">
        <v>5.01</v>
      </c>
      <c r="N186" s="1">
        <v>99.259999999999991</v>
      </c>
      <c r="P186">
        <f t="shared" si="94"/>
        <v>3</v>
      </c>
      <c r="Q186">
        <f t="shared" si="95"/>
        <v>1</v>
      </c>
      <c r="R186">
        <f t="shared" si="96"/>
        <v>1</v>
      </c>
      <c r="S186">
        <f t="shared" si="97"/>
        <v>2</v>
      </c>
      <c r="T186">
        <f t="shared" si="98"/>
        <v>4</v>
      </c>
      <c r="U186">
        <f t="shared" si="99"/>
        <v>1</v>
      </c>
      <c r="V186">
        <f t="shared" si="100"/>
        <v>2</v>
      </c>
      <c r="W186">
        <f t="shared" si="79"/>
        <v>2</v>
      </c>
      <c r="X186">
        <f t="shared" si="77"/>
        <v>4</v>
      </c>
      <c r="Y186">
        <f t="shared" si="101"/>
        <v>2</v>
      </c>
      <c r="Z186">
        <f t="shared" si="102"/>
        <v>2</v>
      </c>
      <c r="AA186">
        <f t="shared" si="103"/>
        <v>4</v>
      </c>
      <c r="AB186">
        <f t="shared" ref="AB186:AB217" si="108">0.0833*P186+Q186*0.0833+R186*0.0833+S186*0.0833+T186*0.0833+W186*0.0833+U186*0.0833+V186*0.0833+X186*0.0833+Y186*0.0833+Z186*0.0909+AA186*0.0833</f>
        <v>2.3476000000000004</v>
      </c>
      <c r="AC186">
        <f t="shared" si="105"/>
        <v>2</v>
      </c>
      <c r="AD186" t="str">
        <f t="shared" si="106"/>
        <v>Moderatly Suitable</v>
      </c>
      <c r="AE186" s="15">
        <f t="shared" ref="AE186:AE217" si="109">_xlfn.PERCENTRANK.INC(AB:AB,AB186)</f>
        <v>0.35699999999999998</v>
      </c>
      <c r="AF186" t="str">
        <f t="shared" si="78"/>
        <v>Low</v>
      </c>
    </row>
    <row r="187" spans="1:32" x14ac:dyDescent="0.25">
      <c r="A187" t="str">
        <f>INDEX(Aquifer!A:A,MATCH(B187,Aquifer!C:C,0))</f>
        <v>tamil nadu</v>
      </c>
      <c r="B187" s="19" t="s">
        <v>189</v>
      </c>
      <c r="C187" s="13">
        <v>5.23</v>
      </c>
      <c r="D187" s="7">
        <f>INDEX(Aquifer!L:L,MATCH(B187,Aquifer!C:C,0))*100</f>
        <v>110.66282958119413</v>
      </c>
      <c r="E187" s="7">
        <v>65.099999999999994</v>
      </c>
      <c r="F187" s="7">
        <v>68.278533038254821</v>
      </c>
      <c r="G187" s="8">
        <v>84</v>
      </c>
      <c r="H187" s="8">
        <f>INDEX(Aquifer!H:H,MATCH(B187,Aquifer!C:C,0))</f>
        <v>80.180000000000007</v>
      </c>
      <c r="I187" s="8">
        <f>INDEX(surface_water_body!E:E,MATCH(B187,surface_water_body!A:A,0))</f>
        <v>1.7221169521495352</v>
      </c>
      <c r="J187" s="8">
        <f>INDEX(Aquifer!J:J,MATCH(B187,Aquifer!C:C,0))*100</f>
        <v>28.113947408888208</v>
      </c>
      <c r="K187" s="7">
        <f>(INDEX(Tariff!D:D,MATCH(Adaptation!A187,Tariff!A:A,0)))*100</f>
        <v>0</v>
      </c>
      <c r="L187" s="1">
        <v>52.53</v>
      </c>
      <c r="M187" s="8">
        <v>10.5</v>
      </c>
      <c r="N187" s="1">
        <v>82.86767073</v>
      </c>
      <c r="P187">
        <f t="shared" si="94"/>
        <v>3</v>
      </c>
      <c r="Q187">
        <f t="shared" si="95"/>
        <v>1</v>
      </c>
      <c r="R187">
        <f t="shared" si="96"/>
        <v>3</v>
      </c>
      <c r="S187">
        <f t="shared" si="97"/>
        <v>4</v>
      </c>
      <c r="T187">
        <f t="shared" si="98"/>
        <v>4</v>
      </c>
      <c r="U187">
        <f t="shared" si="99"/>
        <v>3</v>
      </c>
      <c r="V187">
        <f t="shared" si="100"/>
        <v>2</v>
      </c>
      <c r="W187">
        <f t="shared" si="79"/>
        <v>2</v>
      </c>
      <c r="X187">
        <f t="shared" si="77"/>
        <v>4</v>
      </c>
      <c r="Y187">
        <f t="shared" si="101"/>
        <v>3</v>
      </c>
      <c r="Z187">
        <f t="shared" si="102"/>
        <v>3</v>
      </c>
      <c r="AA187">
        <f t="shared" si="103"/>
        <v>4</v>
      </c>
      <c r="AB187">
        <f t="shared" si="108"/>
        <v>3.0216000000000003</v>
      </c>
      <c r="AC187">
        <f t="shared" si="105"/>
        <v>3</v>
      </c>
      <c r="AD187" t="str">
        <f t="shared" si="106"/>
        <v>Highly Suitable</v>
      </c>
      <c r="AE187" s="15">
        <f t="shared" si="109"/>
        <v>0.86599999999999999</v>
      </c>
      <c r="AF187" t="str">
        <f t="shared" si="78"/>
        <v>Very High</v>
      </c>
    </row>
    <row r="188" spans="1:32" x14ac:dyDescent="0.25">
      <c r="A188" t="str">
        <f>INDEX(Aquifer!A:A,MATCH(B188,Aquifer!C:C,0))</f>
        <v>uttar pradesh</v>
      </c>
      <c r="B188" s="19" t="s">
        <v>445</v>
      </c>
      <c r="C188" s="12">
        <v>4.8614084987922004</v>
      </c>
      <c r="D188" s="7">
        <f>INDEX(Aquifer!L:L,MATCH(B188,Aquifer!C:C,0))*100</f>
        <v>170.04029093192403</v>
      </c>
      <c r="E188" s="7">
        <v>92.8</v>
      </c>
      <c r="F188" s="7">
        <v>76.94213923467035</v>
      </c>
      <c r="G188" s="8">
        <v>6</v>
      </c>
      <c r="H188" s="8">
        <f>INDEX(Aquifer!H:H,MATCH(B188,Aquifer!C:C,0))</f>
        <v>72.94</v>
      </c>
      <c r="I188" s="8">
        <f>INDEX(surface_water_body!E:E,MATCH(B188,surface_water_body!A:A,0))</f>
        <v>0.38974723410738715</v>
      </c>
      <c r="J188" s="8">
        <f>INDEX(Aquifer!J:J,MATCH(B188,Aquifer!C:C,0))*100</f>
        <v>78.301948637265028</v>
      </c>
      <c r="K188" s="7">
        <f>(INDEX(Tariff!D:D,MATCH(Adaptation!A188,Tariff!A:A,0)))*100</f>
        <v>195</v>
      </c>
      <c r="L188" s="1">
        <v>62.529999999999994</v>
      </c>
      <c r="M188" s="8">
        <v>9.6999999999999993</v>
      </c>
      <c r="N188" s="1">
        <v>93.379090089999991</v>
      </c>
      <c r="P188">
        <f t="shared" si="94"/>
        <v>3</v>
      </c>
      <c r="Q188">
        <f t="shared" si="95"/>
        <v>2</v>
      </c>
      <c r="R188">
        <f t="shared" si="96"/>
        <v>4</v>
      </c>
      <c r="S188">
        <f t="shared" si="97"/>
        <v>4</v>
      </c>
      <c r="T188">
        <f t="shared" si="98"/>
        <v>1</v>
      </c>
      <c r="U188">
        <f t="shared" si="99"/>
        <v>3</v>
      </c>
      <c r="V188">
        <f t="shared" si="100"/>
        <v>4</v>
      </c>
      <c r="W188">
        <f t="shared" si="79"/>
        <v>1</v>
      </c>
      <c r="X188">
        <f t="shared" si="77"/>
        <v>2</v>
      </c>
      <c r="Y188">
        <f t="shared" si="101"/>
        <v>3</v>
      </c>
      <c r="Z188">
        <f t="shared" si="102"/>
        <v>2</v>
      </c>
      <c r="AA188">
        <f t="shared" si="103"/>
        <v>4</v>
      </c>
      <c r="AB188">
        <f t="shared" si="108"/>
        <v>2.7641</v>
      </c>
      <c r="AC188">
        <f t="shared" si="105"/>
        <v>3</v>
      </c>
      <c r="AD188" t="str">
        <f t="shared" si="106"/>
        <v>Highly Suitable</v>
      </c>
      <c r="AE188" s="15">
        <f t="shared" si="109"/>
        <v>0.63900000000000001</v>
      </c>
      <c r="AF188" t="str">
        <f t="shared" si="78"/>
        <v>High</v>
      </c>
    </row>
    <row r="189" spans="1:32" x14ac:dyDescent="0.25">
      <c r="A189" t="str">
        <f>INDEX(Aquifer!A:A,MATCH(B189,Aquifer!C:C,0))</f>
        <v>uttar pradesh</v>
      </c>
      <c r="B189" s="19" t="s">
        <v>478</v>
      </c>
      <c r="C189" s="12">
        <v>4.9297647854745001</v>
      </c>
      <c r="D189" s="7">
        <f>INDEX(Aquifer!L:L,MATCH(B189,Aquifer!C:C,0))*100</f>
        <v>171.19729266119703</v>
      </c>
      <c r="E189" s="7">
        <v>80.599999999999994</v>
      </c>
      <c r="F189" s="7">
        <v>76.4500013357912</v>
      </c>
      <c r="G189" s="8">
        <v>22</v>
      </c>
      <c r="H189" s="8">
        <f>INDEX(Aquifer!H:H,MATCH(B189,Aquifer!C:C,0))</f>
        <v>50.48</v>
      </c>
      <c r="I189" s="8">
        <f>INDEX(surface_water_body!E:E,MATCH(B189,surface_water_body!A:A,0))</f>
        <v>4.1452453782988368</v>
      </c>
      <c r="J189" s="8">
        <f>INDEX(Aquifer!J:J,MATCH(B189,Aquifer!C:C,0))*100</f>
        <v>62.598743080700878</v>
      </c>
      <c r="K189" s="7">
        <f>(INDEX(Tariff!D:D,MATCH(Adaptation!A189,Tariff!A:A,0)))*100</f>
        <v>290</v>
      </c>
      <c r="L189" s="1">
        <v>56.230000000000004</v>
      </c>
      <c r="M189" s="8">
        <v>14.15</v>
      </c>
      <c r="N189" s="1">
        <v>89.879712730000008</v>
      </c>
      <c r="P189">
        <f t="shared" si="94"/>
        <v>3</v>
      </c>
      <c r="Q189">
        <f t="shared" si="95"/>
        <v>2</v>
      </c>
      <c r="R189">
        <f t="shared" si="96"/>
        <v>4</v>
      </c>
      <c r="S189">
        <f t="shared" si="97"/>
        <v>4</v>
      </c>
      <c r="T189">
        <f t="shared" si="98"/>
        <v>1</v>
      </c>
      <c r="U189">
        <f t="shared" si="99"/>
        <v>2</v>
      </c>
      <c r="V189">
        <f t="shared" si="100"/>
        <v>3</v>
      </c>
      <c r="W189">
        <f t="shared" si="79"/>
        <v>3</v>
      </c>
      <c r="X189">
        <f t="shared" si="77"/>
        <v>2</v>
      </c>
      <c r="Y189">
        <f t="shared" si="101"/>
        <v>3</v>
      </c>
      <c r="Z189">
        <f t="shared" si="102"/>
        <v>3</v>
      </c>
      <c r="AA189">
        <f t="shared" si="103"/>
        <v>4</v>
      </c>
      <c r="AB189">
        <f t="shared" si="108"/>
        <v>2.8550000000000004</v>
      </c>
      <c r="AC189">
        <f t="shared" si="105"/>
        <v>3</v>
      </c>
      <c r="AD189" t="str">
        <f t="shared" si="106"/>
        <v>Highly Suitable</v>
      </c>
      <c r="AE189" s="15">
        <f t="shared" si="109"/>
        <v>0.76</v>
      </c>
      <c r="AF189" t="str">
        <f t="shared" si="78"/>
        <v>High</v>
      </c>
    </row>
    <row r="190" spans="1:32" x14ac:dyDescent="0.25">
      <c r="A190" t="str">
        <f>INDEX(Aquifer!A:A,MATCH(B190,Aquifer!C:C,0))</f>
        <v>uttar pradesh</v>
      </c>
      <c r="B190" s="19" t="s">
        <v>616</v>
      </c>
      <c r="C190" s="12">
        <v>4.8006222780714998</v>
      </c>
      <c r="D190" s="7">
        <f>INDEX(Aquifer!L:L,MATCH(B190,Aquifer!C:C,0))*100</f>
        <v>180.46854679894474</v>
      </c>
      <c r="E190" s="7">
        <v>92.6</v>
      </c>
      <c r="F190" s="7">
        <v>73.28872572240644</v>
      </c>
      <c r="G190" s="8">
        <v>35</v>
      </c>
      <c r="H190" s="8">
        <f>INDEX(Aquifer!H:H,MATCH(B190,Aquifer!C:C,0))</f>
        <v>62.57</v>
      </c>
      <c r="I190" s="8">
        <f>INDEX(surface_water_body!E:E,MATCH(B190,surface_water_body!A:A,0))</f>
        <v>0</v>
      </c>
      <c r="J190" s="8">
        <f>INDEX(Aquifer!J:J,MATCH(B190,Aquifer!C:C,0))*100</f>
        <v>62.043447857192255</v>
      </c>
      <c r="K190" s="7">
        <f>(INDEX(Tariff!D:D,MATCH(Adaptation!A190,Tariff!A:A,0)))*100</f>
        <v>155</v>
      </c>
      <c r="L190" s="1">
        <v>86.32</v>
      </c>
      <c r="M190" s="8">
        <v>5.6</v>
      </c>
      <c r="N190" s="1">
        <v>96.104567517999996</v>
      </c>
      <c r="P190">
        <f t="shared" si="94"/>
        <v>3</v>
      </c>
      <c r="Q190">
        <f t="shared" si="95"/>
        <v>3</v>
      </c>
      <c r="R190">
        <f t="shared" si="96"/>
        <v>4</v>
      </c>
      <c r="S190">
        <f t="shared" si="97"/>
        <v>4</v>
      </c>
      <c r="T190">
        <f t="shared" si="98"/>
        <v>2</v>
      </c>
      <c r="U190">
        <f t="shared" si="99"/>
        <v>2</v>
      </c>
      <c r="V190">
        <f t="shared" si="100"/>
        <v>3</v>
      </c>
      <c r="W190">
        <f t="shared" si="79"/>
        <v>1</v>
      </c>
      <c r="X190">
        <f t="shared" si="77"/>
        <v>2</v>
      </c>
      <c r="Y190">
        <f t="shared" si="101"/>
        <v>4</v>
      </c>
      <c r="Z190">
        <f t="shared" si="102"/>
        <v>2</v>
      </c>
      <c r="AA190">
        <f t="shared" si="103"/>
        <v>4</v>
      </c>
      <c r="AB190">
        <f t="shared" si="108"/>
        <v>2.8474000000000004</v>
      </c>
      <c r="AC190">
        <f t="shared" si="105"/>
        <v>3</v>
      </c>
      <c r="AD190" t="str">
        <f t="shared" si="106"/>
        <v>Highly Suitable</v>
      </c>
      <c r="AE190" s="15">
        <f t="shared" si="109"/>
        <v>0.72199999999999998</v>
      </c>
      <c r="AF190" t="str">
        <f t="shared" si="78"/>
        <v>High</v>
      </c>
    </row>
    <row r="191" spans="1:32" x14ac:dyDescent="0.25">
      <c r="A191" t="str">
        <f>INDEX(Aquifer!A:A,MATCH(B191,Aquifer!C:C,0))</f>
        <v>haryana</v>
      </c>
      <c r="B191" s="19" t="s">
        <v>217</v>
      </c>
      <c r="C191" s="12">
        <v>4.8497952450602</v>
      </c>
      <c r="D191" s="7">
        <f>INDEX(Aquifer!L:L,MATCH(B191,Aquifer!C:C,0))*100</f>
        <v>410.39737654320987</v>
      </c>
      <c r="E191" s="7">
        <v>100</v>
      </c>
      <c r="F191" s="7">
        <v>83.507995079950788</v>
      </c>
      <c r="G191" s="8">
        <v>100</v>
      </c>
      <c r="H191" s="8">
        <f>INDEX(Aquifer!H:H,MATCH(B191,Aquifer!C:C,0))</f>
        <v>200.45</v>
      </c>
      <c r="I191" s="8">
        <f>INDEX(surface_water_body!E:E,MATCH(B191,surface_water_body!A:A,0))</f>
        <v>0.2665240767332881</v>
      </c>
      <c r="J191" s="8">
        <f>INDEX(Aquifer!J:J,MATCH(B191,Aquifer!C:C,0))*100</f>
        <v>43.157441966949257</v>
      </c>
      <c r="K191" s="7">
        <f>(INDEX(Tariff!D:D,MATCH(Adaptation!A191,Tariff!A:A,0)))*100</f>
        <v>0</v>
      </c>
      <c r="L191" s="1">
        <v>67.789999999999992</v>
      </c>
      <c r="M191" s="8">
        <v>27.4</v>
      </c>
      <c r="N191" s="1">
        <v>79.900000000000006</v>
      </c>
      <c r="P191">
        <f t="shared" si="94"/>
        <v>3</v>
      </c>
      <c r="Q191">
        <f t="shared" si="95"/>
        <v>4</v>
      </c>
      <c r="R191">
        <f t="shared" si="96"/>
        <v>4</v>
      </c>
      <c r="S191">
        <f t="shared" si="97"/>
        <v>4</v>
      </c>
      <c r="T191">
        <f t="shared" si="98"/>
        <v>4</v>
      </c>
      <c r="U191">
        <f t="shared" si="99"/>
        <v>4</v>
      </c>
      <c r="V191">
        <f t="shared" si="100"/>
        <v>2</v>
      </c>
      <c r="W191">
        <f t="shared" si="79"/>
        <v>1</v>
      </c>
      <c r="X191">
        <f t="shared" si="77"/>
        <v>4</v>
      </c>
      <c r="Y191">
        <f t="shared" si="101"/>
        <v>3</v>
      </c>
      <c r="Z191">
        <f t="shared" si="102"/>
        <v>4</v>
      </c>
      <c r="AA191">
        <f t="shared" si="103"/>
        <v>3</v>
      </c>
      <c r="AB191">
        <f t="shared" si="108"/>
        <v>3.3624000000000001</v>
      </c>
      <c r="AC191">
        <f t="shared" si="105"/>
        <v>3</v>
      </c>
      <c r="AD191" t="str">
        <f t="shared" si="106"/>
        <v>Highly Suitable</v>
      </c>
      <c r="AE191" s="15">
        <f t="shared" si="109"/>
        <v>0.98299999999999998</v>
      </c>
      <c r="AF191" t="str">
        <f t="shared" si="78"/>
        <v>Very High</v>
      </c>
    </row>
    <row r="192" spans="1:32" x14ac:dyDescent="0.25">
      <c r="A192" t="str">
        <f>INDEX(Aquifer!A:A,MATCH(B192,Aquifer!C:C,0))</f>
        <v>punjab</v>
      </c>
      <c r="B192" s="19" t="s">
        <v>218</v>
      </c>
      <c r="C192" s="12">
        <v>4.8698911217671004</v>
      </c>
      <c r="D192" s="7">
        <f>INDEX(Aquifer!L:L,MATCH(B192,Aquifer!C:C,0))*100</f>
        <v>194.57280735591647</v>
      </c>
      <c r="E192" s="7">
        <v>100</v>
      </c>
      <c r="F192" s="7">
        <v>81.165680307407513</v>
      </c>
      <c r="G192" s="8">
        <v>100</v>
      </c>
      <c r="H192" s="8">
        <f>INDEX(Aquifer!H:H,MATCH(B192,Aquifer!C:C,0))</f>
        <v>128.80000000000001</v>
      </c>
      <c r="I192" s="8">
        <f>INDEX(surface_water_body!E:E,MATCH(B192,surface_water_body!A:A,0))</f>
        <v>0.10864887065359632</v>
      </c>
      <c r="J192" s="8">
        <f>INDEX(Aquifer!J:J,MATCH(B192,Aquifer!C:C,0))*100</f>
        <v>86.486468085106381</v>
      </c>
      <c r="K192" s="7">
        <f>(INDEX(Tariff!D:D,MATCH(Adaptation!A192,Tariff!A:A,0)))*100</f>
        <v>235</v>
      </c>
      <c r="L192" s="1">
        <v>36.79</v>
      </c>
      <c r="M192" s="8">
        <v>6.8</v>
      </c>
      <c r="N192" s="1">
        <v>0</v>
      </c>
      <c r="P192">
        <f t="shared" si="94"/>
        <v>3</v>
      </c>
      <c r="Q192">
        <f t="shared" si="95"/>
        <v>3</v>
      </c>
      <c r="R192">
        <f t="shared" si="96"/>
        <v>4</v>
      </c>
      <c r="S192">
        <f t="shared" si="97"/>
        <v>4</v>
      </c>
      <c r="T192">
        <f t="shared" si="98"/>
        <v>4</v>
      </c>
      <c r="U192">
        <f t="shared" si="99"/>
        <v>4</v>
      </c>
      <c r="V192">
        <f t="shared" si="100"/>
        <v>4</v>
      </c>
      <c r="W192">
        <f t="shared" si="79"/>
        <v>1</v>
      </c>
      <c r="X192">
        <f t="shared" si="77"/>
        <v>2</v>
      </c>
      <c r="Y192">
        <f t="shared" si="101"/>
        <v>2</v>
      </c>
      <c r="Z192">
        <f t="shared" si="102"/>
        <v>2</v>
      </c>
      <c r="AA192">
        <f t="shared" si="103"/>
        <v>1</v>
      </c>
      <c r="AB192">
        <f t="shared" si="108"/>
        <v>2.8473999999999995</v>
      </c>
      <c r="AC192">
        <f t="shared" si="105"/>
        <v>3</v>
      </c>
      <c r="AD192" t="str">
        <f t="shared" si="106"/>
        <v>Highly Suitable</v>
      </c>
      <c r="AE192" s="15">
        <f t="shared" si="109"/>
        <v>0.69899999999999995</v>
      </c>
      <c r="AF192" t="str">
        <f t="shared" si="78"/>
        <v>High</v>
      </c>
    </row>
    <row r="193" spans="1:32" x14ac:dyDescent="0.25">
      <c r="A193" t="str">
        <f>INDEX(Aquifer!A:A,MATCH(B193,Aquifer!C:C,0))</f>
        <v>uttar pradesh</v>
      </c>
      <c r="B193" s="19" t="s">
        <v>479</v>
      </c>
      <c r="C193" s="12">
        <v>4.8638411015007996</v>
      </c>
      <c r="D193" s="7">
        <f>INDEX(Aquifer!L:L,MATCH(B193,Aquifer!C:C,0))*100</f>
        <v>140.9382279329738</v>
      </c>
      <c r="E193" s="7">
        <v>93.8</v>
      </c>
      <c r="F193" s="7">
        <v>74.416537008224054</v>
      </c>
      <c r="G193" s="8">
        <v>5</v>
      </c>
      <c r="H193" s="8">
        <f>INDEX(Aquifer!H:H,MATCH(B193,Aquifer!C:C,0))</f>
        <v>74.12</v>
      </c>
      <c r="I193" s="8">
        <f>INDEX(surface_water_body!E:E,MATCH(B193,surface_water_body!A:A,0))</f>
        <v>0.18541924799035417</v>
      </c>
      <c r="J193" s="8">
        <f>INDEX(Aquifer!J:J,MATCH(B193,Aquifer!C:C,0))*100</f>
        <v>78.671371600329223</v>
      </c>
      <c r="K193" s="7">
        <f>(INDEX(Tariff!D:D,MATCH(Adaptation!A193,Tariff!A:A,0)))*100</f>
        <v>0</v>
      </c>
      <c r="L193" s="1">
        <v>88.05</v>
      </c>
      <c r="M193" s="8">
        <v>10.7</v>
      </c>
      <c r="N193" s="1">
        <v>94.417417310000005</v>
      </c>
      <c r="P193">
        <f t="shared" si="94"/>
        <v>3</v>
      </c>
      <c r="Q193">
        <f t="shared" si="95"/>
        <v>2</v>
      </c>
      <c r="R193">
        <f t="shared" si="96"/>
        <v>4</v>
      </c>
      <c r="S193">
        <f t="shared" si="97"/>
        <v>4</v>
      </c>
      <c r="T193">
        <f t="shared" si="98"/>
        <v>1</v>
      </c>
      <c r="U193">
        <f t="shared" si="99"/>
        <v>3</v>
      </c>
      <c r="V193">
        <f t="shared" si="100"/>
        <v>4</v>
      </c>
      <c r="W193">
        <f t="shared" si="79"/>
        <v>1</v>
      </c>
      <c r="X193">
        <f t="shared" si="77"/>
        <v>4</v>
      </c>
      <c r="Y193">
        <f t="shared" si="101"/>
        <v>4</v>
      </c>
      <c r="Z193">
        <f t="shared" si="102"/>
        <v>3</v>
      </c>
      <c r="AA193">
        <f t="shared" si="103"/>
        <v>4</v>
      </c>
      <c r="AB193">
        <f t="shared" si="108"/>
        <v>3.1049000000000002</v>
      </c>
      <c r="AC193">
        <f t="shared" si="105"/>
        <v>3</v>
      </c>
      <c r="AD193" t="str">
        <f t="shared" si="106"/>
        <v>Highly Suitable</v>
      </c>
      <c r="AE193" s="15">
        <f t="shared" si="109"/>
        <v>0.92100000000000004</v>
      </c>
      <c r="AF193" t="str">
        <f t="shared" si="78"/>
        <v>Very High</v>
      </c>
    </row>
    <row r="194" spans="1:32" x14ac:dyDescent="0.25">
      <c r="A194" t="str">
        <f>INDEX(Aquifer!A:A,MATCH(B194,Aquifer!C:C,0))</f>
        <v>haryana</v>
      </c>
      <c r="B194" s="19" t="s">
        <v>180</v>
      </c>
      <c r="C194" s="13">
        <v>4.9000000000000004</v>
      </c>
      <c r="D194" s="7">
        <f>INDEX(Aquifer!L:L,MATCH(B194,Aquifer!C:C,0))*100</f>
        <v>200.95627789334776</v>
      </c>
      <c r="E194" s="7">
        <v>99</v>
      </c>
      <c r="F194" s="7">
        <v>85.599067377236395</v>
      </c>
      <c r="G194" s="8">
        <v>100</v>
      </c>
      <c r="H194" s="8">
        <f>INDEX(Aquifer!H:H,MATCH(B194,Aquifer!C:C,0))</f>
        <v>182.46</v>
      </c>
      <c r="I194" s="8">
        <f>INDEX(surface_water_body!E:E,MATCH(B194,surface_water_body!A:A,0))</f>
        <v>0.1443581040292885</v>
      </c>
      <c r="J194" s="8">
        <f>INDEX(Aquifer!J:J,MATCH(B194,Aquifer!C:C,0))*100</f>
        <v>87.706917546447187</v>
      </c>
      <c r="K194" s="7">
        <f>(INDEX(Tariff!D:D,MATCH(Adaptation!A194,Tariff!A:A,0)))*100</f>
        <v>67.5</v>
      </c>
      <c r="L194" s="1">
        <v>36.25</v>
      </c>
      <c r="M194" s="8">
        <v>12.06</v>
      </c>
      <c r="N194" s="1">
        <v>64.41</v>
      </c>
      <c r="P194">
        <f t="shared" si="94"/>
        <v>3</v>
      </c>
      <c r="Q194">
        <f t="shared" si="95"/>
        <v>3</v>
      </c>
      <c r="R194">
        <f t="shared" si="96"/>
        <v>4</v>
      </c>
      <c r="S194">
        <f t="shared" si="97"/>
        <v>4</v>
      </c>
      <c r="T194">
        <f t="shared" si="98"/>
        <v>4</v>
      </c>
      <c r="U194">
        <f t="shared" si="99"/>
        <v>4</v>
      </c>
      <c r="V194">
        <f t="shared" si="100"/>
        <v>4</v>
      </c>
      <c r="W194">
        <f t="shared" si="79"/>
        <v>1</v>
      </c>
      <c r="X194">
        <f t="shared" si="77"/>
        <v>4</v>
      </c>
      <c r="Y194">
        <f t="shared" si="101"/>
        <v>2</v>
      </c>
      <c r="Z194">
        <f t="shared" si="102"/>
        <v>3</v>
      </c>
      <c r="AA194">
        <f t="shared" si="103"/>
        <v>3</v>
      </c>
      <c r="AB194">
        <f t="shared" si="108"/>
        <v>3.2714999999999996</v>
      </c>
      <c r="AC194">
        <f t="shared" si="105"/>
        <v>3</v>
      </c>
      <c r="AD194" t="str">
        <f t="shared" si="106"/>
        <v>Highly Suitable</v>
      </c>
      <c r="AE194" s="15">
        <f t="shared" si="109"/>
        <v>0.96599999999999997</v>
      </c>
      <c r="AF194" t="str">
        <f t="shared" si="78"/>
        <v>Very High</v>
      </c>
    </row>
    <row r="195" spans="1:32" x14ac:dyDescent="0.25">
      <c r="A195" t="str">
        <f>INDEX(Aquifer!A:A,MATCH(B195,Aquifer!C:C,0))</f>
        <v>punjab</v>
      </c>
      <c r="B195" s="19" t="s">
        <v>235</v>
      </c>
      <c r="C195" s="13">
        <v>4.75</v>
      </c>
      <c r="D195" s="7">
        <f>INDEX(Aquifer!L:L,MATCH(B195,Aquifer!C:C,0))*100</f>
        <v>186.40303571078383</v>
      </c>
      <c r="E195" s="7">
        <v>100</v>
      </c>
      <c r="F195" s="7">
        <v>68.656162130617005</v>
      </c>
      <c r="G195" s="8">
        <v>83</v>
      </c>
      <c r="H195" s="8">
        <f>INDEX(Aquifer!H:H,MATCH(B195,Aquifer!C:C,0))</f>
        <v>215.61</v>
      </c>
      <c r="I195" s="8">
        <f>INDEX(surface_water_body!E:E,MATCH(B195,surface_water_body!A:A,0))</f>
        <v>0.63227784677140098</v>
      </c>
      <c r="J195" s="8">
        <f>INDEX(Aquifer!J:J,MATCH(B195,Aquifer!C:C,0))*100</f>
        <v>88.855007057101531</v>
      </c>
      <c r="K195" s="7">
        <f>(INDEX(Tariff!D:D,MATCH(Adaptation!A195,Tariff!A:A,0)))*100</f>
        <v>0</v>
      </c>
      <c r="L195" s="1">
        <v>97.59</v>
      </c>
      <c r="M195" s="8">
        <v>23.5</v>
      </c>
      <c r="N195" s="1">
        <v>0</v>
      </c>
      <c r="P195">
        <f t="shared" si="94"/>
        <v>3</v>
      </c>
      <c r="Q195">
        <f t="shared" si="95"/>
        <v>3</v>
      </c>
      <c r="R195">
        <f t="shared" si="96"/>
        <v>4</v>
      </c>
      <c r="S195">
        <f t="shared" si="97"/>
        <v>4</v>
      </c>
      <c r="T195">
        <f t="shared" si="98"/>
        <v>4</v>
      </c>
      <c r="U195">
        <f t="shared" si="99"/>
        <v>4</v>
      </c>
      <c r="V195">
        <f t="shared" si="100"/>
        <v>4</v>
      </c>
      <c r="W195">
        <f t="shared" si="79"/>
        <v>1</v>
      </c>
      <c r="X195">
        <f t="shared" ref="X195:X258" si="110">IF(K195&lt;70,4,IF(K195&lt;150,3,IF(K195&lt;300,2,1)))</f>
        <v>4</v>
      </c>
      <c r="Y195">
        <f t="shared" si="101"/>
        <v>4</v>
      </c>
      <c r="Z195">
        <f t="shared" si="102"/>
        <v>4</v>
      </c>
      <c r="AA195">
        <f t="shared" si="103"/>
        <v>1</v>
      </c>
      <c r="AB195">
        <f t="shared" si="108"/>
        <v>3.3624000000000001</v>
      </c>
      <c r="AC195">
        <f t="shared" si="105"/>
        <v>3</v>
      </c>
      <c r="AD195" t="str">
        <f t="shared" si="106"/>
        <v>Highly Suitable</v>
      </c>
      <c r="AE195" s="15">
        <f t="shared" si="109"/>
        <v>0.98299999999999998</v>
      </c>
      <c r="AF195" t="str">
        <f t="shared" ref="AF195:AF258" si="111">IF(AE195&gt;0.8, "Very High", IF(AND(AE195&lt;=0.8,AE195&gt;0.6), "High", IF(AND(AE195&lt;=0.6, AE195&gt;0.4),"Moderate",IF(AND(AE195&lt;=0.4, AE195&gt;0.2),"Low", "Very Low"))))</f>
        <v>Very High</v>
      </c>
    </row>
    <row r="196" spans="1:32" x14ac:dyDescent="0.25">
      <c r="A196" t="str">
        <f>INDEX(Aquifer!A:A,MATCH(B196,Aquifer!C:C,0))</f>
        <v>uttar pradesh</v>
      </c>
      <c r="B196" s="19" t="s">
        <v>510</v>
      </c>
      <c r="C196" s="12">
        <v>4.9468275379777999</v>
      </c>
      <c r="D196" s="7">
        <f>INDEX(Aquifer!L:L,MATCH(B196,Aquifer!C:C,0))*100</f>
        <v>154.21404952012259</v>
      </c>
      <c r="E196" s="7">
        <v>74.8</v>
      </c>
      <c r="F196" s="7">
        <v>76.882850183867433</v>
      </c>
      <c r="G196" s="8">
        <v>18</v>
      </c>
      <c r="H196" s="8">
        <f>INDEX(Aquifer!H:H,MATCH(B196,Aquifer!C:C,0))</f>
        <v>72.41</v>
      </c>
      <c r="I196" s="8">
        <f>INDEX(surface_water_body!E:E,MATCH(B196,surface_water_body!A:A,0))</f>
        <v>0.11260798284124347</v>
      </c>
      <c r="J196" s="8">
        <f>INDEX(Aquifer!J:J,MATCH(B196,Aquifer!C:C,0))*100</f>
        <v>70.494591662205124</v>
      </c>
      <c r="K196" s="7">
        <f>(INDEX(Tariff!D:D,MATCH(Adaptation!A196,Tariff!A:A,0)))*100</f>
        <v>465.00000000000006</v>
      </c>
      <c r="L196" s="1">
        <v>93.52000000000001</v>
      </c>
      <c r="M196" s="8">
        <v>10</v>
      </c>
      <c r="N196" s="1">
        <v>92.426966960000001</v>
      </c>
      <c r="P196">
        <f t="shared" si="94"/>
        <v>3</v>
      </c>
      <c r="Q196">
        <f t="shared" si="95"/>
        <v>2</v>
      </c>
      <c r="R196">
        <f t="shared" si="96"/>
        <v>3</v>
      </c>
      <c r="S196">
        <f t="shared" si="97"/>
        <v>4</v>
      </c>
      <c r="T196">
        <f t="shared" si="98"/>
        <v>1</v>
      </c>
      <c r="U196">
        <f t="shared" si="99"/>
        <v>3</v>
      </c>
      <c r="V196">
        <f t="shared" si="100"/>
        <v>3</v>
      </c>
      <c r="W196">
        <f t="shared" si="79"/>
        <v>1</v>
      </c>
      <c r="X196">
        <f t="shared" si="110"/>
        <v>1</v>
      </c>
      <c r="Y196">
        <f t="shared" si="101"/>
        <v>4</v>
      </c>
      <c r="Z196">
        <f t="shared" si="102"/>
        <v>3</v>
      </c>
      <c r="AA196">
        <f t="shared" si="103"/>
        <v>4</v>
      </c>
      <c r="AB196">
        <f t="shared" si="108"/>
        <v>2.6884000000000001</v>
      </c>
      <c r="AC196">
        <f t="shared" si="105"/>
        <v>3</v>
      </c>
      <c r="AD196" t="str">
        <f t="shared" si="106"/>
        <v>Highly Suitable</v>
      </c>
      <c r="AE196" s="15">
        <f t="shared" si="109"/>
        <v>0.61499999999999999</v>
      </c>
      <c r="AF196" t="str">
        <f t="shared" si="111"/>
        <v>High</v>
      </c>
    </row>
    <row r="197" spans="1:32" x14ac:dyDescent="0.25">
      <c r="A197" t="str">
        <f>INDEX(Aquifer!A:A,MATCH(B197,Aquifer!C:C,0))</f>
        <v>punjab</v>
      </c>
      <c r="B197" s="19" t="s">
        <v>211</v>
      </c>
      <c r="C197" s="13">
        <v>4.91</v>
      </c>
      <c r="D197" s="7">
        <f>INDEX(Aquifer!L:L,MATCH(B197,Aquifer!C:C,0))*100</f>
        <v>196.62181970889094</v>
      </c>
      <c r="E197" s="7">
        <v>100</v>
      </c>
      <c r="F197" s="7">
        <v>84.868285123966942</v>
      </c>
      <c r="G197" s="8">
        <v>97</v>
      </c>
      <c r="H197" s="8">
        <f>INDEX(Aquifer!H:H,MATCH(B197,Aquifer!C:C,0))</f>
        <v>76.209999999999994</v>
      </c>
      <c r="I197" s="8">
        <f>INDEX(surface_water_body!E:E,MATCH(B197,surface_water_body!A:A,0))</f>
        <v>0.18197610125774902</v>
      </c>
      <c r="J197" s="8">
        <f>INDEX(Aquifer!J:J,MATCH(B197,Aquifer!C:C,0))*100</f>
        <v>87.938098357000513</v>
      </c>
      <c r="K197" s="7">
        <f>(INDEX(Tariff!D:D,MATCH(Adaptation!A197,Tariff!A:A,0)))*100</f>
        <v>0</v>
      </c>
      <c r="L197" s="1">
        <v>48.44</v>
      </c>
      <c r="M197" s="8">
        <v>4.9392441837630923</v>
      </c>
      <c r="N197" s="1">
        <v>0</v>
      </c>
      <c r="P197">
        <f t="shared" si="94"/>
        <v>3</v>
      </c>
      <c r="Q197">
        <f t="shared" si="95"/>
        <v>3</v>
      </c>
      <c r="R197">
        <f t="shared" si="96"/>
        <v>4</v>
      </c>
      <c r="S197">
        <f t="shared" si="97"/>
        <v>4</v>
      </c>
      <c r="T197">
        <f t="shared" si="98"/>
        <v>4</v>
      </c>
      <c r="U197">
        <f t="shared" si="99"/>
        <v>3</v>
      </c>
      <c r="V197">
        <f t="shared" si="100"/>
        <v>4</v>
      </c>
      <c r="W197">
        <f t="shared" si="79"/>
        <v>1</v>
      </c>
      <c r="X197">
        <f t="shared" si="110"/>
        <v>4</v>
      </c>
      <c r="Y197">
        <f t="shared" si="101"/>
        <v>2</v>
      </c>
      <c r="Z197">
        <f t="shared" si="102"/>
        <v>1</v>
      </c>
      <c r="AA197">
        <f t="shared" si="103"/>
        <v>1</v>
      </c>
      <c r="AB197">
        <f t="shared" si="108"/>
        <v>2.8397999999999999</v>
      </c>
      <c r="AC197">
        <f t="shared" si="105"/>
        <v>3</v>
      </c>
      <c r="AD197" t="str">
        <f t="shared" si="106"/>
        <v>Highly Suitable</v>
      </c>
      <c r="AE197" s="15">
        <f t="shared" si="109"/>
        <v>0.69699999999999995</v>
      </c>
      <c r="AF197" t="str">
        <f t="shared" si="111"/>
        <v>High</v>
      </c>
    </row>
    <row r="198" spans="1:32" x14ac:dyDescent="0.25">
      <c r="A198" t="str">
        <f>INDEX(Aquifer!A:A,MATCH(B198,Aquifer!C:C,0))</f>
        <v>uttar pradesh</v>
      </c>
      <c r="B198" s="19" t="s">
        <v>642</v>
      </c>
      <c r="C198" s="12">
        <v>4.9010703430967997</v>
      </c>
      <c r="D198" s="7">
        <f>INDEX(Aquifer!L:L,MATCH(B198,Aquifer!C:C,0))*100</f>
        <v>178.35342569597265</v>
      </c>
      <c r="E198" s="7">
        <v>73.7</v>
      </c>
      <c r="F198" s="7">
        <v>68.099554190900761</v>
      </c>
      <c r="G198" s="8">
        <v>67</v>
      </c>
      <c r="H198" s="8">
        <f>INDEX(Aquifer!H:H,MATCH(B198,Aquifer!C:C,0))</f>
        <v>104.69</v>
      </c>
      <c r="I198" s="8">
        <f>INDEX(surface_water_body!E:E,MATCH(B198,surface_water_body!A:A,0))</f>
        <v>5.6326601110231828E-2</v>
      </c>
      <c r="J198" s="8">
        <f>INDEX(Aquifer!J:J,MATCH(B198,Aquifer!C:C,0))*100</f>
        <v>73.292561572269676</v>
      </c>
      <c r="K198" s="7">
        <f>(INDEX(Tariff!D:D,MATCH(Adaptation!A198,Tariff!A:A,0)))*100</f>
        <v>0</v>
      </c>
      <c r="L198" s="1">
        <v>86.67</v>
      </c>
      <c r="M198" s="8">
        <v>11.5</v>
      </c>
      <c r="N198" s="1">
        <v>89.414548159999995</v>
      </c>
      <c r="P198">
        <f t="shared" si="94"/>
        <v>3</v>
      </c>
      <c r="Q198">
        <f t="shared" si="95"/>
        <v>2</v>
      </c>
      <c r="R198">
        <f t="shared" si="96"/>
        <v>3</v>
      </c>
      <c r="S198">
        <f t="shared" si="97"/>
        <v>4</v>
      </c>
      <c r="T198">
        <f t="shared" si="98"/>
        <v>3</v>
      </c>
      <c r="U198">
        <f t="shared" si="99"/>
        <v>4</v>
      </c>
      <c r="V198">
        <f t="shared" si="100"/>
        <v>3</v>
      </c>
      <c r="W198">
        <f t="shared" si="79"/>
        <v>1</v>
      </c>
      <c r="X198">
        <f t="shared" si="110"/>
        <v>4</v>
      </c>
      <c r="Y198">
        <f t="shared" si="101"/>
        <v>4</v>
      </c>
      <c r="Z198">
        <f t="shared" si="102"/>
        <v>3</v>
      </c>
      <c r="AA198">
        <f t="shared" si="103"/>
        <v>4</v>
      </c>
      <c r="AB198">
        <f t="shared" si="108"/>
        <v>3.1882000000000001</v>
      </c>
      <c r="AC198">
        <f t="shared" si="105"/>
        <v>3</v>
      </c>
      <c r="AD198" t="str">
        <f t="shared" si="106"/>
        <v>Highly Suitable</v>
      </c>
      <c r="AE198" s="15">
        <f t="shared" si="109"/>
        <v>0.94299999999999995</v>
      </c>
      <c r="AF198" t="str">
        <f t="shared" si="111"/>
        <v>Very High</v>
      </c>
    </row>
    <row r="199" spans="1:32" x14ac:dyDescent="0.25">
      <c r="A199" t="str">
        <f>INDEX(Aquifer!A:A,MATCH(B199,Aquifer!C:C,0))</f>
        <v>punjab</v>
      </c>
      <c r="B199" s="19" t="s">
        <v>220</v>
      </c>
      <c r="C199" s="12">
        <v>4.8600213559828997</v>
      </c>
      <c r="D199" s="7">
        <f>INDEX(Aquifer!L:L,MATCH(B199,Aquifer!C:C,0))*100</f>
        <v>187.83049885063787</v>
      </c>
      <c r="E199" s="7">
        <v>100</v>
      </c>
      <c r="F199" s="7">
        <v>86.447216512263111</v>
      </c>
      <c r="G199" s="8">
        <v>99</v>
      </c>
      <c r="H199" s="8">
        <f>INDEX(Aquifer!H:H,MATCH(B199,Aquifer!C:C,0))</f>
        <v>131.88999999999999</v>
      </c>
      <c r="I199" s="8">
        <f>INDEX(surface_water_body!E:E,MATCH(B199,surface_water_body!A:A,0))</f>
        <v>0.12481395359811877</v>
      </c>
      <c r="J199" s="8">
        <f>INDEX(Aquifer!J:J,MATCH(B199,Aquifer!C:C,0))*100</f>
        <v>91.503777355976524</v>
      </c>
      <c r="K199" s="7">
        <f>(INDEX(Tariff!D:D,MATCH(Adaptation!A199,Tariff!A:A,0)))*100</f>
        <v>0</v>
      </c>
      <c r="L199" s="1">
        <v>55.120000000000005</v>
      </c>
      <c r="M199" s="8">
        <v>8.35</v>
      </c>
      <c r="N199" s="1">
        <v>0</v>
      </c>
      <c r="P199">
        <f t="shared" si="94"/>
        <v>3</v>
      </c>
      <c r="Q199">
        <f t="shared" si="95"/>
        <v>3</v>
      </c>
      <c r="R199">
        <f t="shared" si="96"/>
        <v>4</v>
      </c>
      <c r="S199">
        <f t="shared" si="97"/>
        <v>4</v>
      </c>
      <c r="T199">
        <f t="shared" si="98"/>
        <v>4</v>
      </c>
      <c r="U199">
        <f t="shared" si="99"/>
        <v>4</v>
      </c>
      <c r="V199">
        <f t="shared" si="100"/>
        <v>4</v>
      </c>
      <c r="W199">
        <f t="shared" si="79"/>
        <v>1</v>
      </c>
      <c r="X199">
        <f t="shared" si="110"/>
        <v>4</v>
      </c>
      <c r="Y199">
        <f t="shared" si="101"/>
        <v>3</v>
      </c>
      <c r="Z199">
        <f t="shared" si="102"/>
        <v>2</v>
      </c>
      <c r="AA199">
        <f t="shared" si="103"/>
        <v>1</v>
      </c>
      <c r="AB199">
        <f t="shared" si="108"/>
        <v>3.0973000000000002</v>
      </c>
      <c r="AC199">
        <f t="shared" si="105"/>
        <v>3</v>
      </c>
      <c r="AD199" t="str">
        <f t="shared" si="106"/>
        <v>Highly Suitable</v>
      </c>
      <c r="AE199" s="15">
        <f t="shared" si="109"/>
        <v>0.90300000000000002</v>
      </c>
      <c r="AF199" t="str">
        <f t="shared" si="111"/>
        <v>Very High</v>
      </c>
    </row>
    <row r="200" spans="1:32" x14ac:dyDescent="0.25">
      <c r="A200" t="str">
        <f>INDEX(Aquifer!A:A,MATCH(B200,Aquifer!C:C,0))</f>
        <v>karnataka</v>
      </c>
      <c r="B200" s="19" t="s">
        <v>66</v>
      </c>
      <c r="C200" s="13">
        <v>5.38</v>
      </c>
      <c r="D200" s="7">
        <f>INDEX(Aquifer!L:L,MATCH(B200,Aquifer!C:C,0))*100</f>
        <v>153.64490212185873</v>
      </c>
      <c r="E200" s="7">
        <v>16.399999999999999</v>
      </c>
      <c r="F200" s="7">
        <v>66.517712433433672</v>
      </c>
      <c r="G200" s="8">
        <v>99</v>
      </c>
      <c r="H200" s="8">
        <f>INDEX(Aquifer!H:H,MATCH(B200,Aquifer!C:C,0))</f>
        <v>74.62</v>
      </c>
      <c r="I200" s="8">
        <f>INDEX(surface_water_body!E:E,MATCH(B200,surface_water_body!A:A,0))</f>
        <v>1.9151091263417894E-2</v>
      </c>
      <c r="J200" s="8">
        <f>INDEX(Aquifer!J:J,MATCH(B200,Aquifer!C:C,0))*100</f>
        <v>84.427815294761814</v>
      </c>
      <c r="K200" s="7">
        <f>(INDEX(Tariff!D:D,MATCH(Adaptation!A200,Tariff!A:A,0)))*100</f>
        <v>0</v>
      </c>
      <c r="L200" s="1">
        <v>49.669999999999995</v>
      </c>
      <c r="M200" s="8">
        <v>10.4</v>
      </c>
      <c r="N200" s="1">
        <v>64.06</v>
      </c>
      <c r="P200">
        <f t="shared" si="94"/>
        <v>4</v>
      </c>
      <c r="Q200">
        <f t="shared" si="95"/>
        <v>2</v>
      </c>
      <c r="R200">
        <f t="shared" si="96"/>
        <v>1</v>
      </c>
      <c r="S200">
        <f t="shared" si="97"/>
        <v>3</v>
      </c>
      <c r="T200">
        <f t="shared" si="98"/>
        <v>4</v>
      </c>
      <c r="U200">
        <f t="shared" si="99"/>
        <v>3</v>
      </c>
      <c r="V200">
        <f t="shared" si="100"/>
        <v>4</v>
      </c>
      <c r="W200">
        <f t="shared" si="79"/>
        <v>1</v>
      </c>
      <c r="X200">
        <f t="shared" si="110"/>
        <v>4</v>
      </c>
      <c r="Y200">
        <f t="shared" si="101"/>
        <v>2</v>
      </c>
      <c r="Z200">
        <f t="shared" si="102"/>
        <v>3</v>
      </c>
      <c r="AA200">
        <f t="shared" si="103"/>
        <v>3</v>
      </c>
      <c r="AB200">
        <f t="shared" si="108"/>
        <v>2.8549999999999995</v>
      </c>
      <c r="AC200">
        <f t="shared" si="105"/>
        <v>3</v>
      </c>
      <c r="AD200" t="str">
        <f t="shared" si="106"/>
        <v>Highly Suitable</v>
      </c>
      <c r="AE200" s="15">
        <f t="shared" si="109"/>
        <v>0.73699999999999999</v>
      </c>
      <c r="AF200" t="str">
        <f t="shared" si="111"/>
        <v>High</v>
      </c>
    </row>
    <row r="201" spans="1:32" x14ac:dyDescent="0.25">
      <c r="A201" t="str">
        <f>INDEX(Aquifer!A:A,MATCH(B201,Aquifer!C:C,0))</f>
        <v>odisha</v>
      </c>
      <c r="B201" s="19" t="s">
        <v>511</v>
      </c>
      <c r="C201" s="13">
        <v>4.95</v>
      </c>
      <c r="D201" s="7">
        <f>INDEX(Aquifer!L:L,MATCH(B201,Aquifer!C:C,0))*100</f>
        <v>116.93428461628432</v>
      </c>
      <c r="E201" s="7">
        <v>58</v>
      </c>
      <c r="F201" s="7">
        <v>37.016027807280096</v>
      </c>
      <c r="G201" s="8">
        <v>50</v>
      </c>
      <c r="H201" s="8">
        <f>INDEX(Aquifer!H:H,MATCH(B201,Aquifer!C:C,0))</f>
        <v>35.92</v>
      </c>
      <c r="I201" s="8">
        <f>INDEX(surface_water_body!E:E,MATCH(B201,surface_water_body!A:A,0))</f>
        <v>0.16735240788958455</v>
      </c>
      <c r="J201" s="8">
        <f>INDEX(Aquifer!J:J,MATCH(B201,Aquifer!C:C,0))*100</f>
        <v>19.390132088369938</v>
      </c>
      <c r="K201" s="7">
        <f>(INDEX(Tariff!D:D,MATCH(Adaptation!A201,Tariff!A:A,0)))*100</f>
        <v>465.00000000000006</v>
      </c>
      <c r="L201" s="1">
        <v>12.97</v>
      </c>
      <c r="M201" s="8">
        <v>4.7</v>
      </c>
      <c r="N201" s="1">
        <v>90.97</v>
      </c>
      <c r="P201">
        <f t="shared" si="94"/>
        <v>3</v>
      </c>
      <c r="Q201">
        <f t="shared" si="95"/>
        <v>1</v>
      </c>
      <c r="R201">
        <f t="shared" si="96"/>
        <v>3</v>
      </c>
      <c r="S201">
        <f t="shared" si="97"/>
        <v>2</v>
      </c>
      <c r="T201">
        <f t="shared" si="98"/>
        <v>3</v>
      </c>
      <c r="U201">
        <f t="shared" si="99"/>
        <v>1</v>
      </c>
      <c r="V201">
        <f t="shared" si="100"/>
        <v>1</v>
      </c>
      <c r="W201">
        <f t="shared" si="79"/>
        <v>1</v>
      </c>
      <c r="X201">
        <f t="shared" si="110"/>
        <v>1</v>
      </c>
      <c r="Y201">
        <f t="shared" si="101"/>
        <v>1</v>
      </c>
      <c r="Z201">
        <f t="shared" si="102"/>
        <v>1</v>
      </c>
      <c r="AA201">
        <f t="shared" si="103"/>
        <v>4</v>
      </c>
      <c r="AB201">
        <f t="shared" si="108"/>
        <v>1.8401999999999996</v>
      </c>
      <c r="AC201">
        <f t="shared" ref="AC201:AC232" si="112">IF(AB201&lt;=1.5,1,IF(AB201&lt;2.5,2,IF(AB201&lt;3.5,3,4)))</f>
        <v>2</v>
      </c>
      <c r="AD201" t="str">
        <f t="shared" si="106"/>
        <v>Moderatly Suitable</v>
      </c>
      <c r="AE201" s="15">
        <f t="shared" si="109"/>
        <v>0.104</v>
      </c>
      <c r="AF201" t="str">
        <f t="shared" si="111"/>
        <v>Very Low</v>
      </c>
    </row>
    <row r="202" spans="1:32" x14ac:dyDescent="0.25">
      <c r="A202" t="str">
        <f>INDEX(Aquifer!A:A,MATCH(B202,Aquifer!C:C,0))</f>
        <v>jammu and kashmir</v>
      </c>
      <c r="B202" s="19" t="s">
        <v>657</v>
      </c>
      <c r="C202" s="13">
        <v>4.26</v>
      </c>
      <c r="D202" s="7">
        <f>INDEX(Aquifer!L:L,MATCH(B202,Aquifer!C:C,0))*100</f>
        <v>155.30045127068323</v>
      </c>
      <c r="E202" s="7">
        <v>79.900000000000006</v>
      </c>
      <c r="F202" s="7">
        <v>44.358222873509625</v>
      </c>
      <c r="G202" s="8">
        <v>100</v>
      </c>
      <c r="H202" s="8">
        <f>INDEX(Aquifer!H:H,MATCH(B202,Aquifer!C:C,0))</f>
        <v>51.67</v>
      </c>
      <c r="I202" s="8">
        <f>INDEX(surface_water_body!E:E,MATCH(B202,surface_water_body!A:A,0))</f>
        <v>5.3875195985059312</v>
      </c>
      <c r="J202" s="8">
        <f>INDEX(Aquifer!J:J,MATCH(B202,Aquifer!C:C,0))*100</f>
        <v>32.136678200692046</v>
      </c>
      <c r="K202" s="7">
        <f>(INDEX(Tariff!D:D,MATCH(Adaptation!A202,Tariff!A:A,0)))*100</f>
        <v>0</v>
      </c>
      <c r="L202" s="1">
        <v>0.37</v>
      </c>
      <c r="M202" s="8">
        <v>6.3867763147260472</v>
      </c>
      <c r="N202" s="1">
        <v>99.35</v>
      </c>
      <c r="P202">
        <f t="shared" si="94"/>
        <v>2</v>
      </c>
      <c r="Q202">
        <f t="shared" si="95"/>
        <v>2</v>
      </c>
      <c r="R202">
        <f t="shared" si="96"/>
        <v>4</v>
      </c>
      <c r="S202">
        <f t="shared" si="97"/>
        <v>2</v>
      </c>
      <c r="T202">
        <f t="shared" si="98"/>
        <v>4</v>
      </c>
      <c r="U202">
        <f t="shared" si="99"/>
        <v>2</v>
      </c>
      <c r="V202">
        <f t="shared" si="100"/>
        <v>2</v>
      </c>
      <c r="W202">
        <f t="shared" si="79"/>
        <v>4</v>
      </c>
      <c r="X202">
        <f t="shared" si="110"/>
        <v>4</v>
      </c>
      <c r="Y202">
        <f t="shared" si="101"/>
        <v>1</v>
      </c>
      <c r="Z202">
        <f t="shared" si="102"/>
        <v>2</v>
      </c>
      <c r="AA202">
        <f t="shared" si="103"/>
        <v>4</v>
      </c>
      <c r="AB202">
        <f t="shared" si="108"/>
        <v>2.7641</v>
      </c>
      <c r="AC202">
        <f t="shared" si="112"/>
        <v>3</v>
      </c>
      <c r="AD202" t="str">
        <f t="shared" si="106"/>
        <v>Highly Suitable</v>
      </c>
      <c r="AE202" s="15">
        <f t="shared" si="109"/>
        <v>0.63900000000000001</v>
      </c>
      <c r="AF202" t="str">
        <f t="shared" si="111"/>
        <v>High</v>
      </c>
    </row>
    <row r="203" spans="1:32" x14ac:dyDescent="0.25">
      <c r="A203" t="str">
        <f>INDEX(Aquifer!A:A,MATCH(B203,Aquifer!C:C,0))</f>
        <v>gujarat</v>
      </c>
      <c r="B203" s="19" t="s">
        <v>191</v>
      </c>
      <c r="C203" s="12">
        <v>5.5240188885550996</v>
      </c>
      <c r="D203" s="7">
        <f>INDEX(Aquifer!L:L,MATCH(B203,Aquifer!C:C,0))*100</f>
        <v>125.41125147686994</v>
      </c>
      <c r="E203" s="7">
        <v>63.5</v>
      </c>
      <c r="F203" s="7">
        <v>79.928770341182485</v>
      </c>
      <c r="G203" s="8">
        <v>91</v>
      </c>
      <c r="H203" s="8">
        <f>INDEX(Aquifer!H:H,MATCH(B203,Aquifer!C:C,0))</f>
        <v>92.3</v>
      </c>
      <c r="I203" s="8">
        <f>INDEX(surface_water_body!E:E,MATCH(B203,surface_water_body!A:A,0))</f>
        <v>1.0333496449798614</v>
      </c>
      <c r="J203" s="8">
        <f>INDEX(Aquifer!J:J,MATCH(B203,Aquifer!C:C,0))*100</f>
        <v>78.443068236367694</v>
      </c>
      <c r="K203" s="7">
        <f>(INDEX(Tariff!D:D,MATCH(Adaptation!A203,Tariff!A:A,0)))*100</f>
        <v>405</v>
      </c>
      <c r="L203" s="1">
        <v>99.63</v>
      </c>
      <c r="M203" s="8">
        <v>78.099999999999994</v>
      </c>
      <c r="N203" s="1">
        <v>84.14</v>
      </c>
      <c r="P203">
        <f t="shared" si="94"/>
        <v>4</v>
      </c>
      <c r="Q203">
        <f t="shared" si="95"/>
        <v>1</v>
      </c>
      <c r="R203">
        <f t="shared" si="96"/>
        <v>3</v>
      </c>
      <c r="S203">
        <f t="shared" si="97"/>
        <v>4</v>
      </c>
      <c r="T203">
        <f t="shared" si="98"/>
        <v>4</v>
      </c>
      <c r="U203">
        <f t="shared" si="99"/>
        <v>3</v>
      </c>
      <c r="V203">
        <f t="shared" si="100"/>
        <v>4</v>
      </c>
      <c r="W203">
        <f t="shared" si="79"/>
        <v>2</v>
      </c>
      <c r="X203">
        <f t="shared" si="110"/>
        <v>1</v>
      </c>
      <c r="Y203">
        <f t="shared" si="101"/>
        <v>4</v>
      </c>
      <c r="Z203">
        <f t="shared" si="102"/>
        <v>4</v>
      </c>
      <c r="AA203">
        <f t="shared" si="103"/>
        <v>4</v>
      </c>
      <c r="AB203">
        <f t="shared" si="108"/>
        <v>3.1958000000000002</v>
      </c>
      <c r="AC203">
        <f t="shared" si="112"/>
        <v>3</v>
      </c>
      <c r="AD203" t="str">
        <f t="shared" si="106"/>
        <v>Highly Suitable</v>
      </c>
      <c r="AE203" s="15">
        <f t="shared" si="109"/>
        <v>0.95699999999999996</v>
      </c>
      <c r="AF203" t="str">
        <f t="shared" si="111"/>
        <v>Very High</v>
      </c>
    </row>
    <row r="204" spans="1:32" x14ac:dyDescent="0.25">
      <c r="A204" t="str">
        <f>INDEX(Aquifer!A:A,MATCH(B204,Aquifer!C:C,0))</f>
        <v>rajasthan</v>
      </c>
      <c r="B204" s="19" t="s">
        <v>170</v>
      </c>
      <c r="C204" s="12">
        <v>5.0387606384341996</v>
      </c>
      <c r="D204" s="7">
        <f>INDEX(Aquifer!L:L,MATCH(B204,Aquifer!C:C,0))*100</f>
        <v>169.12706574477915</v>
      </c>
      <c r="E204" s="7">
        <v>89.6</v>
      </c>
      <c r="F204" s="7">
        <v>80.428853804388609</v>
      </c>
      <c r="G204" s="8">
        <v>45</v>
      </c>
      <c r="H204" s="8">
        <f>INDEX(Aquifer!H:H,MATCH(B204,Aquifer!C:C,0))</f>
        <v>39.53</v>
      </c>
      <c r="I204" s="8">
        <f>INDEX(surface_water_body!E:E,MATCH(B204,surface_water_body!A:A,0))</f>
        <v>0</v>
      </c>
      <c r="J204" s="8">
        <f>INDEX(Aquifer!J:J,MATCH(B204,Aquifer!C:C,0))*100</f>
        <v>67.507340229948142</v>
      </c>
      <c r="K204" s="7">
        <f>(INDEX(Tariff!D:D,MATCH(Adaptation!A204,Tariff!A:A,0)))*100</f>
        <v>0</v>
      </c>
      <c r="L204" s="1">
        <v>2.67</v>
      </c>
      <c r="M204" s="8">
        <v>13</v>
      </c>
      <c r="N204" s="1">
        <v>11.011092604</v>
      </c>
      <c r="P204">
        <f t="shared" si="94"/>
        <v>3</v>
      </c>
      <c r="Q204">
        <f t="shared" si="95"/>
        <v>2</v>
      </c>
      <c r="R204">
        <f t="shared" si="96"/>
        <v>4</v>
      </c>
      <c r="S204">
        <f t="shared" si="97"/>
        <v>4</v>
      </c>
      <c r="T204">
        <f t="shared" si="98"/>
        <v>2</v>
      </c>
      <c r="U204">
        <f t="shared" si="99"/>
        <v>1</v>
      </c>
      <c r="V204">
        <f t="shared" si="100"/>
        <v>3</v>
      </c>
      <c r="W204">
        <f t="shared" si="79"/>
        <v>1</v>
      </c>
      <c r="X204">
        <f t="shared" si="110"/>
        <v>4</v>
      </c>
      <c r="Y204">
        <f t="shared" si="101"/>
        <v>1</v>
      </c>
      <c r="Z204">
        <f t="shared" si="102"/>
        <v>3</v>
      </c>
      <c r="AA204">
        <f t="shared" si="103"/>
        <v>1</v>
      </c>
      <c r="AB204">
        <f t="shared" si="108"/>
        <v>2.4384999999999999</v>
      </c>
      <c r="AC204">
        <f t="shared" si="112"/>
        <v>2</v>
      </c>
      <c r="AD204" t="str">
        <f t="shared" si="106"/>
        <v>Moderatly Suitable</v>
      </c>
      <c r="AE204" s="15">
        <f t="shared" si="109"/>
        <v>0.42399999999999999</v>
      </c>
      <c r="AF204" t="str">
        <f t="shared" si="111"/>
        <v>Moderate</v>
      </c>
    </row>
    <row r="205" spans="1:32" x14ac:dyDescent="0.25">
      <c r="A205" t="str">
        <f>INDEX(Aquifer!A:A,MATCH(B205,Aquifer!C:C,0))</f>
        <v>odisha</v>
      </c>
      <c r="B205" s="19" t="s">
        <v>265</v>
      </c>
      <c r="C205" s="12">
        <v>4.9762089785533004</v>
      </c>
      <c r="D205" s="7">
        <f>INDEX(Aquifer!L:L,MATCH(B205,Aquifer!C:C,0))*100</f>
        <v>127.31942311519298</v>
      </c>
      <c r="E205" s="7">
        <v>56.7</v>
      </c>
      <c r="F205" s="7">
        <v>34.414401457404473</v>
      </c>
      <c r="G205" s="8">
        <v>41</v>
      </c>
      <c r="H205" s="8">
        <f>INDEX(Aquifer!H:H,MATCH(B205,Aquifer!C:C,0))</f>
        <v>40.869999999999997</v>
      </c>
      <c r="I205" s="8">
        <f>INDEX(surface_water_body!E:E,MATCH(B205,surface_water_body!A:A,0))</f>
        <v>12.612885821003598</v>
      </c>
      <c r="J205" s="8">
        <f>INDEX(Aquifer!J:J,MATCH(B205,Aquifer!C:C,0))*100</f>
        <v>43.753696426459179</v>
      </c>
      <c r="K205" s="7">
        <f>(INDEX(Tariff!D:D,MATCH(Adaptation!A205,Tariff!A:A,0)))*100</f>
        <v>30</v>
      </c>
      <c r="L205" s="1">
        <v>7.6700000000000008</v>
      </c>
      <c r="M205" s="8">
        <v>3.7</v>
      </c>
      <c r="N205" s="1">
        <v>95.08</v>
      </c>
      <c r="P205">
        <f t="shared" si="94"/>
        <v>3</v>
      </c>
      <c r="Q205">
        <f t="shared" si="95"/>
        <v>1</v>
      </c>
      <c r="R205">
        <f t="shared" si="96"/>
        <v>3</v>
      </c>
      <c r="S205">
        <f t="shared" si="97"/>
        <v>2</v>
      </c>
      <c r="T205">
        <f t="shared" si="98"/>
        <v>2</v>
      </c>
      <c r="U205">
        <f t="shared" si="99"/>
        <v>1</v>
      </c>
      <c r="V205">
        <f t="shared" si="100"/>
        <v>2</v>
      </c>
      <c r="W205">
        <f t="shared" si="79"/>
        <v>4</v>
      </c>
      <c r="X205">
        <f t="shared" si="110"/>
        <v>4</v>
      </c>
      <c r="Y205">
        <f t="shared" si="101"/>
        <v>1</v>
      </c>
      <c r="Z205">
        <f t="shared" si="102"/>
        <v>1</v>
      </c>
      <c r="AA205">
        <f t="shared" si="103"/>
        <v>4</v>
      </c>
      <c r="AB205">
        <f t="shared" si="108"/>
        <v>2.34</v>
      </c>
      <c r="AC205">
        <f t="shared" si="112"/>
        <v>2</v>
      </c>
      <c r="AD205" t="str">
        <f t="shared" si="106"/>
        <v>Moderatly Suitable</v>
      </c>
      <c r="AE205" s="15">
        <f t="shared" si="109"/>
        <v>0.33400000000000002</v>
      </c>
      <c r="AF205" t="str">
        <f t="shared" si="111"/>
        <v>Low</v>
      </c>
    </row>
    <row r="206" spans="1:32" x14ac:dyDescent="0.25">
      <c r="A206" t="str">
        <f>INDEX(Aquifer!A:A,MATCH(B206,Aquifer!C:C,0))</f>
        <v>maharashtra</v>
      </c>
      <c r="B206" s="19" t="s">
        <v>120</v>
      </c>
      <c r="C206" s="13">
        <v>5.23</v>
      </c>
      <c r="D206" s="7">
        <f>INDEX(Aquifer!L:L,MATCH(B206,Aquifer!C:C,0))*100</f>
        <v>133.63764044943821</v>
      </c>
      <c r="E206" s="7">
        <v>30.8</v>
      </c>
      <c r="F206" s="7">
        <v>66.391206675224652</v>
      </c>
      <c r="G206" s="8">
        <v>100</v>
      </c>
      <c r="H206" s="8">
        <f>INDEX(Aquifer!H:H,MATCH(B206,Aquifer!C:C,0))</f>
        <v>24.37</v>
      </c>
      <c r="I206" s="8">
        <f>INDEX(surface_water_body!E:E,MATCH(B206,surface_water_body!A:A,0))</f>
        <v>0.20751632625835639</v>
      </c>
      <c r="J206" s="8">
        <f>INDEX(Aquifer!J:J,MATCH(B206,Aquifer!C:C,0))*100</f>
        <v>9.5467953875033533</v>
      </c>
      <c r="K206" s="7">
        <f>(INDEX(Tariff!D:D,MATCH(Adaptation!A206,Tariff!A:A,0)))*100</f>
        <v>0</v>
      </c>
      <c r="L206" s="1">
        <v>28.02</v>
      </c>
      <c r="M206" s="8">
        <v>6.16</v>
      </c>
      <c r="N206" s="1">
        <v>73.02</v>
      </c>
      <c r="P206">
        <f t="shared" si="94"/>
        <v>3</v>
      </c>
      <c r="Q206">
        <f t="shared" si="95"/>
        <v>1</v>
      </c>
      <c r="R206">
        <f t="shared" si="96"/>
        <v>2</v>
      </c>
      <c r="S206">
        <f t="shared" si="97"/>
        <v>3</v>
      </c>
      <c r="T206">
        <f t="shared" si="98"/>
        <v>4</v>
      </c>
      <c r="U206">
        <f t="shared" si="99"/>
        <v>1</v>
      </c>
      <c r="V206">
        <f t="shared" si="100"/>
        <v>1</v>
      </c>
      <c r="W206">
        <f t="shared" si="79"/>
        <v>1</v>
      </c>
      <c r="X206">
        <f t="shared" si="110"/>
        <v>4</v>
      </c>
      <c r="Y206">
        <f t="shared" si="101"/>
        <v>2</v>
      </c>
      <c r="Z206">
        <f t="shared" si="102"/>
        <v>2</v>
      </c>
      <c r="AA206">
        <f t="shared" si="103"/>
        <v>3</v>
      </c>
      <c r="AB206">
        <f t="shared" si="108"/>
        <v>2.2642999999999995</v>
      </c>
      <c r="AC206">
        <f t="shared" si="112"/>
        <v>2</v>
      </c>
      <c r="AD206" t="str">
        <f t="shared" si="106"/>
        <v>Moderatly Suitable</v>
      </c>
      <c r="AE206" s="15">
        <f t="shared" si="109"/>
        <v>0.30599999999999999</v>
      </c>
      <c r="AF206" t="str">
        <f t="shared" si="111"/>
        <v>Low</v>
      </c>
    </row>
    <row r="207" spans="1:32" x14ac:dyDescent="0.25">
      <c r="A207" t="str">
        <f>INDEX(Aquifer!A:A,MATCH(B207,Aquifer!C:C,0))</f>
        <v>jharkhand</v>
      </c>
      <c r="B207" s="19" t="s">
        <v>342</v>
      </c>
      <c r="C207" s="13">
        <v>5.09</v>
      </c>
      <c r="D207" s="7">
        <f>INDEX(Aquifer!L:L,MATCH(B207,Aquifer!C:C,0))*100</f>
        <v>135.42706713588129</v>
      </c>
      <c r="E207" s="7">
        <v>30.1</v>
      </c>
      <c r="F207" s="7">
        <v>46.552532833020635</v>
      </c>
      <c r="G207" s="8">
        <v>3</v>
      </c>
      <c r="H207" s="8">
        <f>INDEX(Aquifer!H:H,MATCH(B207,Aquifer!C:C,0))</f>
        <v>35.75</v>
      </c>
      <c r="I207" s="8">
        <f>INDEX(surface_water_body!E:E,MATCH(B207,surface_water_body!A:A,0))</f>
        <v>1.750995681992118</v>
      </c>
      <c r="J207" s="8">
        <f>INDEX(Aquifer!J:J,MATCH(B207,Aquifer!C:C,0))*100</f>
        <v>17.096444711841166</v>
      </c>
      <c r="K207" s="7">
        <f>(INDEX(Tariff!D:D,MATCH(Adaptation!A207,Tariff!A:A,0)))*100</f>
        <v>0</v>
      </c>
      <c r="L207" s="1">
        <v>41.05</v>
      </c>
      <c r="M207" s="8">
        <v>7.3</v>
      </c>
      <c r="N207" s="1">
        <v>90.85</v>
      </c>
      <c r="P207">
        <f t="shared" si="94"/>
        <v>3</v>
      </c>
      <c r="Q207">
        <f t="shared" si="95"/>
        <v>1</v>
      </c>
      <c r="R207">
        <f t="shared" si="96"/>
        <v>2</v>
      </c>
      <c r="S207">
        <f t="shared" si="97"/>
        <v>2</v>
      </c>
      <c r="T207">
        <f t="shared" si="98"/>
        <v>1</v>
      </c>
      <c r="U207">
        <f t="shared" si="99"/>
        <v>1</v>
      </c>
      <c r="V207">
        <f t="shared" si="100"/>
        <v>1</v>
      </c>
      <c r="W207">
        <f t="shared" si="79"/>
        <v>2</v>
      </c>
      <c r="X207">
        <f t="shared" si="110"/>
        <v>4</v>
      </c>
      <c r="Y207">
        <f t="shared" si="101"/>
        <v>2</v>
      </c>
      <c r="Z207">
        <f t="shared" si="102"/>
        <v>2</v>
      </c>
      <c r="AA207">
        <f t="shared" si="103"/>
        <v>4</v>
      </c>
      <c r="AB207">
        <f t="shared" si="108"/>
        <v>2.0977000000000001</v>
      </c>
      <c r="AC207">
        <f t="shared" si="112"/>
        <v>2</v>
      </c>
      <c r="AD207" t="str">
        <f t="shared" si="106"/>
        <v>Moderatly Suitable</v>
      </c>
      <c r="AE207" s="15">
        <f t="shared" si="109"/>
        <v>0.24</v>
      </c>
      <c r="AF207" t="str">
        <f t="shared" si="111"/>
        <v>Low</v>
      </c>
    </row>
    <row r="208" spans="1:32" x14ac:dyDescent="0.25">
      <c r="A208" t="str">
        <f>INDEX(Aquifer!A:A,MATCH(B208,Aquifer!C:C,0))</f>
        <v>uttarakhand</v>
      </c>
      <c r="B208" s="19" t="s">
        <v>566</v>
      </c>
      <c r="C208" s="12">
        <v>4.8154412877180999</v>
      </c>
      <c r="D208" s="7">
        <f>INDEX(Aquifer!L:L,MATCH(B208,Aquifer!C:C,0))*100</f>
        <v>141.69497408941015</v>
      </c>
      <c r="E208" s="7">
        <v>0</v>
      </c>
      <c r="F208" s="7">
        <v>44.693024530629025</v>
      </c>
      <c r="G208" s="8">
        <v>94</v>
      </c>
      <c r="H208" s="8">
        <f>INDEX(Aquifer!H:H,MATCH(B208,Aquifer!C:C,0))</f>
        <v>0</v>
      </c>
      <c r="I208" s="8">
        <f>INDEX(surface_water_body!E:E,MATCH(B208,surface_water_body!A:A,0))</f>
        <v>0</v>
      </c>
      <c r="J208" s="8">
        <f>INDEX(Aquifer!J:J,MATCH(B208,Aquifer!C:C,0))*100</f>
        <v>6.0280544947724781</v>
      </c>
      <c r="K208" s="7">
        <f>(INDEX(Tariff!D:D,MATCH(Adaptation!A208,Tariff!A:A,0)))*100</f>
        <v>30</v>
      </c>
      <c r="L208" s="1">
        <v>17.05</v>
      </c>
      <c r="M208" s="8">
        <v>12.970356530331026</v>
      </c>
      <c r="N208" s="1">
        <v>95.274925989999986</v>
      </c>
      <c r="P208">
        <f t="shared" si="94"/>
        <v>3</v>
      </c>
      <c r="Q208">
        <f t="shared" si="95"/>
        <v>2</v>
      </c>
      <c r="R208">
        <f t="shared" si="96"/>
        <v>1</v>
      </c>
      <c r="S208">
        <f t="shared" si="97"/>
        <v>2</v>
      </c>
      <c r="T208">
        <f t="shared" si="98"/>
        <v>4</v>
      </c>
      <c r="U208">
        <f t="shared" si="99"/>
        <v>1</v>
      </c>
      <c r="V208">
        <f t="shared" si="100"/>
        <v>1</v>
      </c>
      <c r="W208">
        <f t="shared" si="79"/>
        <v>1</v>
      </c>
      <c r="X208">
        <f t="shared" si="110"/>
        <v>4</v>
      </c>
      <c r="Y208">
        <f t="shared" si="101"/>
        <v>1</v>
      </c>
      <c r="Z208">
        <f t="shared" si="102"/>
        <v>3</v>
      </c>
      <c r="AA208">
        <f t="shared" si="103"/>
        <v>4</v>
      </c>
      <c r="AB208">
        <f t="shared" si="108"/>
        <v>2.2718999999999996</v>
      </c>
      <c r="AC208">
        <f t="shared" si="112"/>
        <v>2</v>
      </c>
      <c r="AD208" t="str">
        <f t="shared" si="106"/>
        <v>Moderatly Suitable</v>
      </c>
      <c r="AE208" s="15">
        <f t="shared" si="109"/>
        <v>0.32800000000000001</v>
      </c>
      <c r="AF208" t="str">
        <f t="shared" si="111"/>
        <v>Low</v>
      </c>
    </row>
    <row r="209" spans="1:32" x14ac:dyDescent="0.25">
      <c r="A209" t="str">
        <f>INDEX(Aquifer!A:A,MATCH(B209,Aquifer!C:C,0))</f>
        <v>chhattisgarh</v>
      </c>
      <c r="B209" s="19" t="s">
        <v>295</v>
      </c>
      <c r="C209" s="13">
        <v>5.12</v>
      </c>
      <c r="D209" s="7">
        <f>INDEX(Aquifer!L:L,MATCH(B209,Aquifer!C:C,0))*100</f>
        <v>120.94481701036828</v>
      </c>
      <c r="E209" s="7">
        <v>39.299999999999997</v>
      </c>
      <c r="F209" s="7">
        <v>45.281715253632875</v>
      </c>
      <c r="G209" s="8">
        <v>96</v>
      </c>
      <c r="H209" s="8">
        <f>INDEX(Aquifer!H:H,MATCH(B209,Aquifer!C:C,0))</f>
        <v>63.94</v>
      </c>
      <c r="I209" s="8">
        <f>INDEX(surface_water_body!E:E,MATCH(B209,surface_water_body!A:A,0))</f>
        <v>28.363597537253504</v>
      </c>
      <c r="J209" s="8">
        <f>INDEX(Aquifer!J:J,MATCH(B209,Aquifer!C:C,0))*100</f>
        <v>22.386736670230608</v>
      </c>
      <c r="K209" s="7">
        <f>(INDEX(Tariff!D:D,MATCH(Adaptation!A209,Tariff!A:A,0)))*100</f>
        <v>67.5</v>
      </c>
      <c r="L209" s="1">
        <v>11.459999999999999</v>
      </c>
      <c r="M209" s="8">
        <v>5.4768754556153239</v>
      </c>
      <c r="N209" s="1">
        <v>82.490000000000009</v>
      </c>
      <c r="P209">
        <f t="shared" si="94"/>
        <v>3</v>
      </c>
      <c r="Q209">
        <f t="shared" si="95"/>
        <v>1</v>
      </c>
      <c r="R209">
        <f t="shared" si="96"/>
        <v>2</v>
      </c>
      <c r="S209">
        <f t="shared" si="97"/>
        <v>2</v>
      </c>
      <c r="T209">
        <f t="shared" si="98"/>
        <v>4</v>
      </c>
      <c r="U209">
        <f t="shared" si="99"/>
        <v>2</v>
      </c>
      <c r="V209">
        <f t="shared" si="100"/>
        <v>1</v>
      </c>
      <c r="W209">
        <f t="shared" si="79"/>
        <v>4</v>
      </c>
      <c r="X209">
        <f t="shared" si="110"/>
        <v>4</v>
      </c>
      <c r="Y209">
        <f t="shared" si="101"/>
        <v>1</v>
      </c>
      <c r="Z209">
        <f t="shared" si="102"/>
        <v>2</v>
      </c>
      <c r="AA209">
        <f t="shared" si="103"/>
        <v>4</v>
      </c>
      <c r="AB209">
        <f t="shared" si="108"/>
        <v>2.5142000000000002</v>
      </c>
      <c r="AC209">
        <f t="shared" si="112"/>
        <v>3</v>
      </c>
      <c r="AD209" t="str">
        <f t="shared" si="106"/>
        <v>Highly Suitable</v>
      </c>
      <c r="AE209" s="15">
        <f t="shared" si="109"/>
        <v>0.45200000000000001</v>
      </c>
      <c r="AF209" t="str">
        <f t="shared" si="111"/>
        <v>Moderate</v>
      </c>
    </row>
    <row r="210" spans="1:32" x14ac:dyDescent="0.25">
      <c r="A210" t="str">
        <f>INDEX(Aquifer!A:A,MATCH(B210,Aquifer!C:C,0))</f>
        <v>uttar pradesh</v>
      </c>
      <c r="B210" s="19" t="s">
        <v>674</v>
      </c>
      <c r="C210" s="13">
        <v>4.8099999999999996</v>
      </c>
      <c r="D210" s="7">
        <f>INDEX(Aquifer!L:L,MATCH(B210,Aquifer!C:C,0))*100</f>
        <v>191.22810424515478</v>
      </c>
      <c r="E210" s="7">
        <v>100</v>
      </c>
      <c r="F210" s="7">
        <v>82.863903694173871</v>
      </c>
      <c r="G210" s="8">
        <v>77</v>
      </c>
      <c r="H210" s="8">
        <f>INDEX(Aquifer!H:H,MATCH(B210,Aquifer!C:C,0))</f>
        <v>104.79</v>
      </c>
      <c r="I210" s="8">
        <f>INDEX(surface_water_body!E:E,MATCH(B210,surface_water_body!A:A,0))</f>
        <v>0</v>
      </c>
      <c r="J210" s="8">
        <f>INDEX(Aquifer!J:J,MATCH(B210,Aquifer!C:C,0))*100</f>
        <v>41.056592942227041</v>
      </c>
      <c r="K210" s="7">
        <f>(INDEX(Tariff!D:D,MATCH(Adaptation!A210,Tariff!A:A,0)))*100</f>
        <v>67.5</v>
      </c>
      <c r="L210" s="1">
        <v>69.930000000000007</v>
      </c>
      <c r="M210" s="8">
        <v>19.2</v>
      </c>
      <c r="N210" s="1">
        <v>91.822112590000003</v>
      </c>
      <c r="P210">
        <f t="shared" si="94"/>
        <v>3</v>
      </c>
      <c r="Q210">
        <f t="shared" si="95"/>
        <v>3</v>
      </c>
      <c r="R210">
        <f t="shared" si="96"/>
        <v>4</v>
      </c>
      <c r="S210">
        <f t="shared" si="97"/>
        <v>4</v>
      </c>
      <c r="T210">
        <f t="shared" si="98"/>
        <v>4</v>
      </c>
      <c r="U210">
        <f t="shared" si="99"/>
        <v>4</v>
      </c>
      <c r="V210">
        <f t="shared" si="100"/>
        <v>2</v>
      </c>
      <c r="W210">
        <f t="shared" si="79"/>
        <v>1</v>
      </c>
      <c r="X210">
        <f t="shared" si="110"/>
        <v>4</v>
      </c>
      <c r="Y210">
        <f t="shared" si="101"/>
        <v>3</v>
      </c>
      <c r="Z210">
        <f t="shared" si="102"/>
        <v>3</v>
      </c>
      <c r="AA210">
        <f t="shared" si="103"/>
        <v>4</v>
      </c>
      <c r="AB210">
        <f t="shared" si="108"/>
        <v>3.2714999999999996</v>
      </c>
      <c r="AC210">
        <f t="shared" si="112"/>
        <v>3</v>
      </c>
      <c r="AD210" t="str">
        <f t="shared" si="106"/>
        <v>Highly Suitable</v>
      </c>
      <c r="AE210" s="15">
        <f t="shared" si="109"/>
        <v>0.96599999999999997</v>
      </c>
      <c r="AF210" t="str">
        <f t="shared" si="111"/>
        <v>Very High</v>
      </c>
    </row>
    <row r="211" spans="1:32" x14ac:dyDescent="0.25">
      <c r="A211" t="str">
        <f>INDEX(Aquifer!A:A,MATCH(B211,Aquifer!C:C,0))</f>
        <v>bihar</v>
      </c>
      <c r="B211" s="19" t="s">
        <v>254</v>
      </c>
      <c r="C211" s="12">
        <v>4.9884977913183004</v>
      </c>
      <c r="D211" s="7">
        <f>INDEX(Aquifer!L:L,MATCH(B211,Aquifer!C:C,0))*100</f>
        <v>104.73981028997524</v>
      </c>
      <c r="E211" s="7">
        <v>90.7</v>
      </c>
      <c r="F211" s="7">
        <v>61.31679434575338</v>
      </c>
      <c r="G211" s="8">
        <v>10</v>
      </c>
      <c r="H211" s="8">
        <f>INDEX(Aquifer!H:H,MATCH(B211,Aquifer!C:C,0))</f>
        <v>48.08</v>
      </c>
      <c r="I211" s="8">
        <f>INDEX(surface_water_body!E:E,MATCH(B211,surface_water_body!A:A,0))</f>
        <v>13.479973396142586</v>
      </c>
      <c r="J211" s="8">
        <f>INDEX(Aquifer!J:J,MATCH(B211,Aquifer!C:C,0))*100</f>
        <v>34.438629818499962</v>
      </c>
      <c r="K211" s="7">
        <f>(INDEX(Tariff!D:D,MATCH(Adaptation!A211,Tariff!A:A,0)))*100</f>
        <v>150</v>
      </c>
      <c r="L211" s="1">
        <v>45.92</v>
      </c>
      <c r="M211" s="8">
        <v>6.2</v>
      </c>
      <c r="N211" s="1">
        <v>96.72999999999999</v>
      </c>
      <c r="P211">
        <f t="shared" si="94"/>
        <v>3</v>
      </c>
      <c r="Q211">
        <f t="shared" si="95"/>
        <v>1</v>
      </c>
      <c r="R211">
        <f t="shared" si="96"/>
        <v>4</v>
      </c>
      <c r="S211">
        <f t="shared" si="97"/>
        <v>3</v>
      </c>
      <c r="T211">
        <f t="shared" si="98"/>
        <v>1</v>
      </c>
      <c r="U211">
        <f t="shared" si="99"/>
        <v>1</v>
      </c>
      <c r="V211">
        <f t="shared" si="100"/>
        <v>2</v>
      </c>
      <c r="W211">
        <f t="shared" si="79"/>
        <v>4</v>
      </c>
      <c r="X211">
        <f t="shared" si="110"/>
        <v>2</v>
      </c>
      <c r="Y211">
        <f t="shared" si="101"/>
        <v>2</v>
      </c>
      <c r="Z211">
        <f t="shared" si="102"/>
        <v>2</v>
      </c>
      <c r="AA211">
        <f t="shared" si="103"/>
        <v>4</v>
      </c>
      <c r="AB211">
        <f t="shared" si="108"/>
        <v>2.4309000000000003</v>
      </c>
      <c r="AC211">
        <f t="shared" si="112"/>
        <v>2</v>
      </c>
      <c r="AD211" t="str">
        <f t="shared" si="106"/>
        <v>Moderatly Suitable</v>
      </c>
      <c r="AE211" s="15">
        <f t="shared" si="109"/>
        <v>0.38600000000000001</v>
      </c>
      <c r="AF211" t="str">
        <f t="shared" si="111"/>
        <v>Low</v>
      </c>
    </row>
    <row r="212" spans="1:32" x14ac:dyDescent="0.25">
      <c r="A212" t="str">
        <f>INDEX(Aquifer!A:A,MATCH(B212,Aquifer!C:C,0))</f>
        <v>uttar pradesh</v>
      </c>
      <c r="B212" s="19" t="s">
        <v>643</v>
      </c>
      <c r="C212" s="12">
        <v>4.7976929121068004</v>
      </c>
      <c r="D212" s="7">
        <f>INDEX(Aquifer!L:L,MATCH(B212,Aquifer!C:C,0))*100</f>
        <v>150.28301886792451</v>
      </c>
      <c r="E212" s="7">
        <v>100</v>
      </c>
      <c r="F212" s="7">
        <v>76.719217874235397</v>
      </c>
      <c r="G212" s="8">
        <v>8</v>
      </c>
      <c r="H212" s="8">
        <f>INDEX(Aquifer!H:H,MATCH(B212,Aquifer!C:C,0))</f>
        <v>123.15</v>
      </c>
      <c r="I212" s="8">
        <f>INDEX(surface_water_body!E:E,MATCH(B212,surface_water_body!A:A,0))</f>
        <v>0.35629077841172718</v>
      </c>
      <c r="J212" s="8">
        <f>INDEX(Aquifer!J:J,MATCH(B212,Aquifer!C:C,0))*100</f>
        <v>53.767618554253275</v>
      </c>
      <c r="K212" s="7">
        <f>(INDEX(Tariff!D:D,MATCH(Adaptation!A212,Tariff!A:A,0)))*100</f>
        <v>155</v>
      </c>
      <c r="L212" s="1">
        <v>78.459999999999994</v>
      </c>
      <c r="M212" s="8">
        <v>11.6</v>
      </c>
      <c r="N212" s="1">
        <v>91.800093500000003</v>
      </c>
      <c r="P212">
        <f t="shared" si="94"/>
        <v>3</v>
      </c>
      <c r="Q212">
        <f t="shared" si="95"/>
        <v>2</v>
      </c>
      <c r="R212">
        <f t="shared" si="96"/>
        <v>4</v>
      </c>
      <c r="S212">
        <f t="shared" si="97"/>
        <v>4</v>
      </c>
      <c r="T212">
        <f t="shared" si="98"/>
        <v>1</v>
      </c>
      <c r="U212">
        <f t="shared" si="99"/>
        <v>4</v>
      </c>
      <c r="V212">
        <f t="shared" si="100"/>
        <v>3</v>
      </c>
      <c r="W212">
        <f t="shared" si="79"/>
        <v>1</v>
      </c>
      <c r="X212">
        <f t="shared" si="110"/>
        <v>2</v>
      </c>
      <c r="Y212">
        <f t="shared" si="101"/>
        <v>4</v>
      </c>
      <c r="Z212">
        <f t="shared" si="102"/>
        <v>3</v>
      </c>
      <c r="AA212">
        <f t="shared" si="103"/>
        <v>4</v>
      </c>
      <c r="AB212">
        <f t="shared" si="108"/>
        <v>2.9382999999999999</v>
      </c>
      <c r="AC212">
        <f t="shared" si="112"/>
        <v>3</v>
      </c>
      <c r="AD212" t="str">
        <f t="shared" si="106"/>
        <v>Highly Suitable</v>
      </c>
      <c r="AE212" s="15">
        <f t="shared" si="109"/>
        <v>0.80500000000000005</v>
      </c>
      <c r="AF212" t="str">
        <f t="shared" si="111"/>
        <v>Very High</v>
      </c>
    </row>
    <row r="213" spans="1:32" x14ac:dyDescent="0.25">
      <c r="A213" t="str">
        <f>INDEX(Aquifer!A:A,MATCH(B213,Aquifer!C:C,0))</f>
        <v>uttar pradesh</v>
      </c>
      <c r="B213" s="19" t="s">
        <v>547</v>
      </c>
      <c r="C213" s="12">
        <v>4.8656137376524002</v>
      </c>
      <c r="D213" s="7">
        <f>INDEX(Aquifer!L:L,MATCH(B213,Aquifer!C:C,0))*100</f>
        <v>171.3030392604735</v>
      </c>
      <c r="E213" s="7">
        <v>88.3</v>
      </c>
      <c r="F213" s="7">
        <v>73.303589433353494</v>
      </c>
      <c r="G213" s="8">
        <v>33</v>
      </c>
      <c r="H213" s="8">
        <f>INDEX(Aquifer!H:H,MATCH(B213,Aquifer!C:C,0))</f>
        <v>59.18</v>
      </c>
      <c r="I213" s="8">
        <f>INDEX(surface_water_body!E:E,MATCH(B213,surface_water_body!A:A,0))</f>
        <v>0.12872993868821206</v>
      </c>
      <c r="J213" s="8">
        <f>INDEX(Aquifer!J:J,MATCH(B213,Aquifer!C:C,0))*100</f>
        <v>78.175286752657442</v>
      </c>
      <c r="K213" s="7">
        <f>(INDEX(Tariff!D:D,MATCH(Adaptation!A213,Tariff!A:A,0)))*100</f>
        <v>290</v>
      </c>
      <c r="L213" s="1">
        <v>62.82</v>
      </c>
      <c r="M213" s="8">
        <v>6.3</v>
      </c>
      <c r="N213" s="1">
        <v>95.770609832000005</v>
      </c>
      <c r="P213">
        <f t="shared" si="94"/>
        <v>3</v>
      </c>
      <c r="Q213">
        <f t="shared" si="95"/>
        <v>2</v>
      </c>
      <c r="R213">
        <f t="shared" si="96"/>
        <v>4</v>
      </c>
      <c r="S213">
        <f t="shared" si="97"/>
        <v>4</v>
      </c>
      <c r="T213">
        <f t="shared" si="98"/>
        <v>2</v>
      </c>
      <c r="U213">
        <f t="shared" si="99"/>
        <v>2</v>
      </c>
      <c r="V213">
        <f t="shared" si="100"/>
        <v>4</v>
      </c>
      <c r="W213">
        <f t="shared" si="79"/>
        <v>1</v>
      </c>
      <c r="X213">
        <f t="shared" si="110"/>
        <v>2</v>
      </c>
      <c r="Y213">
        <f t="shared" si="101"/>
        <v>3</v>
      </c>
      <c r="Z213">
        <f t="shared" si="102"/>
        <v>2</v>
      </c>
      <c r="AA213">
        <f t="shared" si="103"/>
        <v>4</v>
      </c>
      <c r="AB213">
        <f t="shared" si="108"/>
        <v>2.7641000000000004</v>
      </c>
      <c r="AC213">
        <f t="shared" si="112"/>
        <v>3</v>
      </c>
      <c r="AD213" t="str">
        <f t="shared" si="106"/>
        <v>Highly Suitable</v>
      </c>
      <c r="AE213" s="15">
        <f t="shared" si="109"/>
        <v>0.67300000000000004</v>
      </c>
      <c r="AF213" t="str">
        <f t="shared" si="111"/>
        <v>High</v>
      </c>
    </row>
    <row r="214" spans="1:32" x14ac:dyDescent="0.25">
      <c r="A214" t="str">
        <f>INDEX(Aquifer!A:A,MATCH(B214,Aquifer!C:C,0))</f>
        <v>gujarat</v>
      </c>
      <c r="B214" s="19" t="s">
        <v>181</v>
      </c>
      <c r="C214" s="13">
        <v>5.5</v>
      </c>
      <c r="D214" s="7">
        <f>INDEX(Aquifer!L:L,MATCH(B214,Aquifer!C:C,0))*100</f>
        <v>157.5743713374718</v>
      </c>
      <c r="E214" s="7">
        <v>58.2</v>
      </c>
      <c r="F214" s="7">
        <v>84.838297350773047</v>
      </c>
      <c r="G214" s="8">
        <v>100</v>
      </c>
      <c r="H214" s="8">
        <f>INDEX(Aquifer!H:H,MATCH(B214,Aquifer!C:C,0))</f>
        <v>45.85</v>
      </c>
      <c r="I214" s="8">
        <f>INDEX(surface_water_body!E:E,MATCH(B214,surface_water_body!A:A,0))</f>
        <v>0.68158152922943016</v>
      </c>
      <c r="J214" s="8">
        <f>INDEX(Aquifer!J:J,MATCH(B214,Aquifer!C:C,0))*100</f>
        <v>66.455180548546551</v>
      </c>
      <c r="K214" s="7">
        <f>(INDEX(Tariff!D:D,MATCH(Adaptation!A214,Tariff!A:A,0)))*100</f>
        <v>235</v>
      </c>
      <c r="L214" s="1">
        <v>98.99</v>
      </c>
      <c r="M214" s="8">
        <v>9.7342533803719054</v>
      </c>
      <c r="N214" s="1">
        <v>78.45</v>
      </c>
      <c r="P214">
        <f t="shared" si="94"/>
        <v>4</v>
      </c>
      <c r="Q214">
        <f t="shared" si="95"/>
        <v>2</v>
      </c>
      <c r="R214">
        <f t="shared" si="96"/>
        <v>3</v>
      </c>
      <c r="S214">
        <f t="shared" si="97"/>
        <v>4</v>
      </c>
      <c r="T214">
        <f t="shared" si="98"/>
        <v>4</v>
      </c>
      <c r="U214">
        <f t="shared" si="99"/>
        <v>1</v>
      </c>
      <c r="V214">
        <f t="shared" si="100"/>
        <v>3</v>
      </c>
      <c r="W214">
        <f t="shared" si="79"/>
        <v>1</v>
      </c>
      <c r="X214">
        <f t="shared" si="110"/>
        <v>2</v>
      </c>
      <c r="Y214">
        <f t="shared" si="101"/>
        <v>4</v>
      </c>
      <c r="Z214">
        <f t="shared" si="102"/>
        <v>2</v>
      </c>
      <c r="AA214">
        <f t="shared" si="103"/>
        <v>3</v>
      </c>
      <c r="AB214">
        <f t="shared" si="108"/>
        <v>2.7641</v>
      </c>
      <c r="AC214">
        <f t="shared" si="112"/>
        <v>3</v>
      </c>
      <c r="AD214" t="str">
        <f t="shared" si="106"/>
        <v>Highly Suitable</v>
      </c>
      <c r="AE214" s="15">
        <f t="shared" si="109"/>
        <v>0.63900000000000001</v>
      </c>
      <c r="AF214" t="str">
        <f t="shared" si="111"/>
        <v>High</v>
      </c>
    </row>
    <row r="215" spans="1:32" x14ac:dyDescent="0.25">
      <c r="A215" t="str">
        <f>INDEX(Aquifer!A:A,MATCH(B215,Aquifer!C:C,0))</f>
        <v>jharkhand</v>
      </c>
      <c r="B215" s="19" t="s">
        <v>494</v>
      </c>
      <c r="C215" s="12">
        <v>4.9657986969217998</v>
      </c>
      <c r="D215" s="7">
        <f>INDEX(Aquifer!L:L,MATCH(B215,Aquifer!C:C,0))*100</f>
        <v>384.00589031660451</v>
      </c>
      <c r="E215" s="7">
        <v>17.8</v>
      </c>
      <c r="F215" s="7">
        <v>42.119783575293305</v>
      </c>
      <c r="G215" s="8">
        <v>4</v>
      </c>
      <c r="H215" s="8">
        <f>INDEX(Aquifer!H:H,MATCH(B215,Aquifer!C:C,0))</f>
        <v>37.75</v>
      </c>
      <c r="I215" s="8">
        <f>INDEX(surface_water_body!E:E,MATCH(B215,surface_water_body!A:A,0))</f>
        <v>0.71947889429784029</v>
      </c>
      <c r="J215" s="8">
        <f>INDEX(Aquifer!J:J,MATCH(B215,Aquifer!C:C,0))*100</f>
        <v>8.5358683664201376</v>
      </c>
      <c r="K215" s="7">
        <f>(INDEX(Tariff!D:D,MATCH(Adaptation!A215,Tariff!A:A,0)))*100</f>
        <v>300</v>
      </c>
      <c r="L215" s="1">
        <v>56.57</v>
      </c>
      <c r="M215" s="8">
        <v>7.9</v>
      </c>
      <c r="N215" s="1">
        <v>94.32</v>
      </c>
      <c r="P215">
        <f t="shared" si="94"/>
        <v>3</v>
      </c>
      <c r="Q215">
        <f t="shared" si="95"/>
        <v>4</v>
      </c>
      <c r="R215">
        <f t="shared" si="96"/>
        <v>1</v>
      </c>
      <c r="S215">
        <f t="shared" si="97"/>
        <v>2</v>
      </c>
      <c r="T215">
        <f t="shared" si="98"/>
        <v>1</v>
      </c>
      <c r="U215">
        <f t="shared" si="99"/>
        <v>1</v>
      </c>
      <c r="V215">
        <f t="shared" si="100"/>
        <v>1</v>
      </c>
      <c r="W215">
        <f t="shared" si="79"/>
        <v>1</v>
      </c>
      <c r="X215">
        <f t="shared" si="110"/>
        <v>1</v>
      </c>
      <c r="Y215">
        <f t="shared" si="101"/>
        <v>3</v>
      </c>
      <c r="Z215">
        <f t="shared" si="102"/>
        <v>2</v>
      </c>
      <c r="AA215">
        <f t="shared" si="103"/>
        <v>4</v>
      </c>
      <c r="AB215">
        <f t="shared" si="108"/>
        <v>2.0143999999999997</v>
      </c>
      <c r="AC215">
        <f t="shared" si="112"/>
        <v>2</v>
      </c>
      <c r="AD215" t="str">
        <f t="shared" si="106"/>
        <v>Moderatly Suitable</v>
      </c>
      <c r="AE215" s="15">
        <f t="shared" si="109"/>
        <v>0.19900000000000001</v>
      </c>
      <c r="AF215" t="str">
        <f t="shared" si="111"/>
        <v>Very Low</v>
      </c>
    </row>
    <row r="216" spans="1:32" x14ac:dyDescent="0.25">
      <c r="A216" t="str">
        <f>INDEX(Aquifer!A:A,MATCH(B216,Aquifer!C:C,0))</f>
        <v>assam</v>
      </c>
      <c r="B216" s="19" t="s">
        <v>308</v>
      </c>
      <c r="C216" s="12">
        <v>4.3779362819144003</v>
      </c>
      <c r="D216" s="7">
        <f>INDEX(Aquifer!L:L,MATCH(B216,Aquifer!C:C,0))*100</f>
        <v>171.54620943117288</v>
      </c>
      <c r="E216" s="7">
        <v>18.3</v>
      </c>
      <c r="F216" s="7">
        <v>37.756336247182368</v>
      </c>
      <c r="G216" s="8">
        <v>0</v>
      </c>
      <c r="H216" s="8">
        <f>INDEX(Aquifer!H:H,MATCH(B216,Aquifer!C:C,0))</f>
        <v>21.18</v>
      </c>
      <c r="I216" s="8">
        <f>INDEX(surface_water_body!E:E,MATCH(B216,surface_water_body!A:A,0))</f>
        <v>0.7607628003848258</v>
      </c>
      <c r="J216" s="8">
        <f>INDEX(Aquifer!J:J,MATCH(B216,Aquifer!C:C,0))*100</f>
        <v>39.680372807017541</v>
      </c>
      <c r="K216" s="7">
        <f>(INDEX(Tariff!D:D,MATCH(Adaptation!A216,Tariff!A:A,0)))*100</f>
        <v>10</v>
      </c>
      <c r="L216" s="1">
        <v>42.89</v>
      </c>
      <c r="M216" s="8">
        <v>3.9</v>
      </c>
      <c r="N216" s="1">
        <v>88.16</v>
      </c>
      <c r="P216">
        <f t="shared" si="94"/>
        <v>2</v>
      </c>
      <c r="Q216">
        <f t="shared" si="95"/>
        <v>2</v>
      </c>
      <c r="R216">
        <f t="shared" si="96"/>
        <v>1</v>
      </c>
      <c r="S216">
        <f t="shared" si="97"/>
        <v>2</v>
      </c>
      <c r="T216">
        <f t="shared" si="98"/>
        <v>1</v>
      </c>
      <c r="U216">
        <f t="shared" si="99"/>
        <v>1</v>
      </c>
      <c r="V216">
        <f t="shared" si="100"/>
        <v>2</v>
      </c>
      <c r="W216">
        <f t="shared" si="79"/>
        <v>1</v>
      </c>
      <c r="X216">
        <f t="shared" si="110"/>
        <v>4</v>
      </c>
      <c r="Y216">
        <f t="shared" si="101"/>
        <v>2</v>
      </c>
      <c r="Z216">
        <f t="shared" si="102"/>
        <v>1</v>
      </c>
      <c r="AA216">
        <f t="shared" si="103"/>
        <v>4</v>
      </c>
      <c r="AB216">
        <f t="shared" si="108"/>
        <v>1.9235</v>
      </c>
      <c r="AC216">
        <f t="shared" si="112"/>
        <v>2</v>
      </c>
      <c r="AD216" t="str">
        <f t="shared" si="106"/>
        <v>Moderatly Suitable</v>
      </c>
      <c r="AE216" s="15">
        <f t="shared" si="109"/>
        <v>0.14699999999999999</v>
      </c>
      <c r="AF216" t="str">
        <f t="shared" si="111"/>
        <v>Very Low</v>
      </c>
    </row>
    <row r="217" spans="1:32" x14ac:dyDescent="0.25">
      <c r="A217" t="str">
        <f>INDEX(Aquifer!A:A,MATCH(B217,Aquifer!C:C,0))</f>
        <v>jharkhand</v>
      </c>
      <c r="B217" s="19" t="s">
        <v>243</v>
      </c>
      <c r="C217" s="12">
        <v>4.7192148678530996</v>
      </c>
      <c r="D217" s="7">
        <f>INDEX(Aquifer!L:L,MATCH(B217,Aquifer!C:C,0))*100</f>
        <v>117.08463306517814</v>
      </c>
      <c r="E217" s="7">
        <v>14.5</v>
      </c>
      <c r="F217" s="7">
        <v>44.392129508530246</v>
      </c>
      <c r="G217" s="8">
        <v>3</v>
      </c>
      <c r="H217" s="8">
        <f>INDEX(Aquifer!H:H,MATCH(B217,Aquifer!C:C,0))</f>
        <v>21.28</v>
      </c>
      <c r="I217" s="8">
        <f>INDEX(surface_water_body!E:E,MATCH(B217,surface_water_body!A:A,0))</f>
        <v>22.54294149594978</v>
      </c>
      <c r="J217" s="8">
        <f>INDEX(Aquifer!J:J,MATCH(B217,Aquifer!C:C,0))*100</f>
        <v>21.017762096600272</v>
      </c>
      <c r="K217" s="7">
        <f>(INDEX(Tariff!D:D,MATCH(Adaptation!A217,Tariff!A:A,0)))*100</f>
        <v>135</v>
      </c>
      <c r="L217" s="1">
        <v>48.22</v>
      </c>
      <c r="M217" s="8">
        <v>7</v>
      </c>
      <c r="N217" s="1">
        <v>82.48</v>
      </c>
      <c r="P217">
        <f t="shared" si="94"/>
        <v>3</v>
      </c>
      <c r="Q217">
        <f t="shared" si="95"/>
        <v>1</v>
      </c>
      <c r="R217">
        <f t="shared" si="96"/>
        <v>1</v>
      </c>
      <c r="S217">
        <f t="shared" si="97"/>
        <v>2</v>
      </c>
      <c r="T217">
        <f t="shared" si="98"/>
        <v>1</v>
      </c>
      <c r="U217">
        <f t="shared" si="99"/>
        <v>1</v>
      </c>
      <c r="V217">
        <f t="shared" si="100"/>
        <v>1</v>
      </c>
      <c r="W217">
        <f t="shared" si="79"/>
        <v>4</v>
      </c>
      <c r="X217">
        <f t="shared" si="110"/>
        <v>3</v>
      </c>
      <c r="Y217">
        <f t="shared" si="101"/>
        <v>2</v>
      </c>
      <c r="Z217">
        <f t="shared" si="102"/>
        <v>2</v>
      </c>
      <c r="AA217">
        <f t="shared" si="103"/>
        <v>4</v>
      </c>
      <c r="AB217">
        <f t="shared" si="108"/>
        <v>2.0977000000000001</v>
      </c>
      <c r="AC217">
        <f t="shared" si="112"/>
        <v>2</v>
      </c>
      <c r="AD217" t="str">
        <f t="shared" si="106"/>
        <v>Moderatly Suitable</v>
      </c>
      <c r="AE217" s="15">
        <f t="shared" si="109"/>
        <v>0.24</v>
      </c>
      <c r="AF217" t="str">
        <f t="shared" si="111"/>
        <v>Low</v>
      </c>
    </row>
    <row r="218" spans="1:32" x14ac:dyDescent="0.25">
      <c r="A218" t="str">
        <f>INDEX(Aquifer!A:A,MATCH(B218,Aquifer!C:C,0))</f>
        <v>assam</v>
      </c>
      <c r="B218" s="19" t="s">
        <v>266</v>
      </c>
      <c r="C218" s="12">
        <v>4.3280622464908998</v>
      </c>
      <c r="D218" s="7">
        <f>INDEX(Aquifer!L:L,MATCH(B218,Aquifer!C:C,0))*100</f>
        <v>127.74401518270177</v>
      </c>
      <c r="E218" s="7">
        <v>0.3</v>
      </c>
      <c r="F218" s="7">
        <v>34.048640915593701</v>
      </c>
      <c r="G218" s="8">
        <v>8</v>
      </c>
      <c r="H218" s="8">
        <f>INDEX(Aquifer!H:H,MATCH(B218,Aquifer!C:C,0))</f>
        <v>6.12</v>
      </c>
      <c r="I218" s="8">
        <f>INDEX(surface_water_body!E:E,MATCH(B218,surface_water_body!A:A,0))</f>
        <v>0.27466511908528818</v>
      </c>
      <c r="J218" s="8">
        <f>INDEX(Aquifer!J:J,MATCH(B218,Aquifer!C:C,0))*100</f>
        <v>40.925471159337526</v>
      </c>
      <c r="K218" s="7">
        <f>(INDEX(Tariff!D:D,MATCH(Adaptation!A218,Tariff!A:A,0)))*100</f>
        <v>67.5</v>
      </c>
      <c r="L218" s="1">
        <v>27.96</v>
      </c>
      <c r="M218" s="8">
        <v>4.04</v>
      </c>
      <c r="N218" s="1">
        <v>83.41</v>
      </c>
      <c r="P218">
        <f t="shared" si="94"/>
        <v>2</v>
      </c>
      <c r="Q218">
        <f t="shared" si="95"/>
        <v>1</v>
      </c>
      <c r="R218">
        <f t="shared" si="96"/>
        <v>1</v>
      </c>
      <c r="S218">
        <f t="shared" si="97"/>
        <v>2</v>
      </c>
      <c r="T218">
        <f t="shared" si="98"/>
        <v>1</v>
      </c>
      <c r="U218">
        <f t="shared" si="99"/>
        <v>1</v>
      </c>
      <c r="V218">
        <f t="shared" si="100"/>
        <v>2</v>
      </c>
      <c r="W218">
        <f t="shared" si="79"/>
        <v>1</v>
      </c>
      <c r="X218">
        <f t="shared" si="110"/>
        <v>4</v>
      </c>
      <c r="Y218">
        <f t="shared" si="101"/>
        <v>2</v>
      </c>
      <c r="Z218">
        <f t="shared" si="102"/>
        <v>1</v>
      </c>
      <c r="AA218">
        <f t="shared" si="103"/>
        <v>4</v>
      </c>
      <c r="AB218">
        <f t="shared" ref="AB218:AB248" si="113">0.0833*P218+Q218*0.0833+R218*0.0833+S218*0.0833+T218*0.0833+W218*0.0833+U218*0.0833+V218*0.0833+X218*0.0833+Y218*0.0833+Z218*0.0909+AA218*0.0833</f>
        <v>1.8402000000000001</v>
      </c>
      <c r="AC218">
        <f t="shared" si="112"/>
        <v>2</v>
      </c>
      <c r="AD218" t="str">
        <f t="shared" si="106"/>
        <v>Moderatly Suitable</v>
      </c>
      <c r="AE218" s="15">
        <f t="shared" ref="AE218:AE248" si="114">_xlfn.PERCENTRANK.INC(AB:AB,AB218)</f>
        <v>0.115</v>
      </c>
      <c r="AF218" t="str">
        <f t="shared" si="111"/>
        <v>Very Low</v>
      </c>
    </row>
    <row r="219" spans="1:32" x14ac:dyDescent="0.25">
      <c r="A219" t="str">
        <f>INDEX(Aquifer!A:A,MATCH(B219,Aquifer!C:C,0))</f>
        <v>tripura</v>
      </c>
      <c r="B219" s="19" t="s">
        <v>512</v>
      </c>
      <c r="C219" s="13">
        <v>4.59</v>
      </c>
      <c r="D219" s="7">
        <f>INDEX(Aquifer!L:L,MATCH(B219,Aquifer!C:C,0))*100</f>
        <v>182.50304068309876</v>
      </c>
      <c r="E219" s="7">
        <v>26.6</v>
      </c>
      <c r="F219" s="7">
        <v>36.797331109257719</v>
      </c>
      <c r="G219" s="8">
        <v>100</v>
      </c>
      <c r="H219" s="8">
        <f>INDEX(Aquifer!H:H,MATCH(B219,Aquifer!C:C,0))</f>
        <v>5.92</v>
      </c>
      <c r="I219" s="8">
        <f>INDEX(surface_water_body!E:E,MATCH(B219,surface_water_body!A:A,0))</f>
        <v>0</v>
      </c>
      <c r="J219" s="8">
        <f>INDEX(Aquifer!J:J,MATCH(B219,Aquifer!C:C,0))*100</f>
        <v>27.054415053286863</v>
      </c>
      <c r="K219" s="7">
        <f>(INDEX(Tariff!D:D,MATCH(Adaptation!A219,Tariff!A:A,0)))*100</f>
        <v>0</v>
      </c>
      <c r="L219" s="1">
        <v>16.8</v>
      </c>
      <c r="M219" s="8">
        <v>3.6</v>
      </c>
      <c r="N219" s="1">
        <v>93.825351208000001</v>
      </c>
      <c r="P219">
        <f t="shared" si="94"/>
        <v>3</v>
      </c>
      <c r="Q219">
        <f t="shared" si="95"/>
        <v>3</v>
      </c>
      <c r="R219">
        <f t="shared" si="96"/>
        <v>2</v>
      </c>
      <c r="S219">
        <f t="shared" si="97"/>
        <v>2</v>
      </c>
      <c r="T219">
        <f t="shared" si="98"/>
        <v>4</v>
      </c>
      <c r="U219">
        <f t="shared" si="99"/>
        <v>1</v>
      </c>
      <c r="V219">
        <f t="shared" si="100"/>
        <v>2</v>
      </c>
      <c r="W219">
        <f t="shared" ref="W219:W282" si="115">IF(I219&lt;1,1,IF(I219&lt;3,2,IF(I219&lt;5,3,4)))</f>
        <v>1</v>
      </c>
      <c r="X219">
        <f t="shared" si="110"/>
        <v>4</v>
      </c>
      <c r="Y219">
        <f t="shared" si="101"/>
        <v>1</v>
      </c>
      <c r="Z219">
        <f t="shared" si="102"/>
        <v>1</v>
      </c>
      <c r="AA219">
        <f t="shared" si="103"/>
        <v>4</v>
      </c>
      <c r="AB219">
        <f t="shared" si="113"/>
        <v>2.34</v>
      </c>
      <c r="AC219">
        <f t="shared" si="112"/>
        <v>2</v>
      </c>
      <c r="AD219" t="str">
        <f t="shared" si="106"/>
        <v>Moderatly Suitable</v>
      </c>
      <c r="AE219" s="15">
        <f t="shared" si="114"/>
        <v>0.33400000000000002</v>
      </c>
      <c r="AF219" t="str">
        <f t="shared" si="111"/>
        <v>Low</v>
      </c>
    </row>
    <row r="220" spans="1:32" x14ac:dyDescent="0.25">
      <c r="A220" t="str">
        <f>INDEX(Aquifer!A:A,MATCH(B220,Aquifer!C:C,0))</f>
        <v>uttar pradesh</v>
      </c>
      <c r="B220" s="19" t="s">
        <v>644</v>
      </c>
      <c r="C220" s="12">
        <v>4.7634273434379999</v>
      </c>
      <c r="D220" s="7">
        <f>INDEX(Aquifer!L:L,MATCH(B220,Aquifer!C:C,0))*100</f>
        <v>177.23253320135279</v>
      </c>
      <c r="E220" s="7">
        <v>88.2</v>
      </c>
      <c r="F220" s="7">
        <v>70.018192231243475</v>
      </c>
      <c r="G220" s="8">
        <v>41</v>
      </c>
      <c r="H220" s="8">
        <f>INDEX(Aquifer!H:H,MATCH(B220,Aquifer!C:C,0))</f>
        <v>60.11</v>
      </c>
      <c r="I220" s="8">
        <f>INDEX(surface_water_body!E:E,MATCH(B220,surface_water_body!A:A,0))</f>
        <v>0.28924288465001802</v>
      </c>
      <c r="J220" s="8">
        <f>INDEX(Aquifer!J:J,MATCH(B220,Aquifer!C:C,0))*100</f>
        <v>60.458111201432288</v>
      </c>
      <c r="K220" s="7">
        <f>(INDEX(Tariff!D:D,MATCH(Adaptation!A220,Tariff!A:A,0)))*100</f>
        <v>95</v>
      </c>
      <c r="L220" s="1">
        <v>83.23</v>
      </c>
      <c r="M220" s="8">
        <v>5.0199999999999996</v>
      </c>
      <c r="N220" s="1">
        <v>96.495839690000011</v>
      </c>
      <c r="P220">
        <f t="shared" si="94"/>
        <v>3</v>
      </c>
      <c r="Q220">
        <f t="shared" si="95"/>
        <v>2</v>
      </c>
      <c r="R220">
        <f t="shared" si="96"/>
        <v>4</v>
      </c>
      <c r="S220">
        <f t="shared" si="97"/>
        <v>4</v>
      </c>
      <c r="T220">
        <f t="shared" si="98"/>
        <v>2</v>
      </c>
      <c r="U220">
        <f t="shared" si="99"/>
        <v>2</v>
      </c>
      <c r="V220">
        <f t="shared" si="100"/>
        <v>3</v>
      </c>
      <c r="W220">
        <f t="shared" si="115"/>
        <v>1</v>
      </c>
      <c r="X220">
        <f t="shared" si="110"/>
        <v>3</v>
      </c>
      <c r="Y220">
        <f t="shared" si="101"/>
        <v>4</v>
      </c>
      <c r="Z220">
        <f t="shared" si="102"/>
        <v>2</v>
      </c>
      <c r="AA220">
        <f t="shared" si="103"/>
        <v>4</v>
      </c>
      <c r="AB220">
        <f t="shared" si="113"/>
        <v>2.8474000000000004</v>
      </c>
      <c r="AC220">
        <f t="shared" si="112"/>
        <v>3</v>
      </c>
      <c r="AD220" t="str">
        <f t="shared" si="106"/>
        <v>Highly Suitable</v>
      </c>
      <c r="AE220" s="15">
        <f t="shared" si="114"/>
        <v>0.72199999999999998</v>
      </c>
      <c r="AF220" t="str">
        <f t="shared" si="111"/>
        <v>High</v>
      </c>
    </row>
    <row r="221" spans="1:32" x14ac:dyDescent="0.25">
      <c r="A221" t="str">
        <f>INDEX(Aquifer!A:A,MATCH(B221,Aquifer!C:C,0))</f>
        <v>maharashtra</v>
      </c>
      <c r="B221" s="19" t="s">
        <v>321</v>
      </c>
      <c r="C221" s="13">
        <v>5.24</v>
      </c>
      <c r="D221" s="7">
        <f>INDEX(Aquifer!L:L,MATCH(B221,Aquifer!C:C,0))*100</f>
        <v>130.59701492537314</v>
      </c>
      <c r="E221" s="7">
        <v>48.3</v>
      </c>
      <c r="F221" s="7">
        <v>69.004515599343179</v>
      </c>
      <c r="G221" s="8">
        <v>90</v>
      </c>
      <c r="H221" s="8">
        <f>INDEX(Aquifer!H:H,MATCH(B221,Aquifer!C:C,0))</f>
        <v>26.31</v>
      </c>
      <c r="I221" s="8">
        <f>INDEX(surface_water_body!E:E,MATCH(B221,surface_water_body!A:A,0))</f>
        <v>0.96089827938539529</v>
      </c>
      <c r="J221" s="8">
        <f>INDEX(Aquifer!J:J,MATCH(B221,Aquifer!C:C,0))*100</f>
        <v>29.51000183519912</v>
      </c>
      <c r="K221" s="7">
        <f>(INDEX(Tariff!D:D,MATCH(Adaptation!A221,Tariff!A:A,0)))*100</f>
        <v>155</v>
      </c>
      <c r="L221" s="1">
        <v>22.189999999999998</v>
      </c>
      <c r="M221" s="8">
        <v>7.59</v>
      </c>
      <c r="N221" s="1">
        <v>92.37</v>
      </c>
      <c r="P221">
        <f t="shared" si="94"/>
        <v>3</v>
      </c>
      <c r="Q221">
        <f t="shared" si="95"/>
        <v>1</v>
      </c>
      <c r="R221">
        <f t="shared" si="96"/>
        <v>2</v>
      </c>
      <c r="S221">
        <f t="shared" si="97"/>
        <v>4</v>
      </c>
      <c r="T221">
        <f t="shared" si="98"/>
        <v>4</v>
      </c>
      <c r="U221">
        <f t="shared" si="99"/>
        <v>1</v>
      </c>
      <c r="V221">
        <f t="shared" si="100"/>
        <v>2</v>
      </c>
      <c r="W221">
        <f t="shared" si="115"/>
        <v>1</v>
      </c>
      <c r="X221">
        <f t="shared" si="110"/>
        <v>2</v>
      </c>
      <c r="Y221">
        <f t="shared" si="101"/>
        <v>1</v>
      </c>
      <c r="Z221">
        <f t="shared" si="102"/>
        <v>2</v>
      </c>
      <c r="AA221">
        <f t="shared" si="103"/>
        <v>4</v>
      </c>
      <c r="AB221">
        <f t="shared" si="113"/>
        <v>2.2643</v>
      </c>
      <c r="AC221">
        <f t="shared" si="112"/>
        <v>2</v>
      </c>
      <c r="AD221" t="str">
        <f t="shared" si="106"/>
        <v>Moderatly Suitable</v>
      </c>
      <c r="AE221" s="15">
        <f t="shared" si="114"/>
        <v>0.312</v>
      </c>
      <c r="AF221" t="str">
        <f t="shared" si="111"/>
        <v>Low</v>
      </c>
    </row>
    <row r="222" spans="1:32" x14ac:dyDescent="0.25">
      <c r="A222" t="str">
        <f>INDEX(Aquifer!A:A,MATCH(B222,Aquifer!C:C,0))</f>
        <v>bihar</v>
      </c>
      <c r="B222" s="19" t="s">
        <v>255</v>
      </c>
      <c r="C222" s="12">
        <v>4.6692336877573997</v>
      </c>
      <c r="D222" s="7">
        <f>INDEX(Aquifer!L:L,MATCH(B222,Aquifer!C:C,0))*100</f>
        <v>117.0494094927907</v>
      </c>
      <c r="E222" s="7">
        <v>81.8</v>
      </c>
      <c r="F222" s="7">
        <v>67.896297713575066</v>
      </c>
      <c r="G222" s="8">
        <v>44</v>
      </c>
      <c r="H222" s="8">
        <f>INDEX(Aquifer!H:H,MATCH(B222,Aquifer!C:C,0))</f>
        <v>49.22</v>
      </c>
      <c r="I222" s="8">
        <f>INDEX(surface_water_body!E:E,MATCH(B222,surface_water_body!A:A,0))</f>
        <v>6.2006022912275096</v>
      </c>
      <c r="J222" s="8">
        <f>INDEX(Aquifer!J:J,MATCH(B222,Aquifer!C:C,0))*100</f>
        <v>68.104370528134112</v>
      </c>
      <c r="K222" s="7">
        <f>(INDEX(Tariff!D:D,MATCH(Adaptation!A222,Tariff!A:A,0)))*100</f>
        <v>465.00000000000006</v>
      </c>
      <c r="L222" s="1">
        <v>68.03</v>
      </c>
      <c r="M222" s="8">
        <v>4.04</v>
      </c>
      <c r="N222" s="1">
        <v>98.63000000000001</v>
      </c>
      <c r="P222">
        <f t="shared" si="94"/>
        <v>3</v>
      </c>
      <c r="Q222">
        <f t="shared" si="95"/>
        <v>1</v>
      </c>
      <c r="R222">
        <f t="shared" si="96"/>
        <v>4</v>
      </c>
      <c r="S222">
        <f t="shared" si="97"/>
        <v>4</v>
      </c>
      <c r="T222">
        <f t="shared" si="98"/>
        <v>2</v>
      </c>
      <c r="U222">
        <f t="shared" si="99"/>
        <v>1</v>
      </c>
      <c r="V222">
        <f t="shared" si="100"/>
        <v>3</v>
      </c>
      <c r="W222">
        <f t="shared" si="115"/>
        <v>4</v>
      </c>
      <c r="X222">
        <f t="shared" si="110"/>
        <v>1</v>
      </c>
      <c r="Y222">
        <f t="shared" si="101"/>
        <v>3</v>
      </c>
      <c r="Z222">
        <f t="shared" si="102"/>
        <v>1</v>
      </c>
      <c r="AA222">
        <f t="shared" si="103"/>
        <v>4</v>
      </c>
      <c r="AB222">
        <f t="shared" si="113"/>
        <v>2.5899000000000001</v>
      </c>
      <c r="AC222">
        <f t="shared" si="112"/>
        <v>3</v>
      </c>
      <c r="AD222" t="str">
        <f t="shared" si="106"/>
        <v>Highly Suitable</v>
      </c>
      <c r="AE222" s="15">
        <f t="shared" si="114"/>
        <v>0.498</v>
      </c>
      <c r="AF222" t="str">
        <f t="shared" si="111"/>
        <v>Moderate</v>
      </c>
    </row>
    <row r="223" spans="1:32" x14ac:dyDescent="0.25">
      <c r="A223" t="str">
        <f>INDEX(Aquifer!A:A,MATCH(B223,Aquifer!C:C,0))</f>
        <v>uttar pradesh</v>
      </c>
      <c r="B223" s="19" t="s">
        <v>378</v>
      </c>
      <c r="C223" s="12">
        <v>4.7051179361579996</v>
      </c>
      <c r="D223" s="7">
        <f>INDEX(Aquifer!L:L,MATCH(B223,Aquifer!C:C,0))*100</f>
        <v>166.57460418730378</v>
      </c>
      <c r="E223" s="7">
        <v>69.599999999999994</v>
      </c>
      <c r="F223" s="7">
        <v>75.848836426471578</v>
      </c>
      <c r="G223" s="8">
        <v>2</v>
      </c>
      <c r="H223" s="8">
        <f>INDEX(Aquifer!H:H,MATCH(B223,Aquifer!C:C,0))</f>
        <v>63.42</v>
      </c>
      <c r="I223" s="8">
        <f>INDEX(surface_water_body!E:E,MATCH(B223,surface_water_body!A:A,0))</f>
        <v>0.70656425925876509</v>
      </c>
      <c r="J223" s="8">
        <f>INDEX(Aquifer!J:J,MATCH(B223,Aquifer!C:C,0))*100</f>
        <v>71.071574532317868</v>
      </c>
      <c r="K223" s="7">
        <f>(INDEX(Tariff!D:D,MATCH(Adaptation!A223,Tariff!A:A,0)))*100</f>
        <v>300</v>
      </c>
      <c r="L223" s="1">
        <v>78.69</v>
      </c>
      <c r="M223" s="8">
        <v>4.7</v>
      </c>
      <c r="N223" s="1">
        <v>96.826308208</v>
      </c>
      <c r="P223">
        <f t="shared" si="94"/>
        <v>3</v>
      </c>
      <c r="Q223">
        <f t="shared" si="95"/>
        <v>2</v>
      </c>
      <c r="R223">
        <f t="shared" si="96"/>
        <v>3</v>
      </c>
      <c r="S223">
        <f t="shared" si="97"/>
        <v>4</v>
      </c>
      <c r="T223">
        <f t="shared" si="98"/>
        <v>1</v>
      </c>
      <c r="U223">
        <f t="shared" si="99"/>
        <v>2</v>
      </c>
      <c r="V223">
        <f t="shared" si="100"/>
        <v>3</v>
      </c>
      <c r="W223">
        <f t="shared" si="115"/>
        <v>1</v>
      </c>
      <c r="X223">
        <f t="shared" si="110"/>
        <v>1</v>
      </c>
      <c r="Y223">
        <f t="shared" si="101"/>
        <v>4</v>
      </c>
      <c r="Z223">
        <f t="shared" si="102"/>
        <v>1</v>
      </c>
      <c r="AA223">
        <f t="shared" si="103"/>
        <v>4</v>
      </c>
      <c r="AB223">
        <f t="shared" si="113"/>
        <v>2.4233000000000002</v>
      </c>
      <c r="AC223">
        <f t="shared" si="112"/>
        <v>2</v>
      </c>
      <c r="AD223" t="str">
        <f t="shared" si="106"/>
        <v>Moderatly Suitable</v>
      </c>
      <c r="AE223" s="15">
        <f t="shared" si="114"/>
        <v>0.375</v>
      </c>
      <c r="AF223" t="str">
        <f t="shared" si="111"/>
        <v>Low</v>
      </c>
    </row>
    <row r="224" spans="1:32" x14ac:dyDescent="0.25">
      <c r="A224" t="str">
        <f>INDEX(Aquifer!A:A,MATCH(B224,Aquifer!C:C,0))</f>
        <v>karnataka</v>
      </c>
      <c r="B224" s="19" t="s">
        <v>100</v>
      </c>
      <c r="C224" s="12">
        <v>5.3390404466393004</v>
      </c>
      <c r="D224" s="7">
        <f>INDEX(Aquifer!L:L,MATCH(B224,Aquifer!C:C,0))*100</f>
        <v>118.44386978153445</v>
      </c>
      <c r="E224" s="7">
        <v>12.5</v>
      </c>
      <c r="F224" s="7">
        <v>48.773529982534455</v>
      </c>
      <c r="G224" s="8">
        <v>100</v>
      </c>
      <c r="H224" s="8">
        <f>INDEX(Aquifer!H:H,MATCH(B224,Aquifer!C:C,0))</f>
        <v>41.06</v>
      </c>
      <c r="I224" s="8">
        <f>INDEX(surface_water_body!E:E,MATCH(B224,surface_water_body!A:A,0))</f>
        <v>4.7805461631397934E-2</v>
      </c>
      <c r="J224" s="8">
        <f>INDEX(Aquifer!J:J,MATCH(B224,Aquifer!C:C,0))*100</f>
        <v>81.325357364822864</v>
      </c>
      <c r="K224" s="7">
        <f>(INDEX(Tariff!D:D,MATCH(Adaptation!A224,Tariff!A:A,0)))*100</f>
        <v>290</v>
      </c>
      <c r="L224" s="1">
        <v>43.01</v>
      </c>
      <c r="M224" s="8">
        <v>6.4</v>
      </c>
      <c r="N224" s="1">
        <v>61.75</v>
      </c>
      <c r="P224">
        <f t="shared" si="94"/>
        <v>4</v>
      </c>
      <c r="Q224">
        <f t="shared" si="95"/>
        <v>1</v>
      </c>
      <c r="R224">
        <f t="shared" si="96"/>
        <v>1</v>
      </c>
      <c r="S224">
        <f t="shared" si="97"/>
        <v>3</v>
      </c>
      <c r="T224">
        <f t="shared" si="98"/>
        <v>4</v>
      </c>
      <c r="U224">
        <f t="shared" si="99"/>
        <v>1</v>
      </c>
      <c r="V224">
        <f t="shared" si="100"/>
        <v>4</v>
      </c>
      <c r="W224">
        <f t="shared" si="115"/>
        <v>1</v>
      </c>
      <c r="X224">
        <f t="shared" si="110"/>
        <v>2</v>
      </c>
      <c r="Y224">
        <f t="shared" si="101"/>
        <v>2</v>
      </c>
      <c r="Z224">
        <f t="shared" si="102"/>
        <v>2</v>
      </c>
      <c r="AA224">
        <f t="shared" si="103"/>
        <v>3</v>
      </c>
      <c r="AB224">
        <f t="shared" si="113"/>
        <v>2.3475999999999999</v>
      </c>
      <c r="AC224">
        <f t="shared" si="112"/>
        <v>2</v>
      </c>
      <c r="AD224" t="str">
        <f t="shared" si="106"/>
        <v>Moderatly Suitable</v>
      </c>
      <c r="AE224" s="15">
        <f t="shared" si="114"/>
        <v>0.34799999999999998</v>
      </c>
      <c r="AF224" t="str">
        <f t="shared" si="111"/>
        <v>Low</v>
      </c>
    </row>
    <row r="225" spans="1:32" x14ac:dyDescent="0.25">
      <c r="A225" t="str">
        <f>INDEX(Aquifer!A:A,MATCH(B225,Aquifer!C:C,0))</f>
        <v>jharkhand</v>
      </c>
      <c r="B225" s="19" t="s">
        <v>142</v>
      </c>
      <c r="C225" s="12">
        <v>5.1245887458987998</v>
      </c>
      <c r="D225" s="7">
        <f>INDEX(Aquifer!L:L,MATCH(B225,Aquifer!C:C,0))*100</f>
        <v>125.7023783316</v>
      </c>
      <c r="E225" s="7">
        <v>5.8</v>
      </c>
      <c r="F225" s="7">
        <v>35.925721640007353</v>
      </c>
      <c r="G225" s="8">
        <v>37</v>
      </c>
      <c r="H225" s="8">
        <f>INDEX(Aquifer!H:H,MATCH(B225,Aquifer!C:C,0))</f>
        <v>17.84</v>
      </c>
      <c r="I225" s="8">
        <f>INDEX(surface_water_body!E:E,MATCH(B225,surface_water_body!A:A,0))</f>
        <v>0.46318052682056582</v>
      </c>
      <c r="J225" s="8">
        <f>INDEX(Aquifer!J:J,MATCH(B225,Aquifer!C:C,0))*100</f>
        <v>24.654044969475105</v>
      </c>
      <c r="K225" s="7">
        <f>(INDEX(Tariff!D:D,MATCH(Adaptation!A225,Tariff!A:A,0)))*100</f>
        <v>0</v>
      </c>
      <c r="L225" s="1">
        <v>75.55</v>
      </c>
      <c r="M225" s="8">
        <v>5.5</v>
      </c>
      <c r="N225" s="1">
        <v>77.87</v>
      </c>
      <c r="P225">
        <f t="shared" si="94"/>
        <v>3</v>
      </c>
      <c r="Q225">
        <f t="shared" si="95"/>
        <v>1</v>
      </c>
      <c r="R225">
        <f t="shared" si="96"/>
        <v>1</v>
      </c>
      <c r="S225">
        <f t="shared" si="97"/>
        <v>2</v>
      </c>
      <c r="T225">
        <f t="shared" si="98"/>
        <v>2</v>
      </c>
      <c r="U225">
        <f t="shared" si="99"/>
        <v>1</v>
      </c>
      <c r="V225">
        <f t="shared" si="100"/>
        <v>1</v>
      </c>
      <c r="W225">
        <f t="shared" si="115"/>
        <v>1</v>
      </c>
      <c r="X225">
        <f t="shared" si="110"/>
        <v>4</v>
      </c>
      <c r="Y225">
        <f t="shared" si="101"/>
        <v>4</v>
      </c>
      <c r="Z225">
        <f t="shared" si="102"/>
        <v>2</v>
      </c>
      <c r="AA225">
        <f t="shared" si="103"/>
        <v>3</v>
      </c>
      <c r="AB225">
        <f t="shared" si="113"/>
        <v>2.0976999999999997</v>
      </c>
      <c r="AC225">
        <f t="shared" si="112"/>
        <v>2</v>
      </c>
      <c r="AD225" t="str">
        <f t="shared" si="106"/>
        <v>Moderatly Suitable</v>
      </c>
      <c r="AE225" s="15">
        <f t="shared" si="114"/>
        <v>0.23400000000000001</v>
      </c>
      <c r="AF225" t="str">
        <f t="shared" si="111"/>
        <v>Low</v>
      </c>
    </row>
    <row r="226" spans="1:32" x14ac:dyDescent="0.25">
      <c r="A226" t="str">
        <f>INDEX(Aquifer!A:A,MATCH(B226,Aquifer!C:C,0))</f>
        <v>madhya pradesh</v>
      </c>
      <c r="B226" s="19" t="s">
        <v>157</v>
      </c>
      <c r="C226" s="12">
        <v>5.2477311060191996</v>
      </c>
      <c r="D226" s="7">
        <f>INDEX(Aquifer!L:L,MATCH(B226,Aquifer!C:C,0))*100</f>
        <v>197.77676656048885</v>
      </c>
      <c r="E226" s="7">
        <v>47.2</v>
      </c>
      <c r="F226" s="7">
        <v>69.80695491207193</v>
      </c>
      <c r="G226" s="8">
        <v>100</v>
      </c>
      <c r="H226" s="8">
        <f>INDEX(Aquifer!H:H,MATCH(B226,Aquifer!C:C,0))</f>
        <v>64.959999999999994</v>
      </c>
      <c r="I226" s="8">
        <f>INDEX(surface_water_body!E:E,MATCH(B226,surface_water_body!A:A,0))</f>
        <v>1.087311046265858</v>
      </c>
      <c r="J226" s="8">
        <f>INDEX(Aquifer!J:J,MATCH(B226,Aquifer!C:C,0))*100</f>
        <v>53.65317724798102</v>
      </c>
      <c r="K226" s="7">
        <f>(INDEX(Tariff!D:D,MATCH(Adaptation!A226,Tariff!A:A,0)))*100</f>
        <v>195</v>
      </c>
      <c r="L226" s="1">
        <v>61.360000000000007</v>
      </c>
      <c r="M226" s="8">
        <v>12.1</v>
      </c>
      <c r="N226" s="1">
        <v>70.009999999999991</v>
      </c>
      <c r="P226">
        <f t="shared" si="94"/>
        <v>3</v>
      </c>
      <c r="Q226">
        <f t="shared" si="95"/>
        <v>3</v>
      </c>
      <c r="R226">
        <f t="shared" si="96"/>
        <v>2</v>
      </c>
      <c r="S226">
        <f t="shared" si="97"/>
        <v>4</v>
      </c>
      <c r="T226">
        <f t="shared" si="98"/>
        <v>4</v>
      </c>
      <c r="U226">
        <f t="shared" si="99"/>
        <v>2</v>
      </c>
      <c r="V226">
        <f t="shared" si="100"/>
        <v>3</v>
      </c>
      <c r="W226">
        <f t="shared" si="115"/>
        <v>2</v>
      </c>
      <c r="X226">
        <f t="shared" si="110"/>
        <v>2</v>
      </c>
      <c r="Y226">
        <f t="shared" si="101"/>
        <v>3</v>
      </c>
      <c r="Z226">
        <f t="shared" si="102"/>
        <v>3</v>
      </c>
      <c r="AA226">
        <f t="shared" si="103"/>
        <v>3</v>
      </c>
      <c r="AB226">
        <f t="shared" si="113"/>
        <v>2.8549999999999995</v>
      </c>
      <c r="AC226">
        <f t="shared" si="112"/>
        <v>3</v>
      </c>
      <c r="AD226" t="str">
        <f t="shared" si="106"/>
        <v>Highly Suitable</v>
      </c>
      <c r="AE226" s="15">
        <f t="shared" si="114"/>
        <v>0.73699999999999999</v>
      </c>
      <c r="AF226" t="str">
        <f t="shared" si="111"/>
        <v>High</v>
      </c>
    </row>
    <row r="227" spans="1:32" x14ac:dyDescent="0.25">
      <c r="A227" t="str">
        <f>INDEX(Aquifer!A:A,MATCH(B227,Aquifer!C:C,0))</f>
        <v>andhra pradesh</v>
      </c>
      <c r="B227" s="19" t="s">
        <v>309</v>
      </c>
      <c r="C227" s="12">
        <v>5.1854454992559997</v>
      </c>
      <c r="D227" s="7">
        <f>INDEX(Aquifer!L:L,MATCH(B227,Aquifer!C:C,0))*100</f>
        <v>132.30069122195593</v>
      </c>
      <c r="E227" s="7">
        <v>64.900000000000006</v>
      </c>
      <c r="F227" s="7">
        <v>65.789020013478137</v>
      </c>
      <c r="G227" s="8">
        <v>91</v>
      </c>
      <c r="H227" s="8">
        <f>INDEX(Aquifer!H:H,MATCH(B227,Aquifer!C:C,0))</f>
        <v>19.34</v>
      </c>
      <c r="I227" s="8">
        <f>INDEX(surface_water_body!E:E,MATCH(B227,surface_water_body!A:A,0))</f>
        <v>0.89319908014174787</v>
      </c>
      <c r="J227" s="8">
        <f>INDEX(Aquifer!J:J,MATCH(B227,Aquifer!C:C,0))*100</f>
        <v>50.180798159017669</v>
      </c>
      <c r="K227" s="7">
        <f>(INDEX(Tariff!D:D,MATCH(Adaptation!A227,Tariff!A:A,0)))*100</f>
        <v>405</v>
      </c>
      <c r="L227" s="1">
        <v>19.600000000000001</v>
      </c>
      <c r="M227" s="8">
        <v>4.8</v>
      </c>
      <c r="N227" s="1">
        <v>92.51</v>
      </c>
      <c r="P227">
        <f t="shared" si="94"/>
        <v>3</v>
      </c>
      <c r="Q227">
        <f t="shared" si="95"/>
        <v>1</v>
      </c>
      <c r="R227">
        <f t="shared" si="96"/>
        <v>3</v>
      </c>
      <c r="S227">
        <f t="shared" si="97"/>
        <v>3</v>
      </c>
      <c r="T227">
        <f t="shared" si="98"/>
        <v>4</v>
      </c>
      <c r="U227">
        <f t="shared" si="99"/>
        <v>1</v>
      </c>
      <c r="V227">
        <f t="shared" si="100"/>
        <v>3</v>
      </c>
      <c r="W227">
        <f t="shared" si="115"/>
        <v>1</v>
      </c>
      <c r="X227">
        <f t="shared" si="110"/>
        <v>1</v>
      </c>
      <c r="Y227">
        <f t="shared" si="101"/>
        <v>1</v>
      </c>
      <c r="Z227">
        <f t="shared" si="102"/>
        <v>1</v>
      </c>
      <c r="AA227">
        <f t="shared" si="103"/>
        <v>4</v>
      </c>
      <c r="AB227">
        <f t="shared" si="113"/>
        <v>2.1733999999999996</v>
      </c>
      <c r="AC227">
        <f t="shared" si="112"/>
        <v>2</v>
      </c>
      <c r="AD227" t="str">
        <f t="shared" si="106"/>
        <v>Moderatly Suitable</v>
      </c>
      <c r="AE227" s="15">
        <f t="shared" si="114"/>
        <v>0.25900000000000001</v>
      </c>
      <c r="AF227" t="str">
        <f t="shared" si="111"/>
        <v>Low</v>
      </c>
    </row>
    <row r="228" spans="1:32" x14ac:dyDescent="0.25">
      <c r="A228" t="str">
        <f>INDEX(Aquifer!A:A,MATCH(B228,Aquifer!C:C,0))</f>
        <v>punjab</v>
      </c>
      <c r="B228" s="19" t="s">
        <v>226</v>
      </c>
      <c r="C228" s="12">
        <v>4.6437930021743004</v>
      </c>
      <c r="D228" s="7">
        <f>INDEX(Aquifer!L:L,MATCH(B228,Aquifer!C:C,0))*100</f>
        <v>195.90140784390692</v>
      </c>
      <c r="E228" s="7">
        <v>95.3</v>
      </c>
      <c r="F228" s="7">
        <v>54.843075881905094</v>
      </c>
      <c r="G228" s="8">
        <v>90</v>
      </c>
      <c r="H228" s="8">
        <f>INDEX(Aquifer!H:H,MATCH(B228,Aquifer!C:C,0))</f>
        <v>141.99</v>
      </c>
      <c r="I228" s="8">
        <f>INDEX(surface_water_body!E:E,MATCH(B228,surface_water_body!A:A,0))</f>
        <v>0.26962734667949678</v>
      </c>
      <c r="J228" s="8">
        <f>INDEX(Aquifer!J:J,MATCH(B228,Aquifer!C:C,0))*100</f>
        <v>81.253768033077009</v>
      </c>
      <c r="K228" s="7">
        <f>(INDEX(Tariff!D:D,MATCH(Adaptation!A228,Tariff!A:A,0)))*100</f>
        <v>0</v>
      </c>
      <c r="L228" s="1">
        <v>90.64</v>
      </c>
      <c r="M228" s="8">
        <v>7.5</v>
      </c>
      <c r="N228" s="1">
        <v>0</v>
      </c>
      <c r="P228">
        <f t="shared" si="94"/>
        <v>3</v>
      </c>
      <c r="Q228">
        <f t="shared" si="95"/>
        <v>3</v>
      </c>
      <c r="R228">
        <f t="shared" si="96"/>
        <v>4</v>
      </c>
      <c r="S228">
        <f t="shared" si="97"/>
        <v>3</v>
      </c>
      <c r="T228">
        <f t="shared" si="98"/>
        <v>4</v>
      </c>
      <c r="U228">
        <f t="shared" si="99"/>
        <v>4</v>
      </c>
      <c r="V228">
        <f t="shared" si="100"/>
        <v>4</v>
      </c>
      <c r="W228">
        <f t="shared" si="115"/>
        <v>1</v>
      </c>
      <c r="X228">
        <f t="shared" si="110"/>
        <v>4</v>
      </c>
      <c r="Y228">
        <f t="shared" si="101"/>
        <v>4</v>
      </c>
      <c r="Z228">
        <f t="shared" si="102"/>
        <v>2</v>
      </c>
      <c r="AA228">
        <f t="shared" si="103"/>
        <v>1</v>
      </c>
      <c r="AB228">
        <f t="shared" si="113"/>
        <v>3.0973000000000002</v>
      </c>
      <c r="AC228">
        <f t="shared" si="112"/>
        <v>3</v>
      </c>
      <c r="AD228" t="str">
        <f t="shared" si="106"/>
        <v>Highly Suitable</v>
      </c>
      <c r="AE228" s="15">
        <f t="shared" si="114"/>
        <v>0.90300000000000002</v>
      </c>
      <c r="AF228" t="str">
        <f t="shared" si="111"/>
        <v>Very High</v>
      </c>
    </row>
    <row r="229" spans="1:32" x14ac:dyDescent="0.25">
      <c r="A229" t="str">
        <f>INDEX(Aquifer!A:A,MATCH(B229,Aquifer!C:C,0))</f>
        <v>haryana</v>
      </c>
      <c r="B229" s="19" t="s">
        <v>202</v>
      </c>
      <c r="C229" s="12">
        <v>4.8640347491664002</v>
      </c>
      <c r="D229" s="7">
        <f>INDEX(Aquifer!L:L,MATCH(B229,Aquifer!C:C,0))*100</f>
        <v>100.89640671155794</v>
      </c>
      <c r="E229" s="7">
        <v>99.4</v>
      </c>
      <c r="F229" s="7">
        <v>74.647887323943678</v>
      </c>
      <c r="G229" s="8">
        <v>100</v>
      </c>
      <c r="H229" s="8">
        <f>INDEX(Aquifer!H:H,MATCH(B229,Aquifer!C:C,0))</f>
        <v>214</v>
      </c>
      <c r="I229" s="8">
        <f>INDEX(surface_water_body!E:E,MATCH(B229,surface_water_body!A:A,0))</f>
        <v>0.12450358813639406</v>
      </c>
      <c r="J229" s="8">
        <f>INDEX(Aquifer!J:J,MATCH(B229,Aquifer!C:C,0))*100</f>
        <v>97.769436283281593</v>
      </c>
      <c r="K229" s="7">
        <f>(INDEX(Tariff!D:D,MATCH(Adaptation!A229,Tariff!A:A,0)))*100</f>
        <v>155</v>
      </c>
      <c r="L229" s="1">
        <v>77.39</v>
      </c>
      <c r="M229" s="8">
        <v>30.3</v>
      </c>
      <c r="N229" s="1">
        <v>79.75</v>
      </c>
      <c r="P229">
        <f t="shared" si="94"/>
        <v>3</v>
      </c>
      <c r="Q229">
        <f t="shared" si="95"/>
        <v>1</v>
      </c>
      <c r="R229">
        <f t="shared" si="96"/>
        <v>4</v>
      </c>
      <c r="S229">
        <f t="shared" si="97"/>
        <v>4</v>
      </c>
      <c r="T229">
        <f t="shared" si="98"/>
        <v>4</v>
      </c>
      <c r="U229">
        <f t="shared" si="99"/>
        <v>4</v>
      </c>
      <c r="V229">
        <f t="shared" si="100"/>
        <v>4</v>
      </c>
      <c r="W229">
        <f t="shared" si="115"/>
        <v>1</v>
      </c>
      <c r="X229">
        <f t="shared" si="110"/>
        <v>2</v>
      </c>
      <c r="Y229">
        <f t="shared" si="101"/>
        <v>4</v>
      </c>
      <c r="Z229">
        <f t="shared" si="102"/>
        <v>4</v>
      </c>
      <c r="AA229">
        <f t="shared" si="103"/>
        <v>3</v>
      </c>
      <c r="AB229">
        <f t="shared" si="113"/>
        <v>3.1958000000000002</v>
      </c>
      <c r="AC229">
        <f t="shared" si="112"/>
        <v>3</v>
      </c>
      <c r="AD229" t="str">
        <f t="shared" si="106"/>
        <v>Highly Suitable</v>
      </c>
      <c r="AE229" s="15">
        <f t="shared" si="114"/>
        <v>0.95699999999999996</v>
      </c>
      <c r="AF229" t="str">
        <f t="shared" si="111"/>
        <v>Very High</v>
      </c>
    </row>
    <row r="230" spans="1:32" x14ac:dyDescent="0.25">
      <c r="A230" t="str">
        <f>INDEX(Aquifer!A:A,MATCH(B230,Aquifer!C:C,0))</f>
        <v>madhya pradesh</v>
      </c>
      <c r="B230" s="19" t="s">
        <v>480</v>
      </c>
      <c r="C230" s="12">
        <v>5.1040649690987001</v>
      </c>
      <c r="D230" s="7">
        <f>INDEX(Aquifer!L:L,MATCH(B230,Aquifer!C:C,0))*100</f>
        <v>187.80381312763791</v>
      </c>
      <c r="E230" s="7">
        <v>59.7</v>
      </c>
      <c r="F230" s="7">
        <v>67.743263913401591</v>
      </c>
      <c r="G230" s="8">
        <v>100</v>
      </c>
      <c r="H230" s="8">
        <f>INDEX(Aquifer!H:H,MATCH(B230,Aquifer!C:C,0))</f>
        <v>31.42</v>
      </c>
      <c r="I230" s="8">
        <f>INDEX(surface_water_body!E:E,MATCH(B230,surface_water_body!A:A,0))</f>
        <v>0.52247756227369846</v>
      </c>
      <c r="J230" s="8">
        <f>INDEX(Aquifer!J:J,MATCH(B230,Aquifer!C:C,0))*100</f>
        <v>46.664797162443122</v>
      </c>
      <c r="K230" s="7">
        <f>(INDEX(Tariff!D:D,MATCH(Adaptation!A230,Tariff!A:A,0)))*100</f>
        <v>459.99999999999994</v>
      </c>
      <c r="L230" s="1">
        <v>34.65</v>
      </c>
      <c r="M230" s="8">
        <v>13.6</v>
      </c>
      <c r="N230" s="1">
        <v>78.7</v>
      </c>
      <c r="P230">
        <f t="shared" si="94"/>
        <v>3</v>
      </c>
      <c r="Q230">
        <f t="shared" si="95"/>
        <v>3</v>
      </c>
      <c r="R230">
        <f t="shared" si="96"/>
        <v>3</v>
      </c>
      <c r="S230">
        <f t="shared" si="97"/>
        <v>4</v>
      </c>
      <c r="T230">
        <f t="shared" si="98"/>
        <v>4</v>
      </c>
      <c r="U230">
        <f t="shared" si="99"/>
        <v>1</v>
      </c>
      <c r="V230">
        <f t="shared" si="100"/>
        <v>2</v>
      </c>
      <c r="W230">
        <f t="shared" si="115"/>
        <v>1</v>
      </c>
      <c r="X230">
        <f t="shared" si="110"/>
        <v>1</v>
      </c>
      <c r="Y230">
        <f t="shared" si="101"/>
        <v>2</v>
      </c>
      <c r="Z230">
        <f t="shared" si="102"/>
        <v>3</v>
      </c>
      <c r="AA230">
        <f t="shared" si="103"/>
        <v>3</v>
      </c>
      <c r="AB230">
        <f t="shared" si="113"/>
        <v>2.5217999999999998</v>
      </c>
      <c r="AC230">
        <f t="shared" si="112"/>
        <v>3</v>
      </c>
      <c r="AD230" t="str">
        <f t="shared" si="106"/>
        <v>Highly Suitable</v>
      </c>
      <c r="AE230" s="15">
        <f t="shared" si="114"/>
        <v>0.48699999999999999</v>
      </c>
      <c r="AF230" t="str">
        <f t="shared" si="111"/>
        <v>Moderate</v>
      </c>
    </row>
    <row r="231" spans="1:32" x14ac:dyDescent="0.25">
      <c r="A231" t="str">
        <f>INDEX(Aquifer!A:A,MATCH(B231,Aquifer!C:C,0))</f>
        <v>assam</v>
      </c>
      <c r="B231" s="19" t="s">
        <v>241</v>
      </c>
      <c r="C231" s="12">
        <v>4.6344773955868002</v>
      </c>
      <c r="D231" s="7">
        <f>INDEX(Aquifer!L:L,MATCH(B231,Aquifer!C:C,0))*100</f>
        <v>151.16856747883187</v>
      </c>
      <c r="E231" s="7">
        <v>0.2</v>
      </c>
      <c r="F231" s="7">
        <v>35.529896907216497</v>
      </c>
      <c r="G231" s="8">
        <v>1</v>
      </c>
      <c r="H231" s="8">
        <f>INDEX(Aquifer!H:H,MATCH(B231,Aquifer!C:C,0))</f>
        <v>2.5499999999999998</v>
      </c>
      <c r="I231" s="8">
        <f>INDEX(surface_water_body!E:E,MATCH(B231,surface_water_body!A:A,0))</f>
        <v>31.760423430276653</v>
      </c>
      <c r="J231" s="8">
        <f>INDEX(Aquifer!J:J,MATCH(B231,Aquifer!C:C,0))*100</f>
        <v>34.88771665410701</v>
      </c>
      <c r="K231" s="7">
        <f>(INDEX(Tariff!D:D,MATCH(Adaptation!A231,Tariff!A:A,0)))*100</f>
        <v>0</v>
      </c>
      <c r="L231" s="1">
        <v>16.939999999999998</v>
      </c>
      <c r="M231" s="8">
        <v>1.3</v>
      </c>
      <c r="N231" s="1">
        <v>89.759999999999991</v>
      </c>
      <c r="P231">
        <f t="shared" si="94"/>
        <v>3</v>
      </c>
      <c r="Q231">
        <f t="shared" si="95"/>
        <v>2</v>
      </c>
      <c r="R231">
        <f t="shared" si="96"/>
        <v>1</v>
      </c>
      <c r="S231">
        <f t="shared" si="97"/>
        <v>2</v>
      </c>
      <c r="T231">
        <f t="shared" si="98"/>
        <v>1</v>
      </c>
      <c r="U231">
        <f t="shared" si="99"/>
        <v>1</v>
      </c>
      <c r="V231">
        <f t="shared" si="100"/>
        <v>2</v>
      </c>
      <c r="W231">
        <f t="shared" si="115"/>
        <v>4</v>
      </c>
      <c r="X231">
        <f t="shared" si="110"/>
        <v>4</v>
      </c>
      <c r="Y231">
        <f t="shared" si="101"/>
        <v>1</v>
      </c>
      <c r="Z231">
        <f t="shared" si="102"/>
        <v>1</v>
      </c>
      <c r="AA231">
        <f t="shared" si="103"/>
        <v>4</v>
      </c>
      <c r="AB231">
        <f t="shared" si="113"/>
        <v>2.1734</v>
      </c>
      <c r="AC231">
        <f t="shared" si="112"/>
        <v>2</v>
      </c>
      <c r="AD231" t="str">
        <f t="shared" si="106"/>
        <v>Moderatly Suitable</v>
      </c>
      <c r="AE231" s="15">
        <f t="shared" si="114"/>
        <v>0.26200000000000001</v>
      </c>
      <c r="AF231" t="str">
        <f t="shared" si="111"/>
        <v>Low</v>
      </c>
    </row>
    <row r="232" spans="1:32" x14ac:dyDescent="0.25">
      <c r="A232" t="str">
        <f>INDEX(Aquifer!A:A,MATCH(B232,Aquifer!C:C,0))</f>
        <v>himachal pradesh</v>
      </c>
      <c r="B232" s="19" t="s">
        <v>548</v>
      </c>
      <c r="C232" s="12">
        <v>4.7475746535293997</v>
      </c>
      <c r="D232" s="7">
        <f>INDEX(Aquifer!L:L,MATCH(B232,Aquifer!C:C,0))*100</f>
        <v>201.77654708938741</v>
      </c>
      <c r="E232" s="7">
        <v>4.5999999999999996</v>
      </c>
      <c r="F232" s="7">
        <v>42.729323777081468</v>
      </c>
      <c r="G232" s="8">
        <v>99</v>
      </c>
      <c r="H232" s="8">
        <f>INDEX(Aquifer!H:H,MATCH(B232,Aquifer!C:C,0))</f>
        <v>75.5</v>
      </c>
      <c r="I232" s="8">
        <f>INDEX(surface_water_body!E:E,MATCH(B232,surface_water_body!A:A,0))</f>
        <v>4.5686276832964764E-2</v>
      </c>
      <c r="J232" s="8">
        <f>INDEX(Aquifer!J:J,MATCH(B232,Aquifer!C:C,0))*100</f>
        <v>29.159711133691392</v>
      </c>
      <c r="K232" s="7">
        <f>(INDEX(Tariff!D:D,MATCH(Adaptation!A232,Tariff!A:A,0)))*100</f>
        <v>235</v>
      </c>
      <c r="L232" s="1">
        <v>14.89</v>
      </c>
      <c r="M232" s="8">
        <v>5.6</v>
      </c>
      <c r="N232" s="1">
        <v>88.31</v>
      </c>
      <c r="P232">
        <f t="shared" si="94"/>
        <v>3</v>
      </c>
      <c r="Q232">
        <f t="shared" si="95"/>
        <v>3</v>
      </c>
      <c r="R232">
        <f t="shared" si="96"/>
        <v>1</v>
      </c>
      <c r="S232">
        <f t="shared" si="97"/>
        <v>2</v>
      </c>
      <c r="T232">
        <f t="shared" si="98"/>
        <v>4</v>
      </c>
      <c r="U232">
        <f t="shared" si="99"/>
        <v>3</v>
      </c>
      <c r="V232">
        <f t="shared" si="100"/>
        <v>2</v>
      </c>
      <c r="W232">
        <f t="shared" si="115"/>
        <v>1</v>
      </c>
      <c r="X232">
        <f t="shared" si="110"/>
        <v>2</v>
      </c>
      <c r="Y232">
        <f t="shared" si="101"/>
        <v>1</v>
      </c>
      <c r="Z232">
        <f t="shared" si="102"/>
        <v>2</v>
      </c>
      <c r="AA232">
        <f t="shared" si="103"/>
        <v>4</v>
      </c>
      <c r="AB232">
        <f t="shared" si="113"/>
        <v>2.3476000000000004</v>
      </c>
      <c r="AC232">
        <f t="shared" si="112"/>
        <v>2</v>
      </c>
      <c r="AD232" t="str">
        <f t="shared" si="106"/>
        <v>Moderatly Suitable</v>
      </c>
      <c r="AE232" s="15">
        <f t="shared" si="114"/>
        <v>0.35699999999999998</v>
      </c>
      <c r="AF232" t="str">
        <f t="shared" si="111"/>
        <v>Low</v>
      </c>
    </row>
    <row r="233" spans="1:32" x14ac:dyDescent="0.25">
      <c r="A233" t="str">
        <f>INDEX(Aquifer!A:A,MATCH(B233,Aquifer!C:C,0))</f>
        <v>uttar pradesh</v>
      </c>
      <c r="B233" s="19" t="s">
        <v>310</v>
      </c>
      <c r="C233" s="12">
        <v>5.0484778093614997</v>
      </c>
      <c r="D233" s="7">
        <f>INDEX(Aquifer!L:L,MATCH(B233,Aquifer!C:C,0))*100</f>
        <v>201.77654708938741</v>
      </c>
      <c r="E233" s="7">
        <v>0</v>
      </c>
      <c r="F233" s="7">
        <v>71.298433521788425</v>
      </c>
      <c r="G233" s="8">
        <v>5</v>
      </c>
      <c r="H233" s="8">
        <f>INDEX(Aquifer!H:H,MATCH(B233,Aquifer!C:C,0))</f>
        <v>68.069999999999993</v>
      </c>
      <c r="I233" s="8">
        <f>INDEX(surface_water_body!E:E,MATCH(B233,surface_water_body!A:A,0))</f>
        <v>0.1224191381067912</v>
      </c>
      <c r="J233" s="8">
        <f>INDEX(Aquifer!J:J,MATCH(B233,Aquifer!C:C,0))*100</f>
        <v>29.159711133691392</v>
      </c>
      <c r="K233" s="7">
        <f>(INDEX(Tariff!D:D,MATCH(Adaptation!A233,Tariff!A:A,0)))*100</f>
        <v>67.5</v>
      </c>
      <c r="L233" s="1">
        <v>61.47</v>
      </c>
      <c r="M233" s="8">
        <v>8.9</v>
      </c>
      <c r="N233" s="1">
        <v>72.412461539999995</v>
      </c>
      <c r="P233">
        <f t="shared" ref="P233:P296" si="116">IF(C233&lt;3.75,1,IF(C233&lt;4.5,2,IF(C233&lt;5.25,3,4)))</f>
        <v>3</v>
      </c>
      <c r="Q233">
        <f t="shared" ref="Q233:Q296" si="117">IF(D233&lt;140,1,IF(D233&lt;180,2,IF(D233&lt;220,3,4)))</f>
        <v>3</v>
      </c>
      <c r="R233">
        <f t="shared" ref="R233:R296" si="118">IF(E233&lt;25,1,IF(E233&lt;50,2,IF(E233&lt;75,3,4)))</f>
        <v>1</v>
      </c>
      <c r="S233">
        <f t="shared" ref="S233:S296" si="119">IF(F233&lt;28.5,1,IF(F233&lt;48,2,IF(F233&lt;67.5,3,4)))</f>
        <v>4</v>
      </c>
      <c r="T233">
        <f t="shared" ref="T233:T296" si="120">IF(G233&lt;25,1,IF(G233&lt;50,2,IF(G233&lt;75,3,4)))</f>
        <v>1</v>
      </c>
      <c r="U233">
        <f t="shared" ref="U233:U296" si="121">IF(H233&lt;50,1,IF(H233&lt;70,2,IF(H233&lt;100,3,4)))</f>
        <v>2</v>
      </c>
      <c r="V233">
        <f t="shared" ref="V233:V296" si="122">IF(J233&lt;25,1,IF(J233&lt;50,2,IF(J233&lt;75,3,4)))</f>
        <v>2</v>
      </c>
      <c r="W233">
        <f t="shared" si="115"/>
        <v>1</v>
      </c>
      <c r="X233">
        <f t="shared" si="110"/>
        <v>4</v>
      </c>
      <c r="Y233">
        <f t="shared" ref="Y233:Y296" si="123">IF(L233&lt;25,1,IF(L233&lt;50,2,IF(L233&lt;75,3,4)))</f>
        <v>3</v>
      </c>
      <c r="Z233">
        <f t="shared" ref="Z233:Z296" si="124">IF(M233&lt;5,1,IF(M233&lt;10,2,IF(M233&lt;20,3,4)))</f>
        <v>2</v>
      </c>
      <c r="AA233">
        <f t="shared" ref="AA233:AA296" si="125">IF(N233&lt;35,1,IF(N233&lt;60,2,IF(N233&lt;80,3,4)))</f>
        <v>3</v>
      </c>
      <c r="AB233">
        <f t="shared" si="113"/>
        <v>2.4309000000000003</v>
      </c>
      <c r="AC233">
        <f t="shared" ref="AC233:AC248" si="126">IF(AB233&lt;=1.5,1,IF(AB233&lt;2.5,2,IF(AB233&lt;3.5,3,4)))</f>
        <v>2</v>
      </c>
      <c r="AD233" t="str">
        <f t="shared" ref="AD233:AD296" si="127">IF(AC233=1,"Less Suitable",IF(AC233=2,"Moderatly Suitable",IF(AC233=3,"Highly Suitable","Very Highly Suitable")))</f>
        <v>Moderatly Suitable</v>
      </c>
      <c r="AE233" s="15">
        <f t="shared" si="114"/>
        <v>0.38600000000000001</v>
      </c>
      <c r="AF233" t="str">
        <f t="shared" si="111"/>
        <v>Low</v>
      </c>
    </row>
    <row r="234" spans="1:32" x14ac:dyDescent="0.25">
      <c r="A234" t="str">
        <f>INDEX(Aquifer!A:A,MATCH(B234,Aquifer!C:C,0))</f>
        <v>rajasthan</v>
      </c>
      <c r="B234" s="19" t="s">
        <v>82</v>
      </c>
      <c r="C234" s="13">
        <v>4.9800000000000004</v>
      </c>
      <c r="D234" s="7">
        <f>INDEX(Aquifer!L:L,MATCH(B234,Aquifer!C:C,0))*100</f>
        <v>156.45737216455208</v>
      </c>
      <c r="E234" s="7">
        <v>64.2</v>
      </c>
      <c r="F234" s="7">
        <v>79.123123693710809</v>
      </c>
      <c r="G234" s="8">
        <v>41</v>
      </c>
      <c r="H234" s="8">
        <f>INDEX(Aquifer!H:H,MATCH(B234,Aquifer!C:C,0))</f>
        <v>61.08</v>
      </c>
      <c r="I234" s="8">
        <f>INDEX(surface_water_body!E:E,MATCH(B234,surface_water_body!A:A,0))</f>
        <v>0</v>
      </c>
      <c r="J234" s="8">
        <f>INDEX(Aquifer!J:J,MATCH(B234,Aquifer!C:C,0))*100</f>
        <v>85.924087588226726</v>
      </c>
      <c r="K234" s="7">
        <f>(INDEX(Tariff!D:D,MATCH(Adaptation!A234,Tariff!A:A,0)))*100</f>
        <v>67.5</v>
      </c>
      <c r="L234" s="1">
        <v>6.98</v>
      </c>
      <c r="M234" s="8">
        <v>18.12</v>
      </c>
      <c r="N234" s="1">
        <v>29.034236180000001</v>
      </c>
      <c r="P234">
        <f t="shared" si="116"/>
        <v>3</v>
      </c>
      <c r="Q234">
        <f t="shared" si="117"/>
        <v>2</v>
      </c>
      <c r="R234">
        <f t="shared" si="118"/>
        <v>3</v>
      </c>
      <c r="S234">
        <f t="shared" si="119"/>
        <v>4</v>
      </c>
      <c r="T234">
        <f t="shared" si="120"/>
        <v>2</v>
      </c>
      <c r="U234">
        <f t="shared" si="121"/>
        <v>2</v>
      </c>
      <c r="V234">
        <f t="shared" si="122"/>
        <v>4</v>
      </c>
      <c r="W234">
        <f t="shared" si="115"/>
        <v>1</v>
      </c>
      <c r="X234">
        <f t="shared" si="110"/>
        <v>4</v>
      </c>
      <c r="Y234">
        <f t="shared" si="123"/>
        <v>1</v>
      </c>
      <c r="Z234">
        <f t="shared" si="124"/>
        <v>3</v>
      </c>
      <c r="AA234">
        <f t="shared" si="125"/>
        <v>1</v>
      </c>
      <c r="AB234">
        <f t="shared" si="113"/>
        <v>2.5217999999999998</v>
      </c>
      <c r="AC234">
        <f t="shared" si="126"/>
        <v>3</v>
      </c>
      <c r="AD234" t="str">
        <f t="shared" si="127"/>
        <v>Highly Suitable</v>
      </c>
      <c r="AE234" s="15">
        <f t="shared" si="114"/>
        <v>0.48699999999999999</v>
      </c>
      <c r="AF234" t="str">
        <f t="shared" si="111"/>
        <v>Moderate</v>
      </c>
    </row>
    <row r="235" spans="1:32" x14ac:dyDescent="0.25">
      <c r="A235" t="str">
        <f>INDEX(Aquifer!A:A,MATCH(B235,Aquifer!C:C,0))</f>
        <v>west bengal</v>
      </c>
      <c r="B235" s="19" t="s">
        <v>311</v>
      </c>
      <c r="C235" s="12">
        <v>4.7435687502741004</v>
      </c>
      <c r="D235" s="7">
        <f>INDEX(Aquifer!L:L,MATCH(B235,Aquifer!C:C,0))*100</f>
        <v>186.08728273102412</v>
      </c>
      <c r="E235" s="7">
        <v>32.200000000000003</v>
      </c>
      <c r="F235" s="7">
        <v>45.480323503304071</v>
      </c>
      <c r="G235" s="8">
        <v>3</v>
      </c>
      <c r="H235" s="8">
        <f>INDEX(Aquifer!H:H,MATCH(B235,Aquifer!C:C,0))</f>
        <v>21.55</v>
      </c>
      <c r="I235" s="8">
        <f>INDEX(surface_water_body!E:E,MATCH(B235,surface_water_body!A:A,0))</f>
        <v>7.5070071855972138</v>
      </c>
      <c r="J235" s="8">
        <f>INDEX(Aquifer!J:J,MATCH(B235,Aquifer!C:C,0))*100</f>
        <v>57.666791658253771</v>
      </c>
      <c r="K235" s="7">
        <f>(INDEX(Tariff!D:D,MATCH(Adaptation!A235,Tariff!A:A,0)))*100</f>
        <v>0</v>
      </c>
      <c r="L235" s="1">
        <v>17.28</v>
      </c>
      <c r="M235" s="8">
        <v>3.73</v>
      </c>
      <c r="N235" s="1">
        <v>99.726590760999997</v>
      </c>
      <c r="P235">
        <f t="shared" si="116"/>
        <v>3</v>
      </c>
      <c r="Q235">
        <f t="shared" si="117"/>
        <v>3</v>
      </c>
      <c r="R235">
        <f t="shared" si="118"/>
        <v>2</v>
      </c>
      <c r="S235">
        <f t="shared" si="119"/>
        <v>2</v>
      </c>
      <c r="T235">
        <f t="shared" si="120"/>
        <v>1</v>
      </c>
      <c r="U235">
        <f t="shared" si="121"/>
        <v>1</v>
      </c>
      <c r="V235">
        <f t="shared" si="122"/>
        <v>3</v>
      </c>
      <c r="W235">
        <f t="shared" si="115"/>
        <v>4</v>
      </c>
      <c r="X235">
        <f t="shared" si="110"/>
        <v>4</v>
      </c>
      <c r="Y235">
        <f t="shared" si="123"/>
        <v>1</v>
      </c>
      <c r="Z235">
        <f t="shared" si="124"/>
        <v>1</v>
      </c>
      <c r="AA235">
        <f t="shared" si="125"/>
        <v>4</v>
      </c>
      <c r="AB235">
        <f t="shared" si="113"/>
        <v>2.4233000000000002</v>
      </c>
      <c r="AC235">
        <f t="shared" si="126"/>
        <v>2</v>
      </c>
      <c r="AD235" t="str">
        <f t="shared" si="127"/>
        <v>Moderatly Suitable</v>
      </c>
      <c r="AE235" s="15">
        <f t="shared" si="114"/>
        <v>0.375</v>
      </c>
      <c r="AF235" t="str">
        <f t="shared" si="111"/>
        <v>Low</v>
      </c>
    </row>
    <row r="236" spans="1:32" x14ac:dyDescent="0.25">
      <c r="A236" t="str">
        <f>INDEX(Aquifer!A:A,MATCH(B236,Aquifer!C:C,0))</f>
        <v>uttar pradesh</v>
      </c>
      <c r="B236" s="19" t="s">
        <v>617</v>
      </c>
      <c r="C236" s="13">
        <v>4.8</v>
      </c>
      <c r="D236" s="7">
        <f>INDEX(Aquifer!L:L,MATCH(B236,Aquifer!C:C,0))*100</f>
        <v>163.64944844897866</v>
      </c>
      <c r="E236" s="7">
        <v>100</v>
      </c>
      <c r="F236" s="7">
        <v>76.057058131806315</v>
      </c>
      <c r="G236" s="8">
        <v>60</v>
      </c>
      <c r="H236" s="8">
        <f>INDEX(Aquifer!H:H,MATCH(B236,Aquifer!C:C,0))</f>
        <v>98</v>
      </c>
      <c r="I236" s="8">
        <f>INDEX(surface_water_body!E:E,MATCH(B236,surface_water_body!A:A,0))</f>
        <v>0.36917989734330653</v>
      </c>
      <c r="J236" s="8">
        <f>INDEX(Aquifer!J:J,MATCH(B236,Aquifer!C:C,0))*100</f>
        <v>75.996709720326223</v>
      </c>
      <c r="K236" s="7">
        <f>(INDEX(Tariff!D:D,MATCH(Adaptation!A236,Tariff!A:A,0)))*100</f>
        <v>285</v>
      </c>
      <c r="L236" s="1">
        <v>78.990000000000009</v>
      </c>
      <c r="M236" s="8">
        <v>11.874275098424599</v>
      </c>
      <c r="N236" s="1">
        <v>91.539633440000003</v>
      </c>
      <c r="P236">
        <f t="shared" si="116"/>
        <v>3</v>
      </c>
      <c r="Q236">
        <f t="shared" si="117"/>
        <v>2</v>
      </c>
      <c r="R236">
        <f t="shared" si="118"/>
        <v>4</v>
      </c>
      <c r="S236">
        <f t="shared" si="119"/>
        <v>4</v>
      </c>
      <c r="T236">
        <f t="shared" si="120"/>
        <v>3</v>
      </c>
      <c r="U236">
        <f t="shared" si="121"/>
        <v>3</v>
      </c>
      <c r="V236">
        <f t="shared" si="122"/>
        <v>4</v>
      </c>
      <c r="W236">
        <f t="shared" si="115"/>
        <v>1</v>
      </c>
      <c r="X236">
        <f t="shared" si="110"/>
        <v>2</v>
      </c>
      <c r="Y236">
        <f t="shared" si="123"/>
        <v>4</v>
      </c>
      <c r="Z236">
        <f t="shared" si="124"/>
        <v>3</v>
      </c>
      <c r="AA236">
        <f t="shared" si="125"/>
        <v>4</v>
      </c>
      <c r="AB236">
        <f t="shared" si="113"/>
        <v>3.1049000000000002</v>
      </c>
      <c r="AC236">
        <f t="shared" si="126"/>
        <v>3</v>
      </c>
      <c r="AD236" t="str">
        <f t="shared" si="127"/>
        <v>Highly Suitable</v>
      </c>
      <c r="AE236" s="15">
        <f t="shared" si="114"/>
        <v>0.92100000000000004</v>
      </c>
      <c r="AF236" t="str">
        <f t="shared" si="111"/>
        <v>Very High</v>
      </c>
    </row>
    <row r="237" spans="1:32" x14ac:dyDescent="0.25">
      <c r="A237" t="str">
        <f>INDEX(Aquifer!A:A,MATCH(B237,Aquifer!C:C,0))</f>
        <v>madhya pradesh</v>
      </c>
      <c r="B237" s="19" t="s">
        <v>59</v>
      </c>
      <c r="C237" s="13">
        <v>5.26</v>
      </c>
      <c r="D237" s="7">
        <f>INDEX(Aquifer!L:L,MATCH(B237,Aquifer!C:C,0))*100</f>
        <v>198.84543761638733</v>
      </c>
      <c r="E237" s="7">
        <v>49.6</v>
      </c>
      <c r="F237" s="7">
        <v>73.458952544659368</v>
      </c>
      <c r="G237" s="8">
        <v>36</v>
      </c>
      <c r="H237" s="8">
        <f>INDEX(Aquifer!H:H,MATCH(B237,Aquifer!C:C,0))</f>
        <v>35.65</v>
      </c>
      <c r="I237" s="8">
        <f>INDEX(surface_water_body!E:E,MATCH(B237,surface_water_body!A:A,0))</f>
        <v>8.8307029926891489E-3</v>
      </c>
      <c r="J237" s="8">
        <f>INDEX(Aquifer!J:J,MATCH(B237,Aquifer!C:C,0))*100</f>
        <v>58.479213743159733</v>
      </c>
      <c r="K237" s="7">
        <f>(INDEX(Tariff!D:D,MATCH(Adaptation!A237,Tariff!A:A,0)))*100</f>
        <v>95</v>
      </c>
      <c r="L237" s="1">
        <v>54.15</v>
      </c>
      <c r="M237" s="8">
        <v>8.33</v>
      </c>
      <c r="N237" s="1">
        <v>48.37</v>
      </c>
      <c r="P237">
        <f t="shared" si="116"/>
        <v>4</v>
      </c>
      <c r="Q237">
        <f t="shared" si="117"/>
        <v>3</v>
      </c>
      <c r="R237">
        <f t="shared" si="118"/>
        <v>2</v>
      </c>
      <c r="S237">
        <f t="shared" si="119"/>
        <v>4</v>
      </c>
      <c r="T237">
        <f t="shared" si="120"/>
        <v>2</v>
      </c>
      <c r="U237">
        <f t="shared" si="121"/>
        <v>1</v>
      </c>
      <c r="V237">
        <f t="shared" si="122"/>
        <v>3</v>
      </c>
      <c r="W237">
        <f t="shared" si="115"/>
        <v>1</v>
      </c>
      <c r="X237">
        <f t="shared" si="110"/>
        <v>3</v>
      </c>
      <c r="Y237">
        <f t="shared" si="123"/>
        <v>3</v>
      </c>
      <c r="Z237">
        <f t="shared" si="124"/>
        <v>2</v>
      </c>
      <c r="AA237">
        <f t="shared" si="125"/>
        <v>2</v>
      </c>
      <c r="AB237">
        <f t="shared" si="113"/>
        <v>2.5141999999999998</v>
      </c>
      <c r="AC237">
        <f t="shared" si="126"/>
        <v>3</v>
      </c>
      <c r="AD237" t="str">
        <f t="shared" si="127"/>
        <v>Highly Suitable</v>
      </c>
      <c r="AE237" s="15">
        <f t="shared" si="114"/>
        <v>0.443</v>
      </c>
      <c r="AF237" t="str">
        <f t="shared" si="111"/>
        <v>Moderate</v>
      </c>
    </row>
    <row r="238" spans="1:32" x14ac:dyDescent="0.25">
      <c r="A238" t="str">
        <f>INDEX(Aquifer!A:A,MATCH(B238,Aquifer!C:C,0))</f>
        <v>uttar pradesh</v>
      </c>
      <c r="B238" s="19" t="s">
        <v>513</v>
      </c>
      <c r="C238" s="12">
        <v>4.8326476991579996</v>
      </c>
      <c r="D238" s="7">
        <f>INDEX(Aquifer!L:L,MATCH(B238,Aquifer!C:C,0))*100</f>
        <v>159.20390651650655</v>
      </c>
      <c r="E238" s="7">
        <v>81.900000000000006</v>
      </c>
      <c r="F238" s="7">
        <v>76.459155663307229</v>
      </c>
      <c r="G238" s="8">
        <v>41</v>
      </c>
      <c r="H238" s="8">
        <f>INDEX(Aquifer!H:H,MATCH(B238,Aquifer!C:C,0))</f>
        <v>61.99</v>
      </c>
      <c r="I238" s="8">
        <f>INDEX(surface_water_body!E:E,MATCH(B238,surface_water_body!A:A,0))</f>
        <v>0.37157185474037013</v>
      </c>
      <c r="J238" s="8">
        <f>INDEX(Aquifer!J:J,MATCH(B238,Aquifer!C:C,0))*100</f>
        <v>69.99729493250689</v>
      </c>
      <c r="K238" s="7">
        <f>(INDEX(Tariff!D:D,MATCH(Adaptation!A238,Tariff!A:A,0)))*100</f>
        <v>320</v>
      </c>
      <c r="L238" s="1">
        <v>67.73</v>
      </c>
      <c r="M238" s="8">
        <v>5.6</v>
      </c>
      <c r="N238" s="1">
        <v>94.882914139999997</v>
      </c>
      <c r="P238">
        <f t="shared" si="116"/>
        <v>3</v>
      </c>
      <c r="Q238">
        <f t="shared" si="117"/>
        <v>2</v>
      </c>
      <c r="R238">
        <f t="shared" si="118"/>
        <v>4</v>
      </c>
      <c r="S238">
        <f t="shared" si="119"/>
        <v>4</v>
      </c>
      <c r="T238">
        <f t="shared" si="120"/>
        <v>2</v>
      </c>
      <c r="U238">
        <f t="shared" si="121"/>
        <v>2</v>
      </c>
      <c r="V238">
        <f t="shared" si="122"/>
        <v>3</v>
      </c>
      <c r="W238">
        <f t="shared" si="115"/>
        <v>1</v>
      </c>
      <c r="X238">
        <f t="shared" si="110"/>
        <v>1</v>
      </c>
      <c r="Y238">
        <f t="shared" si="123"/>
        <v>3</v>
      </c>
      <c r="Z238">
        <f t="shared" si="124"/>
        <v>2</v>
      </c>
      <c r="AA238">
        <f t="shared" si="125"/>
        <v>4</v>
      </c>
      <c r="AB238">
        <f t="shared" si="113"/>
        <v>2.5975000000000001</v>
      </c>
      <c r="AC238">
        <f t="shared" si="126"/>
        <v>3</v>
      </c>
      <c r="AD238" t="str">
        <f t="shared" si="127"/>
        <v>Highly Suitable</v>
      </c>
      <c r="AE238" s="15">
        <f t="shared" si="114"/>
        <v>0.51900000000000002</v>
      </c>
      <c r="AF238" t="str">
        <f t="shared" si="111"/>
        <v>Moderate</v>
      </c>
    </row>
    <row r="239" spans="1:32" x14ac:dyDescent="0.25">
      <c r="A239" t="str">
        <f>INDEX(Aquifer!A:A,MATCH(B239,Aquifer!C:C,0))</f>
        <v>uttarakhand</v>
      </c>
      <c r="B239" s="19" t="s">
        <v>549</v>
      </c>
      <c r="C239" s="12">
        <v>4.7623325070830003</v>
      </c>
      <c r="D239" s="7">
        <f>INDEX(Aquifer!L:L,MATCH(B239,Aquifer!C:C,0))*100</f>
        <v>144.46980847707101</v>
      </c>
      <c r="E239" s="7">
        <v>95.5</v>
      </c>
      <c r="F239" s="7">
        <v>64.806858213362119</v>
      </c>
      <c r="G239" s="8">
        <v>0</v>
      </c>
      <c r="H239" s="8">
        <f>INDEX(Aquifer!H:H,MATCH(B239,Aquifer!C:C,0))</f>
        <v>65.400000000000006</v>
      </c>
      <c r="I239" s="8">
        <f>INDEX(surface_water_body!E:E,MATCH(B239,surface_water_body!A:A,0))</f>
        <v>0.24775737888460145</v>
      </c>
      <c r="J239" s="8">
        <f>INDEX(Aquifer!J:J,MATCH(B239,Aquifer!C:C,0))*100</f>
        <v>46.502448921040227</v>
      </c>
      <c r="K239" s="7">
        <f>(INDEX(Tariff!D:D,MATCH(Adaptation!A239,Tariff!A:A,0)))*100</f>
        <v>167</v>
      </c>
      <c r="L239" s="1">
        <v>81.150000000000006</v>
      </c>
      <c r="M239" s="8">
        <v>6.4</v>
      </c>
      <c r="N239" s="1">
        <v>89.317485130000009</v>
      </c>
      <c r="P239">
        <f t="shared" si="116"/>
        <v>3</v>
      </c>
      <c r="Q239">
        <f t="shared" si="117"/>
        <v>2</v>
      </c>
      <c r="R239">
        <f t="shared" si="118"/>
        <v>4</v>
      </c>
      <c r="S239">
        <f t="shared" si="119"/>
        <v>3</v>
      </c>
      <c r="T239">
        <f t="shared" si="120"/>
        <v>1</v>
      </c>
      <c r="U239">
        <f t="shared" si="121"/>
        <v>2</v>
      </c>
      <c r="V239">
        <f t="shared" si="122"/>
        <v>2</v>
      </c>
      <c r="W239">
        <f t="shared" si="115"/>
        <v>1</v>
      </c>
      <c r="X239">
        <f t="shared" si="110"/>
        <v>2</v>
      </c>
      <c r="Y239">
        <f t="shared" si="123"/>
        <v>4</v>
      </c>
      <c r="Z239">
        <f t="shared" si="124"/>
        <v>2</v>
      </c>
      <c r="AA239">
        <f t="shared" si="125"/>
        <v>4</v>
      </c>
      <c r="AB239">
        <f t="shared" si="113"/>
        <v>2.5142000000000002</v>
      </c>
      <c r="AC239">
        <f t="shared" si="126"/>
        <v>3</v>
      </c>
      <c r="AD239" t="str">
        <f t="shared" si="127"/>
        <v>Highly Suitable</v>
      </c>
      <c r="AE239" s="15">
        <f t="shared" si="114"/>
        <v>0.45200000000000001</v>
      </c>
      <c r="AF239" t="str">
        <f t="shared" si="111"/>
        <v>Moderate</v>
      </c>
    </row>
    <row r="240" spans="1:32" x14ac:dyDescent="0.25">
      <c r="A240" t="str">
        <f>INDEX(Aquifer!A:A,MATCH(B240,Aquifer!C:C,0))</f>
        <v>karnataka</v>
      </c>
      <c r="B240" s="19" t="s">
        <v>343</v>
      </c>
      <c r="C240" s="12">
        <v>5.3026355456965</v>
      </c>
      <c r="D240" s="7">
        <f>INDEX(Aquifer!L:L,MATCH(B240,Aquifer!C:C,0))*100</f>
        <v>129.64468613061612</v>
      </c>
      <c r="E240" s="7">
        <v>15.3</v>
      </c>
      <c r="F240" s="7">
        <v>47.072903449071404</v>
      </c>
      <c r="G240" s="8">
        <v>97</v>
      </c>
      <c r="H240" s="8">
        <f>INDEX(Aquifer!H:H,MATCH(B240,Aquifer!C:C,0))</f>
        <v>71.349999999999994</v>
      </c>
      <c r="I240" s="8">
        <f>INDEX(surface_water_body!E:E,MATCH(B240,surface_water_body!A:A,0))</f>
        <v>7.7645296012443454</v>
      </c>
      <c r="J240" s="8">
        <f>INDEX(Aquifer!J:J,MATCH(B240,Aquifer!C:C,0))*100</f>
        <v>62.88873260267853</v>
      </c>
      <c r="K240" s="7">
        <f>(INDEX(Tariff!D:D,MATCH(Adaptation!A240,Tariff!A:A,0)))*100</f>
        <v>0</v>
      </c>
      <c r="L240" s="1">
        <v>49.76</v>
      </c>
      <c r="M240" s="8">
        <v>9.8000000000000007</v>
      </c>
      <c r="N240" s="1">
        <v>92.11999999999999</v>
      </c>
      <c r="P240">
        <f t="shared" si="116"/>
        <v>4</v>
      </c>
      <c r="Q240">
        <f t="shared" si="117"/>
        <v>1</v>
      </c>
      <c r="R240">
        <f t="shared" si="118"/>
        <v>1</v>
      </c>
      <c r="S240">
        <f t="shared" si="119"/>
        <v>2</v>
      </c>
      <c r="T240">
        <f t="shared" si="120"/>
        <v>4</v>
      </c>
      <c r="U240">
        <f t="shared" si="121"/>
        <v>3</v>
      </c>
      <c r="V240">
        <f t="shared" si="122"/>
        <v>3</v>
      </c>
      <c r="W240">
        <f t="shared" si="115"/>
        <v>4</v>
      </c>
      <c r="X240">
        <f t="shared" si="110"/>
        <v>4</v>
      </c>
      <c r="Y240">
        <f t="shared" si="123"/>
        <v>2</v>
      </c>
      <c r="Z240">
        <f t="shared" si="124"/>
        <v>2</v>
      </c>
      <c r="AA240">
        <f t="shared" si="125"/>
        <v>4</v>
      </c>
      <c r="AB240">
        <f t="shared" si="113"/>
        <v>2.8473999999999999</v>
      </c>
      <c r="AC240">
        <f t="shared" si="126"/>
        <v>3</v>
      </c>
      <c r="AD240" t="str">
        <f t="shared" si="127"/>
        <v>Highly Suitable</v>
      </c>
      <c r="AE240" s="15">
        <f t="shared" si="114"/>
        <v>0.70199999999999996</v>
      </c>
      <c r="AF240" t="str">
        <f t="shared" si="111"/>
        <v>High</v>
      </c>
    </row>
    <row r="241" spans="1:32" x14ac:dyDescent="0.25">
      <c r="A241" t="str">
        <f>INDEX(Aquifer!A:A,MATCH(B241,Aquifer!C:C,0))</f>
        <v>uttar pradesh</v>
      </c>
      <c r="B241" s="19" t="s">
        <v>567</v>
      </c>
      <c r="C241" s="13">
        <v>4.87</v>
      </c>
      <c r="D241" s="7">
        <f>INDEX(Aquifer!L:L,MATCH(B241,Aquifer!C:C,0))*100</f>
        <v>171.14337932558092</v>
      </c>
      <c r="E241" s="7">
        <v>87.5</v>
      </c>
      <c r="F241" s="7">
        <v>67.728394361403417</v>
      </c>
      <c r="G241" s="8">
        <v>1</v>
      </c>
      <c r="H241" s="8">
        <f>INDEX(Aquifer!H:H,MATCH(B241,Aquifer!C:C,0))</f>
        <v>93.83</v>
      </c>
      <c r="I241" s="8">
        <f>INDEX(surface_water_body!E:E,MATCH(B241,surface_water_body!A:A,0))</f>
        <v>0.43222737506808784</v>
      </c>
      <c r="J241" s="8">
        <f>INDEX(Aquifer!J:J,MATCH(B241,Aquifer!C:C,0))*100</f>
        <v>82.913602175904074</v>
      </c>
      <c r="K241" s="7">
        <f>(INDEX(Tariff!D:D,MATCH(Adaptation!A241,Tariff!A:A,0)))*100</f>
        <v>465.00000000000006</v>
      </c>
      <c r="L241" s="1">
        <v>78.3</v>
      </c>
      <c r="M241" s="8">
        <v>11.6</v>
      </c>
      <c r="N241" s="1">
        <v>88.905711800000006</v>
      </c>
      <c r="P241">
        <f t="shared" si="116"/>
        <v>3</v>
      </c>
      <c r="Q241">
        <f t="shared" si="117"/>
        <v>2</v>
      </c>
      <c r="R241">
        <f t="shared" si="118"/>
        <v>4</v>
      </c>
      <c r="S241">
        <f t="shared" si="119"/>
        <v>4</v>
      </c>
      <c r="T241">
        <f t="shared" si="120"/>
        <v>1</v>
      </c>
      <c r="U241">
        <f t="shared" si="121"/>
        <v>3</v>
      </c>
      <c r="V241">
        <f t="shared" si="122"/>
        <v>4</v>
      </c>
      <c r="W241">
        <f t="shared" si="115"/>
        <v>1</v>
      </c>
      <c r="X241">
        <f t="shared" si="110"/>
        <v>1</v>
      </c>
      <c r="Y241">
        <f t="shared" si="123"/>
        <v>4</v>
      </c>
      <c r="Z241">
        <f t="shared" si="124"/>
        <v>3</v>
      </c>
      <c r="AA241">
        <f t="shared" si="125"/>
        <v>4</v>
      </c>
      <c r="AB241">
        <f t="shared" si="113"/>
        <v>2.855</v>
      </c>
      <c r="AC241">
        <f t="shared" si="126"/>
        <v>3</v>
      </c>
      <c r="AD241" t="str">
        <f t="shared" si="127"/>
        <v>Highly Suitable</v>
      </c>
      <c r="AE241" s="15">
        <f t="shared" si="114"/>
        <v>0.751</v>
      </c>
      <c r="AF241" t="str">
        <f t="shared" si="111"/>
        <v>High</v>
      </c>
    </row>
    <row r="242" spans="1:32" x14ac:dyDescent="0.25">
      <c r="A242" t="str">
        <f>INDEX(Aquifer!A:A,MATCH(B242,Aquifer!C:C,0))</f>
        <v>karnataka</v>
      </c>
      <c r="B242" s="19" t="s">
        <v>143</v>
      </c>
      <c r="C242" s="13">
        <v>5.39</v>
      </c>
      <c r="D242" s="7">
        <f>INDEX(Aquifer!L:L,MATCH(B242,Aquifer!C:C,0))*100</f>
        <v>145.18020925469946</v>
      </c>
      <c r="E242" s="7">
        <v>28</v>
      </c>
      <c r="F242" s="7">
        <v>62.221801904041364</v>
      </c>
      <c r="G242" s="8">
        <v>100</v>
      </c>
      <c r="H242" s="8">
        <f>INDEX(Aquifer!H:H,MATCH(B242,Aquifer!C:C,0))</f>
        <v>60.99</v>
      </c>
      <c r="I242" s="8">
        <f>INDEX(surface_water_body!E:E,MATCH(B242,surface_water_body!A:A,0))</f>
        <v>0.39199990925767819</v>
      </c>
      <c r="J242" s="8">
        <f>INDEX(Aquifer!J:J,MATCH(B242,Aquifer!C:C,0))*100</f>
        <v>77.599576218783241</v>
      </c>
      <c r="K242" s="7">
        <f>(INDEX(Tariff!D:D,MATCH(Adaptation!A242,Tariff!A:A,0)))*100</f>
        <v>67.5</v>
      </c>
      <c r="L242" s="1">
        <v>57.16</v>
      </c>
      <c r="M242" s="8">
        <v>10.7</v>
      </c>
      <c r="N242" s="1">
        <v>76.039999999999992</v>
      </c>
      <c r="P242">
        <f t="shared" si="116"/>
        <v>4</v>
      </c>
      <c r="Q242">
        <f t="shared" si="117"/>
        <v>2</v>
      </c>
      <c r="R242">
        <f t="shared" si="118"/>
        <v>2</v>
      </c>
      <c r="S242">
        <f t="shared" si="119"/>
        <v>3</v>
      </c>
      <c r="T242">
        <f t="shared" si="120"/>
        <v>4</v>
      </c>
      <c r="U242">
        <f t="shared" si="121"/>
        <v>2</v>
      </c>
      <c r="V242">
        <f t="shared" si="122"/>
        <v>4</v>
      </c>
      <c r="W242">
        <f t="shared" si="115"/>
        <v>1</v>
      </c>
      <c r="X242">
        <f t="shared" si="110"/>
        <v>4</v>
      </c>
      <c r="Y242">
        <f t="shared" si="123"/>
        <v>3</v>
      </c>
      <c r="Z242">
        <f t="shared" si="124"/>
        <v>3</v>
      </c>
      <c r="AA242">
        <f t="shared" si="125"/>
        <v>3</v>
      </c>
      <c r="AB242">
        <f t="shared" si="113"/>
        <v>2.9382999999999999</v>
      </c>
      <c r="AC242">
        <f t="shared" si="126"/>
        <v>3</v>
      </c>
      <c r="AD242" t="str">
        <f t="shared" si="127"/>
        <v>Highly Suitable</v>
      </c>
      <c r="AE242" s="15">
        <f t="shared" si="114"/>
        <v>0.80500000000000005</v>
      </c>
      <c r="AF242" t="str">
        <f t="shared" si="111"/>
        <v>Very High</v>
      </c>
    </row>
    <row r="243" spans="1:32" x14ac:dyDescent="0.25">
      <c r="A243" t="str">
        <f>INDEX(Aquifer!A:A,MATCH(B243,Aquifer!C:C,0))</f>
        <v>jharkhand</v>
      </c>
      <c r="B243" s="19" t="s">
        <v>247</v>
      </c>
      <c r="C243" s="12">
        <v>5.0459105011643004</v>
      </c>
      <c r="D243" s="7">
        <f>INDEX(Aquifer!L:L,MATCH(B243,Aquifer!C:C,0))*100</f>
        <v>134.79344196940249</v>
      </c>
      <c r="E243" s="7">
        <v>24.6</v>
      </c>
      <c r="F243" s="7">
        <v>47.08964697620398</v>
      </c>
      <c r="G243" s="8">
        <v>3</v>
      </c>
      <c r="H243" s="8">
        <f>INDEX(Aquifer!H:H,MATCH(B243,Aquifer!C:C,0))</f>
        <v>36.81</v>
      </c>
      <c r="I243" s="8">
        <f>INDEX(surface_water_body!E:E,MATCH(B243,surface_water_body!A:A,0))</f>
        <v>30.267352485127695</v>
      </c>
      <c r="J243" s="8">
        <f>INDEX(Aquifer!J:J,MATCH(B243,Aquifer!C:C,0))*100</f>
        <v>9.3050322849889291</v>
      </c>
      <c r="K243" s="7">
        <f>(INDEX(Tariff!D:D,MATCH(Adaptation!A243,Tariff!A:A,0)))*100</f>
        <v>320</v>
      </c>
      <c r="L243" s="1">
        <v>71.260000000000005</v>
      </c>
      <c r="M243" s="8">
        <v>8.58</v>
      </c>
      <c r="N243" s="1">
        <v>91.78</v>
      </c>
      <c r="P243">
        <f t="shared" si="116"/>
        <v>3</v>
      </c>
      <c r="Q243">
        <f t="shared" si="117"/>
        <v>1</v>
      </c>
      <c r="R243">
        <f t="shared" si="118"/>
        <v>1</v>
      </c>
      <c r="S243">
        <f t="shared" si="119"/>
        <v>2</v>
      </c>
      <c r="T243">
        <f t="shared" si="120"/>
        <v>1</v>
      </c>
      <c r="U243">
        <f t="shared" si="121"/>
        <v>1</v>
      </c>
      <c r="V243">
        <f t="shared" si="122"/>
        <v>1</v>
      </c>
      <c r="W243">
        <f t="shared" si="115"/>
        <v>4</v>
      </c>
      <c r="X243">
        <f t="shared" si="110"/>
        <v>1</v>
      </c>
      <c r="Y243">
        <f t="shared" si="123"/>
        <v>3</v>
      </c>
      <c r="Z243">
        <f t="shared" si="124"/>
        <v>2</v>
      </c>
      <c r="AA243">
        <f t="shared" si="125"/>
        <v>4</v>
      </c>
      <c r="AB243">
        <f t="shared" si="113"/>
        <v>2.0143999999999997</v>
      </c>
      <c r="AC243">
        <f t="shared" si="126"/>
        <v>2</v>
      </c>
      <c r="AD243" t="str">
        <f t="shared" si="127"/>
        <v>Moderatly Suitable</v>
      </c>
      <c r="AE243" s="15">
        <f t="shared" si="114"/>
        <v>0.19900000000000001</v>
      </c>
      <c r="AF243" t="str">
        <f t="shared" si="111"/>
        <v>Very Low</v>
      </c>
    </row>
    <row r="244" spans="1:32" x14ac:dyDescent="0.25">
      <c r="A244" t="str">
        <f>INDEX(Aquifer!A:A,MATCH(B244,Aquifer!C:C,0))</f>
        <v>maharashtra</v>
      </c>
      <c r="B244" s="19" t="s">
        <v>89</v>
      </c>
      <c r="C244" s="13">
        <v>5.3</v>
      </c>
      <c r="D244" s="7">
        <f>INDEX(Aquifer!L:L,MATCH(B244,Aquifer!C:C,0))*100</f>
        <v>124.78911564625849</v>
      </c>
      <c r="E244" s="7">
        <v>40.700000000000003</v>
      </c>
      <c r="F244" s="7">
        <v>64.784346198156683</v>
      </c>
      <c r="G244" s="8">
        <v>74</v>
      </c>
      <c r="H244" s="8">
        <f>INDEX(Aquifer!H:H,MATCH(B244,Aquifer!C:C,0))</f>
        <v>36.409999999999997</v>
      </c>
      <c r="I244" s="8">
        <f>INDEX(surface_water_body!E:E,MATCH(B244,surface_water_body!A:A,0))</f>
        <v>1.5577410810741268</v>
      </c>
      <c r="J244" s="8">
        <f>INDEX(Aquifer!J:J,MATCH(B244,Aquifer!C:C,0))*100</f>
        <v>78.845741257240931</v>
      </c>
      <c r="K244" s="7">
        <f>(INDEX(Tariff!D:D,MATCH(Adaptation!A244,Tariff!A:A,0)))*100</f>
        <v>465.00000000000006</v>
      </c>
      <c r="L244" s="1">
        <v>91.22</v>
      </c>
      <c r="M244" s="8">
        <v>10.64</v>
      </c>
      <c r="N244" s="1">
        <v>76.430000000000007</v>
      </c>
      <c r="P244">
        <f t="shared" si="116"/>
        <v>4</v>
      </c>
      <c r="Q244">
        <f t="shared" si="117"/>
        <v>1</v>
      </c>
      <c r="R244">
        <f t="shared" si="118"/>
        <v>2</v>
      </c>
      <c r="S244">
        <f t="shared" si="119"/>
        <v>3</v>
      </c>
      <c r="T244">
        <f t="shared" si="120"/>
        <v>3</v>
      </c>
      <c r="U244">
        <f t="shared" si="121"/>
        <v>1</v>
      </c>
      <c r="V244">
        <f t="shared" si="122"/>
        <v>4</v>
      </c>
      <c r="W244">
        <f t="shared" si="115"/>
        <v>2</v>
      </c>
      <c r="X244">
        <f t="shared" si="110"/>
        <v>1</v>
      </c>
      <c r="Y244">
        <f t="shared" si="123"/>
        <v>4</v>
      </c>
      <c r="Z244">
        <f t="shared" si="124"/>
        <v>3</v>
      </c>
      <c r="AA244">
        <f t="shared" si="125"/>
        <v>3</v>
      </c>
      <c r="AB244">
        <f t="shared" si="113"/>
        <v>2.6051000000000002</v>
      </c>
      <c r="AC244">
        <f t="shared" si="126"/>
        <v>3</v>
      </c>
      <c r="AD244" t="str">
        <f t="shared" si="127"/>
        <v>Highly Suitable</v>
      </c>
      <c r="AE244" s="15">
        <f t="shared" si="114"/>
        <v>0.55200000000000005</v>
      </c>
      <c r="AF244" t="str">
        <f t="shared" si="111"/>
        <v>Moderate</v>
      </c>
    </row>
    <row r="245" spans="1:32" x14ac:dyDescent="0.25">
      <c r="A245" t="str">
        <f>INDEX(Aquifer!A:A,MATCH(B245,Aquifer!C:C,0))</f>
        <v>haryana</v>
      </c>
      <c r="B245" s="19" t="s">
        <v>121</v>
      </c>
      <c r="C245" s="12">
        <v>4.8706982830454999</v>
      </c>
      <c r="D245" s="7">
        <f>INDEX(Aquifer!L:L,MATCH(B245,Aquifer!C:C,0))*100</f>
        <v>195.67621275503811</v>
      </c>
      <c r="E245" s="7">
        <v>90.4</v>
      </c>
      <c r="F245" s="7">
        <v>81.851742132488667</v>
      </c>
      <c r="G245" s="8">
        <v>62</v>
      </c>
      <c r="H245" s="8">
        <f>INDEX(Aquifer!H:H,MATCH(B245,Aquifer!C:C,0))</f>
        <v>88.17</v>
      </c>
      <c r="I245" s="8">
        <f>INDEX(surface_water_body!E:E,MATCH(B245,surface_water_body!A:A,0))</f>
        <v>0</v>
      </c>
      <c r="J245" s="8">
        <f>INDEX(Aquifer!J:J,MATCH(B245,Aquifer!C:C,0))*100</f>
        <v>82.893734479654128</v>
      </c>
      <c r="K245" s="7">
        <f>(INDEX(Tariff!D:D,MATCH(Adaptation!A245,Tariff!A:A,0)))*100</f>
        <v>195</v>
      </c>
      <c r="L245" s="1">
        <v>30.53</v>
      </c>
      <c r="M245" s="8">
        <v>9.07</v>
      </c>
      <c r="N245" s="1">
        <v>60.480000000000004</v>
      </c>
      <c r="P245">
        <f t="shared" si="116"/>
        <v>3</v>
      </c>
      <c r="Q245">
        <f t="shared" si="117"/>
        <v>3</v>
      </c>
      <c r="R245">
        <f t="shared" si="118"/>
        <v>4</v>
      </c>
      <c r="S245">
        <f t="shared" si="119"/>
        <v>4</v>
      </c>
      <c r="T245">
        <f t="shared" si="120"/>
        <v>3</v>
      </c>
      <c r="U245">
        <f t="shared" si="121"/>
        <v>3</v>
      </c>
      <c r="V245">
        <f t="shared" si="122"/>
        <v>4</v>
      </c>
      <c r="W245">
        <f t="shared" si="115"/>
        <v>1</v>
      </c>
      <c r="X245">
        <f t="shared" si="110"/>
        <v>2</v>
      </c>
      <c r="Y245">
        <f t="shared" si="123"/>
        <v>2</v>
      </c>
      <c r="Z245">
        <f t="shared" si="124"/>
        <v>2</v>
      </c>
      <c r="AA245">
        <f t="shared" si="125"/>
        <v>3</v>
      </c>
      <c r="AB245">
        <f t="shared" si="113"/>
        <v>2.8473999999999995</v>
      </c>
      <c r="AC245">
        <f t="shared" si="126"/>
        <v>3</v>
      </c>
      <c r="AD245" t="str">
        <f t="shared" si="127"/>
        <v>Highly Suitable</v>
      </c>
      <c r="AE245" s="15">
        <f t="shared" si="114"/>
        <v>0.69899999999999995</v>
      </c>
      <c r="AF245" t="str">
        <f t="shared" si="111"/>
        <v>High</v>
      </c>
    </row>
    <row r="246" spans="1:32" x14ac:dyDescent="0.25">
      <c r="A246" t="str">
        <f>INDEX(Aquifer!A:A,MATCH(B246,Aquifer!C:C,0))</f>
        <v>madhya pradesh</v>
      </c>
      <c r="B246" s="19" t="s">
        <v>101</v>
      </c>
      <c r="C246" s="12">
        <v>5.2489784493110996</v>
      </c>
      <c r="D246" s="7">
        <f>INDEX(Aquifer!L:L,MATCH(B246,Aquifer!C:C,0))*100</f>
        <v>253.8468558079264</v>
      </c>
      <c r="E246" s="7">
        <v>72.5</v>
      </c>
      <c r="F246" s="7">
        <v>76.350044804980428</v>
      </c>
      <c r="G246" s="8">
        <v>97</v>
      </c>
      <c r="H246" s="8">
        <f>INDEX(Aquifer!H:H,MATCH(B246,Aquifer!C:C,0))</f>
        <v>25.86</v>
      </c>
      <c r="I246" s="8">
        <f>INDEX(surface_water_body!E:E,MATCH(B246,surface_water_body!A:A,0))</f>
        <v>0.18639575085215324</v>
      </c>
      <c r="J246" s="8">
        <f>INDEX(Aquifer!J:J,MATCH(B246,Aquifer!C:C,0))*100</f>
        <v>49.163213392174839</v>
      </c>
      <c r="K246" s="7">
        <f>(INDEX(Tariff!D:D,MATCH(Adaptation!A246,Tariff!A:A,0)))*100</f>
        <v>235</v>
      </c>
      <c r="L246" s="1">
        <v>46.42</v>
      </c>
      <c r="M246" s="8">
        <v>8.07</v>
      </c>
      <c r="N246" s="1">
        <v>69.19</v>
      </c>
      <c r="P246">
        <f t="shared" si="116"/>
        <v>3</v>
      </c>
      <c r="Q246">
        <f t="shared" si="117"/>
        <v>4</v>
      </c>
      <c r="R246">
        <f t="shared" si="118"/>
        <v>3</v>
      </c>
      <c r="S246">
        <f t="shared" si="119"/>
        <v>4</v>
      </c>
      <c r="T246">
        <f t="shared" si="120"/>
        <v>4</v>
      </c>
      <c r="U246">
        <f t="shared" si="121"/>
        <v>1</v>
      </c>
      <c r="V246">
        <f t="shared" si="122"/>
        <v>2</v>
      </c>
      <c r="W246">
        <f t="shared" si="115"/>
        <v>1</v>
      </c>
      <c r="X246">
        <f t="shared" si="110"/>
        <v>2</v>
      </c>
      <c r="Y246">
        <f t="shared" si="123"/>
        <v>2</v>
      </c>
      <c r="Z246">
        <f t="shared" si="124"/>
        <v>2</v>
      </c>
      <c r="AA246">
        <f t="shared" si="125"/>
        <v>3</v>
      </c>
      <c r="AB246">
        <f t="shared" si="113"/>
        <v>2.5975000000000001</v>
      </c>
      <c r="AC246">
        <f t="shared" si="126"/>
        <v>3</v>
      </c>
      <c r="AD246" t="str">
        <f t="shared" si="127"/>
        <v>Highly Suitable</v>
      </c>
      <c r="AE246" s="15">
        <f t="shared" si="114"/>
        <v>0.51900000000000002</v>
      </c>
      <c r="AF246" t="str">
        <f t="shared" si="111"/>
        <v>Moderate</v>
      </c>
    </row>
    <row r="247" spans="1:32" x14ac:dyDescent="0.25">
      <c r="A247" t="str">
        <f>INDEX(Aquifer!A:A,MATCH(B247,Aquifer!C:C,0))</f>
        <v>punjab</v>
      </c>
      <c r="B247" s="19" t="s">
        <v>231</v>
      </c>
      <c r="C247" s="12">
        <v>4.6815118137156997</v>
      </c>
      <c r="D247" s="7">
        <f>INDEX(Aquifer!L:L,MATCH(B247,Aquifer!C:C,0))*100</f>
        <v>165.69237290641851</v>
      </c>
      <c r="E247" s="7">
        <v>93.7</v>
      </c>
      <c r="F247" s="7">
        <v>56.701622580476872</v>
      </c>
      <c r="G247" s="8">
        <v>99</v>
      </c>
      <c r="H247" s="8">
        <f>INDEX(Aquifer!H:H,MATCH(B247,Aquifer!C:C,0))</f>
        <v>117.58</v>
      </c>
      <c r="I247" s="8">
        <f>INDEX(surface_water_body!E:E,MATCH(B247,surface_water_body!A:A,0))</f>
        <v>0.18283343976295419</v>
      </c>
      <c r="J247" s="8">
        <f>INDEX(Aquifer!J:J,MATCH(B247,Aquifer!C:C,0))*100</f>
        <v>59.800098447535419</v>
      </c>
      <c r="K247" s="7">
        <f>(INDEX(Tariff!D:D,MATCH(Adaptation!A247,Tariff!A:A,0)))*100</f>
        <v>67.5</v>
      </c>
      <c r="L247" s="1">
        <v>95.49</v>
      </c>
      <c r="M247" s="8">
        <v>13.6</v>
      </c>
      <c r="N247" s="1">
        <v>0</v>
      </c>
      <c r="P247">
        <f t="shared" si="116"/>
        <v>3</v>
      </c>
      <c r="Q247">
        <f t="shared" si="117"/>
        <v>2</v>
      </c>
      <c r="R247">
        <f t="shared" si="118"/>
        <v>4</v>
      </c>
      <c r="S247">
        <f t="shared" si="119"/>
        <v>3</v>
      </c>
      <c r="T247">
        <f t="shared" si="120"/>
        <v>4</v>
      </c>
      <c r="U247">
        <f t="shared" si="121"/>
        <v>4</v>
      </c>
      <c r="V247">
        <f t="shared" si="122"/>
        <v>3</v>
      </c>
      <c r="W247">
        <f t="shared" si="115"/>
        <v>1</v>
      </c>
      <c r="X247">
        <f t="shared" si="110"/>
        <v>4</v>
      </c>
      <c r="Y247">
        <f t="shared" si="123"/>
        <v>4</v>
      </c>
      <c r="Z247">
        <f t="shared" si="124"/>
        <v>3</v>
      </c>
      <c r="AA247">
        <f t="shared" si="125"/>
        <v>1</v>
      </c>
      <c r="AB247">
        <f t="shared" si="113"/>
        <v>3.0215999999999998</v>
      </c>
      <c r="AC247">
        <f t="shared" si="126"/>
        <v>3</v>
      </c>
      <c r="AD247" t="str">
        <f t="shared" si="127"/>
        <v>Highly Suitable</v>
      </c>
      <c r="AE247" s="15">
        <f t="shared" si="114"/>
        <v>0.86299999999999999</v>
      </c>
      <c r="AF247" t="str">
        <f t="shared" si="111"/>
        <v>Very High</v>
      </c>
    </row>
    <row r="248" spans="1:32" x14ac:dyDescent="0.25">
      <c r="A248" t="str">
        <f>INDEX(Aquifer!A:A,MATCH(B248,Aquifer!C:C,0))</f>
        <v>west bengal</v>
      </c>
      <c r="B248" s="19" t="s">
        <v>568</v>
      </c>
      <c r="C248" s="12">
        <v>4.7701464628843997</v>
      </c>
      <c r="D248" s="7">
        <f>INDEX(Aquifer!L:L,MATCH(B248,Aquifer!C:C,0))*100</f>
        <v>245.75999544799333</v>
      </c>
      <c r="E248" s="7">
        <v>24.7</v>
      </c>
      <c r="F248" s="7">
        <v>43.414877159862613</v>
      </c>
      <c r="G248" s="8">
        <v>85</v>
      </c>
      <c r="H248" s="8">
        <f>INDEX(Aquifer!H:H,MATCH(B248,Aquifer!C:C,0))</f>
        <v>53.74</v>
      </c>
      <c r="I248" s="8">
        <f>INDEX(surface_water_body!E:E,MATCH(B248,surface_water_body!A:A,0))</f>
        <v>2.9768223452580123</v>
      </c>
      <c r="J248" s="8">
        <f>INDEX(Aquifer!J:J,MATCH(B248,Aquifer!C:C,0))*100</f>
        <v>67.297425800707771</v>
      </c>
      <c r="K248" s="7">
        <f>(INDEX(Tariff!D:D,MATCH(Adaptation!A248,Tariff!A:A,0)))*100</f>
        <v>320</v>
      </c>
      <c r="L248" s="1">
        <v>61.150000000000006</v>
      </c>
      <c r="M248" s="8">
        <v>11.32</v>
      </c>
      <c r="N248" s="1">
        <v>98.15058879</v>
      </c>
      <c r="P248">
        <f t="shared" si="116"/>
        <v>3</v>
      </c>
      <c r="Q248">
        <f t="shared" si="117"/>
        <v>4</v>
      </c>
      <c r="R248">
        <f t="shared" si="118"/>
        <v>1</v>
      </c>
      <c r="S248">
        <f t="shared" si="119"/>
        <v>2</v>
      </c>
      <c r="T248">
        <f t="shared" si="120"/>
        <v>4</v>
      </c>
      <c r="U248">
        <f t="shared" si="121"/>
        <v>2</v>
      </c>
      <c r="V248">
        <f t="shared" si="122"/>
        <v>3</v>
      </c>
      <c r="W248">
        <f t="shared" si="115"/>
        <v>2</v>
      </c>
      <c r="X248">
        <f t="shared" si="110"/>
        <v>1</v>
      </c>
      <c r="Y248">
        <f t="shared" si="123"/>
        <v>3</v>
      </c>
      <c r="Z248">
        <f t="shared" si="124"/>
        <v>3</v>
      </c>
      <c r="AA248">
        <f t="shared" si="125"/>
        <v>4</v>
      </c>
      <c r="AB248">
        <f t="shared" si="113"/>
        <v>2.6884000000000001</v>
      </c>
      <c r="AC248">
        <f t="shared" si="126"/>
        <v>3</v>
      </c>
      <c r="AD248" t="str">
        <f t="shared" si="127"/>
        <v>Highly Suitable</v>
      </c>
      <c r="AE248" s="15">
        <f t="shared" si="114"/>
        <v>0.61499999999999999</v>
      </c>
      <c r="AF248" t="str">
        <f t="shared" si="111"/>
        <v>High</v>
      </c>
    </row>
    <row r="249" spans="1:32" x14ac:dyDescent="0.25">
      <c r="A249" t="str">
        <f>INDEX(Aquifer!A:A,MATCH(B249,Aquifer!C:C,0))</f>
        <v>telangana</v>
      </c>
      <c r="B249" s="19" t="s">
        <v>666</v>
      </c>
      <c r="C249" s="12">
        <v>5.3483303326135001</v>
      </c>
      <c r="D249" s="7" t="e">
        <f>INDEX(Aquifer!L:L,MATCH(B249,Aquifer!C:C,0))*100</f>
        <v>#DIV/0!</v>
      </c>
      <c r="E249" s="7">
        <v>0</v>
      </c>
      <c r="F249" s="7"/>
      <c r="G249" s="8">
        <v>0</v>
      </c>
      <c r="H249" s="8">
        <f>INDEX(Aquifer!H:H,MATCH(B249,Aquifer!C:C,0))</f>
        <v>93.62</v>
      </c>
      <c r="I249" s="8">
        <f>INDEX(surface_water_body!E:E,MATCH(B249,surface_water_body!A:A,0))</f>
        <v>0.20612496209690065</v>
      </c>
      <c r="J249" s="8">
        <f>INDEX(Aquifer!J:J,MATCH(B249,Aquifer!C:C,0))*100</f>
        <v>0</v>
      </c>
      <c r="K249" s="7">
        <f>(INDEX(Tariff!D:D,MATCH(Adaptation!A249,Tariff!A:A,0)))*100</f>
        <v>0</v>
      </c>
      <c r="L249" s="1">
        <v>93.42</v>
      </c>
      <c r="M249" s="8">
        <v>8.8000000000000007</v>
      </c>
      <c r="N249" s="1">
        <v>0</v>
      </c>
      <c r="P249">
        <f t="shared" si="116"/>
        <v>4</v>
      </c>
      <c r="Q249" t="e">
        <f t="shared" si="117"/>
        <v>#DIV/0!</v>
      </c>
      <c r="R249">
        <f t="shared" si="118"/>
        <v>1</v>
      </c>
      <c r="S249">
        <f t="shared" si="119"/>
        <v>1</v>
      </c>
      <c r="T249">
        <f t="shared" si="120"/>
        <v>1</v>
      </c>
      <c r="U249">
        <f t="shared" si="121"/>
        <v>3</v>
      </c>
      <c r="V249">
        <f t="shared" si="122"/>
        <v>1</v>
      </c>
      <c r="W249">
        <f t="shared" si="115"/>
        <v>1</v>
      </c>
      <c r="X249">
        <f t="shared" si="110"/>
        <v>4</v>
      </c>
      <c r="Y249">
        <f t="shared" si="123"/>
        <v>4</v>
      </c>
      <c r="Z249">
        <f t="shared" si="124"/>
        <v>2</v>
      </c>
      <c r="AA249">
        <f t="shared" si="125"/>
        <v>1</v>
      </c>
      <c r="AD249" t="str">
        <f t="shared" si="127"/>
        <v>Very Highly Suitable</v>
      </c>
      <c r="AF249" t="s">
        <v>95</v>
      </c>
    </row>
    <row r="250" spans="1:32" x14ac:dyDescent="0.25">
      <c r="A250" t="str">
        <f>INDEX(Aquifer!A:A,MATCH(B250,Aquifer!C:C,0))</f>
        <v>kerala</v>
      </c>
      <c r="B250" s="19" t="s">
        <v>514</v>
      </c>
      <c r="C250" s="12">
        <v>4.8348958686002996</v>
      </c>
      <c r="D250" s="7">
        <f>INDEX(Aquifer!L:L,MATCH(B250,Aquifer!C:C,0))*100</f>
        <v>125.1687084337114</v>
      </c>
      <c r="E250" s="7">
        <v>17.8</v>
      </c>
      <c r="F250" s="7">
        <v>47.507387284338961</v>
      </c>
      <c r="G250" s="8">
        <v>99</v>
      </c>
      <c r="H250" s="8">
        <f>INDEX(Aquifer!H:H,MATCH(B250,Aquifer!C:C,0))</f>
        <v>54.21</v>
      </c>
      <c r="I250" s="8">
        <f>INDEX(surface_water_body!E:E,MATCH(B250,surface_water_body!A:A,0))</f>
        <v>1.8392061144799319</v>
      </c>
      <c r="J250" s="8">
        <f>INDEX(Aquifer!J:J,MATCH(B250,Aquifer!C:C,0))*100</f>
        <v>46.901184430061789</v>
      </c>
      <c r="K250" s="7">
        <f>(INDEX(Tariff!D:D,MATCH(Adaptation!A250,Tariff!A:A,0)))*100</f>
        <v>0</v>
      </c>
      <c r="L250" s="1">
        <v>40.39</v>
      </c>
      <c r="M250" s="8">
        <v>5.24</v>
      </c>
      <c r="N250" s="1">
        <v>97.44</v>
      </c>
      <c r="P250">
        <f t="shared" si="116"/>
        <v>3</v>
      </c>
      <c r="Q250">
        <f t="shared" si="117"/>
        <v>1</v>
      </c>
      <c r="R250">
        <f t="shared" si="118"/>
        <v>1</v>
      </c>
      <c r="S250">
        <f t="shared" si="119"/>
        <v>2</v>
      </c>
      <c r="T250">
        <f t="shared" si="120"/>
        <v>4</v>
      </c>
      <c r="U250">
        <f t="shared" si="121"/>
        <v>2</v>
      </c>
      <c r="V250">
        <f t="shared" si="122"/>
        <v>2</v>
      </c>
      <c r="W250">
        <f t="shared" si="115"/>
        <v>2</v>
      </c>
      <c r="X250">
        <f t="shared" si="110"/>
        <v>4</v>
      </c>
      <c r="Y250">
        <f t="shared" si="123"/>
        <v>2</v>
      </c>
      <c r="Z250">
        <f t="shared" si="124"/>
        <v>2</v>
      </c>
      <c r="AA250">
        <f t="shared" si="125"/>
        <v>4</v>
      </c>
      <c r="AB250">
        <f t="shared" ref="AB250:AB281" si="128">0.0833*P250+Q250*0.0833+R250*0.0833+S250*0.0833+T250*0.0833+W250*0.0833+U250*0.0833+V250*0.0833+X250*0.0833+Y250*0.0833+Z250*0.0909+AA250*0.0833</f>
        <v>2.4309000000000003</v>
      </c>
      <c r="AC250">
        <f t="shared" ref="AC250:AC281" si="129">IF(AB250&lt;=1.5,1,IF(AB250&lt;2.5,2,IF(AB250&lt;3.5,3,4)))</f>
        <v>2</v>
      </c>
      <c r="AD250" t="str">
        <f t="shared" si="127"/>
        <v>Moderatly Suitable</v>
      </c>
      <c r="AE250" s="15">
        <f t="shared" ref="AE250:AE281" si="130">_xlfn.PERCENTRANK.INC(AB:AB,AB250)</f>
        <v>0.38600000000000001</v>
      </c>
      <c r="AF250" t="str">
        <f t="shared" si="111"/>
        <v>Low</v>
      </c>
    </row>
    <row r="251" spans="1:32" x14ac:dyDescent="0.25">
      <c r="A251" t="str">
        <f>INDEX(Aquifer!A:A,MATCH(B251,Aquifer!C:C,0))</f>
        <v>manipur</v>
      </c>
      <c r="B251" s="19" t="s">
        <v>242</v>
      </c>
      <c r="C251" s="12">
        <v>4.6328704672637997</v>
      </c>
      <c r="D251" s="7">
        <f>INDEX(Aquifer!L:L,MATCH(B251,Aquifer!C:C,0))*100</f>
        <v>100</v>
      </c>
      <c r="E251" s="7">
        <v>8.5</v>
      </c>
      <c r="F251" s="7">
        <v>39.045393431077535</v>
      </c>
      <c r="G251" s="8">
        <v>0</v>
      </c>
      <c r="H251" s="8">
        <f>INDEX(Aquifer!H:H,MATCH(B251,Aquifer!C:C,0))</f>
        <v>8.07</v>
      </c>
      <c r="I251" s="8">
        <f>INDEX(surface_water_body!E:E,MATCH(B251,surface_water_body!A:A,0))</f>
        <v>0.13018036102821956</v>
      </c>
      <c r="J251" s="8">
        <f>INDEX(Aquifer!J:J,MATCH(B251,Aquifer!C:C,0))*100</f>
        <v>100</v>
      </c>
      <c r="K251" s="7">
        <f>(INDEX(Tariff!D:D,MATCH(Adaptation!A251,Tariff!A:A,0)))*100</f>
        <v>150</v>
      </c>
      <c r="L251" s="1">
        <v>0.06</v>
      </c>
      <c r="M251" s="8">
        <v>3.3</v>
      </c>
      <c r="N251" s="1">
        <v>90.12</v>
      </c>
      <c r="P251">
        <f t="shared" si="116"/>
        <v>3</v>
      </c>
      <c r="Q251">
        <f t="shared" si="117"/>
        <v>1</v>
      </c>
      <c r="R251">
        <f t="shared" si="118"/>
        <v>1</v>
      </c>
      <c r="S251">
        <f t="shared" si="119"/>
        <v>2</v>
      </c>
      <c r="T251">
        <f t="shared" si="120"/>
        <v>1</v>
      </c>
      <c r="U251">
        <f t="shared" si="121"/>
        <v>1</v>
      </c>
      <c r="V251">
        <f t="shared" si="122"/>
        <v>4</v>
      </c>
      <c r="W251">
        <f t="shared" si="115"/>
        <v>1</v>
      </c>
      <c r="X251">
        <f t="shared" si="110"/>
        <v>2</v>
      </c>
      <c r="Y251">
        <f t="shared" si="123"/>
        <v>1</v>
      </c>
      <c r="Z251">
        <f t="shared" si="124"/>
        <v>1</v>
      </c>
      <c r="AA251">
        <f t="shared" si="125"/>
        <v>4</v>
      </c>
      <c r="AB251">
        <f t="shared" si="128"/>
        <v>1.8402000000000001</v>
      </c>
      <c r="AC251">
        <f t="shared" si="129"/>
        <v>2</v>
      </c>
      <c r="AD251" t="str">
        <f t="shared" si="127"/>
        <v>Moderatly Suitable</v>
      </c>
      <c r="AE251" s="15">
        <f t="shared" si="130"/>
        <v>0.115</v>
      </c>
      <c r="AF251" t="str">
        <f t="shared" si="111"/>
        <v>Very Low</v>
      </c>
    </row>
    <row r="252" spans="1:32" x14ac:dyDescent="0.25">
      <c r="A252" t="str">
        <f>INDEX(Aquifer!A:A,MATCH(B252,Aquifer!C:C,0))</f>
        <v>manipur</v>
      </c>
      <c r="B252" s="19" t="s">
        <v>244</v>
      </c>
      <c r="C252" s="12">
        <v>4.5486601483394002</v>
      </c>
      <c r="D252" s="7">
        <f>INDEX(Aquifer!L:L,MATCH(B252,Aquifer!C:C,0))*100</f>
        <v>100</v>
      </c>
      <c r="E252" s="7">
        <v>14.4</v>
      </c>
      <c r="F252" s="7">
        <v>34.831792248672045</v>
      </c>
      <c r="G252" s="8">
        <v>0</v>
      </c>
      <c r="H252" s="8">
        <f>INDEX(Aquifer!H:H,MATCH(B252,Aquifer!C:C,0))</f>
        <v>11.05</v>
      </c>
      <c r="I252" s="8">
        <f>INDEX(surface_water_body!E:E,MATCH(B252,surface_water_body!A:A,0))</f>
        <v>0.19170441670803637</v>
      </c>
      <c r="J252" s="8">
        <f>INDEX(Aquifer!J:J,MATCH(B252,Aquifer!C:C,0))*100</f>
        <v>100</v>
      </c>
      <c r="K252" s="7">
        <f>(INDEX(Tariff!D:D,MATCH(Adaptation!A252,Tariff!A:A,0)))*100</f>
        <v>459.99999999999994</v>
      </c>
      <c r="L252" s="1">
        <v>0.04</v>
      </c>
      <c r="M252" s="8">
        <v>2.8521371475720141</v>
      </c>
      <c r="N252" s="1">
        <v>86.509999999999991</v>
      </c>
      <c r="P252">
        <f t="shared" si="116"/>
        <v>3</v>
      </c>
      <c r="Q252">
        <f t="shared" si="117"/>
        <v>1</v>
      </c>
      <c r="R252">
        <f t="shared" si="118"/>
        <v>1</v>
      </c>
      <c r="S252">
        <f t="shared" si="119"/>
        <v>2</v>
      </c>
      <c r="T252">
        <f t="shared" si="120"/>
        <v>1</v>
      </c>
      <c r="U252">
        <f t="shared" si="121"/>
        <v>1</v>
      </c>
      <c r="V252">
        <f t="shared" si="122"/>
        <v>4</v>
      </c>
      <c r="W252">
        <f t="shared" si="115"/>
        <v>1</v>
      </c>
      <c r="X252">
        <f t="shared" si="110"/>
        <v>1</v>
      </c>
      <c r="Y252">
        <f t="shared" si="123"/>
        <v>1</v>
      </c>
      <c r="Z252">
        <f t="shared" si="124"/>
        <v>1</v>
      </c>
      <c r="AA252">
        <f t="shared" si="125"/>
        <v>4</v>
      </c>
      <c r="AB252">
        <f t="shared" si="128"/>
        <v>1.7568999999999999</v>
      </c>
      <c r="AC252">
        <f t="shared" si="129"/>
        <v>2</v>
      </c>
      <c r="AD252" t="str">
        <f t="shared" si="127"/>
        <v>Moderatly Suitable</v>
      </c>
      <c r="AE252" s="15">
        <f t="shared" si="130"/>
        <v>7.1999999999999995E-2</v>
      </c>
      <c r="AF252" t="str">
        <f t="shared" si="111"/>
        <v>Very Low</v>
      </c>
    </row>
    <row r="253" spans="1:32" x14ac:dyDescent="0.25">
      <c r="A253" t="str">
        <f>INDEX(Aquifer!A:A,MATCH(B253,Aquifer!C:C,0))</f>
        <v>madhya pradesh</v>
      </c>
      <c r="B253" s="19" t="s">
        <v>656</v>
      </c>
      <c r="C253" s="12">
        <v>5.2705315258208998</v>
      </c>
      <c r="D253" s="7">
        <f>INDEX(Aquifer!L:L,MATCH(B253,Aquifer!C:C,0))*100</f>
        <v>199.30127283802668</v>
      </c>
      <c r="E253" s="7">
        <v>45.7</v>
      </c>
      <c r="F253" s="7">
        <v>70.314314393119332</v>
      </c>
      <c r="G253" s="8">
        <v>98</v>
      </c>
      <c r="H253" s="8">
        <f>INDEX(Aquifer!H:H,MATCH(B253,Aquifer!C:C,0))</f>
        <v>119.38</v>
      </c>
      <c r="I253" s="8">
        <f>INDEX(surface_water_body!E:E,MATCH(B253,surface_water_body!A:A,0))</f>
        <v>0.35674257990395963</v>
      </c>
      <c r="J253" s="8">
        <f>INDEX(Aquifer!J:J,MATCH(B253,Aquifer!C:C,0))*100</f>
        <v>65.563290759259402</v>
      </c>
      <c r="K253" s="7">
        <f>(INDEX(Tariff!D:D,MATCH(Adaptation!A253,Tariff!A:A,0)))*100</f>
        <v>67.5</v>
      </c>
      <c r="L253" s="1">
        <v>85.53</v>
      </c>
      <c r="M253" s="8">
        <v>16.8</v>
      </c>
      <c r="N253" s="1">
        <v>71.89</v>
      </c>
      <c r="P253">
        <f t="shared" si="116"/>
        <v>4</v>
      </c>
      <c r="Q253">
        <f t="shared" si="117"/>
        <v>3</v>
      </c>
      <c r="R253">
        <f t="shared" si="118"/>
        <v>2</v>
      </c>
      <c r="S253">
        <f t="shared" si="119"/>
        <v>4</v>
      </c>
      <c r="T253">
        <f t="shared" si="120"/>
        <v>4</v>
      </c>
      <c r="U253">
        <f t="shared" si="121"/>
        <v>4</v>
      </c>
      <c r="V253">
        <f t="shared" si="122"/>
        <v>3</v>
      </c>
      <c r="W253">
        <f t="shared" si="115"/>
        <v>1</v>
      </c>
      <c r="X253">
        <f t="shared" si="110"/>
        <v>4</v>
      </c>
      <c r="Y253">
        <f t="shared" si="123"/>
        <v>4</v>
      </c>
      <c r="Z253">
        <f t="shared" si="124"/>
        <v>3</v>
      </c>
      <c r="AA253">
        <f t="shared" si="125"/>
        <v>3</v>
      </c>
      <c r="AB253">
        <f t="shared" si="128"/>
        <v>3.2714999999999996</v>
      </c>
      <c r="AC253">
        <f t="shared" si="129"/>
        <v>3</v>
      </c>
      <c r="AD253" t="str">
        <f t="shared" si="127"/>
        <v>Highly Suitable</v>
      </c>
      <c r="AE253" s="15">
        <f t="shared" si="130"/>
        <v>0.96599999999999997</v>
      </c>
      <c r="AF253" t="str">
        <f t="shared" si="111"/>
        <v>Very High</v>
      </c>
    </row>
    <row r="254" spans="1:32" x14ac:dyDescent="0.25">
      <c r="A254" t="str">
        <f>INDEX(Aquifer!A:A,MATCH(B254,Aquifer!C:C,0))</f>
        <v>madhya pradesh</v>
      </c>
      <c r="B254" s="19" t="s">
        <v>515</v>
      </c>
      <c r="C254" s="12">
        <v>5.2439265407514997</v>
      </c>
      <c r="D254" s="7">
        <f>INDEX(Aquifer!L:L,MATCH(B254,Aquifer!C:C,0))*100</f>
        <v>207.71191111938322</v>
      </c>
      <c r="E254" s="7">
        <v>61</v>
      </c>
      <c r="F254" s="7">
        <v>74.069267374099795</v>
      </c>
      <c r="G254" s="8">
        <v>97</v>
      </c>
      <c r="H254" s="8">
        <f>INDEX(Aquifer!H:H,MATCH(B254,Aquifer!C:C,0))</f>
        <v>51.31</v>
      </c>
      <c r="I254" s="8">
        <f>INDEX(surface_water_body!E:E,MATCH(B254,surface_water_body!A:A,0))</f>
        <v>9.4381163785000596E-2</v>
      </c>
      <c r="J254" s="8">
        <f>INDEX(Aquifer!J:J,MATCH(B254,Aquifer!C:C,0))*100</f>
        <v>53.753196205149713</v>
      </c>
      <c r="K254" s="7">
        <f>(INDEX(Tariff!D:D,MATCH(Adaptation!A254,Tariff!A:A,0)))*100</f>
        <v>0</v>
      </c>
      <c r="L254" s="1">
        <v>66.539999999999992</v>
      </c>
      <c r="M254" s="8">
        <v>11.5</v>
      </c>
      <c r="N254" s="1">
        <v>80.289999999999992</v>
      </c>
      <c r="P254">
        <f t="shared" si="116"/>
        <v>3</v>
      </c>
      <c r="Q254">
        <f t="shared" si="117"/>
        <v>3</v>
      </c>
      <c r="R254">
        <f t="shared" si="118"/>
        <v>3</v>
      </c>
      <c r="S254">
        <f t="shared" si="119"/>
        <v>4</v>
      </c>
      <c r="T254">
        <f t="shared" si="120"/>
        <v>4</v>
      </c>
      <c r="U254">
        <f t="shared" si="121"/>
        <v>2</v>
      </c>
      <c r="V254">
        <f t="shared" si="122"/>
        <v>3</v>
      </c>
      <c r="W254">
        <f t="shared" si="115"/>
        <v>1</v>
      </c>
      <c r="X254">
        <f t="shared" si="110"/>
        <v>4</v>
      </c>
      <c r="Y254">
        <f t="shared" si="123"/>
        <v>3</v>
      </c>
      <c r="Z254">
        <f t="shared" si="124"/>
        <v>3</v>
      </c>
      <c r="AA254">
        <f t="shared" si="125"/>
        <v>4</v>
      </c>
      <c r="AB254">
        <f t="shared" si="128"/>
        <v>3.1048999999999998</v>
      </c>
      <c r="AC254">
        <f t="shared" si="129"/>
        <v>3</v>
      </c>
      <c r="AD254" t="str">
        <f t="shared" si="127"/>
        <v>Highly Suitable</v>
      </c>
      <c r="AE254" s="15">
        <f t="shared" si="130"/>
        <v>0.90900000000000003</v>
      </c>
      <c r="AF254" t="str">
        <f t="shared" si="111"/>
        <v>Very High</v>
      </c>
    </row>
    <row r="255" spans="1:32" x14ac:dyDescent="0.25">
      <c r="A255" t="str">
        <f>INDEX(Aquifer!A:A,MATCH(B255,Aquifer!C:C,0))</f>
        <v>odisha</v>
      </c>
      <c r="B255" s="19" t="s">
        <v>446</v>
      </c>
      <c r="C255" s="12">
        <v>4.3316373492822002</v>
      </c>
      <c r="D255" s="7">
        <f>INDEX(Aquifer!L:L,MATCH(B255,Aquifer!C:C,0))*100</f>
        <v>136.94124800144121</v>
      </c>
      <c r="E255" s="7">
        <v>41.1</v>
      </c>
      <c r="F255" s="7">
        <v>36.759371221281739</v>
      </c>
      <c r="G255" s="8">
        <v>87</v>
      </c>
      <c r="H255" s="8">
        <f>INDEX(Aquifer!H:H,MATCH(B255,Aquifer!C:C,0))</f>
        <v>57.48</v>
      </c>
      <c r="I255" s="8">
        <f>INDEX(surface_water_body!E:E,MATCH(B255,surface_water_body!A:A,0))</f>
        <v>0.39720306349705559</v>
      </c>
      <c r="J255" s="8">
        <f>INDEX(Aquifer!J:J,MATCH(B255,Aquifer!C:C,0))*100</f>
        <v>51.561402388402833</v>
      </c>
      <c r="K255" s="7">
        <f>(INDEX(Tariff!D:D,MATCH(Adaptation!A255,Tariff!A:A,0)))*100</f>
        <v>0</v>
      </c>
      <c r="L255" s="1">
        <v>6.3</v>
      </c>
      <c r="M255" s="8">
        <v>2.5</v>
      </c>
      <c r="N255" s="1">
        <v>97.32</v>
      </c>
      <c r="P255">
        <f t="shared" si="116"/>
        <v>2</v>
      </c>
      <c r="Q255">
        <f t="shared" si="117"/>
        <v>1</v>
      </c>
      <c r="R255">
        <f t="shared" si="118"/>
        <v>2</v>
      </c>
      <c r="S255">
        <f t="shared" si="119"/>
        <v>2</v>
      </c>
      <c r="T255">
        <f t="shared" si="120"/>
        <v>4</v>
      </c>
      <c r="U255">
        <f t="shared" si="121"/>
        <v>2</v>
      </c>
      <c r="V255">
        <f t="shared" si="122"/>
        <v>3</v>
      </c>
      <c r="W255">
        <f t="shared" si="115"/>
        <v>1</v>
      </c>
      <c r="X255">
        <f t="shared" si="110"/>
        <v>4</v>
      </c>
      <c r="Y255">
        <f t="shared" si="123"/>
        <v>1</v>
      </c>
      <c r="Z255">
        <f t="shared" si="124"/>
        <v>1</v>
      </c>
      <c r="AA255">
        <f t="shared" si="125"/>
        <v>4</v>
      </c>
      <c r="AB255">
        <f t="shared" si="128"/>
        <v>2.2566999999999999</v>
      </c>
      <c r="AC255">
        <f t="shared" si="129"/>
        <v>2</v>
      </c>
      <c r="AD255" t="str">
        <f t="shared" si="127"/>
        <v>Moderatly Suitable</v>
      </c>
      <c r="AE255" s="15">
        <f t="shared" si="130"/>
        <v>0.28199999999999997</v>
      </c>
      <c r="AF255" t="str">
        <f t="shared" si="111"/>
        <v>Low</v>
      </c>
    </row>
    <row r="256" spans="1:32" x14ac:dyDescent="0.25">
      <c r="A256" t="str">
        <f>INDEX(Aquifer!A:A,MATCH(B256,Aquifer!C:C,0))</f>
        <v>meghalaya</v>
      </c>
      <c r="B256" s="19" t="s">
        <v>131</v>
      </c>
      <c r="C256" s="13">
        <v>4.2300000000000004</v>
      </c>
      <c r="D256" s="7">
        <f>INDEX(Aquifer!L:L,MATCH(B256,Aquifer!C:C,0))*100</f>
        <v>100.67631330607109</v>
      </c>
      <c r="E256" s="7">
        <v>63.3</v>
      </c>
      <c r="F256" s="7">
        <v>32.201023731968355</v>
      </c>
      <c r="G256" s="8">
        <v>0</v>
      </c>
      <c r="H256" s="8">
        <f>INDEX(Aquifer!H:H,MATCH(B256,Aquifer!C:C,0))</f>
        <v>1.22</v>
      </c>
      <c r="I256" s="8">
        <f>INDEX(surface_water_body!E:E,MATCH(B256,surface_water_body!A:A,0))</f>
        <v>0.27112661180944458</v>
      </c>
      <c r="J256" s="8">
        <f>INDEX(Aquifer!J:J,MATCH(B256,Aquifer!C:C,0))*100</f>
        <v>3.192985275506719</v>
      </c>
      <c r="K256" s="7">
        <f>(INDEX(Tariff!D:D,MATCH(Adaptation!A256,Tariff!A:A,0)))*100</f>
        <v>0</v>
      </c>
      <c r="L256" s="1">
        <v>0</v>
      </c>
      <c r="M256" s="8">
        <v>1</v>
      </c>
      <c r="N256" s="1"/>
      <c r="P256">
        <f t="shared" si="116"/>
        <v>2</v>
      </c>
      <c r="Q256">
        <f t="shared" si="117"/>
        <v>1</v>
      </c>
      <c r="R256">
        <f t="shared" si="118"/>
        <v>3</v>
      </c>
      <c r="S256">
        <f t="shared" si="119"/>
        <v>2</v>
      </c>
      <c r="T256">
        <f t="shared" si="120"/>
        <v>1</v>
      </c>
      <c r="U256">
        <f t="shared" si="121"/>
        <v>1</v>
      </c>
      <c r="V256">
        <f t="shared" si="122"/>
        <v>1</v>
      </c>
      <c r="W256">
        <f t="shared" si="115"/>
        <v>1</v>
      </c>
      <c r="X256">
        <f t="shared" si="110"/>
        <v>4</v>
      </c>
      <c r="Y256">
        <f t="shared" si="123"/>
        <v>1</v>
      </c>
      <c r="Z256">
        <f t="shared" si="124"/>
        <v>1</v>
      </c>
      <c r="AA256">
        <f t="shared" si="125"/>
        <v>1</v>
      </c>
      <c r="AB256">
        <f t="shared" si="128"/>
        <v>1.5903</v>
      </c>
      <c r="AC256">
        <f t="shared" si="129"/>
        <v>2</v>
      </c>
      <c r="AD256" t="str">
        <f t="shared" si="127"/>
        <v>Moderatly Suitable</v>
      </c>
      <c r="AE256" s="15">
        <f t="shared" si="130"/>
        <v>3.5999999999999997E-2</v>
      </c>
      <c r="AF256" t="str">
        <f t="shared" si="111"/>
        <v>Very Low</v>
      </c>
    </row>
    <row r="257" spans="1:32" x14ac:dyDescent="0.25">
      <c r="A257" t="str">
        <f>INDEX(Aquifer!A:A,MATCH(B257,Aquifer!C:C,0))</f>
        <v>rajasthan</v>
      </c>
      <c r="B257" s="19" t="s">
        <v>569</v>
      </c>
      <c r="C257" s="12">
        <v>5.2358975449427998</v>
      </c>
      <c r="D257" s="7">
        <f>INDEX(Aquifer!L:L,MATCH(B257,Aquifer!C:C,0))*100</f>
        <v>157.44618301469444</v>
      </c>
      <c r="E257" s="7">
        <v>35.200000000000003</v>
      </c>
      <c r="F257" s="7">
        <v>70.571143711721973</v>
      </c>
      <c r="G257" s="8">
        <v>92</v>
      </c>
      <c r="H257" s="8">
        <f>INDEX(Aquifer!H:H,MATCH(B257,Aquifer!C:C,0))</f>
        <v>225.93</v>
      </c>
      <c r="I257" s="8">
        <f>INDEX(surface_water_body!E:E,MATCH(B257,surface_water_body!A:A,0))</f>
        <v>9.6555750379589467E-2</v>
      </c>
      <c r="J257" s="8">
        <f>INDEX(Aquifer!J:J,MATCH(B257,Aquifer!C:C,0))*100</f>
        <v>57.097372998960552</v>
      </c>
      <c r="K257" s="7">
        <f>(INDEX(Tariff!D:D,MATCH(Adaptation!A257,Tariff!A:A,0)))*100</f>
        <v>235</v>
      </c>
      <c r="L257" s="1">
        <v>99.13</v>
      </c>
      <c r="M257" s="8">
        <v>34.26</v>
      </c>
      <c r="N257" s="1">
        <v>72.053500040000003</v>
      </c>
      <c r="P257">
        <f t="shared" si="116"/>
        <v>3</v>
      </c>
      <c r="Q257">
        <f t="shared" si="117"/>
        <v>2</v>
      </c>
      <c r="R257">
        <f t="shared" si="118"/>
        <v>2</v>
      </c>
      <c r="S257">
        <f t="shared" si="119"/>
        <v>4</v>
      </c>
      <c r="T257">
        <f t="shared" si="120"/>
        <v>4</v>
      </c>
      <c r="U257">
        <f t="shared" si="121"/>
        <v>4</v>
      </c>
      <c r="V257">
        <f t="shared" si="122"/>
        <v>3</v>
      </c>
      <c r="W257">
        <f t="shared" si="115"/>
        <v>1</v>
      </c>
      <c r="X257">
        <f t="shared" si="110"/>
        <v>2</v>
      </c>
      <c r="Y257">
        <f t="shared" si="123"/>
        <v>4</v>
      </c>
      <c r="Z257">
        <f t="shared" si="124"/>
        <v>4</v>
      </c>
      <c r="AA257">
        <f t="shared" si="125"/>
        <v>3</v>
      </c>
      <c r="AB257">
        <f t="shared" si="128"/>
        <v>3.0291999999999994</v>
      </c>
      <c r="AC257">
        <f t="shared" si="129"/>
        <v>3</v>
      </c>
      <c r="AD257" t="str">
        <f t="shared" si="127"/>
        <v>Highly Suitable</v>
      </c>
      <c r="AE257" s="15">
        <f t="shared" si="130"/>
        <v>0.88300000000000001</v>
      </c>
      <c r="AF257" t="str">
        <f t="shared" si="111"/>
        <v>Very High</v>
      </c>
    </row>
    <row r="258" spans="1:32" x14ac:dyDescent="0.25">
      <c r="A258" t="str">
        <f>INDEX(Aquifer!A:A,MATCH(B258,Aquifer!C:C,0))</f>
        <v>rajasthan</v>
      </c>
      <c r="B258" s="19" t="s">
        <v>102</v>
      </c>
      <c r="C258" s="12">
        <v>5.5754891088980996</v>
      </c>
      <c r="D258" s="7">
        <f>INDEX(Aquifer!L:L,MATCH(B258,Aquifer!C:C,0))*100</f>
        <v>140.23280296117156</v>
      </c>
      <c r="E258" s="7">
        <v>43.1</v>
      </c>
      <c r="F258" s="7">
        <v>82.860685664423983</v>
      </c>
      <c r="G258" s="8">
        <v>27</v>
      </c>
      <c r="H258" s="8">
        <f>INDEX(Aquifer!H:H,MATCH(B258,Aquifer!C:C,0))</f>
        <v>362.01</v>
      </c>
      <c r="I258" s="8">
        <f>INDEX(surface_water_body!E:E,MATCH(B258,surface_water_body!A:A,0))</f>
        <v>1.2789237263025584E-2</v>
      </c>
      <c r="J258" s="8">
        <f>INDEX(Aquifer!J:J,MATCH(B258,Aquifer!C:C,0))*100</f>
        <v>20.809625734476455</v>
      </c>
      <c r="K258" s="7">
        <f>(INDEX(Tariff!D:D,MATCH(Adaptation!A258,Tariff!A:A,0)))*100</f>
        <v>0</v>
      </c>
      <c r="L258" s="1">
        <v>20.990000000000002</v>
      </c>
      <c r="M258" s="8">
        <v>34.020000000000003</v>
      </c>
      <c r="N258" s="1">
        <v>10.117591162</v>
      </c>
      <c r="P258">
        <f t="shared" si="116"/>
        <v>4</v>
      </c>
      <c r="Q258">
        <f t="shared" si="117"/>
        <v>2</v>
      </c>
      <c r="R258">
        <f t="shared" si="118"/>
        <v>2</v>
      </c>
      <c r="S258">
        <f t="shared" si="119"/>
        <v>4</v>
      </c>
      <c r="T258">
        <f t="shared" si="120"/>
        <v>2</v>
      </c>
      <c r="U258">
        <f t="shared" si="121"/>
        <v>4</v>
      </c>
      <c r="V258">
        <f t="shared" si="122"/>
        <v>1</v>
      </c>
      <c r="W258">
        <f t="shared" si="115"/>
        <v>1</v>
      </c>
      <c r="X258">
        <f t="shared" si="110"/>
        <v>4</v>
      </c>
      <c r="Y258">
        <f t="shared" si="123"/>
        <v>1</v>
      </c>
      <c r="Z258">
        <f t="shared" si="124"/>
        <v>4</v>
      </c>
      <c r="AA258">
        <f t="shared" si="125"/>
        <v>1</v>
      </c>
      <c r="AB258">
        <f t="shared" si="128"/>
        <v>2.5293999999999999</v>
      </c>
      <c r="AC258">
        <f t="shared" si="129"/>
        <v>3</v>
      </c>
      <c r="AD258" t="str">
        <f t="shared" si="127"/>
        <v>Highly Suitable</v>
      </c>
      <c r="AE258" s="15">
        <f t="shared" si="130"/>
        <v>0.49199999999999999</v>
      </c>
      <c r="AF258" t="str">
        <f t="shared" si="111"/>
        <v>Moderate</v>
      </c>
    </row>
    <row r="259" spans="1:32" x14ac:dyDescent="0.25">
      <c r="A259" t="str">
        <f>INDEX(Aquifer!A:A,MATCH(B259,Aquifer!C:C,0))</f>
        <v>odisha</v>
      </c>
      <c r="B259" s="19" t="s">
        <v>312</v>
      </c>
      <c r="C259" s="13">
        <v>4.95</v>
      </c>
      <c r="D259" s="7">
        <f>INDEX(Aquifer!L:L,MATCH(B259,Aquifer!C:C,0))*100</f>
        <v>116.63536018590239</v>
      </c>
      <c r="E259" s="7">
        <v>18.100000000000001</v>
      </c>
      <c r="F259" s="7">
        <v>34.002270147559592</v>
      </c>
      <c r="G259" s="8">
        <v>27</v>
      </c>
      <c r="H259" s="8">
        <f>INDEX(Aquifer!H:H,MATCH(B259,Aquifer!C:C,0))</f>
        <v>65.94</v>
      </c>
      <c r="I259" s="8">
        <f>INDEX(surface_water_body!E:E,MATCH(B259,surface_water_body!A:A,0))</f>
        <v>8.1478551380881156E-2</v>
      </c>
      <c r="J259" s="8">
        <f>INDEX(Aquifer!J:J,MATCH(B259,Aquifer!C:C,0))*100</f>
        <v>38.854674938207971</v>
      </c>
      <c r="K259" s="7">
        <f>(INDEX(Tariff!D:D,MATCH(Adaptation!A259,Tariff!A:A,0)))*100</f>
        <v>0</v>
      </c>
      <c r="L259" s="1">
        <v>25.66</v>
      </c>
      <c r="M259" s="8">
        <v>4.3</v>
      </c>
      <c r="N259" s="1">
        <v>95.75</v>
      </c>
      <c r="P259">
        <f t="shared" si="116"/>
        <v>3</v>
      </c>
      <c r="Q259">
        <f t="shared" si="117"/>
        <v>1</v>
      </c>
      <c r="R259">
        <f t="shared" si="118"/>
        <v>1</v>
      </c>
      <c r="S259">
        <f t="shared" si="119"/>
        <v>2</v>
      </c>
      <c r="T259">
        <f t="shared" si="120"/>
        <v>2</v>
      </c>
      <c r="U259">
        <f t="shared" si="121"/>
        <v>2</v>
      </c>
      <c r="V259">
        <f t="shared" si="122"/>
        <v>2</v>
      </c>
      <c r="W259">
        <f t="shared" si="115"/>
        <v>1</v>
      </c>
      <c r="X259">
        <f t="shared" ref="X259:X322" si="131">IF(K259&lt;70,4,IF(K259&lt;150,3,IF(K259&lt;300,2,1)))</f>
        <v>4</v>
      </c>
      <c r="Y259">
        <f t="shared" si="123"/>
        <v>2</v>
      </c>
      <c r="Z259">
        <f t="shared" si="124"/>
        <v>1</v>
      </c>
      <c r="AA259">
        <f t="shared" si="125"/>
        <v>4</v>
      </c>
      <c r="AB259">
        <f t="shared" si="128"/>
        <v>2.0901000000000001</v>
      </c>
      <c r="AC259">
        <f t="shared" si="129"/>
        <v>2</v>
      </c>
      <c r="AD259" t="str">
        <f t="shared" si="127"/>
        <v>Moderatly Suitable</v>
      </c>
      <c r="AE259" s="15">
        <f t="shared" si="130"/>
        <v>0.22500000000000001</v>
      </c>
      <c r="AF259" t="str">
        <f t="shared" ref="AF259:AF322" si="132">IF(AE259&gt;0.8, "Very High", IF(AND(AE259&lt;=0.8,AE259&gt;0.6), "High", IF(AND(AE259&lt;=0.6, AE259&gt;0.4),"Moderate",IF(AND(AE259&lt;=0.4, AE259&gt;0.2),"Low", "Very Low"))))</f>
        <v>Low</v>
      </c>
    </row>
    <row r="260" spans="1:32" x14ac:dyDescent="0.25">
      <c r="A260" t="str">
        <f>INDEX(Aquifer!A:A,MATCH(B260,Aquifer!C:C,0))</f>
        <v>punjab</v>
      </c>
      <c r="B260" s="19" t="s">
        <v>234</v>
      </c>
      <c r="C260" s="12">
        <v>4.7090720843243998</v>
      </c>
      <c r="D260" s="7">
        <f>INDEX(Aquifer!L:L,MATCH(B260,Aquifer!C:C,0))*100</f>
        <v>171.06034971312272</v>
      </c>
      <c r="E260" s="7">
        <v>100</v>
      </c>
      <c r="F260" s="7">
        <v>65.724076447317103</v>
      </c>
      <c r="G260" s="8">
        <v>95</v>
      </c>
      <c r="H260" s="8">
        <f>INDEX(Aquifer!H:H,MATCH(B260,Aquifer!C:C,0))</f>
        <v>263.60000000000002</v>
      </c>
      <c r="I260" s="8">
        <f>INDEX(surface_water_body!E:E,MATCH(B260,surface_water_body!A:A,0))</f>
        <v>0.24279897159732838</v>
      </c>
      <c r="J260" s="8">
        <f>INDEX(Aquifer!J:J,MATCH(B260,Aquifer!C:C,0))*100</f>
        <v>90.803608990924928</v>
      </c>
      <c r="K260" s="7">
        <f>(INDEX(Tariff!D:D,MATCH(Adaptation!A260,Tariff!A:A,0)))*100</f>
        <v>155</v>
      </c>
      <c r="L260" s="1">
        <v>98.87</v>
      </c>
      <c r="M260" s="8">
        <v>24.28</v>
      </c>
      <c r="N260" s="1">
        <v>0</v>
      </c>
      <c r="P260">
        <f t="shared" si="116"/>
        <v>3</v>
      </c>
      <c r="Q260">
        <f t="shared" si="117"/>
        <v>2</v>
      </c>
      <c r="R260">
        <f t="shared" si="118"/>
        <v>4</v>
      </c>
      <c r="S260">
        <f t="shared" si="119"/>
        <v>3</v>
      </c>
      <c r="T260">
        <f t="shared" si="120"/>
        <v>4</v>
      </c>
      <c r="U260">
        <f t="shared" si="121"/>
        <v>4</v>
      </c>
      <c r="V260">
        <f t="shared" si="122"/>
        <v>4</v>
      </c>
      <c r="W260">
        <f t="shared" si="115"/>
        <v>1</v>
      </c>
      <c r="X260">
        <f t="shared" si="131"/>
        <v>2</v>
      </c>
      <c r="Y260">
        <f t="shared" si="123"/>
        <v>4</v>
      </c>
      <c r="Z260">
        <f t="shared" si="124"/>
        <v>4</v>
      </c>
      <c r="AA260">
        <f t="shared" si="125"/>
        <v>1</v>
      </c>
      <c r="AB260">
        <f t="shared" si="128"/>
        <v>3.0291999999999999</v>
      </c>
      <c r="AC260">
        <f t="shared" si="129"/>
        <v>3</v>
      </c>
      <c r="AD260" t="str">
        <f t="shared" si="127"/>
        <v>Highly Suitable</v>
      </c>
      <c r="AE260" s="15">
        <f t="shared" si="130"/>
        <v>0.88600000000000001</v>
      </c>
      <c r="AF260" t="str">
        <f t="shared" si="132"/>
        <v>Very High</v>
      </c>
    </row>
    <row r="261" spans="1:32" x14ac:dyDescent="0.25">
      <c r="A261" t="str">
        <f>INDEX(Aquifer!A:A,MATCH(B261,Aquifer!C:C,0))</f>
        <v>uttar pradesh</v>
      </c>
      <c r="B261" s="19" t="s">
        <v>331</v>
      </c>
      <c r="C261" s="12">
        <v>4.9853401169292999</v>
      </c>
      <c r="D261" s="7">
        <f>INDEX(Aquifer!L:L,MATCH(B261,Aquifer!C:C,0))*100</f>
        <v>141.72384820053213</v>
      </c>
      <c r="E261" s="7">
        <v>56.1</v>
      </c>
      <c r="F261" s="7">
        <v>76.115334959116339</v>
      </c>
      <c r="G261" s="8">
        <v>37</v>
      </c>
      <c r="H261" s="8">
        <f>INDEX(Aquifer!H:H,MATCH(B261,Aquifer!C:C,0))</f>
        <v>55.17</v>
      </c>
      <c r="I261" s="8">
        <f>INDEX(surface_water_body!E:E,MATCH(B261,surface_water_body!A:A,0))</f>
        <v>0.15531985838032147</v>
      </c>
      <c r="J261" s="8">
        <f>INDEX(Aquifer!J:J,MATCH(B261,Aquifer!C:C,0))*100</f>
        <v>75.427454811919887</v>
      </c>
      <c r="K261" s="7">
        <f>(INDEX(Tariff!D:D,MATCH(Adaptation!A261,Tariff!A:A,0)))*100</f>
        <v>235</v>
      </c>
      <c r="L261" s="1">
        <v>37.76</v>
      </c>
      <c r="M261" s="8">
        <v>9</v>
      </c>
      <c r="N261" s="1">
        <v>78.68783612</v>
      </c>
      <c r="P261">
        <f t="shared" si="116"/>
        <v>3</v>
      </c>
      <c r="Q261">
        <f t="shared" si="117"/>
        <v>2</v>
      </c>
      <c r="R261">
        <f t="shared" si="118"/>
        <v>3</v>
      </c>
      <c r="S261">
        <f t="shared" si="119"/>
        <v>4</v>
      </c>
      <c r="T261">
        <f t="shared" si="120"/>
        <v>2</v>
      </c>
      <c r="U261">
        <f t="shared" si="121"/>
        <v>2</v>
      </c>
      <c r="V261">
        <f t="shared" si="122"/>
        <v>4</v>
      </c>
      <c r="W261">
        <f t="shared" si="115"/>
        <v>1</v>
      </c>
      <c r="X261">
        <f t="shared" si="131"/>
        <v>2</v>
      </c>
      <c r="Y261">
        <f t="shared" si="123"/>
        <v>2</v>
      </c>
      <c r="Z261">
        <f t="shared" si="124"/>
        <v>2</v>
      </c>
      <c r="AA261">
        <f t="shared" si="125"/>
        <v>3</v>
      </c>
      <c r="AB261">
        <f t="shared" si="128"/>
        <v>2.5141999999999998</v>
      </c>
      <c r="AC261">
        <f t="shared" si="129"/>
        <v>3</v>
      </c>
      <c r="AD261" t="str">
        <f t="shared" si="127"/>
        <v>Highly Suitable</v>
      </c>
      <c r="AE261" s="15">
        <f t="shared" si="130"/>
        <v>0.443</v>
      </c>
      <c r="AF261" t="str">
        <f t="shared" si="132"/>
        <v>Moderate</v>
      </c>
    </row>
    <row r="262" spans="1:32" x14ac:dyDescent="0.25">
      <c r="A262" t="str">
        <f>INDEX(Aquifer!A:A,MATCH(B262,Aquifer!C:C,0))</f>
        <v>maharashtra</v>
      </c>
      <c r="B262" s="19" t="s">
        <v>163</v>
      </c>
      <c r="C262" s="12">
        <v>5.3233419722767996</v>
      </c>
      <c r="D262" s="7">
        <f>INDEX(Aquifer!L:L,MATCH(B262,Aquifer!C:C,0))*100</f>
        <v>122.26911618669314</v>
      </c>
      <c r="E262" s="7">
        <v>22.3</v>
      </c>
      <c r="F262" s="7">
        <v>74.16894828839699</v>
      </c>
      <c r="G262" s="8">
        <v>99</v>
      </c>
      <c r="H262" s="8">
        <f>INDEX(Aquifer!H:H,MATCH(B262,Aquifer!C:C,0))</f>
        <v>78.760000000000005</v>
      </c>
      <c r="I262" s="8">
        <f>INDEX(surface_water_body!E:E,MATCH(B262,surface_water_body!A:A,0))</f>
        <v>0.45072539632531794</v>
      </c>
      <c r="J262" s="8">
        <f>INDEX(Aquifer!J:J,MATCH(B262,Aquifer!C:C,0))*100</f>
        <v>69.215568347796193</v>
      </c>
      <c r="K262" s="7">
        <f>(INDEX(Tariff!D:D,MATCH(Adaptation!A262,Tariff!A:A,0)))*100</f>
        <v>135</v>
      </c>
      <c r="L262" s="1">
        <v>85.3</v>
      </c>
      <c r="M262" s="8">
        <v>12.43</v>
      </c>
      <c r="N262" s="1">
        <v>76.72999999999999</v>
      </c>
      <c r="P262">
        <f t="shared" si="116"/>
        <v>4</v>
      </c>
      <c r="Q262">
        <f t="shared" si="117"/>
        <v>1</v>
      </c>
      <c r="R262">
        <f t="shared" si="118"/>
        <v>1</v>
      </c>
      <c r="S262">
        <f t="shared" si="119"/>
        <v>4</v>
      </c>
      <c r="T262">
        <f t="shared" si="120"/>
        <v>4</v>
      </c>
      <c r="U262">
        <f t="shared" si="121"/>
        <v>3</v>
      </c>
      <c r="V262">
        <f t="shared" si="122"/>
        <v>3</v>
      </c>
      <c r="W262">
        <f t="shared" si="115"/>
        <v>1</v>
      </c>
      <c r="X262">
        <f t="shared" si="131"/>
        <v>3</v>
      </c>
      <c r="Y262">
        <f t="shared" si="123"/>
        <v>4</v>
      </c>
      <c r="Z262">
        <f t="shared" si="124"/>
        <v>3</v>
      </c>
      <c r="AA262">
        <f t="shared" si="125"/>
        <v>3</v>
      </c>
      <c r="AB262">
        <f t="shared" si="128"/>
        <v>2.8549999999999995</v>
      </c>
      <c r="AC262">
        <f t="shared" si="129"/>
        <v>3</v>
      </c>
      <c r="AD262" t="str">
        <f t="shared" si="127"/>
        <v>Highly Suitable</v>
      </c>
      <c r="AE262" s="15">
        <f t="shared" si="130"/>
        <v>0.73699999999999999</v>
      </c>
      <c r="AF262" t="str">
        <f t="shared" si="132"/>
        <v>High</v>
      </c>
    </row>
    <row r="263" spans="1:32" x14ac:dyDescent="0.25">
      <c r="A263" t="str">
        <f>INDEX(Aquifer!A:A,MATCH(B263,Aquifer!C:C,0))</f>
        <v>maharashtra</v>
      </c>
      <c r="B263" s="19" t="s">
        <v>19</v>
      </c>
      <c r="C263" s="12">
        <v>5.3276403189695998</v>
      </c>
      <c r="D263" s="7">
        <f>INDEX(Aquifer!L:L,MATCH(B263,Aquifer!C:C,0))*100</f>
        <v>119.72176759410802</v>
      </c>
      <c r="E263" s="7">
        <v>18</v>
      </c>
      <c r="F263" s="7">
        <v>70.201504609633901</v>
      </c>
      <c r="G263" s="8">
        <v>18</v>
      </c>
      <c r="H263" s="8">
        <f>INDEX(Aquifer!H:H,MATCH(B263,Aquifer!C:C,0))</f>
        <v>54.85</v>
      </c>
      <c r="I263" s="8">
        <f>INDEX(surface_water_body!E:E,MATCH(B263,surface_water_body!A:A,0))</f>
        <v>2.795569939589599</v>
      </c>
      <c r="J263" s="8">
        <f>INDEX(Aquifer!J:J,MATCH(B263,Aquifer!C:C,0))*100</f>
        <v>79.083613771680035</v>
      </c>
      <c r="K263" s="7">
        <f>(INDEX(Tariff!D:D,MATCH(Adaptation!A263,Tariff!A:A,0)))*100</f>
        <v>235</v>
      </c>
      <c r="L263" s="1">
        <v>95.320000000000007</v>
      </c>
      <c r="M263" s="8">
        <v>8.1999999999999993</v>
      </c>
      <c r="N263" s="1">
        <v>79.38</v>
      </c>
      <c r="P263">
        <f t="shared" si="116"/>
        <v>4</v>
      </c>
      <c r="Q263">
        <f t="shared" si="117"/>
        <v>1</v>
      </c>
      <c r="R263">
        <f t="shared" si="118"/>
        <v>1</v>
      </c>
      <c r="S263">
        <f t="shared" si="119"/>
        <v>4</v>
      </c>
      <c r="T263">
        <f t="shared" si="120"/>
        <v>1</v>
      </c>
      <c r="U263">
        <f t="shared" si="121"/>
        <v>2</v>
      </c>
      <c r="V263">
        <f t="shared" si="122"/>
        <v>4</v>
      </c>
      <c r="W263">
        <f t="shared" si="115"/>
        <v>2</v>
      </c>
      <c r="X263">
        <f t="shared" si="131"/>
        <v>2</v>
      </c>
      <c r="Y263">
        <f t="shared" si="123"/>
        <v>4</v>
      </c>
      <c r="Z263">
        <f t="shared" si="124"/>
        <v>2</v>
      </c>
      <c r="AA263">
        <f t="shared" si="125"/>
        <v>3</v>
      </c>
      <c r="AB263">
        <f t="shared" si="128"/>
        <v>2.5141999999999998</v>
      </c>
      <c r="AC263">
        <f t="shared" si="129"/>
        <v>3</v>
      </c>
      <c r="AD263" t="str">
        <f t="shared" si="127"/>
        <v>Highly Suitable</v>
      </c>
      <c r="AE263" s="15">
        <f t="shared" si="130"/>
        <v>0.443</v>
      </c>
      <c r="AF263" t="str">
        <f t="shared" si="132"/>
        <v>Moderate</v>
      </c>
    </row>
    <row r="264" spans="1:32" x14ac:dyDescent="0.25">
      <c r="A264" t="str">
        <f>INDEX(Aquifer!A:A,MATCH(B264,Aquifer!C:C,0))</f>
        <v>rajasthan</v>
      </c>
      <c r="B264" s="19" t="s">
        <v>192</v>
      </c>
      <c r="C264" s="12">
        <v>5.5720775398395999</v>
      </c>
      <c r="D264" s="7">
        <f>INDEX(Aquifer!L:L,MATCH(B264,Aquifer!C:C,0))*100</f>
        <v>143.3245408893965</v>
      </c>
      <c r="E264" s="7">
        <v>45.7</v>
      </c>
      <c r="F264" s="7">
        <v>71.350116905007894</v>
      </c>
      <c r="G264" s="8">
        <v>95</v>
      </c>
      <c r="H264" s="8">
        <f>INDEX(Aquifer!H:H,MATCH(B264,Aquifer!C:C,0))</f>
        <v>181.46</v>
      </c>
      <c r="I264" s="8">
        <f>INDEX(surface_water_body!E:E,MATCH(B264,surface_water_body!A:A,0))</f>
        <v>0.21550438614996717</v>
      </c>
      <c r="J264" s="8">
        <f>INDEX(Aquifer!J:J,MATCH(B264,Aquifer!C:C,0))*100</f>
        <v>62.646707255555732</v>
      </c>
      <c r="K264" s="7">
        <f>(INDEX(Tariff!D:D,MATCH(Adaptation!A264,Tariff!A:A,0)))*100</f>
        <v>135</v>
      </c>
      <c r="L264" s="1">
        <v>97.76</v>
      </c>
      <c r="M264" s="8">
        <v>29.31</v>
      </c>
      <c r="N264" s="1">
        <v>32.249171519999997</v>
      </c>
      <c r="P264">
        <f t="shared" si="116"/>
        <v>4</v>
      </c>
      <c r="Q264">
        <f t="shared" si="117"/>
        <v>2</v>
      </c>
      <c r="R264">
        <f t="shared" si="118"/>
        <v>2</v>
      </c>
      <c r="S264">
        <f t="shared" si="119"/>
        <v>4</v>
      </c>
      <c r="T264">
        <f t="shared" si="120"/>
        <v>4</v>
      </c>
      <c r="U264">
        <f t="shared" si="121"/>
        <v>4</v>
      </c>
      <c r="V264">
        <f t="shared" si="122"/>
        <v>3</v>
      </c>
      <c r="W264">
        <f t="shared" si="115"/>
        <v>1</v>
      </c>
      <c r="X264">
        <f t="shared" si="131"/>
        <v>3</v>
      </c>
      <c r="Y264">
        <f t="shared" si="123"/>
        <v>4</v>
      </c>
      <c r="Z264">
        <f t="shared" si="124"/>
        <v>4</v>
      </c>
      <c r="AA264">
        <f t="shared" si="125"/>
        <v>1</v>
      </c>
      <c r="AB264">
        <f t="shared" si="128"/>
        <v>3.0291999999999999</v>
      </c>
      <c r="AC264">
        <f t="shared" si="129"/>
        <v>3</v>
      </c>
      <c r="AD264" t="str">
        <f t="shared" si="127"/>
        <v>Highly Suitable</v>
      </c>
      <c r="AE264" s="15">
        <f t="shared" si="130"/>
        <v>0.88600000000000001</v>
      </c>
      <c r="AF264" t="str">
        <f t="shared" si="132"/>
        <v>Very High</v>
      </c>
    </row>
    <row r="265" spans="1:32" x14ac:dyDescent="0.25">
      <c r="A265" t="str">
        <f>INDEX(Aquifer!A:A,MATCH(B265,Aquifer!C:C,0))</f>
        <v>west bengal</v>
      </c>
      <c r="B265" s="19" t="s">
        <v>344</v>
      </c>
      <c r="C265" s="12">
        <v>4.2688013986177999</v>
      </c>
      <c r="D265" s="7">
        <f>INDEX(Aquifer!L:L,MATCH(B265,Aquifer!C:C,0))*100</f>
        <v>156.15048660545409</v>
      </c>
      <c r="E265" s="7">
        <v>8.9</v>
      </c>
      <c r="F265" s="7">
        <v>26.946960288371248</v>
      </c>
      <c r="G265" s="8">
        <v>44</v>
      </c>
      <c r="H265" s="8">
        <f>INDEX(Aquifer!H:H,MATCH(B265,Aquifer!C:C,0))</f>
        <v>12.26</v>
      </c>
      <c r="I265" s="8">
        <f>INDEX(surface_water_body!E:E,MATCH(B265,surface_water_body!A:A,0))</f>
        <v>0.17766977008642726</v>
      </c>
      <c r="J265" s="8">
        <f>INDEX(Aquifer!J:J,MATCH(B265,Aquifer!C:C,0))*100</f>
        <v>59.957054238905684</v>
      </c>
      <c r="K265" s="7">
        <f>(INDEX(Tariff!D:D,MATCH(Adaptation!A265,Tariff!A:A,0)))*100</f>
        <v>155</v>
      </c>
      <c r="L265" s="1">
        <v>62.470000000000006</v>
      </c>
      <c r="M265" s="8">
        <v>4.0199999999999996</v>
      </c>
      <c r="N265" s="1">
        <v>96.307839240000007</v>
      </c>
      <c r="P265">
        <f t="shared" si="116"/>
        <v>2</v>
      </c>
      <c r="Q265">
        <f t="shared" si="117"/>
        <v>2</v>
      </c>
      <c r="R265">
        <f t="shared" si="118"/>
        <v>1</v>
      </c>
      <c r="S265">
        <f t="shared" si="119"/>
        <v>1</v>
      </c>
      <c r="T265">
        <f t="shared" si="120"/>
        <v>2</v>
      </c>
      <c r="U265">
        <f t="shared" si="121"/>
        <v>1</v>
      </c>
      <c r="V265">
        <f t="shared" si="122"/>
        <v>3</v>
      </c>
      <c r="W265">
        <f t="shared" si="115"/>
        <v>1</v>
      </c>
      <c r="X265">
        <f t="shared" si="131"/>
        <v>2</v>
      </c>
      <c r="Y265">
        <f t="shared" si="123"/>
        <v>3</v>
      </c>
      <c r="Z265">
        <f t="shared" si="124"/>
        <v>1</v>
      </c>
      <c r="AA265">
        <f t="shared" si="125"/>
        <v>4</v>
      </c>
      <c r="AB265">
        <f t="shared" si="128"/>
        <v>1.9235</v>
      </c>
      <c r="AC265">
        <f t="shared" si="129"/>
        <v>2</v>
      </c>
      <c r="AD265" t="str">
        <f t="shared" si="127"/>
        <v>Moderatly Suitable</v>
      </c>
      <c r="AE265" s="15">
        <f t="shared" si="130"/>
        <v>0.14699999999999999</v>
      </c>
      <c r="AF265" t="str">
        <f t="shared" si="132"/>
        <v>Very Low</v>
      </c>
    </row>
    <row r="266" spans="1:32" x14ac:dyDescent="0.25">
      <c r="A266" t="str">
        <f>INDEX(Aquifer!A:A,MATCH(B266,Aquifer!C:C,0))</f>
        <v>jammu and kashmir</v>
      </c>
      <c r="B266" s="19" t="s">
        <v>447</v>
      </c>
      <c r="C266" s="12">
        <v>4.6591183893736003</v>
      </c>
      <c r="D266" s="7">
        <f>INDEX(Aquifer!L:L,MATCH(B266,Aquifer!C:C,0))*100</f>
        <v>161.25599953738507</v>
      </c>
      <c r="E266" s="7">
        <v>62.5</v>
      </c>
      <c r="F266" s="7">
        <v>66.560730018879795</v>
      </c>
      <c r="G266" s="8">
        <v>0</v>
      </c>
      <c r="H266" s="8">
        <f>INDEX(Aquifer!H:H,MATCH(B266,Aquifer!C:C,0))</f>
        <v>34.619999999999997</v>
      </c>
      <c r="I266" s="8">
        <f>INDEX(surface_water_body!E:E,MATCH(B266,surface_water_body!A:A,0))</f>
        <v>5.1319335510767755E-2</v>
      </c>
      <c r="J266" s="8">
        <f>INDEX(Aquifer!J:J,MATCH(B266,Aquifer!C:C,0))*100</f>
        <v>43.775313892264073</v>
      </c>
      <c r="K266" s="7">
        <f>(INDEX(Tariff!D:D,MATCH(Adaptation!A266,Tariff!A:A,0)))*100</f>
        <v>0</v>
      </c>
      <c r="L266" s="1">
        <v>21.07</v>
      </c>
      <c r="M266" s="8">
        <v>6.9</v>
      </c>
      <c r="N266" s="1">
        <v>93.449999999999989</v>
      </c>
      <c r="P266">
        <f t="shared" si="116"/>
        <v>3</v>
      </c>
      <c r="Q266">
        <f t="shared" si="117"/>
        <v>2</v>
      </c>
      <c r="R266">
        <f t="shared" si="118"/>
        <v>3</v>
      </c>
      <c r="S266">
        <f t="shared" si="119"/>
        <v>3</v>
      </c>
      <c r="T266">
        <f t="shared" si="120"/>
        <v>1</v>
      </c>
      <c r="U266">
        <f t="shared" si="121"/>
        <v>1</v>
      </c>
      <c r="V266">
        <f t="shared" si="122"/>
        <v>2</v>
      </c>
      <c r="W266">
        <f t="shared" si="115"/>
        <v>1</v>
      </c>
      <c r="X266">
        <f t="shared" si="131"/>
        <v>4</v>
      </c>
      <c r="Y266">
        <f t="shared" si="123"/>
        <v>1</v>
      </c>
      <c r="Z266">
        <f t="shared" si="124"/>
        <v>2</v>
      </c>
      <c r="AA266">
        <f t="shared" si="125"/>
        <v>4</v>
      </c>
      <c r="AB266">
        <f t="shared" si="128"/>
        <v>2.2643</v>
      </c>
      <c r="AC266">
        <f t="shared" si="129"/>
        <v>2</v>
      </c>
      <c r="AD266" t="str">
        <f t="shared" si="127"/>
        <v>Moderatly Suitable</v>
      </c>
      <c r="AE266" s="15">
        <f t="shared" si="130"/>
        <v>0.312</v>
      </c>
      <c r="AF266" t="str">
        <f t="shared" si="132"/>
        <v>Low</v>
      </c>
    </row>
    <row r="267" spans="1:32" x14ac:dyDescent="0.25">
      <c r="A267" t="str">
        <f>INDEX(Aquifer!A:A,MATCH(B267,Aquifer!C:C,0))</f>
        <v>gujarat</v>
      </c>
      <c r="B267" s="19" t="s">
        <v>171</v>
      </c>
      <c r="C267" s="12">
        <v>5.5596143495007997</v>
      </c>
      <c r="D267" s="7">
        <f>INDEX(Aquifer!L:L,MATCH(B267,Aquifer!C:C,0))*100</f>
        <v>156.07528792439001</v>
      </c>
      <c r="E267" s="7">
        <v>64</v>
      </c>
      <c r="F267" s="7">
        <v>77.300106482732318</v>
      </c>
      <c r="G267" s="8">
        <v>100</v>
      </c>
      <c r="H267" s="8">
        <f>INDEX(Aquifer!H:H,MATCH(B267,Aquifer!C:C,0))</f>
        <v>36.42</v>
      </c>
      <c r="I267" s="8">
        <f>INDEX(surface_water_body!E:E,MATCH(B267,surface_water_body!A:A,0))</f>
        <v>0.49438563388859447</v>
      </c>
      <c r="J267" s="8">
        <f>INDEX(Aquifer!J:J,MATCH(B267,Aquifer!C:C,0))*100</f>
        <v>60.231014547528225</v>
      </c>
      <c r="K267" s="7">
        <f>(INDEX(Tariff!D:D,MATCH(Adaptation!A267,Tariff!A:A,0)))*100</f>
        <v>285</v>
      </c>
      <c r="L267" s="1">
        <v>92.9</v>
      </c>
      <c r="M267" s="8">
        <v>9.4</v>
      </c>
      <c r="N267" s="1">
        <v>59.03</v>
      </c>
      <c r="P267">
        <f t="shared" si="116"/>
        <v>4</v>
      </c>
      <c r="Q267">
        <f t="shared" si="117"/>
        <v>2</v>
      </c>
      <c r="R267">
        <f t="shared" si="118"/>
        <v>3</v>
      </c>
      <c r="S267">
        <f t="shared" si="119"/>
        <v>4</v>
      </c>
      <c r="T267">
        <f t="shared" si="120"/>
        <v>4</v>
      </c>
      <c r="U267">
        <f t="shared" si="121"/>
        <v>1</v>
      </c>
      <c r="V267">
        <f t="shared" si="122"/>
        <v>3</v>
      </c>
      <c r="W267">
        <f t="shared" si="115"/>
        <v>1</v>
      </c>
      <c r="X267">
        <f t="shared" si="131"/>
        <v>2</v>
      </c>
      <c r="Y267">
        <f t="shared" si="123"/>
        <v>4</v>
      </c>
      <c r="Z267">
        <f t="shared" si="124"/>
        <v>2</v>
      </c>
      <c r="AA267">
        <f t="shared" si="125"/>
        <v>2</v>
      </c>
      <c r="AB267">
        <f t="shared" si="128"/>
        <v>2.6807999999999996</v>
      </c>
      <c r="AC267">
        <f t="shared" si="129"/>
        <v>3</v>
      </c>
      <c r="AD267" t="str">
        <f t="shared" si="127"/>
        <v>Highly Suitable</v>
      </c>
      <c r="AE267" s="15">
        <f t="shared" si="130"/>
        <v>0.56499999999999995</v>
      </c>
      <c r="AF267" t="str">
        <f t="shared" si="132"/>
        <v>Moderate</v>
      </c>
    </row>
    <row r="268" spans="1:32" x14ac:dyDescent="0.25">
      <c r="A268" t="str">
        <f>INDEX(Aquifer!A:A,MATCH(B268,Aquifer!C:C,0))</f>
        <v>jharkhand</v>
      </c>
      <c r="B268" s="19" t="s">
        <v>23</v>
      </c>
      <c r="C268" s="13">
        <v>4.8899999999999997</v>
      </c>
      <c r="D268" s="7">
        <f>INDEX(Aquifer!L:L,MATCH(B268,Aquifer!C:C,0))*100</f>
        <v>102.28339017789946</v>
      </c>
      <c r="E268" s="7">
        <v>5.2</v>
      </c>
      <c r="F268" s="7">
        <v>40.542680097180146</v>
      </c>
      <c r="G268" s="8">
        <v>6</v>
      </c>
      <c r="H268" s="8">
        <f>INDEX(Aquifer!H:H,MATCH(B268,Aquifer!C:C,0))</f>
        <v>44.8</v>
      </c>
      <c r="I268" s="8">
        <f>INDEX(surface_water_body!E:E,MATCH(B268,surface_water_body!A:A,0))</f>
        <v>2.1555035970016294</v>
      </c>
      <c r="J268" s="8">
        <f>INDEX(Aquifer!J:J,MATCH(B268,Aquifer!C:C,0))*100</f>
        <v>34.55983265450682</v>
      </c>
      <c r="K268" s="7">
        <f>(INDEX(Tariff!D:D,MATCH(Adaptation!A268,Tariff!A:A,0)))*100</f>
        <v>285</v>
      </c>
      <c r="L268" s="1">
        <v>31.290000000000003</v>
      </c>
      <c r="M268" s="8">
        <v>5.3</v>
      </c>
      <c r="N268" s="1">
        <v>74.86</v>
      </c>
      <c r="P268">
        <f t="shared" si="116"/>
        <v>3</v>
      </c>
      <c r="Q268">
        <f t="shared" si="117"/>
        <v>1</v>
      </c>
      <c r="R268">
        <f t="shared" si="118"/>
        <v>1</v>
      </c>
      <c r="S268">
        <f t="shared" si="119"/>
        <v>2</v>
      </c>
      <c r="T268">
        <f t="shared" si="120"/>
        <v>1</v>
      </c>
      <c r="U268">
        <f t="shared" si="121"/>
        <v>1</v>
      </c>
      <c r="V268">
        <f t="shared" si="122"/>
        <v>2</v>
      </c>
      <c r="W268">
        <f t="shared" si="115"/>
        <v>2</v>
      </c>
      <c r="X268">
        <f t="shared" si="131"/>
        <v>2</v>
      </c>
      <c r="Y268">
        <f t="shared" si="123"/>
        <v>2</v>
      </c>
      <c r="Z268">
        <f t="shared" si="124"/>
        <v>2</v>
      </c>
      <c r="AA268">
        <f t="shared" si="125"/>
        <v>3</v>
      </c>
      <c r="AB268">
        <f t="shared" si="128"/>
        <v>1.8478000000000001</v>
      </c>
      <c r="AC268">
        <f t="shared" si="129"/>
        <v>2</v>
      </c>
      <c r="AD268" t="str">
        <f t="shared" si="127"/>
        <v>Moderatly Suitable</v>
      </c>
      <c r="AE268" s="15">
        <f t="shared" si="130"/>
        <v>0.13900000000000001</v>
      </c>
      <c r="AF268" t="str">
        <f t="shared" si="132"/>
        <v>Very Low</v>
      </c>
    </row>
    <row r="269" spans="1:32" x14ac:dyDescent="0.25">
      <c r="A269" t="str">
        <f>INDEX(Aquifer!A:A,MATCH(B269,Aquifer!C:C,0))</f>
        <v>bihar</v>
      </c>
      <c r="B269" s="19" t="s">
        <v>279</v>
      </c>
      <c r="C269" s="13">
        <v>4.87</v>
      </c>
      <c r="D269" s="7">
        <f>INDEX(Aquifer!L:L,MATCH(B269,Aquifer!C:C,0))*100</f>
        <v>139.05452175127652</v>
      </c>
      <c r="E269" s="7">
        <v>46.1</v>
      </c>
      <c r="F269" s="7">
        <v>53.85100691465199</v>
      </c>
      <c r="G269" s="8">
        <v>25</v>
      </c>
      <c r="H269" s="8">
        <f>INDEX(Aquifer!H:H,MATCH(B269,Aquifer!C:C,0))</f>
        <v>32.65</v>
      </c>
      <c r="I269" s="8">
        <f>INDEX(surface_water_body!E:E,MATCH(B269,surface_water_body!A:A,0))</f>
        <v>8.4600510166344218</v>
      </c>
      <c r="J269" s="8">
        <f>INDEX(Aquifer!J:J,MATCH(B269,Aquifer!C:C,0))*100</f>
        <v>21.10557537284344</v>
      </c>
      <c r="K269" s="7">
        <f>(INDEX(Tariff!D:D,MATCH(Adaptation!A269,Tariff!A:A,0)))*100</f>
        <v>60</v>
      </c>
      <c r="L269" s="1">
        <v>27.02</v>
      </c>
      <c r="M269" s="8">
        <v>7.1</v>
      </c>
      <c r="N269" s="1">
        <v>97.240000000000009</v>
      </c>
      <c r="P269">
        <f t="shared" si="116"/>
        <v>3</v>
      </c>
      <c r="Q269">
        <f t="shared" si="117"/>
        <v>1</v>
      </c>
      <c r="R269">
        <f t="shared" si="118"/>
        <v>2</v>
      </c>
      <c r="S269">
        <f t="shared" si="119"/>
        <v>3</v>
      </c>
      <c r="T269">
        <f t="shared" si="120"/>
        <v>2</v>
      </c>
      <c r="U269">
        <f t="shared" si="121"/>
        <v>1</v>
      </c>
      <c r="V269">
        <f t="shared" si="122"/>
        <v>1</v>
      </c>
      <c r="W269">
        <f t="shared" si="115"/>
        <v>4</v>
      </c>
      <c r="X269">
        <f t="shared" si="131"/>
        <v>4</v>
      </c>
      <c r="Y269">
        <f t="shared" si="123"/>
        <v>2</v>
      </c>
      <c r="Z269">
        <f t="shared" si="124"/>
        <v>2</v>
      </c>
      <c r="AA269">
        <f t="shared" si="125"/>
        <v>4</v>
      </c>
      <c r="AB269">
        <f t="shared" si="128"/>
        <v>2.4309000000000003</v>
      </c>
      <c r="AC269">
        <f t="shared" si="129"/>
        <v>2</v>
      </c>
      <c r="AD269" t="str">
        <f t="shared" si="127"/>
        <v>Moderatly Suitable</v>
      </c>
      <c r="AE269" s="15">
        <f t="shared" si="130"/>
        <v>0.38600000000000001</v>
      </c>
      <c r="AF269" t="str">
        <f t="shared" si="132"/>
        <v>Low</v>
      </c>
    </row>
    <row r="270" spans="1:32" x14ac:dyDescent="0.25">
      <c r="A270" t="str">
        <f>INDEX(Aquifer!A:A,MATCH(B270,Aquifer!C:C,0))</f>
        <v>chhattisgarh</v>
      </c>
      <c r="B270" s="19" t="s">
        <v>406</v>
      </c>
      <c r="C270" s="13">
        <v>5.21</v>
      </c>
      <c r="D270" s="7">
        <f>INDEX(Aquifer!L:L,MATCH(B270,Aquifer!C:C,0))*100</f>
        <v>111.57168258250434</v>
      </c>
      <c r="E270" s="7">
        <v>81.099999999999994</v>
      </c>
      <c r="F270" s="7">
        <v>43.848097898377226</v>
      </c>
      <c r="G270" s="8">
        <v>98</v>
      </c>
      <c r="H270" s="8">
        <f>INDEX(Aquifer!H:H,MATCH(B270,Aquifer!C:C,0))</f>
        <v>30.32</v>
      </c>
      <c r="I270" s="8">
        <f>INDEX(surface_water_body!E:E,MATCH(B270,surface_water_body!A:A,0))</f>
        <v>0.78323058831209236</v>
      </c>
      <c r="J270" s="8">
        <f>INDEX(Aquifer!J:J,MATCH(B270,Aquifer!C:C,0))*100</f>
        <v>58.422025907037344</v>
      </c>
      <c r="K270" s="7">
        <f>(INDEX(Tariff!D:D,MATCH(Adaptation!A270,Tariff!A:A,0)))*100</f>
        <v>0</v>
      </c>
      <c r="L270" s="1">
        <v>11.559999999999999</v>
      </c>
      <c r="M270" s="8">
        <v>6.8</v>
      </c>
      <c r="N270" s="1">
        <v>91.899999999999991</v>
      </c>
      <c r="P270">
        <f t="shared" si="116"/>
        <v>3</v>
      </c>
      <c r="Q270">
        <f t="shared" si="117"/>
        <v>1</v>
      </c>
      <c r="R270">
        <f t="shared" si="118"/>
        <v>4</v>
      </c>
      <c r="S270">
        <f t="shared" si="119"/>
        <v>2</v>
      </c>
      <c r="T270">
        <f t="shared" si="120"/>
        <v>4</v>
      </c>
      <c r="U270">
        <f t="shared" si="121"/>
        <v>1</v>
      </c>
      <c r="V270">
        <f t="shared" si="122"/>
        <v>3</v>
      </c>
      <c r="W270">
        <f t="shared" si="115"/>
        <v>1</v>
      </c>
      <c r="X270">
        <f t="shared" si="131"/>
        <v>4</v>
      </c>
      <c r="Y270">
        <f t="shared" si="123"/>
        <v>1</v>
      </c>
      <c r="Z270">
        <f t="shared" si="124"/>
        <v>2</v>
      </c>
      <c r="AA270">
        <f t="shared" si="125"/>
        <v>4</v>
      </c>
      <c r="AB270">
        <f t="shared" si="128"/>
        <v>2.5141999999999998</v>
      </c>
      <c r="AC270">
        <f t="shared" si="129"/>
        <v>3</v>
      </c>
      <c r="AD270" t="str">
        <f t="shared" si="127"/>
        <v>Highly Suitable</v>
      </c>
      <c r="AE270" s="15">
        <f t="shared" si="130"/>
        <v>0.443</v>
      </c>
      <c r="AF270" t="str">
        <f t="shared" si="132"/>
        <v>Moderate</v>
      </c>
    </row>
    <row r="271" spans="1:32" x14ac:dyDescent="0.25">
      <c r="A271" t="str">
        <f>INDEX(Aquifer!A:A,MATCH(B271,Aquifer!C:C,0))</f>
        <v>chhattisgarh</v>
      </c>
      <c r="B271" s="19" t="s">
        <v>379</v>
      </c>
      <c r="C271" s="13">
        <v>5.14</v>
      </c>
      <c r="D271" s="7">
        <f>INDEX(Aquifer!L:L,MATCH(B271,Aquifer!C:C,0))*100</f>
        <v>104.77588157101694</v>
      </c>
      <c r="E271" s="7">
        <v>3.9</v>
      </c>
      <c r="F271" s="7">
        <v>38.793974929235745</v>
      </c>
      <c r="G271" s="8">
        <v>97</v>
      </c>
      <c r="H271" s="8">
        <f>INDEX(Aquifer!H:H,MATCH(B271,Aquifer!C:C,0))</f>
        <v>43.08</v>
      </c>
      <c r="I271" s="8">
        <f>INDEX(surface_water_body!E:E,MATCH(B271,surface_water_body!A:A,0))</f>
        <v>0.15252384393546042</v>
      </c>
      <c r="J271" s="8">
        <f>INDEX(Aquifer!J:J,MATCH(B271,Aquifer!C:C,0))*100</f>
        <v>37.513182529837813</v>
      </c>
      <c r="K271" s="7">
        <f>(INDEX(Tariff!D:D,MATCH(Adaptation!A271,Tariff!A:A,0)))*100</f>
        <v>155</v>
      </c>
      <c r="L271" s="1">
        <v>37.86</v>
      </c>
      <c r="M271" s="8">
        <v>6.5</v>
      </c>
      <c r="N271" s="1">
        <v>65.179999999999993</v>
      </c>
      <c r="P271">
        <f t="shared" si="116"/>
        <v>3</v>
      </c>
      <c r="Q271">
        <f t="shared" si="117"/>
        <v>1</v>
      </c>
      <c r="R271">
        <f t="shared" si="118"/>
        <v>1</v>
      </c>
      <c r="S271">
        <f t="shared" si="119"/>
        <v>2</v>
      </c>
      <c r="T271">
        <f t="shared" si="120"/>
        <v>4</v>
      </c>
      <c r="U271">
        <f t="shared" si="121"/>
        <v>1</v>
      </c>
      <c r="V271">
        <f t="shared" si="122"/>
        <v>2</v>
      </c>
      <c r="W271">
        <f t="shared" si="115"/>
        <v>1</v>
      </c>
      <c r="X271">
        <f t="shared" si="131"/>
        <v>2</v>
      </c>
      <c r="Y271">
        <f t="shared" si="123"/>
        <v>2</v>
      </c>
      <c r="Z271">
        <f t="shared" si="124"/>
        <v>2</v>
      </c>
      <c r="AA271">
        <f t="shared" si="125"/>
        <v>3</v>
      </c>
      <c r="AB271">
        <f t="shared" si="128"/>
        <v>2.0144000000000002</v>
      </c>
      <c r="AC271">
        <f t="shared" si="129"/>
        <v>2</v>
      </c>
      <c r="AD271" t="str">
        <f t="shared" si="127"/>
        <v>Moderatly Suitable</v>
      </c>
      <c r="AE271" s="15">
        <f t="shared" si="130"/>
        <v>0.20499999999999999</v>
      </c>
      <c r="AF271" t="str">
        <f t="shared" si="132"/>
        <v>Low</v>
      </c>
    </row>
    <row r="272" spans="1:32" x14ac:dyDescent="0.25">
      <c r="A272" t="str">
        <f>INDEX(Aquifer!A:A,MATCH(B272,Aquifer!C:C,0))</f>
        <v>uttar pradesh</v>
      </c>
      <c r="B272" s="19" t="s">
        <v>618</v>
      </c>
      <c r="C272" s="12">
        <v>4.8827983454529997</v>
      </c>
      <c r="D272" s="7">
        <f>INDEX(Aquifer!L:L,MATCH(B272,Aquifer!C:C,0))*100</f>
        <v>180.84016915473583</v>
      </c>
      <c r="E272" s="7">
        <v>82.3</v>
      </c>
      <c r="F272" s="7">
        <v>72.415052977712818</v>
      </c>
      <c r="G272" s="8">
        <v>31</v>
      </c>
      <c r="H272" s="8">
        <f>INDEX(Aquifer!H:H,MATCH(B272,Aquifer!C:C,0))</f>
        <v>71.31</v>
      </c>
      <c r="I272" s="8">
        <f>INDEX(surface_water_body!E:E,MATCH(B272,surface_water_body!A:A,0))</f>
        <v>0.59807361441632478</v>
      </c>
      <c r="J272" s="8">
        <f>INDEX(Aquifer!J:J,MATCH(B272,Aquifer!C:C,0))*100</f>
        <v>68.74382369350009</v>
      </c>
      <c r="K272" s="7">
        <f>(INDEX(Tariff!D:D,MATCH(Adaptation!A272,Tariff!A:A,0)))*100</f>
        <v>155</v>
      </c>
      <c r="L272" s="1">
        <v>70.25</v>
      </c>
      <c r="M272" s="8">
        <v>5.5</v>
      </c>
      <c r="N272" s="1">
        <v>97.300224643999996</v>
      </c>
      <c r="P272">
        <f t="shared" si="116"/>
        <v>3</v>
      </c>
      <c r="Q272">
        <f t="shared" si="117"/>
        <v>3</v>
      </c>
      <c r="R272">
        <f t="shared" si="118"/>
        <v>4</v>
      </c>
      <c r="S272">
        <f t="shared" si="119"/>
        <v>4</v>
      </c>
      <c r="T272">
        <f t="shared" si="120"/>
        <v>2</v>
      </c>
      <c r="U272">
        <f t="shared" si="121"/>
        <v>3</v>
      </c>
      <c r="V272">
        <f t="shared" si="122"/>
        <v>3</v>
      </c>
      <c r="W272">
        <f t="shared" si="115"/>
        <v>1</v>
      </c>
      <c r="X272">
        <f t="shared" si="131"/>
        <v>2</v>
      </c>
      <c r="Y272">
        <f t="shared" si="123"/>
        <v>3</v>
      </c>
      <c r="Z272">
        <f t="shared" si="124"/>
        <v>2</v>
      </c>
      <c r="AA272">
        <f t="shared" si="125"/>
        <v>4</v>
      </c>
      <c r="AB272">
        <f t="shared" si="128"/>
        <v>2.8473999999999999</v>
      </c>
      <c r="AC272">
        <f t="shared" si="129"/>
        <v>3</v>
      </c>
      <c r="AD272" t="str">
        <f t="shared" si="127"/>
        <v>Highly Suitable</v>
      </c>
      <c r="AE272" s="15">
        <f t="shared" si="130"/>
        <v>0.70199999999999996</v>
      </c>
      <c r="AF272" t="str">
        <f t="shared" si="132"/>
        <v>High</v>
      </c>
    </row>
    <row r="273" spans="1:32" x14ac:dyDescent="0.25">
      <c r="A273" t="str">
        <f>INDEX(Aquifer!A:A,MATCH(B273,Aquifer!C:C,0))</f>
        <v>bihar</v>
      </c>
      <c r="B273" s="19" t="s">
        <v>499</v>
      </c>
      <c r="C273" s="12">
        <v>4.9114205851093002</v>
      </c>
      <c r="D273" s="7">
        <f>INDEX(Aquifer!L:L,MATCH(B273,Aquifer!C:C,0))*100</f>
        <v>188.35200618135659</v>
      </c>
      <c r="E273" s="7">
        <v>78.3</v>
      </c>
      <c r="F273" s="7">
        <v>63.043740500373957</v>
      </c>
      <c r="G273" s="8">
        <v>2</v>
      </c>
      <c r="H273" s="8">
        <f>INDEX(Aquifer!H:H,MATCH(B273,Aquifer!C:C,0))</f>
        <v>82.21</v>
      </c>
      <c r="I273" s="8">
        <f>INDEX(surface_water_body!E:E,MATCH(B273,surface_water_body!A:A,0))</f>
        <v>0.16815687809710345</v>
      </c>
      <c r="J273" s="8">
        <f>INDEX(Aquifer!J:J,MATCH(B273,Aquifer!C:C,0))*100</f>
        <v>38.533436832087446</v>
      </c>
      <c r="K273" s="7">
        <f>(INDEX(Tariff!D:D,MATCH(Adaptation!A273,Tariff!A:A,0)))*100</f>
        <v>195</v>
      </c>
      <c r="L273" s="1">
        <v>61.3</v>
      </c>
      <c r="M273" s="8">
        <v>4.8</v>
      </c>
      <c r="N273" s="1">
        <v>97.55</v>
      </c>
      <c r="P273">
        <f t="shared" si="116"/>
        <v>3</v>
      </c>
      <c r="Q273">
        <f t="shared" si="117"/>
        <v>3</v>
      </c>
      <c r="R273">
        <f t="shared" si="118"/>
        <v>4</v>
      </c>
      <c r="S273">
        <f t="shared" si="119"/>
        <v>3</v>
      </c>
      <c r="T273">
        <f t="shared" si="120"/>
        <v>1</v>
      </c>
      <c r="U273">
        <f t="shared" si="121"/>
        <v>3</v>
      </c>
      <c r="V273">
        <f t="shared" si="122"/>
        <v>2</v>
      </c>
      <c r="W273">
        <f t="shared" si="115"/>
        <v>1</v>
      </c>
      <c r="X273">
        <f t="shared" si="131"/>
        <v>2</v>
      </c>
      <c r="Y273">
        <f t="shared" si="123"/>
        <v>3</v>
      </c>
      <c r="Z273">
        <f t="shared" si="124"/>
        <v>1</v>
      </c>
      <c r="AA273">
        <f t="shared" si="125"/>
        <v>4</v>
      </c>
      <c r="AB273">
        <f t="shared" si="128"/>
        <v>2.5066000000000002</v>
      </c>
      <c r="AC273">
        <f t="shared" si="129"/>
        <v>3</v>
      </c>
      <c r="AD273" t="str">
        <f t="shared" si="127"/>
        <v>Highly Suitable</v>
      </c>
      <c r="AE273" s="15">
        <f t="shared" si="130"/>
        <v>0.432</v>
      </c>
      <c r="AF273" t="str">
        <f t="shared" si="132"/>
        <v>Moderate</v>
      </c>
    </row>
    <row r="274" spans="1:32" x14ac:dyDescent="0.25">
      <c r="A274" t="str">
        <f>INDEX(Aquifer!A:A,MATCH(B274,Aquifer!C:C,0))</f>
        <v>madhya pradesh</v>
      </c>
      <c r="B274" s="19" t="s">
        <v>256</v>
      </c>
      <c r="C274" s="12">
        <v>5.3654667452930997</v>
      </c>
      <c r="D274" s="7">
        <f>INDEX(Aquifer!L:L,MATCH(B274,Aquifer!C:C,0))*100</f>
        <v>166.09485198328917</v>
      </c>
      <c r="E274" s="7">
        <v>30.6</v>
      </c>
      <c r="F274" s="7">
        <v>76.490756175178063</v>
      </c>
      <c r="G274" s="8">
        <v>97</v>
      </c>
      <c r="H274" s="8">
        <f>INDEX(Aquifer!H:H,MATCH(B274,Aquifer!C:C,0))</f>
        <v>44.79</v>
      </c>
      <c r="I274" s="8">
        <f>INDEX(surface_water_body!E:E,MATCH(B274,surface_water_body!A:A,0))</f>
        <v>0.65515138473721801</v>
      </c>
      <c r="J274" s="8">
        <f>INDEX(Aquifer!J:J,MATCH(B274,Aquifer!C:C,0))*100</f>
        <v>60.769065403658672</v>
      </c>
      <c r="K274" s="7">
        <f>(INDEX(Tariff!D:D,MATCH(Adaptation!A274,Tariff!A:A,0)))*100</f>
        <v>150</v>
      </c>
      <c r="L274" s="1">
        <v>46.45</v>
      </c>
      <c r="M274" s="8">
        <v>7.8</v>
      </c>
      <c r="N274" s="1">
        <v>83.1</v>
      </c>
      <c r="P274">
        <f t="shared" si="116"/>
        <v>4</v>
      </c>
      <c r="Q274">
        <f t="shared" si="117"/>
        <v>2</v>
      </c>
      <c r="R274">
        <f t="shared" si="118"/>
        <v>2</v>
      </c>
      <c r="S274">
        <f t="shared" si="119"/>
        <v>4</v>
      </c>
      <c r="T274">
        <f t="shared" si="120"/>
        <v>4</v>
      </c>
      <c r="U274">
        <f t="shared" si="121"/>
        <v>1</v>
      </c>
      <c r="V274">
        <f t="shared" si="122"/>
        <v>3</v>
      </c>
      <c r="W274">
        <f t="shared" si="115"/>
        <v>1</v>
      </c>
      <c r="X274">
        <f t="shared" si="131"/>
        <v>2</v>
      </c>
      <c r="Y274">
        <f t="shared" si="123"/>
        <v>2</v>
      </c>
      <c r="Z274">
        <f t="shared" si="124"/>
        <v>2</v>
      </c>
      <c r="AA274">
        <f t="shared" si="125"/>
        <v>4</v>
      </c>
      <c r="AB274">
        <f t="shared" si="128"/>
        <v>2.5975000000000001</v>
      </c>
      <c r="AC274">
        <f t="shared" si="129"/>
        <v>3</v>
      </c>
      <c r="AD274" t="str">
        <f t="shared" si="127"/>
        <v>Highly Suitable</v>
      </c>
      <c r="AE274" s="15">
        <f t="shared" si="130"/>
        <v>0.51900000000000002</v>
      </c>
      <c r="AF274" t="str">
        <f t="shared" si="132"/>
        <v>Moderate</v>
      </c>
    </row>
    <row r="275" spans="1:32" x14ac:dyDescent="0.25">
      <c r="A275" t="str">
        <f>INDEX(Aquifer!A:A,MATCH(B275,Aquifer!C:C,0))</f>
        <v>haryana</v>
      </c>
      <c r="B275" s="19" t="s">
        <v>123</v>
      </c>
      <c r="C275" s="13">
        <v>4.84</v>
      </c>
      <c r="D275" s="7">
        <f>INDEX(Aquifer!L:L,MATCH(B275,Aquifer!C:C,0))*100</f>
        <v>199.82701164488711</v>
      </c>
      <c r="E275" s="7">
        <v>91.7</v>
      </c>
      <c r="F275" s="7">
        <v>80.60956113660977</v>
      </c>
      <c r="G275" s="8">
        <v>99</v>
      </c>
      <c r="H275" s="8">
        <f>INDEX(Aquifer!H:H,MATCH(B275,Aquifer!C:C,0))</f>
        <v>54.14</v>
      </c>
      <c r="I275" s="8">
        <f>INDEX(surface_water_body!E:E,MATCH(B275,surface_water_body!A:A,0))</f>
        <v>7.3530541009787023E-2</v>
      </c>
      <c r="J275" s="8">
        <f>INDEX(Aquifer!J:J,MATCH(B275,Aquifer!C:C,0))*100</f>
        <v>69.856922392822568</v>
      </c>
      <c r="K275" s="7">
        <f>(INDEX(Tariff!D:D,MATCH(Adaptation!A275,Tariff!A:A,0)))*100</f>
        <v>235</v>
      </c>
      <c r="L275" s="1">
        <v>53.16</v>
      </c>
      <c r="M275" s="8">
        <v>3.2</v>
      </c>
      <c r="N275" s="1">
        <v>75.37</v>
      </c>
      <c r="P275">
        <f t="shared" si="116"/>
        <v>3</v>
      </c>
      <c r="Q275">
        <f t="shared" si="117"/>
        <v>3</v>
      </c>
      <c r="R275">
        <f t="shared" si="118"/>
        <v>4</v>
      </c>
      <c r="S275">
        <f t="shared" si="119"/>
        <v>4</v>
      </c>
      <c r="T275">
        <f t="shared" si="120"/>
        <v>4</v>
      </c>
      <c r="U275">
        <f t="shared" si="121"/>
        <v>2</v>
      </c>
      <c r="V275">
        <f t="shared" si="122"/>
        <v>3</v>
      </c>
      <c r="W275">
        <f t="shared" si="115"/>
        <v>1</v>
      </c>
      <c r="X275">
        <f t="shared" si="131"/>
        <v>2</v>
      </c>
      <c r="Y275">
        <f t="shared" si="123"/>
        <v>3</v>
      </c>
      <c r="Z275">
        <f t="shared" si="124"/>
        <v>1</v>
      </c>
      <c r="AA275">
        <f t="shared" si="125"/>
        <v>3</v>
      </c>
      <c r="AB275">
        <f t="shared" si="128"/>
        <v>2.7565</v>
      </c>
      <c r="AC275">
        <f t="shared" si="129"/>
        <v>3</v>
      </c>
      <c r="AD275" t="str">
        <f t="shared" si="127"/>
        <v>Highly Suitable</v>
      </c>
      <c r="AE275" s="15">
        <f t="shared" si="130"/>
        <v>0.624</v>
      </c>
      <c r="AF275" t="str">
        <f t="shared" si="132"/>
        <v>High</v>
      </c>
    </row>
    <row r="276" spans="1:32" x14ac:dyDescent="0.25">
      <c r="A276" t="str">
        <f>INDEX(Aquifer!A:A,MATCH(B276,Aquifer!C:C,0))</f>
        <v>rajasthan</v>
      </c>
      <c r="B276" s="19" t="s">
        <v>636</v>
      </c>
      <c r="C276" s="12">
        <v>5.3111430191003999</v>
      </c>
      <c r="D276" s="7">
        <f>INDEX(Aquifer!L:L,MATCH(B276,Aquifer!C:C,0))*100</f>
        <v>190.09197348827703</v>
      </c>
      <c r="E276" s="7">
        <v>50.6</v>
      </c>
      <c r="F276" s="7">
        <v>69.774204939656414</v>
      </c>
      <c r="G276" s="8">
        <v>100</v>
      </c>
      <c r="H276" s="8">
        <f>INDEX(Aquifer!H:H,MATCH(B276,Aquifer!C:C,0))</f>
        <v>116.59</v>
      </c>
      <c r="I276" s="8">
        <f>INDEX(surface_water_body!E:E,MATCH(B276,surface_water_body!A:A,0))</f>
        <v>5.7747070007013406</v>
      </c>
      <c r="J276" s="8">
        <f>INDEX(Aquifer!J:J,MATCH(B276,Aquifer!C:C,0))*100</f>
        <v>54.171312882077075</v>
      </c>
      <c r="K276" s="7">
        <f>(INDEX(Tariff!D:D,MATCH(Adaptation!A276,Tariff!A:A,0)))*100</f>
        <v>0</v>
      </c>
      <c r="L276" s="1">
        <v>86.53</v>
      </c>
      <c r="M276" s="8">
        <v>5.4</v>
      </c>
      <c r="N276" s="1">
        <v>74.643827680000001</v>
      </c>
      <c r="P276">
        <f t="shared" si="116"/>
        <v>4</v>
      </c>
      <c r="Q276">
        <f t="shared" si="117"/>
        <v>3</v>
      </c>
      <c r="R276">
        <f t="shared" si="118"/>
        <v>3</v>
      </c>
      <c r="S276">
        <f t="shared" si="119"/>
        <v>4</v>
      </c>
      <c r="T276">
        <f t="shared" si="120"/>
        <v>4</v>
      </c>
      <c r="U276">
        <f t="shared" si="121"/>
        <v>4</v>
      </c>
      <c r="V276">
        <f t="shared" si="122"/>
        <v>3</v>
      </c>
      <c r="W276">
        <f t="shared" si="115"/>
        <v>4</v>
      </c>
      <c r="X276">
        <f t="shared" si="131"/>
        <v>4</v>
      </c>
      <c r="Y276">
        <f t="shared" si="123"/>
        <v>4</v>
      </c>
      <c r="Z276">
        <f t="shared" si="124"/>
        <v>2</v>
      </c>
      <c r="AA276">
        <f t="shared" si="125"/>
        <v>3</v>
      </c>
      <c r="AB276">
        <f t="shared" si="128"/>
        <v>3.5138000000000007</v>
      </c>
      <c r="AC276">
        <f t="shared" si="129"/>
        <v>4</v>
      </c>
      <c r="AD276" t="str">
        <f t="shared" si="127"/>
        <v>Very Highly Suitable</v>
      </c>
      <c r="AE276" s="15">
        <f t="shared" si="130"/>
        <v>0.995</v>
      </c>
      <c r="AF276" t="str">
        <f t="shared" si="132"/>
        <v>Very High</v>
      </c>
    </row>
    <row r="277" spans="1:32" x14ac:dyDescent="0.25">
      <c r="A277" t="str">
        <f>INDEX(Aquifer!A:A,MATCH(B277,Aquifer!C:C,0))</f>
        <v>uttar pradesh</v>
      </c>
      <c r="B277" s="19" t="s">
        <v>380</v>
      </c>
      <c r="C277" s="12">
        <v>5.1070673766155004</v>
      </c>
      <c r="D277" s="7">
        <f>INDEX(Aquifer!L:L,MATCH(B277,Aquifer!C:C,0))*100</f>
        <v>147.61084070377456</v>
      </c>
      <c r="E277" s="7">
        <v>48.1</v>
      </c>
      <c r="F277" s="7">
        <v>71.310414673943626</v>
      </c>
      <c r="G277" s="8">
        <v>18</v>
      </c>
      <c r="H277" s="8">
        <f>INDEX(Aquifer!H:H,MATCH(B277,Aquifer!C:C,0))</f>
        <v>67.540000000000006</v>
      </c>
      <c r="I277" s="8">
        <f>INDEX(surface_water_body!E:E,MATCH(B277,surface_water_body!A:A,0))</f>
        <v>0.25184844254543803</v>
      </c>
      <c r="J277" s="8">
        <f>INDEX(Aquifer!J:J,MATCH(B277,Aquifer!C:C,0))*100</f>
        <v>63.193484492157815</v>
      </c>
      <c r="K277" s="7">
        <f>(INDEX(Tariff!D:D,MATCH(Adaptation!A277,Tariff!A:A,0)))*100</f>
        <v>0</v>
      </c>
      <c r="L277" s="1">
        <v>51.4</v>
      </c>
      <c r="M277" s="8">
        <v>8.4</v>
      </c>
      <c r="N277" s="1">
        <v>77.732010610000003</v>
      </c>
      <c r="P277">
        <f t="shared" si="116"/>
        <v>3</v>
      </c>
      <c r="Q277">
        <f t="shared" si="117"/>
        <v>2</v>
      </c>
      <c r="R277">
        <f t="shared" si="118"/>
        <v>2</v>
      </c>
      <c r="S277">
        <f t="shared" si="119"/>
        <v>4</v>
      </c>
      <c r="T277">
        <f t="shared" si="120"/>
        <v>1</v>
      </c>
      <c r="U277">
        <f t="shared" si="121"/>
        <v>2</v>
      </c>
      <c r="V277">
        <f t="shared" si="122"/>
        <v>3</v>
      </c>
      <c r="W277">
        <f t="shared" si="115"/>
        <v>1</v>
      </c>
      <c r="X277">
        <f t="shared" si="131"/>
        <v>4</v>
      </c>
      <c r="Y277">
        <f t="shared" si="123"/>
        <v>3</v>
      </c>
      <c r="Z277">
        <f t="shared" si="124"/>
        <v>2</v>
      </c>
      <c r="AA277">
        <f t="shared" si="125"/>
        <v>3</v>
      </c>
      <c r="AB277">
        <f t="shared" si="128"/>
        <v>2.5141999999999998</v>
      </c>
      <c r="AC277">
        <f t="shared" si="129"/>
        <v>3</v>
      </c>
      <c r="AD277" t="str">
        <f t="shared" si="127"/>
        <v>Highly Suitable</v>
      </c>
      <c r="AE277" s="15">
        <f t="shared" si="130"/>
        <v>0.443</v>
      </c>
      <c r="AF277" t="str">
        <f t="shared" si="132"/>
        <v>Moderate</v>
      </c>
    </row>
    <row r="278" spans="1:32" x14ac:dyDescent="0.25">
      <c r="A278" t="str">
        <f>INDEX(Aquifer!A:A,MATCH(B278,Aquifer!C:C,0))</f>
        <v>odisha</v>
      </c>
      <c r="B278" s="19" t="s">
        <v>296</v>
      </c>
      <c r="C278" s="13">
        <v>5.12</v>
      </c>
      <c r="D278" s="7">
        <f>INDEX(Aquifer!L:L,MATCH(B278,Aquifer!C:C,0))*100</f>
        <v>104.78295819935693</v>
      </c>
      <c r="E278" s="7">
        <v>2.8</v>
      </c>
      <c r="F278" s="7">
        <v>37.53003913670382</v>
      </c>
      <c r="G278" s="8">
        <v>37</v>
      </c>
      <c r="H278" s="8">
        <f>INDEX(Aquifer!H:H,MATCH(B278,Aquifer!C:C,0))</f>
        <v>51.44</v>
      </c>
      <c r="I278" s="8">
        <f>INDEX(surface_water_body!E:E,MATCH(B278,surface_water_body!A:A,0))</f>
        <v>0.60614146497959132</v>
      </c>
      <c r="J278" s="8">
        <f>INDEX(Aquifer!J:J,MATCH(B278,Aquifer!C:C,0))*100</f>
        <v>30.759811136360959</v>
      </c>
      <c r="K278" s="7">
        <f>(INDEX(Tariff!D:D,MATCH(Adaptation!A278,Tariff!A:A,0)))*100</f>
        <v>0</v>
      </c>
      <c r="L278" s="1">
        <v>18.190000000000001</v>
      </c>
      <c r="M278" s="8">
        <v>4.71</v>
      </c>
      <c r="N278" s="1">
        <v>92.460000000000008</v>
      </c>
      <c r="P278">
        <f t="shared" si="116"/>
        <v>3</v>
      </c>
      <c r="Q278">
        <f t="shared" si="117"/>
        <v>1</v>
      </c>
      <c r="R278">
        <f t="shared" si="118"/>
        <v>1</v>
      </c>
      <c r="S278">
        <f t="shared" si="119"/>
        <v>2</v>
      </c>
      <c r="T278">
        <f t="shared" si="120"/>
        <v>2</v>
      </c>
      <c r="U278">
        <f t="shared" si="121"/>
        <v>2</v>
      </c>
      <c r="V278">
        <f t="shared" si="122"/>
        <v>2</v>
      </c>
      <c r="W278">
        <f t="shared" si="115"/>
        <v>1</v>
      </c>
      <c r="X278">
        <f t="shared" si="131"/>
        <v>4</v>
      </c>
      <c r="Y278">
        <f t="shared" si="123"/>
        <v>1</v>
      </c>
      <c r="Z278">
        <f t="shared" si="124"/>
        <v>1</v>
      </c>
      <c r="AA278">
        <f t="shared" si="125"/>
        <v>4</v>
      </c>
      <c r="AB278">
        <f t="shared" si="128"/>
        <v>2.0067999999999997</v>
      </c>
      <c r="AC278">
        <f t="shared" si="129"/>
        <v>2</v>
      </c>
      <c r="AD278" t="str">
        <f t="shared" si="127"/>
        <v>Moderatly Suitable</v>
      </c>
      <c r="AE278" s="15">
        <f t="shared" si="130"/>
        <v>0.182</v>
      </c>
      <c r="AF278" t="str">
        <f t="shared" si="132"/>
        <v>Very Low</v>
      </c>
    </row>
    <row r="279" spans="1:32" x14ac:dyDescent="0.25">
      <c r="A279" t="str">
        <f>INDEX(Aquifer!A:A,MATCH(B279,Aquifer!C:C,0))</f>
        <v>rajasthan</v>
      </c>
      <c r="B279" s="19" t="s">
        <v>193</v>
      </c>
      <c r="C279" s="12">
        <v>5.0883049667788001</v>
      </c>
      <c r="D279" s="7">
        <f>INDEX(Aquifer!L:L,MATCH(B279,Aquifer!C:C,0))*100</f>
        <v>160.99004762090129</v>
      </c>
      <c r="E279" s="7">
        <v>39.9</v>
      </c>
      <c r="F279" s="7">
        <v>68.182602196285856</v>
      </c>
      <c r="G279" s="8">
        <v>93</v>
      </c>
      <c r="H279" s="8">
        <f>INDEX(Aquifer!H:H,MATCH(B279,Aquifer!C:C,0))</f>
        <v>216.66</v>
      </c>
      <c r="I279" s="8">
        <f>INDEX(surface_water_body!E:E,MATCH(B279,surface_water_body!A:A,0))</f>
        <v>0</v>
      </c>
      <c r="J279" s="8">
        <f>INDEX(Aquifer!J:J,MATCH(B279,Aquifer!C:C,0))*100</f>
        <v>65.141428416867271</v>
      </c>
      <c r="K279" s="7">
        <f>(INDEX(Tariff!D:D,MATCH(Adaptation!A279,Tariff!A:A,0)))*100</f>
        <v>0</v>
      </c>
      <c r="L279" s="1">
        <v>99.339999999999989</v>
      </c>
      <c r="M279" s="8">
        <v>64.34</v>
      </c>
      <c r="N279" s="1">
        <v>71.945486420000009</v>
      </c>
      <c r="P279">
        <f t="shared" si="116"/>
        <v>3</v>
      </c>
      <c r="Q279">
        <f t="shared" si="117"/>
        <v>2</v>
      </c>
      <c r="R279">
        <f t="shared" si="118"/>
        <v>2</v>
      </c>
      <c r="S279">
        <f t="shared" si="119"/>
        <v>4</v>
      </c>
      <c r="T279">
        <f t="shared" si="120"/>
        <v>4</v>
      </c>
      <c r="U279">
        <f t="shared" si="121"/>
        <v>4</v>
      </c>
      <c r="V279">
        <f t="shared" si="122"/>
        <v>3</v>
      </c>
      <c r="W279">
        <f t="shared" si="115"/>
        <v>1</v>
      </c>
      <c r="X279">
        <f t="shared" si="131"/>
        <v>4</v>
      </c>
      <c r="Y279">
        <f t="shared" si="123"/>
        <v>4</v>
      </c>
      <c r="Z279">
        <f t="shared" si="124"/>
        <v>4</v>
      </c>
      <c r="AA279">
        <f t="shared" si="125"/>
        <v>3</v>
      </c>
      <c r="AB279">
        <f t="shared" si="128"/>
        <v>3.1958000000000002</v>
      </c>
      <c r="AC279">
        <f t="shared" si="129"/>
        <v>3</v>
      </c>
      <c r="AD279" t="str">
        <f t="shared" si="127"/>
        <v>Highly Suitable</v>
      </c>
      <c r="AE279" s="15">
        <f t="shared" si="130"/>
        <v>0.95699999999999996</v>
      </c>
      <c r="AF279" t="str">
        <f t="shared" si="132"/>
        <v>Very High</v>
      </c>
    </row>
    <row r="280" spans="1:32" x14ac:dyDescent="0.25">
      <c r="A280" t="str">
        <f>INDEX(Aquifer!A:A,MATCH(B280,Aquifer!C:C,0))</f>
        <v>haryana</v>
      </c>
      <c r="B280" s="19" t="s">
        <v>182</v>
      </c>
      <c r="C280" s="12">
        <v>4.8275287411830003</v>
      </c>
      <c r="D280" s="7">
        <f>INDEX(Aquifer!L:L,MATCH(B280,Aquifer!C:C,0))*100</f>
        <v>157.95792600998459</v>
      </c>
      <c r="E280" s="7">
        <v>99.1</v>
      </c>
      <c r="F280" s="7">
        <v>81.222126228780922</v>
      </c>
      <c r="G280" s="8">
        <v>92</v>
      </c>
      <c r="H280" s="8">
        <f>INDEX(Aquifer!H:H,MATCH(B280,Aquifer!C:C,0))</f>
        <v>105.27</v>
      </c>
      <c r="I280" s="8">
        <f>INDEX(surface_water_body!E:E,MATCH(B280,surface_water_body!A:A,0))</f>
        <v>0.15260546030485161</v>
      </c>
      <c r="J280" s="8">
        <f>INDEX(Aquifer!J:J,MATCH(B280,Aquifer!C:C,0))*100</f>
        <v>92.579514323339396</v>
      </c>
      <c r="K280" s="7">
        <f>(INDEX(Tariff!D:D,MATCH(Adaptation!A280,Tariff!A:A,0)))*100</f>
        <v>0</v>
      </c>
      <c r="L280" s="1">
        <v>43.46</v>
      </c>
      <c r="M280" s="8">
        <v>13.2</v>
      </c>
      <c r="N280" s="1">
        <v>65.97999999999999</v>
      </c>
      <c r="P280">
        <f t="shared" si="116"/>
        <v>3</v>
      </c>
      <c r="Q280">
        <f t="shared" si="117"/>
        <v>2</v>
      </c>
      <c r="R280">
        <f t="shared" si="118"/>
        <v>4</v>
      </c>
      <c r="S280">
        <f t="shared" si="119"/>
        <v>4</v>
      </c>
      <c r="T280">
        <f t="shared" si="120"/>
        <v>4</v>
      </c>
      <c r="U280">
        <f t="shared" si="121"/>
        <v>4</v>
      </c>
      <c r="V280">
        <f t="shared" si="122"/>
        <v>4</v>
      </c>
      <c r="W280">
        <f t="shared" si="115"/>
        <v>1</v>
      </c>
      <c r="X280">
        <f t="shared" si="131"/>
        <v>4</v>
      </c>
      <c r="Y280">
        <f t="shared" si="123"/>
        <v>2</v>
      </c>
      <c r="Z280">
        <f t="shared" si="124"/>
        <v>3</v>
      </c>
      <c r="AA280">
        <f t="shared" si="125"/>
        <v>3</v>
      </c>
      <c r="AB280">
        <f t="shared" si="128"/>
        <v>3.1882000000000001</v>
      </c>
      <c r="AC280">
        <f t="shared" si="129"/>
        <v>3</v>
      </c>
      <c r="AD280" t="str">
        <f t="shared" si="127"/>
        <v>Highly Suitable</v>
      </c>
      <c r="AE280" s="15">
        <f t="shared" si="130"/>
        <v>0.94299999999999995</v>
      </c>
      <c r="AF280" t="str">
        <f t="shared" si="132"/>
        <v>Very High</v>
      </c>
    </row>
    <row r="281" spans="1:32" x14ac:dyDescent="0.25">
      <c r="A281" t="str">
        <f>INDEX(Aquifer!A:A,MATCH(B281,Aquifer!C:C,0))</f>
        <v>rajasthan</v>
      </c>
      <c r="B281" s="19" t="s">
        <v>194</v>
      </c>
      <c r="C281" s="12">
        <v>5.5552357176163998</v>
      </c>
      <c r="D281" s="7">
        <f>INDEX(Aquifer!L:L,MATCH(B281,Aquifer!C:C,0))*100</f>
        <v>134.95613746172947</v>
      </c>
      <c r="E281" s="7">
        <v>47.8</v>
      </c>
      <c r="F281" s="7">
        <v>75.586023883237502</v>
      </c>
      <c r="G281" s="8">
        <v>78</v>
      </c>
      <c r="H281" s="8">
        <f>INDEX(Aquifer!H:H,MATCH(B281,Aquifer!C:C,0))</f>
        <v>256.74</v>
      </c>
      <c r="I281" s="8">
        <f>INDEX(surface_water_body!E:E,MATCH(B281,surface_water_body!A:A,0))</f>
        <v>3.0831820241328002E-2</v>
      </c>
      <c r="J281" s="8">
        <f>INDEX(Aquifer!J:J,MATCH(B281,Aquifer!C:C,0))*100</f>
        <v>61.896512372557233</v>
      </c>
      <c r="K281" s="7">
        <f>(INDEX(Tariff!D:D,MATCH(Adaptation!A281,Tariff!A:A,0)))*100</f>
        <v>0</v>
      </c>
      <c r="L281" s="1">
        <v>96.28</v>
      </c>
      <c r="M281" s="8">
        <v>22.62</v>
      </c>
      <c r="N281" s="1">
        <v>26.612127050000002</v>
      </c>
      <c r="P281">
        <f t="shared" si="116"/>
        <v>4</v>
      </c>
      <c r="Q281">
        <f t="shared" si="117"/>
        <v>1</v>
      </c>
      <c r="R281">
        <f t="shared" si="118"/>
        <v>2</v>
      </c>
      <c r="S281">
        <f t="shared" si="119"/>
        <v>4</v>
      </c>
      <c r="T281">
        <f t="shared" si="120"/>
        <v>4</v>
      </c>
      <c r="U281">
        <f t="shared" si="121"/>
        <v>4</v>
      </c>
      <c r="V281">
        <f t="shared" si="122"/>
        <v>3</v>
      </c>
      <c r="W281">
        <f t="shared" si="115"/>
        <v>1</v>
      </c>
      <c r="X281">
        <f t="shared" si="131"/>
        <v>4</v>
      </c>
      <c r="Y281">
        <f t="shared" si="123"/>
        <v>4</v>
      </c>
      <c r="Z281">
        <f t="shared" si="124"/>
        <v>4</v>
      </c>
      <c r="AA281">
        <f t="shared" si="125"/>
        <v>1</v>
      </c>
      <c r="AB281">
        <f t="shared" si="128"/>
        <v>3.0291999999999999</v>
      </c>
      <c r="AC281">
        <f t="shared" si="129"/>
        <v>3</v>
      </c>
      <c r="AD281" t="str">
        <f t="shared" si="127"/>
        <v>Highly Suitable</v>
      </c>
      <c r="AE281" s="15">
        <f t="shared" si="130"/>
        <v>0.88600000000000001</v>
      </c>
      <c r="AF281" t="str">
        <f t="shared" si="132"/>
        <v>Very High</v>
      </c>
    </row>
    <row r="282" spans="1:32" x14ac:dyDescent="0.25">
      <c r="A282" t="str">
        <f>INDEX(Aquifer!A:A,MATCH(B282,Aquifer!C:C,0))</f>
        <v>assam</v>
      </c>
      <c r="B282" s="19" t="s">
        <v>20</v>
      </c>
      <c r="C282" s="12">
        <v>4.2753310284720003</v>
      </c>
      <c r="D282" s="7">
        <f>INDEX(Aquifer!L:L,MATCH(B282,Aquifer!C:C,0))*100</f>
        <v>110.7403696166441</v>
      </c>
      <c r="E282" s="7">
        <v>0.5</v>
      </c>
      <c r="F282" s="7">
        <v>29.366144668158089</v>
      </c>
      <c r="G282" s="8">
        <v>0</v>
      </c>
      <c r="H282" s="8">
        <f>INDEX(Aquifer!H:H,MATCH(B282,Aquifer!C:C,0))</f>
        <v>12.61</v>
      </c>
      <c r="I282" s="8">
        <f>INDEX(surface_water_body!E:E,MATCH(B282,surface_water_body!A:A,0))</f>
        <v>0.23373172861745881</v>
      </c>
      <c r="J282" s="8">
        <f>INDEX(Aquifer!J:J,MATCH(B282,Aquifer!C:C,0))*100</f>
        <v>60.280344733105842</v>
      </c>
      <c r="K282" s="7">
        <f>(INDEX(Tariff!D:D,MATCH(Adaptation!A282,Tariff!A:A,0)))*100</f>
        <v>459.99999999999994</v>
      </c>
      <c r="L282" s="1">
        <v>43.5</v>
      </c>
      <c r="M282" s="8">
        <v>1.9</v>
      </c>
      <c r="N282" s="1">
        <v>82.52</v>
      </c>
      <c r="P282">
        <f t="shared" si="116"/>
        <v>2</v>
      </c>
      <c r="Q282">
        <f t="shared" si="117"/>
        <v>1</v>
      </c>
      <c r="R282">
        <f t="shared" si="118"/>
        <v>1</v>
      </c>
      <c r="S282">
        <f t="shared" si="119"/>
        <v>2</v>
      </c>
      <c r="T282">
        <f t="shared" si="120"/>
        <v>1</v>
      </c>
      <c r="U282">
        <f t="shared" si="121"/>
        <v>1</v>
      </c>
      <c r="V282">
        <f t="shared" si="122"/>
        <v>3</v>
      </c>
      <c r="W282">
        <f t="shared" si="115"/>
        <v>1</v>
      </c>
      <c r="X282">
        <f t="shared" si="131"/>
        <v>1</v>
      </c>
      <c r="Y282">
        <f t="shared" si="123"/>
        <v>2</v>
      </c>
      <c r="Z282">
        <f t="shared" si="124"/>
        <v>1</v>
      </c>
      <c r="AA282">
        <f t="shared" si="125"/>
        <v>4</v>
      </c>
      <c r="AB282">
        <f t="shared" ref="AB282:AB302" si="133">0.0833*P282+Q282*0.0833+R282*0.0833+S282*0.0833+T282*0.0833+W282*0.0833+U282*0.0833+V282*0.0833+X282*0.0833+Y282*0.0833+Z282*0.0909+AA282*0.0833</f>
        <v>1.6736000000000002</v>
      </c>
      <c r="AC282">
        <f t="shared" ref="AC282:AC313" si="134">IF(AB282&lt;=1.5,1,IF(AB282&lt;2.5,2,IF(AB282&lt;3.5,3,4)))</f>
        <v>2</v>
      </c>
      <c r="AD282" t="str">
        <f t="shared" si="127"/>
        <v>Moderatly Suitable</v>
      </c>
      <c r="AE282" s="15">
        <f t="shared" ref="AE282:AE302" si="135">_xlfn.PERCENTRANK.INC(AB:AB,AB282)</f>
        <v>5.6000000000000001E-2</v>
      </c>
      <c r="AF282" t="str">
        <f t="shared" si="132"/>
        <v>Very Low</v>
      </c>
    </row>
    <row r="283" spans="1:32" x14ac:dyDescent="0.25">
      <c r="A283" t="str">
        <f>INDEX(Aquifer!A:A,MATCH(B283,Aquifer!C:C,0))</f>
        <v>gujarat</v>
      </c>
      <c r="B283" s="19" t="s">
        <v>187</v>
      </c>
      <c r="C283" s="12">
        <v>5.5148912337793998</v>
      </c>
      <c r="D283" s="7">
        <f>INDEX(Aquifer!L:L,MATCH(B283,Aquifer!C:C,0))*100</f>
        <v>188.93640801058348</v>
      </c>
      <c r="E283" s="7">
        <v>58.4</v>
      </c>
      <c r="F283" s="7">
        <v>83.360277328711192</v>
      </c>
      <c r="G283" s="8">
        <v>100</v>
      </c>
      <c r="H283" s="8">
        <f>INDEX(Aquifer!H:H,MATCH(B283,Aquifer!C:C,0))</f>
        <v>42.26</v>
      </c>
      <c r="I283" s="8">
        <f>INDEX(surface_water_body!E:E,MATCH(B283,surface_water_body!A:A,0))</f>
        <v>0.32650786793142922</v>
      </c>
      <c r="J283" s="8">
        <f>INDEX(Aquifer!J:J,MATCH(B283,Aquifer!C:C,0))*100</f>
        <v>63.818916263328362</v>
      </c>
      <c r="K283" s="7">
        <f>(INDEX(Tariff!D:D,MATCH(Adaptation!A283,Tariff!A:A,0)))*100</f>
        <v>0</v>
      </c>
      <c r="L283" s="1">
        <v>99.02</v>
      </c>
      <c r="M283" s="8">
        <v>13.5</v>
      </c>
      <c r="N283" s="1">
        <v>68.06</v>
      </c>
      <c r="P283">
        <f t="shared" si="116"/>
        <v>4</v>
      </c>
      <c r="Q283">
        <f t="shared" si="117"/>
        <v>3</v>
      </c>
      <c r="R283">
        <f t="shared" si="118"/>
        <v>3</v>
      </c>
      <c r="S283">
        <f t="shared" si="119"/>
        <v>4</v>
      </c>
      <c r="T283">
        <f t="shared" si="120"/>
        <v>4</v>
      </c>
      <c r="U283">
        <f t="shared" si="121"/>
        <v>1</v>
      </c>
      <c r="V283">
        <f t="shared" si="122"/>
        <v>3</v>
      </c>
      <c r="W283">
        <f t="shared" ref="W283:W346" si="136">IF(I283&lt;1,1,IF(I283&lt;3,2,IF(I283&lt;5,3,4)))</f>
        <v>1</v>
      </c>
      <c r="X283">
        <f t="shared" si="131"/>
        <v>4</v>
      </c>
      <c r="Y283">
        <f t="shared" si="123"/>
        <v>4</v>
      </c>
      <c r="Z283">
        <f t="shared" si="124"/>
        <v>3</v>
      </c>
      <c r="AA283">
        <f t="shared" si="125"/>
        <v>3</v>
      </c>
      <c r="AB283">
        <f t="shared" si="133"/>
        <v>3.1048999999999998</v>
      </c>
      <c r="AC283">
        <f t="shared" si="134"/>
        <v>3</v>
      </c>
      <c r="AD283" t="str">
        <f t="shared" si="127"/>
        <v>Highly Suitable</v>
      </c>
      <c r="AE283" s="15">
        <f t="shared" si="135"/>
        <v>0.90900000000000003</v>
      </c>
      <c r="AF283" t="str">
        <f t="shared" si="132"/>
        <v>Very High</v>
      </c>
    </row>
    <row r="284" spans="1:32" x14ac:dyDescent="0.25">
      <c r="A284" t="str">
        <f>INDEX(Aquifer!A:A,MATCH(B284,Aquifer!C:C,0))</f>
        <v>chhattisgarh</v>
      </c>
      <c r="B284" s="19" t="s">
        <v>448</v>
      </c>
      <c r="C284" s="13">
        <v>5.08</v>
      </c>
      <c r="D284" s="7">
        <f>INDEX(Aquifer!L:L,MATCH(B284,Aquifer!C:C,0))*100</f>
        <v>163.82601501093316</v>
      </c>
      <c r="E284" s="7">
        <v>52.2</v>
      </c>
      <c r="F284" s="7">
        <v>58.644554239628</v>
      </c>
      <c r="G284" s="8">
        <v>94</v>
      </c>
      <c r="H284" s="8">
        <f>INDEX(Aquifer!H:H,MATCH(B284,Aquifer!C:C,0))</f>
        <v>65.42</v>
      </c>
      <c r="I284" s="8">
        <f>INDEX(surface_water_body!E:E,MATCH(B284,surface_water_body!A:A,0))</f>
        <v>0.85551413343870253</v>
      </c>
      <c r="J284" s="8">
        <f>INDEX(Aquifer!J:J,MATCH(B284,Aquifer!C:C,0))*100</f>
        <v>41.854937542865493</v>
      </c>
      <c r="K284" s="7">
        <f>(INDEX(Tariff!D:D,MATCH(Adaptation!A284,Tariff!A:A,0)))*100</f>
        <v>405</v>
      </c>
      <c r="L284" s="1">
        <v>23.200000000000003</v>
      </c>
      <c r="M284" s="8">
        <v>9.9</v>
      </c>
      <c r="N284" s="1">
        <v>84.98</v>
      </c>
      <c r="P284">
        <f t="shared" si="116"/>
        <v>3</v>
      </c>
      <c r="Q284">
        <f t="shared" si="117"/>
        <v>2</v>
      </c>
      <c r="R284">
        <f t="shared" si="118"/>
        <v>3</v>
      </c>
      <c r="S284">
        <f t="shared" si="119"/>
        <v>3</v>
      </c>
      <c r="T284">
        <f t="shared" si="120"/>
        <v>4</v>
      </c>
      <c r="U284">
        <f t="shared" si="121"/>
        <v>2</v>
      </c>
      <c r="V284">
        <f t="shared" si="122"/>
        <v>2</v>
      </c>
      <c r="W284">
        <f t="shared" si="136"/>
        <v>1</v>
      </c>
      <c r="X284">
        <f t="shared" si="131"/>
        <v>1</v>
      </c>
      <c r="Y284">
        <f t="shared" si="123"/>
        <v>1</v>
      </c>
      <c r="Z284">
        <f t="shared" si="124"/>
        <v>2</v>
      </c>
      <c r="AA284">
        <f t="shared" si="125"/>
        <v>4</v>
      </c>
      <c r="AB284">
        <f t="shared" si="133"/>
        <v>2.3476000000000004</v>
      </c>
      <c r="AC284">
        <f t="shared" si="134"/>
        <v>2</v>
      </c>
      <c r="AD284" t="str">
        <f t="shared" si="127"/>
        <v>Moderatly Suitable</v>
      </c>
      <c r="AE284" s="15">
        <f t="shared" si="135"/>
        <v>0.35699999999999998</v>
      </c>
      <c r="AF284" t="str">
        <f t="shared" si="132"/>
        <v>Low</v>
      </c>
    </row>
    <row r="285" spans="1:32" x14ac:dyDescent="0.25">
      <c r="A285" t="str">
        <f>INDEX(Aquifer!A:A,MATCH(B285,Aquifer!C:C,0))</f>
        <v>gujarat</v>
      </c>
      <c r="B285" s="19" t="s">
        <v>207</v>
      </c>
      <c r="C285" s="12">
        <v>5.5335807929295999</v>
      </c>
      <c r="D285" s="7">
        <f>INDEX(Aquifer!L:L,MATCH(B285,Aquifer!C:C,0))*100</f>
        <v>127.87693117592438</v>
      </c>
      <c r="E285" s="7">
        <v>36.6</v>
      </c>
      <c r="F285" s="7">
        <v>72.350276397453555</v>
      </c>
      <c r="G285" s="8">
        <v>99</v>
      </c>
      <c r="H285" s="8">
        <f>INDEX(Aquifer!H:H,MATCH(B285,Aquifer!C:C,0))</f>
        <v>54.05</v>
      </c>
      <c r="I285" s="8">
        <f>INDEX(surface_water_body!E:E,MATCH(B285,surface_water_body!A:A,0))</f>
        <v>0.15017405496936639</v>
      </c>
      <c r="J285" s="8">
        <f>INDEX(Aquifer!J:J,MATCH(B285,Aquifer!C:C,0))*100</f>
        <v>15.070784832533121</v>
      </c>
      <c r="K285" s="7">
        <f>(INDEX(Tariff!D:D,MATCH(Adaptation!A285,Tariff!A:A,0)))*100</f>
        <v>465.00000000000006</v>
      </c>
      <c r="L285" s="1">
        <v>85.21</v>
      </c>
      <c r="M285" s="8">
        <v>16.2</v>
      </c>
      <c r="N285" s="1">
        <v>42.85</v>
      </c>
      <c r="P285">
        <f t="shared" si="116"/>
        <v>4</v>
      </c>
      <c r="Q285">
        <f t="shared" si="117"/>
        <v>1</v>
      </c>
      <c r="R285">
        <f t="shared" si="118"/>
        <v>2</v>
      </c>
      <c r="S285">
        <f t="shared" si="119"/>
        <v>4</v>
      </c>
      <c r="T285">
        <f t="shared" si="120"/>
        <v>4</v>
      </c>
      <c r="U285">
        <f t="shared" si="121"/>
        <v>2</v>
      </c>
      <c r="V285">
        <f t="shared" si="122"/>
        <v>1</v>
      </c>
      <c r="W285">
        <f t="shared" si="136"/>
        <v>1</v>
      </c>
      <c r="X285">
        <f t="shared" si="131"/>
        <v>1</v>
      </c>
      <c r="Y285">
        <f t="shared" si="123"/>
        <v>4</v>
      </c>
      <c r="Z285">
        <f t="shared" si="124"/>
        <v>3</v>
      </c>
      <c r="AA285">
        <f t="shared" si="125"/>
        <v>2</v>
      </c>
      <c r="AB285">
        <f t="shared" si="133"/>
        <v>2.4384999999999994</v>
      </c>
      <c r="AC285">
        <f t="shared" si="134"/>
        <v>2</v>
      </c>
      <c r="AD285" t="str">
        <f t="shared" si="127"/>
        <v>Moderatly Suitable</v>
      </c>
      <c r="AE285" s="15">
        <f t="shared" si="135"/>
        <v>0.42299999999999999</v>
      </c>
      <c r="AF285" t="str">
        <f t="shared" si="132"/>
        <v>Moderate</v>
      </c>
    </row>
    <row r="286" spans="1:32" x14ac:dyDescent="0.25">
      <c r="A286" t="str">
        <f>INDEX(Aquifer!A:A,MATCH(B286,Aquifer!C:C,0))</f>
        <v>bihar</v>
      </c>
      <c r="B286" s="19" t="s">
        <v>345</v>
      </c>
      <c r="C286" s="13">
        <v>4.95</v>
      </c>
      <c r="D286" s="7">
        <f>INDEX(Aquifer!L:L,MATCH(B286,Aquifer!C:C,0))*100</f>
        <v>150.00089175836914</v>
      </c>
      <c r="E286" s="7">
        <v>91.9</v>
      </c>
      <c r="F286" s="7">
        <v>58.753103320262646</v>
      </c>
      <c r="G286" s="8">
        <v>0</v>
      </c>
      <c r="H286" s="8">
        <f>INDEX(Aquifer!H:H,MATCH(B286,Aquifer!C:C,0))</f>
        <v>37.799999999999997</v>
      </c>
      <c r="I286" s="8">
        <f>INDEX(surface_water_body!E:E,MATCH(B286,surface_water_body!A:A,0))</f>
        <v>1.3844913189055221</v>
      </c>
      <c r="J286" s="8">
        <f>INDEX(Aquifer!J:J,MATCH(B286,Aquifer!C:C,0))*100</f>
        <v>49.119133763764907</v>
      </c>
      <c r="K286" s="7">
        <f>(INDEX(Tariff!D:D,MATCH(Adaptation!A286,Tariff!A:A,0)))*100</f>
        <v>0</v>
      </c>
      <c r="L286" s="1">
        <v>41.660000000000004</v>
      </c>
      <c r="M286" s="8">
        <v>8.9</v>
      </c>
      <c r="N286" s="1">
        <v>93.4</v>
      </c>
      <c r="P286">
        <f t="shared" si="116"/>
        <v>3</v>
      </c>
      <c r="Q286">
        <f t="shared" si="117"/>
        <v>2</v>
      </c>
      <c r="R286">
        <f t="shared" si="118"/>
        <v>4</v>
      </c>
      <c r="S286">
        <f t="shared" si="119"/>
        <v>3</v>
      </c>
      <c r="T286">
        <f t="shared" si="120"/>
        <v>1</v>
      </c>
      <c r="U286">
        <f t="shared" si="121"/>
        <v>1</v>
      </c>
      <c r="V286">
        <f t="shared" si="122"/>
        <v>2</v>
      </c>
      <c r="W286">
        <f t="shared" si="136"/>
        <v>2</v>
      </c>
      <c r="X286">
        <f t="shared" si="131"/>
        <v>4</v>
      </c>
      <c r="Y286">
        <f t="shared" si="123"/>
        <v>2</v>
      </c>
      <c r="Z286">
        <f t="shared" si="124"/>
        <v>2</v>
      </c>
      <c r="AA286">
        <f t="shared" si="125"/>
        <v>4</v>
      </c>
      <c r="AB286">
        <f t="shared" si="133"/>
        <v>2.5142000000000002</v>
      </c>
      <c r="AC286">
        <f t="shared" si="134"/>
        <v>3</v>
      </c>
      <c r="AD286" t="str">
        <f t="shared" si="127"/>
        <v>Highly Suitable</v>
      </c>
      <c r="AE286" s="15">
        <f t="shared" si="135"/>
        <v>0.45200000000000001</v>
      </c>
      <c r="AF286" t="str">
        <f t="shared" si="132"/>
        <v>Moderate</v>
      </c>
    </row>
    <row r="287" spans="1:32" x14ac:dyDescent="0.25">
      <c r="A287" t="str">
        <f>INDEX(Aquifer!A:A,MATCH(B287,Aquifer!C:C,0))</f>
        <v>haryana</v>
      </c>
      <c r="B287" s="19" t="s">
        <v>203</v>
      </c>
      <c r="C287" s="12">
        <v>4.8145863740205002</v>
      </c>
      <c r="D287" s="7">
        <f>INDEX(Aquifer!L:L,MATCH(B287,Aquifer!C:C,0))*100</f>
        <v>202.71018260851901</v>
      </c>
      <c r="E287" s="7">
        <v>100</v>
      </c>
      <c r="F287" s="7">
        <v>80.037939588501388</v>
      </c>
      <c r="G287" s="8">
        <v>94</v>
      </c>
      <c r="H287" s="8">
        <f>INDEX(Aquifer!H:H,MATCH(B287,Aquifer!C:C,0))</f>
        <v>193.81</v>
      </c>
      <c r="I287" s="8">
        <f>INDEX(surface_water_body!E:E,MATCH(B287,surface_water_body!A:A,0))</f>
        <v>4.0997963628248868E-2</v>
      </c>
      <c r="J287" s="8">
        <f>INDEX(Aquifer!J:J,MATCH(B287,Aquifer!C:C,0))*100</f>
        <v>84.689752455660496</v>
      </c>
      <c r="K287" s="7">
        <f>(INDEX(Tariff!D:D,MATCH(Adaptation!A287,Tariff!A:A,0)))*100</f>
        <v>195</v>
      </c>
      <c r="L287" s="1">
        <v>61.47</v>
      </c>
      <c r="M287" s="8">
        <v>24.6</v>
      </c>
      <c r="N287" s="1">
        <v>67.08</v>
      </c>
      <c r="P287">
        <f t="shared" si="116"/>
        <v>3</v>
      </c>
      <c r="Q287">
        <f t="shared" si="117"/>
        <v>3</v>
      </c>
      <c r="R287">
        <f t="shared" si="118"/>
        <v>4</v>
      </c>
      <c r="S287">
        <f t="shared" si="119"/>
        <v>4</v>
      </c>
      <c r="T287">
        <f t="shared" si="120"/>
        <v>4</v>
      </c>
      <c r="U287">
        <f t="shared" si="121"/>
        <v>4</v>
      </c>
      <c r="V287">
        <f t="shared" si="122"/>
        <v>4</v>
      </c>
      <c r="W287">
        <f t="shared" si="136"/>
        <v>1</v>
      </c>
      <c r="X287">
        <f t="shared" si="131"/>
        <v>2</v>
      </c>
      <c r="Y287">
        <f t="shared" si="123"/>
        <v>3</v>
      </c>
      <c r="Z287">
        <f t="shared" si="124"/>
        <v>4</v>
      </c>
      <c r="AA287">
        <f t="shared" si="125"/>
        <v>3</v>
      </c>
      <c r="AB287">
        <f t="shared" si="133"/>
        <v>3.2790999999999997</v>
      </c>
      <c r="AC287">
        <f t="shared" si="134"/>
        <v>3</v>
      </c>
      <c r="AD287" t="str">
        <f t="shared" si="127"/>
        <v>Highly Suitable</v>
      </c>
      <c r="AE287" s="15">
        <f t="shared" si="135"/>
        <v>0.98</v>
      </c>
      <c r="AF287" t="str">
        <f t="shared" si="132"/>
        <v>Very High</v>
      </c>
    </row>
    <row r="288" spans="1:32" x14ac:dyDescent="0.25">
      <c r="A288" t="str">
        <f>INDEX(Aquifer!A:A,MATCH(B288,Aquifer!C:C,0))</f>
        <v>odisha</v>
      </c>
      <c r="B288" s="19" t="s">
        <v>31</v>
      </c>
      <c r="C288" s="12">
        <v>5.1067959853372997</v>
      </c>
      <c r="D288" s="7">
        <f>INDEX(Aquifer!L:L,MATCH(B288,Aquifer!C:C,0))*100</f>
        <v>121.30824358599546</v>
      </c>
      <c r="E288" s="7">
        <v>39</v>
      </c>
      <c r="F288" s="7">
        <v>44.403592181722132</v>
      </c>
      <c r="G288" s="8">
        <v>18</v>
      </c>
      <c r="H288" s="8">
        <f>INDEX(Aquifer!H:H,MATCH(B288,Aquifer!C:C,0))</f>
        <v>41.81</v>
      </c>
      <c r="I288" s="8">
        <f>INDEX(surface_water_body!E:E,MATCH(B288,surface_water_body!A:A,0))</f>
        <v>125.88599902021728</v>
      </c>
      <c r="J288" s="8">
        <f>INDEX(Aquifer!J:J,MATCH(B288,Aquifer!C:C,0))*100</f>
        <v>43.416541023226458</v>
      </c>
      <c r="K288" s="7">
        <f>(INDEX(Tariff!D:D,MATCH(Adaptation!A288,Tariff!A:A,0)))*100</f>
        <v>0</v>
      </c>
      <c r="L288" s="1">
        <v>6.29</v>
      </c>
      <c r="M288" s="8">
        <v>4.18</v>
      </c>
      <c r="N288" s="1">
        <v>86.86</v>
      </c>
      <c r="P288">
        <f t="shared" si="116"/>
        <v>3</v>
      </c>
      <c r="Q288">
        <f t="shared" si="117"/>
        <v>1</v>
      </c>
      <c r="R288">
        <f t="shared" si="118"/>
        <v>2</v>
      </c>
      <c r="S288">
        <f t="shared" si="119"/>
        <v>2</v>
      </c>
      <c r="T288">
        <f t="shared" si="120"/>
        <v>1</v>
      </c>
      <c r="U288">
        <f t="shared" si="121"/>
        <v>1</v>
      </c>
      <c r="V288">
        <f t="shared" si="122"/>
        <v>2</v>
      </c>
      <c r="W288">
        <f t="shared" si="136"/>
        <v>4</v>
      </c>
      <c r="X288">
        <f t="shared" si="131"/>
        <v>4</v>
      </c>
      <c r="Y288">
        <f t="shared" si="123"/>
        <v>1</v>
      </c>
      <c r="Z288">
        <f t="shared" si="124"/>
        <v>1</v>
      </c>
      <c r="AA288">
        <f t="shared" si="125"/>
        <v>4</v>
      </c>
      <c r="AB288">
        <f t="shared" si="133"/>
        <v>2.1734</v>
      </c>
      <c r="AC288">
        <f t="shared" si="134"/>
        <v>2</v>
      </c>
      <c r="AD288" t="str">
        <f t="shared" si="127"/>
        <v>Moderatly Suitable</v>
      </c>
      <c r="AE288" s="15">
        <f t="shared" si="135"/>
        <v>0.26200000000000001</v>
      </c>
      <c r="AF288" t="str">
        <f t="shared" si="132"/>
        <v>Low</v>
      </c>
    </row>
    <row r="289" spans="1:32" x14ac:dyDescent="0.25">
      <c r="A289" t="str">
        <f>INDEX(Aquifer!A:A,MATCH(B289,Aquifer!C:C,0))</f>
        <v>assam</v>
      </c>
      <c r="B289" s="19" t="s">
        <v>313</v>
      </c>
      <c r="C289" s="12">
        <v>4.4168864332815003</v>
      </c>
      <c r="D289" s="7">
        <f>INDEX(Aquifer!L:L,MATCH(B289,Aquifer!C:C,0))*100</f>
        <v>181.12038093738931</v>
      </c>
      <c r="E289" s="7">
        <v>9.1999999999999993</v>
      </c>
      <c r="F289" s="7">
        <v>37.661624786533295</v>
      </c>
      <c r="G289" s="8">
        <v>3</v>
      </c>
      <c r="H289" s="8">
        <f>INDEX(Aquifer!H:H,MATCH(B289,Aquifer!C:C,0))</f>
        <v>31.25</v>
      </c>
      <c r="I289" s="8">
        <f>INDEX(surface_water_body!E:E,MATCH(B289,surface_water_body!A:A,0))</f>
        <v>0.29747167105339128</v>
      </c>
      <c r="J289" s="8">
        <f>INDEX(Aquifer!J:J,MATCH(B289,Aquifer!C:C,0))*100</f>
        <v>31.878312686216088</v>
      </c>
      <c r="K289" s="7">
        <f>(INDEX(Tariff!D:D,MATCH(Adaptation!A289,Tariff!A:A,0)))*100</f>
        <v>150</v>
      </c>
      <c r="L289" s="1">
        <v>41.05</v>
      </c>
      <c r="M289" s="8">
        <v>3.3</v>
      </c>
      <c r="N289" s="1">
        <v>87.640000000000015</v>
      </c>
      <c r="P289">
        <f t="shared" si="116"/>
        <v>2</v>
      </c>
      <c r="Q289">
        <f t="shared" si="117"/>
        <v>3</v>
      </c>
      <c r="R289">
        <f t="shared" si="118"/>
        <v>1</v>
      </c>
      <c r="S289">
        <f t="shared" si="119"/>
        <v>2</v>
      </c>
      <c r="T289">
        <f t="shared" si="120"/>
        <v>1</v>
      </c>
      <c r="U289">
        <f t="shared" si="121"/>
        <v>1</v>
      </c>
      <c r="V289">
        <f t="shared" si="122"/>
        <v>2</v>
      </c>
      <c r="W289">
        <f t="shared" si="136"/>
        <v>1</v>
      </c>
      <c r="X289">
        <f t="shared" si="131"/>
        <v>2</v>
      </c>
      <c r="Y289">
        <f t="shared" si="123"/>
        <v>2</v>
      </c>
      <c r="Z289">
        <f t="shared" si="124"/>
        <v>1</v>
      </c>
      <c r="AA289">
        <f t="shared" si="125"/>
        <v>4</v>
      </c>
      <c r="AB289">
        <f t="shared" si="133"/>
        <v>1.8402000000000003</v>
      </c>
      <c r="AC289">
        <f t="shared" si="134"/>
        <v>2</v>
      </c>
      <c r="AD289" t="str">
        <f t="shared" si="127"/>
        <v>Moderatly Suitable</v>
      </c>
      <c r="AE289" s="15">
        <f t="shared" si="135"/>
        <v>0.13</v>
      </c>
      <c r="AF289" t="str">
        <f t="shared" si="132"/>
        <v>Very Low</v>
      </c>
    </row>
    <row r="290" spans="1:32" x14ac:dyDescent="0.25">
      <c r="A290" t="str">
        <f>INDEX(Aquifer!A:A,MATCH(B290,Aquifer!C:C,0))</f>
        <v>assam</v>
      </c>
      <c r="B290" s="19" t="s">
        <v>381</v>
      </c>
      <c r="C290" s="13">
        <v>4.41</v>
      </c>
      <c r="D290" s="7">
        <f>INDEX(Aquifer!L:L,MATCH(B290,Aquifer!C:C,0))*100</f>
        <v>112.51142595978064</v>
      </c>
      <c r="E290" s="7">
        <v>3.4</v>
      </c>
      <c r="F290" s="7">
        <v>33.741071930712558</v>
      </c>
      <c r="G290" s="8">
        <v>7.0000000000000009</v>
      </c>
      <c r="H290" s="8">
        <f>INDEX(Aquifer!H:H,MATCH(B290,Aquifer!C:C,0))</f>
        <v>77.72</v>
      </c>
      <c r="I290" s="8">
        <f>INDEX(surface_water_body!E:E,MATCH(B290,surface_water_body!A:A,0))</f>
        <v>0.20372804836720973</v>
      </c>
      <c r="J290" s="8">
        <f>INDEX(Aquifer!J:J,MATCH(B290,Aquifer!C:C,0))*100</f>
        <v>30.12736660929432</v>
      </c>
      <c r="K290" s="7">
        <f>(INDEX(Tariff!D:D,MATCH(Adaptation!A290,Tariff!A:A,0)))*100</f>
        <v>235</v>
      </c>
      <c r="L290" s="1">
        <v>50.61</v>
      </c>
      <c r="M290" s="8">
        <v>2.9</v>
      </c>
      <c r="N290" s="1">
        <v>89.65</v>
      </c>
      <c r="P290">
        <f t="shared" si="116"/>
        <v>2</v>
      </c>
      <c r="Q290">
        <f t="shared" si="117"/>
        <v>1</v>
      </c>
      <c r="R290">
        <f t="shared" si="118"/>
        <v>1</v>
      </c>
      <c r="S290">
        <f t="shared" si="119"/>
        <v>2</v>
      </c>
      <c r="T290">
        <f t="shared" si="120"/>
        <v>1</v>
      </c>
      <c r="U290">
        <f t="shared" si="121"/>
        <v>3</v>
      </c>
      <c r="V290">
        <f t="shared" si="122"/>
        <v>2</v>
      </c>
      <c r="W290">
        <f t="shared" si="136"/>
        <v>1</v>
      </c>
      <c r="X290">
        <f t="shared" si="131"/>
        <v>2</v>
      </c>
      <c r="Y290">
        <f t="shared" si="123"/>
        <v>3</v>
      </c>
      <c r="Z290">
        <f t="shared" si="124"/>
        <v>1</v>
      </c>
      <c r="AA290">
        <f t="shared" si="125"/>
        <v>4</v>
      </c>
      <c r="AB290">
        <f t="shared" si="133"/>
        <v>1.9235000000000002</v>
      </c>
      <c r="AC290">
        <f t="shared" si="134"/>
        <v>2</v>
      </c>
      <c r="AD290" t="str">
        <f t="shared" si="127"/>
        <v>Moderatly Suitable</v>
      </c>
      <c r="AE290" s="15">
        <f t="shared" si="135"/>
        <v>0.159</v>
      </c>
      <c r="AF290" t="str">
        <f t="shared" si="132"/>
        <v>Very Low</v>
      </c>
    </row>
    <row r="291" spans="1:32" x14ac:dyDescent="0.25">
      <c r="A291" t="str">
        <f>INDEX(Aquifer!A:A,MATCH(B291,Aquifer!C:C,0))</f>
        <v>tamil nadu</v>
      </c>
      <c r="B291" s="19" t="s">
        <v>570</v>
      </c>
      <c r="C291" s="13">
        <v>5.3</v>
      </c>
      <c r="D291" s="7">
        <f>INDEX(Aquifer!L:L,MATCH(B291,Aquifer!C:C,0))*100</f>
        <v>150.69655521783181</v>
      </c>
      <c r="E291" s="7">
        <v>95.8</v>
      </c>
      <c r="F291" s="7">
        <v>58.971655060817085</v>
      </c>
      <c r="G291" s="8">
        <v>95</v>
      </c>
      <c r="H291" s="8">
        <f>INDEX(Aquifer!H:H,MATCH(B291,Aquifer!C:C,0))</f>
        <v>50.55</v>
      </c>
      <c r="I291" s="8">
        <f>INDEX(surface_water_body!E:E,MATCH(B291,surface_water_body!A:A,0))</f>
        <v>56.913155844997561</v>
      </c>
      <c r="J291" s="8">
        <f>INDEX(Aquifer!J:J,MATCH(B291,Aquifer!C:C,0))*100</f>
        <v>23.158277559112854</v>
      </c>
      <c r="K291" s="7">
        <f>(INDEX(Tariff!D:D,MATCH(Adaptation!A291,Tariff!A:A,0)))*100</f>
        <v>0</v>
      </c>
      <c r="L291" s="1">
        <v>42.68</v>
      </c>
      <c r="M291" s="8">
        <v>4.71</v>
      </c>
      <c r="N291" s="1">
        <v>94.398331420000005</v>
      </c>
      <c r="P291">
        <f t="shared" si="116"/>
        <v>4</v>
      </c>
      <c r="Q291">
        <f t="shared" si="117"/>
        <v>2</v>
      </c>
      <c r="R291">
        <f t="shared" si="118"/>
        <v>4</v>
      </c>
      <c r="S291">
        <f t="shared" si="119"/>
        <v>3</v>
      </c>
      <c r="T291">
        <f t="shared" si="120"/>
        <v>4</v>
      </c>
      <c r="U291">
        <f t="shared" si="121"/>
        <v>2</v>
      </c>
      <c r="V291">
        <f t="shared" si="122"/>
        <v>1</v>
      </c>
      <c r="W291">
        <f t="shared" si="136"/>
        <v>4</v>
      </c>
      <c r="X291">
        <f t="shared" si="131"/>
        <v>4</v>
      </c>
      <c r="Y291">
        <f t="shared" si="123"/>
        <v>2</v>
      </c>
      <c r="Z291">
        <f t="shared" si="124"/>
        <v>1</v>
      </c>
      <c r="AA291">
        <f t="shared" si="125"/>
        <v>4</v>
      </c>
      <c r="AB291">
        <f t="shared" si="133"/>
        <v>2.9230999999999998</v>
      </c>
      <c r="AC291">
        <f t="shared" si="134"/>
        <v>3</v>
      </c>
      <c r="AD291" t="str">
        <f t="shared" si="127"/>
        <v>Highly Suitable</v>
      </c>
      <c r="AE291" s="15">
        <f t="shared" si="135"/>
        <v>0.76300000000000001</v>
      </c>
      <c r="AF291" t="str">
        <f t="shared" si="132"/>
        <v>High</v>
      </c>
    </row>
    <row r="292" spans="1:32" x14ac:dyDescent="0.25">
      <c r="A292" t="str">
        <f>INDEX(Aquifer!A:A,MATCH(B292,Aquifer!C:C,0))</f>
        <v>odisha</v>
      </c>
      <c r="B292" s="19" t="s">
        <v>516</v>
      </c>
      <c r="C292" s="13">
        <v>5.05</v>
      </c>
      <c r="D292" s="7">
        <f>INDEX(Aquifer!L:L,MATCH(B292,Aquifer!C:C,0))*100</f>
        <v>102.01682859125607</v>
      </c>
      <c r="E292" s="7">
        <v>5.4</v>
      </c>
      <c r="F292" s="7">
        <v>30.549291804664929</v>
      </c>
      <c r="G292" s="8">
        <v>77</v>
      </c>
      <c r="H292" s="8">
        <f>INDEX(Aquifer!H:H,MATCH(B292,Aquifer!C:C,0))</f>
        <v>30.23</v>
      </c>
      <c r="I292" s="8">
        <f>INDEX(surface_water_body!E:E,MATCH(B292,surface_water_body!A:A,0))</f>
        <v>3.7624702603604233E-3</v>
      </c>
      <c r="J292" s="8">
        <f>INDEX(Aquifer!J:J,MATCH(B292,Aquifer!C:C,0))*100</f>
        <v>10.475048159052085</v>
      </c>
      <c r="K292" s="7">
        <f>(INDEX(Tariff!D:D,MATCH(Adaptation!A292,Tariff!A:A,0)))*100</f>
        <v>195</v>
      </c>
      <c r="L292" s="1">
        <v>14.57</v>
      </c>
      <c r="M292" s="8">
        <v>7.49</v>
      </c>
      <c r="N292" s="1">
        <v>95.35</v>
      </c>
      <c r="P292">
        <f t="shared" si="116"/>
        <v>3</v>
      </c>
      <c r="Q292">
        <f t="shared" si="117"/>
        <v>1</v>
      </c>
      <c r="R292">
        <f t="shared" si="118"/>
        <v>1</v>
      </c>
      <c r="S292">
        <f t="shared" si="119"/>
        <v>2</v>
      </c>
      <c r="T292">
        <f t="shared" si="120"/>
        <v>4</v>
      </c>
      <c r="U292">
        <f t="shared" si="121"/>
        <v>1</v>
      </c>
      <c r="V292">
        <f t="shared" si="122"/>
        <v>1</v>
      </c>
      <c r="W292">
        <f t="shared" si="136"/>
        <v>1</v>
      </c>
      <c r="X292">
        <f t="shared" si="131"/>
        <v>2</v>
      </c>
      <c r="Y292">
        <f t="shared" si="123"/>
        <v>1</v>
      </c>
      <c r="Z292">
        <f t="shared" si="124"/>
        <v>2</v>
      </c>
      <c r="AA292">
        <f t="shared" si="125"/>
        <v>4</v>
      </c>
      <c r="AB292">
        <f t="shared" si="133"/>
        <v>1.9310999999999998</v>
      </c>
      <c r="AC292">
        <f t="shared" si="134"/>
        <v>2</v>
      </c>
      <c r="AD292" t="str">
        <f t="shared" si="127"/>
        <v>Moderatly Suitable</v>
      </c>
      <c r="AE292" s="15">
        <f t="shared" si="135"/>
        <v>0.16400000000000001</v>
      </c>
      <c r="AF292" t="str">
        <f t="shared" si="132"/>
        <v>Very Low</v>
      </c>
    </row>
    <row r="293" spans="1:32" x14ac:dyDescent="0.25">
      <c r="A293" t="str">
        <f>INDEX(Aquifer!A:A,MATCH(B293,Aquifer!C:C,0))</f>
        <v>himachal pradesh</v>
      </c>
      <c r="B293" s="19" t="s">
        <v>517</v>
      </c>
      <c r="C293" s="12">
        <v>4.5439604351491996</v>
      </c>
      <c r="D293" s="7">
        <f>INDEX(Aquifer!L:L,MATCH(B293,Aquifer!C:C,0))*100</f>
        <v>191.23276434514275</v>
      </c>
      <c r="E293" s="7">
        <v>34.799999999999997</v>
      </c>
      <c r="F293" s="7">
        <v>32.145790554414788</v>
      </c>
      <c r="G293" s="8">
        <v>69</v>
      </c>
      <c r="H293" s="8">
        <f>INDEX(Aquifer!H:H,MATCH(B293,Aquifer!C:C,0))</f>
        <v>23.26920419</v>
      </c>
      <c r="I293" s="8">
        <f>INDEX(surface_water_body!E:E,MATCH(B293,surface_water_body!A:A,0))</f>
        <v>4.9956776821109307E-2</v>
      </c>
      <c r="J293" s="8">
        <f>INDEX(Aquifer!J:J,MATCH(B293,Aquifer!C:C,0))*100</f>
        <v>17.726738459461192</v>
      </c>
      <c r="K293" s="7">
        <f>(INDEX(Tariff!D:D,MATCH(Adaptation!A293,Tariff!A:A,0)))*100</f>
        <v>0</v>
      </c>
      <c r="L293" s="1">
        <v>27.04</v>
      </c>
      <c r="M293" s="8">
        <v>4.8</v>
      </c>
      <c r="N293" s="1">
        <v>90.75</v>
      </c>
      <c r="P293">
        <f t="shared" si="116"/>
        <v>3</v>
      </c>
      <c r="Q293">
        <f t="shared" si="117"/>
        <v>3</v>
      </c>
      <c r="R293">
        <f t="shared" si="118"/>
        <v>2</v>
      </c>
      <c r="S293">
        <f t="shared" si="119"/>
        <v>2</v>
      </c>
      <c r="T293">
        <f t="shared" si="120"/>
        <v>3</v>
      </c>
      <c r="U293">
        <f t="shared" si="121"/>
        <v>1</v>
      </c>
      <c r="V293">
        <f t="shared" si="122"/>
        <v>1</v>
      </c>
      <c r="W293">
        <f t="shared" si="136"/>
        <v>1</v>
      </c>
      <c r="X293">
        <f t="shared" si="131"/>
        <v>4</v>
      </c>
      <c r="Y293">
        <f t="shared" si="123"/>
        <v>2</v>
      </c>
      <c r="Z293">
        <f t="shared" si="124"/>
        <v>1</v>
      </c>
      <c r="AA293">
        <f t="shared" si="125"/>
        <v>4</v>
      </c>
      <c r="AB293">
        <f t="shared" si="133"/>
        <v>2.2566999999999999</v>
      </c>
      <c r="AC293">
        <f t="shared" si="134"/>
        <v>2</v>
      </c>
      <c r="AD293" t="str">
        <f t="shared" si="127"/>
        <v>Moderatly Suitable</v>
      </c>
      <c r="AE293" s="15">
        <f t="shared" si="135"/>
        <v>0.28199999999999997</v>
      </c>
      <c r="AF293" t="str">
        <f t="shared" si="132"/>
        <v>Low</v>
      </c>
    </row>
    <row r="294" spans="1:32" x14ac:dyDescent="0.25">
      <c r="A294" t="str">
        <f>INDEX(Aquifer!A:A,MATCH(B294,Aquifer!C:C,0))</f>
        <v>uttar pradesh</v>
      </c>
      <c r="B294" s="19" t="s">
        <v>619</v>
      </c>
      <c r="C294" s="13">
        <v>4.8600000000000003</v>
      </c>
      <c r="D294" s="7">
        <f>INDEX(Aquifer!L:L,MATCH(B294,Aquifer!C:C,0))*100</f>
        <v>188.23463620992521</v>
      </c>
      <c r="E294" s="7">
        <v>92.8</v>
      </c>
      <c r="F294" s="7">
        <v>71.989542085490925</v>
      </c>
      <c r="G294" s="8">
        <v>3</v>
      </c>
      <c r="H294" s="8">
        <f>INDEX(Aquifer!H:H,MATCH(B294,Aquifer!C:C,0))</f>
        <v>75.12</v>
      </c>
      <c r="I294" s="8">
        <f>INDEX(surface_water_body!E:E,MATCH(B294,surface_water_body!A:A,0))</f>
        <v>0.26071667457367492</v>
      </c>
      <c r="J294" s="8">
        <f>INDEX(Aquifer!J:J,MATCH(B294,Aquifer!C:C,0))*100</f>
        <v>72.735233738329825</v>
      </c>
      <c r="K294" s="7">
        <f>(INDEX(Tariff!D:D,MATCH(Adaptation!A294,Tariff!A:A,0)))*100</f>
        <v>195</v>
      </c>
      <c r="L294" s="1">
        <v>87.53</v>
      </c>
      <c r="M294" s="8">
        <v>10.3</v>
      </c>
      <c r="N294" s="1">
        <v>95.808913600000011</v>
      </c>
      <c r="P294">
        <f t="shared" si="116"/>
        <v>3</v>
      </c>
      <c r="Q294">
        <f t="shared" si="117"/>
        <v>3</v>
      </c>
      <c r="R294">
        <f t="shared" si="118"/>
        <v>4</v>
      </c>
      <c r="S294">
        <f t="shared" si="119"/>
        <v>4</v>
      </c>
      <c r="T294">
        <f t="shared" si="120"/>
        <v>1</v>
      </c>
      <c r="U294">
        <f t="shared" si="121"/>
        <v>3</v>
      </c>
      <c r="V294">
        <f t="shared" si="122"/>
        <v>3</v>
      </c>
      <c r="W294">
        <f t="shared" si="136"/>
        <v>1</v>
      </c>
      <c r="X294">
        <f t="shared" si="131"/>
        <v>2</v>
      </c>
      <c r="Y294">
        <f t="shared" si="123"/>
        <v>4</v>
      </c>
      <c r="Z294">
        <f t="shared" si="124"/>
        <v>3</v>
      </c>
      <c r="AA294">
        <f t="shared" si="125"/>
        <v>4</v>
      </c>
      <c r="AB294">
        <f t="shared" si="133"/>
        <v>2.9382999999999999</v>
      </c>
      <c r="AC294">
        <f t="shared" si="134"/>
        <v>3</v>
      </c>
      <c r="AD294" t="str">
        <f t="shared" si="127"/>
        <v>Highly Suitable</v>
      </c>
      <c r="AE294" s="15">
        <f t="shared" si="135"/>
        <v>0.80500000000000005</v>
      </c>
      <c r="AF294" t="str">
        <f t="shared" si="132"/>
        <v>Very High</v>
      </c>
    </row>
    <row r="295" spans="1:32" x14ac:dyDescent="0.25">
      <c r="A295" t="str">
        <f>INDEX(Aquifer!A:A,MATCH(B295,Aquifer!C:C,0))</f>
        <v>tamil nadu</v>
      </c>
      <c r="B295" s="19" t="s">
        <v>518</v>
      </c>
      <c r="C295" s="12">
        <v>5.2569699395344998</v>
      </c>
      <c r="D295" s="7">
        <f>INDEX(Aquifer!L:L,MATCH(B295,Aquifer!C:C,0))*100</f>
        <v>108.68791656972367</v>
      </c>
      <c r="E295" s="7">
        <v>37.200000000000003</v>
      </c>
      <c r="F295" s="7">
        <v>52.256374747870069</v>
      </c>
      <c r="G295" s="8">
        <v>94</v>
      </c>
      <c r="H295" s="8">
        <f>INDEX(Aquifer!H:H,MATCH(B295,Aquifer!C:C,0))</f>
        <v>15.55</v>
      </c>
      <c r="I295" s="8">
        <f>INDEX(surface_water_body!E:E,MATCH(B295,surface_water_body!A:A,0))</f>
        <v>264.49705890263289</v>
      </c>
      <c r="J295" s="8">
        <f>INDEX(Aquifer!J:J,MATCH(B295,Aquifer!C:C,0))*100</f>
        <v>43.700358851674643</v>
      </c>
      <c r="K295" s="7">
        <f>(INDEX(Tariff!D:D,MATCH(Adaptation!A295,Tariff!A:A,0)))*100</f>
        <v>235</v>
      </c>
      <c r="L295" s="1">
        <v>9.19</v>
      </c>
      <c r="M295" s="8">
        <v>6.01</v>
      </c>
      <c r="N295" s="1">
        <v>99.461561806000006</v>
      </c>
      <c r="P295">
        <f t="shared" si="116"/>
        <v>4</v>
      </c>
      <c r="Q295">
        <f t="shared" si="117"/>
        <v>1</v>
      </c>
      <c r="R295">
        <f t="shared" si="118"/>
        <v>2</v>
      </c>
      <c r="S295">
        <f t="shared" si="119"/>
        <v>3</v>
      </c>
      <c r="T295">
        <f t="shared" si="120"/>
        <v>4</v>
      </c>
      <c r="U295">
        <f t="shared" si="121"/>
        <v>1</v>
      </c>
      <c r="V295">
        <f t="shared" si="122"/>
        <v>2</v>
      </c>
      <c r="W295">
        <f t="shared" si="136"/>
        <v>4</v>
      </c>
      <c r="X295">
        <f t="shared" si="131"/>
        <v>2</v>
      </c>
      <c r="Y295">
        <f t="shared" si="123"/>
        <v>1</v>
      </c>
      <c r="Z295">
        <f t="shared" si="124"/>
        <v>2</v>
      </c>
      <c r="AA295">
        <f t="shared" si="125"/>
        <v>4</v>
      </c>
      <c r="AB295">
        <f t="shared" si="133"/>
        <v>2.5142000000000002</v>
      </c>
      <c r="AC295">
        <f t="shared" si="134"/>
        <v>3</v>
      </c>
      <c r="AD295" t="str">
        <f t="shared" si="127"/>
        <v>Highly Suitable</v>
      </c>
      <c r="AE295" s="15">
        <f t="shared" si="135"/>
        <v>0.45200000000000001</v>
      </c>
      <c r="AF295" t="str">
        <f t="shared" si="132"/>
        <v>Moderate</v>
      </c>
    </row>
    <row r="296" spans="1:32" x14ac:dyDescent="0.25">
      <c r="A296" t="str">
        <f>INDEX(Aquifer!A:A,MATCH(B296,Aquifer!C:C,0))</f>
        <v>kerala</v>
      </c>
      <c r="B296" s="19" t="s">
        <v>449</v>
      </c>
      <c r="C296" s="12">
        <v>5.0965133991659002</v>
      </c>
      <c r="D296" s="7">
        <f>INDEX(Aquifer!L:L,MATCH(B296,Aquifer!C:C,0))*100</f>
        <v>115.14747470402908</v>
      </c>
      <c r="E296" s="7">
        <v>8.8000000000000007</v>
      </c>
      <c r="F296" s="7">
        <v>39.678899082568805</v>
      </c>
      <c r="G296" s="8">
        <v>98</v>
      </c>
      <c r="H296" s="8">
        <f>INDEX(Aquifer!H:H,MATCH(B296,Aquifer!C:C,0))</f>
        <v>49.75</v>
      </c>
      <c r="I296" s="8">
        <f>INDEX(surface_water_body!E:E,MATCH(B296,surface_water_body!A:A,0))</f>
        <v>0.34090791338008658</v>
      </c>
      <c r="J296" s="8">
        <f>INDEX(Aquifer!J:J,MATCH(B296,Aquifer!C:C,0))*100</f>
        <v>62.601981744258062</v>
      </c>
      <c r="K296" s="7">
        <f>(INDEX(Tariff!D:D,MATCH(Adaptation!A296,Tariff!A:A,0)))*100</f>
        <v>465.00000000000006</v>
      </c>
      <c r="L296" s="1">
        <v>53.86</v>
      </c>
      <c r="M296" s="8">
        <v>7.8</v>
      </c>
      <c r="N296" s="1">
        <v>99.14</v>
      </c>
      <c r="P296">
        <f t="shared" si="116"/>
        <v>3</v>
      </c>
      <c r="Q296">
        <f t="shared" si="117"/>
        <v>1</v>
      </c>
      <c r="R296">
        <f t="shared" si="118"/>
        <v>1</v>
      </c>
      <c r="S296">
        <f t="shared" si="119"/>
        <v>2</v>
      </c>
      <c r="T296">
        <f t="shared" si="120"/>
        <v>4</v>
      </c>
      <c r="U296">
        <f t="shared" si="121"/>
        <v>1</v>
      </c>
      <c r="V296">
        <f t="shared" si="122"/>
        <v>3</v>
      </c>
      <c r="W296">
        <f t="shared" si="136"/>
        <v>1</v>
      </c>
      <c r="X296">
        <f t="shared" si="131"/>
        <v>1</v>
      </c>
      <c r="Y296">
        <f t="shared" si="123"/>
        <v>3</v>
      </c>
      <c r="Z296">
        <f t="shared" si="124"/>
        <v>2</v>
      </c>
      <c r="AA296">
        <f t="shared" si="125"/>
        <v>4</v>
      </c>
      <c r="AB296">
        <f t="shared" si="133"/>
        <v>2.181</v>
      </c>
      <c r="AC296">
        <f t="shared" si="134"/>
        <v>2</v>
      </c>
      <c r="AD296" t="str">
        <f t="shared" si="127"/>
        <v>Moderatly Suitable</v>
      </c>
      <c r="AE296" s="15">
        <f t="shared" si="135"/>
        <v>0.27100000000000002</v>
      </c>
      <c r="AF296" t="str">
        <f t="shared" si="132"/>
        <v>Low</v>
      </c>
    </row>
    <row r="297" spans="1:32" x14ac:dyDescent="0.25">
      <c r="A297" t="str">
        <f>INDEX(Aquifer!A:A,MATCH(B297,Aquifer!C:C,0))</f>
        <v>uttar pradesh</v>
      </c>
      <c r="B297" s="19" t="s">
        <v>481</v>
      </c>
      <c r="C297" s="12">
        <v>4.9258993822743999</v>
      </c>
      <c r="D297" s="7">
        <f>INDEX(Aquifer!L:L,MATCH(B297,Aquifer!C:C,0))*100</f>
        <v>147.5828778623227</v>
      </c>
      <c r="E297" s="7">
        <v>72.099999999999994</v>
      </c>
      <c r="F297" s="7">
        <v>77.149618045731629</v>
      </c>
      <c r="G297" s="8">
        <v>14.000000000000002</v>
      </c>
      <c r="H297" s="8">
        <f>INDEX(Aquifer!H:H,MATCH(B297,Aquifer!C:C,0))</f>
        <v>74.12</v>
      </c>
      <c r="I297" s="8">
        <f>INDEX(surface_water_body!E:E,MATCH(B297,surface_water_body!A:A,0))</f>
        <v>0.44841506344670112</v>
      </c>
      <c r="J297" s="8">
        <f>INDEX(Aquifer!J:J,MATCH(B297,Aquifer!C:C,0))*100</f>
        <v>71.096944606710181</v>
      </c>
      <c r="K297" s="7">
        <f>(INDEX(Tariff!D:D,MATCH(Adaptation!A297,Tariff!A:A,0)))*100</f>
        <v>0</v>
      </c>
      <c r="L297" s="1">
        <v>62.99</v>
      </c>
      <c r="M297" s="8">
        <v>15.2</v>
      </c>
      <c r="N297" s="1">
        <v>92.317122179999998</v>
      </c>
      <c r="P297">
        <f t="shared" ref="P297:P360" si="137">IF(C297&lt;3.75,1,IF(C297&lt;4.5,2,IF(C297&lt;5.25,3,4)))</f>
        <v>3</v>
      </c>
      <c r="Q297">
        <f t="shared" ref="Q297:Q360" si="138">IF(D297&lt;140,1,IF(D297&lt;180,2,IF(D297&lt;220,3,4)))</f>
        <v>2</v>
      </c>
      <c r="R297">
        <f t="shared" ref="R297:R360" si="139">IF(E297&lt;25,1,IF(E297&lt;50,2,IF(E297&lt;75,3,4)))</f>
        <v>3</v>
      </c>
      <c r="S297">
        <f t="shared" ref="S297:S360" si="140">IF(F297&lt;28.5,1,IF(F297&lt;48,2,IF(F297&lt;67.5,3,4)))</f>
        <v>4</v>
      </c>
      <c r="T297">
        <f t="shared" ref="T297:T360" si="141">IF(G297&lt;25,1,IF(G297&lt;50,2,IF(G297&lt;75,3,4)))</f>
        <v>1</v>
      </c>
      <c r="U297">
        <f t="shared" ref="U297:U360" si="142">IF(H297&lt;50,1,IF(H297&lt;70,2,IF(H297&lt;100,3,4)))</f>
        <v>3</v>
      </c>
      <c r="V297">
        <f t="shared" ref="V297:V360" si="143">IF(J297&lt;25,1,IF(J297&lt;50,2,IF(J297&lt;75,3,4)))</f>
        <v>3</v>
      </c>
      <c r="W297">
        <f t="shared" si="136"/>
        <v>1</v>
      </c>
      <c r="X297">
        <f t="shared" si="131"/>
        <v>4</v>
      </c>
      <c r="Y297">
        <f t="shared" ref="Y297:Y360" si="144">IF(L297&lt;25,1,IF(L297&lt;50,2,IF(L297&lt;75,3,4)))</f>
        <v>3</v>
      </c>
      <c r="Z297">
        <f t="shared" ref="Z297:Z360" si="145">IF(M297&lt;5,1,IF(M297&lt;10,2,IF(M297&lt;20,3,4)))</f>
        <v>3</v>
      </c>
      <c r="AA297">
        <f t="shared" ref="AA297:AA360" si="146">IF(N297&lt;35,1,IF(N297&lt;60,2,IF(N297&lt;80,3,4)))</f>
        <v>4</v>
      </c>
      <c r="AB297">
        <f t="shared" si="133"/>
        <v>2.855</v>
      </c>
      <c r="AC297">
        <f t="shared" si="134"/>
        <v>3</v>
      </c>
      <c r="AD297" t="str">
        <f t="shared" ref="AD297:AD360" si="147">IF(AC297=1,"Less Suitable",IF(AC297=2,"Moderatly Suitable",IF(AC297=3,"Highly Suitable","Very Highly Suitable")))</f>
        <v>Highly Suitable</v>
      </c>
      <c r="AE297" s="15">
        <f t="shared" si="135"/>
        <v>0.751</v>
      </c>
      <c r="AF297" t="str">
        <f t="shared" si="132"/>
        <v>High</v>
      </c>
    </row>
    <row r="298" spans="1:32" x14ac:dyDescent="0.25">
      <c r="A298" t="str">
        <f>INDEX(Aquifer!A:A,MATCH(B298,Aquifer!C:C,0))</f>
        <v>uttar pradesh</v>
      </c>
      <c r="B298" s="19" t="s">
        <v>450</v>
      </c>
      <c r="C298" s="12">
        <v>4.8877532447230001</v>
      </c>
      <c r="D298" s="7">
        <f>INDEX(Aquifer!L:L,MATCH(B298,Aquifer!C:C,0))*100</f>
        <v>175.79000563255724</v>
      </c>
      <c r="E298" s="7">
        <v>68</v>
      </c>
      <c r="F298" s="7">
        <v>77.10228700678563</v>
      </c>
      <c r="G298" s="8">
        <v>33</v>
      </c>
      <c r="H298" s="8">
        <f>INDEX(Aquifer!H:H,MATCH(B298,Aquifer!C:C,0))</f>
        <v>78.16</v>
      </c>
      <c r="I298" s="8">
        <f>INDEX(surface_water_body!E:E,MATCH(B298,surface_water_body!A:A,0))</f>
        <v>0.40398549268368372</v>
      </c>
      <c r="J298" s="8">
        <f>INDEX(Aquifer!J:J,MATCH(B298,Aquifer!C:C,0))*100</f>
        <v>63.043680266555157</v>
      </c>
      <c r="K298" s="7">
        <f>(INDEX(Tariff!D:D,MATCH(Adaptation!A298,Tariff!A:A,0)))*100</f>
        <v>459.99999999999994</v>
      </c>
      <c r="L298" s="1">
        <v>73.040000000000006</v>
      </c>
      <c r="M298" s="8">
        <v>7.7</v>
      </c>
      <c r="N298" s="1">
        <v>92.45879982000001</v>
      </c>
      <c r="P298">
        <f t="shared" si="137"/>
        <v>3</v>
      </c>
      <c r="Q298">
        <f t="shared" si="138"/>
        <v>2</v>
      </c>
      <c r="R298">
        <f t="shared" si="139"/>
        <v>3</v>
      </c>
      <c r="S298">
        <f t="shared" si="140"/>
        <v>4</v>
      </c>
      <c r="T298">
        <f t="shared" si="141"/>
        <v>2</v>
      </c>
      <c r="U298">
        <f t="shared" si="142"/>
        <v>3</v>
      </c>
      <c r="V298">
        <f t="shared" si="143"/>
        <v>3</v>
      </c>
      <c r="W298">
        <f t="shared" si="136"/>
        <v>1</v>
      </c>
      <c r="X298">
        <f t="shared" si="131"/>
        <v>1</v>
      </c>
      <c r="Y298">
        <f t="shared" si="144"/>
        <v>3</v>
      </c>
      <c r="Z298">
        <f t="shared" si="145"/>
        <v>2</v>
      </c>
      <c r="AA298">
        <f t="shared" si="146"/>
        <v>4</v>
      </c>
      <c r="AB298">
        <f t="shared" si="133"/>
        <v>2.5975000000000001</v>
      </c>
      <c r="AC298">
        <f t="shared" si="134"/>
        <v>3</v>
      </c>
      <c r="AD298" t="str">
        <f t="shared" si="147"/>
        <v>Highly Suitable</v>
      </c>
      <c r="AE298" s="15">
        <f t="shared" si="135"/>
        <v>0.51900000000000002</v>
      </c>
      <c r="AF298" t="str">
        <f t="shared" si="132"/>
        <v>Moderate</v>
      </c>
    </row>
    <row r="299" spans="1:32" x14ac:dyDescent="0.25">
      <c r="A299" t="str">
        <f>INDEX(Aquifer!A:A,MATCH(B299,Aquifer!C:C,0))</f>
        <v>punjab</v>
      </c>
      <c r="B299" s="19" t="s">
        <v>232</v>
      </c>
      <c r="C299" s="12">
        <v>4.7103559689966996</v>
      </c>
      <c r="D299" s="7">
        <f>INDEX(Aquifer!L:L,MATCH(B299,Aquifer!C:C,0))*100</f>
        <v>202.20841017234704</v>
      </c>
      <c r="E299" s="7">
        <v>100</v>
      </c>
      <c r="F299" s="7">
        <v>64.137250348351131</v>
      </c>
      <c r="G299" s="8">
        <v>94</v>
      </c>
      <c r="H299" s="8">
        <f>INDEX(Aquifer!H:H,MATCH(B299,Aquifer!C:C,0))</f>
        <v>237.4</v>
      </c>
      <c r="I299" s="8">
        <f>INDEX(surface_water_body!E:E,MATCH(B299,surface_water_body!A:A,0))</f>
        <v>0.13154796284525735</v>
      </c>
      <c r="J299" s="8">
        <f>INDEX(Aquifer!J:J,MATCH(B299,Aquifer!C:C,0))*100</f>
        <v>79.121057277187006</v>
      </c>
      <c r="K299" s="7">
        <f>(INDEX(Tariff!D:D,MATCH(Adaptation!A299,Tariff!A:A,0)))*100</f>
        <v>0</v>
      </c>
      <c r="L299" s="1">
        <v>97.289999999999992</v>
      </c>
      <c r="M299" s="8">
        <v>17.600000000000001</v>
      </c>
      <c r="N299" s="1">
        <v>0</v>
      </c>
      <c r="P299">
        <f t="shared" si="137"/>
        <v>3</v>
      </c>
      <c r="Q299">
        <f t="shared" si="138"/>
        <v>3</v>
      </c>
      <c r="R299">
        <f t="shared" si="139"/>
        <v>4</v>
      </c>
      <c r="S299">
        <f t="shared" si="140"/>
        <v>3</v>
      </c>
      <c r="T299">
        <f t="shared" si="141"/>
        <v>4</v>
      </c>
      <c r="U299">
        <f t="shared" si="142"/>
        <v>4</v>
      </c>
      <c r="V299">
        <f t="shared" si="143"/>
        <v>4</v>
      </c>
      <c r="W299">
        <f t="shared" si="136"/>
        <v>1</v>
      </c>
      <c r="X299">
        <f t="shared" si="131"/>
        <v>4</v>
      </c>
      <c r="Y299">
        <f t="shared" si="144"/>
        <v>4</v>
      </c>
      <c r="Z299">
        <f t="shared" si="145"/>
        <v>3</v>
      </c>
      <c r="AA299">
        <f t="shared" si="146"/>
        <v>1</v>
      </c>
      <c r="AB299">
        <f t="shared" si="133"/>
        <v>3.1882000000000001</v>
      </c>
      <c r="AC299">
        <f t="shared" si="134"/>
        <v>3</v>
      </c>
      <c r="AD299" t="str">
        <f t="shared" si="147"/>
        <v>Highly Suitable</v>
      </c>
      <c r="AE299" s="15">
        <f t="shared" si="135"/>
        <v>0.94299999999999995</v>
      </c>
      <c r="AF299" t="str">
        <f t="shared" si="132"/>
        <v>Very High</v>
      </c>
    </row>
    <row r="300" spans="1:32" x14ac:dyDescent="0.25">
      <c r="A300" t="str">
        <f>INDEX(Aquifer!A:A,MATCH(B300,Aquifer!C:C,0))</f>
        <v>puducherry</v>
      </c>
      <c r="B300" s="19" t="s">
        <v>68</v>
      </c>
      <c r="C300" s="12">
        <v>5.4605941971826999</v>
      </c>
      <c r="D300" s="7">
        <f>INDEX(Aquifer!L:L,MATCH(B300,Aquifer!C:C,0))*100</f>
        <v>136.25792811839324</v>
      </c>
      <c r="E300" s="7">
        <v>80.099999999999994</v>
      </c>
      <c r="F300" s="7">
        <v>66.553368687048433</v>
      </c>
      <c r="G300" s="8">
        <v>61</v>
      </c>
      <c r="H300" s="8">
        <f>INDEX(Aquifer!H:H,MATCH(B300,Aquifer!C:C,0))</f>
        <v>28.37</v>
      </c>
      <c r="I300" s="8">
        <f>INDEX(surface_water_body!E:E,MATCH(B300,surface_water_body!A:A,0))</f>
        <v>1.5258018604801824</v>
      </c>
      <c r="J300" s="8">
        <f>INDEX(Aquifer!J:J,MATCH(B300,Aquifer!C:C,0))*100</f>
        <v>29.540344741443921</v>
      </c>
      <c r="K300" s="7">
        <f>(INDEX(Tariff!D:D,MATCH(Adaptation!A300,Tariff!A:A,0)))*100</f>
        <v>0</v>
      </c>
      <c r="L300" s="1">
        <v>10.99</v>
      </c>
      <c r="M300" s="8">
        <v>3.1</v>
      </c>
      <c r="N300" s="1">
        <v>82.33</v>
      </c>
      <c r="P300">
        <f t="shared" si="137"/>
        <v>4</v>
      </c>
      <c r="Q300">
        <f t="shared" si="138"/>
        <v>1</v>
      </c>
      <c r="R300">
        <f t="shared" si="139"/>
        <v>4</v>
      </c>
      <c r="S300">
        <f t="shared" si="140"/>
        <v>3</v>
      </c>
      <c r="T300">
        <f t="shared" si="141"/>
        <v>3</v>
      </c>
      <c r="U300">
        <f t="shared" si="142"/>
        <v>1</v>
      </c>
      <c r="V300">
        <f t="shared" si="143"/>
        <v>2</v>
      </c>
      <c r="W300">
        <f t="shared" si="136"/>
        <v>2</v>
      </c>
      <c r="X300">
        <f t="shared" si="131"/>
        <v>4</v>
      </c>
      <c r="Y300">
        <f t="shared" si="144"/>
        <v>1</v>
      </c>
      <c r="Z300">
        <f t="shared" si="145"/>
        <v>1</v>
      </c>
      <c r="AA300">
        <f t="shared" si="146"/>
        <v>4</v>
      </c>
      <c r="AB300">
        <f t="shared" si="133"/>
        <v>2.5066000000000002</v>
      </c>
      <c r="AC300">
        <f t="shared" si="134"/>
        <v>3</v>
      </c>
      <c r="AD300" t="str">
        <f t="shared" si="147"/>
        <v>Highly Suitable</v>
      </c>
      <c r="AE300" s="15">
        <f t="shared" si="135"/>
        <v>0.432</v>
      </c>
      <c r="AF300" t="str">
        <f t="shared" si="132"/>
        <v>Moderate</v>
      </c>
    </row>
    <row r="301" spans="1:32" x14ac:dyDescent="0.25">
      <c r="A301" t="str">
        <f>INDEX(Aquifer!A:A,MATCH(B301,Aquifer!C:C,0))</f>
        <v>rajasthan</v>
      </c>
      <c r="B301" s="19" t="s">
        <v>672</v>
      </c>
      <c r="C301" s="13">
        <v>5.13</v>
      </c>
      <c r="D301" s="7">
        <f>INDEX(Aquifer!L:L,MATCH(B301,Aquifer!C:C,0))*100</f>
        <v>170.76241355033753</v>
      </c>
      <c r="E301" s="7">
        <v>46.8</v>
      </c>
      <c r="F301" s="7">
        <v>63.68303360524078</v>
      </c>
      <c r="G301" s="8">
        <v>100</v>
      </c>
      <c r="H301" s="8">
        <f>INDEX(Aquifer!H:H,MATCH(B301,Aquifer!C:C,0))</f>
        <v>158.04</v>
      </c>
      <c r="I301" s="8">
        <f>INDEX(surface_water_body!E:E,MATCH(B301,surface_water_body!A:A,0))</f>
        <v>0.37651477464456634</v>
      </c>
      <c r="J301" s="8">
        <f>INDEX(Aquifer!J:J,MATCH(B301,Aquifer!C:C,0))*100</f>
        <v>38.30561845878065</v>
      </c>
      <c r="K301" s="7">
        <f>(INDEX(Tariff!D:D,MATCH(Adaptation!A301,Tariff!A:A,0)))*100</f>
        <v>0</v>
      </c>
      <c r="L301" s="1">
        <v>93.66</v>
      </c>
      <c r="M301" s="8">
        <v>14.87</v>
      </c>
      <c r="N301" s="1">
        <v>79.463501309999998</v>
      </c>
      <c r="P301">
        <f t="shared" si="137"/>
        <v>3</v>
      </c>
      <c r="Q301">
        <f t="shared" si="138"/>
        <v>2</v>
      </c>
      <c r="R301">
        <f t="shared" si="139"/>
        <v>2</v>
      </c>
      <c r="S301">
        <f t="shared" si="140"/>
        <v>3</v>
      </c>
      <c r="T301">
        <f t="shared" si="141"/>
        <v>4</v>
      </c>
      <c r="U301">
        <f t="shared" si="142"/>
        <v>4</v>
      </c>
      <c r="V301">
        <f t="shared" si="143"/>
        <v>2</v>
      </c>
      <c r="W301">
        <f t="shared" si="136"/>
        <v>1</v>
      </c>
      <c r="X301">
        <f t="shared" si="131"/>
        <v>4</v>
      </c>
      <c r="Y301">
        <f t="shared" si="144"/>
        <v>4</v>
      </c>
      <c r="Z301">
        <f t="shared" si="145"/>
        <v>3</v>
      </c>
      <c r="AA301">
        <f t="shared" si="146"/>
        <v>3</v>
      </c>
      <c r="AB301">
        <f t="shared" si="133"/>
        <v>2.9382999999999999</v>
      </c>
      <c r="AC301">
        <f t="shared" si="134"/>
        <v>3</v>
      </c>
      <c r="AD301" t="str">
        <f t="shared" si="147"/>
        <v>Highly Suitable</v>
      </c>
      <c r="AE301" s="15">
        <f t="shared" si="135"/>
        <v>0.80500000000000005</v>
      </c>
      <c r="AF301" t="str">
        <f t="shared" si="132"/>
        <v>Very High</v>
      </c>
    </row>
    <row r="302" spans="1:32" x14ac:dyDescent="0.25">
      <c r="A302" t="str">
        <f>INDEX(Aquifer!A:A,MATCH(B302,Aquifer!C:C,0))</f>
        <v>assam</v>
      </c>
      <c r="B302" s="19" t="s">
        <v>407</v>
      </c>
      <c r="C302" s="12">
        <v>4.3121803841248996</v>
      </c>
      <c r="D302" s="7">
        <f>INDEX(Aquifer!L:L,MATCH(B302,Aquifer!C:C,0))*100</f>
        <v>142.4681175336755</v>
      </c>
      <c r="E302" s="7">
        <v>19.399999999999999</v>
      </c>
      <c r="F302" s="7">
        <v>40.197945521698983</v>
      </c>
      <c r="G302" s="8">
        <v>0</v>
      </c>
      <c r="H302" s="8">
        <f>INDEX(Aquifer!H:H,MATCH(B302,Aquifer!C:C,0))</f>
        <v>2.81</v>
      </c>
      <c r="I302" s="8">
        <f>INDEX(surface_water_body!E:E,MATCH(B302,surface_water_body!A:A,0))</f>
        <v>2.3619083680722359E-2</v>
      </c>
      <c r="J302" s="8">
        <f>INDEX(Aquifer!J:J,MATCH(B302,Aquifer!C:C,0))*100</f>
        <v>12.060278416002163</v>
      </c>
      <c r="K302" s="7">
        <f>(INDEX(Tariff!D:D,MATCH(Adaptation!A302,Tariff!A:A,0)))*100</f>
        <v>0</v>
      </c>
      <c r="L302" s="1">
        <v>46.85</v>
      </c>
      <c r="M302" s="8">
        <v>5.09</v>
      </c>
      <c r="N302" s="1">
        <v>85.24</v>
      </c>
      <c r="P302">
        <f t="shared" si="137"/>
        <v>2</v>
      </c>
      <c r="Q302">
        <f t="shared" si="138"/>
        <v>2</v>
      </c>
      <c r="R302">
        <f t="shared" si="139"/>
        <v>1</v>
      </c>
      <c r="S302">
        <f t="shared" si="140"/>
        <v>2</v>
      </c>
      <c r="T302">
        <f t="shared" si="141"/>
        <v>1</v>
      </c>
      <c r="U302">
        <f t="shared" si="142"/>
        <v>1</v>
      </c>
      <c r="V302">
        <f t="shared" si="143"/>
        <v>1</v>
      </c>
      <c r="W302">
        <f t="shared" si="136"/>
        <v>1</v>
      </c>
      <c r="X302">
        <f t="shared" si="131"/>
        <v>4</v>
      </c>
      <c r="Y302">
        <f t="shared" si="144"/>
        <v>2</v>
      </c>
      <c r="Z302">
        <f t="shared" si="145"/>
        <v>2</v>
      </c>
      <c r="AA302">
        <f t="shared" si="146"/>
        <v>4</v>
      </c>
      <c r="AB302">
        <f t="shared" si="133"/>
        <v>1.9311</v>
      </c>
      <c r="AC302">
        <f t="shared" si="134"/>
        <v>2</v>
      </c>
      <c r="AD302" t="str">
        <f t="shared" si="147"/>
        <v>Moderatly Suitable</v>
      </c>
      <c r="AE302" s="15">
        <f t="shared" si="135"/>
        <v>0.17100000000000001</v>
      </c>
      <c r="AF302" t="str">
        <f t="shared" si="132"/>
        <v>Very Low</v>
      </c>
    </row>
    <row r="303" spans="1:32" x14ac:dyDescent="0.25">
      <c r="A303" t="str">
        <f>INDEX(Aquifer!A:A,MATCH(B303,Aquifer!C:C,0))</f>
        <v>jammu and kashmir</v>
      </c>
      <c r="B303" s="19" t="s">
        <v>652</v>
      </c>
      <c r="C303" s="12">
        <v>4.4743651750045004</v>
      </c>
      <c r="D303" s="7" t="e">
        <f>INDEX(Aquifer!L:L,MATCH(B303,Aquifer!C:C,0))*100</f>
        <v>#N/A</v>
      </c>
      <c r="E303" s="7">
        <v>100</v>
      </c>
      <c r="F303" s="7">
        <v>19.608043278554661</v>
      </c>
      <c r="G303" s="8">
        <v>0</v>
      </c>
      <c r="H303" s="8">
        <f>INDEX(Aquifer!H:H,MATCH(B303,Aquifer!C:C,0))</f>
        <v>25.07</v>
      </c>
      <c r="I303" s="8">
        <f>INDEX(surface_water_body!E:E,MATCH(B303,surface_water_body!A:A,0))</f>
        <v>3.7204314112225279E-4</v>
      </c>
      <c r="J303" s="8" t="e">
        <f>INDEX(Aquifer!J:J,MATCH(B303,Aquifer!C:C,0))*100</f>
        <v>#N/A</v>
      </c>
      <c r="K303" s="7">
        <f>(INDEX(Tariff!D:D,MATCH(Adaptation!A303,Tariff!A:A,0)))*100</f>
        <v>0</v>
      </c>
      <c r="L303" s="1">
        <v>0.24</v>
      </c>
      <c r="M303" s="8">
        <v>13.786447636930005</v>
      </c>
      <c r="N303" s="1">
        <v>94.289999999999992</v>
      </c>
      <c r="P303">
        <f t="shared" si="137"/>
        <v>2</v>
      </c>
      <c r="Q303" t="e">
        <f t="shared" si="138"/>
        <v>#N/A</v>
      </c>
      <c r="R303">
        <f t="shared" si="139"/>
        <v>4</v>
      </c>
      <c r="S303">
        <f t="shared" si="140"/>
        <v>1</v>
      </c>
      <c r="T303">
        <f t="shared" si="141"/>
        <v>1</v>
      </c>
      <c r="U303">
        <f t="shared" si="142"/>
        <v>1</v>
      </c>
      <c r="V303" t="e">
        <f t="shared" si="143"/>
        <v>#N/A</v>
      </c>
      <c r="W303">
        <f t="shared" si="136"/>
        <v>1</v>
      </c>
      <c r="X303">
        <f t="shared" si="131"/>
        <v>4</v>
      </c>
      <c r="Y303">
        <f t="shared" si="144"/>
        <v>1</v>
      </c>
      <c r="Z303">
        <f t="shared" si="145"/>
        <v>3</v>
      </c>
      <c r="AA303">
        <f t="shared" si="146"/>
        <v>4</v>
      </c>
      <c r="AC303">
        <f t="shared" si="134"/>
        <v>1</v>
      </c>
      <c r="AD303" t="str">
        <f t="shared" si="147"/>
        <v>Less Suitable</v>
      </c>
      <c r="AF303" t="s">
        <v>95</v>
      </c>
    </row>
    <row r="304" spans="1:32" x14ac:dyDescent="0.25">
      <c r="A304" t="str">
        <f>INDEX(Aquifer!A:A,MATCH(B304,Aquifer!C:C,0))</f>
        <v>assam</v>
      </c>
      <c r="B304" s="19" t="s">
        <v>262</v>
      </c>
      <c r="C304" s="12">
        <v>4.5907460122980996</v>
      </c>
      <c r="D304" s="7">
        <f>INDEX(Aquifer!L:L,MATCH(B304,Aquifer!C:C,0))*100</f>
        <v>113.16391847252491</v>
      </c>
      <c r="E304" s="7">
        <v>3.7</v>
      </c>
      <c r="F304" s="7">
        <v>35.427279413767749</v>
      </c>
      <c r="G304" s="8">
        <v>5</v>
      </c>
      <c r="H304" s="8">
        <f>INDEX(Aquifer!H:H,MATCH(B304,Aquifer!C:C,0))</f>
        <v>4.2699999999999996</v>
      </c>
      <c r="I304" s="8">
        <f>INDEX(surface_water_body!E:E,MATCH(B304,surface_water_body!A:A,0))</f>
        <v>1.1620987398668106</v>
      </c>
      <c r="J304" s="8">
        <f>INDEX(Aquifer!J:J,MATCH(B304,Aquifer!C:C,0))*100</f>
        <v>40.330016583747927</v>
      </c>
      <c r="K304" s="7">
        <f>(INDEX(Tariff!D:D,MATCH(Adaptation!A304,Tariff!A:A,0)))*100</f>
        <v>67.5</v>
      </c>
      <c r="L304" s="1">
        <v>31.52</v>
      </c>
      <c r="M304" s="8">
        <v>0.9</v>
      </c>
      <c r="N304" s="1">
        <v>80.53</v>
      </c>
      <c r="P304">
        <f t="shared" si="137"/>
        <v>3</v>
      </c>
      <c r="Q304">
        <f t="shared" si="138"/>
        <v>1</v>
      </c>
      <c r="R304">
        <f t="shared" si="139"/>
        <v>1</v>
      </c>
      <c r="S304">
        <f t="shared" si="140"/>
        <v>2</v>
      </c>
      <c r="T304">
        <f t="shared" si="141"/>
        <v>1</v>
      </c>
      <c r="U304">
        <f t="shared" si="142"/>
        <v>1</v>
      </c>
      <c r="V304">
        <f t="shared" si="143"/>
        <v>2</v>
      </c>
      <c r="W304">
        <f t="shared" si="136"/>
        <v>2</v>
      </c>
      <c r="X304">
        <f t="shared" si="131"/>
        <v>4</v>
      </c>
      <c r="Y304">
        <f t="shared" si="144"/>
        <v>2</v>
      </c>
      <c r="Z304">
        <f t="shared" si="145"/>
        <v>1</v>
      </c>
      <c r="AA304">
        <f t="shared" si="146"/>
        <v>4</v>
      </c>
      <c r="AB304">
        <f t="shared" ref="AB304:AB333" si="148">0.0833*P304+Q304*0.0833+R304*0.0833+S304*0.0833+T304*0.0833+W304*0.0833+U304*0.0833+V304*0.0833+X304*0.0833+Y304*0.0833+Z304*0.0909+AA304*0.0833</f>
        <v>2.0068000000000001</v>
      </c>
      <c r="AC304">
        <f t="shared" si="134"/>
        <v>2</v>
      </c>
      <c r="AD304" t="str">
        <f t="shared" si="147"/>
        <v>Moderatly Suitable</v>
      </c>
      <c r="AE304" s="15">
        <f t="shared" ref="AE304:AE333" si="149">_xlfn.PERCENTRANK.INC(AB:AB,AB304)</f>
        <v>0.187</v>
      </c>
      <c r="AF304" t="str">
        <f t="shared" si="132"/>
        <v>Very Low</v>
      </c>
    </row>
    <row r="305" spans="1:32" x14ac:dyDescent="0.25">
      <c r="A305" t="str">
        <f>INDEX(Aquifer!A:A,MATCH(B305,Aquifer!C:C,0))</f>
        <v>telangana</v>
      </c>
      <c r="B305" s="19" t="s">
        <v>571</v>
      </c>
      <c r="C305" s="12">
        <v>5.3255361969691002</v>
      </c>
      <c r="D305" s="7">
        <f>INDEX(Aquifer!L:L,MATCH(B305,Aquifer!C:C,0))*100</f>
        <v>178.26107807404566</v>
      </c>
      <c r="E305" s="7">
        <v>81.8</v>
      </c>
      <c r="F305" s="7">
        <v>68.028175747820683</v>
      </c>
      <c r="G305" s="8">
        <v>99</v>
      </c>
      <c r="H305" s="8">
        <f>INDEX(Aquifer!H:H,MATCH(B305,Aquifer!C:C,0))</f>
        <v>27.79</v>
      </c>
      <c r="I305" s="8">
        <f>INDEX(surface_water_body!E:E,MATCH(B305,surface_water_body!A:A,0))</f>
        <v>0.51129602725205969</v>
      </c>
      <c r="J305" s="8">
        <f>INDEX(Aquifer!J:J,MATCH(B305,Aquifer!C:C,0))*100</f>
        <v>68.196641655064155</v>
      </c>
      <c r="K305" s="7">
        <f>(INDEX(Tariff!D:D,MATCH(Adaptation!A305,Tariff!A:A,0)))*100</f>
        <v>0</v>
      </c>
      <c r="L305" s="1">
        <v>62.59</v>
      </c>
      <c r="M305" s="8">
        <v>8.75</v>
      </c>
      <c r="N305" s="1">
        <v>92.703896070000013</v>
      </c>
      <c r="P305">
        <f t="shared" si="137"/>
        <v>4</v>
      </c>
      <c r="Q305">
        <f t="shared" si="138"/>
        <v>2</v>
      </c>
      <c r="R305">
        <f t="shared" si="139"/>
        <v>4</v>
      </c>
      <c r="S305">
        <f t="shared" si="140"/>
        <v>4</v>
      </c>
      <c r="T305">
        <f t="shared" si="141"/>
        <v>4</v>
      </c>
      <c r="U305">
        <f t="shared" si="142"/>
        <v>1</v>
      </c>
      <c r="V305">
        <f t="shared" si="143"/>
        <v>3</v>
      </c>
      <c r="W305">
        <f t="shared" si="136"/>
        <v>1</v>
      </c>
      <c r="X305">
        <f t="shared" si="131"/>
        <v>4</v>
      </c>
      <c r="Y305">
        <f t="shared" si="144"/>
        <v>3</v>
      </c>
      <c r="Z305">
        <f t="shared" si="145"/>
        <v>2</v>
      </c>
      <c r="AA305">
        <f t="shared" si="146"/>
        <v>4</v>
      </c>
      <c r="AB305">
        <f t="shared" si="148"/>
        <v>3.0139999999999998</v>
      </c>
      <c r="AC305">
        <f t="shared" si="134"/>
        <v>3</v>
      </c>
      <c r="AD305" t="str">
        <f t="shared" si="147"/>
        <v>Highly Suitable</v>
      </c>
      <c r="AE305" s="15">
        <f t="shared" si="149"/>
        <v>0.83799999999999997</v>
      </c>
      <c r="AF305" t="str">
        <f t="shared" si="132"/>
        <v>Very High</v>
      </c>
    </row>
    <row r="306" spans="1:32" x14ac:dyDescent="0.25">
      <c r="A306" t="str">
        <f>INDEX(Aquifer!A:A,MATCH(B306,Aquifer!C:C,0))</f>
        <v>haryana</v>
      </c>
      <c r="B306" s="19" t="s">
        <v>213</v>
      </c>
      <c r="C306" s="12">
        <v>4.7830212578274001</v>
      </c>
      <c r="D306" s="7">
        <f>INDEX(Aquifer!L:L,MATCH(B306,Aquifer!C:C,0))*100</f>
        <v>204.02154725545688</v>
      </c>
      <c r="E306" s="7">
        <v>100</v>
      </c>
      <c r="F306" s="7">
        <v>76.05004873404809</v>
      </c>
      <c r="G306" s="8">
        <v>93</v>
      </c>
      <c r="H306" s="8">
        <f>INDEX(Aquifer!H:H,MATCH(B306,Aquifer!C:C,0))</f>
        <v>226.3</v>
      </c>
      <c r="I306" s="8">
        <f>INDEX(surface_water_body!E:E,MATCH(B306,surface_water_body!A:A,0))</f>
        <v>1.330764190760874E-2</v>
      </c>
      <c r="J306" s="8">
        <f>INDEX(Aquifer!J:J,MATCH(B306,Aquifer!C:C,0))*100</f>
        <v>84.846035434732215</v>
      </c>
      <c r="K306" s="7">
        <f>(INDEX(Tariff!D:D,MATCH(Adaptation!A350,Tariff!A:A,0)))*100</f>
        <v>30</v>
      </c>
      <c r="L306" s="1">
        <v>91.759999999999991</v>
      </c>
      <c r="M306" s="8">
        <v>36.9</v>
      </c>
      <c r="N306" s="1">
        <v>70.41</v>
      </c>
      <c r="P306">
        <f t="shared" si="137"/>
        <v>3</v>
      </c>
      <c r="Q306">
        <f t="shared" si="138"/>
        <v>3</v>
      </c>
      <c r="R306">
        <f t="shared" si="139"/>
        <v>4</v>
      </c>
      <c r="S306">
        <f t="shared" si="140"/>
        <v>4</v>
      </c>
      <c r="T306">
        <f t="shared" si="141"/>
        <v>4</v>
      </c>
      <c r="U306">
        <f t="shared" si="142"/>
        <v>4</v>
      </c>
      <c r="V306">
        <f t="shared" si="143"/>
        <v>4</v>
      </c>
      <c r="W306">
        <f t="shared" si="136"/>
        <v>1</v>
      </c>
      <c r="X306">
        <f t="shared" si="131"/>
        <v>4</v>
      </c>
      <c r="Y306">
        <f t="shared" si="144"/>
        <v>4</v>
      </c>
      <c r="Z306">
        <f t="shared" si="145"/>
        <v>4</v>
      </c>
      <c r="AA306">
        <f t="shared" si="146"/>
        <v>3</v>
      </c>
      <c r="AB306">
        <f t="shared" si="148"/>
        <v>3.5289999999999999</v>
      </c>
      <c r="AC306">
        <f t="shared" si="134"/>
        <v>4</v>
      </c>
      <c r="AD306" t="str">
        <f t="shared" si="147"/>
        <v>Very Highly Suitable</v>
      </c>
      <c r="AE306" s="15">
        <f t="shared" si="149"/>
        <v>0.996</v>
      </c>
      <c r="AF306" t="str">
        <f t="shared" si="132"/>
        <v>Very High</v>
      </c>
    </row>
    <row r="307" spans="1:32" x14ac:dyDescent="0.25">
      <c r="A307" t="str">
        <f>INDEX(Aquifer!A:A,MATCH(B307,Aquifer!C:C,0))</f>
        <v>tamil nadu</v>
      </c>
      <c r="B307" s="19" t="s">
        <v>620</v>
      </c>
      <c r="C307" s="13">
        <v>5.6</v>
      </c>
      <c r="D307" s="7">
        <f>INDEX(Aquifer!L:L,MATCH(B307,Aquifer!C:C,0))*100</f>
        <v>104.9077627832116</v>
      </c>
      <c r="E307" s="7">
        <v>50.9</v>
      </c>
      <c r="F307" s="7">
        <v>73.650624216828334</v>
      </c>
      <c r="G307" s="8">
        <v>94</v>
      </c>
      <c r="H307" s="8">
        <f>INDEX(Aquifer!H:H,MATCH(B307,Aquifer!C:C,0))</f>
        <v>99.12</v>
      </c>
      <c r="I307" s="8">
        <f>INDEX(surface_water_body!E:E,MATCH(B307,surface_water_body!A:A,0))</f>
        <v>0.53007462267529393</v>
      </c>
      <c r="J307" s="8">
        <f>INDEX(Aquifer!J:J,MATCH(B307,Aquifer!C:C,0))*100</f>
        <v>27.89433513954075</v>
      </c>
      <c r="K307" s="7">
        <f>(INDEX(Tariff!D:D,MATCH(Adaptation!A307,Tariff!A:A,0)))*100</f>
        <v>405</v>
      </c>
      <c r="L307" s="1">
        <v>80</v>
      </c>
      <c r="M307" s="8">
        <v>6.52</v>
      </c>
      <c r="N307" s="1">
        <v>84.705003050000002</v>
      </c>
      <c r="P307">
        <f t="shared" si="137"/>
        <v>4</v>
      </c>
      <c r="Q307">
        <f t="shared" si="138"/>
        <v>1</v>
      </c>
      <c r="R307">
        <f t="shared" si="139"/>
        <v>3</v>
      </c>
      <c r="S307">
        <f t="shared" si="140"/>
        <v>4</v>
      </c>
      <c r="T307">
        <f t="shared" si="141"/>
        <v>4</v>
      </c>
      <c r="U307">
        <f t="shared" si="142"/>
        <v>3</v>
      </c>
      <c r="V307">
        <f t="shared" si="143"/>
        <v>2</v>
      </c>
      <c r="W307">
        <f t="shared" si="136"/>
        <v>1</v>
      </c>
      <c r="X307">
        <f t="shared" si="131"/>
        <v>1</v>
      </c>
      <c r="Y307">
        <f t="shared" si="144"/>
        <v>4</v>
      </c>
      <c r="Z307">
        <f t="shared" si="145"/>
        <v>2</v>
      </c>
      <c r="AA307">
        <f t="shared" si="146"/>
        <v>4</v>
      </c>
      <c r="AB307">
        <f t="shared" si="148"/>
        <v>2.7641</v>
      </c>
      <c r="AC307">
        <f t="shared" si="134"/>
        <v>3</v>
      </c>
      <c r="AD307" t="str">
        <f t="shared" si="147"/>
        <v>Highly Suitable</v>
      </c>
      <c r="AE307" s="15">
        <f t="shared" si="149"/>
        <v>0.63900000000000001</v>
      </c>
      <c r="AF307" t="str">
        <f t="shared" si="132"/>
        <v>High</v>
      </c>
    </row>
    <row r="308" spans="1:32" x14ac:dyDescent="0.25">
      <c r="A308" t="str">
        <f>INDEX(Aquifer!A:A,MATCH(B308,Aquifer!C:C,0))</f>
        <v>kerala</v>
      </c>
      <c r="B308" s="19" t="s">
        <v>658</v>
      </c>
      <c r="C308" s="12">
        <v>5.1558830002442999</v>
      </c>
      <c r="D308" s="7">
        <f>INDEX(Aquifer!L:L,MATCH(B308,Aquifer!C:C,0))*100</f>
        <v>102.37416904083571</v>
      </c>
      <c r="E308" s="7">
        <v>43</v>
      </c>
      <c r="F308" s="7">
        <v>38.839285714285715</v>
      </c>
      <c r="G308" s="8">
        <v>95</v>
      </c>
      <c r="H308" s="8">
        <f>INDEX(Aquifer!H:H,MATCH(B308,Aquifer!C:C,0))</f>
        <v>72.75</v>
      </c>
      <c r="I308" s="8">
        <f>INDEX(surface_water_body!E:E,MATCH(B308,surface_water_body!A:A,0))</f>
        <v>2.4943415672087821</v>
      </c>
      <c r="J308" s="8">
        <f>INDEX(Aquifer!J:J,MATCH(B308,Aquifer!C:C,0))*100</f>
        <v>74.54736250163181</v>
      </c>
      <c r="K308" s="7">
        <f>(INDEX(Tariff!D:D,MATCH(Adaptation!A308,Tariff!A:A,0)))*100</f>
        <v>235</v>
      </c>
      <c r="L308" s="1">
        <v>75.5</v>
      </c>
      <c r="M308" s="8">
        <v>10.3</v>
      </c>
      <c r="N308" s="1">
        <v>98.19</v>
      </c>
      <c r="P308">
        <f t="shared" si="137"/>
        <v>3</v>
      </c>
      <c r="Q308">
        <f t="shared" si="138"/>
        <v>1</v>
      </c>
      <c r="R308">
        <f t="shared" si="139"/>
        <v>2</v>
      </c>
      <c r="S308">
        <f t="shared" si="140"/>
        <v>2</v>
      </c>
      <c r="T308">
        <f t="shared" si="141"/>
        <v>4</v>
      </c>
      <c r="U308">
        <f t="shared" si="142"/>
        <v>3</v>
      </c>
      <c r="V308">
        <f t="shared" si="143"/>
        <v>3</v>
      </c>
      <c r="W308">
        <f t="shared" si="136"/>
        <v>2</v>
      </c>
      <c r="X308">
        <f t="shared" si="131"/>
        <v>2</v>
      </c>
      <c r="Y308">
        <f t="shared" si="144"/>
        <v>4</v>
      </c>
      <c r="Z308">
        <f t="shared" si="145"/>
        <v>3</v>
      </c>
      <c r="AA308">
        <f t="shared" si="146"/>
        <v>4</v>
      </c>
      <c r="AB308">
        <f t="shared" si="148"/>
        <v>2.7717000000000005</v>
      </c>
      <c r="AC308">
        <f t="shared" si="134"/>
        <v>3</v>
      </c>
      <c r="AD308" t="str">
        <f t="shared" si="147"/>
        <v>Highly Suitable</v>
      </c>
      <c r="AE308" s="15">
        <f t="shared" si="149"/>
        <v>0.69399999999999995</v>
      </c>
      <c r="AF308" t="str">
        <f t="shared" si="132"/>
        <v>High</v>
      </c>
    </row>
    <row r="309" spans="1:32" x14ac:dyDescent="0.25">
      <c r="A309" t="str">
        <f>INDEX(Aquifer!A:A,MATCH(B309,Aquifer!C:C,0))</f>
        <v>uttar pradesh</v>
      </c>
      <c r="B309" s="19" t="s">
        <v>550</v>
      </c>
      <c r="C309" s="13">
        <v>4.83</v>
      </c>
      <c r="D309" s="7">
        <f>INDEX(Aquifer!L:L,MATCH(B309,Aquifer!C:C,0))*100</f>
        <v>192.95357817300376</v>
      </c>
      <c r="E309" s="7">
        <v>85.1</v>
      </c>
      <c r="F309" s="7">
        <v>75.452107935421296</v>
      </c>
      <c r="G309" s="8">
        <v>16</v>
      </c>
      <c r="H309" s="8">
        <f>INDEX(Aquifer!H:H,MATCH(B309,Aquifer!C:C,0))</f>
        <v>67.650000000000006</v>
      </c>
      <c r="I309" s="8">
        <f>INDEX(surface_water_body!E:E,MATCH(B309,surface_water_body!A:A,0))</f>
        <v>9.980716294449006E-2</v>
      </c>
      <c r="J309" s="8">
        <f>INDEX(Aquifer!J:J,MATCH(B309,Aquifer!C:C,0))*100</f>
        <v>72.553821299482109</v>
      </c>
      <c r="K309" s="7">
        <f>(INDEX(Tariff!D:D,MATCH(Adaptation!A309,Tariff!A:A,0)))*100</f>
        <v>0</v>
      </c>
      <c r="L309" s="1">
        <v>58.199999999999996</v>
      </c>
      <c r="M309" s="8">
        <v>5.4</v>
      </c>
      <c r="N309" s="1">
        <v>92.769268280000006</v>
      </c>
      <c r="P309">
        <f t="shared" si="137"/>
        <v>3</v>
      </c>
      <c r="Q309">
        <f t="shared" si="138"/>
        <v>3</v>
      </c>
      <c r="R309">
        <f t="shared" si="139"/>
        <v>4</v>
      </c>
      <c r="S309">
        <f t="shared" si="140"/>
        <v>4</v>
      </c>
      <c r="T309">
        <f t="shared" si="141"/>
        <v>1</v>
      </c>
      <c r="U309">
        <f t="shared" si="142"/>
        <v>2</v>
      </c>
      <c r="V309">
        <f t="shared" si="143"/>
        <v>3</v>
      </c>
      <c r="W309">
        <f t="shared" si="136"/>
        <v>1</v>
      </c>
      <c r="X309">
        <f t="shared" si="131"/>
        <v>4</v>
      </c>
      <c r="Y309">
        <f t="shared" si="144"/>
        <v>3</v>
      </c>
      <c r="Z309">
        <f t="shared" si="145"/>
        <v>2</v>
      </c>
      <c r="AA309">
        <f t="shared" si="146"/>
        <v>4</v>
      </c>
      <c r="AB309">
        <f t="shared" si="148"/>
        <v>2.8473999999999999</v>
      </c>
      <c r="AC309">
        <f t="shared" si="134"/>
        <v>3</v>
      </c>
      <c r="AD309" t="str">
        <f t="shared" si="147"/>
        <v>Highly Suitable</v>
      </c>
      <c r="AE309" s="15">
        <f t="shared" si="149"/>
        <v>0.70199999999999996</v>
      </c>
      <c r="AF309" t="str">
        <f t="shared" si="132"/>
        <v>High</v>
      </c>
    </row>
    <row r="310" spans="1:32" x14ac:dyDescent="0.25">
      <c r="A310" t="str">
        <f>INDEX(Aquifer!A:A,MATCH(B310,Aquifer!C:C,0))</f>
        <v>jammu and kashmir</v>
      </c>
      <c r="B310" s="19" t="s">
        <v>621</v>
      </c>
      <c r="C310" s="12">
        <v>4.5715263965505999</v>
      </c>
      <c r="D310" s="7">
        <f>INDEX(Aquifer!L:L,MATCH(B310,Aquifer!C:C,0))*100</f>
        <v>195.0694456051211</v>
      </c>
      <c r="E310" s="7">
        <v>36.200000000000003</v>
      </c>
      <c r="F310" s="7">
        <v>65.620057210163225</v>
      </c>
      <c r="G310" s="8">
        <v>100</v>
      </c>
      <c r="H310" s="8">
        <f>INDEX(Aquifer!H:H,MATCH(B310,Aquifer!C:C,0))</f>
        <v>30.52</v>
      </c>
      <c r="I310" s="8">
        <f>INDEX(surface_water_body!E:E,MATCH(B310,surface_water_body!A:A,0))</f>
        <v>3.5716928538410721E-2</v>
      </c>
      <c r="J310" s="8">
        <f>INDEX(Aquifer!J:J,MATCH(B310,Aquifer!C:C,0))*100</f>
        <v>22.609645310740444</v>
      </c>
      <c r="K310" s="7">
        <f>(INDEX(Tariff!D:D,MATCH(Adaptation!A310,Tariff!A:A,0)))*100</f>
        <v>0</v>
      </c>
      <c r="L310" s="1">
        <v>14.549999999999999</v>
      </c>
      <c r="M310" s="8">
        <v>5.8</v>
      </c>
      <c r="N310" s="1">
        <v>88.32</v>
      </c>
      <c r="P310">
        <f t="shared" si="137"/>
        <v>3</v>
      </c>
      <c r="Q310">
        <f t="shared" si="138"/>
        <v>3</v>
      </c>
      <c r="R310">
        <f t="shared" si="139"/>
        <v>2</v>
      </c>
      <c r="S310">
        <f t="shared" si="140"/>
        <v>3</v>
      </c>
      <c r="T310">
        <f t="shared" si="141"/>
        <v>4</v>
      </c>
      <c r="U310">
        <f t="shared" si="142"/>
        <v>1</v>
      </c>
      <c r="V310">
        <f t="shared" si="143"/>
        <v>1</v>
      </c>
      <c r="W310">
        <f t="shared" si="136"/>
        <v>1</v>
      </c>
      <c r="X310">
        <f t="shared" si="131"/>
        <v>4</v>
      </c>
      <c r="Y310">
        <f t="shared" si="144"/>
        <v>1</v>
      </c>
      <c r="Z310">
        <f t="shared" si="145"/>
        <v>2</v>
      </c>
      <c r="AA310">
        <f t="shared" si="146"/>
        <v>4</v>
      </c>
      <c r="AB310">
        <f t="shared" si="148"/>
        <v>2.4308999999999998</v>
      </c>
      <c r="AC310">
        <f t="shared" si="134"/>
        <v>2</v>
      </c>
      <c r="AD310" t="str">
        <f t="shared" si="147"/>
        <v>Moderatly Suitable</v>
      </c>
      <c r="AE310" s="15">
        <f t="shared" si="149"/>
        <v>0.38</v>
      </c>
      <c r="AF310" t="str">
        <f t="shared" si="132"/>
        <v>Low</v>
      </c>
    </row>
    <row r="311" spans="1:32" x14ac:dyDescent="0.25">
      <c r="A311" t="str">
        <f>INDEX(Aquifer!A:A,MATCH(B311,Aquifer!C:C,0))</f>
        <v>bihar</v>
      </c>
      <c r="B311" s="19" t="s">
        <v>572</v>
      </c>
      <c r="C311" s="12">
        <v>4.5678243472259998</v>
      </c>
      <c r="D311" s="7">
        <f>INDEX(Aquifer!L:L,MATCH(B311,Aquifer!C:C,0))*100</f>
        <v>172.52185925071345</v>
      </c>
      <c r="E311" s="7">
        <v>75.3</v>
      </c>
      <c r="F311" s="7">
        <v>43.266153446933657</v>
      </c>
      <c r="G311" s="8">
        <v>4</v>
      </c>
      <c r="H311" s="8">
        <f>INDEX(Aquifer!H:H,MATCH(B311,Aquifer!C:C,0))</f>
        <v>53.22</v>
      </c>
      <c r="I311" s="8">
        <f>INDEX(surface_water_body!E:E,MATCH(B311,surface_water_body!A:A,0))</f>
        <v>0.26428241764516819</v>
      </c>
      <c r="J311" s="8">
        <f>INDEX(Aquifer!J:J,MATCH(B311,Aquifer!C:C,0))*100</f>
        <v>45.221366814370398</v>
      </c>
      <c r="K311" s="7">
        <f>(INDEX(Tariff!D:D,MATCH(Adaptation!A311,Tariff!A:A,0)))*100</f>
        <v>0</v>
      </c>
      <c r="L311" s="1">
        <v>91.259999999999991</v>
      </c>
      <c r="M311" s="8">
        <v>4.5999999999999996</v>
      </c>
      <c r="N311" s="1">
        <v>97</v>
      </c>
      <c r="P311">
        <f t="shared" si="137"/>
        <v>3</v>
      </c>
      <c r="Q311">
        <f t="shared" si="138"/>
        <v>2</v>
      </c>
      <c r="R311">
        <f t="shared" si="139"/>
        <v>4</v>
      </c>
      <c r="S311">
        <f t="shared" si="140"/>
        <v>2</v>
      </c>
      <c r="T311">
        <f t="shared" si="141"/>
        <v>1</v>
      </c>
      <c r="U311">
        <f t="shared" si="142"/>
        <v>2</v>
      </c>
      <c r="V311">
        <f t="shared" si="143"/>
        <v>2</v>
      </c>
      <c r="W311">
        <f t="shared" si="136"/>
        <v>1</v>
      </c>
      <c r="X311">
        <f t="shared" si="131"/>
        <v>4</v>
      </c>
      <c r="Y311">
        <f t="shared" si="144"/>
        <v>4</v>
      </c>
      <c r="Z311">
        <f t="shared" si="145"/>
        <v>1</v>
      </c>
      <c r="AA311">
        <f t="shared" si="146"/>
        <v>4</v>
      </c>
      <c r="AB311">
        <f t="shared" si="148"/>
        <v>2.5066000000000002</v>
      </c>
      <c r="AC311">
        <f t="shared" si="134"/>
        <v>3</v>
      </c>
      <c r="AD311" t="str">
        <f t="shared" si="147"/>
        <v>Highly Suitable</v>
      </c>
      <c r="AE311" s="15">
        <f t="shared" si="149"/>
        <v>0.432</v>
      </c>
      <c r="AF311" t="str">
        <f t="shared" si="132"/>
        <v>Moderate</v>
      </c>
    </row>
    <row r="312" spans="1:32" x14ac:dyDescent="0.25">
      <c r="A312" t="str">
        <f>INDEX(Aquifer!A:A,MATCH(B312,Aquifer!C:C,0))</f>
        <v>madhya pradesh</v>
      </c>
      <c r="B312" s="19" t="s">
        <v>573</v>
      </c>
      <c r="C312" s="13"/>
      <c r="D312" s="7">
        <f>INDEX(Aquifer!L:L,MATCH(B312,Aquifer!C:C,0))*100</f>
        <v>182.78882406635711</v>
      </c>
      <c r="E312" s="7">
        <v>62.6</v>
      </c>
      <c r="F312" s="7">
        <v>75.647241103558571</v>
      </c>
      <c r="G312" s="8">
        <v>99</v>
      </c>
      <c r="H312" s="8">
        <f>INDEX(Aquifer!H:H,MATCH(B312,Aquifer!C:C,0))</f>
        <v>47.12</v>
      </c>
      <c r="I312" s="8">
        <f>INDEX(surface_water_body!E:E,MATCH(B312,surface_water_body!A:A,0))</f>
        <v>1.3474682321045186</v>
      </c>
      <c r="J312" s="8">
        <f>INDEX(Aquifer!J:J,MATCH(B312,Aquifer!C:C,0))*100</f>
        <v>51.099997566377063</v>
      </c>
      <c r="K312" s="7">
        <f>(INDEX(Tariff!D:D,MATCH(Adaptation!A312,Tariff!A:A,0)))*100</f>
        <v>0</v>
      </c>
      <c r="L312" s="1">
        <v>61.79</v>
      </c>
      <c r="M312" s="8">
        <v>10.1</v>
      </c>
      <c r="N312" s="1">
        <v>84.32</v>
      </c>
      <c r="P312">
        <f t="shared" si="137"/>
        <v>1</v>
      </c>
      <c r="Q312">
        <f t="shared" si="138"/>
        <v>3</v>
      </c>
      <c r="R312">
        <f t="shared" si="139"/>
        <v>3</v>
      </c>
      <c r="S312">
        <f t="shared" si="140"/>
        <v>4</v>
      </c>
      <c r="T312">
        <f t="shared" si="141"/>
        <v>4</v>
      </c>
      <c r="U312">
        <f t="shared" si="142"/>
        <v>1</v>
      </c>
      <c r="V312">
        <f t="shared" si="143"/>
        <v>3</v>
      </c>
      <c r="W312">
        <f t="shared" si="136"/>
        <v>2</v>
      </c>
      <c r="X312">
        <f t="shared" si="131"/>
        <v>4</v>
      </c>
      <c r="Y312">
        <f t="shared" si="144"/>
        <v>3</v>
      </c>
      <c r="Z312">
        <f t="shared" si="145"/>
        <v>3</v>
      </c>
      <c r="AA312">
        <f t="shared" si="146"/>
        <v>4</v>
      </c>
      <c r="AB312">
        <f t="shared" si="148"/>
        <v>2.9382999999999999</v>
      </c>
      <c r="AC312">
        <f t="shared" si="134"/>
        <v>3</v>
      </c>
      <c r="AD312" t="str">
        <f t="shared" si="147"/>
        <v>Highly Suitable</v>
      </c>
      <c r="AE312" s="15">
        <f t="shared" si="149"/>
        <v>0.80500000000000005</v>
      </c>
      <c r="AF312" t="str">
        <f t="shared" si="132"/>
        <v>Very High</v>
      </c>
    </row>
    <row r="313" spans="1:32" x14ac:dyDescent="0.25">
      <c r="A313" t="str">
        <f>INDEX(Aquifer!A:A,MATCH(B313,Aquifer!C:C,0))</f>
        <v>uttar pradesh</v>
      </c>
      <c r="B313" s="19" t="s">
        <v>667</v>
      </c>
      <c r="C313" s="13"/>
      <c r="D313" s="7">
        <f>INDEX(Aquifer!L:L,MATCH(B313,Aquifer!C:C,0))*100</f>
        <v>161.31711485965101</v>
      </c>
      <c r="E313" s="7">
        <v>78.900000000000006</v>
      </c>
      <c r="F313" s="7">
        <v>74.095357428330715</v>
      </c>
      <c r="G313" s="8">
        <v>26</v>
      </c>
      <c r="H313" s="8">
        <f>INDEX(Aquifer!H:H,MATCH(B313,Aquifer!C:C,0))</f>
        <v>81.73</v>
      </c>
      <c r="I313" s="8">
        <f>INDEX(surface_water_body!E:E,MATCH(B313,surface_water_body!A:A,0))</f>
        <v>0.39700468976246966</v>
      </c>
      <c r="J313" s="8">
        <f>INDEX(Aquifer!J:J,MATCH(B313,Aquifer!C:C,0))*100</f>
        <v>64.969488528549249</v>
      </c>
      <c r="K313" s="7">
        <f>(INDEX(Tariff!D:D,MATCH(Adaptation!A313,Tariff!A:A,0)))*100</f>
        <v>235</v>
      </c>
      <c r="L313" s="1">
        <v>82.46</v>
      </c>
      <c r="M313" s="8">
        <v>15.6</v>
      </c>
      <c r="N313" s="1">
        <v>94.307782150000008</v>
      </c>
      <c r="P313">
        <f t="shared" si="137"/>
        <v>1</v>
      </c>
      <c r="Q313">
        <f t="shared" si="138"/>
        <v>2</v>
      </c>
      <c r="R313">
        <f t="shared" si="139"/>
        <v>4</v>
      </c>
      <c r="S313">
        <f t="shared" si="140"/>
        <v>4</v>
      </c>
      <c r="T313">
        <f t="shared" si="141"/>
        <v>2</v>
      </c>
      <c r="U313">
        <f t="shared" si="142"/>
        <v>3</v>
      </c>
      <c r="V313">
        <f t="shared" si="143"/>
        <v>3</v>
      </c>
      <c r="W313">
        <f t="shared" si="136"/>
        <v>1</v>
      </c>
      <c r="X313">
        <f t="shared" si="131"/>
        <v>2</v>
      </c>
      <c r="Y313">
        <f t="shared" si="144"/>
        <v>4</v>
      </c>
      <c r="Z313">
        <f t="shared" si="145"/>
        <v>3</v>
      </c>
      <c r="AA313">
        <f t="shared" si="146"/>
        <v>4</v>
      </c>
      <c r="AB313">
        <f t="shared" si="148"/>
        <v>2.7717000000000001</v>
      </c>
      <c r="AC313">
        <f t="shared" si="134"/>
        <v>3</v>
      </c>
      <c r="AD313" t="str">
        <f t="shared" si="147"/>
        <v>Highly Suitable</v>
      </c>
      <c r="AE313" s="15">
        <f t="shared" si="149"/>
        <v>0.68200000000000005</v>
      </c>
      <c r="AF313" t="str">
        <f t="shared" si="132"/>
        <v>High</v>
      </c>
    </row>
    <row r="314" spans="1:32" x14ac:dyDescent="0.25">
      <c r="A314" t="str">
        <f>INDEX(Aquifer!A:A,MATCH(B314,Aquifer!C:C,0))</f>
        <v>odisha</v>
      </c>
      <c r="B314" s="19" t="s">
        <v>346</v>
      </c>
      <c r="C314" s="13"/>
      <c r="D314" s="7">
        <f>INDEX(Aquifer!L:L,MATCH(B314,Aquifer!C:C,0))*100</f>
        <v>120.81041098423559</v>
      </c>
      <c r="E314" s="7">
        <v>40.6</v>
      </c>
      <c r="F314" s="7">
        <v>33.406195647064351</v>
      </c>
      <c r="G314" s="8">
        <v>46</v>
      </c>
      <c r="H314" s="8">
        <f>INDEX(Aquifer!H:H,MATCH(B314,Aquifer!C:C,0))</f>
        <v>63.66</v>
      </c>
      <c r="I314" s="8">
        <f>INDEX(surface_water_body!E:E,MATCH(B314,surface_water_body!A:A,0))</f>
        <v>0.33067331292445007</v>
      </c>
      <c r="J314" s="8">
        <f>INDEX(Aquifer!J:J,MATCH(B314,Aquifer!C:C,0))*100</f>
        <v>56.572340202950102</v>
      </c>
      <c r="K314" s="7">
        <f>(INDEX(Tariff!D:D,MATCH(Adaptation!A314,Tariff!A:A,0)))*100</f>
        <v>290</v>
      </c>
      <c r="L314" s="1">
        <v>4.9000000000000004</v>
      </c>
      <c r="M314" s="8">
        <v>2.39</v>
      </c>
      <c r="N314" s="1">
        <v>96.61</v>
      </c>
      <c r="P314">
        <f t="shared" si="137"/>
        <v>1</v>
      </c>
      <c r="Q314">
        <f t="shared" si="138"/>
        <v>1</v>
      </c>
      <c r="R314">
        <f t="shared" si="139"/>
        <v>2</v>
      </c>
      <c r="S314">
        <f t="shared" si="140"/>
        <v>2</v>
      </c>
      <c r="T314">
        <f t="shared" si="141"/>
        <v>2</v>
      </c>
      <c r="U314">
        <f t="shared" si="142"/>
        <v>2</v>
      </c>
      <c r="V314">
        <f t="shared" si="143"/>
        <v>3</v>
      </c>
      <c r="W314">
        <f t="shared" si="136"/>
        <v>1</v>
      </c>
      <c r="X314">
        <f t="shared" si="131"/>
        <v>2</v>
      </c>
      <c r="Y314">
        <f t="shared" si="144"/>
        <v>1</v>
      </c>
      <c r="Z314">
        <f t="shared" si="145"/>
        <v>1</v>
      </c>
      <c r="AA314">
        <f t="shared" si="146"/>
        <v>4</v>
      </c>
      <c r="AB314">
        <f t="shared" si="148"/>
        <v>1.8401999999999998</v>
      </c>
      <c r="AC314">
        <f t="shared" ref="AC314:AC345" si="150">IF(AB314&lt;=1.5,1,IF(AB314&lt;2.5,2,IF(AB314&lt;3.5,3,4)))</f>
        <v>2</v>
      </c>
      <c r="AD314" t="str">
        <f t="shared" si="147"/>
        <v>Moderatly Suitable</v>
      </c>
      <c r="AE314" s="15">
        <f t="shared" si="149"/>
        <v>0.107</v>
      </c>
      <c r="AF314" t="str">
        <f t="shared" si="132"/>
        <v>Very Low</v>
      </c>
    </row>
    <row r="315" spans="1:32" x14ac:dyDescent="0.25">
      <c r="A315" t="str">
        <f>INDEX(Aquifer!A:A,MATCH(B315,Aquifer!C:C,0))</f>
        <v>odisha</v>
      </c>
      <c r="B315" s="19" t="s">
        <v>280</v>
      </c>
      <c r="C315" s="12">
        <v>4.9805734553359997</v>
      </c>
      <c r="D315" s="7">
        <f>INDEX(Aquifer!L:L,MATCH(B315,Aquifer!C:C,0))*100</f>
        <v>103.42657859853333</v>
      </c>
      <c r="E315" s="7">
        <v>9.5</v>
      </c>
      <c r="F315" s="7">
        <v>30.674304809643154</v>
      </c>
      <c r="G315" s="8">
        <v>23</v>
      </c>
      <c r="H315" s="8">
        <f>INDEX(Aquifer!H:H,MATCH(B315,Aquifer!C:C,0))</f>
        <v>44.54</v>
      </c>
      <c r="I315" s="8">
        <f>INDEX(surface_water_body!E:E,MATCH(B315,surface_water_body!A:A,0))</f>
        <v>6.4317222588084477E-2</v>
      </c>
      <c r="J315" s="8">
        <f>INDEX(Aquifer!J:J,MATCH(B315,Aquifer!C:C,0))*100</f>
        <v>27.071528790634709</v>
      </c>
      <c r="K315" s="7">
        <f>(INDEX(Tariff!D:D,MATCH(Adaptation!A315,Tariff!A:A,0)))*100</f>
        <v>0</v>
      </c>
      <c r="L315" s="1">
        <v>11.77</v>
      </c>
      <c r="M315" s="8">
        <v>5.09</v>
      </c>
      <c r="N315" s="1">
        <v>94.960000000000008</v>
      </c>
      <c r="P315">
        <f t="shared" si="137"/>
        <v>3</v>
      </c>
      <c r="Q315">
        <f t="shared" si="138"/>
        <v>1</v>
      </c>
      <c r="R315">
        <f t="shared" si="139"/>
        <v>1</v>
      </c>
      <c r="S315">
        <f t="shared" si="140"/>
        <v>2</v>
      </c>
      <c r="T315">
        <f t="shared" si="141"/>
        <v>1</v>
      </c>
      <c r="U315">
        <f t="shared" si="142"/>
        <v>1</v>
      </c>
      <c r="V315">
        <f t="shared" si="143"/>
        <v>2</v>
      </c>
      <c r="W315">
        <f t="shared" si="136"/>
        <v>1</v>
      </c>
      <c r="X315">
        <f t="shared" si="131"/>
        <v>4</v>
      </c>
      <c r="Y315">
        <f t="shared" si="144"/>
        <v>1</v>
      </c>
      <c r="Z315">
        <f t="shared" si="145"/>
        <v>2</v>
      </c>
      <c r="AA315">
        <f t="shared" si="146"/>
        <v>4</v>
      </c>
      <c r="AB315">
        <f t="shared" si="148"/>
        <v>1.9310999999999998</v>
      </c>
      <c r="AC315">
        <f t="shared" si="150"/>
        <v>2</v>
      </c>
      <c r="AD315" t="str">
        <f t="shared" si="147"/>
        <v>Moderatly Suitable</v>
      </c>
      <c r="AE315" s="15">
        <f t="shared" si="149"/>
        <v>0.16400000000000001</v>
      </c>
      <c r="AF315" t="str">
        <f t="shared" si="132"/>
        <v>Very Low</v>
      </c>
    </row>
    <row r="316" spans="1:32" x14ac:dyDescent="0.25">
      <c r="A316" t="str">
        <f>INDEX(Aquifer!A:A,MATCH(B316,Aquifer!C:C,0))</f>
        <v>bihar</v>
      </c>
      <c r="B316" s="19" t="s">
        <v>408</v>
      </c>
      <c r="C316" s="12">
        <v>4.6905799709557003</v>
      </c>
      <c r="D316" s="7">
        <f>INDEX(Aquifer!L:L,MATCH(B316,Aquifer!C:C,0))*100</f>
        <v>141.97345413150884</v>
      </c>
      <c r="E316" s="7">
        <v>68.599999999999994</v>
      </c>
      <c r="F316" s="7">
        <v>54.573774310003486</v>
      </c>
      <c r="G316" s="8">
        <v>8</v>
      </c>
      <c r="H316" s="8">
        <f>INDEX(Aquifer!H:H,MATCH(B316,Aquifer!C:C,0))</f>
        <v>59.52</v>
      </c>
      <c r="I316" s="8">
        <f>INDEX(surface_water_body!E:E,MATCH(B316,surface_water_body!A:A,0))</f>
        <v>9.2552621631146206E-2</v>
      </c>
      <c r="J316" s="8">
        <f>INDEX(Aquifer!J:J,MATCH(B316,Aquifer!C:C,0))*100</f>
        <v>57.057626119912683</v>
      </c>
      <c r="K316" s="7">
        <f>(INDEX(Tariff!D:D,MATCH(Adaptation!A316,Tariff!A:A,0)))*100</f>
        <v>0</v>
      </c>
      <c r="L316" s="1">
        <v>92.759999999999991</v>
      </c>
      <c r="M316" s="8">
        <v>5.9</v>
      </c>
      <c r="N316" s="1">
        <v>96.03</v>
      </c>
      <c r="P316">
        <f t="shared" si="137"/>
        <v>3</v>
      </c>
      <c r="Q316">
        <f t="shared" si="138"/>
        <v>2</v>
      </c>
      <c r="R316">
        <f t="shared" si="139"/>
        <v>3</v>
      </c>
      <c r="S316">
        <f t="shared" si="140"/>
        <v>3</v>
      </c>
      <c r="T316">
        <f t="shared" si="141"/>
        <v>1</v>
      </c>
      <c r="U316">
        <f t="shared" si="142"/>
        <v>2</v>
      </c>
      <c r="V316">
        <f t="shared" si="143"/>
        <v>3</v>
      </c>
      <c r="W316">
        <f t="shared" si="136"/>
        <v>1</v>
      </c>
      <c r="X316">
        <f t="shared" si="131"/>
        <v>4</v>
      </c>
      <c r="Y316">
        <f t="shared" si="144"/>
        <v>4</v>
      </c>
      <c r="Z316">
        <f t="shared" si="145"/>
        <v>2</v>
      </c>
      <c r="AA316">
        <f t="shared" si="146"/>
        <v>4</v>
      </c>
      <c r="AB316">
        <f t="shared" si="148"/>
        <v>2.6808000000000001</v>
      </c>
      <c r="AC316">
        <f t="shared" si="150"/>
        <v>3</v>
      </c>
      <c r="AD316" t="str">
        <f t="shared" si="147"/>
        <v>Highly Suitable</v>
      </c>
      <c r="AE316" s="15">
        <f t="shared" si="149"/>
        <v>0.57599999999999996</v>
      </c>
      <c r="AF316" t="str">
        <f t="shared" si="132"/>
        <v>Moderate</v>
      </c>
    </row>
    <row r="317" spans="1:32" x14ac:dyDescent="0.25">
      <c r="A317" t="str">
        <f>INDEX(Aquifer!A:A,MATCH(B317,Aquifer!C:C,0))</f>
        <v>telangana</v>
      </c>
      <c r="B317" s="19" t="s">
        <v>164</v>
      </c>
      <c r="C317" s="12">
        <v>5.1654894319758</v>
      </c>
      <c r="D317" s="7">
        <f>INDEX(Aquifer!L:L,MATCH(B317,Aquifer!C:C,0))*100</f>
        <v>156.66692506746108</v>
      </c>
      <c r="E317" s="7">
        <v>68.599999999999994</v>
      </c>
      <c r="F317" s="7">
        <v>65.051853274438258</v>
      </c>
      <c r="G317" s="8">
        <v>100</v>
      </c>
      <c r="H317" s="8">
        <f>INDEX(Aquifer!H:H,MATCH(B317,Aquifer!C:C,0))</f>
        <v>32.39</v>
      </c>
      <c r="I317" s="8">
        <f>INDEX(surface_water_body!E:E,MATCH(B317,surface_water_body!A:A,0))</f>
        <v>0.73890149009759365</v>
      </c>
      <c r="J317" s="8">
        <f>INDEX(Aquifer!J:J,MATCH(B317,Aquifer!C:C,0))*100</f>
        <v>60.452292593228997</v>
      </c>
      <c r="K317" s="7">
        <f>(INDEX(Tariff!D:D,MATCH(Adaptation!A317,Tariff!A:A,0)))*100</f>
        <v>155</v>
      </c>
      <c r="L317" s="1">
        <v>38.590000000000003</v>
      </c>
      <c r="M317" s="8">
        <v>6.78</v>
      </c>
      <c r="N317" s="1">
        <v>87.244049309999994</v>
      </c>
      <c r="P317">
        <f t="shared" si="137"/>
        <v>3</v>
      </c>
      <c r="Q317">
        <f t="shared" si="138"/>
        <v>2</v>
      </c>
      <c r="R317">
        <f t="shared" si="139"/>
        <v>3</v>
      </c>
      <c r="S317">
        <f t="shared" si="140"/>
        <v>3</v>
      </c>
      <c r="T317">
        <f t="shared" si="141"/>
        <v>4</v>
      </c>
      <c r="U317">
        <f t="shared" si="142"/>
        <v>1</v>
      </c>
      <c r="V317">
        <f t="shared" si="143"/>
        <v>3</v>
      </c>
      <c r="W317">
        <f t="shared" si="136"/>
        <v>1</v>
      </c>
      <c r="X317">
        <f t="shared" si="131"/>
        <v>2</v>
      </c>
      <c r="Y317">
        <f t="shared" si="144"/>
        <v>2</v>
      </c>
      <c r="Z317">
        <f t="shared" si="145"/>
        <v>2</v>
      </c>
      <c r="AA317">
        <f t="shared" si="146"/>
        <v>4</v>
      </c>
      <c r="AB317">
        <f t="shared" si="148"/>
        <v>2.5142000000000002</v>
      </c>
      <c r="AC317">
        <f t="shared" si="150"/>
        <v>3</v>
      </c>
      <c r="AD317" t="str">
        <f t="shared" si="147"/>
        <v>Highly Suitable</v>
      </c>
      <c r="AE317" s="15">
        <f t="shared" si="149"/>
        <v>0.45200000000000001</v>
      </c>
      <c r="AF317" t="str">
        <f t="shared" si="132"/>
        <v>Moderate</v>
      </c>
    </row>
    <row r="318" spans="1:32" x14ac:dyDescent="0.25">
      <c r="A318" t="str">
        <f>INDEX(Aquifer!A:A,MATCH(B318,Aquifer!C:C,0))</f>
        <v>gujarat</v>
      </c>
      <c r="B318" s="19" t="s">
        <v>162</v>
      </c>
      <c r="C318" s="12">
        <v>5.5092801148135004</v>
      </c>
      <c r="D318" s="7">
        <f>INDEX(Aquifer!L:L,MATCH(B318,Aquifer!C:C,0))*100</f>
        <v>167.84108468803106</v>
      </c>
      <c r="E318" s="7">
        <v>90.9</v>
      </c>
      <c r="F318" s="7">
        <v>79.608279713946061</v>
      </c>
      <c r="G318" s="8">
        <v>100</v>
      </c>
      <c r="H318" s="8">
        <f>INDEX(Aquifer!H:H,MATCH(B318,Aquifer!C:C,0))</f>
        <v>40.340000000000003</v>
      </c>
      <c r="I318" s="8">
        <f>INDEX(surface_water_body!E:E,MATCH(B318,surface_water_body!A:A,0))</f>
        <v>1.0348723049135742</v>
      </c>
      <c r="J318" s="8">
        <f>INDEX(Aquifer!J:J,MATCH(B318,Aquifer!C:C,0))*100</f>
        <v>79.149780516360323</v>
      </c>
      <c r="K318" s="7">
        <f>(INDEX(Tariff!D:D,MATCH(Adaptation!A318,Tariff!A:A,0)))*100</f>
        <v>60</v>
      </c>
      <c r="L318" s="1">
        <v>61.07</v>
      </c>
      <c r="M318" s="8">
        <v>10.6</v>
      </c>
      <c r="N318" s="1">
        <v>85.74</v>
      </c>
      <c r="P318">
        <f t="shared" si="137"/>
        <v>4</v>
      </c>
      <c r="Q318">
        <f t="shared" si="138"/>
        <v>2</v>
      </c>
      <c r="R318">
        <f t="shared" si="139"/>
        <v>4</v>
      </c>
      <c r="S318">
        <f t="shared" si="140"/>
        <v>4</v>
      </c>
      <c r="T318">
        <f t="shared" si="141"/>
        <v>4</v>
      </c>
      <c r="U318">
        <f t="shared" si="142"/>
        <v>1</v>
      </c>
      <c r="V318">
        <f t="shared" si="143"/>
        <v>4</v>
      </c>
      <c r="W318">
        <f t="shared" si="136"/>
        <v>2</v>
      </c>
      <c r="X318">
        <f t="shared" si="131"/>
        <v>4</v>
      </c>
      <c r="Y318">
        <f t="shared" si="144"/>
        <v>3</v>
      </c>
      <c r="Z318">
        <f t="shared" si="145"/>
        <v>3</v>
      </c>
      <c r="AA318">
        <f t="shared" si="146"/>
        <v>4</v>
      </c>
      <c r="AB318">
        <f t="shared" si="148"/>
        <v>3.2715000000000005</v>
      </c>
      <c r="AC318">
        <f t="shared" si="150"/>
        <v>3</v>
      </c>
      <c r="AD318" t="str">
        <f t="shared" si="147"/>
        <v>Highly Suitable</v>
      </c>
      <c r="AE318" s="15">
        <f t="shared" si="149"/>
        <v>0.97599999999999998</v>
      </c>
      <c r="AF318" t="str">
        <f t="shared" si="132"/>
        <v>Very High</v>
      </c>
    </row>
    <row r="319" spans="1:32" x14ac:dyDescent="0.25">
      <c r="A319" t="str">
        <f>INDEX(Aquifer!A:A,MATCH(B319,Aquifer!C:C,0))</f>
        <v>odisha</v>
      </c>
      <c r="B319" s="19" t="s">
        <v>332</v>
      </c>
      <c r="C319" s="13">
        <v>4.9000000000000004</v>
      </c>
      <c r="D319" s="7">
        <f>INDEX(Aquifer!L:L,MATCH(B319,Aquifer!C:C,0))*100</f>
        <v>118.34062135122142</v>
      </c>
      <c r="E319" s="7">
        <v>19.399999999999999</v>
      </c>
      <c r="F319" s="7">
        <v>35.243578387953939</v>
      </c>
      <c r="G319" s="8">
        <v>61</v>
      </c>
      <c r="H319" s="8">
        <f>INDEX(Aquifer!H:H,MATCH(B319,Aquifer!C:C,0))</f>
        <v>61.18</v>
      </c>
      <c r="I319" s="8">
        <f>INDEX(surface_water_body!E:E,MATCH(B319,surface_water_body!A:A,0))</f>
        <v>0.33406367210166465</v>
      </c>
      <c r="J319" s="8">
        <f>INDEX(Aquifer!J:J,MATCH(B319,Aquifer!C:C,0))*100</f>
        <v>31.873059424038878</v>
      </c>
      <c r="K319" s="7">
        <f>(INDEX(Tariff!D:D,MATCH(Adaptation!A319,Tariff!A:A,0)))*100</f>
        <v>135</v>
      </c>
      <c r="L319" s="1">
        <v>14.77</v>
      </c>
      <c r="M319" s="8">
        <v>4.9000000000000004</v>
      </c>
      <c r="N319" s="1">
        <v>97.31</v>
      </c>
      <c r="P319">
        <f t="shared" si="137"/>
        <v>3</v>
      </c>
      <c r="Q319">
        <f t="shared" si="138"/>
        <v>1</v>
      </c>
      <c r="R319">
        <f t="shared" si="139"/>
        <v>1</v>
      </c>
      <c r="S319">
        <f t="shared" si="140"/>
        <v>2</v>
      </c>
      <c r="T319">
        <f t="shared" si="141"/>
        <v>3</v>
      </c>
      <c r="U319">
        <f t="shared" si="142"/>
        <v>2</v>
      </c>
      <c r="V319">
        <f t="shared" si="143"/>
        <v>2</v>
      </c>
      <c r="W319">
        <f t="shared" si="136"/>
        <v>1</v>
      </c>
      <c r="X319">
        <f t="shared" si="131"/>
        <v>3</v>
      </c>
      <c r="Y319">
        <f t="shared" si="144"/>
        <v>1</v>
      </c>
      <c r="Z319">
        <f t="shared" si="145"/>
        <v>1</v>
      </c>
      <c r="AA319">
        <f t="shared" si="146"/>
        <v>4</v>
      </c>
      <c r="AB319">
        <f t="shared" si="148"/>
        <v>2.0068000000000001</v>
      </c>
      <c r="AC319">
        <f t="shared" si="150"/>
        <v>2</v>
      </c>
      <c r="AD319" t="str">
        <f t="shared" si="147"/>
        <v>Moderatly Suitable</v>
      </c>
      <c r="AE319" s="15">
        <f t="shared" si="149"/>
        <v>0.187</v>
      </c>
      <c r="AF319" t="str">
        <f t="shared" si="132"/>
        <v>Very Low</v>
      </c>
    </row>
    <row r="320" spans="1:32" x14ac:dyDescent="0.25">
      <c r="A320" t="str">
        <f>INDEX(Aquifer!A:A,MATCH(B320,Aquifer!C:C,0))</f>
        <v>tripura</v>
      </c>
      <c r="B320" s="19" t="s">
        <v>382</v>
      </c>
      <c r="C320" s="13">
        <v>4.59</v>
      </c>
      <c r="D320" s="7">
        <f>INDEX(Aquifer!L:L,MATCH(B320,Aquifer!C:C,0))*100</f>
        <v>177.9579047748791</v>
      </c>
      <c r="E320" s="7">
        <v>22.8</v>
      </c>
      <c r="F320" s="7">
        <v>36.671979420071025</v>
      </c>
      <c r="G320" s="8">
        <v>100</v>
      </c>
      <c r="H320" s="8">
        <f>INDEX(Aquifer!H:H,MATCH(B320,Aquifer!C:C,0))</f>
        <v>9.75</v>
      </c>
      <c r="I320" s="8">
        <f>INDEX(surface_water_body!E:E,MATCH(B320,surface_water_body!A:A,0))</f>
        <v>0</v>
      </c>
      <c r="J320" s="8">
        <f>INDEX(Aquifer!J:J,MATCH(B320,Aquifer!C:C,0))*100</f>
        <v>31.913482962882451</v>
      </c>
      <c r="K320" s="7">
        <f>(INDEX(Tariff!D:D,MATCH(Adaptation!A320,Tariff!A:A,0)))*100</f>
        <v>0</v>
      </c>
      <c r="L320" s="1">
        <v>34.69</v>
      </c>
      <c r="M320" s="8">
        <v>4.0614483631363738</v>
      </c>
      <c r="N320" s="1">
        <v>95.264292049999995</v>
      </c>
      <c r="P320">
        <f t="shared" si="137"/>
        <v>3</v>
      </c>
      <c r="Q320">
        <f t="shared" si="138"/>
        <v>2</v>
      </c>
      <c r="R320">
        <f t="shared" si="139"/>
        <v>1</v>
      </c>
      <c r="S320">
        <f t="shared" si="140"/>
        <v>2</v>
      </c>
      <c r="T320">
        <f t="shared" si="141"/>
        <v>4</v>
      </c>
      <c r="U320">
        <f t="shared" si="142"/>
        <v>1</v>
      </c>
      <c r="V320">
        <f t="shared" si="143"/>
        <v>2</v>
      </c>
      <c r="W320">
        <f t="shared" si="136"/>
        <v>1</v>
      </c>
      <c r="X320">
        <f t="shared" si="131"/>
        <v>4</v>
      </c>
      <c r="Y320">
        <f t="shared" si="144"/>
        <v>2</v>
      </c>
      <c r="Z320">
        <f t="shared" si="145"/>
        <v>1</v>
      </c>
      <c r="AA320">
        <f t="shared" si="146"/>
        <v>4</v>
      </c>
      <c r="AB320">
        <f t="shared" si="148"/>
        <v>2.2566999999999999</v>
      </c>
      <c r="AC320">
        <f t="shared" si="150"/>
        <v>2</v>
      </c>
      <c r="AD320" t="str">
        <f t="shared" si="147"/>
        <v>Moderatly Suitable</v>
      </c>
      <c r="AE320" s="15">
        <f t="shared" si="149"/>
        <v>0.28199999999999997</v>
      </c>
      <c r="AF320" t="str">
        <f t="shared" si="132"/>
        <v>Low</v>
      </c>
    </row>
    <row r="321" spans="1:32" x14ac:dyDescent="0.25">
      <c r="A321" t="str">
        <f>INDEX(Aquifer!A:A,MATCH(B321,Aquifer!C:C,0))</f>
        <v>jharkhand</v>
      </c>
      <c r="B321" s="19" t="s">
        <v>24</v>
      </c>
      <c r="C321" s="13">
        <v>5.09</v>
      </c>
      <c r="D321" s="7">
        <f>INDEX(Aquifer!L:L,MATCH(B321,Aquifer!C:C,0))*100</f>
        <v>138.31473922902495</v>
      </c>
      <c r="E321" s="7">
        <v>8.6</v>
      </c>
      <c r="F321" s="7">
        <v>39.319207108680793</v>
      </c>
      <c r="G321" s="8">
        <v>3</v>
      </c>
      <c r="H321" s="8">
        <f>INDEX(Aquifer!H:H,MATCH(B321,Aquifer!C:C,0))</f>
        <v>27.05</v>
      </c>
      <c r="I321" s="8">
        <f>INDEX(surface_water_body!E:E,MATCH(B321,surface_water_body!A:A,0))</f>
        <v>10.199455369652579</v>
      </c>
      <c r="J321" s="8">
        <f>INDEX(Aquifer!J:J,MATCH(B321,Aquifer!C:C,0))*100</f>
        <v>21.113570903296971</v>
      </c>
      <c r="K321" s="7">
        <f>(INDEX(Tariff!D:D,MATCH(Adaptation!A321,Tariff!A:A,0)))*100</f>
        <v>167</v>
      </c>
      <c r="L321" s="1">
        <v>71.760000000000005</v>
      </c>
      <c r="M321" s="8">
        <v>5.9</v>
      </c>
      <c r="N321" s="1">
        <v>73.599999999999994</v>
      </c>
      <c r="P321">
        <f t="shared" si="137"/>
        <v>3</v>
      </c>
      <c r="Q321">
        <f t="shared" si="138"/>
        <v>1</v>
      </c>
      <c r="R321">
        <f t="shared" si="139"/>
        <v>1</v>
      </c>
      <c r="S321">
        <f t="shared" si="140"/>
        <v>2</v>
      </c>
      <c r="T321">
        <f t="shared" si="141"/>
        <v>1</v>
      </c>
      <c r="U321">
        <f t="shared" si="142"/>
        <v>1</v>
      </c>
      <c r="V321">
        <f t="shared" si="143"/>
        <v>1</v>
      </c>
      <c r="W321">
        <f t="shared" si="136"/>
        <v>4</v>
      </c>
      <c r="X321">
        <f t="shared" si="131"/>
        <v>2</v>
      </c>
      <c r="Y321">
        <f t="shared" si="144"/>
        <v>3</v>
      </c>
      <c r="Z321">
        <f t="shared" si="145"/>
        <v>2</v>
      </c>
      <c r="AA321">
        <f t="shared" si="146"/>
        <v>3</v>
      </c>
      <c r="AB321">
        <f t="shared" si="148"/>
        <v>2.0144000000000002</v>
      </c>
      <c r="AC321">
        <f t="shared" si="150"/>
        <v>2</v>
      </c>
      <c r="AD321" t="str">
        <f t="shared" si="147"/>
        <v>Moderatly Suitable</v>
      </c>
      <c r="AE321" s="15">
        <f t="shared" si="149"/>
        <v>0.20499999999999999</v>
      </c>
      <c r="AF321" t="str">
        <f t="shared" si="132"/>
        <v>Low</v>
      </c>
    </row>
    <row r="322" spans="1:32" x14ac:dyDescent="0.25">
      <c r="A322" t="str">
        <f>INDEX(Aquifer!A:A,MATCH(B322,Aquifer!C:C,0))</f>
        <v>himachal pradesh</v>
      </c>
      <c r="B322" s="19" t="s">
        <v>482</v>
      </c>
      <c r="C322" s="12">
        <v>4.5380138844662001</v>
      </c>
      <c r="D322" s="7">
        <f>INDEX(Aquifer!L:L,MATCH(B322,Aquifer!C:C,0))*100</f>
        <v>130.04937421058676</v>
      </c>
      <c r="E322" s="7">
        <v>0</v>
      </c>
      <c r="F322" s="7">
        <v>31.10997180210202</v>
      </c>
      <c r="G322" s="8">
        <v>98</v>
      </c>
      <c r="H322" s="8">
        <f>INDEX(Aquifer!H:H,MATCH(B322,Aquifer!C:C,0))</f>
        <v>0</v>
      </c>
      <c r="I322" s="8">
        <f>INDEX(surface_water_body!E:E,MATCH(B322,surface_water_body!A:A,0))</f>
        <v>8.7698450236001729E-2</v>
      </c>
      <c r="J322" s="8">
        <f>INDEX(Aquifer!J:J,MATCH(B322,Aquifer!C:C,0))*100</f>
        <v>1.3952191835028029</v>
      </c>
      <c r="K322" s="7">
        <f>(INDEX(Tariff!D:D,MATCH(Adaptation!A322,Tariff!A:A,0)))*100</f>
        <v>465.00000000000006</v>
      </c>
      <c r="L322" s="1">
        <v>0</v>
      </c>
      <c r="M322" s="8">
        <v>12.513435769906776</v>
      </c>
      <c r="N322" s="1">
        <v>83.02</v>
      </c>
      <c r="P322">
        <f t="shared" si="137"/>
        <v>3</v>
      </c>
      <c r="Q322">
        <f t="shared" si="138"/>
        <v>1</v>
      </c>
      <c r="R322">
        <f t="shared" si="139"/>
        <v>1</v>
      </c>
      <c r="S322">
        <f t="shared" si="140"/>
        <v>2</v>
      </c>
      <c r="T322">
        <f t="shared" si="141"/>
        <v>4</v>
      </c>
      <c r="U322">
        <f t="shared" si="142"/>
        <v>1</v>
      </c>
      <c r="V322">
        <f t="shared" si="143"/>
        <v>1</v>
      </c>
      <c r="W322">
        <f t="shared" si="136"/>
        <v>1</v>
      </c>
      <c r="X322">
        <f t="shared" si="131"/>
        <v>1</v>
      </c>
      <c r="Y322">
        <f t="shared" si="144"/>
        <v>1</v>
      </c>
      <c r="Z322">
        <f t="shared" si="145"/>
        <v>3</v>
      </c>
      <c r="AA322">
        <f t="shared" si="146"/>
        <v>4</v>
      </c>
      <c r="AB322">
        <f t="shared" si="148"/>
        <v>1.9386999999999996</v>
      </c>
      <c r="AC322">
        <f t="shared" si="150"/>
        <v>2</v>
      </c>
      <c r="AD322" t="str">
        <f t="shared" si="147"/>
        <v>Moderatly Suitable</v>
      </c>
      <c r="AE322" s="15">
        <f t="shared" si="149"/>
        <v>0.17899999999999999</v>
      </c>
      <c r="AF322" t="str">
        <f t="shared" si="132"/>
        <v>Very Low</v>
      </c>
    </row>
    <row r="323" spans="1:32" x14ac:dyDescent="0.25">
      <c r="A323" t="str">
        <f>INDEX(Aquifer!A:A,MATCH(B323,Aquifer!C:C,0))</f>
        <v>arunachal pradesh</v>
      </c>
      <c r="B323" s="19" t="s">
        <v>63</v>
      </c>
      <c r="C323" s="13">
        <v>3.5</v>
      </c>
      <c r="D323" s="7">
        <f>INDEX(Aquifer!L:L,MATCH(B323,Aquifer!C:C,0))*100</f>
        <v>109.19513059921995</v>
      </c>
      <c r="E323" s="7">
        <v>0</v>
      </c>
      <c r="F323" s="7">
        <v>19.369865936488743</v>
      </c>
      <c r="G323" s="8">
        <v>0</v>
      </c>
      <c r="H323" s="8">
        <f>INDEX(Aquifer!H:H,MATCH(B323,Aquifer!C:C,0))</f>
        <v>0</v>
      </c>
      <c r="I323" s="8">
        <f>INDEX(surface_water_body!E:E,MATCH(B323,surface_water_body!A:A,0))</f>
        <v>0</v>
      </c>
      <c r="J323" s="8">
        <f>INDEX(Aquifer!J:J,MATCH(B323,Aquifer!C:C,0))*100</f>
        <v>40.870447299777801</v>
      </c>
      <c r="K323" s="7">
        <f>(INDEX(Tariff!D:D,MATCH(Adaptation!A27,Tariff!A:A,0)))*100</f>
        <v>135</v>
      </c>
      <c r="L323" s="1">
        <v>5.07</v>
      </c>
      <c r="M323" s="8">
        <v>4.0271560489848328</v>
      </c>
      <c r="N323" s="1">
        <v>53</v>
      </c>
      <c r="P323">
        <f t="shared" si="137"/>
        <v>1</v>
      </c>
      <c r="Q323">
        <f t="shared" si="138"/>
        <v>1</v>
      </c>
      <c r="R323">
        <f t="shared" si="139"/>
        <v>1</v>
      </c>
      <c r="S323">
        <f t="shared" si="140"/>
        <v>1</v>
      </c>
      <c r="T323">
        <f t="shared" si="141"/>
        <v>1</v>
      </c>
      <c r="U323">
        <f t="shared" si="142"/>
        <v>1</v>
      </c>
      <c r="V323">
        <f t="shared" si="143"/>
        <v>2</v>
      </c>
      <c r="W323">
        <f t="shared" si="136"/>
        <v>1</v>
      </c>
      <c r="X323">
        <f t="shared" ref="X323:X386" si="151">IF(K323&lt;70,4,IF(K323&lt;150,3,IF(K323&lt;300,2,1)))</f>
        <v>3</v>
      </c>
      <c r="Y323">
        <f t="shared" si="144"/>
        <v>1</v>
      </c>
      <c r="Z323">
        <f t="shared" si="145"/>
        <v>1</v>
      </c>
      <c r="AA323">
        <f t="shared" si="146"/>
        <v>2</v>
      </c>
      <c r="AB323">
        <f t="shared" si="148"/>
        <v>1.3404</v>
      </c>
      <c r="AC323">
        <f t="shared" si="150"/>
        <v>1</v>
      </c>
      <c r="AD323" t="str">
        <f t="shared" si="147"/>
        <v>Less Suitable</v>
      </c>
      <c r="AE323" s="15">
        <f t="shared" si="149"/>
        <v>0.01</v>
      </c>
      <c r="AF323" t="str">
        <f t="shared" ref="AF323:AF386" si="152">IF(AE323&gt;0.8, "Very High", IF(AND(AE323&lt;=0.8,AE323&gt;0.6), "High", IF(AND(AE323&lt;=0.6, AE323&gt;0.4),"Moderate",IF(AND(AE323&lt;=0.4, AE323&gt;0.2),"Low", "Very Low"))))</f>
        <v>Very Low</v>
      </c>
    </row>
    <row r="324" spans="1:32" x14ac:dyDescent="0.25">
      <c r="A324" t="str">
        <f>INDEX(Aquifer!A:A,MATCH(B324,Aquifer!C:C,0))</f>
        <v>bihar</v>
      </c>
      <c r="B324" s="19" t="s">
        <v>347</v>
      </c>
      <c r="C324" s="12">
        <v>4.381741368728</v>
      </c>
      <c r="D324" s="7">
        <f>INDEX(Aquifer!L:L,MATCH(B324,Aquifer!C:C,0))*100</f>
        <v>140.1086204038651</v>
      </c>
      <c r="E324" s="7">
        <v>33.4</v>
      </c>
      <c r="F324" s="7">
        <v>39.389213406680653</v>
      </c>
      <c r="G324" s="8">
        <v>0</v>
      </c>
      <c r="H324" s="8">
        <f>INDEX(Aquifer!H:H,MATCH(B324,Aquifer!C:C,0))</f>
        <v>36.380000000000003</v>
      </c>
      <c r="I324" s="8">
        <f>INDEX(surface_water_body!E:E,MATCH(B324,surface_water_body!A:A,0))</f>
        <v>0.59005297950378843</v>
      </c>
      <c r="J324" s="8">
        <f>INDEX(Aquifer!J:J,MATCH(B324,Aquifer!C:C,0))*100</f>
        <v>54.241061984345251</v>
      </c>
      <c r="K324" s="7">
        <f>(INDEX(Tariff!D:D,MATCH(Adaptation!A324,Tariff!A:A,0)))*100</f>
        <v>135</v>
      </c>
      <c r="L324" s="1">
        <v>87.02</v>
      </c>
      <c r="M324" s="8">
        <v>4.5</v>
      </c>
      <c r="N324" s="1">
        <v>96.43</v>
      </c>
      <c r="P324">
        <f t="shared" si="137"/>
        <v>2</v>
      </c>
      <c r="Q324">
        <f t="shared" si="138"/>
        <v>2</v>
      </c>
      <c r="R324">
        <f t="shared" si="139"/>
        <v>2</v>
      </c>
      <c r="S324">
        <f t="shared" si="140"/>
        <v>2</v>
      </c>
      <c r="T324">
        <f t="shared" si="141"/>
        <v>1</v>
      </c>
      <c r="U324">
        <f t="shared" si="142"/>
        <v>1</v>
      </c>
      <c r="V324">
        <f t="shared" si="143"/>
        <v>3</v>
      </c>
      <c r="W324">
        <f t="shared" si="136"/>
        <v>1</v>
      </c>
      <c r="X324">
        <f t="shared" si="151"/>
        <v>3</v>
      </c>
      <c r="Y324">
        <f t="shared" si="144"/>
        <v>4</v>
      </c>
      <c r="Z324">
        <f t="shared" si="145"/>
        <v>1</v>
      </c>
      <c r="AA324">
        <f t="shared" si="146"/>
        <v>4</v>
      </c>
      <c r="AB324">
        <f t="shared" si="148"/>
        <v>2.1734</v>
      </c>
      <c r="AC324">
        <f t="shared" si="150"/>
        <v>2</v>
      </c>
      <c r="AD324" t="str">
        <f t="shared" si="147"/>
        <v>Moderatly Suitable</v>
      </c>
      <c r="AE324" s="15">
        <f t="shared" si="149"/>
        <v>0.26200000000000001</v>
      </c>
      <c r="AF324" t="str">
        <f t="shared" si="152"/>
        <v>Low</v>
      </c>
    </row>
    <row r="325" spans="1:32" x14ac:dyDescent="0.25">
      <c r="A325" t="str">
        <f>INDEX(Aquifer!A:A,MATCH(B325,Aquifer!C:C,0))</f>
        <v>jammu and kashmir</v>
      </c>
      <c r="B325" s="19" t="s">
        <v>519</v>
      </c>
      <c r="C325" s="13">
        <v>3.2</v>
      </c>
      <c r="D325" s="7">
        <f>INDEX(Aquifer!L:L,MATCH(B325,Aquifer!C:C,0))*100</f>
        <v>123.56379010196467</v>
      </c>
      <c r="E325" s="7">
        <v>15.8</v>
      </c>
      <c r="F325" s="7">
        <v>38.599529877520716</v>
      </c>
      <c r="G325" s="8">
        <v>0</v>
      </c>
      <c r="H325" s="8">
        <f>INDEX(Aquifer!H:H,MATCH(B325,Aquifer!C:C,0))</f>
        <v>15.17</v>
      </c>
      <c r="I325" s="8">
        <f>INDEX(surface_water_body!E:E,MATCH(B325,surface_water_body!A:A,0))</f>
        <v>1.6585517757225258E-3</v>
      </c>
      <c r="J325" s="8">
        <f>INDEX(Aquifer!J:J,MATCH(B325,Aquifer!C:C,0))*100</f>
        <v>14.697443207778205</v>
      </c>
      <c r="K325" s="7">
        <f>(INDEX(Tariff!D:D,MATCH(Adaptation!A325,Tariff!A:A,0)))*100</f>
        <v>135</v>
      </c>
      <c r="L325" s="1">
        <v>1.7999999999999998</v>
      </c>
      <c r="M325" s="8">
        <v>12.42588413850139</v>
      </c>
      <c r="N325" s="1">
        <v>96.44</v>
      </c>
      <c r="P325">
        <f t="shared" si="137"/>
        <v>1</v>
      </c>
      <c r="Q325">
        <f t="shared" si="138"/>
        <v>1</v>
      </c>
      <c r="R325">
        <f t="shared" si="139"/>
        <v>1</v>
      </c>
      <c r="S325">
        <f t="shared" si="140"/>
        <v>2</v>
      </c>
      <c r="T325">
        <f t="shared" si="141"/>
        <v>1</v>
      </c>
      <c r="U325">
        <f t="shared" si="142"/>
        <v>1</v>
      </c>
      <c r="V325">
        <f t="shared" si="143"/>
        <v>1</v>
      </c>
      <c r="W325">
        <f t="shared" si="136"/>
        <v>1</v>
      </c>
      <c r="X325">
        <f t="shared" si="151"/>
        <v>3</v>
      </c>
      <c r="Y325">
        <f t="shared" si="144"/>
        <v>1</v>
      </c>
      <c r="Z325">
        <f t="shared" si="145"/>
        <v>3</v>
      </c>
      <c r="AA325">
        <f t="shared" si="146"/>
        <v>4</v>
      </c>
      <c r="AB325">
        <f t="shared" si="148"/>
        <v>1.6887999999999999</v>
      </c>
      <c r="AC325">
        <f t="shared" si="150"/>
        <v>2</v>
      </c>
      <c r="AD325" t="str">
        <f t="shared" si="147"/>
        <v>Moderatly Suitable</v>
      </c>
      <c r="AE325" s="15">
        <f t="shared" si="149"/>
        <v>7.0000000000000007E-2</v>
      </c>
      <c r="AF325" t="str">
        <f t="shared" si="152"/>
        <v>Very Low</v>
      </c>
    </row>
    <row r="326" spans="1:32" x14ac:dyDescent="0.25">
      <c r="A326" t="str">
        <f>INDEX(Aquifer!A:A,MATCH(B326,Aquifer!C:C,0))</f>
        <v>west bengal</v>
      </c>
      <c r="B326" s="19" t="s">
        <v>653</v>
      </c>
      <c r="C326" s="12">
        <v>4.3412449657687002</v>
      </c>
      <c r="D326" s="7">
        <f>INDEX(Aquifer!L:L,MATCH(B326,Aquifer!C:C,0))*100</f>
        <v>214.98895440190421</v>
      </c>
      <c r="E326" s="7">
        <v>15.8</v>
      </c>
      <c r="F326" s="7">
        <v>26.575583957690611</v>
      </c>
      <c r="G326" s="8">
        <v>65</v>
      </c>
      <c r="H326" s="8">
        <f>INDEX(Aquifer!H:H,MATCH(B326,Aquifer!C:C,0))</f>
        <v>44.68</v>
      </c>
      <c r="I326" s="8">
        <f>INDEX(surface_water_body!E:E,MATCH(B326,surface_water_body!A:A,0))</f>
        <v>1.1178265720317664</v>
      </c>
      <c r="J326" s="8">
        <f>INDEX(Aquifer!J:J,MATCH(B326,Aquifer!C:C,0))*100</f>
        <v>77.546182498152703</v>
      </c>
      <c r="K326" s="7">
        <f>(INDEX(Tariff!D:D,MATCH(Adaptation!A326,Tariff!A:A,0)))*100</f>
        <v>0</v>
      </c>
      <c r="L326" s="1">
        <v>91.19</v>
      </c>
      <c r="M326" s="8">
        <v>2.93</v>
      </c>
      <c r="N326" s="1">
        <v>94.058306689999995</v>
      </c>
      <c r="P326">
        <f t="shared" si="137"/>
        <v>2</v>
      </c>
      <c r="Q326">
        <f t="shared" si="138"/>
        <v>3</v>
      </c>
      <c r="R326">
        <f t="shared" si="139"/>
        <v>1</v>
      </c>
      <c r="S326">
        <f t="shared" si="140"/>
        <v>1</v>
      </c>
      <c r="T326">
        <f t="shared" si="141"/>
        <v>3</v>
      </c>
      <c r="U326">
        <f t="shared" si="142"/>
        <v>1</v>
      </c>
      <c r="V326">
        <f t="shared" si="143"/>
        <v>4</v>
      </c>
      <c r="W326">
        <f t="shared" si="136"/>
        <v>2</v>
      </c>
      <c r="X326">
        <f t="shared" si="151"/>
        <v>4</v>
      </c>
      <c r="Y326">
        <f t="shared" si="144"/>
        <v>4</v>
      </c>
      <c r="Z326">
        <f t="shared" si="145"/>
        <v>1</v>
      </c>
      <c r="AA326">
        <f t="shared" si="146"/>
        <v>4</v>
      </c>
      <c r="AB326">
        <f t="shared" si="148"/>
        <v>2.5066000000000002</v>
      </c>
      <c r="AC326">
        <f t="shared" si="150"/>
        <v>3</v>
      </c>
      <c r="AD326" t="str">
        <f t="shared" si="147"/>
        <v>Highly Suitable</v>
      </c>
      <c r="AE326" s="15">
        <f t="shared" si="149"/>
        <v>0.432</v>
      </c>
      <c r="AF326" t="str">
        <f t="shared" si="152"/>
        <v>Moderate</v>
      </c>
    </row>
    <row r="327" spans="1:32" x14ac:dyDescent="0.25">
      <c r="A327" t="str">
        <f>INDEX(Aquifer!A:A,MATCH(B327,Aquifer!C:C,0))</f>
        <v>karnataka</v>
      </c>
      <c r="B327" s="19" t="s">
        <v>195</v>
      </c>
      <c r="C327" s="12">
        <v>4.9471199298672</v>
      </c>
      <c r="D327" s="7">
        <f>INDEX(Aquifer!L:L,MATCH(B327,Aquifer!C:C,0))*100</f>
        <v>165.31693481539185</v>
      </c>
      <c r="E327" s="7">
        <v>1.3</v>
      </c>
      <c r="F327" s="7">
        <v>47.665800365771496</v>
      </c>
      <c r="G327" s="8">
        <v>100</v>
      </c>
      <c r="H327" s="8">
        <f>INDEX(Aquifer!H:H,MATCH(B327,Aquifer!C:C,0))</f>
        <v>40.39</v>
      </c>
      <c r="I327" s="8">
        <f>INDEX(surface_water_body!E:E,MATCH(B327,surface_water_body!A:A,0))</f>
        <v>1.3813482588445911</v>
      </c>
      <c r="J327" s="8">
        <f>INDEX(Aquifer!J:J,MATCH(B327,Aquifer!C:C,0))*100</f>
        <v>48.752236625890092</v>
      </c>
      <c r="K327" s="7">
        <f>(INDEX(Tariff!D:D,MATCH(Adaptation!A327,Tariff!A:A,0)))*100</f>
        <v>290</v>
      </c>
      <c r="L327" s="1">
        <v>32.619999999999997</v>
      </c>
      <c r="M327" s="8">
        <v>8.9</v>
      </c>
      <c r="N327" s="1">
        <v>67.72</v>
      </c>
      <c r="P327">
        <f t="shared" si="137"/>
        <v>3</v>
      </c>
      <c r="Q327">
        <f t="shared" si="138"/>
        <v>2</v>
      </c>
      <c r="R327">
        <f t="shared" si="139"/>
        <v>1</v>
      </c>
      <c r="S327">
        <f t="shared" si="140"/>
        <v>2</v>
      </c>
      <c r="T327">
        <f t="shared" si="141"/>
        <v>4</v>
      </c>
      <c r="U327">
        <f t="shared" si="142"/>
        <v>1</v>
      </c>
      <c r="V327">
        <f t="shared" si="143"/>
        <v>2</v>
      </c>
      <c r="W327">
        <f t="shared" si="136"/>
        <v>2</v>
      </c>
      <c r="X327">
        <f t="shared" si="151"/>
        <v>2</v>
      </c>
      <c r="Y327">
        <f t="shared" si="144"/>
        <v>2</v>
      </c>
      <c r="Z327">
        <f t="shared" si="145"/>
        <v>2</v>
      </c>
      <c r="AA327">
        <f t="shared" si="146"/>
        <v>3</v>
      </c>
      <c r="AB327">
        <f t="shared" si="148"/>
        <v>2.181</v>
      </c>
      <c r="AC327">
        <f t="shared" si="150"/>
        <v>2</v>
      </c>
      <c r="AD327" t="str">
        <f t="shared" si="147"/>
        <v>Moderatly Suitable</v>
      </c>
      <c r="AE327" s="15">
        <f t="shared" si="149"/>
        <v>0.27100000000000002</v>
      </c>
      <c r="AF327" t="str">
        <f t="shared" si="152"/>
        <v>Low</v>
      </c>
    </row>
    <row r="328" spans="1:32" x14ac:dyDescent="0.25">
      <c r="A328" t="str">
        <f>INDEX(Aquifer!A:A,MATCH(B328,Aquifer!C:C,0))</f>
        <v>jharkhand</v>
      </c>
      <c r="B328" s="19" t="s">
        <v>257</v>
      </c>
      <c r="C328" s="13">
        <v>4.96</v>
      </c>
      <c r="D328" s="7">
        <f>INDEX(Aquifer!L:L,MATCH(B328,Aquifer!C:C,0))*100</f>
        <v>122.13692760867625</v>
      </c>
      <c r="E328" s="7">
        <v>25</v>
      </c>
      <c r="F328" s="7">
        <v>54.284105307616507</v>
      </c>
      <c r="G328" s="8">
        <v>2</v>
      </c>
      <c r="H328" s="8">
        <f>INDEX(Aquifer!H:H,MATCH(B328,Aquifer!C:C,0))</f>
        <v>66.44</v>
      </c>
      <c r="I328" s="8">
        <f>INDEX(surface_water_body!E:E,MATCH(B328,surface_water_body!A:A,0))</f>
        <v>26.523426900071005</v>
      </c>
      <c r="J328" s="8">
        <f>INDEX(Aquifer!J:J,MATCH(B328,Aquifer!C:C,0))*100</f>
        <v>7.1357142402180909</v>
      </c>
      <c r="K328" s="7">
        <f>(INDEX(Tariff!D:D,MATCH(Adaptation!A328,Tariff!A:A,0)))*100</f>
        <v>0</v>
      </c>
      <c r="L328" s="1">
        <v>55.34</v>
      </c>
      <c r="M328" s="8">
        <v>6.5</v>
      </c>
      <c r="N328" s="1">
        <v>89.679999999999993</v>
      </c>
      <c r="P328">
        <f t="shared" si="137"/>
        <v>3</v>
      </c>
      <c r="Q328">
        <f t="shared" si="138"/>
        <v>1</v>
      </c>
      <c r="R328">
        <f t="shared" si="139"/>
        <v>2</v>
      </c>
      <c r="S328">
        <f t="shared" si="140"/>
        <v>3</v>
      </c>
      <c r="T328">
        <f t="shared" si="141"/>
        <v>1</v>
      </c>
      <c r="U328">
        <f t="shared" si="142"/>
        <v>2</v>
      </c>
      <c r="V328">
        <f t="shared" si="143"/>
        <v>1</v>
      </c>
      <c r="W328">
        <f t="shared" si="136"/>
        <v>4</v>
      </c>
      <c r="X328">
        <f t="shared" si="151"/>
        <v>4</v>
      </c>
      <c r="Y328">
        <f t="shared" si="144"/>
        <v>3</v>
      </c>
      <c r="Z328">
        <f t="shared" si="145"/>
        <v>2</v>
      </c>
      <c r="AA328">
        <f t="shared" si="146"/>
        <v>4</v>
      </c>
      <c r="AB328">
        <f t="shared" si="148"/>
        <v>2.5142000000000002</v>
      </c>
      <c r="AC328">
        <f t="shared" si="150"/>
        <v>3</v>
      </c>
      <c r="AD328" t="str">
        <f t="shared" si="147"/>
        <v>Highly Suitable</v>
      </c>
      <c r="AE328" s="15">
        <f t="shared" si="149"/>
        <v>0.45200000000000001</v>
      </c>
      <c r="AF328" t="str">
        <f t="shared" si="152"/>
        <v>Moderate</v>
      </c>
    </row>
    <row r="329" spans="1:32" x14ac:dyDescent="0.25">
      <c r="A329" t="str">
        <f>INDEX(Aquifer!A:A,MATCH(B329,Aquifer!C:C,0))</f>
        <v>nagaland</v>
      </c>
      <c r="B329" s="19" t="s">
        <v>132</v>
      </c>
      <c r="C329" s="12">
        <v>4.3169562176929999</v>
      </c>
      <c r="D329" s="7">
        <f>INDEX(Aquifer!L:L,MATCH(B329,Aquifer!C:C,0))*100</f>
        <v>136.12197724039831</v>
      </c>
      <c r="E329" s="7">
        <v>25.3</v>
      </c>
      <c r="F329" s="7">
        <v>34.442898426629561</v>
      </c>
      <c r="G329" s="8">
        <v>41</v>
      </c>
      <c r="H329" s="8">
        <f>INDEX(Aquifer!H:H,MATCH(B329,Aquifer!C:C,0))</f>
        <v>5.84</v>
      </c>
      <c r="I329" s="8">
        <f>INDEX(surface_water_body!E:E,MATCH(B329,surface_water_body!A:A,0))</f>
        <v>4.6358901097242255E-3</v>
      </c>
      <c r="J329" s="8">
        <f>INDEX(Aquifer!J:J,MATCH(B329,Aquifer!C:C,0))*100</f>
        <v>21.174698795180724</v>
      </c>
      <c r="K329" s="7">
        <f>(INDEX(Tariff!D:D,MATCH(Adaptation!A329,Tariff!A:A,0)))*100</f>
        <v>0</v>
      </c>
      <c r="L329" s="1">
        <v>0.05</v>
      </c>
      <c r="M329" s="8">
        <v>4.5</v>
      </c>
      <c r="N329" s="1">
        <v>11.71</v>
      </c>
      <c r="P329">
        <f t="shared" si="137"/>
        <v>2</v>
      </c>
      <c r="Q329">
        <f t="shared" si="138"/>
        <v>1</v>
      </c>
      <c r="R329">
        <f t="shared" si="139"/>
        <v>2</v>
      </c>
      <c r="S329">
        <f t="shared" si="140"/>
        <v>2</v>
      </c>
      <c r="T329">
        <f t="shared" si="141"/>
        <v>2</v>
      </c>
      <c r="U329">
        <f t="shared" si="142"/>
        <v>1</v>
      </c>
      <c r="V329">
        <f t="shared" si="143"/>
        <v>1</v>
      </c>
      <c r="W329">
        <f t="shared" si="136"/>
        <v>1</v>
      </c>
      <c r="X329">
        <f t="shared" si="151"/>
        <v>4</v>
      </c>
      <c r="Y329">
        <f t="shared" si="144"/>
        <v>1</v>
      </c>
      <c r="Z329">
        <f t="shared" si="145"/>
        <v>1</v>
      </c>
      <c r="AA329">
        <f t="shared" si="146"/>
        <v>1</v>
      </c>
      <c r="AB329">
        <f t="shared" si="148"/>
        <v>1.5902999999999998</v>
      </c>
      <c r="AC329">
        <f t="shared" si="150"/>
        <v>2</v>
      </c>
      <c r="AD329" t="str">
        <f t="shared" si="147"/>
        <v>Moderatly Suitable</v>
      </c>
      <c r="AE329" s="15">
        <f t="shared" si="149"/>
        <v>0.03</v>
      </c>
      <c r="AF329" t="str">
        <f t="shared" si="152"/>
        <v>Very Low</v>
      </c>
    </row>
    <row r="330" spans="1:32" x14ac:dyDescent="0.25">
      <c r="A330" t="str">
        <f>INDEX(Aquifer!A:A,MATCH(B330,Aquifer!C:C,0))</f>
        <v>assam</v>
      </c>
      <c r="B330" s="19" t="s">
        <v>409</v>
      </c>
      <c r="C330" s="12">
        <v>4.2841436269994997</v>
      </c>
      <c r="D330" s="7">
        <f>INDEX(Aquifer!L:L,MATCH(B330,Aquifer!C:C,0))*100</f>
        <v>154.41771039332016</v>
      </c>
      <c r="E330" s="7">
        <v>12.1</v>
      </c>
      <c r="F330" s="7">
        <v>34.481805619530178</v>
      </c>
      <c r="G330" s="8">
        <v>0</v>
      </c>
      <c r="H330" s="8">
        <f>INDEX(Aquifer!H:H,MATCH(B330,Aquifer!C:C,0))</f>
        <v>5.07</v>
      </c>
      <c r="I330" s="8">
        <f>INDEX(surface_water_body!E:E,MATCH(B330,surface_water_body!A:A,0))</f>
        <v>0.38637637568756467</v>
      </c>
      <c r="J330" s="8">
        <f>INDEX(Aquifer!J:J,MATCH(B330,Aquifer!C:C,0))*100</f>
        <v>27.615291262135923</v>
      </c>
      <c r="K330" s="7">
        <f>(INDEX(Tariff!D:D,MATCH(Adaptation!A330,Tariff!A:A,0)))*100</f>
        <v>0</v>
      </c>
      <c r="L330" s="1">
        <v>42.1</v>
      </c>
      <c r="M330" s="8">
        <v>17.399999999999999</v>
      </c>
      <c r="N330" s="1">
        <v>90.21</v>
      </c>
      <c r="P330">
        <f t="shared" si="137"/>
        <v>2</v>
      </c>
      <c r="Q330">
        <f t="shared" si="138"/>
        <v>2</v>
      </c>
      <c r="R330">
        <f t="shared" si="139"/>
        <v>1</v>
      </c>
      <c r="S330">
        <f t="shared" si="140"/>
        <v>2</v>
      </c>
      <c r="T330">
        <f t="shared" si="141"/>
        <v>1</v>
      </c>
      <c r="U330">
        <f t="shared" si="142"/>
        <v>1</v>
      </c>
      <c r="V330">
        <f t="shared" si="143"/>
        <v>2</v>
      </c>
      <c r="W330">
        <f t="shared" si="136"/>
        <v>1</v>
      </c>
      <c r="X330">
        <f t="shared" si="151"/>
        <v>4</v>
      </c>
      <c r="Y330">
        <f t="shared" si="144"/>
        <v>2</v>
      </c>
      <c r="Z330">
        <f t="shared" si="145"/>
        <v>3</v>
      </c>
      <c r="AA330">
        <f t="shared" si="146"/>
        <v>4</v>
      </c>
      <c r="AB330">
        <f t="shared" si="148"/>
        <v>2.1053000000000002</v>
      </c>
      <c r="AC330">
        <f t="shared" si="150"/>
        <v>2</v>
      </c>
      <c r="AD330" t="str">
        <f t="shared" si="147"/>
        <v>Moderatly Suitable</v>
      </c>
      <c r="AE330" s="15">
        <f t="shared" si="149"/>
        <v>0.25700000000000001</v>
      </c>
      <c r="AF330" t="str">
        <f t="shared" si="152"/>
        <v>Low</v>
      </c>
    </row>
    <row r="331" spans="1:32" x14ac:dyDescent="0.25">
      <c r="A331" t="str">
        <f>INDEX(Aquifer!A:A,MATCH(B331,Aquifer!C:C,0))</f>
        <v>karnataka</v>
      </c>
      <c r="B331" s="19" t="s">
        <v>574</v>
      </c>
      <c r="C331" s="12">
        <v>5.4514437812759002</v>
      </c>
      <c r="D331" s="7">
        <f>INDEX(Aquifer!L:L,MATCH(B331,Aquifer!C:C,0))*100</f>
        <v>116.05559754526571</v>
      </c>
      <c r="E331" s="7">
        <v>13</v>
      </c>
      <c r="F331" s="7">
        <v>52.565368233999955</v>
      </c>
      <c r="G331" s="8">
        <v>98</v>
      </c>
      <c r="H331" s="8">
        <f>INDEX(Aquifer!H:H,MATCH(B331,Aquifer!C:C,0))</f>
        <v>172.8</v>
      </c>
      <c r="I331" s="8">
        <f>INDEX(surface_water_body!E:E,MATCH(B331,surface_water_body!A:A,0))</f>
        <v>1.4257086044189449</v>
      </c>
      <c r="J331" s="8">
        <f>INDEX(Aquifer!J:J,MATCH(B331,Aquifer!C:C,0))*100</f>
        <v>56.103486716128927</v>
      </c>
      <c r="K331" s="7">
        <f>(INDEX(Tariff!D:D,MATCH(Adaptation!A331,Tariff!A:A,0)))*100</f>
        <v>135</v>
      </c>
      <c r="L331" s="1">
        <v>78.459999999999994</v>
      </c>
      <c r="M331" s="8">
        <v>12.3</v>
      </c>
      <c r="N331" s="1">
        <v>92.52000000000001</v>
      </c>
      <c r="P331">
        <f t="shared" si="137"/>
        <v>4</v>
      </c>
      <c r="Q331">
        <f t="shared" si="138"/>
        <v>1</v>
      </c>
      <c r="R331">
        <f t="shared" si="139"/>
        <v>1</v>
      </c>
      <c r="S331">
        <f t="shared" si="140"/>
        <v>3</v>
      </c>
      <c r="T331">
        <f t="shared" si="141"/>
        <v>4</v>
      </c>
      <c r="U331">
        <f t="shared" si="142"/>
        <v>4</v>
      </c>
      <c r="V331">
        <f t="shared" si="143"/>
        <v>3</v>
      </c>
      <c r="W331">
        <f t="shared" si="136"/>
        <v>2</v>
      </c>
      <c r="X331">
        <f t="shared" si="151"/>
        <v>3</v>
      </c>
      <c r="Y331">
        <f t="shared" si="144"/>
        <v>4</v>
      </c>
      <c r="Z331">
        <f t="shared" si="145"/>
        <v>3</v>
      </c>
      <c r="AA331">
        <f t="shared" si="146"/>
        <v>4</v>
      </c>
      <c r="AB331">
        <f t="shared" si="148"/>
        <v>3.0216000000000003</v>
      </c>
      <c r="AC331">
        <f t="shared" si="150"/>
        <v>3</v>
      </c>
      <c r="AD331" t="str">
        <f t="shared" si="147"/>
        <v>Highly Suitable</v>
      </c>
      <c r="AE331" s="15">
        <f t="shared" si="149"/>
        <v>0.86599999999999999</v>
      </c>
      <c r="AF331" t="str">
        <f t="shared" si="152"/>
        <v>Very High</v>
      </c>
    </row>
    <row r="332" spans="1:32" x14ac:dyDescent="0.25">
      <c r="A332" t="str">
        <f>INDEX(Aquifer!A:A,MATCH(B332,Aquifer!C:C,0))</f>
        <v>mizoram</v>
      </c>
      <c r="B332" s="19" t="s">
        <v>34</v>
      </c>
      <c r="C332" s="13">
        <v>4.5999999999999996</v>
      </c>
      <c r="D332" s="7">
        <f>INDEX(Aquifer!L:L,MATCH(B332,Aquifer!C:C,0))*100</f>
        <v>100</v>
      </c>
      <c r="E332" s="7">
        <v>23.5</v>
      </c>
      <c r="F332" s="7">
        <v>32.605624327233592</v>
      </c>
      <c r="G332" s="8">
        <v>0</v>
      </c>
      <c r="H332" s="8">
        <f>INDEX(Aquifer!H:H,MATCH(B332,Aquifer!C:C,0))</f>
        <v>1.22</v>
      </c>
      <c r="I332" s="8">
        <f>INDEX(surface_water_body!E:E,MATCH(B332,surface_water_body!A:A,0))</f>
        <v>0.75601851473720816</v>
      </c>
      <c r="J332" s="8">
        <f>INDEX(Aquifer!J:J,MATCH(B332,Aquifer!C:C,0))*100</f>
        <v>16.408976792603024</v>
      </c>
      <c r="K332" s="7">
        <f>(INDEX(Tariff!D:D,MATCH(Adaptation!A332,Tariff!A:A,0)))*100</f>
        <v>135</v>
      </c>
      <c r="L332" s="1">
        <v>0</v>
      </c>
      <c r="M332" s="8">
        <v>1.6222337032157148</v>
      </c>
      <c r="N332" s="1">
        <v>44.13</v>
      </c>
      <c r="P332">
        <f t="shared" si="137"/>
        <v>3</v>
      </c>
      <c r="Q332">
        <f t="shared" si="138"/>
        <v>1</v>
      </c>
      <c r="R332">
        <f t="shared" si="139"/>
        <v>1</v>
      </c>
      <c r="S332">
        <f t="shared" si="140"/>
        <v>2</v>
      </c>
      <c r="T332">
        <f t="shared" si="141"/>
        <v>1</v>
      </c>
      <c r="U332">
        <f t="shared" si="142"/>
        <v>1</v>
      </c>
      <c r="V332">
        <f t="shared" si="143"/>
        <v>1</v>
      </c>
      <c r="W332">
        <f t="shared" si="136"/>
        <v>1</v>
      </c>
      <c r="X332">
        <f t="shared" si="151"/>
        <v>3</v>
      </c>
      <c r="Y332">
        <f t="shared" si="144"/>
        <v>1</v>
      </c>
      <c r="Z332">
        <f t="shared" si="145"/>
        <v>1</v>
      </c>
      <c r="AA332">
        <f t="shared" si="146"/>
        <v>2</v>
      </c>
      <c r="AB332">
        <f t="shared" si="148"/>
        <v>1.5070000000000001</v>
      </c>
      <c r="AC332">
        <f t="shared" si="150"/>
        <v>2</v>
      </c>
      <c r="AD332" t="str">
        <f t="shared" si="147"/>
        <v>Moderatly Suitable</v>
      </c>
      <c r="AE332" s="15">
        <f t="shared" si="149"/>
        <v>2.5999999999999999E-2</v>
      </c>
      <c r="AF332" t="str">
        <f t="shared" si="152"/>
        <v>Very Low</v>
      </c>
    </row>
    <row r="333" spans="1:32" x14ac:dyDescent="0.25">
      <c r="A333" t="str">
        <f>INDEX(Aquifer!A:A,MATCH(B333,Aquifer!C:C,0))</f>
        <v>maharashtra</v>
      </c>
      <c r="B333" s="19" t="s">
        <v>267</v>
      </c>
      <c r="C333" s="12">
        <v>5.2332844698657999</v>
      </c>
      <c r="D333" s="7">
        <f>INDEX(Aquifer!L:L,MATCH(B333,Aquifer!C:C,0))*100</f>
        <v>126.48351648351648</v>
      </c>
      <c r="E333" s="7">
        <v>18.399999999999999</v>
      </c>
      <c r="F333" s="7">
        <v>69.839292125102943</v>
      </c>
      <c r="G333" s="8">
        <v>79</v>
      </c>
      <c r="H333" s="8">
        <f>INDEX(Aquifer!H:H,MATCH(B333,Aquifer!C:C,0))</f>
        <v>42.45</v>
      </c>
      <c r="I333" s="8">
        <f>INDEX(surface_water_body!E:E,MATCH(B333,surface_water_body!A:A,0))</f>
        <v>0.92908638954289491</v>
      </c>
      <c r="J333" s="8">
        <f>INDEX(Aquifer!J:J,MATCH(B333,Aquifer!C:C,0))*100</f>
        <v>58.611361587015331</v>
      </c>
      <c r="K333" s="7">
        <f>(INDEX(Tariff!D:D,MATCH(Adaptation!A333,Tariff!A:A,0)))*100</f>
        <v>167</v>
      </c>
      <c r="L333" s="1">
        <v>39.75</v>
      </c>
      <c r="M333" s="8">
        <v>3.5</v>
      </c>
      <c r="N333" s="1">
        <v>92.3</v>
      </c>
      <c r="P333">
        <f t="shared" si="137"/>
        <v>3</v>
      </c>
      <c r="Q333">
        <f t="shared" si="138"/>
        <v>1</v>
      </c>
      <c r="R333">
        <f t="shared" si="139"/>
        <v>1</v>
      </c>
      <c r="S333">
        <f t="shared" si="140"/>
        <v>4</v>
      </c>
      <c r="T333">
        <f t="shared" si="141"/>
        <v>4</v>
      </c>
      <c r="U333">
        <f t="shared" si="142"/>
        <v>1</v>
      </c>
      <c r="V333">
        <f t="shared" si="143"/>
        <v>3</v>
      </c>
      <c r="W333">
        <f t="shared" si="136"/>
        <v>1</v>
      </c>
      <c r="X333">
        <f t="shared" si="151"/>
        <v>2</v>
      </c>
      <c r="Y333">
        <f t="shared" si="144"/>
        <v>2</v>
      </c>
      <c r="Z333">
        <f t="shared" si="145"/>
        <v>1</v>
      </c>
      <c r="AA333">
        <f t="shared" si="146"/>
        <v>4</v>
      </c>
      <c r="AB333">
        <f t="shared" si="148"/>
        <v>2.2566999999999999</v>
      </c>
      <c r="AC333">
        <f t="shared" si="150"/>
        <v>2</v>
      </c>
      <c r="AD333" t="str">
        <f t="shared" si="147"/>
        <v>Moderatly Suitable</v>
      </c>
      <c r="AE333" s="15">
        <f t="shared" si="149"/>
        <v>0.28199999999999997</v>
      </c>
      <c r="AF333" t="str">
        <f t="shared" si="152"/>
        <v>Low</v>
      </c>
    </row>
    <row r="334" spans="1:32" x14ac:dyDescent="0.25">
      <c r="A334" t="str">
        <f>INDEX(Aquifer!A:A,MATCH(B334,Aquifer!C:C,0))</f>
        <v>west bengal</v>
      </c>
      <c r="B334" s="19" t="s">
        <v>483</v>
      </c>
      <c r="C334" s="12">
        <v>4.6534958459712996</v>
      </c>
      <c r="D334" s="7" t="e">
        <f>INDEX(Aquifer!L:L,MATCH(B334,Aquifer!C:C,0))*100</f>
        <v>#N/A</v>
      </c>
      <c r="E334" s="7">
        <v>0</v>
      </c>
      <c r="F334" s="7"/>
      <c r="G334" s="8">
        <v>68</v>
      </c>
      <c r="H334" s="8">
        <f>INDEX(Aquifer!H:H,MATCH(B334,Aquifer!C:C,0))</f>
        <v>0</v>
      </c>
      <c r="I334" s="8">
        <f>INDEX(surface_water_body!E:E,MATCH(B334,surface_water_body!A:A,0))</f>
        <v>12.830225345474863</v>
      </c>
      <c r="J334" s="8" t="e">
        <f>INDEX(Aquifer!J:J,MATCH(B334,Aquifer!C:C,0))*100</f>
        <v>#N/A</v>
      </c>
      <c r="K334" s="7">
        <f>(INDEX(Tariff!D:D,MATCH(Adaptation!A334,Tariff!A:A,0)))*100</f>
        <v>0</v>
      </c>
      <c r="L334" s="1">
        <v>0</v>
      </c>
      <c r="M334" s="8">
        <v>13.21</v>
      </c>
      <c r="N334" s="1">
        <v>0</v>
      </c>
      <c r="P334">
        <f t="shared" si="137"/>
        <v>3</v>
      </c>
      <c r="Q334" t="e">
        <f t="shared" si="138"/>
        <v>#N/A</v>
      </c>
      <c r="R334">
        <f t="shared" si="139"/>
        <v>1</v>
      </c>
      <c r="S334">
        <f t="shared" si="140"/>
        <v>1</v>
      </c>
      <c r="T334">
        <f t="shared" si="141"/>
        <v>3</v>
      </c>
      <c r="U334">
        <f t="shared" si="142"/>
        <v>1</v>
      </c>
      <c r="V334" t="e">
        <f t="shared" si="143"/>
        <v>#N/A</v>
      </c>
      <c r="W334">
        <f t="shared" si="136"/>
        <v>4</v>
      </c>
      <c r="X334">
        <f t="shared" si="151"/>
        <v>4</v>
      </c>
      <c r="Y334">
        <f t="shared" si="144"/>
        <v>1</v>
      </c>
      <c r="Z334">
        <f t="shared" si="145"/>
        <v>3</v>
      </c>
      <c r="AA334">
        <f t="shared" si="146"/>
        <v>1</v>
      </c>
      <c r="AC334">
        <f t="shared" si="150"/>
        <v>1</v>
      </c>
      <c r="AD334" t="str">
        <f t="shared" si="147"/>
        <v>Less Suitable</v>
      </c>
      <c r="AF334" t="s">
        <v>95</v>
      </c>
    </row>
    <row r="335" spans="1:32" x14ac:dyDescent="0.25">
      <c r="A335" t="str">
        <f>INDEX(Aquifer!A:A,MATCH(B335,Aquifer!C:C,0))</f>
        <v>kerala</v>
      </c>
      <c r="B335" s="19" t="s">
        <v>520</v>
      </c>
      <c r="C335" s="12">
        <v>5.1051446465378998</v>
      </c>
      <c r="D335" s="7">
        <f>INDEX(Aquifer!L:L,MATCH(B335,Aquifer!C:C,0))*100</f>
        <v>110.41301136780943</v>
      </c>
      <c r="E335" s="7">
        <v>6.3</v>
      </c>
      <c r="F335" s="7">
        <v>39.212912887927445</v>
      </c>
      <c r="G335" s="8">
        <v>99</v>
      </c>
      <c r="H335" s="8">
        <f>INDEX(Aquifer!H:H,MATCH(B335,Aquifer!C:C,0))</f>
        <v>51.93</v>
      </c>
      <c r="I335" s="8">
        <f>INDEX(surface_water_body!E:E,MATCH(B335,surface_water_body!A:A,0))</f>
        <v>1.52723673517258</v>
      </c>
      <c r="J335" s="8">
        <f>INDEX(Aquifer!J:J,MATCH(B335,Aquifer!C:C,0))*100</f>
        <v>49.254385259739216</v>
      </c>
      <c r="K335" s="7">
        <f>(INDEX(Tariff!D:D,MATCH(Adaptation!A335,Tariff!A:A,0)))*100</f>
        <v>30</v>
      </c>
      <c r="L335" s="1">
        <v>46.1</v>
      </c>
      <c r="M335" s="8">
        <v>7.47</v>
      </c>
      <c r="N335" s="1">
        <v>99.84</v>
      </c>
      <c r="P335">
        <f t="shared" si="137"/>
        <v>3</v>
      </c>
      <c r="Q335">
        <f t="shared" si="138"/>
        <v>1</v>
      </c>
      <c r="R335">
        <f t="shared" si="139"/>
        <v>1</v>
      </c>
      <c r="S335">
        <f t="shared" si="140"/>
        <v>2</v>
      </c>
      <c r="T335">
        <f t="shared" si="141"/>
        <v>4</v>
      </c>
      <c r="U335">
        <f t="shared" si="142"/>
        <v>2</v>
      </c>
      <c r="V335">
        <f t="shared" si="143"/>
        <v>2</v>
      </c>
      <c r="W335">
        <f t="shared" si="136"/>
        <v>2</v>
      </c>
      <c r="X335">
        <f t="shared" si="151"/>
        <v>4</v>
      </c>
      <c r="Y335">
        <f t="shared" si="144"/>
        <v>2</v>
      </c>
      <c r="Z335">
        <f t="shared" si="145"/>
        <v>2</v>
      </c>
      <c r="AA335">
        <f t="shared" si="146"/>
        <v>4</v>
      </c>
      <c r="AB335">
        <f t="shared" ref="AB335:AB361" si="153">0.0833*P335+Q335*0.0833+R335*0.0833+S335*0.0833+T335*0.0833+W335*0.0833+U335*0.0833+V335*0.0833+X335*0.0833+Y335*0.0833+Z335*0.0909+AA335*0.0833</f>
        <v>2.4309000000000003</v>
      </c>
      <c r="AC335">
        <f t="shared" si="150"/>
        <v>2</v>
      </c>
      <c r="AD335" t="str">
        <f t="shared" si="147"/>
        <v>Moderatly Suitable</v>
      </c>
      <c r="AE335" s="15">
        <f t="shared" ref="AE335:AE361" si="154">_xlfn.PERCENTRANK.INC(AB:AB,AB335)</f>
        <v>0.38600000000000001</v>
      </c>
      <c r="AF335" t="str">
        <f t="shared" si="152"/>
        <v>Low</v>
      </c>
    </row>
    <row r="336" spans="1:32" x14ac:dyDescent="0.25">
      <c r="A336" t="str">
        <f>INDEX(Aquifer!A:A,MATCH(B336,Aquifer!C:C,0))</f>
        <v>chhattisgarh</v>
      </c>
      <c r="B336" s="19" t="s">
        <v>365</v>
      </c>
      <c r="C336" s="13">
        <v>5.21</v>
      </c>
      <c r="D336" s="7">
        <f>INDEX(Aquifer!L:L,MATCH(B336,Aquifer!C:C,0))*100</f>
        <v>105.94463001755081</v>
      </c>
      <c r="E336" s="7">
        <v>5.5</v>
      </c>
      <c r="F336" s="7">
        <v>54.347826086956516</v>
      </c>
      <c r="G336" s="8">
        <v>98</v>
      </c>
      <c r="H336" s="8">
        <f>INDEX(Aquifer!H:H,MATCH(B336,Aquifer!C:C,0))</f>
        <v>36.85</v>
      </c>
      <c r="I336" s="8">
        <f>INDEX(surface_water_body!E:E,MATCH(B336,surface_water_body!A:A,0))</f>
        <v>0.14982610803765276</v>
      </c>
      <c r="J336" s="8">
        <f>INDEX(Aquifer!J:J,MATCH(B336,Aquifer!C:C,0))*100</f>
        <v>22.019332208244315</v>
      </c>
      <c r="K336" s="7">
        <f>(INDEX(Tariff!D:D,MATCH(Adaptation!A336,Tariff!A:A,0)))*100</f>
        <v>459.99999999999994</v>
      </c>
      <c r="L336" s="1">
        <v>28.26</v>
      </c>
      <c r="M336" s="8">
        <v>4.8607795562680955</v>
      </c>
      <c r="N336" s="1">
        <v>69.7</v>
      </c>
      <c r="P336">
        <f t="shared" si="137"/>
        <v>3</v>
      </c>
      <c r="Q336">
        <f t="shared" si="138"/>
        <v>1</v>
      </c>
      <c r="R336">
        <f t="shared" si="139"/>
        <v>1</v>
      </c>
      <c r="S336">
        <f t="shared" si="140"/>
        <v>3</v>
      </c>
      <c r="T336">
        <f t="shared" si="141"/>
        <v>4</v>
      </c>
      <c r="U336">
        <f t="shared" si="142"/>
        <v>1</v>
      </c>
      <c r="V336">
        <f t="shared" si="143"/>
        <v>1</v>
      </c>
      <c r="W336">
        <f t="shared" si="136"/>
        <v>1</v>
      </c>
      <c r="X336">
        <f t="shared" si="151"/>
        <v>1</v>
      </c>
      <c r="Y336">
        <f t="shared" si="144"/>
        <v>2</v>
      </c>
      <c r="Z336">
        <f t="shared" si="145"/>
        <v>1</v>
      </c>
      <c r="AA336">
        <f t="shared" si="146"/>
        <v>3</v>
      </c>
      <c r="AB336">
        <f t="shared" si="153"/>
        <v>1.8401999999999998</v>
      </c>
      <c r="AC336">
        <f t="shared" si="150"/>
        <v>2</v>
      </c>
      <c r="AD336" t="str">
        <f t="shared" si="147"/>
        <v>Moderatly Suitable</v>
      </c>
      <c r="AE336" s="15">
        <f t="shared" si="154"/>
        <v>0.107</v>
      </c>
      <c r="AF336" t="str">
        <f t="shared" si="152"/>
        <v>Very Low</v>
      </c>
    </row>
    <row r="337" spans="1:32" x14ac:dyDescent="0.25">
      <c r="A337" t="str">
        <f>INDEX(Aquifer!A:A,MATCH(B337,Aquifer!C:C,0))</f>
        <v>karnataka</v>
      </c>
      <c r="B337" s="19" t="s">
        <v>69</v>
      </c>
      <c r="C337" s="13">
        <v>5.44</v>
      </c>
      <c r="D337" s="7">
        <f>INDEX(Aquifer!L:L,MATCH(B337,Aquifer!C:C,0))*100</f>
        <v>134.32448594034025</v>
      </c>
      <c r="E337" s="7">
        <v>27.9</v>
      </c>
      <c r="F337" s="7">
        <v>71.067667102636477</v>
      </c>
      <c r="G337" s="8">
        <v>99</v>
      </c>
      <c r="H337" s="8">
        <f>INDEX(Aquifer!H:H,MATCH(B337,Aquifer!C:C,0))</f>
        <v>61.84</v>
      </c>
      <c r="I337" s="8">
        <f>INDEX(surface_water_body!E:E,MATCH(B337,surface_water_body!A:A,0))</f>
        <v>1.7424584507630202E-4</v>
      </c>
      <c r="J337" s="8">
        <f>INDEX(Aquifer!J:J,MATCH(B337,Aquifer!C:C,0))*100</f>
        <v>75.97299523072607</v>
      </c>
      <c r="K337" s="7">
        <f>(INDEX(Tariff!D:D,MATCH(Adaptation!A337,Tariff!A:A,0)))*100</f>
        <v>0</v>
      </c>
      <c r="L337" s="1">
        <v>37.36</v>
      </c>
      <c r="M337" s="8">
        <v>6.5</v>
      </c>
      <c r="N337" s="1">
        <v>69.89</v>
      </c>
      <c r="P337">
        <f t="shared" si="137"/>
        <v>4</v>
      </c>
      <c r="Q337">
        <f t="shared" si="138"/>
        <v>1</v>
      </c>
      <c r="R337">
        <f t="shared" si="139"/>
        <v>2</v>
      </c>
      <c r="S337">
        <f t="shared" si="140"/>
        <v>4</v>
      </c>
      <c r="T337">
        <f t="shared" si="141"/>
        <v>4</v>
      </c>
      <c r="U337">
        <f t="shared" si="142"/>
        <v>2</v>
      </c>
      <c r="V337">
        <f t="shared" si="143"/>
        <v>4</v>
      </c>
      <c r="W337">
        <f t="shared" si="136"/>
        <v>1</v>
      </c>
      <c r="X337">
        <f t="shared" si="151"/>
        <v>4</v>
      </c>
      <c r="Y337">
        <f t="shared" si="144"/>
        <v>2</v>
      </c>
      <c r="Z337">
        <f t="shared" si="145"/>
        <v>2</v>
      </c>
      <c r="AA337">
        <f t="shared" si="146"/>
        <v>3</v>
      </c>
      <c r="AB337">
        <f t="shared" si="153"/>
        <v>2.7641</v>
      </c>
      <c r="AC337">
        <f t="shared" si="150"/>
        <v>3</v>
      </c>
      <c r="AD337" t="str">
        <f t="shared" si="147"/>
        <v>Highly Suitable</v>
      </c>
      <c r="AE337" s="15">
        <f t="shared" si="154"/>
        <v>0.63900000000000001</v>
      </c>
      <c r="AF337" t="str">
        <f t="shared" si="152"/>
        <v>High</v>
      </c>
    </row>
    <row r="338" spans="1:32" x14ac:dyDescent="0.25">
      <c r="A338" t="str">
        <f>INDEX(Aquifer!A:A,MATCH(B338,Aquifer!C:C,0))</f>
        <v>odisha</v>
      </c>
      <c r="B338" s="19" t="s">
        <v>314</v>
      </c>
      <c r="C338" s="12">
        <v>5.109719442407</v>
      </c>
      <c r="D338" s="7">
        <f>INDEX(Aquifer!L:L,MATCH(B338,Aquifer!C:C,0))*100</f>
        <v>117.50329066986258</v>
      </c>
      <c r="E338" s="7">
        <v>44.1</v>
      </c>
      <c r="F338" s="7">
        <v>37.138979926259729</v>
      </c>
      <c r="G338" s="8">
        <v>31</v>
      </c>
      <c r="H338" s="8">
        <f>INDEX(Aquifer!H:H,MATCH(B338,Aquifer!C:C,0))</f>
        <v>23.59</v>
      </c>
      <c r="I338" s="8">
        <f>INDEX(surface_water_body!E:E,MATCH(B338,surface_water_body!A:A,0))</f>
        <v>2.8548152943823932E-2</v>
      </c>
      <c r="J338" s="8">
        <f>INDEX(Aquifer!J:J,MATCH(B338,Aquifer!C:C,0))*100</f>
        <v>32.592779306108277</v>
      </c>
      <c r="K338" s="7">
        <f>(INDEX(Tariff!D:D,MATCH(Adaptation!A338,Tariff!A:A,0)))*100</f>
        <v>290</v>
      </c>
      <c r="L338" s="1">
        <v>6.9599999999999991</v>
      </c>
      <c r="M338" s="8">
        <v>4.8</v>
      </c>
      <c r="N338" s="1">
        <v>82.759999999999991</v>
      </c>
      <c r="P338">
        <f t="shared" si="137"/>
        <v>3</v>
      </c>
      <c r="Q338">
        <f t="shared" si="138"/>
        <v>1</v>
      </c>
      <c r="R338">
        <f t="shared" si="139"/>
        <v>2</v>
      </c>
      <c r="S338">
        <f t="shared" si="140"/>
        <v>2</v>
      </c>
      <c r="T338">
        <f t="shared" si="141"/>
        <v>2</v>
      </c>
      <c r="U338">
        <f t="shared" si="142"/>
        <v>1</v>
      </c>
      <c r="V338">
        <f t="shared" si="143"/>
        <v>2</v>
      </c>
      <c r="W338">
        <f t="shared" si="136"/>
        <v>1</v>
      </c>
      <c r="X338">
        <f t="shared" si="151"/>
        <v>2</v>
      </c>
      <c r="Y338">
        <f t="shared" si="144"/>
        <v>1</v>
      </c>
      <c r="Z338">
        <f t="shared" si="145"/>
        <v>1</v>
      </c>
      <c r="AA338">
        <f t="shared" si="146"/>
        <v>4</v>
      </c>
      <c r="AB338">
        <f t="shared" si="153"/>
        <v>1.8402000000000001</v>
      </c>
      <c r="AC338">
        <f t="shared" si="150"/>
        <v>2</v>
      </c>
      <c r="AD338" t="str">
        <f t="shared" si="147"/>
        <v>Moderatly Suitable</v>
      </c>
      <c r="AE338" s="15">
        <f t="shared" si="154"/>
        <v>0.115</v>
      </c>
      <c r="AF338" t="str">
        <f t="shared" si="152"/>
        <v>Very Low</v>
      </c>
    </row>
    <row r="339" spans="1:32" x14ac:dyDescent="0.25">
      <c r="A339" t="str">
        <f>INDEX(Aquifer!A:A,MATCH(B339,Aquifer!C:C,0))</f>
        <v>chhattisgarh</v>
      </c>
      <c r="B339" s="19" t="s">
        <v>348</v>
      </c>
      <c r="C339" s="13">
        <v>5.12</v>
      </c>
      <c r="D339" s="7">
        <f>INDEX(Aquifer!L:L,MATCH(B339,Aquifer!C:C,0))*100</f>
        <v>101.76263025986019</v>
      </c>
      <c r="E339" s="7">
        <v>7</v>
      </c>
      <c r="F339" s="7">
        <v>43.525737366146913</v>
      </c>
      <c r="G339" s="8">
        <v>100</v>
      </c>
      <c r="H339" s="8">
        <f>INDEX(Aquifer!H:H,MATCH(B339,Aquifer!C:C,0))</f>
        <v>34.159999999999997</v>
      </c>
      <c r="I339" s="8">
        <f>INDEX(surface_water_body!E:E,MATCH(B339,surface_water_body!A:A,0))</f>
        <v>0.17370345595135825</v>
      </c>
      <c r="J339" s="8">
        <f>INDEX(Aquifer!J:J,MATCH(B339,Aquifer!C:C,0))*100</f>
        <v>16.975301730894106</v>
      </c>
      <c r="K339" s="7">
        <f>(INDEX(Tariff!D:D,MATCH(Adaptation!A339,Tariff!A:A,0)))*100</f>
        <v>320</v>
      </c>
      <c r="L339" s="1">
        <v>15.559999999999999</v>
      </c>
      <c r="M339" s="8">
        <v>8.1999999999999993</v>
      </c>
      <c r="N339" s="1">
        <v>84.45</v>
      </c>
      <c r="P339">
        <f t="shared" si="137"/>
        <v>3</v>
      </c>
      <c r="Q339">
        <f t="shared" si="138"/>
        <v>1</v>
      </c>
      <c r="R339">
        <f t="shared" si="139"/>
        <v>1</v>
      </c>
      <c r="S339">
        <f t="shared" si="140"/>
        <v>2</v>
      </c>
      <c r="T339">
        <f t="shared" si="141"/>
        <v>4</v>
      </c>
      <c r="U339">
        <f t="shared" si="142"/>
        <v>1</v>
      </c>
      <c r="V339">
        <f t="shared" si="143"/>
        <v>1</v>
      </c>
      <c r="W339">
        <f t="shared" si="136"/>
        <v>1</v>
      </c>
      <c r="X339">
        <f t="shared" si="151"/>
        <v>1</v>
      </c>
      <c r="Y339">
        <f t="shared" si="144"/>
        <v>1</v>
      </c>
      <c r="Z339">
        <f t="shared" si="145"/>
        <v>2</v>
      </c>
      <c r="AA339">
        <f t="shared" si="146"/>
        <v>4</v>
      </c>
      <c r="AB339">
        <f t="shared" si="153"/>
        <v>1.8477999999999997</v>
      </c>
      <c r="AC339">
        <f t="shared" si="150"/>
        <v>2</v>
      </c>
      <c r="AD339" t="str">
        <f t="shared" si="147"/>
        <v>Moderatly Suitable</v>
      </c>
      <c r="AE339" s="15">
        <f t="shared" si="154"/>
        <v>0.13300000000000001</v>
      </c>
      <c r="AF339" t="str">
        <f t="shared" si="152"/>
        <v>Very Low</v>
      </c>
    </row>
    <row r="340" spans="1:32" x14ac:dyDescent="0.25">
      <c r="A340" t="str">
        <f>INDEX(Aquifer!A:A,MATCH(B340,Aquifer!C:C,0))</f>
        <v>chhattisgarh</v>
      </c>
      <c r="B340" s="19" t="s">
        <v>484</v>
      </c>
      <c r="C340" s="13">
        <v>5.2</v>
      </c>
      <c r="D340" s="7">
        <f>INDEX(Aquifer!L:L,MATCH(B340,Aquifer!C:C,0))*100</f>
        <v>110.46243017346382</v>
      </c>
      <c r="E340" s="7">
        <v>7.4</v>
      </c>
      <c r="F340" s="7">
        <v>43.429475297199772</v>
      </c>
      <c r="G340" s="8">
        <v>100</v>
      </c>
      <c r="H340" s="8">
        <f>INDEX(Aquifer!H:H,MATCH(B340,Aquifer!C:C,0))</f>
        <v>39.04</v>
      </c>
      <c r="I340" s="8">
        <f>INDEX(surface_water_body!E:E,MATCH(B340,surface_water_body!A:A,0))</f>
        <v>0.1250570461659771</v>
      </c>
      <c r="J340" s="8">
        <f>INDEX(Aquifer!J:J,MATCH(B340,Aquifer!C:C,0))*100</f>
        <v>15.931880154574502</v>
      </c>
      <c r="K340" s="7">
        <f>(INDEX(Tariff!D:D,MATCH(Adaptation!A340,Tariff!A:A,0)))*100</f>
        <v>155</v>
      </c>
      <c r="L340" s="1">
        <v>30.65</v>
      </c>
      <c r="M340" s="8">
        <v>6.9</v>
      </c>
      <c r="N340" s="1">
        <v>74.25</v>
      </c>
      <c r="P340">
        <f t="shared" si="137"/>
        <v>3</v>
      </c>
      <c r="Q340">
        <f t="shared" si="138"/>
        <v>1</v>
      </c>
      <c r="R340">
        <f t="shared" si="139"/>
        <v>1</v>
      </c>
      <c r="S340">
        <f t="shared" si="140"/>
        <v>2</v>
      </c>
      <c r="T340">
        <f t="shared" si="141"/>
        <v>4</v>
      </c>
      <c r="U340">
        <f t="shared" si="142"/>
        <v>1</v>
      </c>
      <c r="V340">
        <f t="shared" si="143"/>
        <v>1</v>
      </c>
      <c r="W340">
        <f t="shared" si="136"/>
        <v>1</v>
      </c>
      <c r="X340">
        <f t="shared" si="151"/>
        <v>2</v>
      </c>
      <c r="Y340">
        <f t="shared" si="144"/>
        <v>2</v>
      </c>
      <c r="Z340">
        <f t="shared" si="145"/>
        <v>2</v>
      </c>
      <c r="AA340">
        <f t="shared" si="146"/>
        <v>3</v>
      </c>
      <c r="AB340">
        <f t="shared" si="153"/>
        <v>1.9311</v>
      </c>
      <c r="AC340">
        <f t="shared" si="150"/>
        <v>2</v>
      </c>
      <c r="AD340" t="str">
        <f t="shared" si="147"/>
        <v>Moderatly Suitable</v>
      </c>
      <c r="AE340" s="15">
        <f t="shared" si="154"/>
        <v>0.17100000000000001</v>
      </c>
      <c r="AF340" t="str">
        <f t="shared" si="152"/>
        <v>Very Low</v>
      </c>
    </row>
    <row r="341" spans="1:32" x14ac:dyDescent="0.25">
      <c r="A341" t="str">
        <f>INDEX(Aquifer!A:A,MATCH(B341,Aquifer!C:C,0))</f>
        <v>rajasthan</v>
      </c>
      <c r="B341" s="19" t="s">
        <v>124</v>
      </c>
      <c r="C341" s="12">
        <v>5.2946890222727996</v>
      </c>
      <c r="D341" s="7">
        <f>INDEX(Aquifer!L:L,MATCH(B341,Aquifer!C:C,0))*100</f>
        <v>191.19906547966713</v>
      </c>
      <c r="E341" s="7">
        <v>55.4</v>
      </c>
      <c r="F341" s="7">
        <v>73.423559329339255</v>
      </c>
      <c r="G341" s="8">
        <v>100</v>
      </c>
      <c r="H341" s="8">
        <f>INDEX(Aquifer!H:H,MATCH(B341,Aquifer!C:C,0))</f>
        <v>105.44</v>
      </c>
      <c r="I341" s="8">
        <f>INDEX(surface_water_body!E:E,MATCH(B341,surface_water_body!A:A,0))</f>
        <v>8.1079206971827062</v>
      </c>
      <c r="J341" s="8">
        <f>INDEX(Aquifer!J:J,MATCH(B341,Aquifer!C:C,0))*100</f>
        <v>51.853645174233776</v>
      </c>
      <c r="K341" s="7">
        <f>(INDEX(Tariff!D:D,MATCH(Adaptation!A341,Tariff!A:A,0)))*100</f>
        <v>175</v>
      </c>
      <c r="L341" s="1">
        <v>53.769999999999996</v>
      </c>
      <c r="M341" s="8">
        <v>6.52</v>
      </c>
      <c r="N341" s="1">
        <v>66.712405759999996</v>
      </c>
      <c r="P341">
        <f t="shared" si="137"/>
        <v>4</v>
      </c>
      <c r="Q341">
        <f t="shared" si="138"/>
        <v>3</v>
      </c>
      <c r="R341">
        <f t="shared" si="139"/>
        <v>3</v>
      </c>
      <c r="S341">
        <f t="shared" si="140"/>
        <v>4</v>
      </c>
      <c r="T341">
        <f t="shared" si="141"/>
        <v>4</v>
      </c>
      <c r="U341">
        <f t="shared" si="142"/>
        <v>4</v>
      </c>
      <c r="V341">
        <f t="shared" si="143"/>
        <v>3</v>
      </c>
      <c r="W341">
        <f t="shared" si="136"/>
        <v>4</v>
      </c>
      <c r="X341">
        <f t="shared" si="151"/>
        <v>2</v>
      </c>
      <c r="Y341">
        <f t="shared" si="144"/>
        <v>3</v>
      </c>
      <c r="Z341">
        <f t="shared" si="145"/>
        <v>2</v>
      </c>
      <c r="AA341">
        <f t="shared" si="146"/>
        <v>3</v>
      </c>
      <c r="AB341">
        <f t="shared" si="153"/>
        <v>3.2639000000000005</v>
      </c>
      <c r="AC341">
        <f t="shared" si="150"/>
        <v>3</v>
      </c>
      <c r="AD341" t="str">
        <f t="shared" si="147"/>
        <v>Highly Suitable</v>
      </c>
      <c r="AE341" s="15">
        <f t="shared" si="154"/>
        <v>0.96099999999999997</v>
      </c>
      <c r="AF341" t="str">
        <f t="shared" si="152"/>
        <v>Very High</v>
      </c>
    </row>
    <row r="342" spans="1:32" x14ac:dyDescent="0.25">
      <c r="A342" t="str">
        <f>INDEX(Aquifer!A:A,MATCH(B342,Aquifer!C:C,0))</f>
        <v>kerala</v>
      </c>
      <c r="B342" s="19" t="s">
        <v>410</v>
      </c>
      <c r="C342" s="12">
        <v>5.21</v>
      </c>
      <c r="D342" s="7">
        <f>INDEX(Aquifer!L:L,MATCH(B342,Aquifer!C:C,0))*100</f>
        <v>127.02975134038725</v>
      </c>
      <c r="E342" s="7">
        <v>13.9</v>
      </c>
      <c r="F342" s="7">
        <v>29.033435818601077</v>
      </c>
      <c r="G342" s="8">
        <v>99</v>
      </c>
      <c r="H342" s="8">
        <f>INDEX(Aquifer!H:H,MATCH(B342,Aquifer!C:C,0))</f>
        <v>37.11</v>
      </c>
      <c r="I342" s="8">
        <f>INDEX(surface_water_body!E:E,MATCH(B342,surface_water_body!A:A,0))</f>
        <v>0.14812110092677408</v>
      </c>
      <c r="J342" s="8">
        <f>INDEX(Aquifer!J:J,MATCH(B342,Aquifer!C:C,0))*100</f>
        <v>73.355803340561238</v>
      </c>
      <c r="K342" s="7">
        <f>(INDEX(Tariff!D:D,MATCH(Adaptation!A342,Tariff!A:A,0)))*100</f>
        <v>405</v>
      </c>
      <c r="L342" s="1">
        <v>29.360000000000003</v>
      </c>
      <c r="M342" s="8">
        <v>5.0999999999999996</v>
      </c>
      <c r="N342" s="1">
        <v>98.22</v>
      </c>
      <c r="P342">
        <f t="shared" si="137"/>
        <v>3</v>
      </c>
      <c r="Q342">
        <f t="shared" si="138"/>
        <v>1</v>
      </c>
      <c r="R342">
        <f t="shared" si="139"/>
        <v>1</v>
      </c>
      <c r="S342">
        <f t="shared" si="140"/>
        <v>2</v>
      </c>
      <c r="T342">
        <f t="shared" si="141"/>
        <v>4</v>
      </c>
      <c r="U342">
        <f t="shared" si="142"/>
        <v>1</v>
      </c>
      <c r="V342">
        <f t="shared" si="143"/>
        <v>3</v>
      </c>
      <c r="W342">
        <f t="shared" si="136"/>
        <v>1</v>
      </c>
      <c r="X342">
        <f t="shared" si="151"/>
        <v>1</v>
      </c>
      <c r="Y342">
        <f t="shared" si="144"/>
        <v>2</v>
      </c>
      <c r="Z342">
        <f t="shared" si="145"/>
        <v>2</v>
      </c>
      <c r="AA342">
        <f t="shared" si="146"/>
        <v>4</v>
      </c>
      <c r="AB342">
        <f t="shared" si="153"/>
        <v>2.0977000000000001</v>
      </c>
      <c r="AC342">
        <f t="shared" si="150"/>
        <v>2</v>
      </c>
      <c r="AD342" t="str">
        <f t="shared" si="147"/>
        <v>Moderatly Suitable</v>
      </c>
      <c r="AE342" s="15">
        <f t="shared" si="154"/>
        <v>0.24</v>
      </c>
      <c r="AF342" t="str">
        <f t="shared" si="152"/>
        <v>Low</v>
      </c>
    </row>
    <row r="343" spans="1:32" x14ac:dyDescent="0.25">
      <c r="A343" t="str">
        <f>INDEX(Aquifer!A:A,MATCH(B343,Aquifer!C:C,0))</f>
        <v>kerala</v>
      </c>
      <c r="B343" s="19" t="s">
        <v>451</v>
      </c>
      <c r="C343" s="12">
        <v>5.1920000000000002</v>
      </c>
      <c r="D343" s="7">
        <f>INDEX(Aquifer!L:L,MATCH(B343,Aquifer!C:C,0))*100</f>
        <v>131.02199692224133</v>
      </c>
      <c r="E343" s="7">
        <v>4.0999999999999996</v>
      </c>
      <c r="F343" s="7">
        <v>50.801734820322189</v>
      </c>
      <c r="G343" s="8">
        <v>96</v>
      </c>
      <c r="H343" s="8">
        <f>INDEX(Aquifer!H:H,MATCH(B343,Aquifer!C:C,0))</f>
        <v>61.7</v>
      </c>
      <c r="I343" s="8">
        <f>INDEX(surface_water_body!E:E,MATCH(B343,surface_water_body!A:A,0))</f>
        <v>0.68587265267118058</v>
      </c>
      <c r="J343" s="8">
        <f>INDEX(Aquifer!J:J,MATCH(B343,Aquifer!C:C,0))*100</f>
        <v>61.204563567321991</v>
      </c>
      <c r="K343" s="7">
        <f>(INDEX(Tariff!D:D,MATCH(Adaptation!A343,Tariff!A:A,0)))*100</f>
        <v>155</v>
      </c>
      <c r="L343" s="1">
        <v>52.17</v>
      </c>
      <c r="M343" s="8">
        <v>5.8</v>
      </c>
      <c r="N343" s="1">
        <v>99.57</v>
      </c>
      <c r="P343">
        <f t="shared" si="137"/>
        <v>3</v>
      </c>
      <c r="Q343">
        <f t="shared" si="138"/>
        <v>1</v>
      </c>
      <c r="R343">
        <f t="shared" si="139"/>
        <v>1</v>
      </c>
      <c r="S343">
        <f t="shared" si="140"/>
        <v>3</v>
      </c>
      <c r="T343">
        <f t="shared" si="141"/>
        <v>4</v>
      </c>
      <c r="U343">
        <f t="shared" si="142"/>
        <v>2</v>
      </c>
      <c r="V343">
        <f t="shared" si="143"/>
        <v>3</v>
      </c>
      <c r="W343">
        <f t="shared" si="136"/>
        <v>1</v>
      </c>
      <c r="X343">
        <f t="shared" si="151"/>
        <v>2</v>
      </c>
      <c r="Y343">
        <f t="shared" si="144"/>
        <v>3</v>
      </c>
      <c r="Z343">
        <f t="shared" si="145"/>
        <v>2</v>
      </c>
      <c r="AA343">
        <f t="shared" si="146"/>
        <v>4</v>
      </c>
      <c r="AB343">
        <f t="shared" si="153"/>
        <v>2.4309000000000003</v>
      </c>
      <c r="AC343">
        <f t="shared" si="150"/>
        <v>2</v>
      </c>
      <c r="AD343" t="str">
        <f t="shared" si="147"/>
        <v>Moderatly Suitable</v>
      </c>
      <c r="AE343" s="15">
        <f t="shared" si="154"/>
        <v>0.38600000000000001</v>
      </c>
      <c r="AF343" t="str">
        <f t="shared" si="152"/>
        <v>Low</v>
      </c>
    </row>
    <row r="344" spans="1:32" x14ac:dyDescent="0.25">
      <c r="A344" t="str">
        <f>INDEX(Aquifer!A:A,MATCH(B344,Aquifer!C:C,0))</f>
        <v>andhra pradesh</v>
      </c>
      <c r="B344" s="19" t="s">
        <v>281</v>
      </c>
      <c r="C344" s="12">
        <v>5.1407049237007003</v>
      </c>
      <c r="D344" s="7">
        <f>INDEX(Aquifer!L:L,MATCH(B344,Aquifer!C:C,0))*100</f>
        <v>159.04023707514136</v>
      </c>
      <c r="E344" s="7">
        <v>55.4</v>
      </c>
      <c r="F344" s="7">
        <v>63.033873343151704</v>
      </c>
      <c r="G344" s="8">
        <v>98</v>
      </c>
      <c r="H344" s="8">
        <f>INDEX(Aquifer!H:H,MATCH(B344,Aquifer!C:C,0))</f>
        <v>25.63</v>
      </c>
      <c r="I344" s="8">
        <f>INDEX(surface_water_body!E:E,MATCH(B344,surface_water_body!A:A,0))</f>
        <v>8.4598900459425792</v>
      </c>
      <c r="J344" s="8">
        <f>INDEX(Aquifer!J:J,MATCH(B344,Aquifer!C:C,0))*100</f>
        <v>52.775492890208589</v>
      </c>
      <c r="K344" s="7">
        <f>(INDEX(Tariff!D:D,MATCH(Adaptation!A344,Tariff!A:A,0)))*100</f>
        <v>60</v>
      </c>
      <c r="L344" s="1">
        <v>13.87</v>
      </c>
      <c r="M344" s="8">
        <v>6</v>
      </c>
      <c r="N344" s="1">
        <v>91.47999999999999</v>
      </c>
      <c r="P344">
        <f t="shared" si="137"/>
        <v>3</v>
      </c>
      <c r="Q344">
        <f t="shared" si="138"/>
        <v>2</v>
      </c>
      <c r="R344">
        <f t="shared" si="139"/>
        <v>3</v>
      </c>
      <c r="S344">
        <f t="shared" si="140"/>
        <v>3</v>
      </c>
      <c r="T344">
        <f t="shared" si="141"/>
        <v>4</v>
      </c>
      <c r="U344">
        <f t="shared" si="142"/>
        <v>1</v>
      </c>
      <c r="V344">
        <f t="shared" si="143"/>
        <v>3</v>
      </c>
      <c r="W344">
        <f t="shared" si="136"/>
        <v>4</v>
      </c>
      <c r="X344">
        <f t="shared" si="151"/>
        <v>4</v>
      </c>
      <c r="Y344">
        <f t="shared" si="144"/>
        <v>1</v>
      </c>
      <c r="Z344">
        <f t="shared" si="145"/>
        <v>2</v>
      </c>
      <c r="AA344">
        <f t="shared" si="146"/>
        <v>4</v>
      </c>
      <c r="AB344">
        <f t="shared" si="153"/>
        <v>2.8473999999999999</v>
      </c>
      <c r="AC344">
        <f t="shared" si="150"/>
        <v>3</v>
      </c>
      <c r="AD344" t="str">
        <f t="shared" si="147"/>
        <v>Highly Suitable</v>
      </c>
      <c r="AE344" s="15">
        <f t="shared" si="154"/>
        <v>0.70199999999999996</v>
      </c>
      <c r="AF344" t="str">
        <f t="shared" si="152"/>
        <v>High</v>
      </c>
    </row>
    <row r="345" spans="1:32" x14ac:dyDescent="0.25">
      <c r="A345" t="str">
        <f>INDEX(Aquifer!A:A,MATCH(B345,Aquifer!C:C,0))</f>
        <v>tamil nadu</v>
      </c>
      <c r="B345" s="19" t="s">
        <v>603</v>
      </c>
      <c r="C345" s="13">
        <v>5.47</v>
      </c>
      <c r="D345" s="7">
        <f>INDEX(Aquifer!L:L,MATCH(B345,Aquifer!C:C,0))*100</f>
        <v>144.36477413467179</v>
      </c>
      <c r="E345" s="7">
        <v>36.299999999999997</v>
      </c>
      <c r="F345" s="7">
        <v>58.700572155117612</v>
      </c>
      <c r="G345" s="8">
        <v>93</v>
      </c>
      <c r="H345" s="8">
        <f>INDEX(Aquifer!H:H,MATCH(B345,Aquifer!C:C,0))</f>
        <v>86.17</v>
      </c>
      <c r="I345" s="8">
        <f>INDEX(surface_water_body!E:E,MATCH(B345,surface_water_body!A:A,0))</f>
        <v>0.82962970401460057</v>
      </c>
      <c r="J345" s="8">
        <f>INDEX(Aquifer!J:J,MATCH(B345,Aquifer!C:C,0))*100</f>
        <v>32.810124318039527</v>
      </c>
      <c r="K345" s="7">
        <f>(INDEX(Tariff!D:D,MATCH(Adaptation!A345,Tariff!A:A,0)))*100</f>
        <v>135</v>
      </c>
      <c r="L345" s="1">
        <v>76.64</v>
      </c>
      <c r="M345" s="8">
        <v>9.75</v>
      </c>
      <c r="N345" s="1">
        <v>94.10208557</v>
      </c>
      <c r="P345">
        <f t="shared" si="137"/>
        <v>4</v>
      </c>
      <c r="Q345">
        <f t="shared" si="138"/>
        <v>2</v>
      </c>
      <c r="R345">
        <f t="shared" si="139"/>
        <v>2</v>
      </c>
      <c r="S345">
        <f t="shared" si="140"/>
        <v>3</v>
      </c>
      <c r="T345">
        <f t="shared" si="141"/>
        <v>4</v>
      </c>
      <c r="U345">
        <f t="shared" si="142"/>
        <v>3</v>
      </c>
      <c r="V345">
        <f t="shared" si="143"/>
        <v>2</v>
      </c>
      <c r="W345">
        <f t="shared" si="136"/>
        <v>1</v>
      </c>
      <c r="X345">
        <f t="shared" si="151"/>
        <v>3</v>
      </c>
      <c r="Y345">
        <f t="shared" si="144"/>
        <v>4</v>
      </c>
      <c r="Z345">
        <f t="shared" si="145"/>
        <v>2</v>
      </c>
      <c r="AA345">
        <f t="shared" si="146"/>
        <v>4</v>
      </c>
      <c r="AB345">
        <f t="shared" si="153"/>
        <v>2.8474000000000004</v>
      </c>
      <c r="AC345">
        <f t="shared" si="150"/>
        <v>3</v>
      </c>
      <c r="AD345" t="str">
        <f t="shared" si="147"/>
        <v>Highly Suitable</v>
      </c>
      <c r="AE345" s="15">
        <f t="shared" si="154"/>
        <v>0.72199999999999998</v>
      </c>
      <c r="AF345" t="str">
        <f t="shared" si="152"/>
        <v>High</v>
      </c>
    </row>
    <row r="346" spans="1:32" x14ac:dyDescent="0.25">
      <c r="A346" t="str">
        <f>INDEX(Aquifer!A:A,MATCH(B346,Aquifer!C:C,0))</f>
        <v>jammu and kashmir</v>
      </c>
      <c r="B346" s="19" t="s">
        <v>411</v>
      </c>
      <c r="C346" s="13">
        <v>4.0999999999999996</v>
      </c>
      <c r="D346" s="7">
        <f>INDEX(Aquifer!L:L,MATCH(B346,Aquifer!C:C,0))*100</f>
        <v>137.99569628035658</v>
      </c>
      <c r="E346" s="7">
        <v>72.8</v>
      </c>
      <c r="F346" s="7">
        <v>42.951388888888893</v>
      </c>
      <c r="G346" s="8">
        <v>0</v>
      </c>
      <c r="H346" s="8">
        <f>INDEX(Aquifer!H:H,MATCH(B346,Aquifer!C:C,0))</f>
        <v>15.7</v>
      </c>
      <c r="I346" s="8">
        <f>INDEX(surface_water_body!E:E,MATCH(B346,surface_water_body!A:A,0))</f>
        <v>7.7181338046819004E-3</v>
      </c>
      <c r="J346" s="8">
        <f>INDEX(Aquifer!J:J,MATCH(B346,Aquifer!C:C,0))*100</f>
        <v>61.490800638494505</v>
      </c>
      <c r="K346" s="7">
        <f>(INDEX(Tariff!D:D,MATCH(Adaptation!A346,Tariff!A:A,0)))*100</f>
        <v>320</v>
      </c>
      <c r="L346" s="1">
        <v>0.3</v>
      </c>
      <c r="M346" s="8">
        <v>8.4001354269923585</v>
      </c>
      <c r="N346" s="1">
        <v>98.66</v>
      </c>
      <c r="P346">
        <f t="shared" si="137"/>
        <v>2</v>
      </c>
      <c r="Q346">
        <f t="shared" si="138"/>
        <v>1</v>
      </c>
      <c r="R346">
        <f t="shared" si="139"/>
        <v>3</v>
      </c>
      <c r="S346">
        <f t="shared" si="140"/>
        <v>2</v>
      </c>
      <c r="T346">
        <f t="shared" si="141"/>
        <v>1</v>
      </c>
      <c r="U346">
        <f t="shared" si="142"/>
        <v>1</v>
      </c>
      <c r="V346">
        <f t="shared" si="143"/>
        <v>3</v>
      </c>
      <c r="W346">
        <f t="shared" si="136"/>
        <v>1</v>
      </c>
      <c r="X346">
        <f t="shared" si="151"/>
        <v>1</v>
      </c>
      <c r="Y346">
        <f t="shared" si="144"/>
        <v>1</v>
      </c>
      <c r="Z346">
        <f t="shared" si="145"/>
        <v>2</v>
      </c>
      <c r="AA346">
        <f t="shared" si="146"/>
        <v>4</v>
      </c>
      <c r="AB346">
        <f t="shared" si="153"/>
        <v>1.8477999999999999</v>
      </c>
      <c r="AC346">
        <f t="shared" ref="AC346:AC377" si="155">IF(AB346&lt;=1.5,1,IF(AB346&lt;2.5,2,IF(AB346&lt;3.5,3,4)))</f>
        <v>2</v>
      </c>
      <c r="AD346" t="str">
        <f t="shared" si="147"/>
        <v>Moderatly Suitable</v>
      </c>
      <c r="AE346" s="15">
        <f t="shared" si="154"/>
        <v>0.13400000000000001</v>
      </c>
      <c r="AF346" t="str">
        <f t="shared" si="152"/>
        <v>Very Low</v>
      </c>
    </row>
    <row r="347" spans="1:32" x14ac:dyDescent="0.25">
      <c r="A347" t="str">
        <f>INDEX(Aquifer!A:A,MATCH(B347,Aquifer!C:C,0))</f>
        <v>himachal pradesh</v>
      </c>
      <c r="B347" s="19" t="s">
        <v>383</v>
      </c>
      <c r="C347" s="12">
        <v>4.3049939413215004</v>
      </c>
      <c r="D347" s="7">
        <f>INDEX(Aquifer!L:L,MATCH(B347,Aquifer!C:C,0))*100</f>
        <v>139.86380443167613</v>
      </c>
      <c r="E347" s="7">
        <v>0</v>
      </c>
      <c r="F347" s="7">
        <v>25.233752741544503</v>
      </c>
      <c r="G347" s="8">
        <v>99</v>
      </c>
      <c r="H347" s="8">
        <f>INDEX(Aquifer!H:H,MATCH(B347,Aquifer!C:C,0))</f>
        <v>0</v>
      </c>
      <c r="I347" s="8">
        <f>INDEX(surface_water_body!E:E,MATCH(B347,surface_water_body!A:A,0))</f>
        <v>1.0834215569587738E-3</v>
      </c>
      <c r="J347" s="8">
        <f>INDEX(Aquifer!J:J,MATCH(B347,Aquifer!C:C,0))*100</f>
        <v>57.415807560137452</v>
      </c>
      <c r="K347" s="7">
        <f>(INDEX(Tariff!D:D,MATCH(Adaptation!A347,Tariff!A:A,0)))*100</f>
        <v>95</v>
      </c>
      <c r="L347" s="1">
        <v>1.05</v>
      </c>
      <c r="M347" s="8">
        <v>4.4000000000000004</v>
      </c>
      <c r="N347" s="1">
        <v>96.46</v>
      </c>
      <c r="P347">
        <f t="shared" si="137"/>
        <v>2</v>
      </c>
      <c r="Q347">
        <f t="shared" si="138"/>
        <v>1</v>
      </c>
      <c r="R347">
        <f t="shared" si="139"/>
        <v>1</v>
      </c>
      <c r="S347">
        <f t="shared" si="140"/>
        <v>1</v>
      </c>
      <c r="T347">
        <f t="shared" si="141"/>
        <v>4</v>
      </c>
      <c r="U347">
        <f t="shared" si="142"/>
        <v>1</v>
      </c>
      <c r="V347">
        <f t="shared" si="143"/>
        <v>3</v>
      </c>
      <c r="W347">
        <f t="shared" ref="W347:W410" si="156">IF(I347&lt;1,1,IF(I347&lt;3,2,IF(I347&lt;5,3,4)))</f>
        <v>1</v>
      </c>
      <c r="X347">
        <f t="shared" si="151"/>
        <v>3</v>
      </c>
      <c r="Y347">
        <f t="shared" si="144"/>
        <v>1</v>
      </c>
      <c r="Z347">
        <f t="shared" si="145"/>
        <v>1</v>
      </c>
      <c r="AA347">
        <f t="shared" si="146"/>
        <v>4</v>
      </c>
      <c r="AB347">
        <f t="shared" si="153"/>
        <v>1.9235</v>
      </c>
      <c r="AC347">
        <f t="shared" si="155"/>
        <v>2</v>
      </c>
      <c r="AD347" t="str">
        <f t="shared" si="147"/>
        <v>Moderatly Suitable</v>
      </c>
      <c r="AE347" s="15">
        <f t="shared" si="154"/>
        <v>0.14699999999999999</v>
      </c>
      <c r="AF347" t="str">
        <f t="shared" si="152"/>
        <v>Very Low</v>
      </c>
    </row>
    <row r="348" spans="1:32" x14ac:dyDescent="0.25">
      <c r="A348" t="str">
        <f>INDEX(Aquifer!A:A,MATCH(B348,Aquifer!C:C,0))</f>
        <v>jammu and kashmir</v>
      </c>
      <c r="B348" s="19" t="s">
        <v>452</v>
      </c>
      <c r="C348" s="12">
        <v>4.2724536438794001</v>
      </c>
      <c r="D348" s="7">
        <f>INDEX(Aquifer!L:L,MATCH(B348,Aquifer!C:C,0))*100</f>
        <v>100</v>
      </c>
      <c r="E348" s="7">
        <v>49.2</v>
      </c>
      <c r="F348" s="7">
        <v>39.117032207773796</v>
      </c>
      <c r="G348" s="8">
        <v>100</v>
      </c>
      <c r="H348" s="8">
        <f>INDEX(Aquifer!H:H,MATCH(B348,Aquifer!C:C,0))</f>
        <v>18.04</v>
      </c>
      <c r="I348" s="8">
        <f>INDEX(surface_water_body!E:E,MATCH(B348,surface_water_body!A:A,0))</f>
        <v>5.7709960348586737E-3</v>
      </c>
      <c r="J348" s="8">
        <f>INDEX(Aquifer!J:J,MATCH(B348,Aquifer!C:C,0))*100</f>
        <v>69.088342618593543</v>
      </c>
      <c r="K348" s="7">
        <f>(INDEX(Tariff!D:D,MATCH(Adaptation!A348,Tariff!A:A,0)))*100</f>
        <v>285</v>
      </c>
      <c r="L348" s="1">
        <v>0.77</v>
      </c>
      <c r="M348" s="8">
        <v>3.9</v>
      </c>
      <c r="N348" s="1">
        <v>97.7</v>
      </c>
      <c r="P348">
        <f t="shared" si="137"/>
        <v>2</v>
      </c>
      <c r="Q348">
        <f t="shared" si="138"/>
        <v>1</v>
      </c>
      <c r="R348">
        <f t="shared" si="139"/>
        <v>2</v>
      </c>
      <c r="S348">
        <f t="shared" si="140"/>
        <v>2</v>
      </c>
      <c r="T348">
        <f t="shared" si="141"/>
        <v>4</v>
      </c>
      <c r="U348">
        <f t="shared" si="142"/>
        <v>1</v>
      </c>
      <c r="V348">
        <f t="shared" si="143"/>
        <v>3</v>
      </c>
      <c r="W348">
        <f t="shared" si="156"/>
        <v>1</v>
      </c>
      <c r="X348">
        <f t="shared" si="151"/>
        <v>2</v>
      </c>
      <c r="Y348">
        <f t="shared" si="144"/>
        <v>1</v>
      </c>
      <c r="Z348">
        <f t="shared" si="145"/>
        <v>1</v>
      </c>
      <c r="AA348">
        <f t="shared" si="146"/>
        <v>4</v>
      </c>
      <c r="AB348">
        <f t="shared" si="153"/>
        <v>2.0068000000000001</v>
      </c>
      <c r="AC348">
        <f t="shared" si="155"/>
        <v>2</v>
      </c>
      <c r="AD348" t="str">
        <f t="shared" si="147"/>
        <v>Moderatly Suitable</v>
      </c>
      <c r="AE348" s="15">
        <f t="shared" si="154"/>
        <v>0.187</v>
      </c>
      <c r="AF348" t="str">
        <f t="shared" si="152"/>
        <v>Very Low</v>
      </c>
    </row>
    <row r="349" spans="1:32" x14ac:dyDescent="0.25">
      <c r="A349" t="str">
        <f>INDEX(Aquifer!A:A,MATCH(B349,Aquifer!C:C,0))</f>
        <v>andhra pradesh</v>
      </c>
      <c r="B349" s="19" t="s">
        <v>71</v>
      </c>
      <c r="C349" s="12">
        <v>5.3529123823751004</v>
      </c>
      <c r="D349" s="7">
        <f>INDEX(Aquifer!L:L,MATCH(B349,Aquifer!C:C,0))*100</f>
        <v>110.73036209363745</v>
      </c>
      <c r="E349" s="7">
        <v>28.1</v>
      </c>
      <c r="F349" s="7">
        <v>70.846050164996058</v>
      </c>
      <c r="G349" s="8">
        <v>98</v>
      </c>
      <c r="H349" s="8">
        <f>INDEX(Aquifer!H:H,MATCH(B349,Aquifer!C:C,0))</f>
        <v>23.51</v>
      </c>
      <c r="I349" s="8">
        <f>INDEX(surface_water_body!E:E,MATCH(B349,surface_water_body!A:A,0))</f>
        <v>1.0113737673793395</v>
      </c>
      <c r="J349" s="8">
        <f>INDEX(Aquifer!J:J,MATCH(B349,Aquifer!C:C,0))*100</f>
        <v>49.983973269905988</v>
      </c>
      <c r="K349" s="7">
        <f>(INDEX(Tariff!D:D,MATCH(Adaptation!A349,Tariff!A:A,0)))*100</f>
        <v>135</v>
      </c>
      <c r="L349" s="1">
        <v>52.22</v>
      </c>
      <c r="M349" s="8">
        <v>6.01</v>
      </c>
      <c r="N349" s="1">
        <v>79.27</v>
      </c>
      <c r="P349">
        <f t="shared" si="137"/>
        <v>4</v>
      </c>
      <c r="Q349">
        <f t="shared" si="138"/>
        <v>1</v>
      </c>
      <c r="R349">
        <f t="shared" si="139"/>
        <v>2</v>
      </c>
      <c r="S349">
        <f t="shared" si="140"/>
        <v>4</v>
      </c>
      <c r="T349">
        <f t="shared" si="141"/>
        <v>4</v>
      </c>
      <c r="U349">
        <f t="shared" si="142"/>
        <v>1</v>
      </c>
      <c r="V349">
        <f t="shared" si="143"/>
        <v>2</v>
      </c>
      <c r="W349">
        <f t="shared" si="156"/>
        <v>2</v>
      </c>
      <c r="X349">
        <f t="shared" si="151"/>
        <v>3</v>
      </c>
      <c r="Y349">
        <f t="shared" si="144"/>
        <v>3</v>
      </c>
      <c r="Z349">
        <f t="shared" si="145"/>
        <v>2</v>
      </c>
      <c r="AA349">
        <f t="shared" si="146"/>
        <v>3</v>
      </c>
      <c r="AB349">
        <f t="shared" si="153"/>
        <v>2.5975000000000001</v>
      </c>
      <c r="AC349">
        <f t="shared" si="155"/>
        <v>3</v>
      </c>
      <c r="AD349" t="str">
        <f t="shared" si="147"/>
        <v>Highly Suitable</v>
      </c>
      <c r="AE349" s="15">
        <f t="shared" si="154"/>
        <v>0.51900000000000002</v>
      </c>
      <c r="AF349" t="str">
        <f t="shared" si="152"/>
        <v>Moderate</v>
      </c>
    </row>
    <row r="350" spans="1:32" x14ac:dyDescent="0.25">
      <c r="A350" t="str">
        <f>INDEX(Aquifer!A:A,MATCH(B350,Aquifer!C:C,0))</f>
        <v>nagaland</v>
      </c>
      <c r="B350" s="19" t="s">
        <v>83</v>
      </c>
      <c r="C350" s="13">
        <v>4.41</v>
      </c>
      <c r="D350" s="7">
        <f>INDEX(Aquifer!L:L,MATCH(B350,Aquifer!C:C,0))*100</f>
        <v>130.05090739517351</v>
      </c>
      <c r="E350" s="7">
        <v>10.8</v>
      </c>
      <c r="F350" s="7">
        <v>29.231051569095246</v>
      </c>
      <c r="G350" s="8">
        <v>0</v>
      </c>
      <c r="H350" s="8">
        <f>INDEX(Aquifer!H:H,MATCH(B350,Aquifer!C:C,0))</f>
        <v>2.4</v>
      </c>
      <c r="I350" s="8">
        <f>INDEX(surface_water_body!E:E,MATCH(B350,surface_water_body!A:A,0))</f>
        <v>1.3151694702445385E-2</v>
      </c>
      <c r="J350" s="8">
        <f>INDEX(Aquifer!J:J,MATCH(B350,Aquifer!C:C,0))*100</f>
        <v>18.010344417304154</v>
      </c>
      <c r="K350" s="7">
        <f>(INDEX(Tariff!D:D,MATCH(Adaptation!A323,Tariff!A:A,0)))*100</f>
        <v>135</v>
      </c>
      <c r="L350" s="1">
        <v>0.09</v>
      </c>
      <c r="M350" s="8">
        <v>2.9634081113440582</v>
      </c>
      <c r="N350" s="1">
        <v>11.219999999999999</v>
      </c>
      <c r="P350">
        <f t="shared" si="137"/>
        <v>2</v>
      </c>
      <c r="Q350">
        <f t="shared" si="138"/>
        <v>1</v>
      </c>
      <c r="R350">
        <f t="shared" si="139"/>
        <v>1</v>
      </c>
      <c r="S350">
        <f t="shared" si="140"/>
        <v>2</v>
      </c>
      <c r="T350">
        <f t="shared" si="141"/>
        <v>1</v>
      </c>
      <c r="U350">
        <f t="shared" si="142"/>
        <v>1</v>
      </c>
      <c r="V350">
        <f t="shared" si="143"/>
        <v>1</v>
      </c>
      <c r="W350">
        <f t="shared" si="156"/>
        <v>1</v>
      </c>
      <c r="X350">
        <f t="shared" si="151"/>
        <v>3</v>
      </c>
      <c r="Y350">
        <f t="shared" si="144"/>
        <v>1</v>
      </c>
      <c r="Z350">
        <f t="shared" si="145"/>
        <v>1</v>
      </c>
      <c r="AA350">
        <f t="shared" si="146"/>
        <v>1</v>
      </c>
      <c r="AB350">
        <f t="shared" si="153"/>
        <v>1.3404</v>
      </c>
      <c r="AC350">
        <f t="shared" si="155"/>
        <v>1</v>
      </c>
      <c r="AD350" t="str">
        <f t="shared" si="147"/>
        <v>Less Suitable</v>
      </c>
      <c r="AE350" s="15">
        <f t="shared" si="154"/>
        <v>0.01</v>
      </c>
      <c r="AF350" t="str">
        <f t="shared" si="152"/>
        <v>Very Low</v>
      </c>
    </row>
    <row r="351" spans="1:32" x14ac:dyDescent="0.25">
      <c r="A351" t="str">
        <f>INDEX(Aquifer!A:A,MATCH(B351,Aquifer!C:C,0))</f>
        <v>arunachal pradesh</v>
      </c>
      <c r="B351" s="19" t="s">
        <v>133</v>
      </c>
      <c r="C351" s="13">
        <v>2.77</v>
      </c>
      <c r="D351" s="7">
        <f>INDEX(Aquifer!L:L,MATCH(B351,Aquifer!C:C,0))*100</f>
        <v>123.16753926701571</v>
      </c>
      <c r="E351" s="7">
        <v>0</v>
      </c>
      <c r="F351" s="7">
        <v>18.091109276080374</v>
      </c>
      <c r="G351" s="8">
        <v>0</v>
      </c>
      <c r="H351" s="8">
        <f>INDEX(Aquifer!H:H,MATCH(B351,Aquifer!C:C,0))</f>
        <v>0</v>
      </c>
      <c r="I351" s="8">
        <f>INDEX(surface_water_body!E:E,MATCH(B351,surface_water_body!A:A,0))</f>
        <v>0</v>
      </c>
      <c r="J351" s="8">
        <f>INDEX(Aquifer!J:J,MATCH(B351,Aquifer!C:C,0))*100</f>
        <v>21.575826037842415</v>
      </c>
      <c r="K351" s="7">
        <f>(INDEX(Tariff!D:D,MATCH(Adaptation!A351,Tariff!A:A,0)))*100</f>
        <v>30</v>
      </c>
      <c r="L351" s="1">
        <v>0.22</v>
      </c>
      <c r="M351" s="8">
        <v>3.3263069086833017</v>
      </c>
      <c r="N351" s="1">
        <v>34.82</v>
      </c>
      <c r="P351">
        <f t="shared" si="137"/>
        <v>1</v>
      </c>
      <c r="Q351">
        <f t="shared" si="138"/>
        <v>1</v>
      </c>
      <c r="R351">
        <f t="shared" si="139"/>
        <v>1</v>
      </c>
      <c r="S351">
        <f t="shared" si="140"/>
        <v>1</v>
      </c>
      <c r="T351">
        <f t="shared" si="141"/>
        <v>1</v>
      </c>
      <c r="U351">
        <f t="shared" si="142"/>
        <v>1</v>
      </c>
      <c r="V351">
        <f t="shared" si="143"/>
        <v>1</v>
      </c>
      <c r="W351">
        <f t="shared" si="156"/>
        <v>1</v>
      </c>
      <c r="X351">
        <f t="shared" si="151"/>
        <v>4</v>
      </c>
      <c r="Y351">
        <f t="shared" si="144"/>
        <v>1</v>
      </c>
      <c r="Z351">
        <f t="shared" si="145"/>
        <v>1</v>
      </c>
      <c r="AA351">
        <f t="shared" si="146"/>
        <v>1</v>
      </c>
      <c r="AB351">
        <f t="shared" si="153"/>
        <v>1.2570999999999999</v>
      </c>
      <c r="AC351">
        <f t="shared" si="155"/>
        <v>1</v>
      </c>
      <c r="AD351" t="str">
        <f t="shared" si="147"/>
        <v>Less Suitable</v>
      </c>
      <c r="AE351" s="15">
        <f t="shared" si="154"/>
        <v>3.0000000000000001E-3</v>
      </c>
      <c r="AF351" t="str">
        <f t="shared" si="152"/>
        <v>Very Low</v>
      </c>
    </row>
    <row r="352" spans="1:32" x14ac:dyDescent="0.25">
      <c r="A352" t="str">
        <f>INDEX(Aquifer!A:A,MATCH(B352,Aquifer!C:C,0))</f>
        <v>uttar pradesh</v>
      </c>
      <c r="B352" s="19" t="s">
        <v>551</v>
      </c>
      <c r="C352" s="13">
        <v>4.5999999999999996</v>
      </c>
      <c r="D352" s="7">
        <f>INDEX(Aquifer!L:L,MATCH(B352,Aquifer!C:C,0))*100</f>
        <v>165.34431454399302</v>
      </c>
      <c r="E352" s="7">
        <v>89.7</v>
      </c>
      <c r="F352" s="7">
        <v>73.417740735680354</v>
      </c>
      <c r="G352" s="8">
        <v>88</v>
      </c>
      <c r="H352" s="8">
        <f>INDEX(Aquifer!H:H,MATCH(B352,Aquifer!C:C,0))</f>
        <v>51.18</v>
      </c>
      <c r="I352" s="8">
        <f>INDEX(surface_water_body!E:E,MATCH(B352,surface_water_body!A:A,0))</f>
        <v>0.53476320889247564</v>
      </c>
      <c r="J352" s="8">
        <f>INDEX(Aquifer!J:J,MATCH(B352,Aquifer!C:C,0))*100</f>
        <v>72.984434022143006</v>
      </c>
      <c r="K352" s="7">
        <f>(INDEX(Tariff!D:D,MATCH(Adaptation!A352,Tariff!A:A,0)))*100</f>
        <v>300</v>
      </c>
      <c r="L352" s="1">
        <v>69.42</v>
      </c>
      <c r="M352" s="8">
        <v>3</v>
      </c>
      <c r="N352" s="1">
        <v>97.142008695000001</v>
      </c>
      <c r="P352">
        <f t="shared" si="137"/>
        <v>3</v>
      </c>
      <c r="Q352">
        <f t="shared" si="138"/>
        <v>2</v>
      </c>
      <c r="R352">
        <f t="shared" si="139"/>
        <v>4</v>
      </c>
      <c r="S352">
        <f t="shared" si="140"/>
        <v>4</v>
      </c>
      <c r="T352">
        <f t="shared" si="141"/>
        <v>4</v>
      </c>
      <c r="U352">
        <f t="shared" si="142"/>
        <v>2</v>
      </c>
      <c r="V352">
        <f t="shared" si="143"/>
        <v>3</v>
      </c>
      <c r="W352">
        <f t="shared" si="156"/>
        <v>1</v>
      </c>
      <c r="X352">
        <f t="shared" si="151"/>
        <v>1</v>
      </c>
      <c r="Y352">
        <f t="shared" si="144"/>
        <v>3</v>
      </c>
      <c r="Z352">
        <f t="shared" si="145"/>
        <v>1</v>
      </c>
      <c r="AA352">
        <f t="shared" si="146"/>
        <v>4</v>
      </c>
      <c r="AB352">
        <f t="shared" si="153"/>
        <v>2.6732</v>
      </c>
      <c r="AC352">
        <f t="shared" si="155"/>
        <v>3</v>
      </c>
      <c r="AD352" t="str">
        <f t="shared" si="147"/>
        <v>Highly Suitable</v>
      </c>
      <c r="AE352" s="15">
        <f t="shared" si="154"/>
        <v>0.56200000000000006</v>
      </c>
      <c r="AF352" t="str">
        <f t="shared" si="152"/>
        <v>Moderate</v>
      </c>
    </row>
    <row r="353" spans="1:32" x14ac:dyDescent="0.25">
      <c r="A353" t="str">
        <f>INDEX(Aquifer!A:A,MATCH(B353,Aquifer!C:C,0))</f>
        <v>himachal pradesh</v>
      </c>
      <c r="B353" s="19" t="s">
        <v>366</v>
      </c>
      <c r="C353" s="12">
        <v>4.7037985407749003</v>
      </c>
      <c r="D353" s="7">
        <f>INDEX(Aquifer!L:L,MATCH(B353,Aquifer!C:C,0))*100</f>
        <v>100</v>
      </c>
      <c r="E353" s="7">
        <v>0</v>
      </c>
      <c r="F353" s="7">
        <v>26.52846901967947</v>
      </c>
      <c r="G353" s="8">
        <v>0</v>
      </c>
      <c r="H353" s="8">
        <f>INDEX(Aquifer!H:H,MATCH(B353,Aquifer!C:C,0))</f>
        <v>0</v>
      </c>
      <c r="I353" s="8">
        <f>INDEX(surface_water_body!E:E,MATCH(B353,surface_water_body!A:A,0))</f>
        <v>5.5876500156429483E-4</v>
      </c>
      <c r="J353" s="8">
        <f>INDEX(Aquifer!J:J,MATCH(B353,Aquifer!C:C,0))*100</f>
        <v>0.38795208489950012</v>
      </c>
      <c r="K353" s="7">
        <f>(INDEX(Tariff!D:D,MATCH(Adaptation!A353,Tariff!A:A,0)))*100</f>
        <v>60</v>
      </c>
      <c r="L353" s="1">
        <v>0</v>
      </c>
      <c r="M353" s="8">
        <v>9.2097354633129118</v>
      </c>
      <c r="N353" s="1">
        <v>72.7</v>
      </c>
      <c r="P353">
        <f t="shared" si="137"/>
        <v>3</v>
      </c>
      <c r="Q353">
        <f t="shared" si="138"/>
        <v>1</v>
      </c>
      <c r="R353">
        <f t="shared" si="139"/>
        <v>1</v>
      </c>
      <c r="S353">
        <f t="shared" si="140"/>
        <v>1</v>
      </c>
      <c r="T353">
        <f t="shared" si="141"/>
        <v>1</v>
      </c>
      <c r="U353">
        <f t="shared" si="142"/>
        <v>1</v>
      </c>
      <c r="V353">
        <f t="shared" si="143"/>
        <v>1</v>
      </c>
      <c r="W353">
        <f t="shared" si="156"/>
        <v>1</v>
      </c>
      <c r="X353">
        <f t="shared" si="151"/>
        <v>4</v>
      </c>
      <c r="Y353">
        <f t="shared" si="144"/>
        <v>1</v>
      </c>
      <c r="Z353">
        <f t="shared" si="145"/>
        <v>2</v>
      </c>
      <c r="AA353">
        <f t="shared" si="146"/>
        <v>3</v>
      </c>
      <c r="AB353">
        <f t="shared" si="153"/>
        <v>1.6812</v>
      </c>
      <c r="AC353">
        <f t="shared" si="155"/>
        <v>2</v>
      </c>
      <c r="AD353" t="str">
        <f t="shared" si="147"/>
        <v>Moderatly Suitable</v>
      </c>
      <c r="AE353" s="15">
        <f t="shared" si="154"/>
        <v>6.4000000000000001E-2</v>
      </c>
      <c r="AF353" t="str">
        <f t="shared" si="152"/>
        <v>Very Low</v>
      </c>
    </row>
    <row r="354" spans="1:32" x14ac:dyDescent="0.25">
      <c r="A354" t="str">
        <f>INDEX(Aquifer!A:A,MATCH(B354,Aquifer!C:C,0))</f>
        <v>assam</v>
      </c>
      <c r="B354" s="19" t="s">
        <v>92</v>
      </c>
      <c r="C354" s="12">
        <v>4.0828769942943</v>
      </c>
      <c r="D354" s="7">
        <f>INDEX(Aquifer!L:L,MATCH(B354,Aquifer!C:C,0))*100</f>
        <v>181.01346001583531</v>
      </c>
      <c r="E354" s="7">
        <v>8.3000000000000007</v>
      </c>
      <c r="F354" s="7">
        <v>26.461384403554888</v>
      </c>
      <c r="G354" s="8">
        <v>0</v>
      </c>
      <c r="H354" s="8">
        <f>INDEX(Aquifer!H:H,MATCH(B354,Aquifer!C:C,0))</f>
        <v>9.58</v>
      </c>
      <c r="I354" s="8">
        <f>INDEX(surface_water_body!E:E,MATCH(B354,surface_water_body!A:A,0))</f>
        <v>0.28889337919855107</v>
      </c>
      <c r="J354" s="8">
        <f>INDEX(Aquifer!J:J,MATCH(B354,Aquifer!C:C,0))*100</f>
        <v>41.600790513833992</v>
      </c>
      <c r="K354" s="7">
        <f>(INDEX(Tariff!D:D,MATCH(Adaptation!A354,Tariff!A:A,0)))*100</f>
        <v>320</v>
      </c>
      <c r="L354" s="1">
        <v>50.56</v>
      </c>
      <c r="M354" s="8">
        <v>2.5</v>
      </c>
      <c r="N354" s="1">
        <v>85.17</v>
      </c>
      <c r="P354">
        <f t="shared" si="137"/>
        <v>2</v>
      </c>
      <c r="Q354">
        <f t="shared" si="138"/>
        <v>3</v>
      </c>
      <c r="R354">
        <f t="shared" si="139"/>
        <v>1</v>
      </c>
      <c r="S354">
        <f t="shared" si="140"/>
        <v>1</v>
      </c>
      <c r="T354">
        <f t="shared" si="141"/>
        <v>1</v>
      </c>
      <c r="U354">
        <f t="shared" si="142"/>
        <v>1</v>
      </c>
      <c r="V354">
        <f t="shared" si="143"/>
        <v>2</v>
      </c>
      <c r="W354">
        <f t="shared" si="156"/>
        <v>1</v>
      </c>
      <c r="X354">
        <f t="shared" si="151"/>
        <v>1</v>
      </c>
      <c r="Y354">
        <f t="shared" si="144"/>
        <v>3</v>
      </c>
      <c r="Z354">
        <f t="shared" si="145"/>
        <v>1</v>
      </c>
      <c r="AA354">
        <f t="shared" si="146"/>
        <v>4</v>
      </c>
      <c r="AB354">
        <f t="shared" si="153"/>
        <v>1.7568999999999999</v>
      </c>
      <c r="AC354">
        <f t="shared" si="155"/>
        <v>2</v>
      </c>
      <c r="AD354" t="str">
        <f t="shared" si="147"/>
        <v>Moderatly Suitable</v>
      </c>
      <c r="AE354" s="15">
        <f t="shared" si="154"/>
        <v>7.1999999999999995E-2</v>
      </c>
      <c r="AF354" t="str">
        <f t="shared" si="152"/>
        <v>Very Low</v>
      </c>
    </row>
    <row r="355" spans="1:32" x14ac:dyDescent="0.25">
      <c r="A355" t="str">
        <f>INDEX(Aquifer!A:A,MATCH(B355,Aquifer!C:C,0))</f>
        <v>uttar pradesh</v>
      </c>
      <c r="B355" s="19" t="s">
        <v>552</v>
      </c>
      <c r="C355" s="13">
        <v>4.76</v>
      </c>
      <c r="D355" s="7">
        <f>INDEX(Aquifer!L:L,MATCH(B355,Aquifer!C:C,0))*100</f>
        <v>142.94387125703341</v>
      </c>
      <c r="E355" s="7">
        <v>92.7</v>
      </c>
      <c r="F355" s="7">
        <v>72.908290254642921</v>
      </c>
      <c r="G355" s="8">
        <v>1</v>
      </c>
      <c r="H355" s="8">
        <f>INDEX(Aquifer!H:H,MATCH(B355,Aquifer!C:C,0))</f>
        <v>60.79</v>
      </c>
      <c r="I355" s="8">
        <f>INDEX(surface_water_body!E:E,MATCH(B355,surface_water_body!A:A,0))</f>
        <v>0</v>
      </c>
      <c r="J355" s="8">
        <f>INDEX(Aquifer!J:J,MATCH(B355,Aquifer!C:C,0))*100</f>
        <v>62.622737413106833</v>
      </c>
      <c r="K355" s="7">
        <f>(INDEX(Tariff!D:D,MATCH(Adaptation!A355,Tariff!A:A,0)))*100</f>
        <v>290</v>
      </c>
      <c r="L355" s="1">
        <v>84.03</v>
      </c>
      <c r="M355" s="8">
        <v>4.3</v>
      </c>
      <c r="N355" s="1">
        <v>92.341440590000005</v>
      </c>
      <c r="P355">
        <f t="shared" si="137"/>
        <v>3</v>
      </c>
      <c r="Q355">
        <f t="shared" si="138"/>
        <v>2</v>
      </c>
      <c r="R355">
        <f t="shared" si="139"/>
        <v>4</v>
      </c>
      <c r="S355">
        <f t="shared" si="140"/>
        <v>4</v>
      </c>
      <c r="T355">
        <f t="shared" si="141"/>
        <v>1</v>
      </c>
      <c r="U355">
        <f t="shared" si="142"/>
        <v>2</v>
      </c>
      <c r="V355">
        <f t="shared" si="143"/>
        <v>3</v>
      </c>
      <c r="W355">
        <f t="shared" si="156"/>
        <v>1</v>
      </c>
      <c r="X355">
        <f t="shared" si="151"/>
        <v>2</v>
      </c>
      <c r="Y355">
        <f t="shared" si="144"/>
        <v>4</v>
      </c>
      <c r="Z355">
        <f t="shared" si="145"/>
        <v>1</v>
      </c>
      <c r="AA355">
        <f t="shared" si="146"/>
        <v>4</v>
      </c>
      <c r="AB355">
        <f t="shared" si="153"/>
        <v>2.5899000000000001</v>
      </c>
      <c r="AC355">
        <f t="shared" si="155"/>
        <v>3</v>
      </c>
      <c r="AD355" t="str">
        <f t="shared" si="147"/>
        <v>Highly Suitable</v>
      </c>
      <c r="AE355" s="15">
        <f t="shared" si="154"/>
        <v>0.498</v>
      </c>
      <c r="AF355" t="str">
        <f t="shared" si="152"/>
        <v>Moderate</v>
      </c>
    </row>
    <row r="356" spans="1:32" x14ac:dyDescent="0.25">
      <c r="A356" t="str">
        <f>INDEX(Aquifer!A:A,MATCH(B356,Aquifer!C:C,0))</f>
        <v>bihar</v>
      </c>
      <c r="B356" s="19" t="s">
        <v>412</v>
      </c>
      <c r="C356" s="13">
        <v>4.82</v>
      </c>
      <c r="D356" s="7">
        <f>INDEX(Aquifer!L:L,MATCH(B356,Aquifer!C:C,0))*100</f>
        <v>146.52351519558567</v>
      </c>
      <c r="E356" s="7">
        <v>78.400000000000006</v>
      </c>
      <c r="F356" s="7">
        <v>56.360012424932691</v>
      </c>
      <c r="G356" s="8">
        <v>7.0000000000000009</v>
      </c>
      <c r="H356" s="8">
        <f>INDEX(Aquifer!H:H,MATCH(B356,Aquifer!C:C,0))</f>
        <v>36.630000000000003</v>
      </c>
      <c r="I356" s="8">
        <f>INDEX(surface_water_body!E:E,MATCH(B356,surface_water_body!A:A,0))</f>
        <v>9.4841791779881543E-2</v>
      </c>
      <c r="J356" s="8">
        <f>INDEX(Aquifer!J:J,MATCH(B356,Aquifer!C:C,0))*100</f>
        <v>36.357910452403544</v>
      </c>
      <c r="K356" s="7">
        <f>(INDEX(Tariff!D:D,MATCH(Adaptation!A356,Tariff!A:A,0)))*100</f>
        <v>155</v>
      </c>
      <c r="L356" s="1">
        <v>42.120000000000005</v>
      </c>
      <c r="M356" s="8">
        <v>6.1</v>
      </c>
      <c r="N356" s="1">
        <v>93.61</v>
      </c>
      <c r="P356">
        <f t="shared" si="137"/>
        <v>3</v>
      </c>
      <c r="Q356">
        <f t="shared" si="138"/>
        <v>2</v>
      </c>
      <c r="R356">
        <f t="shared" si="139"/>
        <v>4</v>
      </c>
      <c r="S356">
        <f t="shared" si="140"/>
        <v>3</v>
      </c>
      <c r="T356">
        <f t="shared" si="141"/>
        <v>1</v>
      </c>
      <c r="U356">
        <f t="shared" si="142"/>
        <v>1</v>
      </c>
      <c r="V356">
        <f t="shared" si="143"/>
        <v>2</v>
      </c>
      <c r="W356">
        <f t="shared" si="156"/>
        <v>1</v>
      </c>
      <c r="X356">
        <f t="shared" si="151"/>
        <v>2</v>
      </c>
      <c r="Y356">
        <f t="shared" si="144"/>
        <v>2</v>
      </c>
      <c r="Z356">
        <f t="shared" si="145"/>
        <v>2</v>
      </c>
      <c r="AA356">
        <f t="shared" si="146"/>
        <v>4</v>
      </c>
      <c r="AB356">
        <f t="shared" si="153"/>
        <v>2.2643</v>
      </c>
      <c r="AC356">
        <f t="shared" si="155"/>
        <v>2</v>
      </c>
      <c r="AD356" t="str">
        <f t="shared" si="147"/>
        <v>Moderatly Suitable</v>
      </c>
      <c r="AE356" s="15">
        <f t="shared" si="154"/>
        <v>0.312</v>
      </c>
      <c r="AF356" t="str">
        <f t="shared" si="152"/>
        <v>Low</v>
      </c>
    </row>
    <row r="357" spans="1:32" x14ac:dyDescent="0.25">
      <c r="A357" t="str">
        <f>INDEX(Aquifer!A:A,MATCH(B357,Aquifer!C:C,0))</f>
        <v>lakshadweep</v>
      </c>
      <c r="B357" s="19" t="s">
        <v>654</v>
      </c>
      <c r="C357" s="12">
        <v>5.5270000000000001</v>
      </c>
      <c r="D357" s="7">
        <f>INDEX(Aquifer!L:L,MATCH(B357,Aquifer!C:C,0))*100</f>
        <v>106.80970149253733</v>
      </c>
      <c r="E357" s="7">
        <v>0</v>
      </c>
      <c r="F357" s="7"/>
      <c r="G357" s="8">
        <v>99</v>
      </c>
      <c r="H357" s="8">
        <f>INDEX(Aquifer!H:H,MATCH(B357,Aquifer!C:C,0))</f>
        <v>61.72</v>
      </c>
      <c r="I357" s="8">
        <f>INDEX(surface_water_body!E:E,MATCH(B357,surface_water_body!A:A,0))</f>
        <v>0</v>
      </c>
      <c r="J357" s="8">
        <f>INDEX(Aquifer!J:J,MATCH(B357,Aquifer!C:C,0))*100</f>
        <v>80.631816472358025</v>
      </c>
      <c r="K357" s="7">
        <f>(INDEX(Tariff!D:D,MATCH(Adaptation!A357,Tariff!A:A,0)))*100</f>
        <v>155</v>
      </c>
      <c r="L357" s="1">
        <v>100</v>
      </c>
      <c r="M357" s="8">
        <v>4.116891635701049</v>
      </c>
      <c r="N357" s="1">
        <v>0</v>
      </c>
      <c r="P357">
        <f t="shared" si="137"/>
        <v>4</v>
      </c>
      <c r="Q357">
        <f t="shared" si="138"/>
        <v>1</v>
      </c>
      <c r="R357">
        <f t="shared" si="139"/>
        <v>1</v>
      </c>
      <c r="S357">
        <f t="shared" si="140"/>
        <v>1</v>
      </c>
      <c r="T357">
        <f t="shared" si="141"/>
        <v>4</v>
      </c>
      <c r="U357">
        <f t="shared" si="142"/>
        <v>2</v>
      </c>
      <c r="V357">
        <f t="shared" si="143"/>
        <v>4</v>
      </c>
      <c r="W357">
        <f t="shared" si="156"/>
        <v>1</v>
      </c>
      <c r="X357">
        <f t="shared" si="151"/>
        <v>2</v>
      </c>
      <c r="Y357">
        <f t="shared" si="144"/>
        <v>4</v>
      </c>
      <c r="Z357">
        <f t="shared" si="145"/>
        <v>1</v>
      </c>
      <c r="AA357">
        <f t="shared" si="146"/>
        <v>1</v>
      </c>
      <c r="AB357">
        <f t="shared" si="153"/>
        <v>2.1734</v>
      </c>
      <c r="AC357">
        <f t="shared" si="155"/>
        <v>2</v>
      </c>
      <c r="AD357" t="str">
        <f t="shared" si="147"/>
        <v>Moderatly Suitable</v>
      </c>
      <c r="AE357" s="15">
        <f t="shared" si="154"/>
        <v>0.26200000000000001</v>
      </c>
      <c r="AF357" t="str">
        <f t="shared" si="152"/>
        <v>Low</v>
      </c>
    </row>
    <row r="358" spans="1:32" x14ac:dyDescent="0.25">
      <c r="A358" t="str">
        <f>INDEX(Aquifer!A:A,MATCH(B358,Aquifer!C:C,0))</f>
        <v>uttar pradesh</v>
      </c>
      <c r="B358" s="19" t="s">
        <v>297</v>
      </c>
      <c r="C358" s="12">
        <v>5.2113838672124997</v>
      </c>
      <c r="D358" s="7">
        <f>INDEX(Aquifer!L:L,MATCH(B358,Aquifer!C:C,0))*100</f>
        <v>101.2230406407288</v>
      </c>
      <c r="E358" s="7">
        <v>45.8</v>
      </c>
      <c r="F358" s="7">
        <v>75.172134467395708</v>
      </c>
      <c r="G358" s="8">
        <v>7.0000000000000009</v>
      </c>
      <c r="H358" s="8">
        <f>INDEX(Aquifer!H:H,MATCH(B358,Aquifer!C:C,0))</f>
        <v>84.64</v>
      </c>
      <c r="I358" s="8">
        <f>INDEX(surface_water_body!E:E,MATCH(B358,surface_water_body!A:A,0))</f>
        <v>0.1543635999030139</v>
      </c>
      <c r="J358" s="8">
        <f>INDEX(Aquifer!J:J,MATCH(B358,Aquifer!C:C,0))*100</f>
        <v>57.017287476632582</v>
      </c>
      <c r="K358" s="7">
        <f>(INDEX(Tariff!D:D,MATCH(Adaptation!A358,Tariff!A:A,0)))*100</f>
        <v>300</v>
      </c>
      <c r="L358" s="1">
        <v>49.7</v>
      </c>
      <c r="M358" s="8">
        <v>6.2</v>
      </c>
      <c r="N358" s="1">
        <v>81.419550600000008</v>
      </c>
      <c r="P358">
        <f t="shared" si="137"/>
        <v>3</v>
      </c>
      <c r="Q358">
        <f t="shared" si="138"/>
        <v>1</v>
      </c>
      <c r="R358">
        <f t="shared" si="139"/>
        <v>2</v>
      </c>
      <c r="S358">
        <f t="shared" si="140"/>
        <v>4</v>
      </c>
      <c r="T358">
        <f t="shared" si="141"/>
        <v>1</v>
      </c>
      <c r="U358">
        <f t="shared" si="142"/>
        <v>3</v>
      </c>
      <c r="V358">
        <f t="shared" si="143"/>
        <v>3</v>
      </c>
      <c r="W358">
        <f t="shared" si="156"/>
        <v>1</v>
      </c>
      <c r="X358">
        <f t="shared" si="151"/>
        <v>1</v>
      </c>
      <c r="Y358">
        <f t="shared" si="144"/>
        <v>2</v>
      </c>
      <c r="Z358">
        <f t="shared" si="145"/>
        <v>2</v>
      </c>
      <c r="AA358">
        <f t="shared" si="146"/>
        <v>4</v>
      </c>
      <c r="AB358">
        <f t="shared" si="153"/>
        <v>2.2643</v>
      </c>
      <c r="AC358">
        <f t="shared" si="155"/>
        <v>2</v>
      </c>
      <c r="AD358" t="str">
        <f t="shared" si="147"/>
        <v>Moderatly Suitable</v>
      </c>
      <c r="AE358" s="15">
        <f t="shared" si="154"/>
        <v>0.312</v>
      </c>
      <c r="AF358" t="str">
        <f t="shared" si="152"/>
        <v>Low</v>
      </c>
    </row>
    <row r="359" spans="1:32" x14ac:dyDescent="0.25">
      <c r="A359" t="str">
        <f>INDEX(Aquifer!A:A,MATCH(B359,Aquifer!C:C,0))</f>
        <v>jharkhand</v>
      </c>
      <c r="B359" s="19" t="s">
        <v>44</v>
      </c>
      <c r="C359" s="13">
        <v>5.07</v>
      </c>
      <c r="D359" s="7">
        <f>INDEX(Aquifer!L:L,MATCH(B359,Aquifer!C:C,0))*100</f>
        <v>130.5667874254996</v>
      </c>
      <c r="E359" s="7">
        <v>22</v>
      </c>
      <c r="F359" s="7">
        <v>38.690815744438105</v>
      </c>
      <c r="G359" s="8">
        <v>2</v>
      </c>
      <c r="H359" s="8">
        <f>INDEX(Aquifer!H:H,MATCH(B359,Aquifer!C:C,0))</f>
        <v>29.2</v>
      </c>
      <c r="I359" s="8">
        <f>INDEX(surface_water_body!E:E,MATCH(B359,surface_water_body!A:A,0))</f>
        <v>2.3431096820379085</v>
      </c>
      <c r="J359" s="8">
        <f>INDEX(Aquifer!J:J,MATCH(B359,Aquifer!C:C,0))*100</f>
        <v>11.156744634801429</v>
      </c>
      <c r="K359" s="7">
        <f>(INDEX(Tariff!D:D,MATCH(Adaptation!A359,Tariff!A:A,0)))*100</f>
        <v>320</v>
      </c>
      <c r="L359" s="1">
        <v>35.21</v>
      </c>
      <c r="M359" s="8">
        <v>7.2</v>
      </c>
      <c r="N359" s="1">
        <v>79.81</v>
      </c>
      <c r="P359">
        <f t="shared" si="137"/>
        <v>3</v>
      </c>
      <c r="Q359">
        <f t="shared" si="138"/>
        <v>1</v>
      </c>
      <c r="R359">
        <f t="shared" si="139"/>
        <v>1</v>
      </c>
      <c r="S359">
        <f t="shared" si="140"/>
        <v>2</v>
      </c>
      <c r="T359">
        <f t="shared" si="141"/>
        <v>1</v>
      </c>
      <c r="U359">
        <f t="shared" si="142"/>
        <v>1</v>
      </c>
      <c r="V359">
        <f t="shared" si="143"/>
        <v>1</v>
      </c>
      <c r="W359">
        <f t="shared" si="156"/>
        <v>2</v>
      </c>
      <c r="X359">
        <f t="shared" si="151"/>
        <v>1</v>
      </c>
      <c r="Y359">
        <f t="shared" si="144"/>
        <v>2</v>
      </c>
      <c r="Z359">
        <f t="shared" si="145"/>
        <v>2</v>
      </c>
      <c r="AA359">
        <f t="shared" si="146"/>
        <v>3</v>
      </c>
      <c r="AB359">
        <f t="shared" si="153"/>
        <v>1.6812</v>
      </c>
      <c r="AC359">
        <f t="shared" si="155"/>
        <v>2</v>
      </c>
      <c r="AD359" t="str">
        <f t="shared" si="147"/>
        <v>Moderatly Suitable</v>
      </c>
      <c r="AE359" s="15">
        <f t="shared" si="154"/>
        <v>6.4000000000000001E-2</v>
      </c>
      <c r="AF359" t="str">
        <f t="shared" si="152"/>
        <v>Very Low</v>
      </c>
    </row>
    <row r="360" spans="1:32" x14ac:dyDescent="0.25">
      <c r="A360" t="str">
        <f>INDEX(Aquifer!A:A,MATCH(B360,Aquifer!C:C,0))</f>
        <v>maharashtra</v>
      </c>
      <c r="B360" s="19" t="s">
        <v>144</v>
      </c>
      <c r="C360" s="12">
        <v>5.3024846970226003</v>
      </c>
      <c r="D360" s="7">
        <f>INDEX(Aquifer!L:L,MATCH(B360,Aquifer!C:C,0))*100</f>
        <v>117.0435080507023</v>
      </c>
      <c r="E360" s="7">
        <v>50.7</v>
      </c>
      <c r="F360" s="7">
        <v>65.512497513757211</v>
      </c>
      <c r="G360" s="8">
        <v>99</v>
      </c>
      <c r="H360" s="8">
        <f>INDEX(Aquifer!H:H,MATCH(B360,Aquifer!C:C,0))</f>
        <v>54.88</v>
      </c>
      <c r="I360" s="8">
        <f>INDEX(surface_water_body!E:E,MATCH(B360,surface_water_body!A:A,0))</f>
        <v>2.4469267171057609</v>
      </c>
      <c r="J360" s="8">
        <f>INDEX(Aquifer!J:J,MATCH(B360,Aquifer!C:C,0))*100</f>
        <v>81.570490428950677</v>
      </c>
      <c r="K360" s="7">
        <f>(INDEX(Tariff!D:D,MATCH(Adaptation!A360,Tariff!A:A,0)))*100</f>
        <v>0</v>
      </c>
      <c r="L360" s="1">
        <v>91.9</v>
      </c>
      <c r="M360" s="8">
        <v>9.9</v>
      </c>
      <c r="N360" s="1">
        <v>78.03</v>
      </c>
      <c r="P360">
        <f t="shared" si="137"/>
        <v>4</v>
      </c>
      <c r="Q360">
        <f t="shared" si="138"/>
        <v>1</v>
      </c>
      <c r="R360">
        <f t="shared" si="139"/>
        <v>3</v>
      </c>
      <c r="S360">
        <f t="shared" si="140"/>
        <v>3</v>
      </c>
      <c r="T360">
        <f t="shared" si="141"/>
        <v>4</v>
      </c>
      <c r="U360">
        <f t="shared" si="142"/>
        <v>2</v>
      </c>
      <c r="V360">
        <f t="shared" si="143"/>
        <v>4</v>
      </c>
      <c r="W360">
        <f t="shared" si="156"/>
        <v>2</v>
      </c>
      <c r="X360">
        <f t="shared" si="151"/>
        <v>4</v>
      </c>
      <c r="Y360">
        <f t="shared" si="144"/>
        <v>4</v>
      </c>
      <c r="Z360">
        <f t="shared" si="145"/>
        <v>2</v>
      </c>
      <c r="AA360">
        <f t="shared" si="146"/>
        <v>3</v>
      </c>
      <c r="AB360">
        <f t="shared" si="153"/>
        <v>3.0140000000000002</v>
      </c>
      <c r="AC360">
        <f t="shared" si="155"/>
        <v>3</v>
      </c>
      <c r="AD360" t="str">
        <f t="shared" si="147"/>
        <v>Highly Suitable</v>
      </c>
      <c r="AE360" s="15">
        <f t="shared" si="154"/>
        <v>0.84499999999999997</v>
      </c>
      <c r="AF360" t="str">
        <f t="shared" si="152"/>
        <v>Very High</v>
      </c>
    </row>
    <row r="361" spans="1:32" x14ac:dyDescent="0.25">
      <c r="A361" t="str">
        <f>INDEX(Aquifer!A:A,MATCH(B361,Aquifer!C:C,0))</f>
        <v>mizoram</v>
      </c>
      <c r="B361" s="19" t="s">
        <v>16</v>
      </c>
      <c r="C361" s="13">
        <v>4.8600000000000003</v>
      </c>
      <c r="D361" s="7">
        <f>INDEX(Aquifer!L:L,MATCH(B361,Aquifer!C:C,0))*100</f>
        <v>100</v>
      </c>
      <c r="E361" s="7">
        <v>20.2</v>
      </c>
      <c r="F361" s="7">
        <v>43.796702084055866</v>
      </c>
      <c r="G361" s="8">
        <v>0</v>
      </c>
      <c r="H361" s="8">
        <f>INDEX(Aquifer!H:H,MATCH(B361,Aquifer!C:C,0))</f>
        <v>3.4</v>
      </c>
      <c r="I361" s="8">
        <f>INDEX(surface_water_body!E:E,MATCH(B361,surface_water_body!A:A,0))</f>
        <v>6.9303570026439023E-3</v>
      </c>
      <c r="J361" s="8">
        <f>INDEX(Aquifer!J:J,MATCH(B361,Aquifer!C:C,0))*100</f>
        <v>5.3824271159084027</v>
      </c>
      <c r="K361" s="7">
        <f>(INDEX(Tariff!D:D,MATCH(Adaptation!A361,Tariff!A:A,0)))*100</f>
        <v>95</v>
      </c>
      <c r="L361" s="1">
        <v>0</v>
      </c>
      <c r="M361" s="8">
        <v>1.7934101257969246</v>
      </c>
      <c r="N361" s="1">
        <v>88.17</v>
      </c>
      <c r="P361">
        <f t="shared" ref="P361:P424" si="157">IF(C361&lt;3.75,1,IF(C361&lt;4.5,2,IF(C361&lt;5.25,3,4)))</f>
        <v>3</v>
      </c>
      <c r="Q361">
        <f t="shared" ref="Q361:Q424" si="158">IF(D361&lt;140,1,IF(D361&lt;180,2,IF(D361&lt;220,3,4)))</f>
        <v>1</v>
      </c>
      <c r="R361">
        <f t="shared" ref="R361:R424" si="159">IF(E361&lt;25,1,IF(E361&lt;50,2,IF(E361&lt;75,3,4)))</f>
        <v>1</v>
      </c>
      <c r="S361">
        <f t="shared" ref="S361:S424" si="160">IF(F361&lt;28.5,1,IF(F361&lt;48,2,IF(F361&lt;67.5,3,4)))</f>
        <v>2</v>
      </c>
      <c r="T361">
        <f t="shared" ref="T361:T424" si="161">IF(G361&lt;25,1,IF(G361&lt;50,2,IF(G361&lt;75,3,4)))</f>
        <v>1</v>
      </c>
      <c r="U361">
        <f t="shared" ref="U361:U424" si="162">IF(H361&lt;50,1,IF(H361&lt;70,2,IF(H361&lt;100,3,4)))</f>
        <v>1</v>
      </c>
      <c r="V361">
        <f t="shared" ref="V361:V424" si="163">IF(J361&lt;25,1,IF(J361&lt;50,2,IF(J361&lt;75,3,4)))</f>
        <v>1</v>
      </c>
      <c r="W361">
        <f t="shared" si="156"/>
        <v>1</v>
      </c>
      <c r="X361">
        <f t="shared" si="151"/>
        <v>3</v>
      </c>
      <c r="Y361">
        <f t="shared" ref="Y361:Y424" si="164">IF(L361&lt;25,1,IF(L361&lt;50,2,IF(L361&lt;75,3,4)))</f>
        <v>1</v>
      </c>
      <c r="Z361">
        <f t="shared" ref="Z361:Z424" si="165">IF(M361&lt;5,1,IF(M361&lt;10,2,IF(M361&lt;20,3,4)))</f>
        <v>1</v>
      </c>
      <c r="AA361">
        <f t="shared" ref="AA361:AA424" si="166">IF(N361&lt;35,1,IF(N361&lt;60,2,IF(N361&lt;80,3,4)))</f>
        <v>4</v>
      </c>
      <c r="AB361">
        <f t="shared" si="153"/>
        <v>1.6736</v>
      </c>
      <c r="AC361">
        <f t="shared" si="155"/>
        <v>2</v>
      </c>
      <c r="AD361" t="str">
        <f t="shared" ref="AD361:AD424" si="167">IF(AC361=1,"Less Suitable",IF(AC361=2,"Moderatly Suitable",IF(AC361=3,"Highly Suitable","Very Highly Suitable")))</f>
        <v>Moderatly Suitable</v>
      </c>
      <c r="AE361" s="15">
        <f t="shared" si="154"/>
        <v>4.5999999999999999E-2</v>
      </c>
      <c r="AF361" t="str">
        <f t="shared" si="152"/>
        <v>Very Low</v>
      </c>
    </row>
    <row r="362" spans="1:32" x14ac:dyDescent="0.25">
      <c r="A362" t="str">
        <f>INDEX(Aquifer!A:A,MATCH(B362,Aquifer!C:C,0))</f>
        <v>jammu and kashmir</v>
      </c>
      <c r="B362" s="19" t="s">
        <v>622</v>
      </c>
      <c r="C362" s="13">
        <v>4.0999999999999996</v>
      </c>
      <c r="D362" s="7" t="e">
        <f>INDEX(Aquifer!L:L,MATCH(B362,Aquifer!C:C,0))*100</f>
        <v>#N/A</v>
      </c>
      <c r="E362" s="7">
        <v>100</v>
      </c>
      <c r="F362" s="7">
        <v>62.484788781364088</v>
      </c>
      <c r="G362" s="8">
        <v>0</v>
      </c>
      <c r="H362" s="8">
        <f>INDEX(Aquifer!H:H,MATCH(B362,Aquifer!C:C,0))</f>
        <v>43.67</v>
      </c>
      <c r="I362" s="8">
        <f>INDEX(surface_water_body!E:E,MATCH(B362,surface_water_body!A:A,0))</f>
        <v>1.2679887849415402E-3</v>
      </c>
      <c r="J362" s="8" t="e">
        <f>INDEX(Aquifer!J:J,MATCH(B362,Aquifer!C:C,0))*100</f>
        <v>#N/A</v>
      </c>
      <c r="K362" s="7">
        <f>(INDEX(Tariff!D:D,MATCH(Adaptation!A362,Tariff!A:A,0)))*100</f>
        <v>290</v>
      </c>
      <c r="L362" s="1">
        <v>1.0699999999999998</v>
      </c>
      <c r="M362" s="8">
        <v>20.7</v>
      </c>
      <c r="N362" s="1">
        <v>93.740000000000009</v>
      </c>
      <c r="P362">
        <f t="shared" si="157"/>
        <v>2</v>
      </c>
      <c r="Q362" t="e">
        <f t="shared" si="158"/>
        <v>#N/A</v>
      </c>
      <c r="R362">
        <f t="shared" si="159"/>
        <v>4</v>
      </c>
      <c r="S362">
        <f t="shared" si="160"/>
        <v>3</v>
      </c>
      <c r="T362">
        <f t="shared" si="161"/>
        <v>1</v>
      </c>
      <c r="U362">
        <f t="shared" si="162"/>
        <v>1</v>
      </c>
      <c r="V362" t="e">
        <f t="shared" si="163"/>
        <v>#N/A</v>
      </c>
      <c r="W362">
        <f t="shared" si="156"/>
        <v>1</v>
      </c>
      <c r="X362">
        <f t="shared" si="151"/>
        <v>2</v>
      </c>
      <c r="Y362">
        <f t="shared" si="164"/>
        <v>1</v>
      </c>
      <c r="Z362">
        <f t="shared" si="165"/>
        <v>4</v>
      </c>
      <c r="AA362">
        <f t="shared" si="166"/>
        <v>4</v>
      </c>
      <c r="AC362">
        <f t="shared" si="155"/>
        <v>1</v>
      </c>
      <c r="AD362" t="str">
        <f t="shared" si="167"/>
        <v>Less Suitable</v>
      </c>
      <c r="AF362" t="s">
        <v>95</v>
      </c>
    </row>
    <row r="363" spans="1:32" x14ac:dyDescent="0.25">
      <c r="A363" t="str">
        <f>INDEX(Aquifer!A:A,MATCH(B363,Aquifer!C:C,0))</f>
        <v>jharkhand</v>
      </c>
      <c r="B363" s="19" t="s">
        <v>25</v>
      </c>
      <c r="C363" s="12">
        <v>5.1488397250517002</v>
      </c>
      <c r="D363" s="7">
        <f>INDEX(Aquifer!L:L,MATCH(B363,Aquifer!C:C,0))*100</f>
        <v>121.10884353741496</v>
      </c>
      <c r="E363" s="7">
        <v>22.3</v>
      </c>
      <c r="F363" s="7">
        <v>36.543557469360714</v>
      </c>
      <c r="G363" s="8">
        <v>12</v>
      </c>
      <c r="H363" s="8">
        <f>INDEX(Aquifer!H:H,MATCH(B363,Aquifer!C:C,0))</f>
        <v>15.1</v>
      </c>
      <c r="I363" s="8">
        <f>INDEX(surface_water_body!E:E,MATCH(B363,surface_water_body!A:A,0))</f>
        <v>11.034994366430222</v>
      </c>
      <c r="J363" s="8">
        <f>INDEX(Aquifer!J:J,MATCH(B363,Aquifer!C:C,0))*100</f>
        <v>28.707012713105627</v>
      </c>
      <c r="K363" s="7">
        <f>(INDEX(Tariff!D:D,MATCH(Adaptation!A363,Tariff!A:A,0)))*100</f>
        <v>155</v>
      </c>
      <c r="L363" s="1">
        <v>92.789999999999992</v>
      </c>
      <c r="M363" s="8">
        <v>6.75</v>
      </c>
      <c r="N363" s="1">
        <v>75.59</v>
      </c>
      <c r="P363">
        <f t="shared" si="157"/>
        <v>3</v>
      </c>
      <c r="Q363">
        <f t="shared" si="158"/>
        <v>1</v>
      </c>
      <c r="R363">
        <f t="shared" si="159"/>
        <v>1</v>
      </c>
      <c r="S363">
        <f t="shared" si="160"/>
        <v>2</v>
      </c>
      <c r="T363">
        <f t="shared" si="161"/>
        <v>1</v>
      </c>
      <c r="U363">
        <f t="shared" si="162"/>
        <v>1</v>
      </c>
      <c r="V363">
        <f t="shared" si="163"/>
        <v>2</v>
      </c>
      <c r="W363">
        <f t="shared" si="156"/>
        <v>4</v>
      </c>
      <c r="X363">
        <f t="shared" si="151"/>
        <v>2</v>
      </c>
      <c r="Y363">
        <f t="shared" si="164"/>
        <v>4</v>
      </c>
      <c r="Z363">
        <f t="shared" si="165"/>
        <v>2</v>
      </c>
      <c r="AA363">
        <f t="shared" si="166"/>
        <v>3</v>
      </c>
      <c r="AB363">
        <f t="shared" ref="AB363:AB407" si="168">0.0833*P363+Q363*0.0833+R363*0.0833+S363*0.0833+T363*0.0833+W363*0.0833+U363*0.0833+V363*0.0833+X363*0.0833+Y363*0.0833+Z363*0.0909+AA363*0.0833</f>
        <v>2.181</v>
      </c>
      <c r="AC363">
        <f t="shared" si="155"/>
        <v>2</v>
      </c>
      <c r="AD363" t="str">
        <f t="shared" si="167"/>
        <v>Moderatly Suitable</v>
      </c>
      <c r="AE363" s="15">
        <f t="shared" ref="AE363:AE407" si="169">_xlfn.PERCENTRANK.INC(AB:AB,AB363)</f>
        <v>0.27100000000000002</v>
      </c>
      <c r="AF363" t="str">
        <f t="shared" si="152"/>
        <v>Low</v>
      </c>
    </row>
    <row r="364" spans="1:32" x14ac:dyDescent="0.25">
      <c r="A364" t="str">
        <f>INDEX(Aquifer!A:A,MATCH(B364,Aquifer!C:C,0))</f>
        <v>arunachal pradesh</v>
      </c>
      <c r="B364" s="19" t="s">
        <v>158</v>
      </c>
      <c r="C364" s="12">
        <v>3.6120440699779999</v>
      </c>
      <c r="D364" s="7">
        <f>INDEX(Aquifer!L:L,MATCH(B364,Aquifer!C:C,0))*100</f>
        <v>163.92727272727271</v>
      </c>
      <c r="E364" s="7">
        <v>9</v>
      </c>
      <c r="F364" s="7">
        <v>16.638187221396731</v>
      </c>
      <c r="G364" s="8">
        <v>83</v>
      </c>
      <c r="H364" s="8">
        <f>INDEX(Aquifer!H:H,MATCH(B364,Aquifer!C:C,0))</f>
        <v>0.37</v>
      </c>
      <c r="I364" s="8">
        <f>INDEX(surface_water_body!E:E,MATCH(B364,surface_water_body!A:A,0))</f>
        <v>5.9197647102141775E-3</v>
      </c>
      <c r="J364" s="8">
        <f>INDEX(Aquifer!J:J,MATCH(B364,Aquifer!C:C,0))*100</f>
        <v>68.941504178272979</v>
      </c>
      <c r="K364" s="7">
        <f>(INDEX(Tariff!D:D,MATCH(Adaptation!A364,Tariff!A:A,0)))*100</f>
        <v>0</v>
      </c>
      <c r="L364" s="1">
        <v>5.08</v>
      </c>
      <c r="M364" s="8">
        <v>3.3</v>
      </c>
      <c r="N364" s="1">
        <v>53.870000000000005</v>
      </c>
      <c r="P364">
        <f t="shared" si="157"/>
        <v>1</v>
      </c>
      <c r="Q364">
        <f t="shared" si="158"/>
        <v>2</v>
      </c>
      <c r="R364">
        <f t="shared" si="159"/>
        <v>1</v>
      </c>
      <c r="S364">
        <f t="shared" si="160"/>
        <v>1</v>
      </c>
      <c r="T364">
        <f t="shared" si="161"/>
        <v>4</v>
      </c>
      <c r="U364">
        <f t="shared" si="162"/>
        <v>1</v>
      </c>
      <c r="V364">
        <f t="shared" si="163"/>
        <v>3</v>
      </c>
      <c r="W364">
        <f t="shared" si="156"/>
        <v>1</v>
      </c>
      <c r="X364">
        <f t="shared" si="151"/>
        <v>4</v>
      </c>
      <c r="Y364">
        <f t="shared" si="164"/>
        <v>1</v>
      </c>
      <c r="Z364">
        <f t="shared" si="165"/>
        <v>1</v>
      </c>
      <c r="AA364">
        <f t="shared" si="166"/>
        <v>2</v>
      </c>
      <c r="AB364">
        <f t="shared" si="168"/>
        <v>1.8402000000000001</v>
      </c>
      <c r="AC364">
        <f t="shared" si="155"/>
        <v>2</v>
      </c>
      <c r="AD364" t="str">
        <f t="shared" si="167"/>
        <v>Moderatly Suitable</v>
      </c>
      <c r="AE364" s="15">
        <f t="shared" si="169"/>
        <v>0.115</v>
      </c>
      <c r="AF364" t="str">
        <f t="shared" si="152"/>
        <v>Very Low</v>
      </c>
    </row>
    <row r="365" spans="1:32" x14ac:dyDescent="0.25">
      <c r="A365" t="str">
        <f>INDEX(Aquifer!A:A,MATCH(B365,Aquifer!C:C,0))</f>
        <v>arunachal pradesh</v>
      </c>
      <c r="B365" s="19" t="s">
        <v>46</v>
      </c>
      <c r="C365" s="12">
        <v>3.3840887415154999</v>
      </c>
      <c r="D365" s="7">
        <f>INDEX(Aquifer!L:L,MATCH(B365,Aquifer!C:C,0))*100</f>
        <v>110.23164296574546</v>
      </c>
      <c r="E365" s="7">
        <v>24</v>
      </c>
      <c r="F365" s="7">
        <v>21.961049749253917</v>
      </c>
      <c r="G365" s="8">
        <v>0</v>
      </c>
      <c r="H365" s="8">
        <f>INDEX(Aquifer!H:H,MATCH(B365,Aquifer!C:C,0))</f>
        <v>2.23</v>
      </c>
      <c r="I365" s="8">
        <f>INDEX(surface_water_body!E:E,MATCH(B365,surface_water_body!A:A,0))</f>
        <v>0</v>
      </c>
      <c r="J365" s="8">
        <f>INDEX(Aquifer!J:J,MATCH(B365,Aquifer!C:C,0))*100</f>
        <v>65.914048222602133</v>
      </c>
      <c r="K365" s="7">
        <f>(INDEX(Tariff!D:D,MATCH(Adaptation!A368,Tariff!A:A,0)))*100</f>
        <v>155</v>
      </c>
      <c r="L365" s="1">
        <v>0.26</v>
      </c>
      <c r="M365" s="8">
        <v>2.8394860051379363</v>
      </c>
      <c r="N365" s="1">
        <v>59.72</v>
      </c>
      <c r="P365">
        <f t="shared" si="157"/>
        <v>1</v>
      </c>
      <c r="Q365">
        <f t="shared" si="158"/>
        <v>1</v>
      </c>
      <c r="R365">
        <f t="shared" si="159"/>
        <v>1</v>
      </c>
      <c r="S365">
        <f t="shared" si="160"/>
        <v>1</v>
      </c>
      <c r="T365">
        <f t="shared" si="161"/>
        <v>1</v>
      </c>
      <c r="U365">
        <f t="shared" si="162"/>
        <v>1</v>
      </c>
      <c r="V365">
        <f t="shared" si="163"/>
        <v>3</v>
      </c>
      <c r="W365">
        <f t="shared" si="156"/>
        <v>1</v>
      </c>
      <c r="X365">
        <f t="shared" si="151"/>
        <v>2</v>
      </c>
      <c r="Y365">
        <f t="shared" si="164"/>
        <v>1</v>
      </c>
      <c r="Z365">
        <f t="shared" si="165"/>
        <v>1</v>
      </c>
      <c r="AA365">
        <f t="shared" si="166"/>
        <v>2</v>
      </c>
      <c r="AB365">
        <f t="shared" si="168"/>
        <v>1.3404</v>
      </c>
      <c r="AC365">
        <f t="shared" si="155"/>
        <v>1</v>
      </c>
      <c r="AD365" t="str">
        <f t="shared" si="167"/>
        <v>Less Suitable</v>
      </c>
      <c r="AE365" s="15">
        <f t="shared" si="169"/>
        <v>0.01</v>
      </c>
      <c r="AF365" t="str">
        <f t="shared" si="152"/>
        <v>Very Low</v>
      </c>
    </row>
    <row r="366" spans="1:32" x14ac:dyDescent="0.25">
      <c r="A366" t="str">
        <f>INDEX(Aquifer!A:A,MATCH(B366,Aquifer!C:C,0))</f>
        <v>nagaland</v>
      </c>
      <c r="B366" s="19" t="s">
        <v>84</v>
      </c>
      <c r="C366" s="13">
        <v>4.0999999999999996</v>
      </c>
      <c r="D366" s="7">
        <f>INDEX(Aquifer!L:L,MATCH(B366,Aquifer!C:C,0))*100</f>
        <v>140.66439624783413</v>
      </c>
      <c r="E366" s="7">
        <v>12.2</v>
      </c>
      <c r="F366" s="7">
        <v>30.257389336727481</v>
      </c>
      <c r="G366" s="8">
        <v>0</v>
      </c>
      <c r="H366" s="8">
        <f>INDEX(Aquifer!H:H,MATCH(B366,Aquifer!C:C,0))</f>
        <v>0.87</v>
      </c>
      <c r="I366" s="8">
        <f>INDEX(surface_water_body!E:E,MATCH(B366,surface_water_body!A:A,0))</f>
        <v>2.466685673917857E-2</v>
      </c>
      <c r="J366" s="8">
        <f>INDEX(Aquifer!J:J,MATCH(B366,Aquifer!C:C,0))*100</f>
        <v>15.721988427143611</v>
      </c>
      <c r="K366" s="7">
        <f>(INDEX(Tariff!D:D,MATCH(Adaptation!A366,Tariff!A:A,0)))*100</f>
        <v>167</v>
      </c>
      <c r="L366" s="1">
        <v>0.24</v>
      </c>
      <c r="M366" s="8">
        <v>2.594509750913526</v>
      </c>
      <c r="N366" s="1">
        <v>35.1</v>
      </c>
      <c r="P366">
        <f t="shared" si="157"/>
        <v>2</v>
      </c>
      <c r="Q366">
        <f t="shared" si="158"/>
        <v>2</v>
      </c>
      <c r="R366">
        <f t="shared" si="159"/>
        <v>1</v>
      </c>
      <c r="S366">
        <f t="shared" si="160"/>
        <v>2</v>
      </c>
      <c r="T366">
        <f t="shared" si="161"/>
        <v>1</v>
      </c>
      <c r="U366">
        <f t="shared" si="162"/>
        <v>1</v>
      </c>
      <c r="V366">
        <f t="shared" si="163"/>
        <v>1</v>
      </c>
      <c r="W366">
        <f t="shared" si="156"/>
        <v>1</v>
      </c>
      <c r="X366">
        <f t="shared" si="151"/>
        <v>2</v>
      </c>
      <c r="Y366">
        <f t="shared" si="164"/>
        <v>1</v>
      </c>
      <c r="Z366">
        <f t="shared" si="165"/>
        <v>1</v>
      </c>
      <c r="AA366">
        <f t="shared" si="166"/>
        <v>2</v>
      </c>
      <c r="AB366">
        <f t="shared" si="168"/>
        <v>1.4237000000000002</v>
      </c>
      <c r="AC366">
        <f t="shared" si="155"/>
        <v>1</v>
      </c>
      <c r="AD366" t="str">
        <f t="shared" si="167"/>
        <v>Less Suitable</v>
      </c>
      <c r="AE366" s="15">
        <f t="shared" si="169"/>
        <v>1.7999999999999999E-2</v>
      </c>
      <c r="AF366" t="str">
        <f t="shared" si="152"/>
        <v>Very Low</v>
      </c>
    </row>
    <row r="367" spans="1:32" x14ac:dyDescent="0.25">
      <c r="A367" t="str">
        <f>INDEX(Aquifer!A:A,MATCH(B367,Aquifer!C:C,0))</f>
        <v>arunachal pradesh</v>
      </c>
      <c r="B367" s="19" t="s">
        <v>117</v>
      </c>
      <c r="C367" s="13">
        <v>3.4</v>
      </c>
      <c r="D367" s="7">
        <f>INDEX(Aquifer!L:L,MATCH(B367,Aquifer!C:C,0))*100</f>
        <v>141.27435642156166</v>
      </c>
      <c r="E367" s="7">
        <v>13.6</v>
      </c>
      <c r="F367" s="7">
        <v>16.960464489869214</v>
      </c>
      <c r="G367" s="8">
        <v>0</v>
      </c>
      <c r="H367" s="8">
        <f>INDEX(Aquifer!H:H,MATCH(B367,Aquifer!C:C,0))</f>
        <v>0.19</v>
      </c>
      <c r="I367" s="8">
        <f>INDEX(surface_water_body!E:E,MATCH(B367,surface_water_body!A:A,0))</f>
        <v>0</v>
      </c>
      <c r="J367" s="8">
        <f>INDEX(Aquifer!J:J,MATCH(B367,Aquifer!C:C,0))*100</f>
        <v>80.503792757979113</v>
      </c>
      <c r="K367" s="7">
        <f>(INDEX(Tariff!D:D,MATCH(Adaptation!A367,Tariff!A:A,0)))*100</f>
        <v>0</v>
      </c>
      <c r="L367" s="1">
        <v>0.16</v>
      </c>
      <c r="M367" s="8">
        <v>5.9329450036009579</v>
      </c>
      <c r="N367" s="1">
        <v>14.530000000000001</v>
      </c>
      <c r="P367">
        <f t="shared" si="157"/>
        <v>1</v>
      </c>
      <c r="Q367">
        <f t="shared" si="158"/>
        <v>2</v>
      </c>
      <c r="R367">
        <f t="shared" si="159"/>
        <v>1</v>
      </c>
      <c r="S367">
        <f t="shared" si="160"/>
        <v>1</v>
      </c>
      <c r="T367">
        <f t="shared" si="161"/>
        <v>1</v>
      </c>
      <c r="U367">
        <f t="shared" si="162"/>
        <v>1</v>
      </c>
      <c r="V367">
        <f t="shared" si="163"/>
        <v>4</v>
      </c>
      <c r="W367">
        <f t="shared" si="156"/>
        <v>1</v>
      </c>
      <c r="X367">
        <f t="shared" si="151"/>
        <v>4</v>
      </c>
      <c r="Y367">
        <f t="shared" si="164"/>
        <v>1</v>
      </c>
      <c r="Z367">
        <f t="shared" si="165"/>
        <v>2</v>
      </c>
      <c r="AA367">
        <f t="shared" si="166"/>
        <v>1</v>
      </c>
      <c r="AB367">
        <f t="shared" si="168"/>
        <v>1.6811999999999998</v>
      </c>
      <c r="AC367">
        <f t="shared" si="155"/>
        <v>2</v>
      </c>
      <c r="AD367" t="str">
        <f t="shared" si="167"/>
        <v>Moderatly Suitable</v>
      </c>
      <c r="AE367" s="15">
        <f t="shared" si="169"/>
        <v>6.0999999999999999E-2</v>
      </c>
      <c r="AF367" t="str">
        <f t="shared" si="152"/>
        <v>Very Low</v>
      </c>
    </row>
    <row r="368" spans="1:32" x14ac:dyDescent="0.25">
      <c r="A368" t="str">
        <f>INDEX(Aquifer!A:A,MATCH(B368,Aquifer!C:C,0))</f>
        <v>nagaland</v>
      </c>
      <c r="B368" s="19" t="s">
        <v>108</v>
      </c>
      <c r="C368" s="12">
        <v>4.2161712877694999</v>
      </c>
      <c r="D368" s="7">
        <f>INDEX(Aquifer!L:L,MATCH(B368,Aquifer!C:C,0))*100</f>
        <v>139.93100353396534</v>
      </c>
      <c r="E368" s="7">
        <v>30</v>
      </c>
      <c r="F368" s="7">
        <v>33.609412493227033</v>
      </c>
      <c r="G368" s="8">
        <v>0</v>
      </c>
      <c r="H368" s="8">
        <f>INDEX(Aquifer!H:H,MATCH(B368,Aquifer!C:C,0))</f>
        <v>2.41</v>
      </c>
      <c r="I368" s="8">
        <f>INDEX(surface_water_body!E:E,MATCH(B368,surface_water_body!A:A,0))</f>
        <v>9.4837806041412915E-3</v>
      </c>
      <c r="J368" s="8">
        <f>INDEX(Aquifer!J:J,MATCH(B368,Aquifer!C:C,0))*100</f>
        <v>17.599786753018531</v>
      </c>
      <c r="K368" s="7">
        <f>(INDEX(Tariff!D:D,MATCH(Adaptation!A472,Tariff!A:A,0)))*100</f>
        <v>285</v>
      </c>
      <c r="L368" s="1">
        <v>0.1</v>
      </c>
      <c r="M368" s="8">
        <v>3.2769072381015043</v>
      </c>
      <c r="N368" s="1">
        <v>29.82</v>
      </c>
      <c r="P368">
        <f t="shared" si="157"/>
        <v>2</v>
      </c>
      <c r="Q368">
        <f t="shared" si="158"/>
        <v>1</v>
      </c>
      <c r="R368">
        <f t="shared" si="159"/>
        <v>2</v>
      </c>
      <c r="S368">
        <f t="shared" si="160"/>
        <v>2</v>
      </c>
      <c r="T368">
        <f t="shared" si="161"/>
        <v>1</v>
      </c>
      <c r="U368">
        <f t="shared" si="162"/>
        <v>1</v>
      </c>
      <c r="V368">
        <f t="shared" si="163"/>
        <v>1</v>
      </c>
      <c r="W368">
        <f t="shared" si="156"/>
        <v>1</v>
      </c>
      <c r="X368">
        <f t="shared" si="151"/>
        <v>2</v>
      </c>
      <c r="Y368">
        <f t="shared" si="164"/>
        <v>1</v>
      </c>
      <c r="Z368">
        <f t="shared" si="165"/>
        <v>1</v>
      </c>
      <c r="AA368">
        <f t="shared" si="166"/>
        <v>1</v>
      </c>
      <c r="AB368">
        <f t="shared" si="168"/>
        <v>1.3404</v>
      </c>
      <c r="AC368">
        <f t="shared" si="155"/>
        <v>1</v>
      </c>
      <c r="AD368" t="str">
        <f t="shared" si="167"/>
        <v>Less Suitable</v>
      </c>
      <c r="AE368" s="15">
        <f t="shared" si="169"/>
        <v>0.01</v>
      </c>
      <c r="AF368" t="str">
        <f t="shared" si="152"/>
        <v>Very Low</v>
      </c>
    </row>
    <row r="369" spans="1:32" x14ac:dyDescent="0.25">
      <c r="A369" t="str">
        <f>INDEX(Aquifer!A:A,MATCH(B369,Aquifer!C:C,0))</f>
        <v>uttar pradesh</v>
      </c>
      <c r="B369" s="19" t="s">
        <v>623</v>
      </c>
      <c r="C369" s="12">
        <v>4.8137346925840996</v>
      </c>
      <c r="D369" s="7">
        <f>INDEX(Aquifer!L:L,MATCH(B369,Aquifer!C:C,0))*100</f>
        <v>163.08489922684436</v>
      </c>
      <c r="E369" s="7">
        <v>93</v>
      </c>
      <c r="F369" s="7">
        <v>77.843473994111875</v>
      </c>
      <c r="G369" s="8">
        <v>10</v>
      </c>
      <c r="H369" s="8">
        <f>INDEX(Aquifer!H:H,MATCH(B369,Aquifer!C:C,0))</f>
        <v>65.94</v>
      </c>
      <c r="I369" s="8">
        <f>INDEX(surface_water_body!E:E,MATCH(B369,surface_water_body!A:A,0))</f>
        <v>0.83252729824160532</v>
      </c>
      <c r="J369" s="8">
        <f>INDEX(Aquifer!J:J,MATCH(B369,Aquifer!C:C,0))*100</f>
        <v>48.374775433631697</v>
      </c>
      <c r="K369" s="7">
        <f>(INDEX(Tariff!D:D,MATCH(Adaptation!A369,Tariff!A:A,0)))*100</f>
        <v>155</v>
      </c>
      <c r="L369" s="1">
        <v>77.17</v>
      </c>
      <c r="M369" s="8">
        <v>14.2</v>
      </c>
      <c r="N369" s="1">
        <v>95.538259780000004</v>
      </c>
      <c r="P369">
        <f t="shared" si="157"/>
        <v>3</v>
      </c>
      <c r="Q369">
        <f t="shared" si="158"/>
        <v>2</v>
      </c>
      <c r="R369">
        <f t="shared" si="159"/>
        <v>4</v>
      </c>
      <c r="S369">
        <f t="shared" si="160"/>
        <v>4</v>
      </c>
      <c r="T369">
        <f t="shared" si="161"/>
        <v>1</v>
      </c>
      <c r="U369">
        <f t="shared" si="162"/>
        <v>2</v>
      </c>
      <c r="V369">
        <f t="shared" si="163"/>
        <v>2</v>
      </c>
      <c r="W369">
        <f t="shared" si="156"/>
        <v>1</v>
      </c>
      <c r="X369">
        <f t="shared" si="151"/>
        <v>2</v>
      </c>
      <c r="Y369">
        <f t="shared" si="164"/>
        <v>4</v>
      </c>
      <c r="Z369">
        <f t="shared" si="165"/>
        <v>3</v>
      </c>
      <c r="AA369">
        <f t="shared" si="166"/>
        <v>4</v>
      </c>
      <c r="AB369">
        <f t="shared" si="168"/>
        <v>2.6884000000000001</v>
      </c>
      <c r="AC369">
        <f t="shared" si="155"/>
        <v>3</v>
      </c>
      <c r="AD369" t="str">
        <f t="shared" si="167"/>
        <v>Highly Suitable</v>
      </c>
      <c r="AE369" s="15">
        <f t="shared" si="169"/>
        <v>0.61499999999999999</v>
      </c>
      <c r="AF369" t="str">
        <f t="shared" si="152"/>
        <v>High</v>
      </c>
    </row>
    <row r="370" spans="1:32" x14ac:dyDescent="0.25">
      <c r="A370" t="str">
        <f>INDEX(Aquifer!A:A,MATCH(B370,Aquifer!C:C,0))</f>
        <v>punjab</v>
      </c>
      <c r="B370" s="19" t="s">
        <v>229</v>
      </c>
      <c r="C370" s="12">
        <v>4.7599295974925999</v>
      </c>
      <c r="D370" s="7">
        <f>INDEX(Aquifer!L:L,MATCH(B370,Aquifer!C:C,0))*100</f>
        <v>189.42444791046077</v>
      </c>
      <c r="E370" s="7">
        <v>100</v>
      </c>
      <c r="F370" s="7">
        <v>68.715423766319986</v>
      </c>
      <c r="G370" s="8">
        <v>99</v>
      </c>
      <c r="H370" s="8">
        <f>INDEX(Aquifer!H:H,MATCH(B370,Aquifer!C:C,0))</f>
        <v>221.04</v>
      </c>
      <c r="I370" s="8">
        <f>INDEX(surface_water_body!E:E,MATCH(B370,surface_water_body!A:A,0))</f>
        <v>0.70252419525975529</v>
      </c>
      <c r="J370" s="8">
        <f>INDEX(Aquifer!J:J,MATCH(B370,Aquifer!C:C,0))*100</f>
        <v>81.119811464193404</v>
      </c>
      <c r="K370" s="7">
        <f>(INDEX(Tariff!D:D,MATCH(Adaptation!A370,Tariff!A:A,0)))*100</f>
        <v>10</v>
      </c>
      <c r="L370" s="1">
        <v>94.62</v>
      </c>
      <c r="M370" s="8">
        <v>17.899999999999999</v>
      </c>
      <c r="N370" s="1">
        <v>0</v>
      </c>
      <c r="P370">
        <f t="shared" si="157"/>
        <v>3</v>
      </c>
      <c r="Q370">
        <f t="shared" si="158"/>
        <v>3</v>
      </c>
      <c r="R370">
        <f t="shared" si="159"/>
        <v>4</v>
      </c>
      <c r="S370">
        <f t="shared" si="160"/>
        <v>4</v>
      </c>
      <c r="T370">
        <f t="shared" si="161"/>
        <v>4</v>
      </c>
      <c r="U370">
        <f t="shared" si="162"/>
        <v>4</v>
      </c>
      <c r="V370">
        <f t="shared" si="163"/>
        <v>4</v>
      </c>
      <c r="W370">
        <f t="shared" si="156"/>
        <v>1</v>
      </c>
      <c r="X370">
        <f t="shared" si="151"/>
        <v>4</v>
      </c>
      <c r="Y370">
        <f t="shared" si="164"/>
        <v>4</v>
      </c>
      <c r="Z370">
        <f t="shared" si="165"/>
        <v>3</v>
      </c>
      <c r="AA370">
        <f t="shared" si="166"/>
        <v>1</v>
      </c>
      <c r="AB370">
        <f t="shared" si="168"/>
        <v>3.2715000000000001</v>
      </c>
      <c r="AC370">
        <f t="shared" si="155"/>
        <v>3</v>
      </c>
      <c r="AD370" t="str">
        <f t="shared" si="167"/>
        <v>Highly Suitable</v>
      </c>
      <c r="AE370" s="15">
        <f t="shared" si="169"/>
        <v>0.97499999999999998</v>
      </c>
      <c r="AF370" t="str">
        <f t="shared" si="152"/>
        <v>Very High</v>
      </c>
    </row>
    <row r="371" spans="1:32" x14ac:dyDescent="0.25">
      <c r="A371" t="str">
        <f>INDEX(Aquifer!A:A,MATCH(B371,Aquifer!C:C,0))</f>
        <v>mizoram</v>
      </c>
      <c r="B371" s="19" t="s">
        <v>17</v>
      </c>
      <c r="C371" s="12">
        <v>4.7701957649580002</v>
      </c>
      <c r="D371" s="7">
        <f>INDEX(Aquifer!L:L,MATCH(B371,Aquifer!C:C,0))*100</f>
        <v>100</v>
      </c>
      <c r="E371" s="7">
        <v>8.1999999999999993</v>
      </c>
      <c r="F371" s="7">
        <v>40.332799999999999</v>
      </c>
      <c r="G371" s="8">
        <v>0</v>
      </c>
      <c r="H371" s="8">
        <f>INDEX(Aquifer!H:H,MATCH(B371,Aquifer!C:C,0))</f>
        <v>3.8</v>
      </c>
      <c r="I371" s="8">
        <f>INDEX(surface_water_body!E:E,MATCH(B371,surface_water_body!A:A,0))</f>
        <v>8.5617417227799968E-3</v>
      </c>
      <c r="J371" s="8">
        <f>INDEX(Aquifer!J:J,MATCH(B371,Aquifer!C:C,0))*100</f>
        <v>3.857192953458608</v>
      </c>
      <c r="K371" s="7">
        <f>(INDEX(Tariff!D:D,MATCH(Adaptation!A371,Tariff!A:A,0)))*100</f>
        <v>67.5</v>
      </c>
      <c r="L371" s="1">
        <v>0</v>
      </c>
      <c r="M371" s="8">
        <v>1.7681209793057155</v>
      </c>
      <c r="N371" s="1">
        <v>94.43</v>
      </c>
      <c r="P371">
        <f t="shared" si="157"/>
        <v>3</v>
      </c>
      <c r="Q371">
        <f t="shared" si="158"/>
        <v>1</v>
      </c>
      <c r="R371">
        <f t="shared" si="159"/>
        <v>1</v>
      </c>
      <c r="S371">
        <f t="shared" si="160"/>
        <v>2</v>
      </c>
      <c r="T371">
        <f t="shared" si="161"/>
        <v>1</v>
      </c>
      <c r="U371">
        <f t="shared" si="162"/>
        <v>1</v>
      </c>
      <c r="V371">
        <f t="shared" si="163"/>
        <v>1</v>
      </c>
      <c r="W371">
        <f t="shared" si="156"/>
        <v>1</v>
      </c>
      <c r="X371">
        <f t="shared" si="151"/>
        <v>4</v>
      </c>
      <c r="Y371">
        <f t="shared" si="164"/>
        <v>1</v>
      </c>
      <c r="Z371">
        <f t="shared" si="165"/>
        <v>1</v>
      </c>
      <c r="AA371">
        <f t="shared" si="166"/>
        <v>4</v>
      </c>
      <c r="AB371">
        <f t="shared" si="168"/>
        <v>1.7568999999999999</v>
      </c>
      <c r="AC371">
        <f t="shared" si="155"/>
        <v>2</v>
      </c>
      <c r="AD371" t="str">
        <f t="shared" si="167"/>
        <v>Moderatly Suitable</v>
      </c>
      <c r="AE371" s="15">
        <f t="shared" si="169"/>
        <v>7.1999999999999995E-2</v>
      </c>
      <c r="AF371" t="str">
        <f t="shared" si="152"/>
        <v>Very Low</v>
      </c>
    </row>
    <row r="372" spans="1:32" x14ac:dyDescent="0.25">
      <c r="A372" t="str">
        <f>INDEX(Aquifer!A:A,MATCH(B372,Aquifer!C:C,0))</f>
        <v>bihar</v>
      </c>
      <c r="B372" s="19" t="s">
        <v>268</v>
      </c>
      <c r="C372" s="12">
        <v>4.5882459464554</v>
      </c>
      <c r="D372" s="7">
        <f>INDEX(Aquifer!L:L,MATCH(B372,Aquifer!C:C,0))*100</f>
        <v>151.27395943179704</v>
      </c>
      <c r="E372" s="7">
        <v>72.5</v>
      </c>
      <c r="F372" s="7">
        <v>47.803028142910101</v>
      </c>
      <c r="G372" s="8">
        <v>1</v>
      </c>
      <c r="H372" s="8">
        <f>INDEX(Aquifer!H:H,MATCH(B372,Aquifer!C:C,0))</f>
        <v>40.99</v>
      </c>
      <c r="I372" s="8">
        <f>INDEX(surface_water_body!E:E,MATCH(B372,surface_water_body!A:A,0))</f>
        <v>0.18504811237752347</v>
      </c>
      <c r="J372" s="8">
        <f>INDEX(Aquifer!J:J,MATCH(B372,Aquifer!C:C,0))*100</f>
        <v>71.812861589518278</v>
      </c>
      <c r="K372" s="7">
        <f>(INDEX(Tariff!D:D,MATCH(Adaptation!A372,Tariff!A:A,0)))*100</f>
        <v>10</v>
      </c>
      <c r="L372" s="1">
        <v>41.760000000000005</v>
      </c>
      <c r="M372" s="8">
        <v>3.8</v>
      </c>
      <c r="N372" s="1">
        <v>96.240000000000009</v>
      </c>
      <c r="P372">
        <f t="shared" si="157"/>
        <v>3</v>
      </c>
      <c r="Q372">
        <f t="shared" si="158"/>
        <v>2</v>
      </c>
      <c r="R372">
        <f t="shared" si="159"/>
        <v>3</v>
      </c>
      <c r="S372">
        <f t="shared" si="160"/>
        <v>2</v>
      </c>
      <c r="T372">
        <f t="shared" si="161"/>
        <v>1</v>
      </c>
      <c r="U372">
        <f t="shared" si="162"/>
        <v>1</v>
      </c>
      <c r="V372">
        <f t="shared" si="163"/>
        <v>3</v>
      </c>
      <c r="W372">
        <f t="shared" si="156"/>
        <v>1</v>
      </c>
      <c r="X372">
        <f t="shared" si="151"/>
        <v>4</v>
      </c>
      <c r="Y372">
        <f t="shared" si="164"/>
        <v>2</v>
      </c>
      <c r="Z372">
        <f t="shared" si="165"/>
        <v>1</v>
      </c>
      <c r="AA372">
        <f t="shared" si="166"/>
        <v>4</v>
      </c>
      <c r="AB372">
        <f t="shared" si="168"/>
        <v>2.2566999999999999</v>
      </c>
      <c r="AC372">
        <f t="shared" si="155"/>
        <v>2</v>
      </c>
      <c r="AD372" t="str">
        <f t="shared" si="167"/>
        <v>Moderatly Suitable</v>
      </c>
      <c r="AE372" s="15">
        <f t="shared" si="169"/>
        <v>0.28199999999999997</v>
      </c>
      <c r="AF372" t="str">
        <f t="shared" si="152"/>
        <v>Low</v>
      </c>
    </row>
    <row r="373" spans="1:32" x14ac:dyDescent="0.25">
      <c r="A373" t="str">
        <f>INDEX(Aquifer!A:A,MATCH(B373,Aquifer!C:C,0))</f>
        <v>bihar</v>
      </c>
      <c r="B373" s="19" t="s">
        <v>245</v>
      </c>
      <c r="C373" s="12">
        <v>4.5694391629264004</v>
      </c>
      <c r="D373" s="7">
        <f>INDEX(Aquifer!L:L,MATCH(B373,Aquifer!C:C,0))*100</f>
        <v>155.90601866752493</v>
      </c>
      <c r="E373" s="7">
        <v>45.8</v>
      </c>
      <c r="F373" s="7">
        <v>51.080598654400653</v>
      </c>
      <c r="G373" s="8">
        <v>38</v>
      </c>
      <c r="H373" s="8">
        <f>INDEX(Aquifer!H:H,MATCH(B373,Aquifer!C:C,0))</f>
        <v>42.23</v>
      </c>
      <c r="I373" s="8">
        <f>INDEX(surface_water_body!E:E,MATCH(B373,surface_water_body!A:A,0))</f>
        <v>52.807769844146456</v>
      </c>
      <c r="J373" s="8">
        <f>INDEX(Aquifer!J:J,MATCH(B373,Aquifer!C:C,0))*100</f>
        <v>55.372590509705852</v>
      </c>
      <c r="K373" s="7">
        <f>(INDEX(Tariff!D:D,MATCH(Adaptation!A373,Tariff!A:A,0)))*100</f>
        <v>167</v>
      </c>
      <c r="L373" s="1">
        <v>57.48</v>
      </c>
      <c r="M373" s="8">
        <v>2.9</v>
      </c>
      <c r="N373" s="1">
        <v>97.74</v>
      </c>
      <c r="P373">
        <f t="shared" si="157"/>
        <v>3</v>
      </c>
      <c r="Q373">
        <f t="shared" si="158"/>
        <v>2</v>
      </c>
      <c r="R373">
        <f t="shared" si="159"/>
        <v>2</v>
      </c>
      <c r="S373">
        <f t="shared" si="160"/>
        <v>3</v>
      </c>
      <c r="T373">
        <f t="shared" si="161"/>
        <v>2</v>
      </c>
      <c r="U373">
        <f t="shared" si="162"/>
        <v>1</v>
      </c>
      <c r="V373">
        <f t="shared" si="163"/>
        <v>3</v>
      </c>
      <c r="W373">
        <f t="shared" si="156"/>
        <v>4</v>
      </c>
      <c r="X373">
        <f t="shared" si="151"/>
        <v>2</v>
      </c>
      <c r="Y373">
        <f t="shared" si="164"/>
        <v>3</v>
      </c>
      <c r="Z373">
        <f t="shared" si="165"/>
        <v>1</v>
      </c>
      <c r="AA373">
        <f t="shared" si="166"/>
        <v>4</v>
      </c>
      <c r="AB373">
        <f t="shared" si="168"/>
        <v>2.5066000000000002</v>
      </c>
      <c r="AC373">
        <f t="shared" si="155"/>
        <v>3</v>
      </c>
      <c r="AD373" t="str">
        <f t="shared" si="167"/>
        <v>Highly Suitable</v>
      </c>
      <c r="AE373" s="15">
        <f t="shared" si="169"/>
        <v>0.432</v>
      </c>
      <c r="AF373" t="str">
        <f t="shared" si="152"/>
        <v>Moderate</v>
      </c>
    </row>
    <row r="374" spans="1:32" x14ac:dyDescent="0.25">
      <c r="A374" t="str">
        <f>INDEX(Aquifer!A:A,MATCH(B374,Aquifer!C:C,0))</f>
        <v>tamil nadu</v>
      </c>
      <c r="B374" s="19" t="s">
        <v>624</v>
      </c>
      <c r="C374" s="12">
        <v>5.3387800432860004</v>
      </c>
      <c r="D374" s="7">
        <f>INDEX(Aquifer!L:L,MATCH(B374,Aquifer!C:C,0))*100</f>
        <v>111.68012439093854</v>
      </c>
      <c r="E374" s="7">
        <v>52</v>
      </c>
      <c r="F374" s="7">
        <v>57.596421125781795</v>
      </c>
      <c r="G374" s="8">
        <v>78</v>
      </c>
      <c r="H374" s="8">
        <f>INDEX(Aquifer!H:H,MATCH(B374,Aquifer!C:C,0))</f>
        <v>65.41</v>
      </c>
      <c r="I374" s="8">
        <f>INDEX(surface_water_body!E:E,MATCH(B374,surface_water_body!A:A,0))</f>
        <v>136.70230174312533</v>
      </c>
      <c r="J374" s="8">
        <f>INDEX(Aquifer!J:J,MATCH(B374,Aquifer!C:C,0))*100</f>
        <v>34.720035919213835</v>
      </c>
      <c r="K374" s="7">
        <f>(INDEX(Tariff!D:D,MATCH(Adaptation!A374,Tariff!A:A,0)))*100</f>
        <v>135</v>
      </c>
      <c r="L374" s="1">
        <v>37.03</v>
      </c>
      <c r="M374" s="8">
        <v>9.43</v>
      </c>
      <c r="N374" s="1">
        <v>95.370388200000008</v>
      </c>
      <c r="P374">
        <f t="shared" si="157"/>
        <v>4</v>
      </c>
      <c r="Q374">
        <f t="shared" si="158"/>
        <v>1</v>
      </c>
      <c r="R374">
        <f t="shared" si="159"/>
        <v>3</v>
      </c>
      <c r="S374">
        <f t="shared" si="160"/>
        <v>3</v>
      </c>
      <c r="T374">
        <f t="shared" si="161"/>
        <v>4</v>
      </c>
      <c r="U374">
        <f t="shared" si="162"/>
        <v>2</v>
      </c>
      <c r="V374">
        <f t="shared" si="163"/>
        <v>2</v>
      </c>
      <c r="W374">
        <f t="shared" si="156"/>
        <v>4</v>
      </c>
      <c r="X374">
        <f t="shared" si="151"/>
        <v>3</v>
      </c>
      <c r="Y374">
        <f t="shared" si="164"/>
        <v>2</v>
      </c>
      <c r="Z374">
        <f t="shared" si="165"/>
        <v>2</v>
      </c>
      <c r="AA374">
        <f t="shared" si="166"/>
        <v>4</v>
      </c>
      <c r="AB374">
        <f t="shared" si="168"/>
        <v>2.8473999999999999</v>
      </c>
      <c r="AC374">
        <f t="shared" si="155"/>
        <v>3</v>
      </c>
      <c r="AD374" t="str">
        <f t="shared" si="167"/>
        <v>Highly Suitable</v>
      </c>
      <c r="AE374" s="15">
        <f t="shared" si="169"/>
        <v>0.70199999999999996</v>
      </c>
      <c r="AF374" t="str">
        <f t="shared" si="152"/>
        <v>High</v>
      </c>
    </row>
    <row r="375" spans="1:32" x14ac:dyDescent="0.25">
      <c r="A375" t="str">
        <f>INDEX(Aquifer!A:A,MATCH(B375,Aquifer!C:C,0))</f>
        <v>uttar pradesh</v>
      </c>
      <c r="B375" s="19" t="s">
        <v>384</v>
      </c>
      <c r="C375" s="12">
        <v>4.6582084589950998</v>
      </c>
      <c r="D375" s="7">
        <f>INDEX(Aquifer!L:L,MATCH(B375,Aquifer!C:C,0))*100</f>
        <v>197.41564703469817</v>
      </c>
      <c r="E375" s="7">
        <v>49.5</v>
      </c>
      <c r="F375" s="7">
        <v>72.105723023154226</v>
      </c>
      <c r="G375" s="8">
        <v>7.0000000000000009</v>
      </c>
      <c r="H375" s="8">
        <f>INDEX(Aquifer!H:H,MATCH(B375,Aquifer!C:C,0))</f>
        <v>62.53</v>
      </c>
      <c r="I375" s="8">
        <f>INDEX(surface_water_body!E:E,MATCH(B375,surface_water_body!A:A,0))</f>
        <v>1.8701261320702072</v>
      </c>
      <c r="J375" s="8">
        <f>INDEX(Aquifer!J:J,MATCH(B375,Aquifer!C:C,0))*100</f>
        <v>65.4566543221774</v>
      </c>
      <c r="K375" s="7">
        <f>(INDEX(Tariff!D:D,MATCH(Adaptation!A375,Tariff!A:A,0)))*100</f>
        <v>135</v>
      </c>
      <c r="L375" s="1">
        <v>73.78</v>
      </c>
      <c r="M375" s="8">
        <v>3.5</v>
      </c>
      <c r="N375" s="1">
        <v>96.445782515000005</v>
      </c>
      <c r="P375">
        <f t="shared" si="157"/>
        <v>3</v>
      </c>
      <c r="Q375">
        <f t="shared" si="158"/>
        <v>3</v>
      </c>
      <c r="R375">
        <f t="shared" si="159"/>
        <v>2</v>
      </c>
      <c r="S375">
        <f t="shared" si="160"/>
        <v>4</v>
      </c>
      <c r="T375">
        <f t="shared" si="161"/>
        <v>1</v>
      </c>
      <c r="U375">
        <f t="shared" si="162"/>
        <v>2</v>
      </c>
      <c r="V375">
        <f t="shared" si="163"/>
        <v>3</v>
      </c>
      <c r="W375">
        <f t="shared" si="156"/>
        <v>2</v>
      </c>
      <c r="X375">
        <f t="shared" si="151"/>
        <v>3</v>
      </c>
      <c r="Y375">
        <f t="shared" si="164"/>
        <v>3</v>
      </c>
      <c r="Z375">
        <f t="shared" si="165"/>
        <v>1</v>
      </c>
      <c r="AA375">
        <f t="shared" si="166"/>
        <v>4</v>
      </c>
      <c r="AB375">
        <f t="shared" si="168"/>
        <v>2.5899000000000001</v>
      </c>
      <c r="AC375">
        <f t="shared" si="155"/>
        <v>3</v>
      </c>
      <c r="AD375" t="str">
        <f t="shared" si="167"/>
        <v>Highly Suitable</v>
      </c>
      <c r="AE375" s="15">
        <f t="shared" si="169"/>
        <v>0.498</v>
      </c>
      <c r="AF375" t="str">
        <f t="shared" si="152"/>
        <v>Moderate</v>
      </c>
    </row>
    <row r="376" spans="1:32" x14ac:dyDescent="0.25">
      <c r="A376" t="str">
        <f>INDEX(Aquifer!A:A,MATCH(B376,Aquifer!C:C,0))</f>
        <v>chhattisgarh</v>
      </c>
      <c r="B376" s="19" t="s">
        <v>298</v>
      </c>
      <c r="C376" s="13">
        <v>5.16</v>
      </c>
      <c r="D376" s="7">
        <f>INDEX(Aquifer!L:L,MATCH(B376,Aquifer!C:C,0))*100</f>
        <v>116.58808614620956</v>
      </c>
      <c r="E376" s="7">
        <v>42.9</v>
      </c>
      <c r="F376" s="7">
        <v>44.167091186958736</v>
      </c>
      <c r="G376" s="8">
        <v>56.000000000000007</v>
      </c>
      <c r="H376" s="8">
        <f>INDEX(Aquifer!H:H,MATCH(B376,Aquifer!C:C,0))</f>
        <v>59.94</v>
      </c>
      <c r="I376" s="8">
        <f>INDEX(surface_water_body!E:E,MATCH(B376,surface_water_body!A:A,0))</f>
        <v>1.1887905464002182</v>
      </c>
      <c r="J376" s="8">
        <f>INDEX(Aquifer!J:J,MATCH(B376,Aquifer!C:C,0))*100</f>
        <v>52.607389467278928</v>
      </c>
      <c r="K376" s="7">
        <f>(INDEX(Tariff!D:D,MATCH(Adaptation!A376,Tariff!A:A,0)))*100</f>
        <v>60</v>
      </c>
      <c r="L376" s="1">
        <v>18.11</v>
      </c>
      <c r="M376" s="8">
        <v>7.1</v>
      </c>
      <c r="N376" s="1">
        <v>83.18</v>
      </c>
      <c r="P376">
        <f t="shared" si="157"/>
        <v>3</v>
      </c>
      <c r="Q376">
        <f t="shared" si="158"/>
        <v>1</v>
      </c>
      <c r="R376">
        <f t="shared" si="159"/>
        <v>2</v>
      </c>
      <c r="S376">
        <f t="shared" si="160"/>
        <v>2</v>
      </c>
      <c r="T376">
        <f t="shared" si="161"/>
        <v>3</v>
      </c>
      <c r="U376">
        <f t="shared" si="162"/>
        <v>2</v>
      </c>
      <c r="V376">
        <f t="shared" si="163"/>
        <v>3</v>
      </c>
      <c r="W376">
        <f t="shared" si="156"/>
        <v>2</v>
      </c>
      <c r="X376">
        <f t="shared" si="151"/>
        <v>4</v>
      </c>
      <c r="Y376">
        <f t="shared" si="164"/>
        <v>1</v>
      </c>
      <c r="Z376">
        <f t="shared" si="165"/>
        <v>2</v>
      </c>
      <c r="AA376">
        <f t="shared" si="166"/>
        <v>4</v>
      </c>
      <c r="AB376">
        <f t="shared" si="168"/>
        <v>2.4309000000000003</v>
      </c>
      <c r="AC376">
        <f t="shared" si="155"/>
        <v>2</v>
      </c>
      <c r="AD376" t="str">
        <f t="shared" si="167"/>
        <v>Moderatly Suitable</v>
      </c>
      <c r="AE376" s="15">
        <f t="shared" si="169"/>
        <v>0.38600000000000001</v>
      </c>
      <c r="AF376" t="str">
        <f t="shared" si="152"/>
        <v>Low</v>
      </c>
    </row>
    <row r="377" spans="1:32" x14ac:dyDescent="0.25">
      <c r="A377" t="str">
        <f>INDEX(Aquifer!A:A,MATCH(B377,Aquifer!C:C,0))</f>
        <v>telangana</v>
      </c>
      <c r="B377" s="19" t="s">
        <v>85</v>
      </c>
      <c r="C377" s="12">
        <v>5.3917581612673997</v>
      </c>
      <c r="D377" s="7">
        <f>INDEX(Aquifer!L:L,MATCH(B377,Aquifer!C:C,0))*100</f>
        <v>128.22498841621479</v>
      </c>
      <c r="E377" s="7">
        <v>22.8</v>
      </c>
      <c r="F377" s="7">
        <v>63.770655983975963</v>
      </c>
      <c r="G377" s="8">
        <v>99</v>
      </c>
      <c r="H377" s="8">
        <f>INDEX(Aquifer!H:H,MATCH(B377,Aquifer!C:C,0))</f>
        <v>58.83</v>
      </c>
      <c r="I377" s="8">
        <f>INDEX(surface_water_body!E:E,MATCH(B377,surface_water_body!A:A,0))</f>
        <v>4.9900400879446627</v>
      </c>
      <c r="J377" s="8">
        <f>INDEX(Aquifer!J:J,MATCH(B377,Aquifer!C:C,0))*100</f>
        <v>58.053165541633497</v>
      </c>
      <c r="K377" s="7">
        <f>(INDEX(Tariff!D:D,MATCH(Adaptation!A377,Tariff!A:A,0)))*100</f>
        <v>0</v>
      </c>
      <c r="L377" s="1">
        <v>71.709999999999994</v>
      </c>
      <c r="M377" s="8">
        <v>14.3</v>
      </c>
      <c r="N377" s="1">
        <v>85.926639530000003</v>
      </c>
      <c r="P377">
        <f t="shared" si="157"/>
        <v>4</v>
      </c>
      <c r="Q377">
        <f t="shared" si="158"/>
        <v>1</v>
      </c>
      <c r="R377">
        <f t="shared" si="159"/>
        <v>1</v>
      </c>
      <c r="S377">
        <f t="shared" si="160"/>
        <v>3</v>
      </c>
      <c r="T377">
        <f t="shared" si="161"/>
        <v>4</v>
      </c>
      <c r="U377">
        <f t="shared" si="162"/>
        <v>2</v>
      </c>
      <c r="V377">
        <f t="shared" si="163"/>
        <v>3</v>
      </c>
      <c r="W377">
        <f t="shared" si="156"/>
        <v>3</v>
      </c>
      <c r="X377">
        <f t="shared" si="151"/>
        <v>4</v>
      </c>
      <c r="Y377">
        <f t="shared" si="164"/>
        <v>3</v>
      </c>
      <c r="Z377">
        <f t="shared" si="165"/>
        <v>3</v>
      </c>
      <c r="AA377">
        <f t="shared" si="166"/>
        <v>4</v>
      </c>
      <c r="AB377">
        <f t="shared" si="168"/>
        <v>2.9382999999999999</v>
      </c>
      <c r="AC377">
        <f t="shared" si="155"/>
        <v>3</v>
      </c>
      <c r="AD377" t="str">
        <f t="shared" si="167"/>
        <v>Highly Suitable</v>
      </c>
      <c r="AE377" s="15">
        <f t="shared" si="169"/>
        <v>0.80500000000000005</v>
      </c>
      <c r="AF377" t="str">
        <f t="shared" si="152"/>
        <v>Very High</v>
      </c>
    </row>
    <row r="378" spans="1:32" x14ac:dyDescent="0.25">
      <c r="A378" t="str">
        <f>INDEX(Aquifer!A:A,MATCH(B378,Aquifer!C:C,0))</f>
        <v>puducherry</v>
      </c>
      <c r="B378" s="19" t="s">
        <v>322</v>
      </c>
      <c r="C378" s="12">
        <v>5.2939776929970002</v>
      </c>
      <c r="D378" s="7">
        <f>INDEX(Aquifer!L:L,MATCH(B378,Aquifer!C:C,0))*100</f>
        <v>101.41592920353983</v>
      </c>
      <c r="E378" s="7">
        <v>6</v>
      </c>
      <c r="F378" s="7">
        <v>60.265923540852853</v>
      </c>
      <c r="G378" s="8">
        <v>30</v>
      </c>
      <c r="H378" s="8">
        <f>INDEX(Aquifer!H:H,MATCH(B378,Aquifer!C:C,0))</f>
        <v>68.7</v>
      </c>
      <c r="I378" s="8">
        <f>INDEX(surface_water_body!E:E,MATCH(B378,surface_water_body!A:A,0))</f>
        <v>0</v>
      </c>
      <c r="J378" s="8">
        <f>INDEX(Aquifer!J:J,MATCH(B378,Aquifer!C:C,0))*100</f>
        <v>64.942528735632195</v>
      </c>
      <c r="K378" s="7">
        <f>(INDEX(Tariff!D:D,MATCH(Adaptation!A378,Tariff!A:A,0)))*100</f>
        <v>167</v>
      </c>
      <c r="L378" s="1">
        <v>50.43</v>
      </c>
      <c r="M378" s="8">
        <v>8.569329985108407</v>
      </c>
      <c r="N378" s="1">
        <v>100</v>
      </c>
      <c r="P378">
        <f t="shared" si="157"/>
        <v>4</v>
      </c>
      <c r="Q378">
        <f t="shared" si="158"/>
        <v>1</v>
      </c>
      <c r="R378">
        <f t="shared" si="159"/>
        <v>1</v>
      </c>
      <c r="S378">
        <f t="shared" si="160"/>
        <v>3</v>
      </c>
      <c r="T378">
        <f t="shared" si="161"/>
        <v>2</v>
      </c>
      <c r="U378">
        <f t="shared" si="162"/>
        <v>2</v>
      </c>
      <c r="V378">
        <f t="shared" si="163"/>
        <v>3</v>
      </c>
      <c r="W378">
        <f t="shared" si="156"/>
        <v>1</v>
      </c>
      <c r="X378">
        <f t="shared" si="151"/>
        <v>2</v>
      </c>
      <c r="Y378">
        <f t="shared" si="164"/>
        <v>3</v>
      </c>
      <c r="Z378">
        <f t="shared" si="165"/>
        <v>2</v>
      </c>
      <c r="AA378">
        <f t="shared" si="166"/>
        <v>4</v>
      </c>
      <c r="AB378">
        <f t="shared" si="168"/>
        <v>2.3476000000000004</v>
      </c>
      <c r="AC378">
        <f t="shared" ref="AC378:AC408" si="170">IF(AB378&lt;=1.5,1,IF(AB378&lt;2.5,2,IF(AB378&lt;3.5,3,4)))</f>
        <v>2</v>
      </c>
      <c r="AD378" t="str">
        <f t="shared" si="167"/>
        <v>Moderatly Suitable</v>
      </c>
      <c r="AE378" s="15">
        <f t="shared" si="169"/>
        <v>0.35699999999999998</v>
      </c>
      <c r="AF378" t="str">
        <f t="shared" si="152"/>
        <v>Low</v>
      </c>
    </row>
    <row r="379" spans="1:32" x14ac:dyDescent="0.25">
      <c r="A379" t="str">
        <f>INDEX(Aquifer!A:A,MATCH(B379,Aquifer!C:C,0))</f>
        <v>haryana</v>
      </c>
      <c r="B379" s="19" t="s">
        <v>208</v>
      </c>
      <c r="C379" s="12">
        <v>5.0040835558280996</v>
      </c>
      <c r="D379" s="7">
        <f>INDEX(Aquifer!L:L,MATCH(B379,Aquifer!C:C,0))*100</f>
        <v>187.68368478738836</v>
      </c>
      <c r="E379" s="7">
        <v>59.5</v>
      </c>
      <c r="F379" s="7">
        <v>70.619509282688426</v>
      </c>
      <c r="G379" s="8">
        <v>82</v>
      </c>
      <c r="H379" s="8">
        <f>INDEX(Aquifer!H:H,MATCH(B379,Aquifer!C:C,0))</f>
        <v>146.51</v>
      </c>
      <c r="I379" s="8">
        <f>INDEX(surface_water_body!E:E,MATCH(B379,surface_water_body!A:A,0))</f>
        <v>0.26047313415183315</v>
      </c>
      <c r="J379" s="8">
        <f>INDEX(Aquifer!J:J,MATCH(B379,Aquifer!C:C,0))*100</f>
        <v>78.474969097651424</v>
      </c>
      <c r="K379" s="7">
        <f>(INDEX(Tariff!D:D,MATCH(Adaptation!A379,Tariff!A:A,0)))*100</f>
        <v>135</v>
      </c>
      <c r="L379" s="1">
        <v>92.63</v>
      </c>
      <c r="M379" s="8">
        <v>30.5</v>
      </c>
      <c r="N379" s="1">
        <v>72.13</v>
      </c>
      <c r="P379">
        <f t="shared" si="157"/>
        <v>3</v>
      </c>
      <c r="Q379">
        <f t="shared" si="158"/>
        <v>3</v>
      </c>
      <c r="R379">
        <f t="shared" si="159"/>
        <v>3</v>
      </c>
      <c r="S379">
        <f t="shared" si="160"/>
        <v>4</v>
      </c>
      <c r="T379">
        <f t="shared" si="161"/>
        <v>4</v>
      </c>
      <c r="U379">
        <f t="shared" si="162"/>
        <v>4</v>
      </c>
      <c r="V379">
        <f t="shared" si="163"/>
        <v>4</v>
      </c>
      <c r="W379">
        <f t="shared" si="156"/>
        <v>1</v>
      </c>
      <c r="X379">
        <f t="shared" si="151"/>
        <v>3</v>
      </c>
      <c r="Y379">
        <f t="shared" si="164"/>
        <v>4</v>
      </c>
      <c r="Z379">
        <f t="shared" si="165"/>
        <v>4</v>
      </c>
      <c r="AA379">
        <f t="shared" si="166"/>
        <v>3</v>
      </c>
      <c r="AB379">
        <f t="shared" si="168"/>
        <v>3.3624000000000001</v>
      </c>
      <c r="AC379">
        <f t="shared" si="170"/>
        <v>3</v>
      </c>
      <c r="AD379" t="str">
        <f t="shared" si="167"/>
        <v>Highly Suitable</v>
      </c>
      <c r="AE379" s="15">
        <f t="shared" si="169"/>
        <v>0.98299999999999998</v>
      </c>
      <c r="AF379" t="str">
        <f t="shared" si="152"/>
        <v>Very High</v>
      </c>
    </row>
    <row r="380" spans="1:32" x14ac:dyDescent="0.25">
      <c r="A380" t="str">
        <f>INDEX(Aquifer!A:A,MATCH(B380,Aquifer!C:C,0))</f>
        <v>nagaland</v>
      </c>
      <c r="B380" s="19" t="s">
        <v>53</v>
      </c>
      <c r="C380" s="95">
        <v>4.13</v>
      </c>
      <c r="D380" s="7">
        <f>INDEX(Aquifer!L:L,MATCH(B380,Aquifer!C:C,0))*100</f>
        <v>130.37097317319564</v>
      </c>
      <c r="E380" s="7">
        <v>11.5</v>
      </c>
      <c r="F380" s="8">
        <v>30.37</v>
      </c>
      <c r="G380" s="8">
        <v>0</v>
      </c>
      <c r="H380" s="8">
        <f>INDEX(Aquifer!H:H,MATCH(B380,Aquifer!C:C,0))</f>
        <v>4.08</v>
      </c>
      <c r="I380" s="8">
        <f>INDEX(surface_water_body!E:E,MATCH(B380,surface_water_body!A:A,0))</f>
        <v>1.1594439228149683E-2</v>
      </c>
      <c r="J380" s="8">
        <f>INDEX(Aquifer!J:J,MATCH(B380,Aquifer!C:C,0))*100</f>
        <v>28.510396582208603</v>
      </c>
      <c r="K380" s="7">
        <f>(INDEX(Tariff!D:D,MATCH(Adaptation!A668,Tariff!A:A,0)))*100</f>
        <v>155</v>
      </c>
      <c r="L380" s="1">
        <v>0.04</v>
      </c>
      <c r="M380" s="8">
        <v>3.4500972792812519</v>
      </c>
      <c r="N380" s="1">
        <v>34.79</v>
      </c>
      <c r="P380">
        <f t="shared" si="157"/>
        <v>2</v>
      </c>
      <c r="Q380">
        <f t="shared" si="158"/>
        <v>1</v>
      </c>
      <c r="R380">
        <f t="shared" si="159"/>
        <v>1</v>
      </c>
      <c r="S380">
        <f t="shared" si="160"/>
        <v>2</v>
      </c>
      <c r="T380">
        <f t="shared" si="161"/>
        <v>1</v>
      </c>
      <c r="U380">
        <f t="shared" si="162"/>
        <v>1</v>
      </c>
      <c r="V380">
        <f t="shared" si="163"/>
        <v>2</v>
      </c>
      <c r="W380">
        <f t="shared" si="156"/>
        <v>1</v>
      </c>
      <c r="X380">
        <f t="shared" si="151"/>
        <v>2</v>
      </c>
      <c r="Y380">
        <f t="shared" si="164"/>
        <v>1</v>
      </c>
      <c r="Z380">
        <f t="shared" si="165"/>
        <v>1</v>
      </c>
      <c r="AA380">
        <f t="shared" si="166"/>
        <v>1</v>
      </c>
      <c r="AB380">
        <f t="shared" si="168"/>
        <v>1.3404</v>
      </c>
      <c r="AC380">
        <f t="shared" si="170"/>
        <v>1</v>
      </c>
      <c r="AD380" t="str">
        <f t="shared" si="167"/>
        <v>Less Suitable</v>
      </c>
      <c r="AE380" s="15">
        <f t="shared" si="169"/>
        <v>0.01</v>
      </c>
      <c r="AF380" t="str">
        <f t="shared" si="152"/>
        <v>Very Low</v>
      </c>
    </row>
    <row r="381" spans="1:32" x14ac:dyDescent="0.25">
      <c r="A381" t="str">
        <f>INDEX(Aquifer!A:A,MATCH(B381,Aquifer!C:C,0))</f>
        <v>gujarat</v>
      </c>
      <c r="B381" s="19" t="s">
        <v>575</v>
      </c>
      <c r="C381" s="13">
        <v>5.45</v>
      </c>
      <c r="D381" s="7">
        <f>INDEX(Aquifer!L:L,MATCH(B381,Aquifer!C:C,0))*100</f>
        <v>167.96378269617708</v>
      </c>
      <c r="E381" s="7">
        <v>57.1</v>
      </c>
      <c r="F381" s="7">
        <v>79.053162592161428</v>
      </c>
      <c r="G381" s="8">
        <v>100</v>
      </c>
      <c r="H381" s="8">
        <f>INDEX(Aquifer!H:H,MATCH(B381,Aquifer!C:C,0))</f>
        <v>47.18</v>
      </c>
      <c r="I381" s="8">
        <f>INDEX(surface_water_body!E:E,MATCH(B381,surface_water_body!A:A,0))</f>
        <v>1.2349432448315301</v>
      </c>
      <c r="J381" s="8">
        <f>INDEX(Aquifer!J:J,MATCH(B381,Aquifer!C:C,0))*100</f>
        <v>49.534752067104144</v>
      </c>
      <c r="K381" s="7">
        <f>(INDEX(Tariff!D:D,MATCH(Adaptation!A381,Tariff!A:A,0)))*100</f>
        <v>285</v>
      </c>
      <c r="L381" s="1">
        <v>72.180000000000007</v>
      </c>
      <c r="M381" s="8">
        <v>8.8098722087612256</v>
      </c>
      <c r="N381" s="1">
        <v>78.8</v>
      </c>
      <c r="P381">
        <f t="shared" si="157"/>
        <v>4</v>
      </c>
      <c r="Q381">
        <f t="shared" si="158"/>
        <v>2</v>
      </c>
      <c r="R381">
        <f t="shared" si="159"/>
        <v>3</v>
      </c>
      <c r="S381">
        <f t="shared" si="160"/>
        <v>4</v>
      </c>
      <c r="T381">
        <f t="shared" si="161"/>
        <v>4</v>
      </c>
      <c r="U381">
        <f t="shared" si="162"/>
        <v>1</v>
      </c>
      <c r="V381">
        <f t="shared" si="163"/>
        <v>2</v>
      </c>
      <c r="W381">
        <f t="shared" si="156"/>
        <v>2</v>
      </c>
      <c r="X381">
        <f t="shared" si="151"/>
        <v>2</v>
      </c>
      <c r="Y381">
        <f t="shared" si="164"/>
        <v>3</v>
      </c>
      <c r="Z381">
        <f t="shared" si="165"/>
        <v>2</v>
      </c>
      <c r="AA381">
        <f t="shared" si="166"/>
        <v>3</v>
      </c>
      <c r="AB381">
        <f t="shared" si="168"/>
        <v>2.6808000000000005</v>
      </c>
      <c r="AC381">
        <f t="shared" si="170"/>
        <v>3</v>
      </c>
      <c r="AD381" t="str">
        <f t="shared" si="167"/>
        <v>Highly Suitable</v>
      </c>
      <c r="AE381" s="15">
        <f t="shared" si="169"/>
        <v>0.60499999999999998</v>
      </c>
      <c r="AF381" t="str">
        <f t="shared" si="152"/>
        <v>High</v>
      </c>
    </row>
    <row r="382" spans="1:32" x14ac:dyDescent="0.25">
      <c r="A382" t="str">
        <f>INDEX(Aquifer!A:A,MATCH(B382,Aquifer!C:C,0))</f>
        <v>uttar pradesh</v>
      </c>
      <c r="B382" s="19" t="s">
        <v>367</v>
      </c>
      <c r="C382" s="13">
        <v>5.05</v>
      </c>
      <c r="D382" s="7">
        <f>INDEX(Aquifer!L:L,MATCH(B382,Aquifer!C:C,0))*100</f>
        <v>163.34758757350514</v>
      </c>
      <c r="E382" s="7">
        <v>28.9</v>
      </c>
      <c r="F382" s="7">
        <v>70.401826738325298</v>
      </c>
      <c r="G382" s="8">
        <v>3</v>
      </c>
      <c r="H382" s="8">
        <f>INDEX(Aquifer!H:H,MATCH(B382,Aquifer!C:C,0))</f>
        <v>91.45</v>
      </c>
      <c r="I382" s="8">
        <f>INDEX(surface_water_body!E:E,MATCH(B382,surface_water_body!A:A,0))</f>
        <v>0.26115152617188636</v>
      </c>
      <c r="J382" s="8">
        <f>INDEX(Aquifer!J:J,MATCH(B382,Aquifer!C:C,0))*100</f>
        <v>71.205360551447797</v>
      </c>
      <c r="K382" s="7">
        <f>(INDEX(Tariff!D:D,MATCH(Adaptation!A382,Tariff!A:A,0)))*100</f>
        <v>0</v>
      </c>
      <c r="L382" s="1">
        <v>56.230000000000004</v>
      </c>
      <c r="M382" s="8">
        <v>6.46</v>
      </c>
      <c r="N382" s="1">
        <v>73.979766920000003</v>
      </c>
      <c r="P382">
        <f t="shared" si="157"/>
        <v>3</v>
      </c>
      <c r="Q382">
        <f t="shared" si="158"/>
        <v>2</v>
      </c>
      <c r="R382">
        <f t="shared" si="159"/>
        <v>2</v>
      </c>
      <c r="S382">
        <f t="shared" si="160"/>
        <v>4</v>
      </c>
      <c r="T382">
        <f t="shared" si="161"/>
        <v>1</v>
      </c>
      <c r="U382">
        <f t="shared" si="162"/>
        <v>3</v>
      </c>
      <c r="V382">
        <f t="shared" si="163"/>
        <v>3</v>
      </c>
      <c r="W382">
        <f t="shared" si="156"/>
        <v>1</v>
      </c>
      <c r="X382">
        <f t="shared" si="151"/>
        <v>4</v>
      </c>
      <c r="Y382">
        <f t="shared" si="164"/>
        <v>3</v>
      </c>
      <c r="Z382">
        <f t="shared" si="165"/>
        <v>2</v>
      </c>
      <c r="AA382">
        <f t="shared" si="166"/>
        <v>3</v>
      </c>
      <c r="AB382">
        <f t="shared" si="168"/>
        <v>2.5975000000000001</v>
      </c>
      <c r="AC382">
        <f t="shared" si="170"/>
        <v>3</v>
      </c>
      <c r="AD382" t="str">
        <f t="shared" si="167"/>
        <v>Highly Suitable</v>
      </c>
      <c r="AE382" s="15">
        <f t="shared" si="169"/>
        <v>0.51900000000000002</v>
      </c>
      <c r="AF382" t="str">
        <f t="shared" si="152"/>
        <v>Moderate</v>
      </c>
    </row>
    <row r="383" spans="1:32" x14ac:dyDescent="0.25">
      <c r="A383" t="str">
        <f>INDEX(Aquifer!A:A,MATCH(B383,Aquifer!C:C,0))</f>
        <v>uttar pradesh</v>
      </c>
      <c r="B383" s="19" t="s">
        <v>453</v>
      </c>
      <c r="C383" s="12">
        <v>4.8942398747244003</v>
      </c>
      <c r="D383" s="7">
        <f>INDEX(Aquifer!L:L,MATCH(B383,Aquifer!C:C,0))*100</f>
        <v>167.69325874579434</v>
      </c>
      <c r="E383" s="7">
        <v>100</v>
      </c>
      <c r="F383" s="7">
        <v>79.134899642134755</v>
      </c>
      <c r="G383" s="8">
        <v>5</v>
      </c>
      <c r="H383" s="8">
        <f>INDEX(Aquifer!H:H,MATCH(B383,Aquifer!C:C,0))</f>
        <v>71.959999999999994</v>
      </c>
      <c r="I383" s="8">
        <f>INDEX(surface_water_body!E:E,MATCH(B383,surface_water_body!A:A,0))</f>
        <v>0.10724996008814353</v>
      </c>
      <c r="J383" s="8">
        <f>INDEX(Aquifer!J:J,MATCH(B383,Aquifer!C:C,0))*100</f>
        <v>72.363533695361227</v>
      </c>
      <c r="K383" s="7">
        <f>(INDEX(Tariff!D:D,MATCH(Adaptation!A383,Tariff!A:A,0)))*100</f>
        <v>150</v>
      </c>
      <c r="L383" s="1">
        <v>74.209999999999994</v>
      </c>
      <c r="M383" s="8">
        <v>5.8929999999999998</v>
      </c>
      <c r="N383" s="1">
        <v>95.46773331</v>
      </c>
      <c r="P383">
        <f t="shared" si="157"/>
        <v>3</v>
      </c>
      <c r="Q383">
        <f t="shared" si="158"/>
        <v>2</v>
      </c>
      <c r="R383">
        <f t="shared" si="159"/>
        <v>4</v>
      </c>
      <c r="S383">
        <f t="shared" si="160"/>
        <v>4</v>
      </c>
      <c r="T383">
        <f t="shared" si="161"/>
        <v>1</v>
      </c>
      <c r="U383">
        <f t="shared" si="162"/>
        <v>3</v>
      </c>
      <c r="V383">
        <f t="shared" si="163"/>
        <v>3</v>
      </c>
      <c r="W383">
        <f t="shared" si="156"/>
        <v>1</v>
      </c>
      <c r="X383">
        <f t="shared" si="151"/>
        <v>2</v>
      </c>
      <c r="Y383">
        <f t="shared" si="164"/>
        <v>3</v>
      </c>
      <c r="Z383">
        <f t="shared" si="165"/>
        <v>2</v>
      </c>
      <c r="AA383">
        <f t="shared" si="166"/>
        <v>4</v>
      </c>
      <c r="AB383">
        <f t="shared" si="168"/>
        <v>2.6808000000000001</v>
      </c>
      <c r="AC383">
        <f t="shared" si="170"/>
        <v>3</v>
      </c>
      <c r="AD383" t="str">
        <f t="shared" si="167"/>
        <v>Highly Suitable</v>
      </c>
      <c r="AE383" s="15">
        <f t="shared" si="169"/>
        <v>0.57599999999999996</v>
      </c>
      <c r="AF383" t="str">
        <f t="shared" si="152"/>
        <v>Moderate</v>
      </c>
    </row>
    <row r="384" spans="1:32" x14ac:dyDescent="0.25">
      <c r="A384" t="str">
        <f>INDEX(Aquifer!A:A,MATCH(B384,Aquifer!C:C,0))</f>
        <v>kerala</v>
      </c>
      <c r="B384" s="19" t="s">
        <v>521</v>
      </c>
      <c r="C384" s="12">
        <v>5.0413656388927004</v>
      </c>
      <c r="D384" s="7">
        <f>INDEX(Aquifer!L:L,MATCH(B384,Aquifer!C:C,0))*100</f>
        <v>130.7849856460416</v>
      </c>
      <c r="E384" s="7">
        <v>18.600000000000001</v>
      </c>
      <c r="F384" s="7">
        <v>52.816202173528652</v>
      </c>
      <c r="G384" s="8">
        <v>98</v>
      </c>
      <c r="H384" s="8">
        <f>INDEX(Aquifer!H:H,MATCH(B384,Aquifer!C:C,0))</f>
        <v>71.55</v>
      </c>
      <c r="I384" s="8">
        <f>INDEX(surface_water_body!E:E,MATCH(B384,surface_water_body!A:A,0))</f>
        <v>0.38065658790146278</v>
      </c>
      <c r="J384" s="8">
        <f>INDEX(Aquifer!J:J,MATCH(B384,Aquifer!C:C,0))*100</f>
        <v>49.587841753740371</v>
      </c>
      <c r="K384" s="7">
        <f>(INDEX(Tariff!D:D,MATCH(Adaptation!A384,Tariff!A:A,0)))*100</f>
        <v>0</v>
      </c>
      <c r="L384" s="1">
        <v>48.04</v>
      </c>
      <c r="M384" s="8">
        <v>8.3000000000000007</v>
      </c>
      <c r="N384" s="1">
        <v>99.39</v>
      </c>
      <c r="P384">
        <f t="shared" si="157"/>
        <v>3</v>
      </c>
      <c r="Q384">
        <f t="shared" si="158"/>
        <v>1</v>
      </c>
      <c r="R384">
        <f t="shared" si="159"/>
        <v>1</v>
      </c>
      <c r="S384">
        <f t="shared" si="160"/>
        <v>3</v>
      </c>
      <c r="T384">
        <f t="shared" si="161"/>
        <v>4</v>
      </c>
      <c r="U384">
        <f t="shared" si="162"/>
        <v>3</v>
      </c>
      <c r="V384">
        <f t="shared" si="163"/>
        <v>2</v>
      </c>
      <c r="W384">
        <f t="shared" si="156"/>
        <v>1</v>
      </c>
      <c r="X384">
        <f t="shared" si="151"/>
        <v>4</v>
      </c>
      <c r="Y384">
        <f t="shared" si="164"/>
        <v>2</v>
      </c>
      <c r="Z384">
        <f t="shared" si="165"/>
        <v>2</v>
      </c>
      <c r="AA384">
        <f t="shared" si="166"/>
        <v>4</v>
      </c>
      <c r="AB384">
        <f t="shared" si="168"/>
        <v>2.5142000000000002</v>
      </c>
      <c r="AC384">
        <f t="shared" si="170"/>
        <v>3</v>
      </c>
      <c r="AD384" t="str">
        <f t="shared" si="167"/>
        <v>Highly Suitable</v>
      </c>
      <c r="AE384" s="15">
        <f t="shared" si="169"/>
        <v>0.45200000000000001</v>
      </c>
      <c r="AF384" t="str">
        <f t="shared" si="152"/>
        <v>Moderate</v>
      </c>
    </row>
    <row r="385" spans="1:32" x14ac:dyDescent="0.25">
      <c r="A385" t="str">
        <f>INDEX(Aquifer!A:A,MATCH(B385,Aquifer!C:C,0))</f>
        <v>west bengal</v>
      </c>
      <c r="B385" s="19" t="s">
        <v>454</v>
      </c>
      <c r="C385" s="12">
        <v>4.5840575608104004</v>
      </c>
      <c r="D385" s="7">
        <f>INDEX(Aquifer!L:L,MATCH(B385,Aquifer!C:C,0))*100</f>
        <v>209.0279487943869</v>
      </c>
      <c r="E385" s="7">
        <v>23.5</v>
      </c>
      <c r="F385" s="7">
        <v>45.758884466649732</v>
      </c>
      <c r="G385" s="8">
        <v>76</v>
      </c>
      <c r="H385" s="8">
        <f>INDEX(Aquifer!H:H,MATCH(B385,Aquifer!C:C,0))</f>
        <v>35.57</v>
      </c>
      <c r="I385" s="8">
        <f>INDEX(surface_water_body!E:E,MATCH(B385,surface_water_body!A:A,0))</f>
        <v>1.4313594863935075</v>
      </c>
      <c r="J385" s="8">
        <f>INDEX(Aquifer!J:J,MATCH(B385,Aquifer!C:C,0))*100</f>
        <v>62.411085525074014</v>
      </c>
      <c r="K385" s="7">
        <f>(INDEX(Tariff!D:D,MATCH(Adaptation!A385,Tariff!A:A,0)))*100</f>
        <v>30</v>
      </c>
      <c r="L385" s="1">
        <v>83.509999999999991</v>
      </c>
      <c r="M385" s="8">
        <v>5.3</v>
      </c>
      <c r="N385" s="1">
        <v>96.308014749999998</v>
      </c>
      <c r="P385">
        <f t="shared" si="157"/>
        <v>3</v>
      </c>
      <c r="Q385">
        <f t="shared" si="158"/>
        <v>3</v>
      </c>
      <c r="R385">
        <f t="shared" si="159"/>
        <v>1</v>
      </c>
      <c r="S385">
        <f t="shared" si="160"/>
        <v>2</v>
      </c>
      <c r="T385">
        <f t="shared" si="161"/>
        <v>4</v>
      </c>
      <c r="U385">
        <f t="shared" si="162"/>
        <v>1</v>
      </c>
      <c r="V385">
        <f t="shared" si="163"/>
        <v>3</v>
      </c>
      <c r="W385">
        <f t="shared" si="156"/>
        <v>2</v>
      </c>
      <c r="X385">
        <f t="shared" si="151"/>
        <v>4</v>
      </c>
      <c r="Y385">
        <f t="shared" si="164"/>
        <v>4</v>
      </c>
      <c r="Z385">
        <f t="shared" si="165"/>
        <v>2</v>
      </c>
      <c r="AA385">
        <f t="shared" si="166"/>
        <v>4</v>
      </c>
      <c r="AB385">
        <f t="shared" si="168"/>
        <v>2.7641</v>
      </c>
      <c r="AC385">
        <f t="shared" si="170"/>
        <v>3</v>
      </c>
      <c r="AD385" t="str">
        <f t="shared" si="167"/>
        <v>Highly Suitable</v>
      </c>
      <c r="AE385" s="15">
        <f t="shared" si="169"/>
        <v>0.63900000000000001</v>
      </c>
      <c r="AF385" t="str">
        <f t="shared" si="152"/>
        <v>High</v>
      </c>
    </row>
    <row r="386" spans="1:32" x14ac:dyDescent="0.25">
      <c r="A386" t="str">
        <f>INDEX(Aquifer!A:A,MATCH(B386,Aquifer!C:C,0))</f>
        <v>odisha</v>
      </c>
      <c r="B386" s="19" t="s">
        <v>32</v>
      </c>
      <c r="C386" s="13">
        <v>5.0999999999999996</v>
      </c>
      <c r="D386" s="7">
        <f>INDEX(Aquifer!L:L,MATCH(B386,Aquifer!C:C,0))*100</f>
        <v>100.43921207169842</v>
      </c>
      <c r="E386" s="7">
        <v>4.0999999999999996</v>
      </c>
      <c r="F386" s="7">
        <v>37.590691912935768</v>
      </c>
      <c r="G386" s="8">
        <v>48</v>
      </c>
      <c r="H386" s="8">
        <f>INDEX(Aquifer!H:H,MATCH(B386,Aquifer!C:C,0))</f>
        <v>16.8</v>
      </c>
      <c r="I386" s="8">
        <f>INDEX(surface_water_body!E:E,MATCH(B386,surface_water_body!A:A,0))</f>
        <v>0.14607310136273347</v>
      </c>
      <c r="J386" s="8">
        <f>INDEX(Aquifer!J:J,MATCH(B386,Aquifer!C:C,0))*100</f>
        <v>33.81390088471337</v>
      </c>
      <c r="K386" s="7">
        <f>(INDEX(Tariff!D:D,MATCH(Adaptation!A386,Tariff!A:A,0)))*100</f>
        <v>155</v>
      </c>
      <c r="L386" s="1">
        <v>11.04</v>
      </c>
      <c r="M386" s="8">
        <v>3.43</v>
      </c>
      <c r="N386" s="1">
        <v>82.62</v>
      </c>
      <c r="P386">
        <f t="shared" si="157"/>
        <v>3</v>
      </c>
      <c r="Q386">
        <f t="shared" si="158"/>
        <v>1</v>
      </c>
      <c r="R386">
        <f t="shared" si="159"/>
        <v>1</v>
      </c>
      <c r="S386">
        <f t="shared" si="160"/>
        <v>2</v>
      </c>
      <c r="T386">
        <f t="shared" si="161"/>
        <v>2</v>
      </c>
      <c r="U386">
        <f t="shared" si="162"/>
        <v>1</v>
      </c>
      <c r="V386">
        <f t="shared" si="163"/>
        <v>2</v>
      </c>
      <c r="W386">
        <f t="shared" si="156"/>
        <v>1</v>
      </c>
      <c r="X386">
        <f t="shared" si="151"/>
        <v>2</v>
      </c>
      <c r="Y386">
        <f t="shared" si="164"/>
        <v>1</v>
      </c>
      <c r="Z386">
        <f t="shared" si="165"/>
        <v>1</v>
      </c>
      <c r="AA386">
        <f t="shared" si="166"/>
        <v>4</v>
      </c>
      <c r="AB386">
        <f t="shared" si="168"/>
        <v>1.7568999999999999</v>
      </c>
      <c r="AC386">
        <f t="shared" si="170"/>
        <v>2</v>
      </c>
      <c r="AD386" t="str">
        <f t="shared" si="167"/>
        <v>Moderatly Suitable</v>
      </c>
      <c r="AE386" s="15">
        <f t="shared" si="169"/>
        <v>7.1999999999999995E-2</v>
      </c>
      <c r="AF386" t="str">
        <f t="shared" si="152"/>
        <v>Very Low</v>
      </c>
    </row>
    <row r="387" spans="1:32" x14ac:dyDescent="0.25">
      <c r="A387" t="str">
        <f>INDEX(Aquifer!A:A,MATCH(B387,Aquifer!C:C,0))</f>
        <v>mizoram</v>
      </c>
      <c r="B387" s="19" t="s">
        <v>26</v>
      </c>
      <c r="C387" s="13">
        <v>4.7</v>
      </c>
      <c r="D387" s="7">
        <f>INDEX(Aquifer!L:L,MATCH(B387,Aquifer!C:C,0))*100</f>
        <v>100</v>
      </c>
      <c r="E387" s="7">
        <v>9</v>
      </c>
      <c r="F387" s="7">
        <v>34.768200836820085</v>
      </c>
      <c r="G387" s="8">
        <v>0</v>
      </c>
      <c r="H387" s="8">
        <f>INDEX(Aquifer!H:H,MATCH(B387,Aquifer!C:C,0))</f>
        <v>1.94</v>
      </c>
      <c r="I387" s="8">
        <f>INDEX(surface_water_body!E:E,MATCH(B387,surface_water_body!A:A,0))</f>
        <v>7.3259052287583087E-2</v>
      </c>
      <c r="J387" s="8">
        <f>INDEX(Aquifer!J:J,MATCH(B387,Aquifer!C:C,0))*100</f>
        <v>5.836414691371858</v>
      </c>
      <c r="K387" s="7">
        <f>(INDEX(Tariff!D:D,MATCH(Adaptation!A387,Tariff!A:A,0)))*100</f>
        <v>30</v>
      </c>
      <c r="L387" s="1">
        <v>0</v>
      </c>
      <c r="M387" s="8">
        <v>2.1726830382059603</v>
      </c>
      <c r="N387" s="1">
        <v>62.61</v>
      </c>
      <c r="P387">
        <f t="shared" si="157"/>
        <v>3</v>
      </c>
      <c r="Q387">
        <f t="shared" si="158"/>
        <v>1</v>
      </c>
      <c r="R387">
        <f t="shared" si="159"/>
        <v>1</v>
      </c>
      <c r="S387">
        <f t="shared" si="160"/>
        <v>2</v>
      </c>
      <c r="T387">
        <f t="shared" si="161"/>
        <v>1</v>
      </c>
      <c r="U387">
        <f t="shared" si="162"/>
        <v>1</v>
      </c>
      <c r="V387">
        <f t="shared" si="163"/>
        <v>1</v>
      </c>
      <c r="W387">
        <f t="shared" si="156"/>
        <v>1</v>
      </c>
      <c r="X387">
        <f t="shared" ref="X387:X450" si="171">IF(K387&lt;70,4,IF(K387&lt;150,3,IF(K387&lt;300,2,1)))</f>
        <v>4</v>
      </c>
      <c r="Y387">
        <f t="shared" si="164"/>
        <v>1</v>
      </c>
      <c r="Z387">
        <f t="shared" si="165"/>
        <v>1</v>
      </c>
      <c r="AA387">
        <f t="shared" si="166"/>
        <v>3</v>
      </c>
      <c r="AB387">
        <f t="shared" si="168"/>
        <v>1.6736</v>
      </c>
      <c r="AC387">
        <f t="shared" si="170"/>
        <v>2</v>
      </c>
      <c r="AD387" t="str">
        <f t="shared" si="167"/>
        <v>Moderatly Suitable</v>
      </c>
      <c r="AE387" s="15">
        <f t="shared" si="169"/>
        <v>4.5999999999999999E-2</v>
      </c>
      <c r="AF387" t="str">
        <f t="shared" ref="AF387:AF450" si="172">IF(AE387&gt;0.8, "Very High", IF(AND(AE387&lt;=0.8,AE387&gt;0.6), "High", IF(AND(AE387&lt;=0.6, AE387&gt;0.4),"Moderate",IF(AND(AE387&lt;=0.4, AE387&gt;0.2),"Low", "Very Low"))))</f>
        <v>Very Low</v>
      </c>
    </row>
    <row r="388" spans="1:32" x14ac:dyDescent="0.25">
      <c r="A388" t="str">
        <f>INDEX(Aquifer!A:A,MATCH(B388,Aquifer!C:C,0))</f>
        <v>himachal pradesh</v>
      </c>
      <c r="B388" s="19" t="s">
        <v>385</v>
      </c>
      <c r="C388" s="12">
        <v>4.7245725907298004</v>
      </c>
      <c r="D388" s="7">
        <f>INDEX(Aquifer!L:L,MATCH(B388,Aquifer!C:C,0))*100</f>
        <v>177.72503398631633</v>
      </c>
      <c r="E388" s="7">
        <v>17.5</v>
      </c>
      <c r="F388" s="7">
        <v>36.559853893408601</v>
      </c>
      <c r="G388" s="8">
        <v>100</v>
      </c>
      <c r="H388" s="8">
        <f>INDEX(Aquifer!H:H,MATCH(B388,Aquifer!C:C,0))</f>
        <v>14.24599278</v>
      </c>
      <c r="I388" s="8">
        <f>INDEX(surface_water_body!E:E,MATCH(B388,surface_water_body!A:A,0))</f>
        <v>2.2586659936636198E-2</v>
      </c>
      <c r="J388" s="8">
        <f>INDEX(Aquifer!J:J,MATCH(B388,Aquifer!C:C,0))*100</f>
        <v>22.536180385873891</v>
      </c>
      <c r="K388" s="7">
        <f>(INDEX(Tariff!D:D,MATCH(Adaptation!A388,Tariff!A:A,0)))*100</f>
        <v>167</v>
      </c>
      <c r="L388" s="1">
        <v>2.56</v>
      </c>
      <c r="M388" s="8">
        <v>3.7</v>
      </c>
      <c r="N388" s="1">
        <v>92.98</v>
      </c>
      <c r="P388">
        <f t="shared" si="157"/>
        <v>3</v>
      </c>
      <c r="Q388">
        <f t="shared" si="158"/>
        <v>2</v>
      </c>
      <c r="R388">
        <f t="shared" si="159"/>
        <v>1</v>
      </c>
      <c r="S388">
        <f t="shared" si="160"/>
        <v>2</v>
      </c>
      <c r="T388">
        <f t="shared" si="161"/>
        <v>4</v>
      </c>
      <c r="U388">
        <f t="shared" si="162"/>
        <v>1</v>
      </c>
      <c r="V388">
        <f t="shared" si="163"/>
        <v>1</v>
      </c>
      <c r="W388">
        <f t="shared" si="156"/>
        <v>1</v>
      </c>
      <c r="X388">
        <f t="shared" si="171"/>
        <v>2</v>
      </c>
      <c r="Y388">
        <f t="shared" si="164"/>
        <v>1</v>
      </c>
      <c r="Z388">
        <f t="shared" si="165"/>
        <v>1</v>
      </c>
      <c r="AA388">
        <f t="shared" si="166"/>
        <v>4</v>
      </c>
      <c r="AB388">
        <f t="shared" si="168"/>
        <v>1.9234999999999998</v>
      </c>
      <c r="AC388">
        <f t="shared" si="170"/>
        <v>2</v>
      </c>
      <c r="AD388" t="str">
        <f t="shared" si="167"/>
        <v>Moderatly Suitable</v>
      </c>
      <c r="AE388" s="15">
        <f t="shared" si="169"/>
        <v>0.14199999999999999</v>
      </c>
      <c r="AF388" t="str">
        <f t="shared" si="172"/>
        <v>Very Low</v>
      </c>
    </row>
    <row r="389" spans="1:32" x14ac:dyDescent="0.25">
      <c r="A389" t="str">
        <f>INDEX(Aquifer!A:A,MATCH(B389,Aquifer!C:C,0))</f>
        <v>madhya pradesh</v>
      </c>
      <c r="B389" s="19" t="s">
        <v>315</v>
      </c>
      <c r="C389" s="12">
        <v>5.2081147853276999</v>
      </c>
      <c r="D389" s="7">
        <f>INDEX(Aquifer!L:L,MATCH(B389,Aquifer!C:C,0))*100</f>
        <v>159.51036578655538</v>
      </c>
      <c r="E389" s="7">
        <v>17.399999999999999</v>
      </c>
      <c r="F389" s="7">
        <v>68.072653396860701</v>
      </c>
      <c r="G389" s="8">
        <v>100</v>
      </c>
      <c r="H389" s="8">
        <f>INDEX(Aquifer!H:H,MATCH(B389,Aquifer!C:C,0))</f>
        <v>20.41</v>
      </c>
      <c r="I389" s="8">
        <f>INDEX(surface_water_body!E:E,MATCH(B389,surface_water_body!A:A,0))</f>
        <v>4.8128476276000507</v>
      </c>
      <c r="J389" s="8">
        <f>INDEX(Aquifer!J:J,MATCH(B389,Aquifer!C:C,0))*100</f>
        <v>24.468520307925253</v>
      </c>
      <c r="K389" s="7">
        <f>(INDEX(Tariff!D:D,MATCH(Adaptation!A389,Tariff!A:A,0)))*100</f>
        <v>290</v>
      </c>
      <c r="L389" s="1">
        <v>18.649999999999999</v>
      </c>
      <c r="M389" s="8">
        <v>6.07</v>
      </c>
      <c r="N389" s="1">
        <v>78.240000000000009</v>
      </c>
      <c r="P389">
        <f t="shared" si="157"/>
        <v>3</v>
      </c>
      <c r="Q389">
        <f t="shared" si="158"/>
        <v>2</v>
      </c>
      <c r="R389">
        <f t="shared" si="159"/>
        <v>1</v>
      </c>
      <c r="S389">
        <f t="shared" si="160"/>
        <v>4</v>
      </c>
      <c r="T389">
        <f t="shared" si="161"/>
        <v>4</v>
      </c>
      <c r="U389">
        <f t="shared" si="162"/>
        <v>1</v>
      </c>
      <c r="V389">
        <f t="shared" si="163"/>
        <v>1</v>
      </c>
      <c r="W389">
        <f t="shared" si="156"/>
        <v>3</v>
      </c>
      <c r="X389">
        <f t="shared" si="171"/>
        <v>2</v>
      </c>
      <c r="Y389">
        <f t="shared" si="164"/>
        <v>1</v>
      </c>
      <c r="Z389">
        <f t="shared" si="165"/>
        <v>2</v>
      </c>
      <c r="AA389">
        <f t="shared" si="166"/>
        <v>3</v>
      </c>
      <c r="AB389">
        <f t="shared" si="168"/>
        <v>2.2642999999999995</v>
      </c>
      <c r="AC389">
        <f t="shared" si="170"/>
        <v>2</v>
      </c>
      <c r="AD389" t="str">
        <f t="shared" si="167"/>
        <v>Moderatly Suitable</v>
      </c>
      <c r="AE389" s="15">
        <f t="shared" si="169"/>
        <v>0.30599999999999999</v>
      </c>
      <c r="AF389" t="str">
        <f t="shared" si="172"/>
        <v>Low</v>
      </c>
    </row>
    <row r="390" spans="1:32" x14ac:dyDescent="0.25">
      <c r="A390" t="str">
        <f>INDEX(Aquifer!A:A,MATCH(B390,Aquifer!C:C,0))</f>
        <v>madhya pradesh</v>
      </c>
      <c r="B390" s="19" t="s">
        <v>637</v>
      </c>
      <c r="C390" s="12">
        <v>5.4127518928254998</v>
      </c>
      <c r="D390" s="7">
        <f>INDEX(Aquifer!L:L,MATCH(B390,Aquifer!C:C,0))*100</f>
        <v>196.45183029040004</v>
      </c>
      <c r="E390" s="7">
        <v>43.6</v>
      </c>
      <c r="F390" s="7">
        <v>72.71170045544315</v>
      </c>
      <c r="G390" s="8">
        <v>100</v>
      </c>
      <c r="H390" s="8">
        <f>INDEX(Aquifer!H:H,MATCH(B390,Aquifer!C:C,0))</f>
        <v>104.57</v>
      </c>
      <c r="I390" s="8">
        <f>INDEX(surface_water_body!E:E,MATCH(B390,surface_water_body!A:A,0))</f>
        <v>0.32038663129458772</v>
      </c>
      <c r="J390" s="8">
        <f>INDEX(Aquifer!J:J,MATCH(B390,Aquifer!C:C,0))*100</f>
        <v>64.00220367303001</v>
      </c>
      <c r="K390" s="7">
        <f>(INDEX(Tariff!D:D,MATCH(Adaptation!A390,Tariff!A:A,0)))*100</f>
        <v>0</v>
      </c>
      <c r="L390" s="1">
        <v>86.92</v>
      </c>
      <c r="M390" s="8">
        <v>15</v>
      </c>
      <c r="N390" s="1">
        <v>76.5</v>
      </c>
      <c r="P390">
        <f t="shared" si="157"/>
        <v>4</v>
      </c>
      <c r="Q390">
        <f t="shared" si="158"/>
        <v>3</v>
      </c>
      <c r="R390">
        <f t="shared" si="159"/>
        <v>2</v>
      </c>
      <c r="S390">
        <f t="shared" si="160"/>
        <v>4</v>
      </c>
      <c r="T390">
        <f t="shared" si="161"/>
        <v>4</v>
      </c>
      <c r="U390">
        <f t="shared" si="162"/>
        <v>4</v>
      </c>
      <c r="V390">
        <f t="shared" si="163"/>
        <v>3</v>
      </c>
      <c r="W390">
        <f t="shared" si="156"/>
        <v>1</v>
      </c>
      <c r="X390">
        <f t="shared" si="171"/>
        <v>4</v>
      </c>
      <c r="Y390">
        <f t="shared" si="164"/>
        <v>4</v>
      </c>
      <c r="Z390">
        <f t="shared" si="165"/>
        <v>3</v>
      </c>
      <c r="AA390">
        <f t="shared" si="166"/>
        <v>3</v>
      </c>
      <c r="AB390">
        <f t="shared" si="168"/>
        <v>3.2714999999999996</v>
      </c>
      <c r="AC390">
        <f t="shared" si="170"/>
        <v>3</v>
      </c>
      <c r="AD390" t="str">
        <f t="shared" si="167"/>
        <v>Highly Suitable</v>
      </c>
      <c r="AE390" s="15">
        <f t="shared" si="169"/>
        <v>0.96599999999999997</v>
      </c>
      <c r="AF390" t="str">
        <f t="shared" si="172"/>
        <v>Very High</v>
      </c>
    </row>
    <row r="391" spans="1:32" x14ac:dyDescent="0.25">
      <c r="A391" t="str">
        <f>INDEX(Aquifer!A:A,MATCH(B391,Aquifer!C:C,0))</f>
        <v>karnataka</v>
      </c>
      <c r="B391" s="19" t="s">
        <v>413</v>
      </c>
      <c r="C391" s="12">
        <v>5.4526289628314997</v>
      </c>
      <c r="D391" s="7">
        <f>INDEX(Aquifer!L:L,MATCH(B391,Aquifer!C:C,0))*100</f>
        <v>122.46653558842806</v>
      </c>
      <c r="E391" s="7">
        <v>47.4</v>
      </c>
      <c r="F391" s="7">
        <v>58.148738157122494</v>
      </c>
      <c r="G391" s="8">
        <v>100</v>
      </c>
      <c r="H391" s="8">
        <f>INDEX(Aquifer!H:H,MATCH(B391,Aquifer!C:C,0))</f>
        <v>60.75</v>
      </c>
      <c r="I391" s="8">
        <f>INDEX(surface_water_body!E:E,MATCH(B391,surface_water_body!A:A,0))</f>
        <v>2.9635726815713603</v>
      </c>
      <c r="J391" s="8">
        <f>INDEX(Aquifer!J:J,MATCH(B391,Aquifer!C:C,0))*100</f>
        <v>58.49122116874463</v>
      </c>
      <c r="K391" s="7">
        <f>(INDEX(Tariff!D:D,MATCH(Adaptation!A391,Tariff!A:A,0)))*100</f>
        <v>150</v>
      </c>
      <c r="L391" s="1">
        <v>28.03</v>
      </c>
      <c r="M391" s="8">
        <v>5.0999999999999996</v>
      </c>
      <c r="N391" s="1">
        <v>95.550000000000011</v>
      </c>
      <c r="P391">
        <f t="shared" si="157"/>
        <v>4</v>
      </c>
      <c r="Q391">
        <f t="shared" si="158"/>
        <v>1</v>
      </c>
      <c r="R391">
        <f t="shared" si="159"/>
        <v>2</v>
      </c>
      <c r="S391">
        <f t="shared" si="160"/>
        <v>3</v>
      </c>
      <c r="T391">
        <f t="shared" si="161"/>
        <v>4</v>
      </c>
      <c r="U391">
        <f t="shared" si="162"/>
        <v>2</v>
      </c>
      <c r="V391">
        <f t="shared" si="163"/>
        <v>3</v>
      </c>
      <c r="W391">
        <f t="shared" si="156"/>
        <v>2</v>
      </c>
      <c r="X391">
        <f t="shared" si="171"/>
        <v>2</v>
      </c>
      <c r="Y391">
        <f t="shared" si="164"/>
        <v>2</v>
      </c>
      <c r="Z391">
        <f t="shared" si="165"/>
        <v>2</v>
      </c>
      <c r="AA391">
        <f t="shared" si="166"/>
        <v>4</v>
      </c>
      <c r="AB391">
        <f t="shared" si="168"/>
        <v>2.5975000000000001</v>
      </c>
      <c r="AC391">
        <f t="shared" si="170"/>
        <v>3</v>
      </c>
      <c r="AD391" t="str">
        <f t="shared" si="167"/>
        <v>Highly Suitable</v>
      </c>
      <c r="AE391" s="15">
        <f t="shared" si="169"/>
        <v>0.51900000000000002</v>
      </c>
      <c r="AF391" t="str">
        <f t="shared" si="172"/>
        <v>Moderate</v>
      </c>
    </row>
    <row r="392" spans="1:32" x14ac:dyDescent="0.25">
      <c r="A392" t="str">
        <f>INDEX(Aquifer!A:A,MATCH(B392,Aquifer!C:C,0))</f>
        <v>punjab</v>
      </c>
      <c r="B392" s="19" t="s">
        <v>221</v>
      </c>
      <c r="C392" s="13">
        <v>4.88</v>
      </c>
      <c r="D392" s="7">
        <f>INDEX(Aquifer!L:L,MATCH(B392,Aquifer!C:C,0))*100</f>
        <v>199.15029525477587</v>
      </c>
      <c r="E392" s="7">
        <v>99.7</v>
      </c>
      <c r="F392" s="7">
        <v>84.31664510459639</v>
      </c>
      <c r="G392" s="8">
        <v>96</v>
      </c>
      <c r="H392" s="8">
        <f>INDEX(Aquifer!H:H,MATCH(B392,Aquifer!C:C,0))</f>
        <v>98.94</v>
      </c>
      <c r="I392" s="8">
        <f>INDEX(surface_water_body!E:E,MATCH(B392,surface_water_body!A:A,0))</f>
        <v>0.25259614967258709</v>
      </c>
      <c r="J392" s="8">
        <f>INDEX(Aquifer!J:J,MATCH(B392,Aquifer!C:C,0))*100</f>
        <v>86.216859358856283</v>
      </c>
      <c r="K392" s="7">
        <f>(INDEX(Tariff!D:D,MATCH(Adaptation!A392,Tariff!A:A,0)))*100</f>
        <v>405</v>
      </c>
      <c r="L392" s="1">
        <v>44.440000000000005</v>
      </c>
      <c r="M392" s="8">
        <v>12.2</v>
      </c>
      <c r="N392" s="1">
        <v>0</v>
      </c>
      <c r="P392">
        <f t="shared" si="157"/>
        <v>3</v>
      </c>
      <c r="Q392">
        <f t="shared" si="158"/>
        <v>3</v>
      </c>
      <c r="R392">
        <f t="shared" si="159"/>
        <v>4</v>
      </c>
      <c r="S392">
        <f t="shared" si="160"/>
        <v>4</v>
      </c>
      <c r="T392">
        <f t="shared" si="161"/>
        <v>4</v>
      </c>
      <c r="U392">
        <f t="shared" si="162"/>
        <v>3</v>
      </c>
      <c r="V392">
        <f t="shared" si="163"/>
        <v>4</v>
      </c>
      <c r="W392">
        <f t="shared" si="156"/>
        <v>1</v>
      </c>
      <c r="X392">
        <f t="shared" si="171"/>
        <v>1</v>
      </c>
      <c r="Y392">
        <f t="shared" si="164"/>
        <v>2</v>
      </c>
      <c r="Z392">
        <f t="shared" si="165"/>
        <v>3</v>
      </c>
      <c r="AA392">
        <f t="shared" si="166"/>
        <v>1</v>
      </c>
      <c r="AB392">
        <f t="shared" si="168"/>
        <v>2.7716999999999996</v>
      </c>
      <c r="AC392">
        <f t="shared" si="170"/>
        <v>3</v>
      </c>
      <c r="AD392" t="str">
        <f t="shared" si="167"/>
        <v>Highly Suitable</v>
      </c>
      <c r="AE392" s="15">
        <f t="shared" si="169"/>
        <v>0.68</v>
      </c>
      <c r="AF392" t="str">
        <f t="shared" si="172"/>
        <v>High</v>
      </c>
    </row>
    <row r="393" spans="1:32" x14ac:dyDescent="0.25">
      <c r="A393" t="str">
        <f>INDEX(Aquifer!A:A,MATCH(B393,Aquifer!C:C,0))</f>
        <v>uttar pradesh</v>
      </c>
      <c r="B393" s="19" t="s">
        <v>576</v>
      </c>
      <c r="C393" s="12">
        <v>4.8933901059218003</v>
      </c>
      <c r="D393" s="7">
        <f>INDEX(Aquifer!L:L,MATCH(B393,Aquifer!C:C,0))*100</f>
        <v>153.62988855687735</v>
      </c>
      <c r="E393" s="7">
        <v>82.8</v>
      </c>
      <c r="F393" s="7">
        <v>79.375138981543259</v>
      </c>
      <c r="G393" s="8">
        <v>36</v>
      </c>
      <c r="H393" s="8">
        <f>INDEX(Aquifer!H:H,MATCH(B393,Aquifer!C:C,0))</f>
        <v>71.42</v>
      </c>
      <c r="I393" s="8">
        <f>INDEX(surface_water_body!E:E,MATCH(B393,surface_water_body!A:A,0))</f>
        <v>8.8087659864326831E-2</v>
      </c>
      <c r="J393" s="8">
        <f>INDEX(Aquifer!J:J,MATCH(B393,Aquifer!C:C,0))*100</f>
        <v>80.542672737400395</v>
      </c>
      <c r="K393" s="7">
        <f>(INDEX(Tariff!D:D,MATCH(Adaptation!A393,Tariff!A:A,0)))*100</f>
        <v>0</v>
      </c>
      <c r="L393" s="1">
        <v>59.9</v>
      </c>
      <c r="M393" s="8">
        <v>5.53</v>
      </c>
      <c r="N393" s="1">
        <v>76.288895920000002</v>
      </c>
      <c r="P393">
        <f t="shared" si="157"/>
        <v>3</v>
      </c>
      <c r="Q393">
        <f t="shared" si="158"/>
        <v>2</v>
      </c>
      <c r="R393">
        <f t="shared" si="159"/>
        <v>4</v>
      </c>
      <c r="S393">
        <f t="shared" si="160"/>
        <v>4</v>
      </c>
      <c r="T393">
        <f t="shared" si="161"/>
        <v>2</v>
      </c>
      <c r="U393">
        <f t="shared" si="162"/>
        <v>3</v>
      </c>
      <c r="V393">
        <f t="shared" si="163"/>
        <v>4</v>
      </c>
      <c r="W393">
        <f t="shared" si="156"/>
        <v>1</v>
      </c>
      <c r="X393">
        <f t="shared" si="171"/>
        <v>4</v>
      </c>
      <c r="Y393">
        <f t="shared" si="164"/>
        <v>3</v>
      </c>
      <c r="Z393">
        <f t="shared" si="165"/>
        <v>2</v>
      </c>
      <c r="AA393">
        <f t="shared" si="166"/>
        <v>3</v>
      </c>
      <c r="AB393">
        <f t="shared" si="168"/>
        <v>2.9306999999999999</v>
      </c>
      <c r="AC393">
        <f t="shared" si="170"/>
        <v>3</v>
      </c>
      <c r="AD393" t="str">
        <f t="shared" si="167"/>
        <v>Highly Suitable</v>
      </c>
      <c r="AE393" s="15">
        <f t="shared" si="169"/>
        <v>0.76800000000000002</v>
      </c>
      <c r="AF393" t="str">
        <f t="shared" si="172"/>
        <v>High</v>
      </c>
    </row>
    <row r="394" spans="1:32" x14ac:dyDescent="0.25">
      <c r="A394" t="str">
        <f>INDEX(Aquifer!A:A,MATCH(B394,Aquifer!C:C,0))</f>
        <v>uttar pradesh</v>
      </c>
      <c r="B394" s="19" t="s">
        <v>553</v>
      </c>
      <c r="C394" s="12">
        <v>4.7857785744817001</v>
      </c>
      <c r="D394" s="7">
        <f>INDEX(Aquifer!L:L,MATCH(B394,Aquifer!C:C,0))*100</f>
        <v>165.66384239742894</v>
      </c>
      <c r="E394" s="7">
        <v>96.9</v>
      </c>
      <c r="F394" s="7">
        <v>75.729748205537192</v>
      </c>
      <c r="G394" s="8">
        <v>11</v>
      </c>
      <c r="H394" s="8">
        <f>INDEX(Aquifer!H:H,MATCH(B394,Aquifer!C:C,0))</f>
        <v>64.62</v>
      </c>
      <c r="I394" s="8">
        <f>INDEX(surface_water_body!E:E,MATCH(B394,surface_water_body!A:A,0))</f>
        <v>0.7470225462908453</v>
      </c>
      <c r="J394" s="8">
        <f>INDEX(Aquifer!J:J,MATCH(B394,Aquifer!C:C,0))*100</f>
        <v>69.800843704843146</v>
      </c>
      <c r="K394" s="7">
        <f>(INDEX(Tariff!D:D,MATCH(Adaptation!A394,Tariff!A:A,0)))*100</f>
        <v>195</v>
      </c>
      <c r="L394" s="1">
        <v>82.36</v>
      </c>
      <c r="M394" s="8">
        <v>5.61</v>
      </c>
      <c r="N394" s="1">
        <v>96.995541611999997</v>
      </c>
      <c r="P394">
        <f t="shared" si="157"/>
        <v>3</v>
      </c>
      <c r="Q394">
        <f t="shared" si="158"/>
        <v>2</v>
      </c>
      <c r="R394">
        <f t="shared" si="159"/>
        <v>4</v>
      </c>
      <c r="S394">
        <f t="shared" si="160"/>
        <v>4</v>
      </c>
      <c r="T394">
        <f t="shared" si="161"/>
        <v>1</v>
      </c>
      <c r="U394">
        <f t="shared" si="162"/>
        <v>2</v>
      </c>
      <c r="V394">
        <f t="shared" si="163"/>
        <v>3</v>
      </c>
      <c r="W394">
        <f t="shared" si="156"/>
        <v>1</v>
      </c>
      <c r="X394">
        <f t="shared" si="171"/>
        <v>2</v>
      </c>
      <c r="Y394">
        <f t="shared" si="164"/>
        <v>4</v>
      </c>
      <c r="Z394">
        <f t="shared" si="165"/>
        <v>2</v>
      </c>
      <c r="AA394">
        <f t="shared" si="166"/>
        <v>4</v>
      </c>
      <c r="AB394">
        <f t="shared" si="168"/>
        <v>2.6808000000000001</v>
      </c>
      <c r="AC394">
        <f t="shared" si="170"/>
        <v>3</v>
      </c>
      <c r="AD394" t="str">
        <f t="shared" si="167"/>
        <v>Highly Suitable</v>
      </c>
      <c r="AE394" s="15">
        <f t="shared" si="169"/>
        <v>0.57599999999999996</v>
      </c>
      <c r="AF394" t="str">
        <f t="shared" si="172"/>
        <v>Moderate</v>
      </c>
    </row>
    <row r="395" spans="1:32" x14ac:dyDescent="0.25">
      <c r="A395" t="str">
        <f>INDEX(Aquifer!A:A,MATCH(B395,Aquifer!C:C,0))</f>
        <v>odisha</v>
      </c>
      <c r="B395" s="19" t="s">
        <v>414</v>
      </c>
      <c r="C395" s="12">
        <v>4.9190669720283999</v>
      </c>
      <c r="D395" s="7">
        <f>INDEX(Aquifer!L:L,MATCH(B395,Aquifer!C:C,0))*100</f>
        <v>105.47093762585662</v>
      </c>
      <c r="E395" s="7">
        <v>13.3</v>
      </c>
      <c r="F395" s="7">
        <v>27.508483392366184</v>
      </c>
      <c r="G395" s="8">
        <v>56.999999999999993</v>
      </c>
      <c r="H395" s="8">
        <f>INDEX(Aquifer!H:H,MATCH(B395,Aquifer!C:C,0))</f>
        <v>43.14</v>
      </c>
      <c r="I395" s="8">
        <f>INDEX(surface_water_body!E:E,MATCH(B395,surface_water_body!A:A,0))</f>
        <v>8.971524462703559E-2</v>
      </c>
      <c r="J395" s="8">
        <f>INDEX(Aquifer!J:J,MATCH(B395,Aquifer!C:C,0))*100</f>
        <v>45.097391453578176</v>
      </c>
      <c r="K395" s="7">
        <f>(INDEX(Tariff!D:D,MATCH(Adaptation!A395,Tariff!A:A,0)))*100</f>
        <v>135</v>
      </c>
      <c r="L395" s="1">
        <v>15.85</v>
      </c>
      <c r="M395" s="8">
        <v>5.5</v>
      </c>
      <c r="N395" s="1">
        <v>95.25</v>
      </c>
      <c r="P395">
        <f t="shared" si="157"/>
        <v>3</v>
      </c>
      <c r="Q395">
        <f t="shared" si="158"/>
        <v>1</v>
      </c>
      <c r="R395">
        <f t="shared" si="159"/>
        <v>1</v>
      </c>
      <c r="S395">
        <f t="shared" si="160"/>
        <v>1</v>
      </c>
      <c r="T395">
        <f t="shared" si="161"/>
        <v>3</v>
      </c>
      <c r="U395">
        <f t="shared" si="162"/>
        <v>1</v>
      </c>
      <c r="V395">
        <f t="shared" si="163"/>
        <v>2</v>
      </c>
      <c r="W395">
        <f t="shared" si="156"/>
        <v>1</v>
      </c>
      <c r="X395">
        <f t="shared" si="171"/>
        <v>3</v>
      </c>
      <c r="Y395">
        <f t="shared" si="164"/>
        <v>1</v>
      </c>
      <c r="Z395">
        <f t="shared" si="165"/>
        <v>2</v>
      </c>
      <c r="AA395">
        <f t="shared" si="166"/>
        <v>4</v>
      </c>
      <c r="AB395">
        <f t="shared" si="168"/>
        <v>1.9311</v>
      </c>
      <c r="AC395">
        <f t="shared" si="170"/>
        <v>2</v>
      </c>
      <c r="AD395" t="str">
        <f t="shared" si="167"/>
        <v>Moderatly Suitable</v>
      </c>
      <c r="AE395" s="15">
        <f t="shared" si="169"/>
        <v>0.17100000000000001</v>
      </c>
      <c r="AF395" t="str">
        <f t="shared" si="172"/>
        <v>Very Low</v>
      </c>
    </row>
    <row r="396" spans="1:32" x14ac:dyDescent="0.25">
      <c r="A396" t="str">
        <f>INDEX(Aquifer!A:A,MATCH(B396,Aquifer!C:C,0))</f>
        <v>telangana</v>
      </c>
      <c r="B396" s="19" t="s">
        <v>604</v>
      </c>
      <c r="C396" s="12">
        <v>5.3517299923185</v>
      </c>
      <c r="D396" s="7">
        <f>INDEX(Aquifer!L:L,MATCH(B396,Aquifer!C:C,0))*100</f>
        <v>134.73419444370313</v>
      </c>
      <c r="E396" s="7">
        <v>62</v>
      </c>
      <c r="F396" s="7">
        <v>69.641761848714424</v>
      </c>
      <c r="G396" s="8">
        <v>100</v>
      </c>
      <c r="H396" s="8">
        <f>INDEX(Aquifer!H:H,MATCH(B396,Aquifer!C:C,0))</f>
        <v>47.06</v>
      </c>
      <c r="I396" s="8">
        <f>INDEX(surface_water_body!E:E,MATCH(B396,surface_water_body!A:A,0))</f>
        <v>0.62766588129689826</v>
      </c>
      <c r="J396" s="8">
        <f>INDEX(Aquifer!J:J,MATCH(B396,Aquifer!C:C,0))*100</f>
        <v>54.079876458129625</v>
      </c>
      <c r="K396" s="7">
        <f>(INDEX(Tariff!D:D,MATCH(Adaptation!A396,Tariff!A:A,0)))*100</f>
        <v>300</v>
      </c>
      <c r="L396" s="1">
        <v>81.089999999999989</v>
      </c>
      <c r="M396" s="8">
        <v>14.7</v>
      </c>
      <c r="N396" s="1">
        <v>91.257176439999995</v>
      </c>
      <c r="P396">
        <f t="shared" si="157"/>
        <v>4</v>
      </c>
      <c r="Q396">
        <f t="shared" si="158"/>
        <v>1</v>
      </c>
      <c r="R396">
        <f t="shared" si="159"/>
        <v>3</v>
      </c>
      <c r="S396">
        <f t="shared" si="160"/>
        <v>4</v>
      </c>
      <c r="T396">
        <f t="shared" si="161"/>
        <v>4</v>
      </c>
      <c r="U396">
        <f t="shared" si="162"/>
        <v>1</v>
      </c>
      <c r="V396">
        <f t="shared" si="163"/>
        <v>3</v>
      </c>
      <c r="W396">
        <f t="shared" si="156"/>
        <v>1</v>
      </c>
      <c r="X396">
        <f t="shared" si="171"/>
        <v>1</v>
      </c>
      <c r="Y396">
        <f t="shared" si="164"/>
        <v>4</v>
      </c>
      <c r="Z396">
        <f t="shared" si="165"/>
        <v>3</v>
      </c>
      <c r="AA396">
        <f t="shared" si="166"/>
        <v>4</v>
      </c>
      <c r="AB396">
        <f t="shared" si="168"/>
        <v>2.7717000000000001</v>
      </c>
      <c r="AC396">
        <f t="shared" si="170"/>
        <v>3</v>
      </c>
      <c r="AD396" t="str">
        <f t="shared" si="167"/>
        <v>Highly Suitable</v>
      </c>
      <c r="AE396" s="15">
        <f t="shared" si="169"/>
        <v>0.68200000000000005</v>
      </c>
      <c r="AF396" t="str">
        <f t="shared" si="172"/>
        <v>High</v>
      </c>
    </row>
    <row r="397" spans="1:32" x14ac:dyDescent="0.25">
      <c r="A397" t="str">
        <f>INDEX(Aquifer!A:A,MATCH(B397,Aquifer!C:C,0))</f>
        <v>uttar pradesh</v>
      </c>
      <c r="B397" s="19" t="s">
        <v>625</v>
      </c>
      <c r="C397" s="12">
        <v>4.7929158685853999</v>
      </c>
      <c r="D397" s="7">
        <f>INDEX(Aquifer!L:L,MATCH(B397,Aquifer!C:C,0))*100</f>
        <v>149.07077896401739</v>
      </c>
      <c r="E397" s="7">
        <v>100</v>
      </c>
      <c r="F397" s="7">
        <v>67.539136752221822</v>
      </c>
      <c r="G397" s="8">
        <v>21</v>
      </c>
      <c r="H397" s="8">
        <f>INDEX(Aquifer!H:H,MATCH(B397,Aquifer!C:C,0))</f>
        <v>77.27</v>
      </c>
      <c r="I397" s="8">
        <f>INDEX(surface_water_body!E:E,MATCH(B397,surface_water_body!A:A,0))</f>
        <v>0.37834322509622137</v>
      </c>
      <c r="J397" s="8">
        <f>INDEX(Aquifer!J:J,MATCH(B397,Aquifer!C:C,0))*100</f>
        <v>71.32946283035109</v>
      </c>
      <c r="K397" s="7">
        <f>(INDEX(Tariff!D:D,MATCH(Adaptation!A397,Tariff!A:A,0)))*100</f>
        <v>150</v>
      </c>
      <c r="L397" s="1">
        <v>84.830000000000013</v>
      </c>
      <c r="M397" s="8">
        <v>13.28</v>
      </c>
      <c r="N397" s="1">
        <v>87.339045799999994</v>
      </c>
      <c r="P397">
        <f t="shared" si="157"/>
        <v>3</v>
      </c>
      <c r="Q397">
        <f t="shared" si="158"/>
        <v>2</v>
      </c>
      <c r="R397">
        <f t="shared" si="159"/>
        <v>4</v>
      </c>
      <c r="S397">
        <f t="shared" si="160"/>
        <v>4</v>
      </c>
      <c r="T397">
        <f t="shared" si="161"/>
        <v>1</v>
      </c>
      <c r="U397">
        <f t="shared" si="162"/>
        <v>3</v>
      </c>
      <c r="V397">
        <f t="shared" si="163"/>
        <v>3</v>
      </c>
      <c r="W397">
        <f t="shared" si="156"/>
        <v>1</v>
      </c>
      <c r="X397">
        <f t="shared" si="171"/>
        <v>2</v>
      </c>
      <c r="Y397">
        <f t="shared" si="164"/>
        <v>4</v>
      </c>
      <c r="Z397">
        <f t="shared" si="165"/>
        <v>3</v>
      </c>
      <c r="AA397">
        <f t="shared" si="166"/>
        <v>4</v>
      </c>
      <c r="AB397">
        <f t="shared" si="168"/>
        <v>2.855</v>
      </c>
      <c r="AC397">
        <f t="shared" si="170"/>
        <v>3</v>
      </c>
      <c r="AD397" t="str">
        <f t="shared" si="167"/>
        <v>Highly Suitable</v>
      </c>
      <c r="AE397" s="15">
        <f t="shared" si="169"/>
        <v>0.751</v>
      </c>
      <c r="AF397" t="str">
        <f t="shared" si="172"/>
        <v>High</v>
      </c>
    </row>
    <row r="398" spans="1:32" x14ac:dyDescent="0.25">
      <c r="A398" t="str">
        <f>INDEX(Aquifer!A:A,MATCH(B398,Aquifer!C:C,0))</f>
        <v>haryana</v>
      </c>
      <c r="B398" s="19" t="s">
        <v>172</v>
      </c>
      <c r="C398" s="13">
        <v>4.8600000000000003</v>
      </c>
      <c r="D398" s="7">
        <f>INDEX(Aquifer!L:L,MATCH(B398,Aquifer!C:C,0))*100</f>
        <v>168.42191169669655</v>
      </c>
      <c r="E398" s="7">
        <v>66.099999999999994</v>
      </c>
      <c r="F398" s="7">
        <v>77.12392829306313</v>
      </c>
      <c r="G398" s="8">
        <v>98</v>
      </c>
      <c r="H398" s="8">
        <f>INDEX(Aquifer!H:H,MATCH(B398,Aquifer!C:C,0))</f>
        <v>80.22</v>
      </c>
      <c r="I398" s="8">
        <f>INDEX(surface_water_body!E:E,MATCH(B398,surface_water_body!A:A,0))</f>
        <v>2.8496115964204521E-2</v>
      </c>
      <c r="J398" s="8">
        <f>INDEX(Aquifer!J:J,MATCH(B398,Aquifer!C:C,0))*100</f>
        <v>74.689468337284111</v>
      </c>
      <c r="K398" s="7">
        <f>(INDEX(Tariff!D:D,MATCH(Adaptation!A398,Tariff!A:A,0)))*100</f>
        <v>30</v>
      </c>
      <c r="L398" s="1">
        <v>87.47</v>
      </c>
      <c r="M398" s="8">
        <v>5.4</v>
      </c>
      <c r="N398" s="1">
        <v>76.92</v>
      </c>
      <c r="P398">
        <f t="shared" si="157"/>
        <v>3</v>
      </c>
      <c r="Q398">
        <f t="shared" si="158"/>
        <v>2</v>
      </c>
      <c r="R398">
        <f t="shared" si="159"/>
        <v>3</v>
      </c>
      <c r="S398">
        <f t="shared" si="160"/>
        <v>4</v>
      </c>
      <c r="T398">
        <f t="shared" si="161"/>
        <v>4</v>
      </c>
      <c r="U398">
        <f t="shared" si="162"/>
        <v>3</v>
      </c>
      <c r="V398">
        <f t="shared" si="163"/>
        <v>3</v>
      </c>
      <c r="W398">
        <f t="shared" si="156"/>
        <v>1</v>
      </c>
      <c r="X398">
        <f t="shared" si="171"/>
        <v>4</v>
      </c>
      <c r="Y398">
        <f t="shared" si="164"/>
        <v>4</v>
      </c>
      <c r="Z398">
        <f t="shared" si="165"/>
        <v>2</v>
      </c>
      <c r="AA398">
        <f t="shared" si="166"/>
        <v>3</v>
      </c>
      <c r="AB398">
        <f t="shared" si="168"/>
        <v>3.0140000000000002</v>
      </c>
      <c r="AC398">
        <f t="shared" si="170"/>
        <v>3</v>
      </c>
      <c r="AD398" t="str">
        <f t="shared" si="167"/>
        <v>Highly Suitable</v>
      </c>
      <c r="AE398" s="15">
        <f t="shared" si="169"/>
        <v>0.84499999999999997</v>
      </c>
      <c r="AF398" t="str">
        <f t="shared" si="172"/>
        <v>Very High</v>
      </c>
    </row>
    <row r="399" spans="1:32" x14ac:dyDescent="0.25">
      <c r="A399" t="str">
        <f>INDEX(Aquifer!A:A,MATCH(B399,Aquifer!C:C,0))</f>
        <v>uttar pradesh</v>
      </c>
      <c r="B399" s="19" t="s">
        <v>522</v>
      </c>
      <c r="C399" s="12">
        <v>5.0314411153881</v>
      </c>
      <c r="D399" s="7">
        <f>INDEX(Aquifer!L:L,MATCH(B399,Aquifer!C:C,0))*100</f>
        <v>168.19591759769952</v>
      </c>
      <c r="E399" s="7">
        <v>72.7</v>
      </c>
      <c r="F399" s="7">
        <v>72.592363947193462</v>
      </c>
      <c r="G399" s="8">
        <v>47</v>
      </c>
      <c r="H399" s="8">
        <f>INDEX(Aquifer!H:H,MATCH(B399,Aquifer!C:C,0))</f>
        <v>62.7</v>
      </c>
      <c r="I399" s="8">
        <f>INDEX(surface_water_body!E:E,MATCH(B399,surface_water_body!A:A,0))</f>
        <v>0.28985327506043368</v>
      </c>
      <c r="J399" s="8">
        <f>INDEX(Aquifer!J:J,MATCH(B399,Aquifer!C:C,0))*100</f>
        <v>46.878729215837069</v>
      </c>
      <c r="K399" s="7">
        <f>(INDEX(Tariff!D:D,MATCH(Adaptation!A399,Tariff!A:A,0)))*100</f>
        <v>0</v>
      </c>
      <c r="L399" s="1">
        <v>58.51</v>
      </c>
      <c r="M399" s="8">
        <v>7.9</v>
      </c>
      <c r="N399" s="1">
        <v>89.663346270000005</v>
      </c>
      <c r="P399">
        <f t="shared" si="157"/>
        <v>3</v>
      </c>
      <c r="Q399">
        <f t="shared" si="158"/>
        <v>2</v>
      </c>
      <c r="R399">
        <f t="shared" si="159"/>
        <v>3</v>
      </c>
      <c r="S399">
        <f t="shared" si="160"/>
        <v>4</v>
      </c>
      <c r="T399">
        <f t="shared" si="161"/>
        <v>2</v>
      </c>
      <c r="U399">
        <f t="shared" si="162"/>
        <v>2</v>
      </c>
      <c r="V399">
        <f t="shared" si="163"/>
        <v>2</v>
      </c>
      <c r="W399">
        <f t="shared" si="156"/>
        <v>1</v>
      </c>
      <c r="X399">
        <f t="shared" si="171"/>
        <v>4</v>
      </c>
      <c r="Y399">
        <f t="shared" si="164"/>
        <v>3</v>
      </c>
      <c r="Z399">
        <f t="shared" si="165"/>
        <v>2</v>
      </c>
      <c r="AA399">
        <f t="shared" si="166"/>
        <v>4</v>
      </c>
      <c r="AB399">
        <f t="shared" si="168"/>
        <v>2.6808000000000001</v>
      </c>
      <c r="AC399">
        <f t="shared" si="170"/>
        <v>3</v>
      </c>
      <c r="AD399" t="str">
        <f t="shared" si="167"/>
        <v>Highly Suitable</v>
      </c>
      <c r="AE399" s="15">
        <f t="shared" si="169"/>
        <v>0.57599999999999996</v>
      </c>
      <c r="AF399" t="str">
        <f t="shared" si="172"/>
        <v>Moderate</v>
      </c>
    </row>
    <row r="400" spans="1:32" x14ac:dyDescent="0.25">
      <c r="A400" t="str">
        <f>INDEX(Aquifer!A:A,MATCH(B400,Aquifer!C:C,0))</f>
        <v>punjab</v>
      </c>
      <c r="B400" s="19" t="s">
        <v>236</v>
      </c>
      <c r="C400" s="13">
        <v>4.8</v>
      </c>
      <c r="D400" s="7">
        <f>INDEX(Aquifer!L:L,MATCH(B400,Aquifer!C:C,0))*100</f>
        <v>200.10887400542822</v>
      </c>
      <c r="E400" s="7">
        <v>100</v>
      </c>
      <c r="F400" s="7">
        <v>76.702048735947045</v>
      </c>
      <c r="G400" s="8">
        <v>96</v>
      </c>
      <c r="H400" s="8">
        <f>INDEX(Aquifer!H:H,MATCH(B400,Aquifer!C:C,0))</f>
        <v>237.22</v>
      </c>
      <c r="I400" s="8">
        <f>INDEX(surface_water_body!E:E,MATCH(B400,surface_water_body!A:A,0))</f>
        <v>0.124784646079175</v>
      </c>
      <c r="J400" s="8">
        <f>INDEX(Aquifer!J:J,MATCH(B400,Aquifer!C:C,0))*100</f>
        <v>86.747236023454633</v>
      </c>
      <c r="K400" s="7">
        <f>(INDEX(Tariff!D:D,MATCH(Adaptation!A400,Tariff!A:A,0)))*100</f>
        <v>235</v>
      </c>
      <c r="L400" s="1">
        <v>75.570000000000007</v>
      </c>
      <c r="M400" s="8">
        <v>24.9</v>
      </c>
      <c r="N400" s="1">
        <v>0</v>
      </c>
      <c r="P400">
        <f t="shared" si="157"/>
        <v>3</v>
      </c>
      <c r="Q400">
        <f t="shared" si="158"/>
        <v>3</v>
      </c>
      <c r="R400">
        <f t="shared" si="159"/>
        <v>4</v>
      </c>
      <c r="S400">
        <f t="shared" si="160"/>
        <v>4</v>
      </c>
      <c r="T400">
        <f t="shared" si="161"/>
        <v>4</v>
      </c>
      <c r="U400">
        <f t="shared" si="162"/>
        <v>4</v>
      </c>
      <c r="V400">
        <f t="shared" si="163"/>
        <v>4</v>
      </c>
      <c r="W400">
        <f t="shared" si="156"/>
        <v>1</v>
      </c>
      <c r="X400">
        <f t="shared" si="171"/>
        <v>2</v>
      </c>
      <c r="Y400">
        <f t="shared" si="164"/>
        <v>4</v>
      </c>
      <c r="Z400">
        <f t="shared" si="165"/>
        <v>4</v>
      </c>
      <c r="AA400">
        <f t="shared" si="166"/>
        <v>1</v>
      </c>
      <c r="AB400">
        <f t="shared" si="168"/>
        <v>3.1957999999999998</v>
      </c>
      <c r="AC400">
        <f t="shared" si="170"/>
        <v>3</v>
      </c>
      <c r="AD400" t="str">
        <f t="shared" si="167"/>
        <v>Highly Suitable</v>
      </c>
      <c r="AE400" s="15">
        <f t="shared" si="169"/>
        <v>0.95299999999999996</v>
      </c>
      <c r="AF400" t="str">
        <f t="shared" si="172"/>
        <v>Very High</v>
      </c>
    </row>
    <row r="401" spans="1:32" x14ac:dyDescent="0.25">
      <c r="A401" t="str">
        <f>INDEX(Aquifer!A:A,MATCH(B401,Aquifer!C:C,0))</f>
        <v>nagaland</v>
      </c>
      <c r="B401" s="19" t="s">
        <v>134</v>
      </c>
      <c r="C401" s="12">
        <v>4.2111942323838001</v>
      </c>
      <c r="D401" s="7">
        <f>INDEX(Aquifer!L:L,MATCH(B401,Aquifer!C:C,0))*100</f>
        <v>142.28811021263851</v>
      </c>
      <c r="E401" s="7">
        <v>15.9</v>
      </c>
      <c r="F401" s="7">
        <v>28.191096488283087</v>
      </c>
      <c r="G401" s="8">
        <v>0</v>
      </c>
      <c r="H401" s="8">
        <f>INDEX(Aquifer!H:H,MATCH(B401,Aquifer!C:C,0))</f>
        <v>1.25</v>
      </c>
      <c r="I401" s="8">
        <f>INDEX(surface_water_body!E:E,MATCH(B401,surface_water_body!A:A,0))</f>
        <v>5.1078555674580653E-2</v>
      </c>
      <c r="J401" s="8">
        <f>INDEX(Aquifer!J:J,MATCH(B401,Aquifer!C:C,0))*100</f>
        <v>20.723041117145076</v>
      </c>
      <c r="K401" s="7">
        <f>(INDEX(Tariff!D:D,MATCH(Adaptation!A401,Tariff!A:A,0)))*100</f>
        <v>320</v>
      </c>
      <c r="L401" s="1">
        <v>1.38</v>
      </c>
      <c r="M401" s="8">
        <v>2.6</v>
      </c>
      <c r="N401" s="1">
        <v>25.919999999999998</v>
      </c>
      <c r="P401">
        <f t="shared" si="157"/>
        <v>2</v>
      </c>
      <c r="Q401">
        <f t="shared" si="158"/>
        <v>2</v>
      </c>
      <c r="R401">
        <f t="shared" si="159"/>
        <v>1</v>
      </c>
      <c r="S401">
        <f t="shared" si="160"/>
        <v>1</v>
      </c>
      <c r="T401">
        <f t="shared" si="161"/>
        <v>1</v>
      </c>
      <c r="U401">
        <f t="shared" si="162"/>
        <v>1</v>
      </c>
      <c r="V401">
        <f t="shared" si="163"/>
        <v>1</v>
      </c>
      <c r="W401">
        <f t="shared" si="156"/>
        <v>1</v>
      </c>
      <c r="X401">
        <f t="shared" si="171"/>
        <v>1</v>
      </c>
      <c r="Y401">
        <f t="shared" si="164"/>
        <v>1</v>
      </c>
      <c r="Z401">
        <f t="shared" si="165"/>
        <v>1</v>
      </c>
      <c r="AA401">
        <f t="shared" si="166"/>
        <v>1</v>
      </c>
      <c r="AB401">
        <f t="shared" si="168"/>
        <v>1.1738000000000002</v>
      </c>
      <c r="AC401">
        <f t="shared" si="170"/>
        <v>1</v>
      </c>
      <c r="AD401" t="str">
        <f t="shared" si="167"/>
        <v>Less Suitable</v>
      </c>
      <c r="AE401" s="15">
        <f t="shared" si="169"/>
        <v>1E-3</v>
      </c>
      <c r="AF401" t="str">
        <f t="shared" si="172"/>
        <v>Very Low</v>
      </c>
    </row>
    <row r="402" spans="1:32" x14ac:dyDescent="0.25">
      <c r="A402" t="str">
        <f>INDEX(Aquifer!A:A,MATCH(B402,Aquifer!C:C,0))</f>
        <v>nagaland</v>
      </c>
      <c r="B402" s="19" t="s">
        <v>104</v>
      </c>
      <c r="C402" s="12">
        <v>4.0808342825443997</v>
      </c>
      <c r="D402" s="7">
        <f>INDEX(Aquifer!L:L,MATCH(B402,Aquifer!C:C,0))*100</f>
        <v>122.49208276781675</v>
      </c>
      <c r="E402" s="7">
        <v>13.6</v>
      </c>
      <c r="F402" s="7">
        <v>23.27674443228744</v>
      </c>
      <c r="G402" s="8">
        <v>0</v>
      </c>
      <c r="H402" s="8">
        <f>INDEX(Aquifer!H:H,MATCH(B402,Aquifer!C:C,0))</f>
        <v>3.68</v>
      </c>
      <c r="I402" s="8">
        <f>INDEX(surface_water_body!E:E,MATCH(B402,surface_water_body!A:A,0))</f>
        <v>0.14089200114413228</v>
      </c>
      <c r="J402" s="8">
        <f>INDEX(Aquifer!J:J,MATCH(B402,Aquifer!C:C,0))*100</f>
        <v>23.527335675030674</v>
      </c>
      <c r="K402" s="7">
        <f>(INDEX(Tariff!D:D,MATCH(Adaptation!A402,Tariff!A:A,0)))*100</f>
        <v>195</v>
      </c>
      <c r="L402" s="1">
        <v>0.22</v>
      </c>
      <c r="M402" s="8">
        <v>2.5</v>
      </c>
      <c r="N402" s="1">
        <v>14.17</v>
      </c>
      <c r="P402">
        <f t="shared" si="157"/>
        <v>2</v>
      </c>
      <c r="Q402">
        <f t="shared" si="158"/>
        <v>1</v>
      </c>
      <c r="R402">
        <f t="shared" si="159"/>
        <v>1</v>
      </c>
      <c r="S402">
        <f t="shared" si="160"/>
        <v>1</v>
      </c>
      <c r="T402">
        <f t="shared" si="161"/>
        <v>1</v>
      </c>
      <c r="U402">
        <f t="shared" si="162"/>
        <v>1</v>
      </c>
      <c r="V402">
        <f t="shared" si="163"/>
        <v>1</v>
      </c>
      <c r="W402">
        <f t="shared" si="156"/>
        <v>1</v>
      </c>
      <c r="X402">
        <f t="shared" si="171"/>
        <v>2</v>
      </c>
      <c r="Y402">
        <f t="shared" si="164"/>
        <v>1</v>
      </c>
      <c r="Z402">
        <f t="shared" si="165"/>
        <v>1</v>
      </c>
      <c r="AA402">
        <f t="shared" si="166"/>
        <v>1</v>
      </c>
      <c r="AB402">
        <f t="shared" si="168"/>
        <v>1.1738</v>
      </c>
      <c r="AC402">
        <f t="shared" si="170"/>
        <v>1</v>
      </c>
      <c r="AD402" t="str">
        <f t="shared" si="167"/>
        <v>Less Suitable</v>
      </c>
      <c r="AE402" s="15">
        <f t="shared" si="169"/>
        <v>0</v>
      </c>
      <c r="AF402" t="str">
        <f t="shared" si="172"/>
        <v>Very Low</v>
      </c>
    </row>
    <row r="403" spans="1:32" x14ac:dyDescent="0.25">
      <c r="A403" t="str">
        <f>INDEX(Aquifer!A:A,MATCH(B403,Aquifer!C:C,0))</f>
        <v>uttar pradesh</v>
      </c>
      <c r="B403" s="19" t="s">
        <v>660</v>
      </c>
      <c r="C403" s="12">
        <v>4.8038084618561996</v>
      </c>
      <c r="D403" s="7">
        <f>INDEX(Aquifer!L:L,MATCH(B403,Aquifer!C:C,0))*100</f>
        <v>170.64241473238707</v>
      </c>
      <c r="E403" s="7">
        <v>93.9</v>
      </c>
      <c r="F403" s="7">
        <v>73.657366239954371</v>
      </c>
      <c r="G403" s="8">
        <v>56.000000000000007</v>
      </c>
      <c r="H403" s="8">
        <f>INDEX(Aquifer!H:H,MATCH(B403,Aquifer!C:C,0))</f>
        <v>88.64</v>
      </c>
      <c r="I403" s="8">
        <f>INDEX(surface_water_body!E:E,MATCH(B403,surface_water_body!A:A,0))</f>
        <v>0.11529562139067447</v>
      </c>
      <c r="J403" s="8">
        <f>INDEX(Aquifer!J:J,MATCH(B403,Aquifer!C:C,0))*100</f>
        <v>80.827527688460165</v>
      </c>
      <c r="K403" s="7">
        <f>(INDEX(Tariff!D:D,MATCH(Adaptation!A403,Tariff!A:A,0)))*100</f>
        <v>290</v>
      </c>
      <c r="L403" s="1">
        <v>81.39</v>
      </c>
      <c r="M403" s="8">
        <v>10.9</v>
      </c>
      <c r="N403" s="1">
        <v>92.817350309999995</v>
      </c>
      <c r="P403">
        <f t="shared" si="157"/>
        <v>3</v>
      </c>
      <c r="Q403">
        <f t="shared" si="158"/>
        <v>2</v>
      </c>
      <c r="R403">
        <f t="shared" si="159"/>
        <v>4</v>
      </c>
      <c r="S403">
        <f t="shared" si="160"/>
        <v>4</v>
      </c>
      <c r="T403">
        <f t="shared" si="161"/>
        <v>3</v>
      </c>
      <c r="U403">
        <f t="shared" si="162"/>
        <v>3</v>
      </c>
      <c r="V403">
        <f t="shared" si="163"/>
        <v>4</v>
      </c>
      <c r="W403">
        <f t="shared" si="156"/>
        <v>1</v>
      </c>
      <c r="X403">
        <f t="shared" si="171"/>
        <v>2</v>
      </c>
      <c r="Y403">
        <f t="shared" si="164"/>
        <v>4</v>
      </c>
      <c r="Z403">
        <f t="shared" si="165"/>
        <v>3</v>
      </c>
      <c r="AA403">
        <f t="shared" si="166"/>
        <v>4</v>
      </c>
      <c r="AB403">
        <f t="shared" si="168"/>
        <v>3.1049000000000002</v>
      </c>
      <c r="AC403">
        <f t="shared" si="170"/>
        <v>3</v>
      </c>
      <c r="AD403" t="str">
        <f t="shared" si="167"/>
        <v>Highly Suitable</v>
      </c>
      <c r="AE403" s="15">
        <f t="shared" si="169"/>
        <v>0.92100000000000004</v>
      </c>
      <c r="AF403" t="str">
        <f t="shared" si="172"/>
        <v>Very High</v>
      </c>
    </row>
    <row r="404" spans="1:32" x14ac:dyDescent="0.25">
      <c r="A404" t="str">
        <f>INDEX(Aquifer!A:A,MATCH(B404,Aquifer!C:C,0))</f>
        <v>gujarat</v>
      </c>
      <c r="B404" s="19" t="s">
        <v>173</v>
      </c>
      <c r="C404" s="13">
        <v>5.59</v>
      </c>
      <c r="D404" s="7">
        <f>INDEX(Aquifer!L:L,MATCH(B404,Aquifer!C:C,0))*100</f>
        <v>132.19704854454025</v>
      </c>
      <c r="E404" s="7">
        <v>52.6</v>
      </c>
      <c r="F404" s="7">
        <v>77.978407635898023</v>
      </c>
      <c r="G404" s="8">
        <v>100</v>
      </c>
      <c r="H404" s="8">
        <f>INDEX(Aquifer!H:H,MATCH(B404,Aquifer!C:C,0))</f>
        <v>45.9</v>
      </c>
      <c r="I404" s="8">
        <f>INDEX(surface_water_body!E:E,MATCH(B404,surface_water_body!A:A,0))</f>
        <v>0.90266958125409946</v>
      </c>
      <c r="J404" s="8">
        <f>INDEX(Aquifer!J:J,MATCH(B404,Aquifer!C:C,0))*100</f>
        <v>73.75621187022746</v>
      </c>
      <c r="K404" s="7">
        <f>(INDEX(Tariff!D:D,MATCH(Adaptation!A404,Tariff!A:A,0)))*100</f>
        <v>195</v>
      </c>
      <c r="L404" s="1">
        <v>98.68</v>
      </c>
      <c r="M404" s="8">
        <v>13.49602709677907</v>
      </c>
      <c r="N404" s="1">
        <v>60.33</v>
      </c>
      <c r="P404">
        <f t="shared" si="157"/>
        <v>4</v>
      </c>
      <c r="Q404">
        <f t="shared" si="158"/>
        <v>1</v>
      </c>
      <c r="R404">
        <f t="shared" si="159"/>
        <v>3</v>
      </c>
      <c r="S404">
        <f t="shared" si="160"/>
        <v>4</v>
      </c>
      <c r="T404">
        <f t="shared" si="161"/>
        <v>4</v>
      </c>
      <c r="U404">
        <f t="shared" si="162"/>
        <v>1</v>
      </c>
      <c r="V404">
        <f t="shared" si="163"/>
        <v>3</v>
      </c>
      <c r="W404">
        <f t="shared" si="156"/>
        <v>1</v>
      </c>
      <c r="X404">
        <f t="shared" si="171"/>
        <v>2</v>
      </c>
      <c r="Y404">
        <f t="shared" si="164"/>
        <v>4</v>
      </c>
      <c r="Z404">
        <f t="shared" si="165"/>
        <v>3</v>
      </c>
      <c r="AA404">
        <f t="shared" si="166"/>
        <v>3</v>
      </c>
      <c r="AB404">
        <f t="shared" si="168"/>
        <v>2.7717000000000001</v>
      </c>
      <c r="AC404">
        <f t="shared" si="170"/>
        <v>3</v>
      </c>
      <c r="AD404" t="str">
        <f t="shared" si="167"/>
        <v>Highly Suitable</v>
      </c>
      <c r="AE404" s="15">
        <f t="shared" si="169"/>
        <v>0.68200000000000005</v>
      </c>
      <c r="AF404" t="str">
        <f t="shared" si="172"/>
        <v>High</v>
      </c>
    </row>
    <row r="405" spans="1:32" x14ac:dyDescent="0.25">
      <c r="A405" t="str">
        <f>INDEX(Aquifer!A:A,MATCH(B405,Aquifer!C:C,0))</f>
        <v>madhya pradesh</v>
      </c>
      <c r="B405" s="19" t="s">
        <v>523</v>
      </c>
      <c r="C405" s="12">
        <v>5.1549098413031</v>
      </c>
      <c r="D405" s="7">
        <f>INDEX(Aquifer!L:L,MATCH(B405,Aquifer!C:C,0))*100</f>
        <v>189.41677740212825</v>
      </c>
      <c r="E405" s="7">
        <v>57.6</v>
      </c>
      <c r="F405" s="7">
        <v>59.311936083752329</v>
      </c>
      <c r="G405" s="8">
        <v>83</v>
      </c>
      <c r="H405" s="8">
        <f>INDEX(Aquifer!H:H,MATCH(B405,Aquifer!C:C,0))</f>
        <v>40.130000000000003</v>
      </c>
      <c r="I405" s="8">
        <f>INDEX(surface_water_body!E:E,MATCH(B405,surface_water_body!A:A,0))</f>
        <v>0.68417126513558923</v>
      </c>
      <c r="J405" s="8">
        <f>INDEX(Aquifer!J:J,MATCH(B405,Aquifer!C:C,0))*100</f>
        <v>55.951132780264942</v>
      </c>
      <c r="K405" s="7">
        <f>(INDEX(Tariff!D:D,MATCH(Adaptation!A405,Tariff!A:A,0)))*100</f>
        <v>0</v>
      </c>
      <c r="L405" s="1">
        <v>69.03</v>
      </c>
      <c r="M405" s="8">
        <v>18.3</v>
      </c>
      <c r="N405" s="1">
        <v>87.11999999999999</v>
      </c>
      <c r="P405">
        <f t="shared" si="157"/>
        <v>3</v>
      </c>
      <c r="Q405">
        <f t="shared" si="158"/>
        <v>3</v>
      </c>
      <c r="R405">
        <f t="shared" si="159"/>
        <v>3</v>
      </c>
      <c r="S405">
        <f t="shared" si="160"/>
        <v>3</v>
      </c>
      <c r="T405">
        <f t="shared" si="161"/>
        <v>4</v>
      </c>
      <c r="U405">
        <f t="shared" si="162"/>
        <v>1</v>
      </c>
      <c r="V405">
        <f t="shared" si="163"/>
        <v>3</v>
      </c>
      <c r="W405">
        <f t="shared" si="156"/>
        <v>1</v>
      </c>
      <c r="X405">
        <f t="shared" si="171"/>
        <v>4</v>
      </c>
      <c r="Y405">
        <f t="shared" si="164"/>
        <v>3</v>
      </c>
      <c r="Z405">
        <f t="shared" si="165"/>
        <v>3</v>
      </c>
      <c r="AA405">
        <f t="shared" si="166"/>
        <v>4</v>
      </c>
      <c r="AB405">
        <f t="shared" si="168"/>
        <v>2.9382999999999999</v>
      </c>
      <c r="AC405">
        <f t="shared" si="170"/>
        <v>3</v>
      </c>
      <c r="AD405" t="str">
        <f t="shared" si="167"/>
        <v>Highly Suitable</v>
      </c>
      <c r="AE405" s="15">
        <f t="shared" si="169"/>
        <v>0.80500000000000005</v>
      </c>
      <c r="AF405" t="str">
        <f t="shared" si="172"/>
        <v>Very High</v>
      </c>
    </row>
    <row r="406" spans="1:32" x14ac:dyDescent="0.25">
      <c r="A406" t="str">
        <f>INDEX(Aquifer!A:A,MATCH(B406,Aquifer!C:C,0))</f>
        <v>assam</v>
      </c>
      <c r="B406" s="19" t="s">
        <v>263</v>
      </c>
      <c r="C406" s="13">
        <v>4.4400000000000004</v>
      </c>
      <c r="D406" s="7">
        <f>INDEX(Aquifer!L:L,MATCH(B406,Aquifer!C:C,0))*100</f>
        <v>165.31924484276396</v>
      </c>
      <c r="E406" s="7">
        <v>4.5</v>
      </c>
      <c r="F406" s="7">
        <v>41.504282347531188</v>
      </c>
      <c r="G406" s="8">
        <v>3</v>
      </c>
      <c r="H406" s="8">
        <f>INDEX(Aquifer!H:H,MATCH(B406,Aquifer!C:C,0))</f>
        <v>30.52</v>
      </c>
      <c r="I406" s="8">
        <f>INDEX(surface_water_body!E:E,MATCH(B406,surface_water_body!A:A,0))</f>
        <v>0.47695103900828784</v>
      </c>
      <c r="J406" s="8">
        <f>INDEX(Aquifer!J:J,MATCH(B406,Aquifer!C:C,0))*100</f>
        <v>51.643558933278555</v>
      </c>
      <c r="K406" s="7">
        <f>(INDEX(Tariff!D:D,MATCH(Adaptation!A406,Tariff!A:A,0)))*100</f>
        <v>320</v>
      </c>
      <c r="L406" s="1">
        <v>46.02</v>
      </c>
      <c r="M406" s="8">
        <v>3.6</v>
      </c>
      <c r="N406" s="1">
        <v>88.19</v>
      </c>
      <c r="P406">
        <f t="shared" si="157"/>
        <v>2</v>
      </c>
      <c r="Q406">
        <f t="shared" si="158"/>
        <v>2</v>
      </c>
      <c r="R406">
        <f t="shared" si="159"/>
        <v>1</v>
      </c>
      <c r="S406">
        <f t="shared" si="160"/>
        <v>2</v>
      </c>
      <c r="T406">
        <f t="shared" si="161"/>
        <v>1</v>
      </c>
      <c r="U406">
        <f t="shared" si="162"/>
        <v>1</v>
      </c>
      <c r="V406">
        <f t="shared" si="163"/>
        <v>3</v>
      </c>
      <c r="W406">
        <f t="shared" si="156"/>
        <v>1</v>
      </c>
      <c r="X406">
        <f t="shared" si="171"/>
        <v>1</v>
      </c>
      <c r="Y406">
        <f t="shared" si="164"/>
        <v>2</v>
      </c>
      <c r="Z406">
        <f t="shared" si="165"/>
        <v>1</v>
      </c>
      <c r="AA406">
        <f t="shared" si="166"/>
        <v>4</v>
      </c>
      <c r="AB406">
        <f t="shared" si="168"/>
        <v>1.7568999999999999</v>
      </c>
      <c r="AC406">
        <f t="shared" si="170"/>
        <v>2</v>
      </c>
      <c r="AD406" t="str">
        <f t="shared" si="167"/>
        <v>Moderatly Suitable</v>
      </c>
      <c r="AE406" s="15">
        <f t="shared" si="169"/>
        <v>7.1999999999999995E-2</v>
      </c>
      <c r="AF406" t="str">
        <f t="shared" si="172"/>
        <v>Very Low</v>
      </c>
    </row>
    <row r="407" spans="1:32" x14ac:dyDescent="0.25">
      <c r="A407" t="str">
        <f>INDEX(Aquifer!A:A,MATCH(B407,Aquifer!C:C,0))</f>
        <v>punjab</v>
      </c>
      <c r="B407" s="19" t="s">
        <v>222</v>
      </c>
      <c r="C407" s="13">
        <v>4.9000000000000004</v>
      </c>
      <c r="D407" s="7">
        <f>INDEX(Aquifer!L:L,MATCH(B407,Aquifer!C:C,0))*100</f>
        <v>199.11934300192206</v>
      </c>
      <c r="E407" s="7">
        <v>99.9</v>
      </c>
      <c r="F407" s="7">
        <v>83.99622205897785</v>
      </c>
      <c r="G407" s="8">
        <v>89</v>
      </c>
      <c r="H407" s="8">
        <f>INDEX(Aquifer!H:H,MATCH(B407,Aquifer!C:C,0))</f>
        <v>24.13</v>
      </c>
      <c r="I407" s="8">
        <f>INDEX(surface_water_body!E:E,MATCH(B407,surface_water_body!A:A,0))</f>
        <v>0.33134527503337624</v>
      </c>
      <c r="J407" s="8">
        <f>INDEX(Aquifer!J:J,MATCH(B407,Aquifer!C:C,0))*100</f>
        <v>86.734133283825827</v>
      </c>
      <c r="K407" s="7">
        <f>(INDEX(Tariff!D:D,MATCH(Adaptation!A407,Tariff!A:A,0)))*100</f>
        <v>135</v>
      </c>
      <c r="L407" s="1">
        <v>36.11</v>
      </c>
      <c r="M407" s="8">
        <v>3.1579999999999999</v>
      </c>
      <c r="N407" s="1">
        <v>0</v>
      </c>
      <c r="P407">
        <f t="shared" si="157"/>
        <v>3</v>
      </c>
      <c r="Q407">
        <f t="shared" si="158"/>
        <v>3</v>
      </c>
      <c r="R407">
        <f t="shared" si="159"/>
        <v>4</v>
      </c>
      <c r="S407">
        <f t="shared" si="160"/>
        <v>4</v>
      </c>
      <c r="T407">
        <f t="shared" si="161"/>
        <v>4</v>
      </c>
      <c r="U407">
        <f t="shared" si="162"/>
        <v>1</v>
      </c>
      <c r="V407">
        <f t="shared" si="163"/>
        <v>4</v>
      </c>
      <c r="W407">
        <f t="shared" si="156"/>
        <v>1</v>
      </c>
      <c r="X407">
        <f t="shared" si="171"/>
        <v>3</v>
      </c>
      <c r="Y407">
        <f t="shared" si="164"/>
        <v>2</v>
      </c>
      <c r="Z407">
        <f t="shared" si="165"/>
        <v>1</v>
      </c>
      <c r="AA407">
        <f t="shared" si="166"/>
        <v>1</v>
      </c>
      <c r="AB407">
        <f t="shared" si="168"/>
        <v>2.5898999999999992</v>
      </c>
      <c r="AC407">
        <f t="shared" si="170"/>
        <v>3</v>
      </c>
      <c r="AD407" t="str">
        <f t="shared" si="167"/>
        <v>Highly Suitable</v>
      </c>
      <c r="AE407" s="15">
        <f t="shared" si="169"/>
        <v>0.496</v>
      </c>
      <c r="AF407" t="str">
        <f t="shared" si="172"/>
        <v>Moderate</v>
      </c>
    </row>
    <row r="408" spans="1:32" x14ac:dyDescent="0.25">
      <c r="A408" t="str">
        <f>INDEX(Aquifer!A:A,MATCH(B408,Aquifer!C:C,0))</f>
        <v>maharashtra</v>
      </c>
      <c r="B408" s="19" t="s">
        <v>524</v>
      </c>
      <c r="C408" s="13">
        <v>5.3</v>
      </c>
      <c r="D408" s="7" t="e">
        <f>INDEX(Aquifer!L:L,MATCH(B408,Aquifer!C:C,0))*100</f>
        <v>#N/A</v>
      </c>
      <c r="E408" s="7">
        <v>0</v>
      </c>
      <c r="F408" s="7"/>
      <c r="G408" s="8">
        <v>100</v>
      </c>
      <c r="H408" s="8">
        <f>INDEX(Aquifer!H:H,MATCH(B408,Aquifer!C:C,0))</f>
        <v>0</v>
      </c>
      <c r="I408" s="8">
        <f>INDEX(surface_water_body!E:E,MATCH(B408,surface_water_body!A:A,0))</f>
        <v>0</v>
      </c>
      <c r="J408" s="8" t="e">
        <f>INDEX(Aquifer!J:J,MATCH(B408,Aquifer!C:C,0))*100</f>
        <v>#N/A</v>
      </c>
      <c r="K408" s="7">
        <f>(INDEX(Tariff!D:D,MATCH(Adaptation!A408,Tariff!A:A,0)))*100</f>
        <v>155</v>
      </c>
      <c r="L408" s="1">
        <v>0</v>
      </c>
      <c r="M408" s="8">
        <v>4.0999999999999996</v>
      </c>
      <c r="N408" s="1">
        <v>0</v>
      </c>
      <c r="P408">
        <f t="shared" si="157"/>
        <v>4</v>
      </c>
      <c r="Q408" t="e">
        <f t="shared" si="158"/>
        <v>#N/A</v>
      </c>
      <c r="R408">
        <f t="shared" si="159"/>
        <v>1</v>
      </c>
      <c r="S408">
        <f t="shared" si="160"/>
        <v>1</v>
      </c>
      <c r="T408">
        <f t="shared" si="161"/>
        <v>4</v>
      </c>
      <c r="U408">
        <f t="shared" si="162"/>
        <v>1</v>
      </c>
      <c r="V408" t="e">
        <f t="shared" si="163"/>
        <v>#N/A</v>
      </c>
      <c r="W408">
        <f t="shared" si="156"/>
        <v>1</v>
      </c>
      <c r="X408">
        <f t="shared" si="171"/>
        <v>2</v>
      </c>
      <c r="Y408">
        <f t="shared" si="164"/>
        <v>1</v>
      </c>
      <c r="Z408">
        <f t="shared" si="165"/>
        <v>1</v>
      </c>
      <c r="AA408">
        <f t="shared" si="166"/>
        <v>1</v>
      </c>
      <c r="AC408">
        <f t="shared" si="170"/>
        <v>1</v>
      </c>
      <c r="AD408" t="str">
        <f t="shared" si="167"/>
        <v>Less Suitable</v>
      </c>
      <c r="AF408" t="s">
        <v>95</v>
      </c>
    </row>
    <row r="409" spans="1:32" x14ac:dyDescent="0.25">
      <c r="A409" t="str">
        <f>INDEX(Aquifer!A:A,MATCH(B409,Aquifer!C:C,0))</f>
        <v>maharashtra</v>
      </c>
      <c r="B409" s="19" t="s">
        <v>495</v>
      </c>
      <c r="C409" s="13">
        <v>5.25</v>
      </c>
      <c r="D409" s="7" t="e">
        <f>INDEX(Aquifer!L:L,MATCH(B409,Aquifer!C:C,0))*100</f>
        <v>#DIV/0!</v>
      </c>
      <c r="E409" s="7">
        <v>0</v>
      </c>
      <c r="F409" s="7">
        <v>56.330749354005171</v>
      </c>
      <c r="G409" s="8">
        <v>100</v>
      </c>
      <c r="H409" s="8">
        <f>INDEX(Aquifer!H:H,MATCH(B409,Aquifer!C:C,0))</f>
        <v>0</v>
      </c>
      <c r="I409" s="8">
        <f>INDEX(surface_water_body!E:E,MATCH(B409,surface_water_body!A:A,0))</f>
        <v>0</v>
      </c>
      <c r="J409" s="8">
        <f>INDEX(Aquifer!J:J,MATCH(B409,Aquifer!C:C,0))*100</f>
        <v>0</v>
      </c>
      <c r="K409" s="7">
        <f>(INDEX(Tariff!D:D,MATCH(Adaptation!A409,Tariff!A:A,0)))*100</f>
        <v>0</v>
      </c>
      <c r="L409" s="1">
        <v>0</v>
      </c>
      <c r="M409" s="8">
        <v>8.6999999999999993</v>
      </c>
      <c r="N409" s="1">
        <v>0</v>
      </c>
      <c r="P409">
        <f t="shared" si="157"/>
        <v>4</v>
      </c>
      <c r="Q409" t="e">
        <f t="shared" si="158"/>
        <v>#DIV/0!</v>
      </c>
      <c r="R409">
        <f t="shared" si="159"/>
        <v>1</v>
      </c>
      <c r="S409">
        <f t="shared" si="160"/>
        <v>3</v>
      </c>
      <c r="T409">
        <f t="shared" si="161"/>
        <v>4</v>
      </c>
      <c r="U409">
        <f t="shared" si="162"/>
        <v>1</v>
      </c>
      <c r="V409">
        <f t="shared" si="163"/>
        <v>1</v>
      </c>
      <c r="W409">
        <f t="shared" si="156"/>
        <v>1</v>
      </c>
      <c r="X409">
        <f t="shared" si="171"/>
        <v>4</v>
      </c>
      <c r="Y409">
        <f t="shared" si="164"/>
        <v>1</v>
      </c>
      <c r="Z409">
        <f t="shared" si="165"/>
        <v>2</v>
      </c>
      <c r="AA409">
        <f t="shared" si="166"/>
        <v>1</v>
      </c>
      <c r="AD409" t="str">
        <f t="shared" si="167"/>
        <v>Very Highly Suitable</v>
      </c>
      <c r="AF409" t="s">
        <v>95</v>
      </c>
    </row>
    <row r="410" spans="1:32" x14ac:dyDescent="0.25">
      <c r="A410" t="str">
        <f>INDEX(Aquifer!A:A,MATCH(B410,Aquifer!C:C,0))</f>
        <v>chhattisgarh</v>
      </c>
      <c r="B410" s="19" t="s">
        <v>371</v>
      </c>
      <c r="C410" s="13">
        <v>5.18</v>
      </c>
      <c r="D410" s="7">
        <f>INDEX(Aquifer!L:L,MATCH(B410,Aquifer!C:C,0))*100</f>
        <v>171.20935472592362</v>
      </c>
      <c r="E410" s="7">
        <v>46.2</v>
      </c>
      <c r="F410" s="7">
        <v>49.738744017970504</v>
      </c>
      <c r="G410" s="8">
        <v>100</v>
      </c>
      <c r="H410" s="8">
        <f>INDEX(Aquifer!H:H,MATCH(B410,Aquifer!C:C,0))</f>
        <v>55.88</v>
      </c>
      <c r="I410" s="8">
        <f>INDEX(surface_water_body!E:E,MATCH(B410,surface_water_body!A:A,0))</f>
        <v>5.5963056929697652</v>
      </c>
      <c r="J410" s="8">
        <f>INDEX(Aquifer!J:J,MATCH(B410,Aquifer!C:C,0))*100</f>
        <v>46.795692200293779</v>
      </c>
      <c r="K410" s="7">
        <f>(INDEX(Tariff!D:D,MATCH(Adaptation!A410,Tariff!A:A,0)))*100</f>
        <v>60</v>
      </c>
      <c r="L410" s="1">
        <v>25.679999999999996</v>
      </c>
      <c r="M410" s="8">
        <v>8.2356881787316638</v>
      </c>
      <c r="N410" s="1">
        <v>89.990000000000009</v>
      </c>
      <c r="P410">
        <f t="shared" si="157"/>
        <v>3</v>
      </c>
      <c r="Q410">
        <f t="shared" si="158"/>
        <v>2</v>
      </c>
      <c r="R410">
        <f t="shared" si="159"/>
        <v>2</v>
      </c>
      <c r="S410">
        <f t="shared" si="160"/>
        <v>3</v>
      </c>
      <c r="T410">
        <f t="shared" si="161"/>
        <v>4</v>
      </c>
      <c r="U410">
        <f t="shared" si="162"/>
        <v>2</v>
      </c>
      <c r="V410">
        <f t="shared" si="163"/>
        <v>2</v>
      </c>
      <c r="W410">
        <f t="shared" si="156"/>
        <v>4</v>
      </c>
      <c r="X410">
        <f t="shared" si="171"/>
        <v>4</v>
      </c>
      <c r="Y410">
        <f t="shared" si="164"/>
        <v>2</v>
      </c>
      <c r="Z410">
        <f t="shared" si="165"/>
        <v>2</v>
      </c>
      <c r="AA410">
        <f t="shared" si="166"/>
        <v>4</v>
      </c>
      <c r="AB410">
        <f t="shared" ref="AB410:AB444" si="173">0.0833*P410+Q410*0.0833+R410*0.0833+S410*0.0833+T410*0.0833+W410*0.0833+U410*0.0833+V410*0.0833+X410*0.0833+Y410*0.0833+Z410*0.0909+AA410*0.0833</f>
        <v>2.8473999999999999</v>
      </c>
      <c r="AC410">
        <f t="shared" ref="AC410:AC452" si="174">IF(AB410&lt;=1.5,1,IF(AB410&lt;2.5,2,IF(AB410&lt;3.5,3,4)))</f>
        <v>3</v>
      </c>
      <c r="AD410" t="str">
        <f t="shared" si="167"/>
        <v>Highly Suitable</v>
      </c>
      <c r="AE410" s="15">
        <f t="shared" ref="AE410:AE444" si="175">_xlfn.PERCENTRANK.INC(AB:AB,AB410)</f>
        <v>0.70199999999999996</v>
      </c>
      <c r="AF410" t="str">
        <f t="shared" si="172"/>
        <v>High</v>
      </c>
    </row>
    <row r="411" spans="1:32" x14ac:dyDescent="0.25">
      <c r="A411" t="str">
        <f>INDEX(Aquifer!A:A,MATCH(B411,Aquifer!C:C,0))</f>
        <v>bihar</v>
      </c>
      <c r="B411" s="19" t="s">
        <v>386</v>
      </c>
      <c r="C411" s="12">
        <v>4.8507215723354999</v>
      </c>
      <c r="D411" s="7">
        <f>INDEX(Aquifer!L:L,MATCH(B411,Aquifer!C:C,0))*100</f>
        <v>115.28851295513101</v>
      </c>
      <c r="E411" s="7">
        <v>79.099999999999994</v>
      </c>
      <c r="F411" s="7">
        <v>52.516309412861141</v>
      </c>
      <c r="G411" s="8">
        <v>65</v>
      </c>
      <c r="H411" s="8">
        <f>INDEX(Aquifer!H:H,MATCH(B411,Aquifer!C:C,0))</f>
        <v>31.9</v>
      </c>
      <c r="I411" s="8">
        <f>INDEX(surface_water_body!E:E,MATCH(B411,surface_water_body!A:A,0))</f>
        <v>6.1299265144947296E-2</v>
      </c>
      <c r="J411" s="8">
        <f>INDEX(Aquifer!J:J,MATCH(B411,Aquifer!C:C,0))*100</f>
        <v>29.430658187462893</v>
      </c>
      <c r="K411" s="7">
        <f>(INDEX(Tariff!D:D,MATCH(Adaptation!A411,Tariff!A:A,0)))*100</f>
        <v>235</v>
      </c>
      <c r="L411" s="1">
        <v>64.14</v>
      </c>
      <c r="M411" s="8">
        <v>4.8</v>
      </c>
      <c r="N411" s="1">
        <v>96.7</v>
      </c>
      <c r="P411">
        <f t="shared" si="157"/>
        <v>3</v>
      </c>
      <c r="Q411">
        <f t="shared" si="158"/>
        <v>1</v>
      </c>
      <c r="R411">
        <f t="shared" si="159"/>
        <v>4</v>
      </c>
      <c r="S411">
        <f t="shared" si="160"/>
        <v>3</v>
      </c>
      <c r="T411">
        <f t="shared" si="161"/>
        <v>3</v>
      </c>
      <c r="U411">
        <f t="shared" si="162"/>
        <v>1</v>
      </c>
      <c r="V411">
        <f t="shared" si="163"/>
        <v>2</v>
      </c>
      <c r="W411">
        <f t="shared" ref="W411:W474" si="176">IF(I411&lt;1,1,IF(I411&lt;3,2,IF(I411&lt;5,3,4)))</f>
        <v>1</v>
      </c>
      <c r="X411">
        <f t="shared" si="171"/>
        <v>2</v>
      </c>
      <c r="Y411">
        <f t="shared" si="164"/>
        <v>3</v>
      </c>
      <c r="Z411">
        <f t="shared" si="165"/>
        <v>1</v>
      </c>
      <c r="AA411">
        <f t="shared" si="166"/>
        <v>4</v>
      </c>
      <c r="AB411">
        <f t="shared" si="173"/>
        <v>2.3400000000000003</v>
      </c>
      <c r="AC411">
        <f t="shared" si="174"/>
        <v>2</v>
      </c>
      <c r="AD411" t="str">
        <f t="shared" si="167"/>
        <v>Moderatly Suitable</v>
      </c>
      <c r="AE411" s="15">
        <f t="shared" si="175"/>
        <v>0.34</v>
      </c>
      <c r="AF411" t="str">
        <f t="shared" si="172"/>
        <v>Low</v>
      </c>
    </row>
    <row r="412" spans="1:32" x14ac:dyDescent="0.25">
      <c r="A412" t="str">
        <f>INDEX(Aquifer!A:A,MATCH(B412,Aquifer!C:C,0))</f>
        <v>west bengal</v>
      </c>
      <c r="B412" s="19" t="s">
        <v>415</v>
      </c>
      <c r="C412" s="12">
        <v>4.7014679286316001</v>
      </c>
      <c r="D412" s="7">
        <f>INDEX(Aquifer!L:L,MATCH(B412,Aquifer!C:C,0))*100</f>
        <v>235.29537429156667</v>
      </c>
      <c r="E412" s="7">
        <v>25.6</v>
      </c>
      <c r="F412" s="7">
        <v>45.373312152501981</v>
      </c>
      <c r="G412" s="8">
        <v>39</v>
      </c>
      <c r="H412" s="8">
        <f>INDEX(Aquifer!H:H,MATCH(B412,Aquifer!C:C,0))</f>
        <v>58.69</v>
      </c>
      <c r="I412" s="8">
        <f>INDEX(surface_water_body!E:E,MATCH(B412,surface_water_body!A:A,0))</f>
        <v>1.2192429217571763</v>
      </c>
      <c r="J412" s="8">
        <f>INDEX(Aquifer!J:J,MATCH(B412,Aquifer!C:C,0))*100</f>
        <v>74.72032811329224</v>
      </c>
      <c r="K412" s="7">
        <f>(INDEX(Tariff!D:D,MATCH(Adaptation!A412,Tariff!A:A,0)))*100</f>
        <v>0</v>
      </c>
      <c r="L412" s="1">
        <v>87.24</v>
      </c>
      <c r="M412" s="8">
        <v>8.76</v>
      </c>
      <c r="N412" s="1">
        <v>96.808536649999994</v>
      </c>
      <c r="P412">
        <f t="shared" si="157"/>
        <v>3</v>
      </c>
      <c r="Q412">
        <f t="shared" si="158"/>
        <v>4</v>
      </c>
      <c r="R412">
        <f t="shared" si="159"/>
        <v>2</v>
      </c>
      <c r="S412">
        <f t="shared" si="160"/>
        <v>2</v>
      </c>
      <c r="T412">
        <f t="shared" si="161"/>
        <v>2</v>
      </c>
      <c r="U412">
        <f t="shared" si="162"/>
        <v>2</v>
      </c>
      <c r="V412">
        <f t="shared" si="163"/>
        <v>3</v>
      </c>
      <c r="W412">
        <f t="shared" si="176"/>
        <v>2</v>
      </c>
      <c r="X412">
        <f t="shared" si="171"/>
        <v>4</v>
      </c>
      <c r="Y412">
        <f t="shared" si="164"/>
        <v>4</v>
      </c>
      <c r="Z412">
        <f t="shared" si="165"/>
        <v>2</v>
      </c>
      <c r="AA412">
        <f t="shared" si="166"/>
        <v>4</v>
      </c>
      <c r="AB412">
        <f t="shared" si="173"/>
        <v>2.8474000000000004</v>
      </c>
      <c r="AC412">
        <f t="shared" si="174"/>
        <v>3</v>
      </c>
      <c r="AD412" t="str">
        <f t="shared" si="167"/>
        <v>Highly Suitable</v>
      </c>
      <c r="AE412" s="15">
        <f t="shared" si="175"/>
        <v>0.72199999999999998</v>
      </c>
      <c r="AF412" t="str">
        <f t="shared" si="172"/>
        <v>High</v>
      </c>
    </row>
    <row r="413" spans="1:32" x14ac:dyDescent="0.25">
      <c r="A413" t="str">
        <f>INDEX(Aquifer!A:A,MATCH(B413,Aquifer!C:C,0))</f>
        <v>uttar pradesh</v>
      </c>
      <c r="B413" s="19" t="s">
        <v>577</v>
      </c>
      <c r="C413" s="12">
        <v>4.7767430416316001</v>
      </c>
      <c r="D413" s="7">
        <f>INDEX(Aquifer!L:L,MATCH(B413,Aquifer!C:C,0))*100</f>
        <v>145.02713742166517</v>
      </c>
      <c r="E413" s="7">
        <v>100</v>
      </c>
      <c r="F413" s="7">
        <v>73.90674222634928</v>
      </c>
      <c r="G413" s="8">
        <v>19</v>
      </c>
      <c r="H413" s="8">
        <f>INDEX(Aquifer!H:H,MATCH(B413,Aquifer!C:C,0))</f>
        <v>76.27</v>
      </c>
      <c r="I413" s="8">
        <f>INDEX(surface_water_body!E:E,MATCH(B413,surface_water_body!A:A,0))</f>
        <v>0.33015405294065431</v>
      </c>
      <c r="J413" s="8">
        <f>INDEX(Aquifer!J:J,MATCH(B413,Aquifer!C:C,0))*100</f>
        <v>72.992869662883109</v>
      </c>
      <c r="K413" s="7">
        <f>(INDEX(Tariff!D:D,MATCH(Adaptation!A413,Tariff!A:A,0)))*100</f>
        <v>0</v>
      </c>
      <c r="L413" s="1">
        <v>82.1</v>
      </c>
      <c r="M413" s="8">
        <v>13.27</v>
      </c>
      <c r="N413" s="1">
        <v>87.039088739999997</v>
      </c>
      <c r="P413">
        <f t="shared" si="157"/>
        <v>3</v>
      </c>
      <c r="Q413">
        <f t="shared" si="158"/>
        <v>2</v>
      </c>
      <c r="R413">
        <f t="shared" si="159"/>
        <v>4</v>
      </c>
      <c r="S413">
        <f t="shared" si="160"/>
        <v>4</v>
      </c>
      <c r="T413">
        <f t="shared" si="161"/>
        <v>1</v>
      </c>
      <c r="U413">
        <f t="shared" si="162"/>
        <v>3</v>
      </c>
      <c r="V413">
        <f t="shared" si="163"/>
        <v>3</v>
      </c>
      <c r="W413">
        <f t="shared" si="176"/>
        <v>1</v>
      </c>
      <c r="X413">
        <f t="shared" si="171"/>
        <v>4</v>
      </c>
      <c r="Y413">
        <f t="shared" si="164"/>
        <v>4</v>
      </c>
      <c r="Z413">
        <f t="shared" si="165"/>
        <v>3</v>
      </c>
      <c r="AA413">
        <f t="shared" si="166"/>
        <v>4</v>
      </c>
      <c r="AB413">
        <f t="shared" si="173"/>
        <v>3.0216000000000003</v>
      </c>
      <c r="AC413">
        <f t="shared" si="174"/>
        <v>3</v>
      </c>
      <c r="AD413" t="str">
        <f t="shared" si="167"/>
        <v>Highly Suitable</v>
      </c>
      <c r="AE413" s="15">
        <f t="shared" si="175"/>
        <v>0.86599999999999999</v>
      </c>
      <c r="AF413" t="str">
        <f t="shared" si="172"/>
        <v>Very High</v>
      </c>
    </row>
    <row r="414" spans="1:32" x14ac:dyDescent="0.25">
      <c r="A414" t="str">
        <f>INDEX(Aquifer!A:A,MATCH(B414,Aquifer!C:C,0))</f>
        <v>bihar</v>
      </c>
      <c r="B414" s="19" t="s">
        <v>387</v>
      </c>
      <c r="C414" s="12">
        <v>4.651988944807</v>
      </c>
      <c r="D414" s="7">
        <f>INDEX(Aquifer!L:L,MATCH(B414,Aquifer!C:C,0))*100</f>
        <v>153.91912900981825</v>
      </c>
      <c r="E414" s="7">
        <v>54</v>
      </c>
      <c r="F414" s="7">
        <v>62.148148148148138</v>
      </c>
      <c r="G414" s="8">
        <v>47</v>
      </c>
      <c r="H414" s="8">
        <f>INDEX(Aquifer!H:H,MATCH(B414,Aquifer!C:C,0))</f>
        <v>67.38</v>
      </c>
      <c r="I414" s="8">
        <f>INDEX(surface_water_body!E:E,MATCH(B414,surface_water_body!A:A,0))</f>
        <v>0.25495396642557977</v>
      </c>
      <c r="J414" s="8">
        <f>INDEX(Aquifer!J:J,MATCH(B414,Aquifer!C:C,0))*100</f>
        <v>67.922093159685559</v>
      </c>
      <c r="K414" s="7">
        <f>(INDEX(Tariff!D:D,MATCH(Adaptation!A414,Tariff!A:A,0)))*100</f>
        <v>0</v>
      </c>
      <c r="L414" s="1">
        <v>95.43</v>
      </c>
      <c r="M414" s="8">
        <v>4.8</v>
      </c>
      <c r="N414" s="1">
        <v>97.12</v>
      </c>
      <c r="P414">
        <f t="shared" si="157"/>
        <v>3</v>
      </c>
      <c r="Q414">
        <f t="shared" si="158"/>
        <v>2</v>
      </c>
      <c r="R414">
        <f t="shared" si="159"/>
        <v>3</v>
      </c>
      <c r="S414">
        <f t="shared" si="160"/>
        <v>3</v>
      </c>
      <c r="T414">
        <f t="shared" si="161"/>
        <v>2</v>
      </c>
      <c r="U414">
        <f t="shared" si="162"/>
        <v>2</v>
      </c>
      <c r="V414">
        <f t="shared" si="163"/>
        <v>3</v>
      </c>
      <c r="W414">
        <f t="shared" si="176"/>
        <v>1</v>
      </c>
      <c r="X414">
        <f t="shared" si="171"/>
        <v>4</v>
      </c>
      <c r="Y414">
        <f t="shared" si="164"/>
        <v>4</v>
      </c>
      <c r="Z414">
        <f t="shared" si="165"/>
        <v>1</v>
      </c>
      <c r="AA414">
        <f t="shared" si="166"/>
        <v>4</v>
      </c>
      <c r="AB414">
        <f t="shared" si="173"/>
        <v>2.6732</v>
      </c>
      <c r="AC414">
        <f t="shared" si="174"/>
        <v>3</v>
      </c>
      <c r="AD414" t="str">
        <f t="shared" si="167"/>
        <v>Highly Suitable</v>
      </c>
      <c r="AE414" s="15">
        <f t="shared" si="175"/>
        <v>0.56200000000000006</v>
      </c>
      <c r="AF414" t="str">
        <f t="shared" si="172"/>
        <v>Moderate</v>
      </c>
    </row>
    <row r="415" spans="1:32" x14ac:dyDescent="0.25">
      <c r="A415" t="str">
        <f>INDEX(Aquifer!A:A,MATCH(B415,Aquifer!C:C,0))</f>
        <v>karnataka</v>
      </c>
      <c r="B415" s="19" t="s">
        <v>349</v>
      </c>
      <c r="C415" s="12">
        <v>5.3288851610045</v>
      </c>
      <c r="D415" s="7">
        <f>INDEX(Aquifer!L:L,MATCH(B415,Aquifer!C:C,0))*100</f>
        <v>139.73812745802849</v>
      </c>
      <c r="E415" s="7">
        <v>24.9</v>
      </c>
      <c r="F415" s="7">
        <v>56.131011063643335</v>
      </c>
      <c r="G415" s="8">
        <v>99</v>
      </c>
      <c r="H415" s="8">
        <f>INDEX(Aquifer!H:H,MATCH(B415,Aquifer!C:C,0))</f>
        <v>55.3</v>
      </c>
      <c r="I415" s="8">
        <f>INDEX(surface_water_body!E:E,MATCH(B415,surface_water_body!A:A,0))</f>
        <v>4.7934273901465985E-2</v>
      </c>
      <c r="J415" s="8">
        <f>INDEX(Aquifer!J:J,MATCH(B415,Aquifer!C:C,0))*100</f>
        <v>55.937621048460784</v>
      </c>
      <c r="K415" s="7">
        <f>(INDEX(Tariff!D:D,MATCH(Adaptation!A415,Tariff!A:A,0)))*100</f>
        <v>150</v>
      </c>
      <c r="L415" s="1">
        <v>30.03</v>
      </c>
      <c r="M415" s="8">
        <v>8.3000000000000007</v>
      </c>
      <c r="N415" s="1">
        <v>93.98</v>
      </c>
      <c r="P415">
        <f t="shared" si="157"/>
        <v>4</v>
      </c>
      <c r="Q415">
        <f t="shared" si="158"/>
        <v>1</v>
      </c>
      <c r="R415">
        <f t="shared" si="159"/>
        <v>1</v>
      </c>
      <c r="S415">
        <f t="shared" si="160"/>
        <v>3</v>
      </c>
      <c r="T415">
        <f t="shared" si="161"/>
        <v>4</v>
      </c>
      <c r="U415">
        <f t="shared" si="162"/>
        <v>2</v>
      </c>
      <c r="V415">
        <f t="shared" si="163"/>
        <v>3</v>
      </c>
      <c r="W415">
        <f t="shared" si="176"/>
        <v>1</v>
      </c>
      <c r="X415">
        <f t="shared" si="171"/>
        <v>2</v>
      </c>
      <c r="Y415">
        <f t="shared" si="164"/>
        <v>2</v>
      </c>
      <c r="Z415">
        <f t="shared" si="165"/>
        <v>2</v>
      </c>
      <c r="AA415">
        <f t="shared" si="166"/>
        <v>4</v>
      </c>
      <c r="AB415">
        <f t="shared" si="173"/>
        <v>2.4309000000000003</v>
      </c>
      <c r="AC415">
        <f t="shared" si="174"/>
        <v>2</v>
      </c>
      <c r="AD415" t="str">
        <f t="shared" si="167"/>
        <v>Moderatly Suitable</v>
      </c>
      <c r="AE415" s="15">
        <f t="shared" si="175"/>
        <v>0.38600000000000001</v>
      </c>
      <c r="AF415" t="str">
        <f t="shared" si="172"/>
        <v>Low</v>
      </c>
    </row>
    <row r="416" spans="1:32" x14ac:dyDescent="0.25">
      <c r="A416" t="str">
        <f>INDEX(Aquifer!A:A,MATCH(B416,Aquifer!C:C,0))</f>
        <v>odisha</v>
      </c>
      <c r="B416" s="19" t="s">
        <v>72</v>
      </c>
      <c r="C416" s="13">
        <v>5.21</v>
      </c>
      <c r="D416" s="7">
        <f>INDEX(Aquifer!L:L,MATCH(B416,Aquifer!C:C,0))*100</f>
        <v>104.29037837616548</v>
      </c>
      <c r="E416" s="7">
        <v>2.9</v>
      </c>
      <c r="F416" s="7">
        <v>38.271169710216455</v>
      </c>
      <c r="G416" s="8">
        <v>80</v>
      </c>
      <c r="H416" s="8">
        <f>INDEX(Aquifer!H:H,MATCH(B416,Aquifer!C:C,0))</f>
        <v>37.22</v>
      </c>
      <c r="I416" s="8">
        <f>INDEX(surface_water_body!E:E,MATCH(B416,surface_water_body!A:A,0))</f>
        <v>0</v>
      </c>
      <c r="J416" s="8">
        <f>INDEX(Aquifer!J:J,MATCH(B416,Aquifer!C:C,0))*100</f>
        <v>48.630286982749183</v>
      </c>
      <c r="K416" s="7">
        <f>(INDEX(Tariff!D:D,MATCH(Adaptation!A416,Tariff!A:A,0)))*100</f>
        <v>155</v>
      </c>
      <c r="L416" s="1">
        <v>27.950000000000003</v>
      </c>
      <c r="M416" s="8">
        <v>4.1399999999999997</v>
      </c>
      <c r="N416" s="1">
        <v>87.72</v>
      </c>
      <c r="P416">
        <f t="shared" si="157"/>
        <v>3</v>
      </c>
      <c r="Q416">
        <f t="shared" si="158"/>
        <v>1</v>
      </c>
      <c r="R416">
        <f t="shared" si="159"/>
        <v>1</v>
      </c>
      <c r="S416">
        <f t="shared" si="160"/>
        <v>2</v>
      </c>
      <c r="T416">
        <f t="shared" si="161"/>
        <v>4</v>
      </c>
      <c r="U416">
        <f t="shared" si="162"/>
        <v>1</v>
      </c>
      <c r="V416">
        <f t="shared" si="163"/>
        <v>2</v>
      </c>
      <c r="W416">
        <f t="shared" si="176"/>
        <v>1</v>
      </c>
      <c r="X416">
        <f t="shared" si="171"/>
        <v>2</v>
      </c>
      <c r="Y416">
        <f t="shared" si="164"/>
        <v>2</v>
      </c>
      <c r="Z416">
        <f t="shared" si="165"/>
        <v>1</v>
      </c>
      <c r="AA416">
        <f t="shared" si="166"/>
        <v>4</v>
      </c>
      <c r="AB416">
        <f t="shared" si="173"/>
        <v>2.0068000000000001</v>
      </c>
      <c r="AC416">
        <f t="shared" si="174"/>
        <v>2</v>
      </c>
      <c r="AD416" t="str">
        <f t="shared" si="167"/>
        <v>Moderatly Suitable</v>
      </c>
      <c r="AE416" s="15">
        <f t="shared" si="175"/>
        <v>0.187</v>
      </c>
      <c r="AF416" t="str">
        <f t="shared" si="172"/>
        <v>Very Low</v>
      </c>
    </row>
    <row r="417" spans="1:32" x14ac:dyDescent="0.25">
      <c r="A417" t="str">
        <f>INDEX(Aquifer!A:A,MATCH(B417,Aquifer!C:C,0))</f>
        <v>west bengal</v>
      </c>
      <c r="B417" s="19" t="s">
        <v>282</v>
      </c>
      <c r="C417" s="12">
        <v>4.7119932880558002</v>
      </c>
      <c r="D417" s="7">
        <f>INDEX(Aquifer!L:L,MATCH(B417,Aquifer!C:C,0))*100</f>
        <v>227.93945735192375</v>
      </c>
      <c r="E417" s="7">
        <v>24.2</v>
      </c>
      <c r="F417" s="7">
        <v>43.51759676758212</v>
      </c>
      <c r="G417" s="8">
        <v>12</v>
      </c>
      <c r="H417" s="8">
        <f>INDEX(Aquifer!H:H,MATCH(B417,Aquifer!C:C,0))</f>
        <v>85.71</v>
      </c>
      <c r="I417" s="8">
        <f>INDEX(surface_water_body!E:E,MATCH(B417,surface_water_body!A:A,0))</f>
        <v>1.6212065892242462</v>
      </c>
      <c r="J417" s="8">
        <f>INDEX(Aquifer!J:J,MATCH(B417,Aquifer!C:C,0))*100</f>
        <v>75.107959708694366</v>
      </c>
      <c r="K417" s="7">
        <f>(INDEX(Tariff!D:D,MATCH(Adaptation!A417,Tariff!A:A,0)))*100</f>
        <v>0</v>
      </c>
      <c r="L417" s="1">
        <v>97.41</v>
      </c>
      <c r="M417" s="8">
        <v>4.97</v>
      </c>
      <c r="N417" s="1">
        <v>97.322718000000009</v>
      </c>
      <c r="P417">
        <f t="shared" si="157"/>
        <v>3</v>
      </c>
      <c r="Q417">
        <f t="shared" si="158"/>
        <v>4</v>
      </c>
      <c r="R417">
        <f t="shared" si="159"/>
        <v>1</v>
      </c>
      <c r="S417">
        <f t="shared" si="160"/>
        <v>2</v>
      </c>
      <c r="T417">
        <f t="shared" si="161"/>
        <v>1</v>
      </c>
      <c r="U417">
        <f t="shared" si="162"/>
        <v>3</v>
      </c>
      <c r="V417">
        <f t="shared" si="163"/>
        <v>4</v>
      </c>
      <c r="W417">
        <f t="shared" si="176"/>
        <v>2</v>
      </c>
      <c r="X417">
        <f t="shared" si="171"/>
        <v>4</v>
      </c>
      <c r="Y417">
        <f t="shared" si="164"/>
        <v>4</v>
      </c>
      <c r="Z417">
        <f t="shared" si="165"/>
        <v>1</v>
      </c>
      <c r="AA417">
        <f t="shared" si="166"/>
        <v>4</v>
      </c>
      <c r="AB417">
        <f t="shared" si="173"/>
        <v>2.7565</v>
      </c>
      <c r="AC417">
        <f t="shared" si="174"/>
        <v>3</v>
      </c>
      <c r="AD417" t="str">
        <f t="shared" si="167"/>
        <v>Highly Suitable</v>
      </c>
      <c r="AE417" s="15">
        <f t="shared" si="175"/>
        <v>0.624</v>
      </c>
      <c r="AF417" t="str">
        <f t="shared" si="172"/>
        <v>High</v>
      </c>
    </row>
    <row r="418" spans="1:32" x14ac:dyDescent="0.25">
      <c r="A418" t="str">
        <f>INDEX(Aquifer!A:A,MATCH(B418,Aquifer!C:C,0))</f>
        <v>assam</v>
      </c>
      <c r="B418" s="19" t="s">
        <v>316</v>
      </c>
      <c r="C418" s="12">
        <v>4.3976025701363</v>
      </c>
      <c r="D418" s="7">
        <f>INDEX(Aquifer!L:L,MATCH(B418,Aquifer!C:C,0))*100</f>
        <v>145.19346506437992</v>
      </c>
      <c r="E418" s="7">
        <v>22.5</v>
      </c>
      <c r="F418" s="7">
        <v>40.119350688456379</v>
      </c>
      <c r="G418" s="8">
        <v>4</v>
      </c>
      <c r="H418" s="8">
        <f>INDEX(Aquifer!H:H,MATCH(B418,Aquifer!C:C,0))</f>
        <v>28.55</v>
      </c>
      <c r="I418" s="8">
        <f>INDEX(surface_water_body!E:E,MATCH(B418,surface_water_body!A:A,0))</f>
        <v>0.22467255653093066</v>
      </c>
      <c r="J418" s="8">
        <f>INDEX(Aquifer!J:J,MATCH(B418,Aquifer!C:C,0))*100</f>
        <v>55.565517615372109</v>
      </c>
      <c r="K418" s="7">
        <f>(INDEX(Tariff!D:D,MATCH(Adaptation!A418,Tariff!A:A,0)))*100</f>
        <v>0</v>
      </c>
      <c r="L418" s="1">
        <v>64</v>
      </c>
      <c r="M418" s="8">
        <v>4.4000000000000004</v>
      </c>
      <c r="N418" s="1">
        <v>85.87</v>
      </c>
      <c r="P418">
        <f t="shared" si="157"/>
        <v>2</v>
      </c>
      <c r="Q418">
        <f t="shared" si="158"/>
        <v>2</v>
      </c>
      <c r="R418">
        <f t="shared" si="159"/>
        <v>1</v>
      </c>
      <c r="S418">
        <f t="shared" si="160"/>
        <v>2</v>
      </c>
      <c r="T418">
        <f t="shared" si="161"/>
        <v>1</v>
      </c>
      <c r="U418">
        <f t="shared" si="162"/>
        <v>1</v>
      </c>
      <c r="V418">
        <f t="shared" si="163"/>
        <v>3</v>
      </c>
      <c r="W418">
        <f t="shared" si="176"/>
        <v>1</v>
      </c>
      <c r="X418">
        <f t="shared" si="171"/>
        <v>4</v>
      </c>
      <c r="Y418">
        <f t="shared" si="164"/>
        <v>3</v>
      </c>
      <c r="Z418">
        <f t="shared" si="165"/>
        <v>1</v>
      </c>
      <c r="AA418">
        <f t="shared" si="166"/>
        <v>4</v>
      </c>
      <c r="AB418">
        <f t="shared" si="173"/>
        <v>2.0901000000000001</v>
      </c>
      <c r="AC418">
        <f t="shared" si="174"/>
        <v>2</v>
      </c>
      <c r="AD418" t="str">
        <f t="shared" si="167"/>
        <v>Moderatly Suitable</v>
      </c>
      <c r="AE418" s="15">
        <f t="shared" si="175"/>
        <v>0.22500000000000001</v>
      </c>
      <c r="AF418" t="str">
        <f t="shared" si="172"/>
        <v>Low</v>
      </c>
    </row>
    <row r="419" spans="1:32" x14ac:dyDescent="0.25">
      <c r="A419" t="str">
        <f>INDEX(Aquifer!A:A,MATCH(B419,Aquifer!C:C,0))</f>
        <v>tamil nadu</v>
      </c>
      <c r="B419" s="19" t="s">
        <v>554</v>
      </c>
      <c r="C419" s="13">
        <v>5.46</v>
      </c>
      <c r="D419" s="7">
        <f>INDEX(Aquifer!L:L,MATCH(B419,Aquifer!C:C,0))*100</f>
        <v>162.64792800502786</v>
      </c>
      <c r="E419" s="7">
        <v>61</v>
      </c>
      <c r="F419" s="7">
        <v>57.365154109589042</v>
      </c>
      <c r="G419" s="8">
        <v>83</v>
      </c>
      <c r="H419" s="8">
        <f>INDEX(Aquifer!H:H,MATCH(B419,Aquifer!C:C,0))</f>
        <v>0</v>
      </c>
      <c r="I419" s="8">
        <f>INDEX(surface_water_body!E:E,MATCH(B419,surface_water_body!A:A,0))</f>
        <v>4.5899250351899594</v>
      </c>
      <c r="J419" s="8">
        <f>INDEX(Aquifer!J:J,MATCH(B419,Aquifer!C:C,0))*100</f>
        <v>48.489544496676935</v>
      </c>
      <c r="K419" s="7">
        <f>(INDEX(Tariff!D:D,MATCH(Adaptation!A419,Tariff!A:A,0)))*100</f>
        <v>0</v>
      </c>
      <c r="L419" s="1">
        <v>14.41</v>
      </c>
      <c r="M419" s="8">
        <v>6.13</v>
      </c>
      <c r="N419" s="1">
        <v>90.532073249999996</v>
      </c>
      <c r="P419">
        <f t="shared" si="157"/>
        <v>4</v>
      </c>
      <c r="Q419">
        <f t="shared" si="158"/>
        <v>2</v>
      </c>
      <c r="R419">
        <f t="shared" si="159"/>
        <v>3</v>
      </c>
      <c r="S419">
        <f t="shared" si="160"/>
        <v>3</v>
      </c>
      <c r="T419">
        <f t="shared" si="161"/>
        <v>4</v>
      </c>
      <c r="U419">
        <f t="shared" si="162"/>
        <v>1</v>
      </c>
      <c r="V419">
        <f t="shared" si="163"/>
        <v>2</v>
      </c>
      <c r="W419">
        <f t="shared" si="176"/>
        <v>3</v>
      </c>
      <c r="X419">
        <f t="shared" si="171"/>
        <v>4</v>
      </c>
      <c r="Y419">
        <f t="shared" si="164"/>
        <v>1</v>
      </c>
      <c r="Z419">
        <f t="shared" si="165"/>
        <v>2</v>
      </c>
      <c r="AA419">
        <f t="shared" si="166"/>
        <v>4</v>
      </c>
      <c r="AB419">
        <f t="shared" si="173"/>
        <v>2.7641</v>
      </c>
      <c r="AC419">
        <f t="shared" si="174"/>
        <v>3</v>
      </c>
      <c r="AD419" t="str">
        <f t="shared" si="167"/>
        <v>Highly Suitable</v>
      </c>
      <c r="AE419" s="15">
        <f t="shared" si="175"/>
        <v>0.63900000000000001</v>
      </c>
      <c r="AF419" t="str">
        <f t="shared" si="172"/>
        <v>High</v>
      </c>
    </row>
    <row r="420" spans="1:32" x14ac:dyDescent="0.25">
      <c r="A420" t="str">
        <f>INDEX(Aquifer!A:A,MATCH(B420,Aquifer!C:C,0))</f>
        <v>rajasthan</v>
      </c>
      <c r="B420" s="19" t="s">
        <v>174</v>
      </c>
      <c r="C420" s="12">
        <v>5.4042343310229999</v>
      </c>
      <c r="D420" s="7">
        <f>INDEX(Aquifer!L:L,MATCH(B420,Aquifer!C:C,0))*100</f>
        <v>125.45175788373919</v>
      </c>
      <c r="E420" s="7">
        <v>24.7</v>
      </c>
      <c r="F420" s="7">
        <v>72.059629794010917</v>
      </c>
      <c r="G420" s="8">
        <v>85</v>
      </c>
      <c r="H420" s="8">
        <f>INDEX(Aquifer!H:H,MATCH(B420,Aquifer!C:C,0))</f>
        <v>181.68</v>
      </c>
      <c r="I420" s="8">
        <f>INDEX(surface_water_body!E:E,MATCH(B420,surface_water_body!A:A,0))</f>
        <v>4.6844308734904153E-2</v>
      </c>
      <c r="J420" s="8">
        <f>INDEX(Aquifer!J:J,MATCH(B420,Aquifer!C:C,0))*100</f>
        <v>72.903659785625194</v>
      </c>
      <c r="K420" s="7">
        <f>(INDEX(Tariff!D:D,MATCH(Adaptation!A420,Tariff!A:A,0)))*100</f>
        <v>0</v>
      </c>
      <c r="L420" s="1">
        <v>99.9</v>
      </c>
      <c r="M420" s="8">
        <v>33.6</v>
      </c>
      <c r="N420" s="1">
        <v>38.958427130000004</v>
      </c>
      <c r="P420">
        <f t="shared" si="157"/>
        <v>4</v>
      </c>
      <c r="Q420">
        <f t="shared" si="158"/>
        <v>1</v>
      </c>
      <c r="R420">
        <f t="shared" si="159"/>
        <v>1</v>
      </c>
      <c r="S420">
        <f t="shared" si="160"/>
        <v>4</v>
      </c>
      <c r="T420">
        <f t="shared" si="161"/>
        <v>4</v>
      </c>
      <c r="U420">
        <f t="shared" si="162"/>
        <v>4</v>
      </c>
      <c r="V420">
        <f t="shared" si="163"/>
        <v>3</v>
      </c>
      <c r="W420">
        <f t="shared" si="176"/>
        <v>1</v>
      </c>
      <c r="X420">
        <f t="shared" si="171"/>
        <v>4</v>
      </c>
      <c r="Y420">
        <f t="shared" si="164"/>
        <v>4</v>
      </c>
      <c r="Z420">
        <f t="shared" si="165"/>
        <v>4</v>
      </c>
      <c r="AA420">
        <f t="shared" si="166"/>
        <v>2</v>
      </c>
      <c r="AB420">
        <f t="shared" si="173"/>
        <v>3.0291999999999999</v>
      </c>
      <c r="AC420">
        <f t="shared" si="174"/>
        <v>3</v>
      </c>
      <c r="AD420" t="str">
        <f t="shared" si="167"/>
        <v>Highly Suitable</v>
      </c>
      <c r="AE420" s="15">
        <f t="shared" si="175"/>
        <v>0.88600000000000001</v>
      </c>
      <c r="AF420" t="str">
        <f t="shared" si="172"/>
        <v>Very High</v>
      </c>
    </row>
    <row r="421" spans="1:32" x14ac:dyDescent="0.25">
      <c r="A421" t="str">
        <f>INDEX(Aquifer!A:A,MATCH(B421,Aquifer!C:C,0))</f>
        <v>maharashtra</v>
      </c>
      <c r="B421" s="19" t="s">
        <v>73</v>
      </c>
      <c r="C421" s="12">
        <v>5.2542308822784003</v>
      </c>
      <c r="D421" s="7">
        <f>INDEX(Aquifer!L:L,MATCH(B421,Aquifer!C:C,0))*100</f>
        <v>124.57555178268251</v>
      </c>
      <c r="E421" s="7">
        <v>37.200000000000003</v>
      </c>
      <c r="F421" s="7">
        <v>69.354779003479678</v>
      </c>
      <c r="G421" s="8">
        <v>95</v>
      </c>
      <c r="H421" s="8">
        <f>INDEX(Aquifer!H:H,MATCH(B421,Aquifer!C:C,0))</f>
        <v>48.94</v>
      </c>
      <c r="I421" s="8">
        <f>INDEX(surface_water_body!E:E,MATCH(B421,surface_water_body!A:A,0))</f>
        <v>0.51982971112522813</v>
      </c>
      <c r="J421" s="8">
        <f>INDEX(Aquifer!J:J,MATCH(B421,Aquifer!C:C,0))*100</f>
        <v>47.769667477696679</v>
      </c>
      <c r="K421" s="7">
        <f>(INDEX(Tariff!D:D,MATCH(Adaptation!A421,Tariff!A:A,0)))*100</f>
        <v>405</v>
      </c>
      <c r="L421" s="1">
        <v>71.66</v>
      </c>
      <c r="M421" s="8">
        <v>7.9</v>
      </c>
      <c r="N421" s="1">
        <v>69.12</v>
      </c>
      <c r="P421">
        <f t="shared" si="157"/>
        <v>4</v>
      </c>
      <c r="Q421">
        <f t="shared" si="158"/>
        <v>1</v>
      </c>
      <c r="R421">
        <f t="shared" si="159"/>
        <v>2</v>
      </c>
      <c r="S421">
        <f t="shared" si="160"/>
        <v>4</v>
      </c>
      <c r="T421">
        <f t="shared" si="161"/>
        <v>4</v>
      </c>
      <c r="U421">
        <f t="shared" si="162"/>
        <v>1</v>
      </c>
      <c r="V421">
        <f t="shared" si="163"/>
        <v>2</v>
      </c>
      <c r="W421">
        <f t="shared" si="176"/>
        <v>1</v>
      </c>
      <c r="X421">
        <f t="shared" si="171"/>
        <v>1</v>
      </c>
      <c r="Y421">
        <f t="shared" si="164"/>
        <v>3</v>
      </c>
      <c r="Z421">
        <f t="shared" si="165"/>
        <v>2</v>
      </c>
      <c r="AA421">
        <f t="shared" si="166"/>
        <v>3</v>
      </c>
      <c r="AB421">
        <f t="shared" si="173"/>
        <v>2.3475999999999999</v>
      </c>
      <c r="AC421">
        <f t="shared" si="174"/>
        <v>2</v>
      </c>
      <c r="AD421" t="str">
        <f t="shared" si="167"/>
        <v>Moderatly Suitable</v>
      </c>
      <c r="AE421" s="15">
        <f t="shared" si="175"/>
        <v>0.34799999999999998</v>
      </c>
      <c r="AF421" t="str">
        <f t="shared" si="172"/>
        <v>Low</v>
      </c>
    </row>
    <row r="422" spans="1:32" x14ac:dyDescent="0.25">
      <c r="A422" t="str">
        <f>INDEX(Aquifer!A:A,MATCH(B422,Aquifer!C:C,0))</f>
        <v>uttarakhand</v>
      </c>
      <c r="B422" s="19" t="s">
        <v>578</v>
      </c>
      <c r="C422" s="12">
        <v>4.7950286145170002</v>
      </c>
      <c r="D422" s="7">
        <f>INDEX(Aquifer!L:L,MATCH(B422,Aquifer!C:C,0))*100</f>
        <v>166.45951521402785</v>
      </c>
      <c r="E422" s="7">
        <v>54.6</v>
      </c>
      <c r="F422" s="7">
        <v>58.907691548670385</v>
      </c>
      <c r="G422" s="8">
        <v>18</v>
      </c>
      <c r="H422" s="8">
        <f>INDEX(Aquifer!H:H,MATCH(B422,Aquifer!C:C,0))</f>
        <v>55.26</v>
      </c>
      <c r="I422" s="8">
        <f>INDEX(surface_water_body!E:E,MATCH(B422,surface_water_body!A:A,0))</f>
        <v>0</v>
      </c>
      <c r="J422" s="8">
        <f>INDEX(Aquifer!J:J,MATCH(B422,Aquifer!C:C,0))*100</f>
        <v>9.5028756123081592</v>
      </c>
      <c r="K422" s="7">
        <f>(INDEX(Tariff!D:D,MATCH(Adaptation!A422,Tariff!A:A,0)))*100</f>
        <v>0</v>
      </c>
      <c r="L422" s="23">
        <v>28.65</v>
      </c>
      <c r="M422" s="8">
        <v>23.5</v>
      </c>
      <c r="N422" s="1">
        <v>87.478160779999996</v>
      </c>
      <c r="P422">
        <f t="shared" si="157"/>
        <v>3</v>
      </c>
      <c r="Q422">
        <f t="shared" si="158"/>
        <v>2</v>
      </c>
      <c r="R422">
        <f t="shared" si="159"/>
        <v>3</v>
      </c>
      <c r="S422">
        <f t="shared" si="160"/>
        <v>3</v>
      </c>
      <c r="T422">
        <f t="shared" si="161"/>
        <v>1</v>
      </c>
      <c r="U422">
        <f t="shared" si="162"/>
        <v>2</v>
      </c>
      <c r="V422">
        <f t="shared" si="163"/>
        <v>1</v>
      </c>
      <c r="W422">
        <f t="shared" si="176"/>
        <v>1</v>
      </c>
      <c r="X422">
        <f t="shared" si="171"/>
        <v>4</v>
      </c>
      <c r="Y422">
        <f t="shared" si="164"/>
        <v>2</v>
      </c>
      <c r="Z422">
        <f t="shared" si="165"/>
        <v>4</v>
      </c>
      <c r="AA422">
        <f t="shared" si="166"/>
        <v>4</v>
      </c>
      <c r="AB422">
        <f t="shared" si="173"/>
        <v>2.5294000000000003</v>
      </c>
      <c r="AC422">
        <f t="shared" si="174"/>
        <v>3</v>
      </c>
      <c r="AD422" t="str">
        <f t="shared" si="167"/>
        <v>Highly Suitable</v>
      </c>
      <c r="AE422" s="15">
        <f t="shared" si="175"/>
        <v>0.495</v>
      </c>
      <c r="AF422" t="str">
        <f t="shared" si="172"/>
        <v>Moderate</v>
      </c>
    </row>
    <row r="423" spans="1:32" x14ac:dyDescent="0.25">
      <c r="A423" t="str">
        <f>INDEX(Aquifer!A:A,MATCH(B423,Aquifer!C:C,0))</f>
        <v>bihar</v>
      </c>
      <c r="B423" s="19" t="s">
        <v>350</v>
      </c>
      <c r="C423" s="12">
        <v>4.8601409285577004</v>
      </c>
      <c r="D423" s="7">
        <f>INDEX(Aquifer!L:L,MATCH(B423,Aquifer!C:C,0))*100</f>
        <v>145.83834039592688</v>
      </c>
      <c r="E423" s="7">
        <v>88.7</v>
      </c>
      <c r="F423" s="7">
        <v>61.184132057918475</v>
      </c>
      <c r="G423" s="8">
        <v>5</v>
      </c>
      <c r="H423" s="8">
        <f>INDEX(Aquifer!H:H,MATCH(B423,Aquifer!C:C,0))</f>
        <v>75.650000000000006</v>
      </c>
      <c r="I423" s="8">
        <f>INDEX(surface_water_body!E:E,MATCH(B423,surface_water_body!A:A,0))</f>
        <v>24.001128228281939</v>
      </c>
      <c r="J423" s="8">
        <f>INDEX(Aquifer!J:J,MATCH(B423,Aquifer!C:C,0))*100</f>
        <v>67.936510664627122</v>
      </c>
      <c r="K423" s="7">
        <f>(INDEX(Tariff!D:D,MATCH(Adaptation!A423,Tariff!A:A,0)))*100</f>
        <v>155</v>
      </c>
      <c r="L423" s="1">
        <v>88.39</v>
      </c>
      <c r="M423" s="8">
        <v>5.7</v>
      </c>
      <c r="N423" s="1">
        <v>96.28</v>
      </c>
      <c r="P423">
        <f t="shared" si="157"/>
        <v>3</v>
      </c>
      <c r="Q423">
        <f t="shared" si="158"/>
        <v>2</v>
      </c>
      <c r="R423">
        <f t="shared" si="159"/>
        <v>4</v>
      </c>
      <c r="S423">
        <f t="shared" si="160"/>
        <v>3</v>
      </c>
      <c r="T423">
        <f t="shared" si="161"/>
        <v>1</v>
      </c>
      <c r="U423">
        <f t="shared" si="162"/>
        <v>3</v>
      </c>
      <c r="V423">
        <f t="shared" si="163"/>
        <v>3</v>
      </c>
      <c r="W423">
        <f t="shared" si="176"/>
        <v>4</v>
      </c>
      <c r="X423">
        <f t="shared" si="171"/>
        <v>2</v>
      </c>
      <c r="Y423">
        <f t="shared" si="164"/>
        <v>4</v>
      </c>
      <c r="Z423">
        <f t="shared" si="165"/>
        <v>2</v>
      </c>
      <c r="AA423">
        <f t="shared" si="166"/>
        <v>4</v>
      </c>
      <c r="AB423">
        <f t="shared" si="173"/>
        <v>2.9307000000000003</v>
      </c>
      <c r="AC423">
        <f t="shared" si="174"/>
        <v>3</v>
      </c>
      <c r="AD423" t="str">
        <f t="shared" si="167"/>
        <v>Highly Suitable</v>
      </c>
      <c r="AE423" s="15">
        <f t="shared" si="175"/>
        <v>0.78200000000000003</v>
      </c>
      <c r="AF423" t="str">
        <f t="shared" si="172"/>
        <v>High</v>
      </c>
    </row>
    <row r="424" spans="1:32" x14ac:dyDescent="0.25">
      <c r="A424" t="str">
        <f>INDEX(Aquifer!A:A,MATCH(B424,Aquifer!C:C,0))</f>
        <v>assam</v>
      </c>
      <c r="B424" s="19" t="s">
        <v>368</v>
      </c>
      <c r="C424" s="12">
        <v>4.4044339306155997</v>
      </c>
      <c r="D424" s="7">
        <f>INDEX(Aquifer!L:L,MATCH(B424,Aquifer!C:C,0))*100</f>
        <v>169.80445322055377</v>
      </c>
      <c r="E424" s="7">
        <v>42.2</v>
      </c>
      <c r="F424" s="7">
        <v>36.151322719475125</v>
      </c>
      <c r="G424" s="8">
        <v>2</v>
      </c>
      <c r="H424" s="8">
        <f>INDEX(Aquifer!H:H,MATCH(B424,Aquifer!C:C,0))</f>
        <v>25.19</v>
      </c>
      <c r="I424" s="8">
        <f>INDEX(surface_water_body!E:E,MATCH(B424,surface_water_body!A:A,0))</f>
        <v>2.0502865497506453</v>
      </c>
      <c r="J424" s="8">
        <f>INDEX(Aquifer!J:J,MATCH(B424,Aquifer!C:C,0))*100</f>
        <v>67.245035475048553</v>
      </c>
      <c r="K424" s="7">
        <f>(INDEX(Tariff!D:D,MATCH(Adaptation!A424,Tariff!A:A,0)))*100</f>
        <v>0</v>
      </c>
      <c r="L424" s="1">
        <v>70.38</v>
      </c>
      <c r="M424" s="8">
        <v>2.2000000000000002</v>
      </c>
      <c r="N424" s="1">
        <v>83</v>
      </c>
      <c r="P424">
        <f t="shared" si="157"/>
        <v>2</v>
      </c>
      <c r="Q424">
        <f t="shared" si="158"/>
        <v>2</v>
      </c>
      <c r="R424">
        <f t="shared" si="159"/>
        <v>2</v>
      </c>
      <c r="S424">
        <f t="shared" si="160"/>
        <v>2</v>
      </c>
      <c r="T424">
        <f t="shared" si="161"/>
        <v>1</v>
      </c>
      <c r="U424">
        <f t="shared" si="162"/>
        <v>1</v>
      </c>
      <c r="V424">
        <f t="shared" si="163"/>
        <v>3</v>
      </c>
      <c r="W424">
        <f t="shared" si="176"/>
        <v>2</v>
      </c>
      <c r="X424">
        <f t="shared" si="171"/>
        <v>4</v>
      </c>
      <c r="Y424">
        <f t="shared" si="164"/>
        <v>3</v>
      </c>
      <c r="Z424">
        <f t="shared" si="165"/>
        <v>1</v>
      </c>
      <c r="AA424">
        <f t="shared" si="166"/>
        <v>4</v>
      </c>
      <c r="AB424">
        <f t="shared" si="173"/>
        <v>2.2566999999999999</v>
      </c>
      <c r="AC424">
        <f t="shared" si="174"/>
        <v>2</v>
      </c>
      <c r="AD424" t="str">
        <f t="shared" si="167"/>
        <v>Moderatly Suitable</v>
      </c>
      <c r="AE424" s="15">
        <f t="shared" si="175"/>
        <v>0.28199999999999997</v>
      </c>
      <c r="AF424" t="str">
        <f t="shared" si="172"/>
        <v>Low</v>
      </c>
    </row>
    <row r="425" spans="1:32" x14ac:dyDescent="0.25">
      <c r="A425" t="str">
        <f>INDEX(Aquifer!A:A,MATCH(B425,Aquifer!C:C,0))</f>
        <v>telangana</v>
      </c>
      <c r="B425" s="19" t="s">
        <v>93</v>
      </c>
      <c r="C425" s="12">
        <v>5.3165123198976003</v>
      </c>
      <c r="D425" s="7">
        <f>INDEX(Aquifer!L:L,MATCH(B425,Aquifer!C:C,0))*100</f>
        <v>132.03732990321515</v>
      </c>
      <c r="E425" s="7">
        <v>47.8</v>
      </c>
      <c r="F425" s="7">
        <v>69.308391775469758</v>
      </c>
      <c r="G425" s="8">
        <v>100</v>
      </c>
      <c r="H425" s="8">
        <f>INDEX(Aquifer!H:H,MATCH(B425,Aquifer!C:C,0))</f>
        <v>41.34</v>
      </c>
      <c r="I425" s="8">
        <f>INDEX(surface_water_body!E:E,MATCH(B425,surface_water_body!A:A,0))</f>
        <v>0.91253398590467916</v>
      </c>
      <c r="J425" s="8">
        <f>INDEX(Aquifer!J:J,MATCH(B425,Aquifer!C:C,0))*100</f>
        <v>70.822153737100209</v>
      </c>
      <c r="K425" s="7">
        <f>(INDEX(Tariff!D:D,MATCH(Adaptation!A425,Tariff!A:A,0)))*100</f>
        <v>60</v>
      </c>
      <c r="L425" s="1">
        <v>60.160000000000004</v>
      </c>
      <c r="M425" s="8">
        <v>7.3</v>
      </c>
      <c r="N425" s="1">
        <v>85.970325279999997</v>
      </c>
      <c r="P425">
        <f t="shared" ref="P425:P452" si="177">IF(C425&lt;3.75,1,IF(C425&lt;4.5,2,IF(C425&lt;5.25,3,4)))</f>
        <v>4</v>
      </c>
      <c r="Q425">
        <f t="shared" ref="Q425:Q452" si="178">IF(D425&lt;140,1,IF(D425&lt;180,2,IF(D425&lt;220,3,4)))</f>
        <v>1</v>
      </c>
      <c r="R425">
        <f t="shared" ref="R425:R452" si="179">IF(E425&lt;25,1,IF(E425&lt;50,2,IF(E425&lt;75,3,4)))</f>
        <v>2</v>
      </c>
      <c r="S425">
        <f t="shared" ref="S425:S452" si="180">IF(F425&lt;28.5,1,IF(F425&lt;48,2,IF(F425&lt;67.5,3,4)))</f>
        <v>4</v>
      </c>
      <c r="T425">
        <f t="shared" ref="T425:T452" si="181">IF(G425&lt;25,1,IF(G425&lt;50,2,IF(G425&lt;75,3,4)))</f>
        <v>4</v>
      </c>
      <c r="U425">
        <f t="shared" ref="U425:U452" si="182">IF(H425&lt;50,1,IF(H425&lt;70,2,IF(H425&lt;100,3,4)))</f>
        <v>1</v>
      </c>
      <c r="V425">
        <f t="shared" ref="V425:V452" si="183">IF(J425&lt;25,1,IF(J425&lt;50,2,IF(J425&lt;75,3,4)))</f>
        <v>3</v>
      </c>
      <c r="W425">
        <f t="shared" si="176"/>
        <v>1</v>
      </c>
      <c r="X425">
        <f t="shared" si="171"/>
        <v>4</v>
      </c>
      <c r="Y425">
        <f t="shared" ref="Y425:Y452" si="184">IF(L425&lt;25,1,IF(L425&lt;50,2,IF(L425&lt;75,3,4)))</f>
        <v>3</v>
      </c>
      <c r="Z425">
        <f t="shared" ref="Z425:Z452" si="185">IF(M425&lt;5,1,IF(M425&lt;10,2,IF(M425&lt;20,3,4)))</f>
        <v>2</v>
      </c>
      <c r="AA425">
        <f t="shared" ref="AA425:AA452" si="186">IF(N425&lt;35,1,IF(N425&lt;60,2,IF(N425&lt;80,3,4)))</f>
        <v>4</v>
      </c>
      <c r="AB425">
        <f t="shared" si="173"/>
        <v>2.7640999999999996</v>
      </c>
      <c r="AC425">
        <f t="shared" si="174"/>
        <v>3</v>
      </c>
      <c r="AD425" t="str">
        <f t="shared" ref="AD425:AD452" si="187">IF(AC425=1,"Less Suitable",IF(AC425=2,"Moderatly Suitable",IF(AC425=3,"Highly Suitable","Very Highly Suitable")))</f>
        <v>Highly Suitable</v>
      </c>
      <c r="AE425" s="15">
        <f t="shared" si="175"/>
        <v>0.63600000000000001</v>
      </c>
      <c r="AF425" t="str">
        <f t="shared" si="172"/>
        <v>High</v>
      </c>
    </row>
    <row r="426" spans="1:32" x14ac:dyDescent="0.25">
      <c r="A426" t="str">
        <f>INDEX(Aquifer!A:A,MATCH(B426,Aquifer!C:C,0))</f>
        <v>tamil nadu</v>
      </c>
      <c r="B426" s="19" t="s">
        <v>525</v>
      </c>
      <c r="C426" s="13">
        <v>5.44</v>
      </c>
      <c r="D426" s="7">
        <f>INDEX(Aquifer!L:L,MATCH(B426,Aquifer!C:C,0))*100</f>
        <v>140.83722448979591</v>
      </c>
      <c r="E426" s="7">
        <v>40.799999999999997</v>
      </c>
      <c r="F426" s="7">
        <v>73.16236292889991</v>
      </c>
      <c r="G426" s="8">
        <v>69</v>
      </c>
      <c r="H426" s="8">
        <f>INDEX(Aquifer!H:H,MATCH(B426,Aquifer!C:C,0))</f>
        <v>119.19</v>
      </c>
      <c r="I426" s="8">
        <f>INDEX(surface_water_body!E:E,MATCH(B426,surface_water_body!A:A,0))</f>
        <v>0.21626443604220114</v>
      </c>
      <c r="J426" s="8">
        <f>INDEX(Aquifer!J:J,MATCH(B426,Aquifer!C:C,0))*100</f>
        <v>45.475604287254356</v>
      </c>
      <c r="K426" s="7">
        <f>(INDEX(Tariff!D:D,MATCH(Adaptation!A426,Tariff!A:A,0)))*100</f>
        <v>167</v>
      </c>
      <c r="L426" s="1">
        <v>77.149999999999991</v>
      </c>
      <c r="M426" s="8">
        <v>8.39</v>
      </c>
      <c r="N426" s="1">
        <v>88.651022250000011</v>
      </c>
      <c r="P426">
        <f t="shared" si="177"/>
        <v>4</v>
      </c>
      <c r="Q426">
        <f t="shared" si="178"/>
        <v>2</v>
      </c>
      <c r="R426">
        <f t="shared" si="179"/>
        <v>2</v>
      </c>
      <c r="S426">
        <f t="shared" si="180"/>
        <v>4</v>
      </c>
      <c r="T426">
        <f t="shared" si="181"/>
        <v>3</v>
      </c>
      <c r="U426">
        <f t="shared" si="182"/>
        <v>4</v>
      </c>
      <c r="V426">
        <f t="shared" si="183"/>
        <v>2</v>
      </c>
      <c r="W426">
        <f t="shared" si="176"/>
        <v>1</v>
      </c>
      <c r="X426">
        <f t="shared" si="171"/>
        <v>2</v>
      </c>
      <c r="Y426">
        <f t="shared" si="184"/>
        <v>4</v>
      </c>
      <c r="Z426">
        <f t="shared" si="185"/>
        <v>2</v>
      </c>
      <c r="AA426">
        <f t="shared" si="186"/>
        <v>4</v>
      </c>
      <c r="AB426">
        <f t="shared" si="173"/>
        <v>2.8474000000000004</v>
      </c>
      <c r="AC426">
        <f t="shared" si="174"/>
        <v>3</v>
      </c>
      <c r="AD426" t="str">
        <f t="shared" si="187"/>
        <v>Highly Suitable</v>
      </c>
      <c r="AE426" s="15">
        <f t="shared" si="175"/>
        <v>0.72199999999999998</v>
      </c>
      <c r="AF426" t="str">
        <f t="shared" si="172"/>
        <v>High</v>
      </c>
    </row>
    <row r="427" spans="1:32" x14ac:dyDescent="0.25">
      <c r="A427" t="str">
        <f>INDEX(Aquifer!A:A,MATCH(B427,Aquifer!C:C,0))</f>
        <v>arunachal pradesh</v>
      </c>
      <c r="B427" s="19" t="s">
        <v>35</v>
      </c>
      <c r="C427" s="13">
        <v>4.05</v>
      </c>
      <c r="D427" s="7">
        <f>INDEX(Aquifer!L:L,MATCH(B427,Aquifer!C:C,0))*100</f>
        <v>165.73286114488081</v>
      </c>
      <c r="E427" s="7">
        <v>0</v>
      </c>
      <c r="F427" s="7">
        <v>18.355151808227696</v>
      </c>
      <c r="G427" s="8">
        <v>0</v>
      </c>
      <c r="H427" s="8">
        <f>INDEX(Aquifer!H:H,MATCH(B427,Aquifer!C:C,0))</f>
        <v>0</v>
      </c>
      <c r="I427" s="8">
        <f>INDEX(surface_water_body!E:E,MATCH(B427,surface_water_body!A:A,0))</f>
        <v>0</v>
      </c>
      <c r="J427" s="8">
        <f>INDEX(Aquifer!J:J,MATCH(B427,Aquifer!C:C,0))*100</f>
        <v>68.874003422039394</v>
      </c>
      <c r="K427" s="7">
        <f>(INDEX(Tariff!D:D,MATCH(Adaptation!A427,Tariff!A:A,0)))*100</f>
        <v>167</v>
      </c>
      <c r="L427" s="1">
        <v>16.189999999999998</v>
      </c>
      <c r="M427" s="8">
        <v>3.6311919253866658</v>
      </c>
      <c r="N427" s="1">
        <v>60.3</v>
      </c>
      <c r="P427">
        <f t="shared" si="177"/>
        <v>2</v>
      </c>
      <c r="Q427">
        <f t="shared" si="178"/>
        <v>2</v>
      </c>
      <c r="R427">
        <f t="shared" si="179"/>
        <v>1</v>
      </c>
      <c r="S427">
        <f t="shared" si="180"/>
        <v>1</v>
      </c>
      <c r="T427">
        <f t="shared" si="181"/>
        <v>1</v>
      </c>
      <c r="U427">
        <f t="shared" si="182"/>
        <v>1</v>
      </c>
      <c r="V427">
        <f t="shared" si="183"/>
        <v>3</v>
      </c>
      <c r="W427">
        <f t="shared" si="176"/>
        <v>1</v>
      </c>
      <c r="X427">
        <f t="shared" si="171"/>
        <v>2</v>
      </c>
      <c r="Y427">
        <f t="shared" si="184"/>
        <v>1</v>
      </c>
      <c r="Z427">
        <f t="shared" si="185"/>
        <v>1</v>
      </c>
      <c r="AA427">
        <f t="shared" si="186"/>
        <v>3</v>
      </c>
      <c r="AB427">
        <f t="shared" si="173"/>
        <v>1.5903</v>
      </c>
      <c r="AC427">
        <f t="shared" si="174"/>
        <v>2</v>
      </c>
      <c r="AD427" t="str">
        <f t="shared" si="187"/>
        <v>Moderatly Suitable</v>
      </c>
      <c r="AE427" s="15">
        <f t="shared" si="175"/>
        <v>3.5999999999999997E-2</v>
      </c>
      <c r="AF427" t="str">
        <f t="shared" si="172"/>
        <v>Very Low</v>
      </c>
    </row>
    <row r="428" spans="1:32" x14ac:dyDescent="0.25">
      <c r="A428" t="str">
        <f>INDEX(Aquifer!A:A,MATCH(B428,Aquifer!C:C,0))</f>
        <v>maharashtra</v>
      </c>
      <c r="B428" s="19" t="s">
        <v>47</v>
      </c>
      <c r="C428" s="12">
        <v>5.2986301130982003</v>
      </c>
      <c r="D428" s="7">
        <f>INDEX(Aquifer!L:L,MATCH(B428,Aquifer!C:C,0))*100</f>
        <v>116.30804077010193</v>
      </c>
      <c r="E428" s="7">
        <v>15.5</v>
      </c>
      <c r="F428" s="7">
        <v>65.914644351464432</v>
      </c>
      <c r="G428" s="8">
        <v>100</v>
      </c>
      <c r="H428" s="8">
        <f>INDEX(Aquifer!H:H,MATCH(B428,Aquifer!C:C,0))</f>
        <v>32.369999999999997</v>
      </c>
      <c r="I428" s="8">
        <f>INDEX(surface_water_body!E:E,MATCH(B428,surface_water_body!A:A,0))</f>
        <v>1.2162711646875783</v>
      </c>
      <c r="J428" s="8">
        <f>INDEX(Aquifer!J:J,MATCH(B428,Aquifer!C:C,0))*100</f>
        <v>68.376730229406633</v>
      </c>
      <c r="K428" s="7">
        <f>(INDEX(Tariff!D:D,MATCH(Adaptation!A428,Tariff!A:A,0)))*100</f>
        <v>135</v>
      </c>
      <c r="L428" s="1">
        <v>80.010000000000005</v>
      </c>
      <c r="M428" s="8">
        <v>9.07</v>
      </c>
      <c r="N428" s="1">
        <v>80.59</v>
      </c>
      <c r="P428">
        <f t="shared" si="177"/>
        <v>4</v>
      </c>
      <c r="Q428">
        <f t="shared" si="178"/>
        <v>1</v>
      </c>
      <c r="R428">
        <f t="shared" si="179"/>
        <v>1</v>
      </c>
      <c r="S428">
        <f t="shared" si="180"/>
        <v>3</v>
      </c>
      <c r="T428">
        <f t="shared" si="181"/>
        <v>4</v>
      </c>
      <c r="U428">
        <f t="shared" si="182"/>
        <v>1</v>
      </c>
      <c r="V428">
        <f t="shared" si="183"/>
        <v>3</v>
      </c>
      <c r="W428">
        <f t="shared" si="176"/>
        <v>2</v>
      </c>
      <c r="X428">
        <f t="shared" si="171"/>
        <v>3</v>
      </c>
      <c r="Y428">
        <f t="shared" si="184"/>
        <v>4</v>
      </c>
      <c r="Z428">
        <f t="shared" si="185"/>
        <v>2</v>
      </c>
      <c r="AA428">
        <f t="shared" si="186"/>
        <v>4</v>
      </c>
      <c r="AB428">
        <f t="shared" si="173"/>
        <v>2.6808000000000001</v>
      </c>
      <c r="AC428">
        <f t="shared" si="174"/>
        <v>3</v>
      </c>
      <c r="AD428" t="str">
        <f t="shared" si="187"/>
        <v>Highly Suitable</v>
      </c>
      <c r="AE428" s="15">
        <f t="shared" si="175"/>
        <v>0.57599999999999996</v>
      </c>
      <c r="AF428" t="str">
        <f t="shared" si="172"/>
        <v>Moderate</v>
      </c>
    </row>
    <row r="429" spans="1:32" x14ac:dyDescent="0.25">
      <c r="A429" t="str">
        <f>INDEX(Aquifer!A:A,MATCH(B429,Aquifer!C:C,0))</f>
        <v>maharashtra</v>
      </c>
      <c r="B429" s="19" t="s">
        <v>30</v>
      </c>
      <c r="C429" s="13">
        <v>5.21</v>
      </c>
      <c r="D429" s="7">
        <f>INDEX(Aquifer!L:L,MATCH(B429,Aquifer!C:C,0))*100</f>
        <v>116.53021442495127</v>
      </c>
      <c r="E429" s="7">
        <v>22.9</v>
      </c>
      <c r="F429" s="7">
        <v>73.41463827195993</v>
      </c>
      <c r="G429" s="8">
        <v>0</v>
      </c>
      <c r="H429" s="8">
        <f>INDEX(Aquifer!H:H,MATCH(B429,Aquifer!C:C,0))</f>
        <v>38.08</v>
      </c>
      <c r="I429" s="8">
        <f>INDEX(surface_water_body!E:E,MATCH(B429,surface_water_body!A:A,0))</f>
        <v>0.58344019966103378</v>
      </c>
      <c r="J429" s="8">
        <f>INDEX(Aquifer!J:J,MATCH(B429,Aquifer!C:C,0))*100</f>
        <v>36.382978723404257</v>
      </c>
      <c r="K429" s="7">
        <f>(INDEX(Tariff!D:D,MATCH(Adaptation!A429,Tariff!A:A,0)))*100</f>
        <v>135</v>
      </c>
      <c r="L429" s="23">
        <v>66.19</v>
      </c>
      <c r="M429" s="8">
        <v>9.7590000000000003</v>
      </c>
      <c r="N429" s="1">
        <v>68.5</v>
      </c>
      <c r="P429">
        <f t="shared" si="177"/>
        <v>3</v>
      </c>
      <c r="Q429">
        <f t="shared" si="178"/>
        <v>1</v>
      </c>
      <c r="R429">
        <f t="shared" si="179"/>
        <v>1</v>
      </c>
      <c r="S429">
        <f t="shared" si="180"/>
        <v>4</v>
      </c>
      <c r="T429">
        <f t="shared" si="181"/>
        <v>1</v>
      </c>
      <c r="U429">
        <f t="shared" si="182"/>
        <v>1</v>
      </c>
      <c r="V429">
        <f t="shared" si="183"/>
        <v>2</v>
      </c>
      <c r="W429">
        <f t="shared" si="176"/>
        <v>1</v>
      </c>
      <c r="X429">
        <f t="shared" si="171"/>
        <v>3</v>
      </c>
      <c r="Y429">
        <f t="shared" si="184"/>
        <v>3</v>
      </c>
      <c r="Z429">
        <f t="shared" si="185"/>
        <v>2</v>
      </c>
      <c r="AA429">
        <f t="shared" si="186"/>
        <v>3</v>
      </c>
      <c r="AB429">
        <f t="shared" si="173"/>
        <v>2.0977000000000001</v>
      </c>
      <c r="AC429">
        <f t="shared" si="174"/>
        <v>2</v>
      </c>
      <c r="AD429" t="str">
        <f t="shared" si="187"/>
        <v>Moderatly Suitable</v>
      </c>
      <c r="AE429" s="15">
        <f t="shared" si="175"/>
        <v>0.24</v>
      </c>
      <c r="AF429" t="str">
        <f t="shared" si="172"/>
        <v>Low</v>
      </c>
    </row>
    <row r="430" spans="1:32" x14ac:dyDescent="0.25">
      <c r="A430" t="str">
        <f>INDEX(Aquifer!A:A,MATCH(B430,Aquifer!C:C,0))</f>
        <v>chhattisgarh</v>
      </c>
      <c r="B430" s="19" t="s">
        <v>21</v>
      </c>
      <c r="C430" s="13">
        <v>5.18</v>
      </c>
      <c r="D430" s="7">
        <f>INDEX(Aquifer!L:L,MATCH(B430,Aquifer!C:C,0))*100</f>
        <v>100.94859118131758</v>
      </c>
      <c r="E430" s="7">
        <v>0.6</v>
      </c>
      <c r="F430" s="7">
        <v>48.390929458890632</v>
      </c>
      <c r="G430" s="8">
        <v>100</v>
      </c>
      <c r="H430" s="8">
        <f>INDEX(Aquifer!H:H,MATCH(B430,Aquifer!C:C,0))</f>
        <v>4.33</v>
      </c>
      <c r="I430" s="8">
        <f>INDEX(surface_water_body!E:E,MATCH(B430,surface_water_body!A:A,0))</f>
        <v>0.14088916139924351</v>
      </c>
      <c r="J430" s="8">
        <f>INDEX(Aquifer!J:J,MATCH(B430,Aquifer!C:C,0))*100</f>
        <v>3.5938393801244604</v>
      </c>
      <c r="K430" s="7">
        <f>(INDEX(Tariff!D:D,MATCH(Adaptation!A430,Tariff!A:A,0)))*100</f>
        <v>135</v>
      </c>
      <c r="L430" s="1">
        <v>0</v>
      </c>
      <c r="M430" s="8">
        <v>2.2999999999999998</v>
      </c>
      <c r="N430" s="1">
        <v>56.33</v>
      </c>
      <c r="P430">
        <f t="shared" si="177"/>
        <v>3</v>
      </c>
      <c r="Q430">
        <f t="shared" si="178"/>
        <v>1</v>
      </c>
      <c r="R430">
        <f t="shared" si="179"/>
        <v>1</v>
      </c>
      <c r="S430">
        <f t="shared" si="180"/>
        <v>3</v>
      </c>
      <c r="T430">
        <f t="shared" si="181"/>
        <v>4</v>
      </c>
      <c r="U430">
        <f t="shared" si="182"/>
        <v>1</v>
      </c>
      <c r="V430">
        <f t="shared" si="183"/>
        <v>1</v>
      </c>
      <c r="W430">
        <f t="shared" si="176"/>
        <v>1</v>
      </c>
      <c r="X430">
        <f t="shared" si="171"/>
        <v>3</v>
      </c>
      <c r="Y430">
        <f t="shared" si="184"/>
        <v>1</v>
      </c>
      <c r="Z430">
        <f t="shared" si="185"/>
        <v>1</v>
      </c>
      <c r="AA430">
        <f t="shared" si="186"/>
        <v>2</v>
      </c>
      <c r="AB430">
        <f t="shared" si="173"/>
        <v>1.8401999999999998</v>
      </c>
      <c r="AC430">
        <f t="shared" si="174"/>
        <v>2</v>
      </c>
      <c r="AD430" t="str">
        <f t="shared" si="187"/>
        <v>Moderatly Suitable</v>
      </c>
      <c r="AE430" s="15">
        <f t="shared" si="175"/>
        <v>0.107</v>
      </c>
      <c r="AF430" t="str">
        <f t="shared" si="172"/>
        <v>Very Low</v>
      </c>
    </row>
    <row r="431" spans="1:32" x14ac:dyDescent="0.25">
      <c r="A431" t="str">
        <f>INDEX(Aquifer!A:A,MATCH(B431,Aquifer!C:C,0))</f>
        <v>gujarat</v>
      </c>
      <c r="B431" s="19" t="s">
        <v>175</v>
      </c>
      <c r="C431" s="13">
        <v>5.32</v>
      </c>
      <c r="D431" s="7">
        <f>INDEX(Aquifer!L:L,MATCH(B431,Aquifer!C:C,0))*100</f>
        <v>122.14110662386524</v>
      </c>
      <c r="E431" s="7">
        <v>29.1</v>
      </c>
      <c r="F431" s="7">
        <v>73.682201974908182</v>
      </c>
      <c r="G431" s="8">
        <v>100</v>
      </c>
      <c r="H431" s="8">
        <f>INDEX(Aquifer!H:H,MATCH(B431,Aquifer!C:C,0))</f>
        <v>55.79</v>
      </c>
      <c r="I431" s="8">
        <f>INDEX(surface_water_body!E:E,MATCH(B431,surface_water_body!A:A,0))</f>
        <v>0.53758267233810242</v>
      </c>
      <c r="J431" s="8">
        <f>INDEX(Aquifer!J:J,MATCH(B431,Aquifer!C:C,0))*100</f>
        <v>41.166461220386431</v>
      </c>
      <c r="K431" s="7">
        <f>(INDEX(Tariff!D:D,MATCH(Adaptation!A431,Tariff!A:A,0)))*100</f>
        <v>95</v>
      </c>
      <c r="L431" s="1">
        <v>82.99</v>
      </c>
      <c r="M431" s="8">
        <v>9.6999999999999993</v>
      </c>
      <c r="N431" s="1">
        <v>65.319999999999993</v>
      </c>
      <c r="P431">
        <f t="shared" si="177"/>
        <v>4</v>
      </c>
      <c r="Q431">
        <f t="shared" si="178"/>
        <v>1</v>
      </c>
      <c r="R431">
        <f t="shared" si="179"/>
        <v>2</v>
      </c>
      <c r="S431">
        <f t="shared" si="180"/>
        <v>4</v>
      </c>
      <c r="T431">
        <f t="shared" si="181"/>
        <v>4</v>
      </c>
      <c r="U431">
        <f t="shared" si="182"/>
        <v>2</v>
      </c>
      <c r="V431">
        <f t="shared" si="183"/>
        <v>2</v>
      </c>
      <c r="W431">
        <f t="shared" si="176"/>
        <v>1</v>
      </c>
      <c r="X431">
        <f t="shared" si="171"/>
        <v>3</v>
      </c>
      <c r="Y431">
        <f t="shared" si="184"/>
        <v>4</v>
      </c>
      <c r="Z431">
        <f t="shared" si="185"/>
        <v>2</v>
      </c>
      <c r="AA431">
        <f t="shared" si="186"/>
        <v>3</v>
      </c>
      <c r="AB431">
        <f t="shared" si="173"/>
        <v>2.6807999999999996</v>
      </c>
      <c r="AC431">
        <f t="shared" si="174"/>
        <v>3</v>
      </c>
      <c r="AD431" t="str">
        <f t="shared" si="187"/>
        <v>Highly Suitable</v>
      </c>
      <c r="AE431" s="15">
        <f t="shared" si="175"/>
        <v>0.56499999999999995</v>
      </c>
      <c r="AF431" t="str">
        <f t="shared" si="172"/>
        <v>Moderate</v>
      </c>
    </row>
    <row r="432" spans="1:32" x14ac:dyDescent="0.25">
      <c r="A432" t="str">
        <f>INDEX(Aquifer!A:A,MATCH(B432,Aquifer!C:C,0))</f>
        <v>madhya pradesh</v>
      </c>
      <c r="B432" s="19" t="s">
        <v>500</v>
      </c>
      <c r="C432" s="12">
        <v>5.2734371688508999</v>
      </c>
      <c r="D432" s="7">
        <f>INDEX(Aquifer!L:L,MATCH(B432,Aquifer!C:C,0))*100</f>
        <v>192.27058868775958</v>
      </c>
      <c r="E432" s="7">
        <v>61.8</v>
      </c>
      <c r="F432" s="7">
        <v>77.19272750758897</v>
      </c>
      <c r="G432" s="8">
        <v>97</v>
      </c>
      <c r="H432" s="8">
        <f>INDEX(Aquifer!H:H,MATCH(B432,Aquifer!C:C,0))</f>
        <v>66.95</v>
      </c>
      <c r="I432" s="8">
        <f>INDEX(surface_water_body!E:E,MATCH(B432,surface_water_body!A:A,0))</f>
        <v>0.14098065254665695</v>
      </c>
      <c r="J432" s="8">
        <f>INDEX(Aquifer!J:J,MATCH(B432,Aquifer!C:C,0))*100</f>
        <v>60.744746919601056</v>
      </c>
      <c r="K432" s="7">
        <f>(INDEX(Tariff!D:D,MATCH(Adaptation!A432,Tariff!A:A,0)))*100</f>
        <v>0</v>
      </c>
      <c r="L432" s="1">
        <v>83.65</v>
      </c>
      <c r="M432" s="8">
        <v>9.5</v>
      </c>
      <c r="N432" s="1">
        <v>71.97999999999999</v>
      </c>
      <c r="P432">
        <f t="shared" si="177"/>
        <v>4</v>
      </c>
      <c r="Q432">
        <f t="shared" si="178"/>
        <v>3</v>
      </c>
      <c r="R432">
        <f t="shared" si="179"/>
        <v>3</v>
      </c>
      <c r="S432">
        <f t="shared" si="180"/>
        <v>4</v>
      </c>
      <c r="T432">
        <f t="shared" si="181"/>
        <v>4</v>
      </c>
      <c r="U432">
        <f t="shared" si="182"/>
        <v>2</v>
      </c>
      <c r="V432">
        <f t="shared" si="183"/>
        <v>3</v>
      </c>
      <c r="W432">
        <f t="shared" si="176"/>
        <v>1</v>
      </c>
      <c r="X432">
        <f t="shared" si="171"/>
        <v>4</v>
      </c>
      <c r="Y432">
        <f t="shared" si="184"/>
        <v>4</v>
      </c>
      <c r="Z432">
        <f t="shared" si="185"/>
        <v>2</v>
      </c>
      <c r="AA432">
        <f t="shared" si="186"/>
        <v>3</v>
      </c>
      <c r="AB432">
        <f t="shared" si="173"/>
        <v>3.0972999999999997</v>
      </c>
      <c r="AC432">
        <f t="shared" si="174"/>
        <v>3</v>
      </c>
      <c r="AD432" t="str">
        <f t="shared" si="187"/>
        <v>Highly Suitable</v>
      </c>
      <c r="AE432" s="15">
        <f t="shared" si="175"/>
        <v>0.89800000000000002</v>
      </c>
      <c r="AF432" t="str">
        <f t="shared" si="172"/>
        <v>Very High</v>
      </c>
    </row>
    <row r="433" spans="1:32" x14ac:dyDescent="0.25">
      <c r="A433" t="str">
        <f>INDEX(Aquifer!A:A,MATCH(B433,Aquifer!C:C,0))</f>
        <v>maharashtra</v>
      </c>
      <c r="B433" s="19" t="s">
        <v>105</v>
      </c>
      <c r="C433" s="12">
        <v>5.3426683640494002</v>
      </c>
      <c r="D433" s="7">
        <f>INDEX(Aquifer!L:L,MATCH(B433,Aquifer!C:C,0))*100</f>
        <v>118.99381221415119</v>
      </c>
      <c r="E433" s="7">
        <v>51</v>
      </c>
      <c r="F433" s="7">
        <v>69.808837954877134</v>
      </c>
      <c r="G433" s="8">
        <v>100</v>
      </c>
      <c r="H433" s="8">
        <f>INDEX(Aquifer!H:H,MATCH(B433,Aquifer!C:C,0))</f>
        <v>58.41</v>
      </c>
      <c r="I433" s="8">
        <f>INDEX(surface_water_body!E:E,MATCH(B433,surface_water_body!A:A,0))</f>
        <v>2.9980835756142201</v>
      </c>
      <c r="J433" s="8">
        <f>INDEX(Aquifer!J:J,MATCH(B433,Aquifer!C:C,0))*100</f>
        <v>47.550211078418833</v>
      </c>
      <c r="K433" s="7">
        <f>(INDEX(Tariff!D:D,MATCH(Adaptation!A433,Tariff!A:A,0)))*100</f>
        <v>155</v>
      </c>
      <c r="L433" s="1">
        <v>69.92</v>
      </c>
      <c r="M433" s="8">
        <v>7.49</v>
      </c>
      <c r="N433" s="1">
        <v>76.81</v>
      </c>
      <c r="P433">
        <f t="shared" si="177"/>
        <v>4</v>
      </c>
      <c r="Q433">
        <f t="shared" si="178"/>
        <v>1</v>
      </c>
      <c r="R433">
        <f t="shared" si="179"/>
        <v>3</v>
      </c>
      <c r="S433">
        <f t="shared" si="180"/>
        <v>4</v>
      </c>
      <c r="T433">
        <f t="shared" si="181"/>
        <v>4</v>
      </c>
      <c r="U433">
        <f t="shared" si="182"/>
        <v>2</v>
      </c>
      <c r="V433">
        <f t="shared" si="183"/>
        <v>2</v>
      </c>
      <c r="W433">
        <f t="shared" si="176"/>
        <v>2</v>
      </c>
      <c r="X433">
        <f t="shared" si="171"/>
        <v>2</v>
      </c>
      <c r="Y433">
        <f t="shared" si="184"/>
        <v>3</v>
      </c>
      <c r="Z433">
        <f t="shared" si="185"/>
        <v>2</v>
      </c>
      <c r="AA433">
        <f t="shared" si="186"/>
        <v>3</v>
      </c>
      <c r="AB433">
        <f t="shared" si="173"/>
        <v>2.6808000000000005</v>
      </c>
      <c r="AC433">
        <f t="shared" si="174"/>
        <v>3</v>
      </c>
      <c r="AD433" t="str">
        <f t="shared" si="187"/>
        <v>Highly Suitable</v>
      </c>
      <c r="AE433" s="15">
        <f t="shared" si="175"/>
        <v>0.60499999999999998</v>
      </c>
      <c r="AF433" t="str">
        <f t="shared" si="172"/>
        <v>High</v>
      </c>
    </row>
    <row r="434" spans="1:32" x14ac:dyDescent="0.25">
      <c r="A434" t="str">
        <f>INDEX(Aquifer!A:A,MATCH(B434,Aquifer!C:C,0))</f>
        <v>gujarat</v>
      </c>
      <c r="B434" s="19" t="s">
        <v>135</v>
      </c>
      <c r="C434" s="13">
        <v>5.32</v>
      </c>
      <c r="D434" s="7">
        <f>INDEX(Aquifer!L:L,MATCH(B434,Aquifer!C:C,0))*100</f>
        <v>134.29150581117008</v>
      </c>
      <c r="E434" s="7">
        <v>75.3</v>
      </c>
      <c r="F434" s="7">
        <v>77.086747046883019</v>
      </c>
      <c r="G434" s="8">
        <v>91</v>
      </c>
      <c r="H434" s="8">
        <f>INDEX(Aquifer!H:H,MATCH(B434,Aquifer!C:C,0))</f>
        <v>27.14</v>
      </c>
      <c r="I434" s="8">
        <f>INDEX(surface_water_body!E:E,MATCH(B434,surface_water_body!A:A,0))</f>
        <v>1.706945587801479</v>
      </c>
      <c r="J434" s="8">
        <f>INDEX(Aquifer!J:J,MATCH(B434,Aquifer!C:C,0))*100</f>
        <v>44.495256915204614</v>
      </c>
      <c r="K434" s="7">
        <f>(INDEX(Tariff!D:D,MATCH(Adaptation!A434,Tariff!A:A,0)))*100</f>
        <v>167</v>
      </c>
      <c r="L434" s="1">
        <v>40.770000000000003</v>
      </c>
      <c r="M434" s="8">
        <v>7.6</v>
      </c>
      <c r="N434" s="1">
        <v>83.15</v>
      </c>
      <c r="P434">
        <f t="shared" si="177"/>
        <v>4</v>
      </c>
      <c r="Q434">
        <f t="shared" si="178"/>
        <v>1</v>
      </c>
      <c r="R434">
        <f t="shared" si="179"/>
        <v>4</v>
      </c>
      <c r="S434">
        <f t="shared" si="180"/>
        <v>4</v>
      </c>
      <c r="T434">
        <f t="shared" si="181"/>
        <v>4</v>
      </c>
      <c r="U434">
        <f t="shared" si="182"/>
        <v>1</v>
      </c>
      <c r="V434">
        <f t="shared" si="183"/>
        <v>2</v>
      </c>
      <c r="W434">
        <f t="shared" si="176"/>
        <v>2</v>
      </c>
      <c r="X434">
        <f t="shared" si="171"/>
        <v>2</v>
      </c>
      <c r="Y434">
        <f t="shared" si="184"/>
        <v>2</v>
      </c>
      <c r="Z434">
        <f t="shared" si="185"/>
        <v>2</v>
      </c>
      <c r="AA434">
        <f t="shared" si="186"/>
        <v>4</v>
      </c>
      <c r="AB434">
        <f t="shared" si="173"/>
        <v>2.6808000000000001</v>
      </c>
      <c r="AC434">
        <f t="shared" si="174"/>
        <v>3</v>
      </c>
      <c r="AD434" t="str">
        <f t="shared" si="187"/>
        <v>Highly Suitable</v>
      </c>
      <c r="AE434" s="15">
        <f t="shared" si="175"/>
        <v>0.57599999999999996</v>
      </c>
      <c r="AF434" t="str">
        <f t="shared" si="172"/>
        <v>Moderate</v>
      </c>
    </row>
    <row r="435" spans="1:32" x14ac:dyDescent="0.25">
      <c r="A435" t="str">
        <f>INDEX(Aquifer!A:A,MATCH(B435,Aquifer!C:C,0))</f>
        <v>bihar</v>
      </c>
      <c r="B435" s="19" t="s">
        <v>416</v>
      </c>
      <c r="C435" s="12">
        <v>4.9295219743559997</v>
      </c>
      <c r="D435" s="7">
        <f>INDEX(Aquifer!L:L,MATCH(B435,Aquifer!C:C,0))*100</f>
        <v>115.30122785578305</v>
      </c>
      <c r="E435" s="7">
        <v>90.8</v>
      </c>
      <c r="F435" s="7">
        <v>59.730343594452229</v>
      </c>
      <c r="G435" s="8">
        <v>25</v>
      </c>
      <c r="H435" s="8">
        <f>INDEX(Aquifer!H:H,MATCH(B435,Aquifer!C:C,0))</f>
        <v>49.35</v>
      </c>
      <c r="I435" s="8">
        <f>INDEX(surface_water_body!E:E,MATCH(B435,surface_water_body!A:A,0))</f>
        <v>3.6731770346387672E-2</v>
      </c>
      <c r="J435" s="8">
        <f>INDEX(Aquifer!J:J,MATCH(B435,Aquifer!C:C,0))*100</f>
        <v>48.361690494186519</v>
      </c>
      <c r="K435" s="7">
        <f>(INDEX(Tariff!D:D,MATCH(Adaptation!A435,Tariff!A:A,0)))*100</f>
        <v>135</v>
      </c>
      <c r="L435" s="1">
        <v>57.879999999999995</v>
      </c>
      <c r="M435" s="8">
        <v>5.5</v>
      </c>
      <c r="N435" s="1">
        <v>97.36</v>
      </c>
      <c r="P435">
        <f t="shared" si="177"/>
        <v>3</v>
      </c>
      <c r="Q435">
        <f t="shared" si="178"/>
        <v>1</v>
      </c>
      <c r="R435">
        <f t="shared" si="179"/>
        <v>4</v>
      </c>
      <c r="S435">
        <f t="shared" si="180"/>
        <v>3</v>
      </c>
      <c r="T435">
        <f t="shared" si="181"/>
        <v>2</v>
      </c>
      <c r="U435">
        <f t="shared" si="182"/>
        <v>1</v>
      </c>
      <c r="V435">
        <f t="shared" si="183"/>
        <v>2</v>
      </c>
      <c r="W435">
        <f t="shared" si="176"/>
        <v>1</v>
      </c>
      <c r="X435">
        <f t="shared" si="171"/>
        <v>3</v>
      </c>
      <c r="Y435">
        <f t="shared" si="184"/>
        <v>3</v>
      </c>
      <c r="Z435">
        <f t="shared" si="185"/>
        <v>2</v>
      </c>
      <c r="AA435">
        <f t="shared" si="186"/>
        <v>4</v>
      </c>
      <c r="AB435">
        <f t="shared" si="173"/>
        <v>2.4309000000000003</v>
      </c>
      <c r="AC435">
        <f t="shared" si="174"/>
        <v>2</v>
      </c>
      <c r="AD435" t="str">
        <f t="shared" si="187"/>
        <v>Moderatly Suitable</v>
      </c>
      <c r="AE435" s="15">
        <f t="shared" si="175"/>
        <v>0.38600000000000001</v>
      </c>
      <c r="AF435" t="str">
        <f t="shared" si="172"/>
        <v>Low</v>
      </c>
    </row>
    <row r="436" spans="1:32" x14ac:dyDescent="0.25">
      <c r="A436" t="str">
        <f>INDEX(Aquifer!A:A,MATCH(B436,Aquifer!C:C,0))</f>
        <v>odisha</v>
      </c>
      <c r="B436" s="19" t="s">
        <v>333</v>
      </c>
      <c r="C436" s="13">
        <v>4.95</v>
      </c>
      <c r="D436" s="7">
        <f>INDEX(Aquifer!L:L,MATCH(B436,Aquifer!C:C,0))*100</f>
        <v>132.34942205732224</v>
      </c>
      <c r="E436" s="7">
        <v>4.5</v>
      </c>
      <c r="F436" s="7">
        <v>36.501403625636392</v>
      </c>
      <c r="G436" s="8">
        <v>69</v>
      </c>
      <c r="H436" s="8">
        <f>INDEX(Aquifer!H:H,MATCH(B436,Aquifer!C:C,0))</f>
        <v>44.02</v>
      </c>
      <c r="I436" s="8">
        <f>INDEX(surface_water_body!E:E,MATCH(B436,surface_water_body!A:A,0))</f>
        <v>9.1173321415850189E-2</v>
      </c>
      <c r="J436" s="8">
        <f>INDEX(Aquifer!J:J,MATCH(B436,Aquifer!C:C,0))*100</f>
        <v>36.228172385955567</v>
      </c>
      <c r="K436" s="7">
        <f>(INDEX(Tariff!D:D,MATCH(Adaptation!A436,Tariff!A:A,0)))*100</f>
        <v>0</v>
      </c>
      <c r="L436" s="1">
        <v>25.61</v>
      </c>
      <c r="M436" s="8">
        <v>4.2699999999999996</v>
      </c>
      <c r="N436" s="1">
        <v>97.28</v>
      </c>
      <c r="P436">
        <f t="shared" si="177"/>
        <v>3</v>
      </c>
      <c r="Q436">
        <f t="shared" si="178"/>
        <v>1</v>
      </c>
      <c r="R436">
        <f t="shared" si="179"/>
        <v>1</v>
      </c>
      <c r="S436">
        <f t="shared" si="180"/>
        <v>2</v>
      </c>
      <c r="T436">
        <f t="shared" si="181"/>
        <v>3</v>
      </c>
      <c r="U436">
        <f t="shared" si="182"/>
        <v>1</v>
      </c>
      <c r="V436">
        <f t="shared" si="183"/>
        <v>2</v>
      </c>
      <c r="W436">
        <f t="shared" si="176"/>
        <v>1</v>
      </c>
      <c r="X436">
        <f t="shared" si="171"/>
        <v>4</v>
      </c>
      <c r="Y436">
        <f t="shared" si="184"/>
        <v>2</v>
      </c>
      <c r="Z436">
        <f t="shared" si="185"/>
        <v>1</v>
      </c>
      <c r="AA436">
        <f t="shared" si="186"/>
        <v>4</v>
      </c>
      <c r="AB436">
        <f t="shared" si="173"/>
        <v>2.0901000000000001</v>
      </c>
      <c r="AC436">
        <f t="shared" si="174"/>
        <v>2</v>
      </c>
      <c r="AD436" t="str">
        <f t="shared" si="187"/>
        <v>Moderatly Suitable</v>
      </c>
      <c r="AE436" s="15">
        <f t="shared" si="175"/>
        <v>0.22500000000000001</v>
      </c>
      <c r="AF436" t="str">
        <f t="shared" si="172"/>
        <v>Low</v>
      </c>
    </row>
    <row r="437" spans="1:32" x14ac:dyDescent="0.25">
      <c r="A437" t="str">
        <f>INDEX(Aquifer!A:A,MATCH(B437,Aquifer!C:C,0))</f>
        <v>madhya pradesh</v>
      </c>
      <c r="B437" s="19" t="s">
        <v>579</v>
      </c>
      <c r="C437" s="13">
        <v>5.49</v>
      </c>
      <c r="D437" s="7">
        <f>INDEX(Aquifer!L:L,MATCH(B437,Aquifer!C:C,0))*100</f>
        <v>203.34842618216129</v>
      </c>
      <c r="E437" s="7">
        <v>41.6</v>
      </c>
      <c r="F437" s="7">
        <v>71.556531369615485</v>
      </c>
      <c r="G437" s="8">
        <v>83</v>
      </c>
      <c r="H437" s="8">
        <f>INDEX(Aquifer!H:H,MATCH(B437,Aquifer!C:C,0))</f>
        <v>99.23</v>
      </c>
      <c r="I437" s="8">
        <f>INDEX(surface_water_body!E:E,MATCH(B437,surface_water_body!A:A,0))</f>
        <v>0.61304085936746744</v>
      </c>
      <c r="J437" s="8">
        <f>INDEX(Aquifer!J:J,MATCH(B437,Aquifer!C:C,0))*100</f>
        <v>44.164856246267995</v>
      </c>
      <c r="K437" s="7">
        <f>(INDEX(Tariff!D:D,MATCH(Adaptation!A437,Tariff!A:A,0)))*100</f>
        <v>135</v>
      </c>
      <c r="L437" s="1">
        <v>82.19</v>
      </c>
      <c r="M437" s="8">
        <v>10.33</v>
      </c>
      <c r="N437" s="1">
        <v>82.02</v>
      </c>
      <c r="P437">
        <f t="shared" si="177"/>
        <v>4</v>
      </c>
      <c r="Q437">
        <f t="shared" si="178"/>
        <v>3</v>
      </c>
      <c r="R437">
        <f t="shared" si="179"/>
        <v>2</v>
      </c>
      <c r="S437">
        <f t="shared" si="180"/>
        <v>4</v>
      </c>
      <c r="T437">
        <f t="shared" si="181"/>
        <v>4</v>
      </c>
      <c r="U437">
        <f t="shared" si="182"/>
        <v>3</v>
      </c>
      <c r="V437">
        <f t="shared" si="183"/>
        <v>2</v>
      </c>
      <c r="W437">
        <f t="shared" si="176"/>
        <v>1</v>
      </c>
      <c r="X437">
        <f t="shared" si="171"/>
        <v>3</v>
      </c>
      <c r="Y437">
        <f t="shared" si="184"/>
        <v>4</v>
      </c>
      <c r="Z437">
        <f t="shared" si="185"/>
        <v>3</v>
      </c>
      <c r="AA437">
        <f t="shared" si="186"/>
        <v>4</v>
      </c>
      <c r="AB437">
        <f t="shared" si="173"/>
        <v>3.1049000000000002</v>
      </c>
      <c r="AC437">
        <f t="shared" si="174"/>
        <v>3</v>
      </c>
      <c r="AD437" t="str">
        <f t="shared" si="187"/>
        <v>Highly Suitable</v>
      </c>
      <c r="AE437" s="15">
        <f t="shared" si="175"/>
        <v>0.92100000000000004</v>
      </c>
      <c r="AF437" t="str">
        <f t="shared" si="172"/>
        <v>Very High</v>
      </c>
    </row>
    <row r="438" spans="1:32" x14ac:dyDescent="0.25">
      <c r="A438" t="str">
        <f>INDEX(Aquifer!A:A,MATCH(B438,Aquifer!C:C,0))</f>
        <v>andhra pradesh</v>
      </c>
      <c r="B438" s="19" t="s">
        <v>417</v>
      </c>
      <c r="C438" s="12">
        <v>5.2741245993076999</v>
      </c>
      <c r="D438" s="7">
        <f>INDEX(Aquifer!L:L,MATCH(B438,Aquifer!C:C,0))*100</f>
        <v>124.5088171014509</v>
      </c>
      <c r="E438" s="7">
        <v>73.099999999999994</v>
      </c>
      <c r="F438" s="7">
        <v>72.736246821041377</v>
      </c>
      <c r="G438" s="8">
        <v>99</v>
      </c>
      <c r="H438" s="8">
        <f>INDEX(Aquifer!H:H,MATCH(B438,Aquifer!C:C,0))</f>
        <v>26.06</v>
      </c>
      <c r="I438" s="8">
        <f>INDEX(surface_water_body!E:E,MATCH(B438,surface_water_body!A:A,0))</f>
        <v>0</v>
      </c>
      <c r="J438" s="8">
        <f>INDEX(Aquifer!J:J,MATCH(B438,Aquifer!C:C,0))*100</f>
        <v>27.805615367070896</v>
      </c>
      <c r="K438" s="7">
        <f>(INDEX(Tariff!D:D,MATCH(Adaptation!A438,Tariff!A:A,0)))*100</f>
        <v>290</v>
      </c>
      <c r="L438" s="1">
        <v>45.12</v>
      </c>
      <c r="M438" s="8">
        <v>5.6</v>
      </c>
      <c r="N438" s="1">
        <v>89.27000000000001</v>
      </c>
      <c r="P438">
        <f t="shared" si="177"/>
        <v>4</v>
      </c>
      <c r="Q438">
        <f t="shared" si="178"/>
        <v>1</v>
      </c>
      <c r="R438">
        <f t="shared" si="179"/>
        <v>3</v>
      </c>
      <c r="S438">
        <f t="shared" si="180"/>
        <v>4</v>
      </c>
      <c r="T438">
        <f t="shared" si="181"/>
        <v>4</v>
      </c>
      <c r="U438">
        <f t="shared" si="182"/>
        <v>1</v>
      </c>
      <c r="V438">
        <f t="shared" si="183"/>
        <v>2</v>
      </c>
      <c r="W438">
        <f t="shared" si="176"/>
        <v>1</v>
      </c>
      <c r="X438">
        <f t="shared" si="171"/>
        <v>2</v>
      </c>
      <c r="Y438">
        <f t="shared" si="184"/>
        <v>2</v>
      </c>
      <c r="Z438">
        <f t="shared" si="185"/>
        <v>2</v>
      </c>
      <c r="AA438">
        <f t="shared" si="186"/>
        <v>4</v>
      </c>
      <c r="AB438">
        <f t="shared" si="173"/>
        <v>2.5142000000000002</v>
      </c>
      <c r="AC438">
        <f t="shared" si="174"/>
        <v>3</v>
      </c>
      <c r="AD438" t="str">
        <f t="shared" si="187"/>
        <v>Highly Suitable</v>
      </c>
      <c r="AE438" s="15">
        <f t="shared" si="175"/>
        <v>0.45200000000000001</v>
      </c>
      <c r="AF438" t="str">
        <f t="shared" si="172"/>
        <v>Moderate</v>
      </c>
    </row>
    <row r="439" spans="1:32" x14ac:dyDescent="0.25">
      <c r="A439" t="str">
        <f>INDEX(Aquifer!A:A,MATCH(B439,Aquifer!C:C,0))</f>
        <v>andaman and nicobar</v>
      </c>
      <c r="B439" s="19" t="s">
        <v>485</v>
      </c>
      <c r="C439" s="12">
        <v>5.03</v>
      </c>
      <c r="D439" s="7">
        <f>INDEX(Aquifer!L:L,MATCH(B439,Aquifer!C:C,0))*100</f>
        <v>140.67164179104478</v>
      </c>
      <c r="E439" s="7">
        <v>0</v>
      </c>
      <c r="F439" s="7">
        <v>81.980033508096412</v>
      </c>
      <c r="G439" s="8">
        <v>100</v>
      </c>
      <c r="H439" s="8">
        <f>INDEX(Aquifer!H:H,MATCH(B439,Aquifer!C:C,0))</f>
        <v>0.28000000000000003</v>
      </c>
      <c r="I439" s="8">
        <f>INDEX(surface_water_body!E:E,MATCH(B439,surface_water_body!A:A,0))</f>
        <v>1.1516192186425224E-2</v>
      </c>
      <c r="J439" s="8">
        <f>INDEX(Aquifer!J:J,MATCH(B439,Aquifer!C:C,0))*100</f>
        <v>0.1698416923330418</v>
      </c>
      <c r="K439" s="7">
        <f>(INDEX(Tariff!D:D,MATCH(Adaptation!A439,Tariff!A:A,0)))*100</f>
        <v>155</v>
      </c>
      <c r="L439" s="1">
        <v>0.57000000000000006</v>
      </c>
      <c r="M439" s="8">
        <v>-1.2820694829179207</v>
      </c>
      <c r="N439" s="1">
        <v>42.040000000000006</v>
      </c>
      <c r="P439">
        <f t="shared" si="177"/>
        <v>3</v>
      </c>
      <c r="Q439">
        <f t="shared" si="178"/>
        <v>2</v>
      </c>
      <c r="R439">
        <f t="shared" si="179"/>
        <v>1</v>
      </c>
      <c r="S439">
        <f t="shared" si="180"/>
        <v>4</v>
      </c>
      <c r="T439">
        <f t="shared" si="181"/>
        <v>4</v>
      </c>
      <c r="U439">
        <f t="shared" si="182"/>
        <v>1</v>
      </c>
      <c r="V439">
        <f t="shared" si="183"/>
        <v>1</v>
      </c>
      <c r="W439">
        <f t="shared" si="176"/>
        <v>1</v>
      </c>
      <c r="X439">
        <f t="shared" si="171"/>
        <v>2</v>
      </c>
      <c r="Y439">
        <f t="shared" si="184"/>
        <v>1</v>
      </c>
      <c r="Z439">
        <f t="shared" si="185"/>
        <v>1</v>
      </c>
      <c r="AA439">
        <f t="shared" si="186"/>
        <v>2</v>
      </c>
      <c r="AB439">
        <f t="shared" si="173"/>
        <v>1.9234999999999998</v>
      </c>
      <c r="AC439">
        <f t="shared" si="174"/>
        <v>2</v>
      </c>
      <c r="AD439" t="str">
        <f t="shared" si="187"/>
        <v>Moderatly Suitable</v>
      </c>
      <c r="AE439" s="15">
        <f t="shared" si="175"/>
        <v>0.14199999999999999</v>
      </c>
      <c r="AF439" t="str">
        <f t="shared" si="172"/>
        <v>Very Low</v>
      </c>
    </row>
    <row r="440" spans="1:32" x14ac:dyDescent="0.25">
      <c r="A440" t="str">
        <f>INDEX(Aquifer!A:A,MATCH(B440,Aquifer!C:C,0))</f>
        <v>telangana</v>
      </c>
      <c r="B440" s="19" t="s">
        <v>580</v>
      </c>
      <c r="C440" s="12">
        <v>5.3569558766408001</v>
      </c>
      <c r="D440" s="7">
        <f>INDEX(Aquifer!L:L,MATCH(B440,Aquifer!C:C,0))*100</f>
        <v>186.02907849950677</v>
      </c>
      <c r="E440" s="7">
        <v>87.6</v>
      </c>
      <c r="F440" s="7">
        <v>66.383287201792541</v>
      </c>
      <c r="G440" s="8">
        <v>100</v>
      </c>
      <c r="H440" s="8">
        <f>INDEX(Aquifer!H:H,MATCH(B440,Aquifer!C:C,0))</f>
        <v>54.89</v>
      </c>
      <c r="I440" s="8">
        <f>INDEX(surface_water_body!E:E,MATCH(B440,surface_water_body!A:A,0))</f>
        <v>12.800906896116432</v>
      </c>
      <c r="J440" s="8">
        <f>INDEX(Aquifer!J:J,MATCH(B440,Aquifer!C:C,0))*100</f>
        <v>53.825106551927028</v>
      </c>
      <c r="K440" s="7">
        <f>(INDEX(Tariff!D:D,MATCH(Adaptation!A440,Tariff!A:A,0)))*100</f>
        <v>0</v>
      </c>
      <c r="L440" s="1">
        <v>70.41</v>
      </c>
      <c r="M440" s="8">
        <v>10.58</v>
      </c>
      <c r="N440" s="1">
        <v>91.044957449999998</v>
      </c>
      <c r="P440">
        <f t="shared" si="177"/>
        <v>4</v>
      </c>
      <c r="Q440">
        <f t="shared" si="178"/>
        <v>3</v>
      </c>
      <c r="R440">
        <f t="shared" si="179"/>
        <v>4</v>
      </c>
      <c r="S440">
        <f t="shared" si="180"/>
        <v>3</v>
      </c>
      <c r="T440">
        <f t="shared" si="181"/>
        <v>4</v>
      </c>
      <c r="U440">
        <f t="shared" si="182"/>
        <v>2</v>
      </c>
      <c r="V440">
        <f t="shared" si="183"/>
        <v>3</v>
      </c>
      <c r="W440">
        <f t="shared" si="176"/>
        <v>4</v>
      </c>
      <c r="X440">
        <f t="shared" si="171"/>
        <v>4</v>
      </c>
      <c r="Y440">
        <f t="shared" si="184"/>
        <v>3</v>
      </c>
      <c r="Z440">
        <f t="shared" si="185"/>
        <v>3</v>
      </c>
      <c r="AA440">
        <f t="shared" si="186"/>
        <v>4</v>
      </c>
      <c r="AB440">
        <f t="shared" si="173"/>
        <v>3.4381000000000004</v>
      </c>
      <c r="AC440">
        <f t="shared" si="174"/>
        <v>3</v>
      </c>
      <c r="AD440" t="str">
        <f t="shared" si="187"/>
        <v>Highly Suitable</v>
      </c>
      <c r="AE440" s="15">
        <f t="shared" si="175"/>
        <v>0.99199999999999999</v>
      </c>
      <c r="AF440" t="str">
        <f t="shared" si="172"/>
        <v>Very High</v>
      </c>
    </row>
    <row r="441" spans="1:32" x14ac:dyDescent="0.25">
      <c r="A441" t="str">
        <f>INDEX(Aquifer!A:A,MATCH(B441,Aquifer!C:C,0))</f>
        <v>west bengal</v>
      </c>
      <c r="B441" s="19" t="s">
        <v>605</v>
      </c>
      <c r="C441" s="12">
        <v>4.6823213760193996</v>
      </c>
      <c r="D441" s="7">
        <f>INDEX(Aquifer!L:L,MATCH(B441,Aquifer!C:C,0))*100</f>
        <v>224.12147637044484</v>
      </c>
      <c r="E441" s="7">
        <v>25.8</v>
      </c>
      <c r="F441" s="7">
        <v>41.978405496782642</v>
      </c>
      <c r="G441" s="8">
        <v>11</v>
      </c>
      <c r="H441" s="8">
        <f>INDEX(Aquifer!H:H,MATCH(B441,Aquifer!C:C,0))</f>
        <v>67.900000000000006</v>
      </c>
      <c r="I441" s="8">
        <f>INDEX(surface_water_body!E:E,MATCH(B441,surface_water_body!A:A,0))</f>
        <v>1.7252781105065835</v>
      </c>
      <c r="J441" s="8">
        <f>INDEX(Aquifer!J:J,MATCH(B441,Aquifer!C:C,0))*100</f>
        <v>59.693059163208495</v>
      </c>
      <c r="K441" s="7">
        <f>(INDEX(Tariff!D:D,MATCH(Adaptation!A441,Tariff!A:A,0)))*100</f>
        <v>0</v>
      </c>
      <c r="L441" s="1">
        <v>94.13</v>
      </c>
      <c r="M441" s="8">
        <v>5.0999999999999996</v>
      </c>
      <c r="N441" s="1">
        <v>98.070237774999995</v>
      </c>
      <c r="P441">
        <f t="shared" si="177"/>
        <v>3</v>
      </c>
      <c r="Q441">
        <f t="shared" si="178"/>
        <v>4</v>
      </c>
      <c r="R441">
        <f t="shared" si="179"/>
        <v>2</v>
      </c>
      <c r="S441">
        <f t="shared" si="180"/>
        <v>2</v>
      </c>
      <c r="T441">
        <f t="shared" si="181"/>
        <v>1</v>
      </c>
      <c r="U441">
        <f t="shared" si="182"/>
        <v>2</v>
      </c>
      <c r="V441">
        <f t="shared" si="183"/>
        <v>3</v>
      </c>
      <c r="W441">
        <f t="shared" si="176"/>
        <v>2</v>
      </c>
      <c r="X441">
        <f t="shared" si="171"/>
        <v>4</v>
      </c>
      <c r="Y441">
        <f t="shared" si="184"/>
        <v>4</v>
      </c>
      <c r="Z441">
        <f t="shared" si="185"/>
        <v>2</v>
      </c>
      <c r="AA441">
        <f t="shared" si="186"/>
        <v>4</v>
      </c>
      <c r="AB441">
        <f t="shared" si="173"/>
        <v>2.7641</v>
      </c>
      <c r="AC441">
        <f t="shared" si="174"/>
        <v>3</v>
      </c>
      <c r="AD441" t="str">
        <f t="shared" si="187"/>
        <v>Highly Suitable</v>
      </c>
      <c r="AE441" s="15">
        <f t="shared" si="175"/>
        <v>0.63900000000000001</v>
      </c>
      <c r="AF441" t="str">
        <f t="shared" si="172"/>
        <v>High</v>
      </c>
    </row>
    <row r="442" spans="1:32" x14ac:dyDescent="0.25">
      <c r="A442" t="str">
        <f>INDEX(Aquifer!A:A,MATCH(B442,Aquifer!C:C,0))</f>
        <v>andaman and nicobar</v>
      </c>
      <c r="B442" s="19" t="s">
        <v>351</v>
      </c>
      <c r="C442" s="12">
        <v>5.3062830528609997</v>
      </c>
      <c r="D442" s="7">
        <f>INDEX(Aquifer!L:L,MATCH(B442,Aquifer!C:C,0))*100</f>
        <v>119.49860724233983</v>
      </c>
      <c r="E442" s="7">
        <v>0</v>
      </c>
      <c r="F442" s="7">
        <v>47.977488959186068</v>
      </c>
      <c r="G442" s="8">
        <v>33</v>
      </c>
      <c r="H442" s="8">
        <f>INDEX(Aquifer!H:H,MATCH(B442,Aquifer!C:C,0))</f>
        <v>2.2999999999999998</v>
      </c>
      <c r="I442" s="8">
        <f>INDEX(surface_water_body!E:E,MATCH(B442,surface_water_body!A:A,0))</f>
        <v>7.1900603267120305E-2</v>
      </c>
      <c r="J442" s="8">
        <f>INDEX(Aquifer!J:J,MATCH(B442,Aquifer!C:C,0))*100</f>
        <v>2.3695997234052584</v>
      </c>
      <c r="K442" s="7">
        <f>(INDEX(Tariff!D:D,MATCH(Adaptation!A442,Tariff!A:A,0)))*100</f>
        <v>0</v>
      </c>
      <c r="L442" s="1">
        <v>0.57000000000000006</v>
      </c>
      <c r="M442" s="8">
        <v>-1.2280314204175988</v>
      </c>
      <c r="N442" s="1">
        <v>57.44</v>
      </c>
      <c r="P442">
        <f t="shared" si="177"/>
        <v>4</v>
      </c>
      <c r="Q442">
        <f t="shared" si="178"/>
        <v>1</v>
      </c>
      <c r="R442">
        <f t="shared" si="179"/>
        <v>1</v>
      </c>
      <c r="S442">
        <f t="shared" si="180"/>
        <v>2</v>
      </c>
      <c r="T442">
        <f t="shared" si="181"/>
        <v>2</v>
      </c>
      <c r="U442">
        <f t="shared" si="182"/>
        <v>1</v>
      </c>
      <c r="V442">
        <f t="shared" si="183"/>
        <v>1</v>
      </c>
      <c r="W442">
        <f t="shared" si="176"/>
        <v>1</v>
      </c>
      <c r="X442">
        <f t="shared" si="171"/>
        <v>4</v>
      </c>
      <c r="Y442">
        <f t="shared" si="184"/>
        <v>1</v>
      </c>
      <c r="Z442">
        <f t="shared" si="185"/>
        <v>1</v>
      </c>
      <c r="AA442">
        <f t="shared" si="186"/>
        <v>2</v>
      </c>
      <c r="AB442">
        <f t="shared" si="173"/>
        <v>1.7568999999999999</v>
      </c>
      <c r="AC442">
        <f t="shared" si="174"/>
        <v>2</v>
      </c>
      <c r="AD442" t="str">
        <f t="shared" si="187"/>
        <v>Moderatly Suitable</v>
      </c>
      <c r="AE442" s="15">
        <f t="shared" si="175"/>
        <v>7.1999999999999995E-2</v>
      </c>
      <c r="AF442" t="str">
        <f t="shared" si="172"/>
        <v>Very Low</v>
      </c>
    </row>
    <row r="443" spans="1:32" x14ac:dyDescent="0.25">
      <c r="A443" t="str">
        <f>INDEX(Aquifer!A:A,MATCH(B443,Aquifer!C:C,0))</f>
        <v>meghalaya</v>
      </c>
      <c r="B443" s="19" t="s">
        <v>317</v>
      </c>
      <c r="C443" s="12">
        <v>4.4206958597066999</v>
      </c>
      <c r="D443" s="7">
        <f>INDEX(Aquifer!L:L,MATCH(B443,Aquifer!C:C,0))*100</f>
        <v>115.33352096819588</v>
      </c>
      <c r="E443" s="7">
        <v>43.7</v>
      </c>
      <c r="F443" s="7">
        <v>30.784047629470727</v>
      </c>
      <c r="G443" s="8">
        <v>0</v>
      </c>
      <c r="H443" s="8">
        <f>INDEX(Aquifer!H:H,MATCH(B443,Aquifer!C:C,0))</f>
        <v>4.79</v>
      </c>
      <c r="I443" s="8">
        <f>INDEX(surface_water_body!E:E,MATCH(B443,surface_water_body!A:A,0))</f>
        <v>3.9275274519503025</v>
      </c>
      <c r="J443" s="8">
        <f>INDEX(Aquifer!J:J,MATCH(B443,Aquifer!C:C,0))*100</f>
        <v>15.321127027796225</v>
      </c>
      <c r="K443" s="7">
        <f>(INDEX(Tariff!D:D,MATCH(Adaptation!A443,Tariff!A:A,0)))*100</f>
        <v>0</v>
      </c>
      <c r="L443" s="1">
        <v>0</v>
      </c>
      <c r="M443" s="8">
        <v>3.8414838804232034</v>
      </c>
      <c r="N443" s="1">
        <v>72.39</v>
      </c>
      <c r="P443">
        <f t="shared" si="177"/>
        <v>2</v>
      </c>
      <c r="Q443">
        <f t="shared" si="178"/>
        <v>1</v>
      </c>
      <c r="R443">
        <f t="shared" si="179"/>
        <v>2</v>
      </c>
      <c r="S443">
        <f t="shared" si="180"/>
        <v>2</v>
      </c>
      <c r="T443">
        <f t="shared" si="181"/>
        <v>1</v>
      </c>
      <c r="U443">
        <f t="shared" si="182"/>
        <v>1</v>
      </c>
      <c r="V443">
        <f t="shared" si="183"/>
        <v>1</v>
      </c>
      <c r="W443">
        <f t="shared" si="176"/>
        <v>3</v>
      </c>
      <c r="X443">
        <f t="shared" si="171"/>
        <v>4</v>
      </c>
      <c r="Y443">
        <f t="shared" si="184"/>
        <v>1</v>
      </c>
      <c r="Z443">
        <f t="shared" si="185"/>
        <v>1</v>
      </c>
      <c r="AA443">
        <f t="shared" si="186"/>
        <v>3</v>
      </c>
      <c r="AB443">
        <f t="shared" si="173"/>
        <v>1.8401999999999998</v>
      </c>
      <c r="AC443">
        <f t="shared" si="174"/>
        <v>2</v>
      </c>
      <c r="AD443" t="str">
        <f t="shared" si="187"/>
        <v>Moderatly Suitable</v>
      </c>
      <c r="AE443" s="15">
        <f t="shared" si="175"/>
        <v>0.107</v>
      </c>
      <c r="AF443" t="str">
        <f t="shared" si="172"/>
        <v>Very Low</v>
      </c>
    </row>
    <row r="444" spans="1:32" x14ac:dyDescent="0.25">
      <c r="A444" t="str">
        <f>INDEX(Aquifer!A:A,MATCH(B444,Aquifer!C:C,0))</f>
        <v>goa</v>
      </c>
      <c r="B444" s="19" t="s">
        <v>48</v>
      </c>
      <c r="C444" s="12">
        <v>5.1856212043812002</v>
      </c>
      <c r="D444" s="7">
        <f>INDEX(Aquifer!L:L,MATCH(B444,Aquifer!C:C,0))*100</f>
        <v>114.72019274394154</v>
      </c>
      <c r="E444" s="7">
        <v>20.399999999999999</v>
      </c>
      <c r="F444" s="7">
        <v>63.833220976078131</v>
      </c>
      <c r="G444" s="8">
        <v>100</v>
      </c>
      <c r="H444" s="8">
        <f>INDEX(Aquifer!H:H,MATCH(B444,Aquifer!C:C,0))</f>
        <v>25.2</v>
      </c>
      <c r="I444" s="8">
        <f>INDEX(surface_water_body!E:E,MATCH(B444,surface_water_body!A:A,0))</f>
        <v>2.7351376249135142</v>
      </c>
      <c r="J444" s="8">
        <f>INDEX(Aquifer!J:J,MATCH(B444,Aquifer!C:C,0))*100</f>
        <v>44.94754162916292</v>
      </c>
      <c r="K444" s="7">
        <f>(INDEX(Tariff!D:D,MATCH(Adaptation!A444,Tariff!A:A,0)))*100</f>
        <v>0</v>
      </c>
      <c r="L444" s="1">
        <v>30.11</v>
      </c>
      <c r="M444" s="8">
        <v>4.8</v>
      </c>
      <c r="N444" s="1">
        <v>91.300000000000011</v>
      </c>
      <c r="P444">
        <f t="shared" si="177"/>
        <v>3</v>
      </c>
      <c r="Q444">
        <f t="shared" si="178"/>
        <v>1</v>
      </c>
      <c r="R444">
        <f t="shared" si="179"/>
        <v>1</v>
      </c>
      <c r="S444">
        <f t="shared" si="180"/>
        <v>3</v>
      </c>
      <c r="T444">
        <f t="shared" si="181"/>
        <v>4</v>
      </c>
      <c r="U444">
        <f t="shared" si="182"/>
        <v>1</v>
      </c>
      <c r="V444">
        <f t="shared" si="183"/>
        <v>2</v>
      </c>
      <c r="W444">
        <f t="shared" si="176"/>
        <v>2</v>
      </c>
      <c r="X444">
        <f t="shared" si="171"/>
        <v>4</v>
      </c>
      <c r="Y444">
        <f t="shared" si="184"/>
        <v>2</v>
      </c>
      <c r="Z444">
        <f t="shared" si="185"/>
        <v>1</v>
      </c>
      <c r="AA444">
        <f t="shared" si="186"/>
        <v>4</v>
      </c>
      <c r="AB444">
        <f t="shared" si="173"/>
        <v>2.3400000000000003</v>
      </c>
      <c r="AC444">
        <f t="shared" si="174"/>
        <v>2</v>
      </c>
      <c r="AD444" t="str">
        <f t="shared" si="187"/>
        <v>Moderatly Suitable</v>
      </c>
      <c r="AE444" s="15">
        <f t="shared" si="175"/>
        <v>0.34</v>
      </c>
      <c r="AF444" t="str">
        <f t="shared" si="172"/>
        <v>Low</v>
      </c>
    </row>
    <row r="445" spans="1:32" x14ac:dyDescent="0.25">
      <c r="A445" t="str">
        <f>INDEX(Aquifer!A:A,MATCH(B445,Aquifer!C:C,0))</f>
        <v>sikkim</v>
      </c>
      <c r="B445" s="19" t="s">
        <v>216</v>
      </c>
      <c r="C445" s="12">
        <v>3.7962687504385002</v>
      </c>
      <c r="D445" s="7" t="e">
        <f>INDEX(Aquifer!L:L,MATCH(B445,Aquifer!C:C,0))*100</f>
        <v>#N/A</v>
      </c>
      <c r="E445" s="7">
        <v>0</v>
      </c>
      <c r="F445" s="7">
        <v>12.882200709287837</v>
      </c>
      <c r="G445" s="8">
        <v>65</v>
      </c>
      <c r="H445" s="8">
        <f>INDEX(Aquifer!H:H,MATCH(B445,Aquifer!C:C,0))</f>
        <v>2.74</v>
      </c>
      <c r="I445" s="8">
        <f>INDEX(surface_water_body!E:E,MATCH(B445,surface_water_body!A:A,0))</f>
        <v>5.2182120895957257E-3</v>
      </c>
      <c r="J445" s="8" t="e">
        <f>INDEX(Aquifer!J:J,MATCH(B445,Aquifer!C:C,0))*100</f>
        <v>#N/A</v>
      </c>
      <c r="K445" s="7">
        <f>(INDEX(Tariff!D:D,MATCH(Adaptation!A445,Tariff!A:A,0)))*100</f>
        <v>30</v>
      </c>
      <c r="L445" s="1">
        <v>2.0699999999999998</v>
      </c>
      <c r="M445" s="8">
        <v>6.2555547781016445</v>
      </c>
      <c r="N445" s="1">
        <v>54.867071379999999</v>
      </c>
      <c r="P445">
        <f t="shared" si="177"/>
        <v>2</v>
      </c>
      <c r="Q445" t="e">
        <f t="shared" si="178"/>
        <v>#N/A</v>
      </c>
      <c r="R445">
        <f t="shared" si="179"/>
        <v>1</v>
      </c>
      <c r="S445">
        <f t="shared" si="180"/>
        <v>1</v>
      </c>
      <c r="T445">
        <f t="shared" si="181"/>
        <v>3</v>
      </c>
      <c r="U445">
        <f t="shared" si="182"/>
        <v>1</v>
      </c>
      <c r="V445" t="e">
        <f t="shared" si="183"/>
        <v>#N/A</v>
      </c>
      <c r="W445">
        <f t="shared" si="176"/>
        <v>1</v>
      </c>
      <c r="X445">
        <f t="shared" si="171"/>
        <v>4</v>
      </c>
      <c r="Y445">
        <f t="shared" si="184"/>
        <v>1</v>
      </c>
      <c r="Z445">
        <f t="shared" si="185"/>
        <v>2</v>
      </c>
      <c r="AA445">
        <f t="shared" si="186"/>
        <v>2</v>
      </c>
      <c r="AC445">
        <f t="shared" si="174"/>
        <v>1</v>
      </c>
      <c r="AD445" t="str">
        <f t="shared" si="187"/>
        <v>Less Suitable</v>
      </c>
      <c r="AF445" t="s">
        <v>95</v>
      </c>
    </row>
    <row r="446" spans="1:32" x14ac:dyDescent="0.25">
      <c r="A446" t="str">
        <f>INDEX(Aquifer!A:A,MATCH(B446,Aquifer!C:C,0))</f>
        <v>tripura</v>
      </c>
      <c r="B446" s="19" t="s">
        <v>486</v>
      </c>
      <c r="C446" s="12">
        <v>4.6250859665480997</v>
      </c>
      <c r="D446" s="7">
        <f>INDEX(Aquifer!L:L,MATCH(B446,Aquifer!C:C,0))*100</f>
        <v>178.46692111959288</v>
      </c>
      <c r="E446" s="7">
        <v>24.8</v>
      </c>
      <c r="F446" s="7">
        <v>34.691702905854903</v>
      </c>
      <c r="G446" s="8">
        <v>100</v>
      </c>
      <c r="H446" s="8">
        <f>INDEX(Aquifer!H:H,MATCH(B446,Aquifer!C:C,0))</f>
        <v>12.11</v>
      </c>
      <c r="I446" s="8">
        <f>INDEX(surface_water_body!E:E,MATCH(B446,surface_water_body!A:A,0))</f>
        <v>0</v>
      </c>
      <c r="J446" s="8">
        <f>INDEX(Aquifer!J:J,MATCH(B446,Aquifer!C:C,0))*100</f>
        <v>15.516402631189322</v>
      </c>
      <c r="K446" s="7">
        <f>(INDEX(Tariff!D:D,MATCH(Adaptation!A446,Tariff!A:A,0)))*100</f>
        <v>285</v>
      </c>
      <c r="L446" s="1">
        <v>30.85</v>
      </c>
      <c r="M446" s="8">
        <v>2.2755136811740426</v>
      </c>
      <c r="N446" s="1">
        <v>95.875976805999997</v>
      </c>
      <c r="P446">
        <f t="shared" si="177"/>
        <v>3</v>
      </c>
      <c r="Q446">
        <f t="shared" si="178"/>
        <v>2</v>
      </c>
      <c r="R446">
        <f t="shared" si="179"/>
        <v>1</v>
      </c>
      <c r="S446">
        <f t="shared" si="180"/>
        <v>2</v>
      </c>
      <c r="T446">
        <f t="shared" si="181"/>
        <v>4</v>
      </c>
      <c r="U446">
        <f t="shared" si="182"/>
        <v>1</v>
      </c>
      <c r="V446">
        <f t="shared" si="183"/>
        <v>1</v>
      </c>
      <c r="W446">
        <f t="shared" si="176"/>
        <v>1</v>
      </c>
      <c r="X446">
        <f t="shared" si="171"/>
        <v>2</v>
      </c>
      <c r="Y446">
        <f t="shared" si="184"/>
        <v>2</v>
      </c>
      <c r="Z446">
        <f t="shared" si="185"/>
        <v>1</v>
      </c>
      <c r="AA446">
        <f t="shared" si="186"/>
        <v>4</v>
      </c>
      <c r="AB446">
        <f t="shared" ref="AB446:AB451" si="188">0.0833*P446+Q446*0.0833+R446*0.0833+S446*0.0833+T446*0.0833+W446*0.0833+U446*0.0833+V446*0.0833+X446*0.0833+Y446*0.0833+Z446*0.0909+AA446*0.0833</f>
        <v>2.0068000000000001</v>
      </c>
      <c r="AC446">
        <f t="shared" si="174"/>
        <v>2</v>
      </c>
      <c r="AD446" t="str">
        <f t="shared" si="187"/>
        <v>Moderatly Suitable</v>
      </c>
      <c r="AE446" s="15">
        <f t="shared" ref="AE446:AE451" si="189">_xlfn.PERCENTRANK.INC(AB:AB,AB446)</f>
        <v>0.187</v>
      </c>
      <c r="AF446" t="str">
        <f t="shared" si="172"/>
        <v>Very Low</v>
      </c>
    </row>
    <row r="447" spans="1:32" x14ac:dyDescent="0.25">
      <c r="A447" t="str">
        <f>INDEX(Aquifer!A:A,MATCH(B447,Aquifer!C:C,0))</f>
        <v>odisha</v>
      </c>
      <c r="B447" s="19" t="s">
        <v>36</v>
      </c>
      <c r="C447" s="13">
        <v>5.0999999999999996</v>
      </c>
      <c r="D447" s="7">
        <f>INDEX(Aquifer!L:L,MATCH(B447,Aquifer!C:C,0))*100</f>
        <v>113.60232839508262</v>
      </c>
      <c r="E447" s="7">
        <v>10.5</v>
      </c>
      <c r="F447" s="7">
        <v>43.743019159721626</v>
      </c>
      <c r="G447" s="8">
        <v>44</v>
      </c>
      <c r="H447" s="8">
        <f>INDEX(Aquifer!H:H,MATCH(B447,Aquifer!C:C,0))</f>
        <v>61.24</v>
      </c>
      <c r="I447" s="8">
        <f>INDEX(surface_water_body!E:E,MATCH(B447,surface_water_body!A:A,0))</f>
        <v>0.126754417232088</v>
      </c>
      <c r="J447" s="8">
        <f>INDEX(Aquifer!J:J,MATCH(B447,Aquifer!C:C,0))*100</f>
        <v>47.597435546355882</v>
      </c>
      <c r="K447" s="7">
        <f>(INDEX(Tariff!D:D,MATCH(Adaptation!A447,Tariff!A:A,0)))*100</f>
        <v>0</v>
      </c>
      <c r="L447" s="1">
        <v>12.35</v>
      </c>
      <c r="M447" s="8">
        <v>4.7</v>
      </c>
      <c r="N447" s="1">
        <v>90.17</v>
      </c>
      <c r="P447">
        <f t="shared" si="177"/>
        <v>3</v>
      </c>
      <c r="Q447">
        <f t="shared" si="178"/>
        <v>1</v>
      </c>
      <c r="R447">
        <f t="shared" si="179"/>
        <v>1</v>
      </c>
      <c r="S447">
        <f t="shared" si="180"/>
        <v>2</v>
      </c>
      <c r="T447">
        <f t="shared" si="181"/>
        <v>2</v>
      </c>
      <c r="U447">
        <f t="shared" si="182"/>
        <v>2</v>
      </c>
      <c r="V447">
        <f t="shared" si="183"/>
        <v>2</v>
      </c>
      <c r="W447">
        <f t="shared" si="176"/>
        <v>1</v>
      </c>
      <c r="X447">
        <f t="shared" si="171"/>
        <v>4</v>
      </c>
      <c r="Y447">
        <f t="shared" si="184"/>
        <v>1</v>
      </c>
      <c r="Z447">
        <f t="shared" si="185"/>
        <v>1</v>
      </c>
      <c r="AA447">
        <f t="shared" si="186"/>
        <v>4</v>
      </c>
      <c r="AB447">
        <f t="shared" si="188"/>
        <v>2.0067999999999997</v>
      </c>
      <c r="AC447">
        <f t="shared" si="174"/>
        <v>2</v>
      </c>
      <c r="AD447" t="str">
        <f t="shared" si="187"/>
        <v>Moderatly Suitable</v>
      </c>
      <c r="AE447" s="15">
        <f t="shared" si="189"/>
        <v>0.182</v>
      </c>
      <c r="AF447" t="str">
        <f t="shared" si="172"/>
        <v>Very Low</v>
      </c>
    </row>
    <row r="448" spans="1:32" x14ac:dyDescent="0.25">
      <c r="A448" t="str">
        <f>INDEX(Aquifer!A:A,MATCH(B448,Aquifer!C:C,0))</f>
        <v>maharashtra</v>
      </c>
      <c r="B448" s="19" t="s">
        <v>90</v>
      </c>
      <c r="C448" s="12">
        <v>5.2920489251170002</v>
      </c>
      <c r="D448" s="7">
        <f>INDEX(Aquifer!L:L,MATCH(B448,Aquifer!C:C,0))*100</f>
        <v>129.50179603310949</v>
      </c>
      <c r="E448" s="7">
        <v>15.3</v>
      </c>
      <c r="F448" s="7">
        <v>68.597497309366631</v>
      </c>
      <c r="G448" s="8">
        <v>100</v>
      </c>
      <c r="H448" s="8">
        <f>INDEX(Aquifer!H:H,MATCH(B448,Aquifer!C:C,0))</f>
        <v>62.01</v>
      </c>
      <c r="I448" s="8">
        <f>INDEX(surface_water_body!E:E,MATCH(B448,surface_water_body!A:A,0))</f>
        <v>2.0009477930309325</v>
      </c>
      <c r="J448" s="8">
        <f>INDEX(Aquifer!J:J,MATCH(B448,Aquifer!C:C,0))*100</f>
        <v>85.544422177688702</v>
      </c>
      <c r="K448" s="7">
        <f>(INDEX(Tariff!D:D,MATCH(Adaptation!A448,Tariff!A:A,0)))*100</f>
        <v>0</v>
      </c>
      <c r="L448" s="1">
        <v>85.740000000000009</v>
      </c>
      <c r="M448" s="8">
        <v>7.06</v>
      </c>
      <c r="N448" s="1">
        <v>73.11</v>
      </c>
      <c r="P448">
        <f t="shared" si="177"/>
        <v>4</v>
      </c>
      <c r="Q448">
        <f t="shared" si="178"/>
        <v>1</v>
      </c>
      <c r="R448">
        <f t="shared" si="179"/>
        <v>1</v>
      </c>
      <c r="S448">
        <f t="shared" si="180"/>
        <v>4</v>
      </c>
      <c r="T448">
        <f t="shared" si="181"/>
        <v>4</v>
      </c>
      <c r="U448">
        <f t="shared" si="182"/>
        <v>2</v>
      </c>
      <c r="V448">
        <f t="shared" si="183"/>
        <v>4</v>
      </c>
      <c r="W448">
        <f t="shared" si="176"/>
        <v>2</v>
      </c>
      <c r="X448">
        <f t="shared" si="171"/>
        <v>4</v>
      </c>
      <c r="Y448">
        <f t="shared" si="184"/>
        <v>4</v>
      </c>
      <c r="Z448">
        <f t="shared" si="185"/>
        <v>2</v>
      </c>
      <c r="AA448">
        <f t="shared" si="186"/>
        <v>3</v>
      </c>
      <c r="AB448">
        <f t="shared" si="188"/>
        <v>2.9306999999999999</v>
      </c>
      <c r="AC448">
        <f t="shared" si="174"/>
        <v>3</v>
      </c>
      <c r="AD448" t="str">
        <f t="shared" si="187"/>
        <v>Highly Suitable</v>
      </c>
      <c r="AE448" s="15">
        <f t="shared" si="189"/>
        <v>0.76800000000000002</v>
      </c>
      <c r="AF448" t="str">
        <f t="shared" si="172"/>
        <v>High</v>
      </c>
    </row>
    <row r="449" spans="1:32" x14ac:dyDescent="0.25">
      <c r="A449" t="str">
        <f>INDEX(Aquifer!A:A,MATCH(B449,Aquifer!C:C,0))</f>
        <v>jharkhand</v>
      </c>
      <c r="B449" s="19" t="s">
        <v>352</v>
      </c>
      <c r="C449" s="13">
        <v>4.6500000000000004</v>
      </c>
      <c r="D449" s="7">
        <f>INDEX(Aquifer!L:L,MATCH(B449,Aquifer!C:C,0))*100</f>
        <v>117.72053273599377</v>
      </c>
      <c r="E449" s="7">
        <v>12.4</v>
      </c>
      <c r="F449" s="7">
        <v>36.699833208719156</v>
      </c>
      <c r="G449" s="8">
        <v>4</v>
      </c>
      <c r="H449" s="8">
        <f>INDEX(Aquifer!H:H,MATCH(B449,Aquifer!C:C,0))</f>
        <v>14.47</v>
      </c>
      <c r="I449" s="8">
        <f>INDEX(surface_water_body!E:E,MATCH(B449,surface_water_body!A:A,0))</f>
        <v>1.166101502114355</v>
      </c>
      <c r="J449" s="8">
        <f>INDEX(Aquifer!J:J,MATCH(B449,Aquifer!C:C,0))*100</f>
        <v>22.746833409948106</v>
      </c>
      <c r="K449" s="7">
        <f>(INDEX(Tariff!D:D,MATCH(Adaptation!A449,Tariff!A:A,0)))*100</f>
        <v>0</v>
      </c>
      <c r="L449" s="1">
        <v>34.35</v>
      </c>
      <c r="M449" s="8">
        <v>6.17</v>
      </c>
      <c r="N449" s="1">
        <v>88.25</v>
      </c>
      <c r="P449">
        <f t="shared" si="177"/>
        <v>3</v>
      </c>
      <c r="Q449">
        <f t="shared" si="178"/>
        <v>1</v>
      </c>
      <c r="R449">
        <f t="shared" si="179"/>
        <v>1</v>
      </c>
      <c r="S449">
        <f t="shared" si="180"/>
        <v>2</v>
      </c>
      <c r="T449">
        <f t="shared" si="181"/>
        <v>1</v>
      </c>
      <c r="U449">
        <f t="shared" si="182"/>
        <v>1</v>
      </c>
      <c r="V449">
        <f t="shared" si="183"/>
        <v>1</v>
      </c>
      <c r="W449">
        <f t="shared" si="176"/>
        <v>2</v>
      </c>
      <c r="X449">
        <f t="shared" si="171"/>
        <v>4</v>
      </c>
      <c r="Y449">
        <f t="shared" si="184"/>
        <v>2</v>
      </c>
      <c r="Z449">
        <f t="shared" si="185"/>
        <v>2</v>
      </c>
      <c r="AA449">
        <f t="shared" si="186"/>
        <v>4</v>
      </c>
      <c r="AB449">
        <f t="shared" si="188"/>
        <v>2.0144000000000002</v>
      </c>
      <c r="AC449">
        <f t="shared" si="174"/>
        <v>2</v>
      </c>
      <c r="AD449" t="str">
        <f t="shared" si="187"/>
        <v>Moderatly Suitable</v>
      </c>
      <c r="AE449" s="15">
        <f t="shared" si="189"/>
        <v>0.20499999999999999</v>
      </c>
      <c r="AF449" t="str">
        <f t="shared" si="172"/>
        <v>Low</v>
      </c>
    </row>
    <row r="450" spans="1:32" x14ac:dyDescent="0.25">
      <c r="A450" t="str">
        <f>INDEX(Aquifer!A:A,MATCH(B450,Aquifer!C:C,0))</f>
        <v>kerala</v>
      </c>
      <c r="B450" s="19" t="s">
        <v>555</v>
      </c>
      <c r="C450" s="12">
        <v>5.0797951602562001</v>
      </c>
      <c r="D450" s="7">
        <f>INDEX(Aquifer!L:L,MATCH(B450,Aquifer!C:C,0))*100</f>
        <v>132.95620492526379</v>
      </c>
      <c r="E450" s="7">
        <v>34.4</v>
      </c>
      <c r="F450" s="7">
        <v>45.819193701642462</v>
      </c>
      <c r="G450" s="8">
        <v>93</v>
      </c>
      <c r="H450" s="8">
        <f>INDEX(Aquifer!H:H,MATCH(B450,Aquifer!C:C,0))</f>
        <v>59.75</v>
      </c>
      <c r="I450" s="8">
        <f>INDEX(surface_water_body!E:E,MATCH(B450,surface_water_body!A:A,0))</f>
        <v>1.3542911393741863</v>
      </c>
      <c r="J450" s="8">
        <f>INDEX(Aquifer!J:J,MATCH(B450,Aquifer!C:C,0))*100</f>
        <v>44.827116250804316</v>
      </c>
      <c r="K450" s="7">
        <f>(INDEX(Tariff!D:D,MATCH(Adaptation!A450,Tariff!A:A,0)))*100</f>
        <v>0</v>
      </c>
      <c r="L450" s="1">
        <v>36.21</v>
      </c>
      <c r="M450" s="8">
        <v>8.5</v>
      </c>
      <c r="N450" s="1">
        <v>98.15</v>
      </c>
      <c r="P450">
        <f t="shared" si="177"/>
        <v>3</v>
      </c>
      <c r="Q450">
        <f t="shared" si="178"/>
        <v>1</v>
      </c>
      <c r="R450">
        <f t="shared" si="179"/>
        <v>2</v>
      </c>
      <c r="S450">
        <f t="shared" si="180"/>
        <v>2</v>
      </c>
      <c r="T450">
        <f t="shared" si="181"/>
        <v>4</v>
      </c>
      <c r="U450">
        <f t="shared" si="182"/>
        <v>2</v>
      </c>
      <c r="V450">
        <f t="shared" si="183"/>
        <v>2</v>
      </c>
      <c r="W450">
        <f t="shared" si="176"/>
        <v>2</v>
      </c>
      <c r="X450">
        <f t="shared" si="171"/>
        <v>4</v>
      </c>
      <c r="Y450">
        <f t="shared" si="184"/>
        <v>2</v>
      </c>
      <c r="Z450">
        <f t="shared" si="185"/>
        <v>2</v>
      </c>
      <c r="AA450">
        <f t="shared" si="186"/>
        <v>4</v>
      </c>
      <c r="AB450">
        <f t="shared" si="188"/>
        <v>2.5142000000000007</v>
      </c>
      <c r="AC450">
        <f t="shared" si="174"/>
        <v>3</v>
      </c>
      <c r="AD450" t="str">
        <f t="shared" si="187"/>
        <v>Highly Suitable</v>
      </c>
      <c r="AE450" s="15">
        <f t="shared" si="189"/>
        <v>0.48599999999999999</v>
      </c>
      <c r="AF450" t="str">
        <f t="shared" si="172"/>
        <v>Moderate</v>
      </c>
    </row>
    <row r="451" spans="1:32" x14ac:dyDescent="0.25">
      <c r="A451" t="str">
        <f>INDEX(Aquifer!A:A,MATCH(B451,Aquifer!C:C,0))</f>
        <v>jharkhand</v>
      </c>
      <c r="B451" s="19" t="s">
        <v>299</v>
      </c>
      <c r="C451" s="12">
        <v>5.1096873319127996</v>
      </c>
      <c r="D451" s="7">
        <f>INDEX(Aquifer!L:L,MATCH(B451,Aquifer!C:C,0))*100</f>
        <v>173.11914567445729</v>
      </c>
      <c r="E451" s="7">
        <v>31.3</v>
      </c>
      <c r="F451" s="7">
        <v>47.050631913607823</v>
      </c>
      <c r="G451" s="8">
        <v>22</v>
      </c>
      <c r="H451" s="8">
        <f>INDEX(Aquifer!H:H,MATCH(B451,Aquifer!C:C,0))</f>
        <v>34.99</v>
      </c>
      <c r="I451" s="8">
        <f>INDEX(surface_water_body!E:E,MATCH(B451,surface_water_body!A:A,0))</f>
        <v>1.4889143471306971</v>
      </c>
      <c r="J451" s="8">
        <f>INDEX(Aquifer!J:J,MATCH(B451,Aquifer!C:C,0))*100</f>
        <v>16.717597207833528</v>
      </c>
      <c r="K451" s="7">
        <f>(INDEX(Tariff!D:D,MATCH(Adaptation!A451,Tariff!A:A,0)))*100</f>
        <v>0</v>
      </c>
      <c r="L451" s="1">
        <v>39.519999999999996</v>
      </c>
      <c r="M451" s="8">
        <v>7.46</v>
      </c>
      <c r="N451" s="1">
        <v>92.5</v>
      </c>
      <c r="P451">
        <f t="shared" si="177"/>
        <v>3</v>
      </c>
      <c r="Q451">
        <f t="shared" si="178"/>
        <v>2</v>
      </c>
      <c r="R451">
        <f t="shared" si="179"/>
        <v>2</v>
      </c>
      <c r="S451">
        <f t="shared" si="180"/>
        <v>2</v>
      </c>
      <c r="T451">
        <f t="shared" si="181"/>
        <v>1</v>
      </c>
      <c r="U451">
        <f t="shared" si="182"/>
        <v>1</v>
      </c>
      <c r="V451">
        <f t="shared" si="183"/>
        <v>1</v>
      </c>
      <c r="W451">
        <f t="shared" si="176"/>
        <v>2</v>
      </c>
      <c r="X451">
        <f t="shared" ref="X451:X514" si="190">IF(K451&lt;70,4,IF(K451&lt;150,3,IF(K451&lt;300,2,1)))</f>
        <v>4</v>
      </c>
      <c r="Y451">
        <f t="shared" si="184"/>
        <v>2</v>
      </c>
      <c r="Z451">
        <f t="shared" si="185"/>
        <v>2</v>
      </c>
      <c r="AA451">
        <f t="shared" si="186"/>
        <v>4</v>
      </c>
      <c r="AB451">
        <f t="shared" si="188"/>
        <v>2.181</v>
      </c>
      <c r="AC451">
        <f t="shared" si="174"/>
        <v>2</v>
      </c>
      <c r="AD451" t="str">
        <f t="shared" si="187"/>
        <v>Moderatly Suitable</v>
      </c>
      <c r="AE451" s="15">
        <f t="shared" si="189"/>
        <v>0.27100000000000002</v>
      </c>
      <c r="AF451" t="str">
        <f t="shared" ref="AF451:AF514" si="191">IF(AE451&gt;0.8, "Very High", IF(AND(AE451&lt;=0.8,AE451&gt;0.6), "High", IF(AND(AE451&lt;=0.6, AE451&gt;0.4),"Moderate",IF(AND(AE451&lt;=0.4, AE451&gt;0.2),"Low", "Very Low"))))</f>
        <v>Low</v>
      </c>
    </row>
    <row r="452" spans="1:32" x14ac:dyDescent="0.25">
      <c r="A452" t="str">
        <f>INDEX(Aquifer!A:A,MATCH(B452,Aquifer!C:C,0))</f>
        <v>maharashtra</v>
      </c>
      <c r="B452" s="19" t="s">
        <v>106</v>
      </c>
      <c r="C452" s="13">
        <v>5.25</v>
      </c>
      <c r="D452" s="7" t="e">
        <f>INDEX(Aquifer!L:L,MATCH(B452,Aquifer!C:C,0))*100</f>
        <v>#N/A</v>
      </c>
      <c r="E452" s="7">
        <v>5.4</v>
      </c>
      <c r="F452" s="7">
        <v>62.352888329889502</v>
      </c>
      <c r="G452" s="8">
        <v>100</v>
      </c>
      <c r="H452" s="8">
        <f>INDEX(Aquifer!H:H,MATCH(B452,Aquifer!C:C,0))</f>
        <v>23.85</v>
      </c>
      <c r="I452" s="8">
        <f>INDEX(surface_water_body!E:E,MATCH(B452,surface_water_body!A:A,0))</f>
        <v>0.28753462699192778</v>
      </c>
      <c r="J452" s="8" t="e">
        <f>INDEX(Aquifer!J:J,MATCH(B452,Aquifer!C:C,0))*100</f>
        <v>#N/A</v>
      </c>
      <c r="K452" s="7">
        <f>(INDEX(Tariff!D:D,MATCH(Adaptation!A452,Tariff!A:A,0)))*100</f>
        <v>195</v>
      </c>
      <c r="L452" s="1">
        <v>71.97</v>
      </c>
      <c r="M452" s="8">
        <v>9.6999999999999993</v>
      </c>
      <c r="N452" s="1">
        <v>78.89</v>
      </c>
      <c r="P452">
        <f t="shared" si="177"/>
        <v>4</v>
      </c>
      <c r="Q452" t="e">
        <f t="shared" si="178"/>
        <v>#N/A</v>
      </c>
      <c r="R452">
        <f t="shared" si="179"/>
        <v>1</v>
      </c>
      <c r="S452">
        <f t="shared" si="180"/>
        <v>3</v>
      </c>
      <c r="T452">
        <f t="shared" si="181"/>
        <v>4</v>
      </c>
      <c r="U452">
        <f t="shared" si="182"/>
        <v>1</v>
      </c>
      <c r="V452" t="e">
        <f t="shared" si="183"/>
        <v>#N/A</v>
      </c>
      <c r="W452">
        <f t="shared" si="176"/>
        <v>1</v>
      </c>
      <c r="X452">
        <f t="shared" si="190"/>
        <v>2</v>
      </c>
      <c r="Y452">
        <f t="shared" si="184"/>
        <v>3</v>
      </c>
      <c r="Z452">
        <f t="shared" si="185"/>
        <v>2</v>
      </c>
      <c r="AA452">
        <f t="shared" si="186"/>
        <v>3</v>
      </c>
      <c r="AC452">
        <f t="shared" si="174"/>
        <v>1</v>
      </c>
      <c r="AD452" t="str">
        <f t="shared" si="187"/>
        <v>Less Suitable</v>
      </c>
      <c r="AF452" t="s">
        <v>95</v>
      </c>
    </row>
    <row r="453" spans="1:32" x14ac:dyDescent="0.25">
      <c r="A453" t="str">
        <f>INDEX(Aquifer!A:A,MATCH(B453,Aquifer!C:C,0))</f>
        <v>maharashtra</v>
      </c>
      <c r="B453" s="19" t="s">
        <v>106</v>
      </c>
      <c r="D453" s="7" t="e">
        <f>INDEX(Aquifer!L:L,MATCH(B453,Aquifer!C:C,0))*100</f>
        <v>#N/A</v>
      </c>
      <c r="H453" s="8">
        <f>INDEX(Aquifer!H:H,MATCH(B453,Aquifer!C:C,0))</f>
        <v>23.85</v>
      </c>
      <c r="I453" s="8">
        <f>INDEX(surface_water_body!E:E,MATCH(B453,surface_water_body!A:A,0))</f>
        <v>0.28753462699192778</v>
      </c>
      <c r="J453" s="8" t="e">
        <f>INDEX(Aquifer!J:J,MATCH(B453,Aquifer!C:C,0))*100</f>
        <v>#N/A</v>
      </c>
      <c r="K453" s="7">
        <f>(INDEX(Tariff!D:D,MATCH(Adaptation!A453,Tariff!A:A,0)))*100</f>
        <v>0</v>
      </c>
      <c r="L453" s="1"/>
      <c r="M453" s="8"/>
      <c r="N453" s="1"/>
      <c r="W453">
        <f t="shared" si="176"/>
        <v>1</v>
      </c>
      <c r="X453">
        <f t="shared" si="190"/>
        <v>4</v>
      </c>
      <c r="AF453" t="s">
        <v>95</v>
      </c>
    </row>
    <row r="454" spans="1:32" x14ac:dyDescent="0.25">
      <c r="A454" t="str">
        <f>INDEX(Aquifer!A:A,MATCH(B454,Aquifer!C:C,0))</f>
        <v>rajasthan</v>
      </c>
      <c r="B454" s="19" t="s">
        <v>540</v>
      </c>
      <c r="C454" s="12">
        <v>5.5833001890674003</v>
      </c>
      <c r="D454" s="7">
        <f>INDEX(Aquifer!L:L,MATCH(B454,Aquifer!C:C,0))*100</f>
        <v>126.88266310706393</v>
      </c>
      <c r="E454" s="7">
        <v>21.3</v>
      </c>
      <c r="F454" s="7">
        <v>76.124317003689342</v>
      </c>
      <c r="G454" s="8">
        <v>90</v>
      </c>
      <c r="H454" s="8">
        <f>INDEX(Aquifer!H:H,MATCH(B454,Aquifer!C:C,0))</f>
        <v>159.03</v>
      </c>
      <c r="I454" s="8">
        <f>INDEX(surface_water_body!E:E,MATCH(B454,surface_water_body!A:A,0))</f>
        <v>0.74709412154388732</v>
      </c>
      <c r="J454" s="8">
        <f>INDEX(Aquifer!J:J,MATCH(B454,Aquifer!C:C,0))*100</f>
        <v>51.155035484344467</v>
      </c>
      <c r="K454" s="7">
        <f>(INDEX(Tariff!D:D,MATCH(Adaptation!A454,Tariff!A:A,0)))*100</f>
        <v>0</v>
      </c>
      <c r="L454" s="1">
        <v>96.76</v>
      </c>
      <c r="M454" s="8">
        <v>7.8</v>
      </c>
      <c r="N454" s="1">
        <v>54.143571719999997</v>
      </c>
      <c r="P454">
        <f t="shared" ref="P454:P517" si="192">IF(C454&lt;3.75,1,IF(C454&lt;4.5,2,IF(C454&lt;5.25,3,4)))</f>
        <v>4</v>
      </c>
      <c r="Q454">
        <f t="shared" ref="Q454:Q517" si="193">IF(D454&lt;140,1,IF(D454&lt;180,2,IF(D454&lt;220,3,4)))</f>
        <v>1</v>
      </c>
      <c r="R454">
        <f t="shared" ref="R454:R517" si="194">IF(E454&lt;25,1,IF(E454&lt;50,2,IF(E454&lt;75,3,4)))</f>
        <v>1</v>
      </c>
      <c r="S454">
        <f t="shared" ref="S454:S517" si="195">IF(F454&lt;28.5,1,IF(F454&lt;48,2,IF(F454&lt;67.5,3,4)))</f>
        <v>4</v>
      </c>
      <c r="T454">
        <f t="shared" ref="T454:T517" si="196">IF(G454&lt;25,1,IF(G454&lt;50,2,IF(G454&lt;75,3,4)))</f>
        <v>4</v>
      </c>
      <c r="U454">
        <f t="shared" ref="U454:U517" si="197">IF(H454&lt;50,1,IF(H454&lt;70,2,IF(H454&lt;100,3,4)))</f>
        <v>4</v>
      </c>
      <c r="V454">
        <f t="shared" ref="V454:V517" si="198">IF(J454&lt;25,1,IF(J454&lt;50,2,IF(J454&lt;75,3,4)))</f>
        <v>3</v>
      </c>
      <c r="W454">
        <f t="shared" si="176"/>
        <v>1</v>
      </c>
      <c r="X454">
        <f t="shared" si="190"/>
        <v>4</v>
      </c>
      <c r="Y454">
        <f t="shared" ref="Y454:Y517" si="199">IF(L454&lt;25,1,IF(L454&lt;50,2,IF(L454&lt;75,3,4)))</f>
        <v>4</v>
      </c>
      <c r="Z454">
        <f t="shared" ref="Z454:Z517" si="200">IF(M454&lt;5,1,IF(M454&lt;10,2,IF(M454&lt;20,3,4)))</f>
        <v>2</v>
      </c>
      <c r="AA454">
        <f t="shared" ref="AA454:AA517" si="201">IF(N454&lt;35,1,IF(N454&lt;60,2,IF(N454&lt;80,3,4)))</f>
        <v>2</v>
      </c>
      <c r="AB454">
        <f t="shared" ref="AB454:AB485" si="202">0.0833*P454+Q454*0.0833+R454*0.0833+S454*0.0833+T454*0.0833+W454*0.0833+U454*0.0833+V454*0.0833+X454*0.0833+Y454*0.0833+Z454*0.0909+AA454*0.0833</f>
        <v>2.8473999999999999</v>
      </c>
      <c r="AC454">
        <f t="shared" ref="AC454:AC517" si="203">IF(AB454&lt;=1.5,1,IF(AB454&lt;2.5,2,IF(AB454&lt;3.5,3,4)))</f>
        <v>3</v>
      </c>
      <c r="AD454" t="str">
        <f t="shared" ref="AD454:AD517" si="204">IF(AC454=1,"Less Suitable",IF(AC454=2,"Moderatly Suitable",IF(AC454=3,"Highly Suitable","Very Highly Suitable")))</f>
        <v>Highly Suitable</v>
      </c>
      <c r="AE454" s="15">
        <f t="shared" ref="AE454:AE485" si="205">_xlfn.PERCENTRANK.INC(AB:AB,AB454)</f>
        <v>0.70199999999999996</v>
      </c>
      <c r="AF454" t="str">
        <f t="shared" si="191"/>
        <v>High</v>
      </c>
    </row>
    <row r="455" spans="1:32" x14ac:dyDescent="0.25">
      <c r="A455" t="str">
        <f>INDEX(Aquifer!A:A,MATCH(B455,Aquifer!C:C,0))</f>
        <v>haryana</v>
      </c>
      <c r="B455" s="19" t="s">
        <v>159</v>
      </c>
      <c r="C455" s="13">
        <v>4.8499999999999996</v>
      </c>
      <c r="D455" s="7">
        <f>INDEX(Aquifer!L:L,MATCH(B455,Aquifer!C:C,0))*100</f>
        <v>120.40419520137924</v>
      </c>
      <c r="E455" s="7">
        <v>98</v>
      </c>
      <c r="F455" s="7">
        <v>82.466250344384235</v>
      </c>
      <c r="G455" s="8">
        <v>100</v>
      </c>
      <c r="H455" s="8">
        <f>INDEX(Aquifer!H:H,MATCH(B455,Aquifer!C:C,0))</f>
        <v>94.36</v>
      </c>
      <c r="I455" s="8">
        <f>INDEX(surface_water_body!E:E,MATCH(B455,surface_water_body!A:A,0))</f>
        <v>1.4023710742530024</v>
      </c>
      <c r="J455" s="8">
        <f>INDEX(Aquifer!J:J,MATCH(B455,Aquifer!C:C,0))*100</f>
        <v>76.806220711674129</v>
      </c>
      <c r="K455" s="7">
        <f>(INDEX(Tariff!D:D,MATCH(Adaptation!A455,Tariff!A:A,0)))*100</f>
        <v>0</v>
      </c>
      <c r="L455" s="1">
        <v>73.58</v>
      </c>
      <c r="M455" s="8">
        <v>7.8</v>
      </c>
      <c r="N455" s="1">
        <v>80.180000000000007</v>
      </c>
      <c r="P455">
        <f t="shared" si="192"/>
        <v>3</v>
      </c>
      <c r="Q455">
        <f t="shared" si="193"/>
        <v>1</v>
      </c>
      <c r="R455">
        <f t="shared" si="194"/>
        <v>4</v>
      </c>
      <c r="S455">
        <f t="shared" si="195"/>
        <v>4</v>
      </c>
      <c r="T455">
        <f t="shared" si="196"/>
        <v>4</v>
      </c>
      <c r="U455">
        <f t="shared" si="197"/>
        <v>3</v>
      </c>
      <c r="V455">
        <f t="shared" si="198"/>
        <v>4</v>
      </c>
      <c r="W455">
        <f t="shared" si="176"/>
        <v>2</v>
      </c>
      <c r="X455">
        <f t="shared" si="190"/>
        <v>4</v>
      </c>
      <c r="Y455">
        <f t="shared" si="199"/>
        <v>3</v>
      </c>
      <c r="Z455">
        <f t="shared" si="200"/>
        <v>2</v>
      </c>
      <c r="AA455">
        <f t="shared" si="201"/>
        <v>4</v>
      </c>
      <c r="AB455">
        <f t="shared" si="202"/>
        <v>3.1806000000000005</v>
      </c>
      <c r="AC455">
        <f t="shared" si="203"/>
        <v>3</v>
      </c>
      <c r="AD455" t="str">
        <f t="shared" si="204"/>
        <v>Highly Suitable</v>
      </c>
      <c r="AE455" s="15">
        <f t="shared" si="205"/>
        <v>0.94099999999999995</v>
      </c>
      <c r="AF455" t="str">
        <f t="shared" si="191"/>
        <v>Very High</v>
      </c>
    </row>
    <row r="456" spans="1:32" x14ac:dyDescent="0.25">
      <c r="A456" t="str">
        <f>INDEX(Aquifer!A:A,MATCH(B456,Aquifer!C:C,0))</f>
        <v>gujarat</v>
      </c>
      <c r="B456" s="19" t="s">
        <v>107</v>
      </c>
      <c r="C456" s="12">
        <v>5.4203784182912997</v>
      </c>
      <c r="D456" s="7">
        <f>INDEX(Aquifer!L:L,MATCH(B456,Aquifer!C:C,0))*100</f>
        <v>130.47534032582013</v>
      </c>
      <c r="E456" s="7">
        <v>42.6</v>
      </c>
      <c r="F456" s="7">
        <v>74.600725252681116</v>
      </c>
      <c r="G456" s="8">
        <v>100</v>
      </c>
      <c r="H456" s="8">
        <f>INDEX(Aquifer!H:H,MATCH(B456,Aquifer!C:C,0))</f>
        <v>21.81</v>
      </c>
      <c r="I456" s="8">
        <f>INDEX(surface_water_body!E:E,MATCH(B456,surface_water_body!A:A,0))</f>
        <v>0</v>
      </c>
      <c r="J456" s="8">
        <f>INDEX(Aquifer!J:J,MATCH(B456,Aquifer!C:C,0))*100</f>
        <v>54.630518599795785</v>
      </c>
      <c r="K456" s="7">
        <f>(INDEX(Tariff!D:D,MATCH(Adaptation!A456,Tariff!A:A,0)))*100</f>
        <v>0</v>
      </c>
      <c r="L456" s="1">
        <v>72.14</v>
      </c>
      <c r="M456" s="8">
        <v>9.1999999999999993</v>
      </c>
      <c r="N456" s="1">
        <v>76.95</v>
      </c>
      <c r="P456">
        <f t="shared" si="192"/>
        <v>4</v>
      </c>
      <c r="Q456">
        <f t="shared" si="193"/>
        <v>1</v>
      </c>
      <c r="R456">
        <f t="shared" si="194"/>
        <v>2</v>
      </c>
      <c r="S456">
        <f t="shared" si="195"/>
        <v>4</v>
      </c>
      <c r="T456">
        <f t="shared" si="196"/>
        <v>4</v>
      </c>
      <c r="U456">
        <f t="shared" si="197"/>
        <v>1</v>
      </c>
      <c r="V456">
        <f t="shared" si="198"/>
        <v>3</v>
      </c>
      <c r="W456">
        <f t="shared" si="176"/>
        <v>1</v>
      </c>
      <c r="X456">
        <f t="shared" si="190"/>
        <v>4</v>
      </c>
      <c r="Y456">
        <f t="shared" si="199"/>
        <v>3</v>
      </c>
      <c r="Z456">
        <f t="shared" si="200"/>
        <v>2</v>
      </c>
      <c r="AA456">
        <f t="shared" si="201"/>
        <v>3</v>
      </c>
      <c r="AB456">
        <f t="shared" si="202"/>
        <v>2.6807999999999996</v>
      </c>
      <c r="AC456">
        <f t="shared" si="203"/>
        <v>3</v>
      </c>
      <c r="AD456" t="str">
        <f t="shared" si="204"/>
        <v>Highly Suitable</v>
      </c>
      <c r="AE456" s="15">
        <f t="shared" si="205"/>
        <v>0.56499999999999995</v>
      </c>
      <c r="AF456" t="str">
        <f t="shared" si="191"/>
        <v>Moderate</v>
      </c>
    </row>
    <row r="457" spans="1:32" x14ac:dyDescent="0.25">
      <c r="A457" t="str">
        <f>INDEX(Aquifer!A:A,MATCH(B457,Aquifer!C:C,0))</f>
        <v>haryana</v>
      </c>
      <c r="B457" s="19" t="s">
        <v>196</v>
      </c>
      <c r="C457" s="13">
        <v>4.79</v>
      </c>
      <c r="D457" s="7">
        <f>INDEX(Aquifer!L:L,MATCH(B457,Aquifer!C:C,0))*100</f>
        <v>215.1665146975815</v>
      </c>
      <c r="E457" s="7">
        <v>65.8</v>
      </c>
      <c r="F457" s="7">
        <v>57.708321450978147</v>
      </c>
      <c r="G457" s="8">
        <v>100</v>
      </c>
      <c r="H457" s="8">
        <f>INDEX(Aquifer!H:H,MATCH(B457,Aquifer!C:C,0))</f>
        <v>63.01</v>
      </c>
      <c r="I457" s="8">
        <f>INDEX(surface_water_body!E:E,MATCH(B457,surface_water_body!A:A,0))</f>
        <v>0.12594960505027669</v>
      </c>
      <c r="J457" s="8">
        <f>INDEX(Aquifer!J:J,MATCH(B457,Aquifer!C:C,0))*100</f>
        <v>40.596136219417609</v>
      </c>
      <c r="K457" s="7">
        <f>(INDEX(Tariff!D:D,MATCH(Adaptation!A457,Tariff!A:A,0)))*100</f>
        <v>135</v>
      </c>
      <c r="L457" s="1">
        <v>87.32</v>
      </c>
      <c r="M457" s="8">
        <v>10.7</v>
      </c>
      <c r="N457" s="1">
        <v>80.180000000000007</v>
      </c>
      <c r="P457">
        <f t="shared" si="192"/>
        <v>3</v>
      </c>
      <c r="Q457">
        <f t="shared" si="193"/>
        <v>3</v>
      </c>
      <c r="R457">
        <f t="shared" si="194"/>
        <v>3</v>
      </c>
      <c r="S457">
        <f t="shared" si="195"/>
        <v>3</v>
      </c>
      <c r="T457">
        <f t="shared" si="196"/>
        <v>4</v>
      </c>
      <c r="U457">
        <f t="shared" si="197"/>
        <v>2</v>
      </c>
      <c r="V457">
        <f t="shared" si="198"/>
        <v>2</v>
      </c>
      <c r="W457">
        <f t="shared" si="176"/>
        <v>1</v>
      </c>
      <c r="X457">
        <f t="shared" si="190"/>
        <v>3</v>
      </c>
      <c r="Y457">
        <f t="shared" si="199"/>
        <v>4</v>
      </c>
      <c r="Z457">
        <f t="shared" si="200"/>
        <v>3</v>
      </c>
      <c r="AA457">
        <f t="shared" si="201"/>
        <v>4</v>
      </c>
      <c r="AB457">
        <f t="shared" si="202"/>
        <v>2.9383000000000004</v>
      </c>
      <c r="AC457">
        <f t="shared" si="203"/>
        <v>3</v>
      </c>
      <c r="AD457" t="str">
        <f t="shared" si="204"/>
        <v>Highly Suitable</v>
      </c>
      <c r="AE457" s="15">
        <f t="shared" si="205"/>
        <v>0.82599999999999996</v>
      </c>
      <c r="AF457" t="str">
        <f t="shared" si="191"/>
        <v>Very High</v>
      </c>
    </row>
    <row r="458" spans="1:32" x14ac:dyDescent="0.25">
      <c r="A458" t="str">
        <f>INDEX(Aquifer!A:A,MATCH(B458,Aquifer!C:C,0))</f>
        <v>haryana</v>
      </c>
      <c r="B458" s="19" t="s">
        <v>204</v>
      </c>
      <c r="C458" s="12">
        <v>4.7936280055214997</v>
      </c>
      <c r="D458" s="7">
        <f>INDEX(Aquifer!L:L,MATCH(B458,Aquifer!C:C,0))*100</f>
        <v>201.39166836838882</v>
      </c>
      <c r="E458" s="7">
        <v>100</v>
      </c>
      <c r="F458" s="7">
        <v>81.000670284762904</v>
      </c>
      <c r="G458" s="8">
        <v>98</v>
      </c>
      <c r="H458" s="8">
        <f>INDEX(Aquifer!H:H,MATCH(B458,Aquifer!C:C,0))</f>
        <v>198.16</v>
      </c>
      <c r="I458" s="8">
        <f>INDEX(surface_water_body!E:E,MATCH(B458,surface_water_body!A:A,0))</f>
        <v>0.38256729961069835</v>
      </c>
      <c r="J458" s="8">
        <f>INDEX(Aquifer!J:J,MATCH(B458,Aquifer!C:C,0))*100</f>
        <v>75.274188961732676</v>
      </c>
      <c r="K458" s="7">
        <f>(INDEX(Tariff!D:D,MATCH(Adaptation!A458,Tariff!A:A,0)))*100</f>
        <v>0</v>
      </c>
      <c r="L458" s="1">
        <v>78.73</v>
      </c>
      <c r="M458" s="8">
        <v>17</v>
      </c>
      <c r="N458" s="1">
        <v>78.569999999999993</v>
      </c>
      <c r="P458">
        <f t="shared" si="192"/>
        <v>3</v>
      </c>
      <c r="Q458">
        <f t="shared" si="193"/>
        <v>3</v>
      </c>
      <c r="R458">
        <f t="shared" si="194"/>
        <v>4</v>
      </c>
      <c r="S458">
        <f t="shared" si="195"/>
        <v>4</v>
      </c>
      <c r="T458">
        <f t="shared" si="196"/>
        <v>4</v>
      </c>
      <c r="U458">
        <f t="shared" si="197"/>
        <v>4</v>
      </c>
      <c r="V458">
        <f t="shared" si="198"/>
        <v>4</v>
      </c>
      <c r="W458">
        <f t="shared" si="176"/>
        <v>1</v>
      </c>
      <c r="X458">
        <f t="shared" si="190"/>
        <v>4</v>
      </c>
      <c r="Y458">
        <f t="shared" si="199"/>
        <v>4</v>
      </c>
      <c r="Z458">
        <f t="shared" si="200"/>
        <v>3</v>
      </c>
      <c r="AA458">
        <f t="shared" si="201"/>
        <v>3</v>
      </c>
      <c r="AB458">
        <f t="shared" si="202"/>
        <v>3.4381000000000004</v>
      </c>
      <c r="AC458">
        <f t="shared" si="203"/>
        <v>3</v>
      </c>
      <c r="AD458" t="str">
        <f t="shared" si="204"/>
        <v>Highly Suitable</v>
      </c>
      <c r="AE458" s="15">
        <f t="shared" si="205"/>
        <v>0.99199999999999999</v>
      </c>
      <c r="AF458" t="str">
        <f t="shared" si="191"/>
        <v>Very High</v>
      </c>
    </row>
    <row r="459" spans="1:32" x14ac:dyDescent="0.25">
      <c r="A459" t="str">
        <f>INDEX(Aquifer!A:A,MATCH(B459,Aquifer!C:C,0))</f>
        <v>madhya pradesh</v>
      </c>
      <c r="B459" s="19" t="s">
        <v>487</v>
      </c>
      <c r="C459" s="12">
        <v>5.1900131059544998</v>
      </c>
      <c r="D459" s="7">
        <f>INDEX(Aquifer!L:L,MATCH(B459,Aquifer!C:C,0))*100</f>
        <v>167.89322432896773</v>
      </c>
      <c r="E459" s="7">
        <v>34.6</v>
      </c>
      <c r="F459" s="7">
        <v>70.097029488291412</v>
      </c>
      <c r="G459" s="8">
        <v>100</v>
      </c>
      <c r="H459" s="8">
        <f>INDEX(Aquifer!H:H,MATCH(B459,Aquifer!C:C,0))</f>
        <v>36.479999999999997</v>
      </c>
      <c r="I459" s="8">
        <f>INDEX(surface_water_body!E:E,MATCH(B459,surface_water_body!A:A,0))</f>
        <v>0.59309845697276131</v>
      </c>
      <c r="J459" s="8">
        <f>INDEX(Aquifer!J:J,MATCH(B459,Aquifer!C:C,0))*100</f>
        <v>36.682344037193211</v>
      </c>
      <c r="K459" s="7">
        <f>(INDEX(Tariff!D:D,MATCH(Adaptation!A459,Tariff!A:A,0)))*100</f>
        <v>60</v>
      </c>
      <c r="L459" s="1">
        <v>55.65</v>
      </c>
      <c r="M459" s="8">
        <v>9.5</v>
      </c>
      <c r="N459" s="1">
        <v>79.19</v>
      </c>
      <c r="P459">
        <f t="shared" si="192"/>
        <v>3</v>
      </c>
      <c r="Q459">
        <f t="shared" si="193"/>
        <v>2</v>
      </c>
      <c r="R459">
        <f t="shared" si="194"/>
        <v>2</v>
      </c>
      <c r="S459">
        <f t="shared" si="195"/>
        <v>4</v>
      </c>
      <c r="T459">
        <f t="shared" si="196"/>
        <v>4</v>
      </c>
      <c r="U459">
        <f t="shared" si="197"/>
        <v>1</v>
      </c>
      <c r="V459">
        <f t="shared" si="198"/>
        <v>2</v>
      </c>
      <c r="W459">
        <f t="shared" si="176"/>
        <v>1</v>
      </c>
      <c r="X459">
        <f t="shared" si="190"/>
        <v>4</v>
      </c>
      <c r="Y459">
        <f t="shared" si="199"/>
        <v>3</v>
      </c>
      <c r="Z459">
        <f t="shared" si="200"/>
        <v>2</v>
      </c>
      <c r="AA459">
        <f t="shared" si="201"/>
        <v>3</v>
      </c>
      <c r="AB459">
        <f t="shared" si="202"/>
        <v>2.5975000000000001</v>
      </c>
      <c r="AC459">
        <f t="shared" si="203"/>
        <v>3</v>
      </c>
      <c r="AD459" t="str">
        <f t="shared" si="204"/>
        <v>Highly Suitable</v>
      </c>
      <c r="AE459" s="15">
        <f t="shared" si="205"/>
        <v>0.51900000000000002</v>
      </c>
      <c r="AF459" t="str">
        <f t="shared" si="191"/>
        <v>Moderate</v>
      </c>
    </row>
    <row r="460" spans="1:32" x14ac:dyDescent="0.25">
      <c r="A460" t="str">
        <f>INDEX(Aquifer!A:A,MATCH(B460,Aquifer!C:C,0))</f>
        <v>arunachal pradesh</v>
      </c>
      <c r="B460" s="19" t="s">
        <v>74</v>
      </c>
      <c r="C460" s="13">
        <v>3.8</v>
      </c>
      <c r="D460" s="7">
        <f>INDEX(Aquifer!L:L,MATCH(B460,Aquifer!C:C,0))*100</f>
        <v>139.73729600636858</v>
      </c>
      <c r="E460" s="7">
        <v>24</v>
      </c>
      <c r="F460" s="7">
        <v>20.321195257682071</v>
      </c>
      <c r="G460" s="8">
        <v>0</v>
      </c>
      <c r="H460" s="8">
        <f>INDEX(Aquifer!H:H,MATCH(B460,Aquifer!C:C,0))</f>
        <v>1.24</v>
      </c>
      <c r="I460" s="8">
        <f>INDEX(surface_water_body!E:E,MATCH(B460,surface_water_body!A:A,0))</f>
        <v>5.2270045408660121E-2</v>
      </c>
      <c r="J460" s="8">
        <f>INDEX(Aquifer!J:J,MATCH(B460,Aquifer!C:C,0))*100</f>
        <v>59.503414518612082</v>
      </c>
      <c r="K460" s="7">
        <f>(INDEX(Tariff!D:D,MATCH(Adaptation!A460,Tariff!A:A,0)))*100</f>
        <v>0</v>
      </c>
      <c r="L460" s="1">
        <v>2.59</v>
      </c>
      <c r="M460" s="8">
        <v>1.4</v>
      </c>
      <c r="N460" s="1">
        <v>31.970000000000002</v>
      </c>
      <c r="P460">
        <f t="shared" si="192"/>
        <v>2</v>
      </c>
      <c r="Q460">
        <f t="shared" si="193"/>
        <v>1</v>
      </c>
      <c r="R460">
        <f t="shared" si="194"/>
        <v>1</v>
      </c>
      <c r="S460">
        <f t="shared" si="195"/>
        <v>1</v>
      </c>
      <c r="T460">
        <f t="shared" si="196"/>
        <v>1</v>
      </c>
      <c r="U460">
        <f t="shared" si="197"/>
        <v>1</v>
      </c>
      <c r="V460">
        <f t="shared" si="198"/>
        <v>3</v>
      </c>
      <c r="W460">
        <f t="shared" si="176"/>
        <v>1</v>
      </c>
      <c r="X460">
        <f t="shared" si="190"/>
        <v>4</v>
      </c>
      <c r="Y460">
        <f t="shared" si="199"/>
        <v>1</v>
      </c>
      <c r="Z460">
        <f t="shared" si="200"/>
        <v>1</v>
      </c>
      <c r="AA460">
        <f t="shared" si="201"/>
        <v>1</v>
      </c>
      <c r="AB460">
        <f t="shared" si="202"/>
        <v>1.5069999999999999</v>
      </c>
      <c r="AC460">
        <f t="shared" si="203"/>
        <v>2</v>
      </c>
      <c r="AD460" t="str">
        <f t="shared" si="204"/>
        <v>Moderatly Suitable</v>
      </c>
      <c r="AE460" s="15">
        <f t="shared" si="205"/>
        <v>2.1000000000000001E-2</v>
      </c>
      <c r="AF460" t="str">
        <f t="shared" si="191"/>
        <v>Very Low</v>
      </c>
    </row>
    <row r="461" spans="1:32" x14ac:dyDescent="0.25">
      <c r="A461" t="str">
        <f>INDEX(Aquifer!A:A,MATCH(B461,Aquifer!C:C,0))</f>
        <v>maharashtra</v>
      </c>
      <c r="B461" s="19" t="s">
        <v>60</v>
      </c>
      <c r="C461" s="12">
        <v>5.3170656297320003</v>
      </c>
      <c r="D461" s="7">
        <f>INDEX(Aquifer!L:L,MATCH(B461,Aquifer!C:C,0))*100</f>
        <v>156.19288353101302</v>
      </c>
      <c r="E461" s="7">
        <v>29.3</v>
      </c>
      <c r="F461" s="7">
        <v>68.625519268344746</v>
      </c>
      <c r="G461" s="8">
        <v>96</v>
      </c>
      <c r="H461" s="8">
        <f>INDEX(Aquifer!H:H,MATCH(B461,Aquifer!C:C,0))</f>
        <v>46.5</v>
      </c>
      <c r="I461" s="8">
        <f>INDEX(surface_water_body!E:E,MATCH(B461,surface_water_body!A:A,0))</f>
        <v>1.2835018249808183</v>
      </c>
      <c r="J461" s="8">
        <f>INDEX(Aquifer!J:J,MATCH(B461,Aquifer!C:C,0))*100</f>
        <v>81.492631912533682</v>
      </c>
      <c r="K461" s="7">
        <f>(INDEX(Tariff!D:D,MATCH(Adaptation!A461,Tariff!A:A,0)))*100</f>
        <v>0</v>
      </c>
      <c r="L461" s="1">
        <v>92.589999999999989</v>
      </c>
      <c r="M461" s="8">
        <v>9.5936523464399137</v>
      </c>
      <c r="N461" s="1">
        <v>77.25</v>
      </c>
      <c r="P461">
        <f t="shared" si="192"/>
        <v>4</v>
      </c>
      <c r="Q461">
        <f t="shared" si="193"/>
        <v>2</v>
      </c>
      <c r="R461">
        <f t="shared" si="194"/>
        <v>2</v>
      </c>
      <c r="S461">
        <f t="shared" si="195"/>
        <v>4</v>
      </c>
      <c r="T461">
        <f t="shared" si="196"/>
        <v>4</v>
      </c>
      <c r="U461">
        <f t="shared" si="197"/>
        <v>1</v>
      </c>
      <c r="V461">
        <f t="shared" si="198"/>
        <v>4</v>
      </c>
      <c r="W461">
        <f t="shared" si="176"/>
        <v>2</v>
      </c>
      <c r="X461">
        <f t="shared" si="190"/>
        <v>4</v>
      </c>
      <c r="Y461">
        <f t="shared" si="199"/>
        <v>4</v>
      </c>
      <c r="Z461">
        <f t="shared" si="200"/>
        <v>2</v>
      </c>
      <c r="AA461">
        <f t="shared" si="201"/>
        <v>3</v>
      </c>
      <c r="AB461">
        <f t="shared" si="202"/>
        <v>3.0140000000000002</v>
      </c>
      <c r="AC461">
        <f t="shared" si="203"/>
        <v>3</v>
      </c>
      <c r="AD461" t="str">
        <f t="shared" si="204"/>
        <v>Highly Suitable</v>
      </c>
      <c r="AE461" s="15">
        <f t="shared" si="205"/>
        <v>0.84499999999999997</v>
      </c>
      <c r="AF461" t="str">
        <f t="shared" si="191"/>
        <v>Very High</v>
      </c>
    </row>
    <row r="462" spans="1:32" x14ac:dyDescent="0.25">
      <c r="A462" t="str">
        <f>INDEX(Aquifer!A:A,MATCH(B462,Aquifer!C:C,0))</f>
        <v>bihar</v>
      </c>
      <c r="B462" s="19" t="s">
        <v>318</v>
      </c>
      <c r="C462" s="12">
        <v>4.5964257056328002</v>
      </c>
      <c r="D462" s="7">
        <f>INDEX(Aquifer!L:L,MATCH(B462,Aquifer!C:C,0))*100</f>
        <v>162.04282938702309</v>
      </c>
      <c r="E462" s="7">
        <v>81.3</v>
      </c>
      <c r="F462" s="7">
        <v>60.17217079952767</v>
      </c>
      <c r="G462" s="8">
        <v>9</v>
      </c>
      <c r="H462" s="8">
        <f>INDEX(Aquifer!H:H,MATCH(B462,Aquifer!C:C,0))</f>
        <v>27.11</v>
      </c>
      <c r="I462" s="8">
        <f>INDEX(surface_water_body!E:E,MATCH(B462,surface_water_body!A:A,0))</f>
        <v>0</v>
      </c>
      <c r="J462" s="8">
        <f>INDEX(Aquifer!J:J,MATCH(B462,Aquifer!C:C,0))*100</f>
        <v>48.350266645469922</v>
      </c>
      <c r="K462" s="7">
        <f>(INDEX(Tariff!D:D,MATCH(Adaptation!A462,Tariff!A:A,0)))*100</f>
        <v>60</v>
      </c>
      <c r="L462" s="1">
        <v>48.339999999999996</v>
      </c>
      <c r="M462" s="8">
        <v>3.6</v>
      </c>
      <c r="N462" s="1">
        <v>96.27</v>
      </c>
      <c r="P462">
        <f t="shared" si="192"/>
        <v>3</v>
      </c>
      <c r="Q462">
        <f t="shared" si="193"/>
        <v>2</v>
      </c>
      <c r="R462">
        <f t="shared" si="194"/>
        <v>4</v>
      </c>
      <c r="S462">
        <f t="shared" si="195"/>
        <v>3</v>
      </c>
      <c r="T462">
        <f t="shared" si="196"/>
        <v>1</v>
      </c>
      <c r="U462">
        <f t="shared" si="197"/>
        <v>1</v>
      </c>
      <c r="V462">
        <f t="shared" si="198"/>
        <v>2</v>
      </c>
      <c r="W462">
        <f t="shared" si="176"/>
        <v>1</v>
      </c>
      <c r="X462">
        <f t="shared" si="190"/>
        <v>4</v>
      </c>
      <c r="Y462">
        <f t="shared" si="199"/>
        <v>2</v>
      </c>
      <c r="Z462">
        <f t="shared" si="200"/>
        <v>1</v>
      </c>
      <c r="AA462">
        <f t="shared" si="201"/>
        <v>4</v>
      </c>
      <c r="AB462">
        <f t="shared" si="202"/>
        <v>2.3400000000000003</v>
      </c>
      <c r="AC462">
        <f t="shared" si="203"/>
        <v>2</v>
      </c>
      <c r="AD462" t="str">
        <f t="shared" si="204"/>
        <v>Moderatly Suitable</v>
      </c>
      <c r="AE462" s="15">
        <f t="shared" si="205"/>
        <v>0.34</v>
      </c>
      <c r="AF462" t="str">
        <f t="shared" si="191"/>
        <v>Low</v>
      </c>
    </row>
    <row r="463" spans="1:32" x14ac:dyDescent="0.25">
      <c r="A463" t="str">
        <f>INDEX(Aquifer!A:A,MATCH(B463,Aquifer!C:C,0))</f>
        <v>west bengal</v>
      </c>
      <c r="B463" s="19" t="s">
        <v>661</v>
      </c>
      <c r="C463" s="13">
        <v>4.8600000000000003</v>
      </c>
      <c r="D463" s="7">
        <f>INDEX(Aquifer!L:L,MATCH(B463,Aquifer!C:C,0))*100</f>
        <v>222.91464665716677</v>
      </c>
      <c r="E463" s="7">
        <v>28</v>
      </c>
      <c r="F463" s="7">
        <v>42.541576100692509</v>
      </c>
      <c r="G463" s="8">
        <v>85</v>
      </c>
      <c r="H463" s="8">
        <f>INDEX(Aquifer!H:H,MATCH(B463,Aquifer!C:C,0))</f>
        <v>52.95</v>
      </c>
      <c r="I463" s="8">
        <f>INDEX(surface_water_body!E:E,MATCH(B463,surface_water_body!A:A,0))</f>
        <v>0.99817880477459653</v>
      </c>
      <c r="J463" s="8">
        <f>INDEX(Aquifer!J:J,MATCH(B463,Aquifer!C:C,0))*100</f>
        <v>62.765913032307793</v>
      </c>
      <c r="K463" s="7">
        <f>(INDEX(Tariff!D:D,MATCH(Adaptation!A463,Tariff!A:A,0)))*100</f>
        <v>0</v>
      </c>
      <c r="L463" s="1">
        <v>59.5</v>
      </c>
      <c r="M463" s="8">
        <v>10.28</v>
      </c>
      <c r="N463" s="1">
        <v>97.62008419</v>
      </c>
      <c r="P463">
        <f t="shared" si="192"/>
        <v>3</v>
      </c>
      <c r="Q463">
        <f t="shared" si="193"/>
        <v>4</v>
      </c>
      <c r="R463">
        <f t="shared" si="194"/>
        <v>2</v>
      </c>
      <c r="S463">
        <f t="shared" si="195"/>
        <v>2</v>
      </c>
      <c r="T463">
        <f t="shared" si="196"/>
        <v>4</v>
      </c>
      <c r="U463">
        <f t="shared" si="197"/>
        <v>2</v>
      </c>
      <c r="V463">
        <f t="shared" si="198"/>
        <v>3</v>
      </c>
      <c r="W463">
        <f t="shared" si="176"/>
        <v>1</v>
      </c>
      <c r="X463">
        <f t="shared" si="190"/>
        <v>4</v>
      </c>
      <c r="Y463">
        <f t="shared" si="199"/>
        <v>3</v>
      </c>
      <c r="Z463">
        <f t="shared" si="200"/>
        <v>3</v>
      </c>
      <c r="AA463">
        <f t="shared" si="201"/>
        <v>4</v>
      </c>
      <c r="AB463">
        <f t="shared" si="202"/>
        <v>2.9382999999999999</v>
      </c>
      <c r="AC463">
        <f t="shared" si="203"/>
        <v>3</v>
      </c>
      <c r="AD463" t="str">
        <f t="shared" si="204"/>
        <v>Highly Suitable</v>
      </c>
      <c r="AE463" s="15">
        <f t="shared" si="205"/>
        <v>0.80500000000000005</v>
      </c>
      <c r="AF463" t="str">
        <f t="shared" si="191"/>
        <v>Very High</v>
      </c>
    </row>
    <row r="464" spans="1:32" x14ac:dyDescent="0.25">
      <c r="A464" t="str">
        <f>INDEX(Aquifer!A:A,MATCH(B464,Aquifer!C:C,0))</f>
        <v>jharkhand</v>
      </c>
      <c r="B464" s="19" t="s">
        <v>37</v>
      </c>
      <c r="C464" s="13">
        <v>5.08</v>
      </c>
      <c r="D464" s="7">
        <f>INDEX(Aquifer!L:L,MATCH(B464,Aquifer!C:C,0))*100</f>
        <v>166.20630125161847</v>
      </c>
      <c r="E464" s="7">
        <v>1</v>
      </c>
      <c r="F464" s="7">
        <v>35.333107173612383</v>
      </c>
      <c r="G464" s="8">
        <v>2</v>
      </c>
      <c r="H464" s="8">
        <f>INDEX(Aquifer!H:H,MATCH(B464,Aquifer!C:C,0))</f>
        <v>10.45</v>
      </c>
      <c r="I464" s="8">
        <f>INDEX(surface_water_body!E:E,MATCH(B464,surface_water_body!A:A,0))</f>
        <v>1.1743922322312572</v>
      </c>
      <c r="J464" s="8">
        <f>INDEX(Aquifer!J:J,MATCH(B464,Aquifer!C:C,0))*100</f>
        <v>15.099274528901718</v>
      </c>
      <c r="K464" s="7">
        <f>(INDEX(Tariff!D:D,MATCH(Adaptation!A464,Tariff!A:A,0)))*100</f>
        <v>60</v>
      </c>
      <c r="L464" s="1">
        <v>7.0900000000000007</v>
      </c>
      <c r="M464" s="8">
        <v>6.7</v>
      </c>
      <c r="N464" s="1">
        <v>75.550000000000011</v>
      </c>
      <c r="P464">
        <f t="shared" si="192"/>
        <v>3</v>
      </c>
      <c r="Q464">
        <f t="shared" si="193"/>
        <v>2</v>
      </c>
      <c r="R464">
        <f t="shared" si="194"/>
        <v>1</v>
      </c>
      <c r="S464">
        <f t="shared" si="195"/>
        <v>2</v>
      </c>
      <c r="T464">
        <f t="shared" si="196"/>
        <v>1</v>
      </c>
      <c r="U464">
        <f t="shared" si="197"/>
        <v>1</v>
      </c>
      <c r="V464">
        <f t="shared" si="198"/>
        <v>1</v>
      </c>
      <c r="W464">
        <f t="shared" si="176"/>
        <v>2</v>
      </c>
      <c r="X464">
        <f t="shared" si="190"/>
        <v>4</v>
      </c>
      <c r="Y464">
        <f t="shared" si="199"/>
        <v>1</v>
      </c>
      <c r="Z464">
        <f t="shared" si="200"/>
        <v>2</v>
      </c>
      <c r="AA464">
        <f t="shared" si="201"/>
        <v>3</v>
      </c>
      <c r="AB464">
        <f t="shared" si="202"/>
        <v>1.9310999999999998</v>
      </c>
      <c r="AC464">
        <f t="shared" si="203"/>
        <v>2</v>
      </c>
      <c r="AD464" t="str">
        <f t="shared" si="204"/>
        <v>Moderatly Suitable</v>
      </c>
      <c r="AE464" s="15">
        <f t="shared" si="205"/>
        <v>0.16400000000000001</v>
      </c>
      <c r="AF464" t="str">
        <f t="shared" si="191"/>
        <v>Very Low</v>
      </c>
    </row>
    <row r="465" spans="1:32" x14ac:dyDescent="0.25">
      <c r="A465" t="str">
        <f>INDEX(Aquifer!A:A,MATCH(B465,Aquifer!C:C,0))</f>
        <v>gujarat</v>
      </c>
      <c r="B465" s="19" t="s">
        <v>209</v>
      </c>
      <c r="C465" s="13">
        <v>5.52</v>
      </c>
      <c r="D465" s="7">
        <f>INDEX(Aquifer!L:L,MATCH(B465,Aquifer!C:C,0))*100</f>
        <v>160.69614530861861</v>
      </c>
      <c r="E465" s="7">
        <v>47.5</v>
      </c>
      <c r="F465" s="7">
        <v>74.972960839132298</v>
      </c>
      <c r="G465" s="8">
        <v>100</v>
      </c>
      <c r="H465" s="8">
        <f>INDEX(Aquifer!H:H,MATCH(B465,Aquifer!C:C,0))</f>
        <v>98.74</v>
      </c>
      <c r="I465" s="8">
        <f>INDEX(surface_water_body!E:E,MATCH(B465,surface_water_body!A:A,0))</f>
        <v>0.85343923228435736</v>
      </c>
      <c r="J465" s="8">
        <f>INDEX(Aquifer!J:J,MATCH(B465,Aquifer!C:C,0))*100</f>
        <v>57.688468856242793</v>
      </c>
      <c r="K465" s="7">
        <f>(INDEX(Tariff!D:D,MATCH(Adaptation!A465,Tariff!A:A,0)))*100</f>
        <v>290</v>
      </c>
      <c r="L465" s="1">
        <v>98.75</v>
      </c>
      <c r="M465" s="8">
        <v>56.1</v>
      </c>
      <c r="N465" s="1">
        <v>63.08</v>
      </c>
      <c r="P465">
        <f t="shared" si="192"/>
        <v>4</v>
      </c>
      <c r="Q465">
        <f t="shared" si="193"/>
        <v>2</v>
      </c>
      <c r="R465">
        <f t="shared" si="194"/>
        <v>2</v>
      </c>
      <c r="S465">
        <f t="shared" si="195"/>
        <v>4</v>
      </c>
      <c r="T465">
        <f t="shared" si="196"/>
        <v>4</v>
      </c>
      <c r="U465">
        <f t="shared" si="197"/>
        <v>3</v>
      </c>
      <c r="V465">
        <f t="shared" si="198"/>
        <v>3</v>
      </c>
      <c r="W465">
        <f t="shared" si="176"/>
        <v>1</v>
      </c>
      <c r="X465">
        <f t="shared" si="190"/>
        <v>2</v>
      </c>
      <c r="Y465">
        <f t="shared" si="199"/>
        <v>4</v>
      </c>
      <c r="Z465">
        <f t="shared" si="200"/>
        <v>4</v>
      </c>
      <c r="AA465">
        <f t="shared" si="201"/>
        <v>3</v>
      </c>
      <c r="AB465">
        <f t="shared" si="202"/>
        <v>3.0292000000000003</v>
      </c>
      <c r="AC465">
        <f t="shared" si="203"/>
        <v>3</v>
      </c>
      <c r="AD465" t="str">
        <f t="shared" si="204"/>
        <v>Highly Suitable</v>
      </c>
      <c r="AE465" s="15">
        <f t="shared" si="205"/>
        <v>0.89500000000000002</v>
      </c>
      <c r="AF465" t="str">
        <f t="shared" si="191"/>
        <v>Very High</v>
      </c>
    </row>
    <row r="466" spans="1:32" x14ac:dyDescent="0.25">
      <c r="A466" t="str">
        <f>INDEX(Aquifer!A:A,MATCH(B466,Aquifer!C:C,0))</f>
        <v>kerala</v>
      </c>
      <c r="B466" s="19" t="s">
        <v>372</v>
      </c>
      <c r="C466" s="12">
        <v>5.0411860074570001</v>
      </c>
      <c r="D466" s="7">
        <f>INDEX(Aquifer!L:L,MATCH(B466,Aquifer!C:C,0))*100</f>
        <v>140.99371943499739</v>
      </c>
      <c r="E466" s="7">
        <v>8.6</v>
      </c>
      <c r="F466" s="7">
        <v>36.746767097720301</v>
      </c>
      <c r="G466" s="8">
        <v>100</v>
      </c>
      <c r="H466" s="8">
        <f>INDEX(Aquifer!H:H,MATCH(B466,Aquifer!C:C,0))</f>
        <v>37.630000000000003</v>
      </c>
      <c r="I466" s="8">
        <f>INDEX(surface_water_body!E:E,MATCH(B466,surface_water_body!A:A,0))</f>
        <v>3.4569785733982665</v>
      </c>
      <c r="J466" s="8">
        <f>INDEX(Aquifer!J:J,MATCH(B466,Aquifer!C:C,0))*100</f>
        <v>30.370518363823471</v>
      </c>
      <c r="K466" s="7">
        <f>(INDEX(Tariff!D:D,MATCH(Adaptation!A466,Tariff!A:A,0)))*100</f>
        <v>135</v>
      </c>
      <c r="L466" s="1">
        <v>36.07</v>
      </c>
      <c r="M466" s="8">
        <v>5.5</v>
      </c>
      <c r="N466" s="1">
        <v>99.32</v>
      </c>
      <c r="P466">
        <f t="shared" si="192"/>
        <v>3</v>
      </c>
      <c r="Q466">
        <f t="shared" si="193"/>
        <v>2</v>
      </c>
      <c r="R466">
        <f t="shared" si="194"/>
        <v>1</v>
      </c>
      <c r="S466">
        <f t="shared" si="195"/>
        <v>2</v>
      </c>
      <c r="T466">
        <f t="shared" si="196"/>
        <v>4</v>
      </c>
      <c r="U466">
        <f t="shared" si="197"/>
        <v>1</v>
      </c>
      <c r="V466">
        <f t="shared" si="198"/>
        <v>2</v>
      </c>
      <c r="W466">
        <f t="shared" si="176"/>
        <v>3</v>
      </c>
      <c r="X466">
        <f t="shared" si="190"/>
        <v>3</v>
      </c>
      <c r="Y466">
        <f t="shared" si="199"/>
        <v>2</v>
      </c>
      <c r="Z466">
        <f t="shared" si="200"/>
        <v>2</v>
      </c>
      <c r="AA466">
        <f t="shared" si="201"/>
        <v>4</v>
      </c>
      <c r="AB466">
        <f t="shared" si="202"/>
        <v>2.4309000000000003</v>
      </c>
      <c r="AC466">
        <f t="shared" si="203"/>
        <v>2</v>
      </c>
      <c r="AD466" t="str">
        <f t="shared" si="204"/>
        <v>Moderatly Suitable</v>
      </c>
      <c r="AE466" s="15">
        <f t="shared" si="205"/>
        <v>0.38600000000000001</v>
      </c>
      <c r="AF466" t="str">
        <f t="shared" si="191"/>
        <v>Low</v>
      </c>
    </row>
    <row r="467" spans="1:32" x14ac:dyDescent="0.25">
      <c r="A467" t="str">
        <f>INDEX(Aquifer!A:A,MATCH(B467,Aquifer!C:C,0))</f>
        <v>punjab</v>
      </c>
      <c r="B467" s="19" t="s">
        <v>224</v>
      </c>
      <c r="C467" s="13">
        <v>4.6100000000000003</v>
      </c>
      <c r="D467" s="7">
        <f>INDEX(Aquifer!L:L,MATCH(B467,Aquifer!C:C,0))*100</f>
        <v>198.52622637502654</v>
      </c>
      <c r="E467" s="7">
        <v>55.2</v>
      </c>
      <c r="F467" s="7">
        <v>54.576300933103226</v>
      </c>
      <c r="G467" s="8">
        <v>100</v>
      </c>
      <c r="H467" s="8">
        <f>INDEX(Aquifer!H:H,MATCH(B467,Aquifer!C:C,0))</f>
        <v>51.47</v>
      </c>
      <c r="I467" s="8">
        <f>INDEX(surface_water_body!E:E,MATCH(B467,surface_water_body!A:A,0))</f>
        <v>6.5594795637243825E-2</v>
      </c>
      <c r="J467" s="8">
        <f>INDEX(Aquifer!J:J,MATCH(B467,Aquifer!C:C,0))*100</f>
        <v>50.330262285970797</v>
      </c>
      <c r="K467" s="7">
        <f>(INDEX(Tariff!D:D,MATCH(Adaptation!A467,Tariff!A:A,0)))*100</f>
        <v>60</v>
      </c>
      <c r="L467" s="1">
        <v>68.13</v>
      </c>
      <c r="M467" s="8">
        <v>6.2723757692608837</v>
      </c>
      <c r="N467" s="1">
        <v>0</v>
      </c>
      <c r="P467">
        <f t="shared" si="192"/>
        <v>3</v>
      </c>
      <c r="Q467">
        <f t="shared" si="193"/>
        <v>3</v>
      </c>
      <c r="R467">
        <f t="shared" si="194"/>
        <v>3</v>
      </c>
      <c r="S467">
        <f t="shared" si="195"/>
        <v>3</v>
      </c>
      <c r="T467">
        <f t="shared" si="196"/>
        <v>4</v>
      </c>
      <c r="U467">
        <f t="shared" si="197"/>
        <v>2</v>
      </c>
      <c r="V467">
        <f t="shared" si="198"/>
        <v>3</v>
      </c>
      <c r="W467">
        <f t="shared" si="176"/>
        <v>1</v>
      </c>
      <c r="X467">
        <f t="shared" si="190"/>
        <v>4</v>
      </c>
      <c r="Y467">
        <f t="shared" si="199"/>
        <v>3</v>
      </c>
      <c r="Z467">
        <f t="shared" si="200"/>
        <v>2</v>
      </c>
      <c r="AA467">
        <f t="shared" si="201"/>
        <v>1</v>
      </c>
      <c r="AB467">
        <f t="shared" si="202"/>
        <v>2.6808000000000001</v>
      </c>
      <c r="AC467">
        <f t="shared" si="203"/>
        <v>3</v>
      </c>
      <c r="AD467" t="str">
        <f t="shared" si="204"/>
        <v>Highly Suitable</v>
      </c>
      <c r="AE467" s="15">
        <f t="shared" si="205"/>
        <v>0.57599999999999996</v>
      </c>
      <c r="AF467" t="str">
        <f t="shared" si="191"/>
        <v>Moderate</v>
      </c>
    </row>
    <row r="468" spans="1:32" x14ac:dyDescent="0.25">
      <c r="A468" t="str">
        <f>INDEX(Aquifer!A:A,MATCH(B468,Aquifer!C:C,0))</f>
        <v>punjab</v>
      </c>
      <c r="B468" s="19" t="s">
        <v>223</v>
      </c>
      <c r="C468" s="12">
        <v>4.7866689146550003</v>
      </c>
      <c r="D468" s="7">
        <f>INDEX(Aquifer!L:L,MATCH(B468,Aquifer!C:C,0))*100</f>
        <v>196.74202179223701</v>
      </c>
      <c r="E468" s="7">
        <v>99.7</v>
      </c>
      <c r="F468" s="7">
        <v>70.358737410445443</v>
      </c>
      <c r="G468" s="8">
        <v>99</v>
      </c>
      <c r="H468" s="8">
        <f>INDEX(Aquifer!H:H,MATCH(B468,Aquifer!C:C,0))</f>
        <v>214.72</v>
      </c>
      <c r="I468" s="8">
        <f>INDEX(surface_water_body!E:E,MATCH(B468,surface_water_body!A:A,0))</f>
        <v>0.42580436746255795</v>
      </c>
      <c r="J468" s="8">
        <f>INDEX(Aquifer!J:J,MATCH(B468,Aquifer!C:C,0))*100</f>
        <v>80.01576176159405</v>
      </c>
      <c r="K468" s="7">
        <f>(INDEX(Tariff!D:D,MATCH(Adaptation!A468,Tariff!A:A,0)))*100</f>
        <v>0</v>
      </c>
      <c r="L468" s="1">
        <v>95.199999999999989</v>
      </c>
      <c r="M468" s="8">
        <v>28.2</v>
      </c>
      <c r="N468" s="1">
        <v>0</v>
      </c>
      <c r="P468">
        <f t="shared" si="192"/>
        <v>3</v>
      </c>
      <c r="Q468">
        <f t="shared" si="193"/>
        <v>3</v>
      </c>
      <c r="R468">
        <f t="shared" si="194"/>
        <v>4</v>
      </c>
      <c r="S468">
        <f t="shared" si="195"/>
        <v>4</v>
      </c>
      <c r="T468">
        <f t="shared" si="196"/>
        <v>4</v>
      </c>
      <c r="U468">
        <f t="shared" si="197"/>
        <v>4</v>
      </c>
      <c r="V468">
        <f t="shared" si="198"/>
        <v>4</v>
      </c>
      <c r="W468">
        <f t="shared" si="176"/>
        <v>1</v>
      </c>
      <c r="X468">
        <f t="shared" si="190"/>
        <v>4</v>
      </c>
      <c r="Y468">
        <f t="shared" si="199"/>
        <v>4</v>
      </c>
      <c r="Z468">
        <f t="shared" si="200"/>
        <v>4</v>
      </c>
      <c r="AA468">
        <f t="shared" si="201"/>
        <v>1</v>
      </c>
      <c r="AB468">
        <f t="shared" si="202"/>
        <v>3.3624000000000001</v>
      </c>
      <c r="AC468">
        <f t="shared" si="203"/>
        <v>3</v>
      </c>
      <c r="AD468" t="str">
        <f t="shared" si="204"/>
        <v>Highly Suitable</v>
      </c>
      <c r="AE468" s="15">
        <f t="shared" si="205"/>
        <v>0.98299999999999998</v>
      </c>
      <c r="AF468" t="str">
        <f t="shared" si="191"/>
        <v>Very High</v>
      </c>
    </row>
    <row r="469" spans="1:32" x14ac:dyDescent="0.25">
      <c r="A469" t="str">
        <f>INDEX(Aquifer!A:A,MATCH(B469,Aquifer!C:C,0))</f>
        <v>bihar</v>
      </c>
      <c r="B469" s="19" t="s">
        <v>323</v>
      </c>
      <c r="C469" s="12">
        <v>4.8019746132626997</v>
      </c>
      <c r="D469" s="7">
        <f>INDEX(Aquifer!L:L,MATCH(B469,Aquifer!C:C,0))*100</f>
        <v>123.54771905603201</v>
      </c>
      <c r="E469" s="7">
        <v>72.8</v>
      </c>
      <c r="F469" s="7">
        <v>63.494168877321187</v>
      </c>
      <c r="G469" s="8">
        <v>3</v>
      </c>
      <c r="H469" s="8">
        <f>INDEX(Aquifer!H:H,MATCH(B469,Aquifer!C:C,0))</f>
        <v>59.34</v>
      </c>
      <c r="I469" s="8">
        <f>INDEX(surface_water_body!E:E,MATCH(B469,surface_water_body!A:A,0))</f>
        <v>0.25619994407804214</v>
      </c>
      <c r="J469" s="8">
        <f>INDEX(Aquifer!J:J,MATCH(B469,Aquifer!C:C,0))*100</f>
        <v>53.883544112269732</v>
      </c>
      <c r="K469" s="7">
        <f>(INDEX(Tariff!D:D,MATCH(Adaptation!A469,Tariff!A:A,0)))*100</f>
        <v>135</v>
      </c>
      <c r="L469" s="1">
        <v>66.5</v>
      </c>
      <c r="M469" s="8">
        <v>8.1</v>
      </c>
      <c r="N469" s="1">
        <v>98.259999999999991</v>
      </c>
      <c r="P469">
        <f t="shared" si="192"/>
        <v>3</v>
      </c>
      <c r="Q469">
        <f t="shared" si="193"/>
        <v>1</v>
      </c>
      <c r="R469">
        <f t="shared" si="194"/>
        <v>3</v>
      </c>
      <c r="S469">
        <f t="shared" si="195"/>
        <v>3</v>
      </c>
      <c r="T469">
        <f t="shared" si="196"/>
        <v>1</v>
      </c>
      <c r="U469">
        <f t="shared" si="197"/>
        <v>2</v>
      </c>
      <c r="V469">
        <f t="shared" si="198"/>
        <v>3</v>
      </c>
      <c r="W469">
        <f t="shared" si="176"/>
        <v>1</v>
      </c>
      <c r="X469">
        <f t="shared" si="190"/>
        <v>3</v>
      </c>
      <c r="Y469">
        <f t="shared" si="199"/>
        <v>3</v>
      </c>
      <c r="Z469">
        <f t="shared" si="200"/>
        <v>2</v>
      </c>
      <c r="AA469">
        <f t="shared" si="201"/>
        <v>4</v>
      </c>
      <c r="AB469">
        <f t="shared" si="202"/>
        <v>2.4309000000000003</v>
      </c>
      <c r="AC469">
        <f t="shared" si="203"/>
        <v>2</v>
      </c>
      <c r="AD469" t="str">
        <f t="shared" si="204"/>
        <v>Moderatly Suitable</v>
      </c>
      <c r="AE469" s="15">
        <f t="shared" si="205"/>
        <v>0.38600000000000001</v>
      </c>
      <c r="AF469" t="str">
        <f t="shared" si="191"/>
        <v>Low</v>
      </c>
    </row>
    <row r="470" spans="1:32" x14ac:dyDescent="0.25">
      <c r="A470" t="str">
        <f>INDEX(Aquifer!A:A,MATCH(B470,Aquifer!C:C,0))</f>
        <v>tamil nadu</v>
      </c>
      <c r="B470" s="19" t="s">
        <v>496</v>
      </c>
      <c r="C470" s="13">
        <v>5.27</v>
      </c>
      <c r="D470" s="7">
        <f>INDEX(Aquifer!L:L,MATCH(B470,Aquifer!C:C,0))*100</f>
        <v>107.60706125876311</v>
      </c>
      <c r="E470" s="7">
        <v>29.2</v>
      </c>
      <c r="F470" s="7">
        <v>60.145362170553575</v>
      </c>
      <c r="G470" s="8">
        <v>96</v>
      </c>
      <c r="H470" s="8">
        <f>INDEX(Aquifer!H:H,MATCH(B470,Aquifer!C:C,0))</f>
        <v>109.39</v>
      </c>
      <c r="I470" s="8">
        <f>INDEX(surface_water_body!E:E,MATCH(B470,surface_water_body!A:A,0))</f>
        <v>1.0236223516121021</v>
      </c>
      <c r="J470" s="8">
        <f>INDEX(Aquifer!J:J,MATCH(B470,Aquifer!C:C,0))*100</f>
        <v>58.278469776202215</v>
      </c>
      <c r="K470" s="7">
        <f>(INDEX(Tariff!D:D,MATCH(Adaptation!A470,Tariff!A:A,0)))*100</f>
        <v>135</v>
      </c>
      <c r="L470" s="1">
        <v>70.19</v>
      </c>
      <c r="M470" s="8">
        <v>6.52</v>
      </c>
      <c r="N470" s="1">
        <v>94.427270180000008</v>
      </c>
      <c r="P470">
        <f t="shared" si="192"/>
        <v>4</v>
      </c>
      <c r="Q470">
        <f t="shared" si="193"/>
        <v>1</v>
      </c>
      <c r="R470">
        <f t="shared" si="194"/>
        <v>2</v>
      </c>
      <c r="S470">
        <f t="shared" si="195"/>
        <v>3</v>
      </c>
      <c r="T470">
        <f t="shared" si="196"/>
        <v>4</v>
      </c>
      <c r="U470">
        <f t="shared" si="197"/>
        <v>4</v>
      </c>
      <c r="V470">
        <f t="shared" si="198"/>
        <v>3</v>
      </c>
      <c r="W470">
        <f t="shared" si="176"/>
        <v>2</v>
      </c>
      <c r="X470">
        <f t="shared" si="190"/>
        <v>3</v>
      </c>
      <c r="Y470">
        <f t="shared" si="199"/>
        <v>3</v>
      </c>
      <c r="Z470">
        <f t="shared" si="200"/>
        <v>2</v>
      </c>
      <c r="AA470">
        <f t="shared" si="201"/>
        <v>4</v>
      </c>
      <c r="AB470">
        <f t="shared" si="202"/>
        <v>2.9307000000000003</v>
      </c>
      <c r="AC470">
        <f t="shared" si="203"/>
        <v>3</v>
      </c>
      <c r="AD470" t="str">
        <f t="shared" si="204"/>
        <v>Highly Suitable</v>
      </c>
      <c r="AE470" s="15">
        <f t="shared" si="205"/>
        <v>0.78200000000000003</v>
      </c>
      <c r="AF470" t="str">
        <f t="shared" si="191"/>
        <v>High</v>
      </c>
    </row>
    <row r="471" spans="1:32" x14ac:dyDescent="0.25">
      <c r="A471" t="str">
        <f>INDEX(Aquifer!A:A,MATCH(B471,Aquifer!C:C,0))</f>
        <v>nagaland</v>
      </c>
      <c r="B471" s="19" t="s">
        <v>197</v>
      </c>
      <c r="C471" s="13">
        <v>4.3499999999999996</v>
      </c>
      <c r="D471" s="7">
        <f>INDEX(Aquifer!L:L,MATCH(B471,Aquifer!C:C,0))*100</f>
        <v>154.07469321074427</v>
      </c>
      <c r="E471" s="7">
        <v>29.1</v>
      </c>
      <c r="F471" s="7">
        <v>31.522608000556072</v>
      </c>
      <c r="G471" s="8">
        <v>100</v>
      </c>
      <c r="H471" s="8">
        <f>INDEX(Aquifer!H:H,MATCH(B471,Aquifer!C:C,0))</f>
        <v>1.59</v>
      </c>
      <c r="I471" s="8">
        <f>INDEX(surface_water_body!E:E,MATCH(B471,surface_water_body!A:A,0))</f>
        <v>6.532443535040228E-3</v>
      </c>
      <c r="J471" s="8">
        <f>INDEX(Aquifer!J:J,MATCH(B471,Aquifer!C:C,0))*100</f>
        <v>17.369126099551931</v>
      </c>
      <c r="K471" s="7">
        <f>(INDEX(Tariff!D:D,MATCH(Adaptation!A471,Tariff!A:A,0)))*100</f>
        <v>0</v>
      </c>
      <c r="L471" s="1">
        <v>0.04</v>
      </c>
      <c r="M471" s="8">
        <v>5.0056956521311804</v>
      </c>
      <c r="N471" s="1">
        <v>31.75</v>
      </c>
      <c r="P471">
        <f t="shared" si="192"/>
        <v>2</v>
      </c>
      <c r="Q471">
        <f t="shared" si="193"/>
        <v>2</v>
      </c>
      <c r="R471">
        <f t="shared" si="194"/>
        <v>2</v>
      </c>
      <c r="S471">
        <f t="shared" si="195"/>
        <v>2</v>
      </c>
      <c r="T471">
        <f t="shared" si="196"/>
        <v>4</v>
      </c>
      <c r="U471">
        <f t="shared" si="197"/>
        <v>1</v>
      </c>
      <c r="V471">
        <f t="shared" si="198"/>
        <v>1</v>
      </c>
      <c r="W471">
        <f t="shared" si="176"/>
        <v>1</v>
      </c>
      <c r="X471">
        <f t="shared" si="190"/>
        <v>4</v>
      </c>
      <c r="Y471">
        <f t="shared" si="199"/>
        <v>1</v>
      </c>
      <c r="Z471">
        <f t="shared" si="200"/>
        <v>2</v>
      </c>
      <c r="AA471">
        <f t="shared" si="201"/>
        <v>1</v>
      </c>
      <c r="AB471">
        <f t="shared" si="202"/>
        <v>1.9310999999999996</v>
      </c>
      <c r="AC471">
        <f t="shared" si="203"/>
        <v>2</v>
      </c>
      <c r="AD471" t="str">
        <f t="shared" si="204"/>
        <v>Moderatly Suitable</v>
      </c>
      <c r="AE471" s="15">
        <f t="shared" si="205"/>
        <v>0.16200000000000001</v>
      </c>
      <c r="AF471" t="str">
        <f t="shared" si="191"/>
        <v>Very Low</v>
      </c>
    </row>
    <row r="472" spans="1:32" x14ac:dyDescent="0.25">
      <c r="A472" t="str">
        <f>INDEX(Aquifer!A:A,MATCH(B472,Aquifer!C:C,0))</f>
        <v>arunachal pradesh</v>
      </c>
      <c r="B472" s="19" t="s">
        <v>477</v>
      </c>
      <c r="C472" s="12">
        <v>3.5588155056794002</v>
      </c>
      <c r="D472" s="7">
        <f>INDEX(Aquifer!L:L,MATCH(B472,Aquifer!C:C,0))*100</f>
        <v>127.47192848577346</v>
      </c>
      <c r="E472" s="7">
        <v>14.3</v>
      </c>
      <c r="F472" s="7">
        <v>27.678886429968884</v>
      </c>
      <c r="G472" s="8">
        <v>0</v>
      </c>
      <c r="H472" s="8">
        <f>INDEX(Aquifer!H:H,MATCH(B472,Aquifer!C:C,0))</f>
        <v>1.27</v>
      </c>
      <c r="I472" s="8">
        <f>INDEX(surface_water_body!E:E,MATCH(B472,surface_water_body!A:A,0))</f>
        <v>1.8240280910191396E-2</v>
      </c>
      <c r="J472" s="8">
        <f>INDEX(Aquifer!J:J,MATCH(B472,Aquifer!C:C,0))*100</f>
        <v>54.086084905660378</v>
      </c>
      <c r="K472" s="7">
        <f>(INDEX(Tariff!D:D,MATCH(Adaptation!A181,Tariff!A:A,0)))*100</f>
        <v>465.00000000000006</v>
      </c>
      <c r="L472" s="1">
        <v>26.47</v>
      </c>
      <c r="M472" s="8">
        <v>2.5671192487596013</v>
      </c>
      <c r="N472" s="1">
        <v>21.619999999999997</v>
      </c>
      <c r="P472">
        <f t="shared" si="192"/>
        <v>1</v>
      </c>
      <c r="Q472">
        <f t="shared" si="193"/>
        <v>1</v>
      </c>
      <c r="R472">
        <f t="shared" si="194"/>
        <v>1</v>
      </c>
      <c r="S472">
        <f t="shared" si="195"/>
        <v>1</v>
      </c>
      <c r="T472">
        <f t="shared" si="196"/>
        <v>1</v>
      </c>
      <c r="U472">
        <f t="shared" si="197"/>
        <v>1</v>
      </c>
      <c r="V472">
        <f t="shared" si="198"/>
        <v>3</v>
      </c>
      <c r="W472">
        <f t="shared" si="176"/>
        <v>1</v>
      </c>
      <c r="X472">
        <f t="shared" si="190"/>
        <v>1</v>
      </c>
      <c r="Y472">
        <f t="shared" si="199"/>
        <v>2</v>
      </c>
      <c r="Z472">
        <f t="shared" si="200"/>
        <v>1</v>
      </c>
      <c r="AA472">
        <f t="shared" si="201"/>
        <v>1</v>
      </c>
      <c r="AB472">
        <f t="shared" si="202"/>
        <v>1.2570999999999999</v>
      </c>
      <c r="AC472">
        <f t="shared" si="203"/>
        <v>1</v>
      </c>
      <c r="AD472" t="str">
        <f t="shared" si="204"/>
        <v>Less Suitable</v>
      </c>
      <c r="AE472" s="15">
        <f t="shared" si="205"/>
        <v>3.0000000000000001E-3</v>
      </c>
      <c r="AF472" t="str">
        <f t="shared" si="191"/>
        <v>Very Low</v>
      </c>
    </row>
    <row r="473" spans="1:32" x14ac:dyDescent="0.25">
      <c r="A473" t="str">
        <f>INDEX(Aquifer!A:A,MATCH(B473,Aquifer!C:C,0))</f>
        <v>uttar pradesh</v>
      </c>
      <c r="B473" s="19" t="s">
        <v>455</v>
      </c>
      <c r="C473" s="12">
        <v>4.7807951048224</v>
      </c>
      <c r="D473" s="7">
        <f>INDEX(Aquifer!L:L,MATCH(B473,Aquifer!C:C,0))*100</f>
        <v>170.94757802692524</v>
      </c>
      <c r="E473" s="7">
        <v>97.8</v>
      </c>
      <c r="F473" s="7">
        <v>69.909016238074173</v>
      </c>
      <c r="G473" s="8">
        <v>24</v>
      </c>
      <c r="H473" s="8">
        <f>INDEX(Aquifer!H:H,MATCH(B473,Aquifer!C:C,0))</f>
        <v>64.78</v>
      </c>
      <c r="I473" s="8">
        <f>INDEX(surface_water_body!E:E,MATCH(B473,surface_water_body!A:A,0))</f>
        <v>0.32812532867026245</v>
      </c>
      <c r="J473" s="8">
        <f>INDEX(Aquifer!J:J,MATCH(B473,Aquifer!C:C,0))*100</f>
        <v>61.05173580278236</v>
      </c>
      <c r="K473" s="7">
        <f>(INDEX(Tariff!D:D,MATCH(Adaptation!A473,Tariff!A:A,0)))*100</f>
        <v>135</v>
      </c>
      <c r="L473" s="1">
        <v>69.010000000000005</v>
      </c>
      <c r="M473" s="8">
        <v>4.0199999999999996</v>
      </c>
      <c r="N473" s="1">
        <v>86.998718019999998</v>
      </c>
      <c r="P473">
        <f t="shared" si="192"/>
        <v>3</v>
      </c>
      <c r="Q473">
        <f t="shared" si="193"/>
        <v>2</v>
      </c>
      <c r="R473">
        <f t="shared" si="194"/>
        <v>4</v>
      </c>
      <c r="S473">
        <f t="shared" si="195"/>
        <v>4</v>
      </c>
      <c r="T473">
        <f t="shared" si="196"/>
        <v>1</v>
      </c>
      <c r="U473">
        <f t="shared" si="197"/>
        <v>2</v>
      </c>
      <c r="V473">
        <f t="shared" si="198"/>
        <v>3</v>
      </c>
      <c r="W473">
        <f t="shared" si="176"/>
        <v>1</v>
      </c>
      <c r="X473">
        <f t="shared" si="190"/>
        <v>3</v>
      </c>
      <c r="Y473">
        <f t="shared" si="199"/>
        <v>3</v>
      </c>
      <c r="Z473">
        <f t="shared" si="200"/>
        <v>1</v>
      </c>
      <c r="AA473">
        <f t="shared" si="201"/>
        <v>4</v>
      </c>
      <c r="AB473">
        <f t="shared" si="202"/>
        <v>2.5899000000000001</v>
      </c>
      <c r="AC473">
        <f t="shared" si="203"/>
        <v>3</v>
      </c>
      <c r="AD473" t="str">
        <f t="shared" si="204"/>
        <v>Highly Suitable</v>
      </c>
      <c r="AE473" s="15">
        <f t="shared" si="205"/>
        <v>0.498</v>
      </c>
      <c r="AF473" t="str">
        <f t="shared" si="191"/>
        <v>Moderate</v>
      </c>
    </row>
    <row r="474" spans="1:32" x14ac:dyDescent="0.25">
      <c r="A474" t="str">
        <f>INDEX(Aquifer!A:A,MATCH(B474,Aquifer!C:C,0))</f>
        <v>uttarakhand</v>
      </c>
      <c r="B474" s="19" t="s">
        <v>626</v>
      </c>
      <c r="C474" s="12">
        <v>4.5254475815472999</v>
      </c>
      <c r="D474" s="7">
        <f>INDEX(Aquifer!L:L,MATCH(B474,Aquifer!C:C,0))*100</f>
        <v>175.98530298246118</v>
      </c>
      <c r="E474" s="7">
        <v>0</v>
      </c>
      <c r="F474" s="7">
        <v>35.897342819805431</v>
      </c>
      <c r="G474" s="8">
        <v>98</v>
      </c>
      <c r="H474" s="8">
        <f>INDEX(Aquifer!H:H,MATCH(B474,Aquifer!C:C,0))</f>
        <v>0</v>
      </c>
      <c r="I474" s="8">
        <f>INDEX(surface_water_body!E:E,MATCH(B474,surface_water_body!A:A,0))</f>
        <v>2.4812266450986182E-3</v>
      </c>
      <c r="J474" s="8">
        <f>INDEX(Aquifer!J:J,MATCH(B474,Aquifer!C:C,0))*100</f>
        <v>4.6652489373726116</v>
      </c>
      <c r="K474" s="7">
        <f>(INDEX(Tariff!D:D,MATCH(Adaptation!A474,Tariff!A:A,0)))*100</f>
        <v>0</v>
      </c>
      <c r="L474" s="1">
        <v>0.04</v>
      </c>
      <c r="M474" s="8">
        <v>16.983523042022071</v>
      </c>
      <c r="N474" s="1">
        <v>98.658546510000008</v>
      </c>
      <c r="P474">
        <f t="shared" si="192"/>
        <v>3</v>
      </c>
      <c r="Q474">
        <f t="shared" si="193"/>
        <v>2</v>
      </c>
      <c r="R474">
        <f t="shared" si="194"/>
        <v>1</v>
      </c>
      <c r="S474">
        <f t="shared" si="195"/>
        <v>2</v>
      </c>
      <c r="T474">
        <f t="shared" si="196"/>
        <v>4</v>
      </c>
      <c r="U474">
        <f t="shared" si="197"/>
        <v>1</v>
      </c>
      <c r="V474">
        <f t="shared" si="198"/>
        <v>1</v>
      </c>
      <c r="W474">
        <f t="shared" si="176"/>
        <v>1</v>
      </c>
      <c r="X474">
        <f t="shared" si="190"/>
        <v>4</v>
      </c>
      <c r="Y474">
        <f t="shared" si="199"/>
        <v>1</v>
      </c>
      <c r="Z474">
        <f t="shared" si="200"/>
        <v>3</v>
      </c>
      <c r="AA474">
        <f t="shared" si="201"/>
        <v>4</v>
      </c>
      <c r="AB474">
        <f t="shared" si="202"/>
        <v>2.2718999999999996</v>
      </c>
      <c r="AC474">
        <f t="shared" si="203"/>
        <v>2</v>
      </c>
      <c r="AD474" t="str">
        <f t="shared" si="204"/>
        <v>Moderatly Suitable</v>
      </c>
      <c r="AE474" s="15">
        <f t="shared" si="205"/>
        <v>0.32800000000000001</v>
      </c>
      <c r="AF474" t="str">
        <f t="shared" si="191"/>
        <v>Low</v>
      </c>
    </row>
    <row r="475" spans="1:32" x14ac:dyDescent="0.25">
      <c r="A475" t="str">
        <f>INDEX(Aquifer!A:A,MATCH(B475,Aquifer!C:C,0))</f>
        <v>jammu and kashmir</v>
      </c>
      <c r="B475" s="19" t="s">
        <v>526</v>
      </c>
      <c r="C475" s="13">
        <v>4.62</v>
      </c>
      <c r="D475" s="7">
        <f>INDEX(Aquifer!L:L,MATCH(B475,Aquifer!C:C,0))*100</f>
        <v>166.37837024780958</v>
      </c>
      <c r="E475" s="7">
        <v>13.2</v>
      </c>
      <c r="F475" s="7">
        <v>33.397920044288028</v>
      </c>
      <c r="G475" s="8">
        <v>99</v>
      </c>
      <c r="H475" s="8">
        <f>INDEX(Aquifer!H:H,MATCH(B475,Aquifer!C:C,0))</f>
        <v>14.77</v>
      </c>
      <c r="I475" s="8">
        <f>INDEX(surface_water_body!E:E,MATCH(B475,surface_water_body!A:A,0))</f>
        <v>3.9347577435065067E-4</v>
      </c>
      <c r="J475" s="8">
        <f>INDEX(Aquifer!J:J,MATCH(B475,Aquifer!C:C,0))*100</f>
        <v>23.249490737097943</v>
      </c>
      <c r="K475" s="7">
        <f>(INDEX(Tariff!D:D,MATCH(Adaptation!A475,Tariff!A:A,0)))*100</f>
        <v>459.99999999999994</v>
      </c>
      <c r="L475" s="1">
        <v>22.28</v>
      </c>
      <c r="M475" s="8">
        <v>4.0263038991134339</v>
      </c>
      <c r="N475" s="1">
        <v>90.259999999999991</v>
      </c>
      <c r="P475">
        <f t="shared" si="192"/>
        <v>3</v>
      </c>
      <c r="Q475">
        <f t="shared" si="193"/>
        <v>2</v>
      </c>
      <c r="R475">
        <f t="shared" si="194"/>
        <v>1</v>
      </c>
      <c r="S475">
        <f t="shared" si="195"/>
        <v>2</v>
      </c>
      <c r="T475">
        <f t="shared" si="196"/>
        <v>4</v>
      </c>
      <c r="U475">
        <f t="shared" si="197"/>
        <v>1</v>
      </c>
      <c r="V475">
        <f t="shared" si="198"/>
        <v>1</v>
      </c>
      <c r="W475">
        <f t="shared" ref="W475:W538" si="206">IF(I475&lt;1,1,IF(I475&lt;3,2,IF(I475&lt;5,3,4)))</f>
        <v>1</v>
      </c>
      <c r="X475">
        <f t="shared" si="190"/>
        <v>1</v>
      </c>
      <c r="Y475">
        <f t="shared" si="199"/>
        <v>1</v>
      </c>
      <c r="Z475">
        <f t="shared" si="200"/>
        <v>1</v>
      </c>
      <c r="AA475">
        <f t="shared" si="201"/>
        <v>4</v>
      </c>
      <c r="AB475">
        <f t="shared" si="202"/>
        <v>1.8401999999999996</v>
      </c>
      <c r="AC475">
        <f t="shared" si="203"/>
        <v>2</v>
      </c>
      <c r="AD475" t="str">
        <f t="shared" si="204"/>
        <v>Moderatly Suitable</v>
      </c>
      <c r="AE475" s="15">
        <f t="shared" si="205"/>
        <v>0.104</v>
      </c>
      <c r="AF475" t="str">
        <f t="shared" si="191"/>
        <v>Very Low</v>
      </c>
    </row>
    <row r="476" spans="1:32" x14ac:dyDescent="0.25">
      <c r="A476" t="str">
        <f>INDEX(Aquifer!A:A,MATCH(B476,Aquifer!C:C,0))</f>
        <v>gujarat</v>
      </c>
      <c r="B476" s="19" t="s">
        <v>198</v>
      </c>
      <c r="C476" s="13">
        <v>5.54</v>
      </c>
      <c r="D476" s="7">
        <f>INDEX(Aquifer!L:L,MATCH(B476,Aquifer!C:C,0))*100</f>
        <v>193.95462303673946</v>
      </c>
      <c r="E476" s="7">
        <v>53.1</v>
      </c>
      <c r="F476" s="7">
        <v>78.759793964016239</v>
      </c>
      <c r="G476" s="8">
        <v>100</v>
      </c>
      <c r="H476" s="8">
        <f>INDEX(Aquifer!H:H,MATCH(B476,Aquifer!C:C,0))</f>
        <v>50.1</v>
      </c>
      <c r="I476" s="8">
        <f>INDEX(surface_water_body!E:E,MATCH(B476,surface_water_body!A:A,0))</f>
        <v>0.41445074173002111</v>
      </c>
      <c r="J476" s="8">
        <f>INDEX(Aquifer!J:J,MATCH(B476,Aquifer!C:C,0))*100</f>
        <v>50.166058362595358</v>
      </c>
      <c r="K476" s="7">
        <f>(INDEX(Tariff!D:D,MATCH(Adaptation!A476,Tariff!A:A,0)))*100</f>
        <v>167</v>
      </c>
      <c r="L476" s="1">
        <v>98.240000000000009</v>
      </c>
      <c r="M476" s="8">
        <v>10.8</v>
      </c>
      <c r="N476" s="1">
        <v>67.83</v>
      </c>
      <c r="P476">
        <f t="shared" si="192"/>
        <v>4</v>
      </c>
      <c r="Q476">
        <f t="shared" si="193"/>
        <v>3</v>
      </c>
      <c r="R476">
        <f t="shared" si="194"/>
        <v>3</v>
      </c>
      <c r="S476">
        <f t="shared" si="195"/>
        <v>4</v>
      </c>
      <c r="T476">
        <f t="shared" si="196"/>
        <v>4</v>
      </c>
      <c r="U476">
        <f t="shared" si="197"/>
        <v>2</v>
      </c>
      <c r="V476">
        <f t="shared" si="198"/>
        <v>3</v>
      </c>
      <c r="W476">
        <f t="shared" si="206"/>
        <v>1</v>
      </c>
      <c r="X476">
        <f t="shared" si="190"/>
        <v>2</v>
      </c>
      <c r="Y476">
        <f t="shared" si="199"/>
        <v>4</v>
      </c>
      <c r="Z476">
        <f t="shared" si="200"/>
        <v>3</v>
      </c>
      <c r="AA476">
        <f t="shared" si="201"/>
        <v>3</v>
      </c>
      <c r="AB476">
        <f t="shared" si="202"/>
        <v>3.0216000000000003</v>
      </c>
      <c r="AC476">
        <f t="shared" si="203"/>
        <v>3</v>
      </c>
      <c r="AD476" t="str">
        <f t="shared" si="204"/>
        <v>Highly Suitable</v>
      </c>
      <c r="AE476" s="15">
        <f t="shared" si="205"/>
        <v>0.86599999999999999</v>
      </c>
      <c r="AF476" t="str">
        <f t="shared" si="191"/>
        <v>Very High</v>
      </c>
    </row>
    <row r="477" spans="1:32" x14ac:dyDescent="0.25">
      <c r="A477" t="str">
        <f>INDEX(Aquifer!A:A,MATCH(B477,Aquifer!C:C,0))</f>
        <v>andhra pradesh</v>
      </c>
      <c r="B477" s="19" t="s">
        <v>86</v>
      </c>
      <c r="C477" s="12">
        <v>5.2272580572854999</v>
      </c>
      <c r="D477" s="7">
        <f>INDEX(Aquifer!L:L,MATCH(B477,Aquifer!C:C,0))*100</f>
        <v>102.04277089870013</v>
      </c>
      <c r="E477" s="7">
        <v>26.8</v>
      </c>
      <c r="F477" s="7">
        <v>55.76290955359984</v>
      </c>
      <c r="G477" s="8">
        <v>99</v>
      </c>
      <c r="H477" s="8">
        <f>INDEX(Aquifer!H:H,MATCH(B477,Aquifer!C:C,0))</f>
        <v>32.450000000000003</v>
      </c>
      <c r="I477" s="8">
        <f>INDEX(surface_water_body!E:E,MATCH(B477,surface_water_body!A:A,0))</f>
        <v>2.19754724548309</v>
      </c>
      <c r="J477" s="8">
        <f>INDEX(Aquifer!J:J,MATCH(B477,Aquifer!C:C,0))*100</f>
        <v>32.469689854700043</v>
      </c>
      <c r="K477" s="7">
        <f>(INDEX(Tariff!D:D,MATCH(Adaptation!A477,Tariff!A:A,0)))*100</f>
        <v>0</v>
      </c>
      <c r="L477" s="1">
        <v>44.64</v>
      </c>
      <c r="M477" s="8">
        <v>8</v>
      </c>
      <c r="N477" s="1">
        <v>84.39</v>
      </c>
      <c r="P477">
        <f t="shared" si="192"/>
        <v>3</v>
      </c>
      <c r="Q477">
        <f t="shared" si="193"/>
        <v>1</v>
      </c>
      <c r="R477">
        <f t="shared" si="194"/>
        <v>2</v>
      </c>
      <c r="S477">
        <f t="shared" si="195"/>
        <v>3</v>
      </c>
      <c r="T477">
        <f t="shared" si="196"/>
        <v>4</v>
      </c>
      <c r="U477">
        <f t="shared" si="197"/>
        <v>1</v>
      </c>
      <c r="V477">
        <f t="shared" si="198"/>
        <v>2</v>
      </c>
      <c r="W477">
        <f t="shared" si="206"/>
        <v>2</v>
      </c>
      <c r="X477">
        <f t="shared" si="190"/>
        <v>4</v>
      </c>
      <c r="Y477">
        <f t="shared" si="199"/>
        <v>2</v>
      </c>
      <c r="Z477">
        <f t="shared" si="200"/>
        <v>2</v>
      </c>
      <c r="AA477">
        <f t="shared" si="201"/>
        <v>4</v>
      </c>
      <c r="AB477">
        <f t="shared" si="202"/>
        <v>2.5142000000000002</v>
      </c>
      <c r="AC477">
        <f t="shared" si="203"/>
        <v>3</v>
      </c>
      <c r="AD477" t="str">
        <f t="shared" si="204"/>
        <v>Highly Suitable</v>
      </c>
      <c r="AE477" s="15">
        <f t="shared" si="205"/>
        <v>0.45200000000000001</v>
      </c>
      <c r="AF477" t="str">
        <f t="shared" si="191"/>
        <v>Moderate</v>
      </c>
    </row>
    <row r="478" spans="1:32" x14ac:dyDescent="0.25">
      <c r="A478" t="str">
        <f>INDEX(Aquifer!A:A,MATCH(B478,Aquifer!C:C,0))</f>
        <v>rajasthan</v>
      </c>
      <c r="B478" s="19" t="s">
        <v>581</v>
      </c>
      <c r="C478" s="12">
        <v>4.9047409193313003</v>
      </c>
      <c r="D478" s="7">
        <f>INDEX(Aquifer!L:L,MATCH(B478,Aquifer!C:C,0))*100</f>
        <v>177.42465463958374</v>
      </c>
      <c r="E478" s="7">
        <v>42.4</v>
      </c>
      <c r="F478" s="7">
        <v>72.000863084964237</v>
      </c>
      <c r="G478" s="8">
        <v>100</v>
      </c>
      <c r="H478" s="8">
        <f>INDEX(Aquifer!H:H,MATCH(B478,Aquifer!C:C,0))</f>
        <v>128.5</v>
      </c>
      <c r="I478" s="8">
        <f>INDEX(surface_water_body!E:E,MATCH(B478,surface_water_body!A:A,0))</f>
        <v>0.15171188067277822</v>
      </c>
      <c r="J478" s="8">
        <f>INDEX(Aquifer!J:J,MATCH(B478,Aquifer!C:C,0))*100</f>
        <v>45.974847960829266</v>
      </c>
      <c r="K478" s="7">
        <f>(INDEX(Tariff!D:D,MATCH(Adaptation!A478,Tariff!A:A,0)))*100</f>
        <v>0</v>
      </c>
      <c r="L478" s="1">
        <v>57.52</v>
      </c>
      <c r="M478" s="8">
        <v>7.14</v>
      </c>
      <c r="N478" s="1">
        <v>80.311236280000003</v>
      </c>
      <c r="P478">
        <f t="shared" si="192"/>
        <v>3</v>
      </c>
      <c r="Q478">
        <f t="shared" si="193"/>
        <v>2</v>
      </c>
      <c r="R478">
        <f t="shared" si="194"/>
        <v>2</v>
      </c>
      <c r="S478">
        <f t="shared" si="195"/>
        <v>4</v>
      </c>
      <c r="T478">
        <f t="shared" si="196"/>
        <v>4</v>
      </c>
      <c r="U478">
        <f t="shared" si="197"/>
        <v>4</v>
      </c>
      <c r="V478">
        <f t="shared" si="198"/>
        <v>2</v>
      </c>
      <c r="W478">
        <f t="shared" si="206"/>
        <v>1</v>
      </c>
      <c r="X478">
        <f t="shared" si="190"/>
        <v>4</v>
      </c>
      <c r="Y478">
        <f t="shared" si="199"/>
        <v>3</v>
      </c>
      <c r="Z478">
        <f t="shared" si="200"/>
        <v>2</v>
      </c>
      <c r="AA478">
        <f t="shared" si="201"/>
        <v>4</v>
      </c>
      <c r="AB478">
        <f t="shared" si="202"/>
        <v>2.9307000000000003</v>
      </c>
      <c r="AC478">
        <f t="shared" si="203"/>
        <v>3</v>
      </c>
      <c r="AD478" t="str">
        <f t="shared" si="204"/>
        <v>Highly Suitable</v>
      </c>
      <c r="AE478" s="15">
        <f t="shared" si="205"/>
        <v>0.78200000000000003</v>
      </c>
      <c r="AF478" t="str">
        <f t="shared" si="191"/>
        <v>High</v>
      </c>
    </row>
    <row r="479" spans="1:32" x14ac:dyDescent="0.25">
      <c r="A479" t="str">
        <f>INDEX(Aquifer!A:A,MATCH(B479,Aquifer!C:C,0))</f>
        <v>uttar pradesh</v>
      </c>
      <c r="B479" s="19" t="s">
        <v>418</v>
      </c>
      <c r="C479" s="13">
        <v>4.87</v>
      </c>
      <c r="D479" s="7">
        <f>INDEX(Aquifer!L:L,MATCH(B479,Aquifer!C:C,0))*100</f>
        <v>177.42465463958374</v>
      </c>
      <c r="E479" s="7">
        <v>42.4</v>
      </c>
      <c r="F479" s="7">
        <v>76.26460083019596</v>
      </c>
      <c r="G479" s="8">
        <v>11</v>
      </c>
      <c r="H479" s="8">
        <f>INDEX(Aquifer!H:H,MATCH(B479,Aquifer!C:C,0))</f>
        <v>78.63</v>
      </c>
      <c r="I479" s="8">
        <f>INDEX(surface_water_body!E:E,MATCH(B479,surface_water_body!A:A,0))</f>
        <v>7.3058678776607267E-2</v>
      </c>
      <c r="J479" s="8">
        <f>INDEX(Aquifer!J:J,MATCH(B479,Aquifer!C:C,0))*100</f>
        <v>45.974847960829266</v>
      </c>
      <c r="K479" s="7">
        <f>(INDEX(Tariff!D:D,MATCH(Adaptation!A479,Tariff!A:A,0)))*100</f>
        <v>67.5</v>
      </c>
      <c r="L479" s="1">
        <v>73.53</v>
      </c>
      <c r="M479" s="8">
        <v>6.8</v>
      </c>
      <c r="N479" s="1">
        <v>97.026577138999997</v>
      </c>
      <c r="P479">
        <f t="shared" si="192"/>
        <v>3</v>
      </c>
      <c r="Q479">
        <f t="shared" si="193"/>
        <v>2</v>
      </c>
      <c r="R479">
        <f t="shared" si="194"/>
        <v>2</v>
      </c>
      <c r="S479">
        <f t="shared" si="195"/>
        <v>4</v>
      </c>
      <c r="T479">
        <f t="shared" si="196"/>
        <v>1</v>
      </c>
      <c r="U479">
        <f t="shared" si="197"/>
        <v>3</v>
      </c>
      <c r="V479">
        <f t="shared" si="198"/>
        <v>2</v>
      </c>
      <c r="W479">
        <f t="shared" si="206"/>
        <v>1</v>
      </c>
      <c r="X479">
        <f t="shared" si="190"/>
        <v>4</v>
      </c>
      <c r="Y479">
        <f t="shared" si="199"/>
        <v>3</v>
      </c>
      <c r="Z479">
        <f t="shared" si="200"/>
        <v>2</v>
      </c>
      <c r="AA479">
        <f t="shared" si="201"/>
        <v>4</v>
      </c>
      <c r="AB479">
        <f t="shared" si="202"/>
        <v>2.5975000000000001</v>
      </c>
      <c r="AC479">
        <f t="shared" si="203"/>
        <v>3</v>
      </c>
      <c r="AD479" t="str">
        <f t="shared" si="204"/>
        <v>Highly Suitable</v>
      </c>
      <c r="AE479" s="15">
        <f t="shared" si="205"/>
        <v>0.51900000000000002</v>
      </c>
      <c r="AF479" t="str">
        <f t="shared" si="191"/>
        <v>Moderate</v>
      </c>
    </row>
    <row r="480" spans="1:32" x14ac:dyDescent="0.25">
      <c r="A480" t="str">
        <f>INDEX(Aquifer!A:A,MATCH(B480,Aquifer!C:C,0))</f>
        <v>puducherry</v>
      </c>
      <c r="B480" s="19" t="s">
        <v>582</v>
      </c>
      <c r="C480" s="12">
        <v>5.4831292268915997</v>
      </c>
      <c r="D480" s="7">
        <f>INDEX(Aquifer!L:L,MATCH(B480,Aquifer!C:C,0))*100</f>
        <v>198.07772236076474</v>
      </c>
      <c r="E480" s="7">
        <v>89.3</v>
      </c>
      <c r="F480" s="7">
        <v>70.557816822863103</v>
      </c>
      <c r="G480" s="8">
        <v>0</v>
      </c>
      <c r="H480" s="8">
        <f>INDEX(Aquifer!H:H,MATCH(B480,Aquifer!C:C,0))</f>
        <v>81.680000000000007</v>
      </c>
      <c r="I480" s="8">
        <f>INDEX(surface_water_body!E:E,MATCH(B480,surface_water_body!A:A,0))</f>
        <v>6.5944104150106684</v>
      </c>
      <c r="J480" s="8">
        <f>INDEX(Aquifer!J:J,MATCH(B480,Aquifer!C:C,0))*100</f>
        <v>32.759207570290691</v>
      </c>
      <c r="K480" s="7">
        <f>(INDEX(Tariff!D:D,MATCH(Adaptation!A480,Tariff!A:A,0)))*100</f>
        <v>135</v>
      </c>
      <c r="L480" s="1">
        <v>85.14</v>
      </c>
      <c r="M480" s="8">
        <v>8</v>
      </c>
      <c r="N480" s="1">
        <v>94.75</v>
      </c>
      <c r="P480">
        <f t="shared" si="192"/>
        <v>4</v>
      </c>
      <c r="Q480">
        <f t="shared" si="193"/>
        <v>3</v>
      </c>
      <c r="R480">
        <f t="shared" si="194"/>
        <v>4</v>
      </c>
      <c r="S480">
        <f t="shared" si="195"/>
        <v>4</v>
      </c>
      <c r="T480">
        <f t="shared" si="196"/>
        <v>1</v>
      </c>
      <c r="U480">
        <f t="shared" si="197"/>
        <v>3</v>
      </c>
      <c r="V480">
        <f t="shared" si="198"/>
        <v>2</v>
      </c>
      <c r="W480">
        <f t="shared" si="206"/>
        <v>4</v>
      </c>
      <c r="X480">
        <f t="shared" si="190"/>
        <v>3</v>
      </c>
      <c r="Y480">
        <f t="shared" si="199"/>
        <v>4</v>
      </c>
      <c r="Z480">
        <f t="shared" si="200"/>
        <v>2</v>
      </c>
      <c r="AA480">
        <f t="shared" si="201"/>
        <v>4</v>
      </c>
      <c r="AB480">
        <f t="shared" si="202"/>
        <v>3.1806000000000001</v>
      </c>
      <c r="AC480">
        <f t="shared" si="203"/>
        <v>3</v>
      </c>
      <c r="AD480" t="str">
        <f t="shared" si="204"/>
        <v>Highly Suitable</v>
      </c>
      <c r="AE480" s="15">
        <f t="shared" si="205"/>
        <v>0.93700000000000006</v>
      </c>
      <c r="AF480" t="str">
        <f t="shared" si="191"/>
        <v>Very High</v>
      </c>
    </row>
    <row r="481" spans="1:32" x14ac:dyDescent="0.25">
      <c r="A481" t="str">
        <f>INDEX(Aquifer!A:A,MATCH(B481,Aquifer!C:C,0))</f>
        <v>tamil nadu</v>
      </c>
      <c r="B481" s="19" t="s">
        <v>583</v>
      </c>
      <c r="C481" s="12">
        <v>5.37</v>
      </c>
      <c r="D481" s="7">
        <f>INDEX(Aquifer!L:L,MATCH(B481,Aquifer!C:C,0))*100</f>
        <v>110.04347195057053</v>
      </c>
      <c r="E481" s="7">
        <v>84.2</v>
      </c>
      <c r="F481" s="7">
        <v>61.66718059410011</v>
      </c>
      <c r="G481" s="8">
        <v>96</v>
      </c>
      <c r="H481" s="8">
        <f>INDEX(Aquifer!H:H,MATCH(B481,Aquifer!C:C,0))</f>
        <v>49.34</v>
      </c>
      <c r="I481" s="8">
        <f>INDEX(surface_water_body!E:E,MATCH(B481,surface_water_body!A:A,0))</f>
        <v>41.573509504610925</v>
      </c>
      <c r="J481" s="8">
        <f>INDEX(Aquifer!J:J,MATCH(B481,Aquifer!C:C,0))*100</f>
        <v>31.027665017616318</v>
      </c>
      <c r="K481" s="7">
        <f>(INDEX(Tariff!D:D,MATCH(Adaptation!A481,Tariff!A:A,0)))*100</f>
        <v>0</v>
      </c>
      <c r="L481" s="1">
        <v>30.28</v>
      </c>
      <c r="M481" s="8">
        <v>7</v>
      </c>
      <c r="N481" s="1">
        <v>93.903997219999994</v>
      </c>
      <c r="P481">
        <f t="shared" si="192"/>
        <v>4</v>
      </c>
      <c r="Q481">
        <f t="shared" si="193"/>
        <v>1</v>
      </c>
      <c r="R481">
        <f t="shared" si="194"/>
        <v>4</v>
      </c>
      <c r="S481">
        <f t="shared" si="195"/>
        <v>3</v>
      </c>
      <c r="T481">
        <f t="shared" si="196"/>
        <v>4</v>
      </c>
      <c r="U481">
        <f t="shared" si="197"/>
        <v>1</v>
      </c>
      <c r="V481">
        <f t="shared" si="198"/>
        <v>2</v>
      </c>
      <c r="W481">
        <f t="shared" si="206"/>
        <v>4</v>
      </c>
      <c r="X481">
        <f t="shared" si="190"/>
        <v>4</v>
      </c>
      <c r="Y481">
        <f t="shared" si="199"/>
        <v>2</v>
      </c>
      <c r="Z481">
        <f t="shared" si="200"/>
        <v>2</v>
      </c>
      <c r="AA481">
        <f t="shared" si="201"/>
        <v>4</v>
      </c>
      <c r="AB481">
        <f t="shared" si="202"/>
        <v>2.9306999999999999</v>
      </c>
      <c r="AC481">
        <f t="shared" si="203"/>
        <v>3</v>
      </c>
      <c r="AD481" t="str">
        <f t="shared" si="204"/>
        <v>Highly Suitable</v>
      </c>
      <c r="AE481" s="15">
        <f t="shared" si="205"/>
        <v>0.76800000000000002</v>
      </c>
      <c r="AF481" t="str">
        <f t="shared" si="191"/>
        <v>High</v>
      </c>
    </row>
    <row r="482" spans="1:32" x14ac:dyDescent="0.25">
      <c r="A482" t="str">
        <f>INDEX(Aquifer!A:A,MATCH(B482,Aquifer!C:C,0))</f>
        <v>jammu and kashmir</v>
      </c>
      <c r="B482" s="19" t="s">
        <v>419</v>
      </c>
      <c r="C482" s="12">
        <v>4.7738215052596997</v>
      </c>
      <c r="D482" s="7">
        <f>INDEX(Aquifer!L:L,MATCH(B482,Aquifer!C:C,0))*100</f>
        <v>162.98281990521326</v>
      </c>
      <c r="E482" s="7">
        <v>68.8</v>
      </c>
      <c r="F482" s="7">
        <v>38.936145644894346</v>
      </c>
      <c r="G482" s="8">
        <v>0</v>
      </c>
      <c r="H482" s="8">
        <f>INDEX(Aquifer!H:H,MATCH(B482,Aquifer!C:C,0))</f>
        <v>27.2</v>
      </c>
      <c r="I482" s="8">
        <f>INDEX(surface_water_body!E:E,MATCH(B482,surface_water_body!A:A,0))</f>
        <v>1.5178163110627799E-3</v>
      </c>
      <c r="J482" s="8">
        <f>INDEX(Aquifer!J:J,MATCH(B482,Aquifer!C:C,0))*100</f>
        <v>55.424218544785916</v>
      </c>
      <c r="K482" s="7">
        <f>(INDEX(Tariff!D:D,MATCH(Adaptation!A482,Tariff!A:A,0)))*100</f>
        <v>290</v>
      </c>
      <c r="L482" s="1">
        <v>0.59</v>
      </c>
      <c r="M482" s="8">
        <v>8.9</v>
      </c>
      <c r="N482" s="1">
        <v>98.09</v>
      </c>
      <c r="P482">
        <f t="shared" si="192"/>
        <v>3</v>
      </c>
      <c r="Q482">
        <f t="shared" si="193"/>
        <v>2</v>
      </c>
      <c r="R482">
        <f t="shared" si="194"/>
        <v>3</v>
      </c>
      <c r="S482">
        <f t="shared" si="195"/>
        <v>2</v>
      </c>
      <c r="T482">
        <f t="shared" si="196"/>
        <v>1</v>
      </c>
      <c r="U482">
        <f t="shared" si="197"/>
        <v>1</v>
      </c>
      <c r="V482">
        <f t="shared" si="198"/>
        <v>3</v>
      </c>
      <c r="W482">
        <f t="shared" si="206"/>
        <v>1</v>
      </c>
      <c r="X482">
        <f t="shared" si="190"/>
        <v>2</v>
      </c>
      <c r="Y482">
        <f t="shared" si="199"/>
        <v>1</v>
      </c>
      <c r="Z482">
        <f t="shared" si="200"/>
        <v>2</v>
      </c>
      <c r="AA482">
        <f t="shared" si="201"/>
        <v>4</v>
      </c>
      <c r="AB482">
        <f t="shared" si="202"/>
        <v>2.0977000000000001</v>
      </c>
      <c r="AC482">
        <f t="shared" si="203"/>
        <v>2</v>
      </c>
      <c r="AD482" t="str">
        <f t="shared" si="204"/>
        <v>Moderatly Suitable</v>
      </c>
      <c r="AE482" s="15">
        <f t="shared" si="205"/>
        <v>0.24</v>
      </c>
      <c r="AF482" t="str">
        <f t="shared" si="191"/>
        <v>Low</v>
      </c>
    </row>
    <row r="483" spans="1:32" x14ac:dyDescent="0.25">
      <c r="A483" t="str">
        <f>INDEX(Aquifer!A:A,MATCH(B483,Aquifer!C:C,0))</f>
        <v>maharashtra</v>
      </c>
      <c r="B483" s="19" t="s">
        <v>49</v>
      </c>
      <c r="C483" s="12">
        <v>5.3259831856381004</v>
      </c>
      <c r="D483" s="7">
        <f>INDEX(Aquifer!L:L,MATCH(B483,Aquifer!C:C,0))*100</f>
        <v>117.91810557474101</v>
      </c>
      <c r="E483" s="7">
        <v>27.3</v>
      </c>
      <c r="F483" s="7">
        <v>73.798901853122857</v>
      </c>
      <c r="G483" s="8">
        <v>84</v>
      </c>
      <c r="H483" s="8">
        <f>INDEX(Aquifer!H:H,MATCH(B483,Aquifer!C:C,0))</f>
        <v>69.650000000000006</v>
      </c>
      <c r="I483" s="8">
        <f>INDEX(surface_water_body!E:E,MATCH(B483,surface_water_body!A:A,0))</f>
        <v>1.1879288166835369</v>
      </c>
      <c r="J483" s="8">
        <f>INDEX(Aquifer!J:J,MATCH(B483,Aquifer!C:C,0))*100</f>
        <v>64.884763124199736</v>
      </c>
      <c r="K483" s="7">
        <f>(INDEX(Tariff!D:D,MATCH(Adaptation!A483,Tariff!A:A,0)))*100</f>
        <v>60</v>
      </c>
      <c r="L483" s="1">
        <v>81.64</v>
      </c>
      <c r="M483" s="8">
        <v>6.1</v>
      </c>
      <c r="N483" s="1">
        <v>81.42</v>
      </c>
      <c r="P483">
        <f t="shared" si="192"/>
        <v>4</v>
      </c>
      <c r="Q483">
        <f t="shared" si="193"/>
        <v>1</v>
      </c>
      <c r="R483">
        <f t="shared" si="194"/>
        <v>2</v>
      </c>
      <c r="S483">
        <f t="shared" si="195"/>
        <v>4</v>
      </c>
      <c r="T483">
        <f t="shared" si="196"/>
        <v>4</v>
      </c>
      <c r="U483">
        <f t="shared" si="197"/>
        <v>2</v>
      </c>
      <c r="V483">
        <f t="shared" si="198"/>
        <v>3</v>
      </c>
      <c r="W483">
        <f t="shared" si="206"/>
        <v>2</v>
      </c>
      <c r="X483">
        <f t="shared" si="190"/>
        <v>4</v>
      </c>
      <c r="Y483">
        <f t="shared" si="199"/>
        <v>4</v>
      </c>
      <c r="Z483">
        <f t="shared" si="200"/>
        <v>2</v>
      </c>
      <c r="AA483">
        <f t="shared" si="201"/>
        <v>4</v>
      </c>
      <c r="AB483">
        <f t="shared" si="202"/>
        <v>3.0140000000000002</v>
      </c>
      <c r="AC483">
        <f t="shared" si="203"/>
        <v>3</v>
      </c>
      <c r="AD483" t="str">
        <f t="shared" si="204"/>
        <v>Highly Suitable</v>
      </c>
      <c r="AE483" s="15">
        <f t="shared" si="205"/>
        <v>0.84499999999999997</v>
      </c>
      <c r="AF483" t="str">
        <f t="shared" si="191"/>
        <v>Very High</v>
      </c>
    </row>
    <row r="484" spans="1:32" x14ac:dyDescent="0.25">
      <c r="A484" t="str">
        <f>INDEX(Aquifer!A:A,MATCH(B484,Aquifer!C:C,0))</f>
        <v>bihar</v>
      </c>
      <c r="B484" s="19" t="s">
        <v>353</v>
      </c>
      <c r="C484" s="12">
        <v>4.6155870994364001</v>
      </c>
      <c r="D484" s="7">
        <f>INDEX(Aquifer!L:L,MATCH(B484,Aquifer!C:C,0))*100</f>
        <v>145.08012994233721</v>
      </c>
      <c r="E484" s="7">
        <v>53.3</v>
      </c>
      <c r="F484" s="7">
        <v>58.242280285035619</v>
      </c>
      <c r="G484" s="8">
        <v>25</v>
      </c>
      <c r="H484" s="8">
        <f>INDEX(Aquifer!H:H,MATCH(B484,Aquifer!C:C,0))</f>
        <v>43.25</v>
      </c>
      <c r="I484" s="8">
        <f>INDEX(surface_water_body!E:E,MATCH(B484,surface_water_body!A:A,0))</f>
        <v>0</v>
      </c>
      <c r="J484" s="8">
        <f>INDEX(Aquifer!J:J,MATCH(B484,Aquifer!C:C,0))*100</f>
        <v>66.241154465330126</v>
      </c>
      <c r="K484" s="7">
        <f>(INDEX(Tariff!D:D,MATCH(Adaptation!A484,Tariff!A:A,0)))*100</f>
        <v>0</v>
      </c>
      <c r="L484" s="1">
        <v>80.28</v>
      </c>
      <c r="M484" s="8">
        <v>3.8</v>
      </c>
      <c r="N484" s="1">
        <v>97.649999999999991</v>
      </c>
      <c r="P484">
        <f t="shared" si="192"/>
        <v>3</v>
      </c>
      <c r="Q484">
        <f t="shared" si="193"/>
        <v>2</v>
      </c>
      <c r="R484">
        <f t="shared" si="194"/>
        <v>3</v>
      </c>
      <c r="S484">
        <f t="shared" si="195"/>
        <v>3</v>
      </c>
      <c r="T484">
        <f t="shared" si="196"/>
        <v>2</v>
      </c>
      <c r="U484">
        <f t="shared" si="197"/>
        <v>1</v>
      </c>
      <c r="V484">
        <f t="shared" si="198"/>
        <v>3</v>
      </c>
      <c r="W484">
        <f t="shared" si="206"/>
        <v>1</v>
      </c>
      <c r="X484">
        <f t="shared" si="190"/>
        <v>4</v>
      </c>
      <c r="Y484">
        <f t="shared" si="199"/>
        <v>4</v>
      </c>
      <c r="Z484">
        <f t="shared" si="200"/>
        <v>1</v>
      </c>
      <c r="AA484">
        <f t="shared" si="201"/>
        <v>4</v>
      </c>
      <c r="AB484">
        <f t="shared" si="202"/>
        <v>2.5899000000000001</v>
      </c>
      <c r="AC484">
        <f t="shared" si="203"/>
        <v>3</v>
      </c>
      <c r="AD484" t="str">
        <f t="shared" si="204"/>
        <v>Highly Suitable</v>
      </c>
      <c r="AE484" s="15">
        <f t="shared" si="205"/>
        <v>0.498</v>
      </c>
      <c r="AF484" t="str">
        <f t="shared" si="191"/>
        <v>Moderate</v>
      </c>
    </row>
    <row r="485" spans="1:32" x14ac:dyDescent="0.25">
      <c r="A485" t="str">
        <f>INDEX(Aquifer!A:A,MATCH(B485,Aquifer!C:C,0))</f>
        <v>west bengal</v>
      </c>
      <c r="B485" s="19" t="s">
        <v>606</v>
      </c>
      <c r="C485" s="13">
        <v>4.8</v>
      </c>
      <c r="D485" s="7">
        <f>INDEX(Aquifer!L:L,MATCH(B485,Aquifer!C:C,0))*100</f>
        <v>186.38777264990262</v>
      </c>
      <c r="E485" s="7">
        <v>4.8</v>
      </c>
      <c r="F485" s="7">
        <v>43.420628824855676</v>
      </c>
      <c r="G485" s="8">
        <v>98</v>
      </c>
      <c r="H485" s="8">
        <f>INDEX(Aquifer!H:H,MATCH(B485,Aquifer!C:C,0))</f>
        <v>36.270000000000003</v>
      </c>
      <c r="I485" s="8">
        <f>INDEX(surface_water_body!E:E,MATCH(B485,surface_water_body!A:A,0))</f>
        <v>1.2259861519104032</v>
      </c>
      <c r="J485" s="8">
        <f>INDEX(Aquifer!J:J,MATCH(B485,Aquifer!C:C,0))*100</f>
        <v>71.845514556448151</v>
      </c>
      <c r="K485" s="7">
        <f>(INDEX(Tariff!D:D,MATCH(Adaptation!A485,Tariff!A:A,0)))*100</f>
        <v>0</v>
      </c>
      <c r="L485" s="1">
        <v>58.5</v>
      </c>
      <c r="M485" s="8">
        <v>14.23</v>
      </c>
      <c r="N485" s="1">
        <v>99.627254381</v>
      </c>
      <c r="P485">
        <f t="shared" si="192"/>
        <v>3</v>
      </c>
      <c r="Q485">
        <f t="shared" si="193"/>
        <v>3</v>
      </c>
      <c r="R485">
        <f t="shared" si="194"/>
        <v>1</v>
      </c>
      <c r="S485">
        <f t="shared" si="195"/>
        <v>2</v>
      </c>
      <c r="T485">
        <f t="shared" si="196"/>
        <v>4</v>
      </c>
      <c r="U485">
        <f t="shared" si="197"/>
        <v>1</v>
      </c>
      <c r="V485">
        <f t="shared" si="198"/>
        <v>3</v>
      </c>
      <c r="W485">
        <f t="shared" si="206"/>
        <v>2</v>
      </c>
      <c r="X485">
        <f t="shared" si="190"/>
        <v>4</v>
      </c>
      <c r="Y485">
        <f t="shared" si="199"/>
        <v>3</v>
      </c>
      <c r="Z485">
        <f t="shared" si="200"/>
        <v>3</v>
      </c>
      <c r="AA485">
        <f t="shared" si="201"/>
        <v>4</v>
      </c>
      <c r="AB485">
        <f t="shared" si="202"/>
        <v>2.7717000000000001</v>
      </c>
      <c r="AC485">
        <f t="shared" si="203"/>
        <v>3</v>
      </c>
      <c r="AD485" t="str">
        <f t="shared" si="204"/>
        <v>Highly Suitable</v>
      </c>
      <c r="AE485" s="15">
        <f t="shared" si="205"/>
        <v>0.68200000000000005</v>
      </c>
      <c r="AF485" t="str">
        <f t="shared" si="191"/>
        <v>High</v>
      </c>
    </row>
    <row r="486" spans="1:32" x14ac:dyDescent="0.25">
      <c r="A486" t="str">
        <f>INDEX(Aquifer!A:A,MATCH(B486,Aquifer!C:C,0))</f>
        <v>jharkhand</v>
      </c>
      <c r="B486" s="19" t="s">
        <v>283</v>
      </c>
      <c r="C486" s="12">
        <v>4.9747399269786996</v>
      </c>
      <c r="D486" s="7">
        <f>INDEX(Aquifer!L:L,MATCH(B486,Aquifer!C:C,0))*100</f>
        <v>112.2167487684729</v>
      </c>
      <c r="E486" s="7">
        <v>2.6</v>
      </c>
      <c r="F486" s="7">
        <v>32.777748567222254</v>
      </c>
      <c r="G486" s="8">
        <v>7.0000000000000009</v>
      </c>
      <c r="H486" s="8">
        <f>INDEX(Aquifer!H:H,MATCH(B486,Aquifer!C:C,0))</f>
        <v>30.41</v>
      </c>
      <c r="I486" s="8">
        <f>INDEX(surface_water_body!E:E,MATCH(B486,surface_water_body!A:A,0))</f>
        <v>7.2990112327410834</v>
      </c>
      <c r="J486" s="8">
        <f>INDEX(Aquifer!J:J,MATCH(B486,Aquifer!C:C,0))*100</f>
        <v>10.939523654699055</v>
      </c>
      <c r="K486" s="7">
        <f>(INDEX(Tariff!D:D,MATCH(Adaptation!A486,Tariff!A:A,0)))*100</f>
        <v>285</v>
      </c>
      <c r="L486" s="1">
        <v>56.02</v>
      </c>
      <c r="M486" s="8">
        <v>8.9</v>
      </c>
      <c r="N486" s="1">
        <v>89.3</v>
      </c>
      <c r="P486">
        <f t="shared" si="192"/>
        <v>3</v>
      </c>
      <c r="Q486">
        <f t="shared" si="193"/>
        <v>1</v>
      </c>
      <c r="R486">
        <f t="shared" si="194"/>
        <v>1</v>
      </c>
      <c r="S486">
        <f t="shared" si="195"/>
        <v>2</v>
      </c>
      <c r="T486">
        <f t="shared" si="196"/>
        <v>1</v>
      </c>
      <c r="U486">
        <f t="shared" si="197"/>
        <v>1</v>
      </c>
      <c r="V486">
        <f t="shared" si="198"/>
        <v>1</v>
      </c>
      <c r="W486">
        <f t="shared" si="206"/>
        <v>4</v>
      </c>
      <c r="X486">
        <f t="shared" si="190"/>
        <v>2</v>
      </c>
      <c r="Y486">
        <f t="shared" si="199"/>
        <v>3</v>
      </c>
      <c r="Z486">
        <f t="shared" si="200"/>
        <v>2</v>
      </c>
      <c r="AA486">
        <f t="shared" si="201"/>
        <v>4</v>
      </c>
      <c r="AB486">
        <f t="shared" ref="AB486:AB517" si="207">0.0833*P486+Q486*0.0833+R486*0.0833+S486*0.0833+T486*0.0833+W486*0.0833+U486*0.0833+V486*0.0833+X486*0.0833+Y486*0.0833+Z486*0.0909+AA486*0.0833</f>
        <v>2.0977000000000001</v>
      </c>
      <c r="AC486">
        <f t="shared" si="203"/>
        <v>2</v>
      </c>
      <c r="AD486" t="str">
        <f t="shared" si="204"/>
        <v>Moderatly Suitable</v>
      </c>
      <c r="AE486" s="15">
        <f t="shared" ref="AE486:AE517" si="208">_xlfn.PERCENTRANK.INC(AB:AB,AB486)</f>
        <v>0.24</v>
      </c>
      <c r="AF486" t="str">
        <f t="shared" si="191"/>
        <v>Low</v>
      </c>
    </row>
    <row r="487" spans="1:32" x14ac:dyDescent="0.25">
      <c r="A487" t="str">
        <f>INDEX(Aquifer!A:A,MATCH(B487,Aquifer!C:C,0))</f>
        <v>odisha</v>
      </c>
      <c r="B487" s="19" t="s">
        <v>354</v>
      </c>
      <c r="C487" s="12">
        <v>4.9533326501010997</v>
      </c>
      <c r="D487" s="7">
        <f>INDEX(Aquifer!L:L,MATCH(B487,Aquifer!C:C,0))*100</f>
        <v>126.63142727251713</v>
      </c>
      <c r="E487" s="7">
        <v>60.4</v>
      </c>
      <c r="F487" s="7">
        <v>35.940233907357957</v>
      </c>
      <c r="G487" s="8">
        <v>42</v>
      </c>
      <c r="H487" s="8">
        <f>INDEX(Aquifer!H:H,MATCH(B487,Aquifer!C:C,0))</f>
        <v>52.37</v>
      </c>
      <c r="I487" s="8">
        <f>INDEX(surface_water_body!E:E,MATCH(B487,surface_water_body!A:A,0))</f>
        <v>0.26694904534901132</v>
      </c>
      <c r="J487" s="8">
        <f>INDEX(Aquifer!J:J,MATCH(B487,Aquifer!C:C,0))*100</f>
        <v>46.653222037688096</v>
      </c>
      <c r="K487" s="7">
        <f>(INDEX(Tariff!D:D,MATCH(Adaptation!A487,Tariff!A:A,0)))*100</f>
        <v>135</v>
      </c>
      <c r="L487" s="1">
        <v>15.93</v>
      </c>
      <c r="M487" s="8">
        <v>2.8</v>
      </c>
      <c r="N487" s="1">
        <v>96.91</v>
      </c>
      <c r="P487">
        <f t="shared" si="192"/>
        <v>3</v>
      </c>
      <c r="Q487">
        <f t="shared" si="193"/>
        <v>1</v>
      </c>
      <c r="R487">
        <f t="shared" si="194"/>
        <v>3</v>
      </c>
      <c r="S487">
        <f t="shared" si="195"/>
        <v>2</v>
      </c>
      <c r="T487">
        <f t="shared" si="196"/>
        <v>2</v>
      </c>
      <c r="U487">
        <f t="shared" si="197"/>
        <v>2</v>
      </c>
      <c r="V487">
        <f t="shared" si="198"/>
        <v>2</v>
      </c>
      <c r="W487">
        <f t="shared" si="206"/>
        <v>1</v>
      </c>
      <c r="X487">
        <f t="shared" si="190"/>
        <v>3</v>
      </c>
      <c r="Y487">
        <f t="shared" si="199"/>
        <v>1</v>
      </c>
      <c r="Z487">
        <f t="shared" si="200"/>
        <v>1</v>
      </c>
      <c r="AA487">
        <f t="shared" si="201"/>
        <v>4</v>
      </c>
      <c r="AB487">
        <f t="shared" si="207"/>
        <v>2.0901000000000001</v>
      </c>
      <c r="AC487">
        <f t="shared" si="203"/>
        <v>2</v>
      </c>
      <c r="AD487" t="str">
        <f t="shared" si="204"/>
        <v>Moderatly Suitable</v>
      </c>
      <c r="AE487" s="15">
        <f t="shared" si="208"/>
        <v>0.22500000000000001</v>
      </c>
      <c r="AF487" t="str">
        <f t="shared" si="191"/>
        <v>Low</v>
      </c>
    </row>
    <row r="488" spans="1:32" x14ac:dyDescent="0.25">
      <c r="A488" t="str">
        <f>INDEX(Aquifer!A:A,MATCH(B488,Aquifer!C:C,0))</f>
        <v>bihar</v>
      </c>
      <c r="B488" s="19" t="s">
        <v>284</v>
      </c>
      <c r="C488" s="12">
        <v>4.5318651117424</v>
      </c>
      <c r="D488" s="7">
        <f>INDEX(Aquifer!L:L,MATCH(B488,Aquifer!C:C,0))*100</f>
        <v>102.09309714830408</v>
      </c>
      <c r="E488" s="7">
        <v>90.4</v>
      </c>
      <c r="F488" s="7">
        <v>38.034151967817245</v>
      </c>
      <c r="G488" s="8">
        <v>1</v>
      </c>
      <c r="H488" s="8">
        <f>INDEX(Aquifer!H:H,MATCH(B488,Aquifer!C:C,0))</f>
        <v>32.770000000000003</v>
      </c>
      <c r="I488" s="8">
        <f>INDEX(surface_water_body!E:E,MATCH(B488,surface_water_body!A:A,0))</f>
        <v>90.354625987412675</v>
      </c>
      <c r="J488" s="8">
        <f>INDEX(Aquifer!J:J,MATCH(B488,Aquifer!C:C,0))*100</f>
        <v>40.107301128127361</v>
      </c>
      <c r="K488" s="7">
        <f>(INDEX(Tariff!D:D,MATCH(Adaptation!A488,Tariff!A:A,0)))*100</f>
        <v>0</v>
      </c>
      <c r="L488" s="1">
        <v>86.25</v>
      </c>
      <c r="M488" s="8">
        <v>4.3</v>
      </c>
      <c r="N488" s="1">
        <v>91.78</v>
      </c>
      <c r="P488">
        <f t="shared" si="192"/>
        <v>3</v>
      </c>
      <c r="Q488">
        <f t="shared" si="193"/>
        <v>1</v>
      </c>
      <c r="R488">
        <f t="shared" si="194"/>
        <v>4</v>
      </c>
      <c r="S488">
        <f t="shared" si="195"/>
        <v>2</v>
      </c>
      <c r="T488">
        <f t="shared" si="196"/>
        <v>1</v>
      </c>
      <c r="U488">
        <f t="shared" si="197"/>
        <v>1</v>
      </c>
      <c r="V488">
        <f t="shared" si="198"/>
        <v>2</v>
      </c>
      <c r="W488">
        <f t="shared" si="206"/>
        <v>4</v>
      </c>
      <c r="X488">
        <f t="shared" si="190"/>
        <v>4</v>
      </c>
      <c r="Y488">
        <f t="shared" si="199"/>
        <v>4</v>
      </c>
      <c r="Z488">
        <f t="shared" si="200"/>
        <v>1</v>
      </c>
      <c r="AA488">
        <f t="shared" si="201"/>
        <v>4</v>
      </c>
      <c r="AB488">
        <f t="shared" si="207"/>
        <v>2.5899000000000001</v>
      </c>
      <c r="AC488">
        <f t="shared" si="203"/>
        <v>3</v>
      </c>
      <c r="AD488" t="str">
        <f t="shared" si="204"/>
        <v>Highly Suitable</v>
      </c>
      <c r="AE488" s="15">
        <f t="shared" si="208"/>
        <v>0.498</v>
      </c>
      <c r="AF488" t="str">
        <f t="shared" si="191"/>
        <v>Moderate</v>
      </c>
    </row>
    <row r="489" spans="1:32" x14ac:dyDescent="0.25">
      <c r="A489" t="str">
        <f>INDEX(Aquifer!A:A,MATCH(B489,Aquifer!C:C,0))</f>
        <v>west bengal</v>
      </c>
      <c r="B489" s="19" t="s">
        <v>300</v>
      </c>
      <c r="C489" s="12">
        <v>4.9909703332783</v>
      </c>
      <c r="D489" s="7">
        <f>INDEX(Aquifer!L:L,MATCH(B489,Aquifer!C:C,0))*100</f>
        <v>125.24666684876462</v>
      </c>
      <c r="E489" s="7">
        <v>15.8</v>
      </c>
      <c r="F489" s="7">
        <v>48.478721355671098</v>
      </c>
      <c r="G489" s="8">
        <v>86</v>
      </c>
      <c r="H489" s="8">
        <f>INDEX(Aquifer!H:H,MATCH(B489,Aquifer!C:C,0))</f>
        <v>17.260000000000002</v>
      </c>
      <c r="I489" s="8">
        <f>INDEX(surface_water_body!E:E,MATCH(B489,surface_water_body!A:A,0))</f>
        <v>2.3461609938548076</v>
      </c>
      <c r="J489" s="8">
        <f>INDEX(Aquifer!J:J,MATCH(B489,Aquifer!C:C,0))*100</f>
        <v>52.664446028584855</v>
      </c>
      <c r="K489" s="7">
        <f>(INDEX(Tariff!D:D,MATCH(Adaptation!A489,Tariff!A:A,0)))*100</f>
        <v>10</v>
      </c>
      <c r="L489" s="1">
        <v>8.4599999999999991</v>
      </c>
      <c r="M489" s="8">
        <v>5.3</v>
      </c>
      <c r="N489" s="1">
        <v>94.77849415</v>
      </c>
      <c r="P489">
        <f t="shared" si="192"/>
        <v>3</v>
      </c>
      <c r="Q489">
        <f t="shared" si="193"/>
        <v>1</v>
      </c>
      <c r="R489">
        <f t="shared" si="194"/>
        <v>1</v>
      </c>
      <c r="S489">
        <f t="shared" si="195"/>
        <v>3</v>
      </c>
      <c r="T489">
        <f t="shared" si="196"/>
        <v>4</v>
      </c>
      <c r="U489">
        <f t="shared" si="197"/>
        <v>1</v>
      </c>
      <c r="V489">
        <f t="shared" si="198"/>
        <v>3</v>
      </c>
      <c r="W489">
        <f t="shared" si="206"/>
        <v>2</v>
      </c>
      <c r="X489">
        <f t="shared" si="190"/>
        <v>4</v>
      </c>
      <c r="Y489">
        <f t="shared" si="199"/>
        <v>1</v>
      </c>
      <c r="Z489">
        <f t="shared" si="200"/>
        <v>2</v>
      </c>
      <c r="AA489">
        <f t="shared" si="201"/>
        <v>4</v>
      </c>
      <c r="AB489">
        <f t="shared" si="207"/>
        <v>2.4309000000000003</v>
      </c>
      <c r="AC489">
        <f t="shared" si="203"/>
        <v>2</v>
      </c>
      <c r="AD489" t="str">
        <f t="shared" si="204"/>
        <v>Moderatly Suitable</v>
      </c>
      <c r="AE489" s="15">
        <f t="shared" si="208"/>
        <v>0.38600000000000001</v>
      </c>
      <c r="AF489" t="str">
        <f t="shared" si="191"/>
        <v>Low</v>
      </c>
    </row>
    <row r="490" spans="1:32" x14ac:dyDescent="0.25">
      <c r="A490" t="str">
        <f>INDEX(Aquifer!A:A,MATCH(B490,Aquifer!C:C,0))</f>
        <v>uttar pradesh</v>
      </c>
      <c r="B490" s="19" t="s">
        <v>456</v>
      </c>
      <c r="C490" s="12">
        <v>4.8882094363463002</v>
      </c>
      <c r="D490" s="7">
        <f>INDEX(Aquifer!L:L,MATCH(B490,Aquifer!C:C,0))*100</f>
        <v>167.63485659925306</v>
      </c>
      <c r="E490" s="7">
        <v>89.2</v>
      </c>
      <c r="F490" s="7">
        <v>80.40446970058737</v>
      </c>
      <c r="G490" s="8">
        <v>16</v>
      </c>
      <c r="H490" s="8">
        <f>INDEX(Aquifer!H:H,MATCH(B490,Aquifer!C:C,0))</f>
        <v>58.71</v>
      </c>
      <c r="I490" s="8">
        <f>INDEX(surface_water_body!E:E,MATCH(B490,surface_water_body!A:A,0))</f>
        <v>0.8162050464582784</v>
      </c>
      <c r="J490" s="8">
        <f>INDEX(Aquifer!J:J,MATCH(B490,Aquifer!C:C,0))*100</f>
        <v>57.915800482087519</v>
      </c>
      <c r="K490" s="7">
        <f>(INDEX(Tariff!D:D,MATCH(Adaptation!A490,Tariff!A:A,0)))*100</f>
        <v>167</v>
      </c>
      <c r="L490" s="1">
        <v>66.990000000000009</v>
      </c>
      <c r="M490" s="8">
        <v>5.93</v>
      </c>
      <c r="N490" s="1">
        <v>95.840034950000003</v>
      </c>
      <c r="P490">
        <f t="shared" si="192"/>
        <v>3</v>
      </c>
      <c r="Q490">
        <f t="shared" si="193"/>
        <v>2</v>
      </c>
      <c r="R490">
        <f t="shared" si="194"/>
        <v>4</v>
      </c>
      <c r="S490">
        <f t="shared" si="195"/>
        <v>4</v>
      </c>
      <c r="T490">
        <f t="shared" si="196"/>
        <v>1</v>
      </c>
      <c r="U490">
        <f t="shared" si="197"/>
        <v>2</v>
      </c>
      <c r="V490">
        <f t="shared" si="198"/>
        <v>3</v>
      </c>
      <c r="W490">
        <f t="shared" si="206"/>
        <v>1</v>
      </c>
      <c r="X490">
        <f t="shared" si="190"/>
        <v>2</v>
      </c>
      <c r="Y490">
        <f t="shared" si="199"/>
        <v>3</v>
      </c>
      <c r="Z490">
        <f t="shared" si="200"/>
        <v>2</v>
      </c>
      <c r="AA490">
        <f t="shared" si="201"/>
        <v>4</v>
      </c>
      <c r="AB490">
        <f t="shared" si="207"/>
        <v>2.5975000000000001</v>
      </c>
      <c r="AC490">
        <f t="shared" si="203"/>
        <v>3</v>
      </c>
      <c r="AD490" t="str">
        <f t="shared" si="204"/>
        <v>Highly Suitable</v>
      </c>
      <c r="AE490" s="15">
        <f t="shared" si="208"/>
        <v>0.51900000000000002</v>
      </c>
      <c r="AF490" t="str">
        <f t="shared" si="191"/>
        <v>Moderate</v>
      </c>
    </row>
    <row r="491" spans="1:32" x14ac:dyDescent="0.25">
      <c r="A491" t="str">
        <f>INDEX(Aquifer!A:A,MATCH(B491,Aquifer!C:C,0))</f>
        <v>karnataka</v>
      </c>
      <c r="B491" s="19" t="s">
        <v>61</v>
      </c>
      <c r="C491" s="12">
        <v>5.4470299271708997</v>
      </c>
      <c r="D491" s="7">
        <f>INDEX(Aquifer!L:L,MATCH(B491,Aquifer!C:C,0))*100</f>
        <v>128.49402078726428</v>
      </c>
      <c r="E491" s="7">
        <v>41</v>
      </c>
      <c r="F491" s="7">
        <v>69.811482433590413</v>
      </c>
      <c r="G491" s="8">
        <v>96</v>
      </c>
      <c r="H491" s="8">
        <f>INDEX(Aquifer!H:H,MATCH(B491,Aquifer!C:C,0))</f>
        <v>44.73</v>
      </c>
      <c r="I491" s="8">
        <f>INDEX(surface_water_body!E:E,MATCH(B491,surface_water_body!A:A,0))</f>
        <v>1.4980348865812482E-2</v>
      </c>
      <c r="J491" s="8">
        <f>INDEX(Aquifer!J:J,MATCH(B491,Aquifer!C:C,0))*100</f>
        <v>80.127129137888332</v>
      </c>
      <c r="K491" s="7">
        <f>(INDEX(Tariff!D:D,MATCH(Adaptation!A491,Tariff!A:A,0)))*100</f>
        <v>0</v>
      </c>
      <c r="L491" s="1">
        <v>22.39</v>
      </c>
      <c r="M491" s="8">
        <v>4.5999999999999996</v>
      </c>
      <c r="N491" s="1">
        <v>67.72</v>
      </c>
      <c r="P491">
        <f t="shared" si="192"/>
        <v>4</v>
      </c>
      <c r="Q491">
        <f t="shared" si="193"/>
        <v>1</v>
      </c>
      <c r="R491">
        <f t="shared" si="194"/>
        <v>2</v>
      </c>
      <c r="S491">
        <f t="shared" si="195"/>
        <v>4</v>
      </c>
      <c r="T491">
        <f t="shared" si="196"/>
        <v>4</v>
      </c>
      <c r="U491">
        <f t="shared" si="197"/>
        <v>1</v>
      </c>
      <c r="V491">
        <f t="shared" si="198"/>
        <v>4</v>
      </c>
      <c r="W491">
        <f t="shared" si="206"/>
        <v>1</v>
      </c>
      <c r="X491">
        <f t="shared" si="190"/>
        <v>4</v>
      </c>
      <c r="Y491">
        <f t="shared" si="199"/>
        <v>1</v>
      </c>
      <c r="Z491">
        <f t="shared" si="200"/>
        <v>1</v>
      </c>
      <c r="AA491">
        <f t="shared" si="201"/>
        <v>3</v>
      </c>
      <c r="AB491">
        <f t="shared" si="207"/>
        <v>2.5065999999999997</v>
      </c>
      <c r="AC491">
        <f t="shared" si="203"/>
        <v>3</v>
      </c>
      <c r="AD491" t="str">
        <f t="shared" si="204"/>
        <v>Highly Suitable</v>
      </c>
      <c r="AE491" s="15">
        <f t="shared" si="208"/>
        <v>0.43</v>
      </c>
      <c r="AF491" t="str">
        <f t="shared" si="191"/>
        <v>Moderate</v>
      </c>
    </row>
    <row r="492" spans="1:32" x14ac:dyDescent="0.25">
      <c r="A492" t="str">
        <f>INDEX(Aquifer!A:A,MATCH(B492,Aquifer!C:C,0))</f>
        <v>maharashtra</v>
      </c>
      <c r="B492" s="19" t="s">
        <v>269</v>
      </c>
      <c r="C492" s="12">
        <v>5.1610308363515003</v>
      </c>
      <c r="D492" s="7">
        <f>INDEX(Aquifer!L:L,MATCH(B492,Aquifer!C:C,0))*100</f>
        <v>110.49741219232745</v>
      </c>
      <c r="E492" s="7">
        <v>23.1</v>
      </c>
      <c r="F492" s="7">
        <v>42.849845596600808</v>
      </c>
      <c r="G492" s="8">
        <v>100</v>
      </c>
      <c r="H492" s="8">
        <f>INDEX(Aquifer!H:H,MATCH(B492,Aquifer!C:C,0))</f>
        <v>17.940000000000001</v>
      </c>
      <c r="I492" s="8">
        <f>INDEX(surface_water_body!E:E,MATCH(B492,surface_water_body!A:A,0))</f>
        <v>4.7028819136904785</v>
      </c>
      <c r="J492" s="8">
        <f>INDEX(Aquifer!J:J,MATCH(B492,Aquifer!C:C,0))*100</f>
        <v>38.774522269575691</v>
      </c>
      <c r="K492" s="7">
        <f>(INDEX(Tariff!D:D,MATCH(Adaptation!A492,Tariff!A:A,0)))*100</f>
        <v>0</v>
      </c>
      <c r="L492" s="1">
        <v>20.630000000000003</v>
      </c>
      <c r="M492" s="8">
        <v>3.6</v>
      </c>
      <c r="N492" s="1">
        <v>80.94</v>
      </c>
      <c r="P492">
        <f t="shared" si="192"/>
        <v>3</v>
      </c>
      <c r="Q492">
        <f t="shared" si="193"/>
        <v>1</v>
      </c>
      <c r="R492">
        <f t="shared" si="194"/>
        <v>1</v>
      </c>
      <c r="S492">
        <f t="shared" si="195"/>
        <v>2</v>
      </c>
      <c r="T492">
        <f t="shared" si="196"/>
        <v>4</v>
      </c>
      <c r="U492">
        <f t="shared" si="197"/>
        <v>1</v>
      </c>
      <c r="V492">
        <f t="shared" si="198"/>
        <v>2</v>
      </c>
      <c r="W492">
        <f t="shared" si="206"/>
        <v>3</v>
      </c>
      <c r="X492">
        <f t="shared" si="190"/>
        <v>4</v>
      </c>
      <c r="Y492">
        <f t="shared" si="199"/>
        <v>1</v>
      </c>
      <c r="Z492">
        <f t="shared" si="200"/>
        <v>1</v>
      </c>
      <c r="AA492">
        <f t="shared" si="201"/>
        <v>4</v>
      </c>
      <c r="AB492">
        <f t="shared" si="207"/>
        <v>2.2566999999999999</v>
      </c>
      <c r="AC492">
        <f t="shared" si="203"/>
        <v>2</v>
      </c>
      <c r="AD492" t="str">
        <f t="shared" si="204"/>
        <v>Moderatly Suitable</v>
      </c>
      <c r="AE492" s="15">
        <f t="shared" si="208"/>
        <v>0.28199999999999997</v>
      </c>
      <c r="AF492" t="str">
        <f t="shared" si="191"/>
        <v>Low</v>
      </c>
    </row>
    <row r="493" spans="1:32" x14ac:dyDescent="0.25">
      <c r="A493" t="str">
        <f>INDEX(Aquifer!A:A,MATCH(B493,Aquifer!C:C,0))</f>
        <v>chhattisgarh</v>
      </c>
      <c r="B493" s="19" t="s">
        <v>87</v>
      </c>
      <c r="C493" s="12">
        <v>5.1189219420852003</v>
      </c>
      <c r="D493" s="7">
        <f>INDEX(Aquifer!L:L,MATCH(B493,Aquifer!C:C,0))*100</f>
        <v>110.49741219232745</v>
      </c>
      <c r="E493" s="7">
        <v>23.1</v>
      </c>
      <c r="F493" s="7">
        <v>61.411306718730948</v>
      </c>
      <c r="G493" s="8">
        <v>100</v>
      </c>
      <c r="H493" s="8">
        <f>INDEX(Aquifer!H:H,MATCH(B493,Aquifer!C:C,0))</f>
        <v>40.94</v>
      </c>
      <c r="I493" s="8">
        <f>INDEX(surface_water_body!E:E,MATCH(B493,surface_water_body!A:A,0))</f>
        <v>0.10613655378475179</v>
      </c>
      <c r="J493" s="8">
        <f>INDEX(Aquifer!J:J,MATCH(B493,Aquifer!C:C,0))*100</f>
        <v>38.774522269575691</v>
      </c>
      <c r="K493" s="7">
        <f>(INDEX(Tariff!D:D,MATCH(Adaptation!A493,Tariff!A:A,0)))*100</f>
        <v>60</v>
      </c>
      <c r="L493" s="1">
        <v>54.400000000000006</v>
      </c>
      <c r="M493" s="8">
        <v>7.24</v>
      </c>
      <c r="N493" s="1">
        <v>87.5</v>
      </c>
      <c r="P493">
        <f t="shared" si="192"/>
        <v>3</v>
      </c>
      <c r="Q493">
        <f t="shared" si="193"/>
        <v>1</v>
      </c>
      <c r="R493">
        <f t="shared" si="194"/>
        <v>1</v>
      </c>
      <c r="S493">
        <f t="shared" si="195"/>
        <v>3</v>
      </c>
      <c r="T493">
        <f t="shared" si="196"/>
        <v>4</v>
      </c>
      <c r="U493">
        <f t="shared" si="197"/>
        <v>1</v>
      </c>
      <c r="V493">
        <f t="shared" si="198"/>
        <v>2</v>
      </c>
      <c r="W493">
        <f t="shared" si="206"/>
        <v>1</v>
      </c>
      <c r="X493">
        <f t="shared" si="190"/>
        <v>4</v>
      </c>
      <c r="Y493">
        <f t="shared" si="199"/>
        <v>3</v>
      </c>
      <c r="Z493">
        <f t="shared" si="200"/>
        <v>2</v>
      </c>
      <c r="AA493">
        <f t="shared" si="201"/>
        <v>4</v>
      </c>
      <c r="AB493">
        <f t="shared" si="207"/>
        <v>2.4309000000000003</v>
      </c>
      <c r="AC493">
        <f t="shared" si="203"/>
        <v>2</v>
      </c>
      <c r="AD493" t="str">
        <f t="shared" si="204"/>
        <v>Moderatly Suitable</v>
      </c>
      <c r="AE493" s="15">
        <f t="shared" si="208"/>
        <v>0.38600000000000001</v>
      </c>
      <c r="AF493" t="str">
        <f t="shared" si="191"/>
        <v>Low</v>
      </c>
    </row>
    <row r="494" spans="1:32" x14ac:dyDescent="0.25">
      <c r="A494" t="str">
        <f>INDEX(Aquifer!A:A,MATCH(B494,Aquifer!C:C,0))</f>
        <v>chhattisgarh</v>
      </c>
      <c r="B494" s="19" t="s">
        <v>457</v>
      </c>
      <c r="C494" s="12">
        <v>5.1835814736446002</v>
      </c>
      <c r="D494" s="7">
        <f>INDEX(Aquifer!L:L,MATCH(B494,Aquifer!C:C,0))*100</f>
        <v>116.97843209779228</v>
      </c>
      <c r="E494" s="7">
        <v>77.2</v>
      </c>
      <c r="F494" s="7">
        <v>46.722173728149684</v>
      </c>
      <c r="G494" s="8">
        <v>98</v>
      </c>
      <c r="H494" s="8">
        <f>INDEX(Aquifer!H:H,MATCH(B494,Aquifer!C:C,0))</f>
        <v>61.56</v>
      </c>
      <c r="I494" s="8">
        <f>INDEX(surface_water_body!E:E,MATCH(B494,surface_water_body!A:A,0))</f>
        <v>1.3998355452249378</v>
      </c>
      <c r="J494" s="8">
        <f>INDEX(Aquifer!J:J,MATCH(B494,Aquifer!C:C,0))*100</f>
        <v>56.588902575856871</v>
      </c>
      <c r="K494" s="7">
        <f>(INDEX(Tariff!D:D,MATCH(Adaptation!A494,Tariff!A:A,0)))*100</f>
        <v>0</v>
      </c>
      <c r="L494" s="1">
        <v>20.119999999999997</v>
      </c>
      <c r="M494" s="8">
        <v>5.9</v>
      </c>
      <c r="N494" s="1">
        <v>88.19</v>
      </c>
      <c r="P494">
        <f t="shared" si="192"/>
        <v>3</v>
      </c>
      <c r="Q494">
        <f t="shared" si="193"/>
        <v>1</v>
      </c>
      <c r="R494">
        <f t="shared" si="194"/>
        <v>4</v>
      </c>
      <c r="S494">
        <f t="shared" si="195"/>
        <v>2</v>
      </c>
      <c r="T494">
        <f t="shared" si="196"/>
        <v>4</v>
      </c>
      <c r="U494">
        <f t="shared" si="197"/>
        <v>2</v>
      </c>
      <c r="V494">
        <f t="shared" si="198"/>
        <v>3</v>
      </c>
      <c r="W494">
        <f t="shared" si="206"/>
        <v>2</v>
      </c>
      <c r="X494">
        <f t="shared" si="190"/>
        <v>4</v>
      </c>
      <c r="Y494">
        <f t="shared" si="199"/>
        <v>1</v>
      </c>
      <c r="Z494">
        <f t="shared" si="200"/>
        <v>2</v>
      </c>
      <c r="AA494">
        <f t="shared" si="201"/>
        <v>4</v>
      </c>
      <c r="AB494">
        <f t="shared" si="207"/>
        <v>2.6808000000000001</v>
      </c>
      <c r="AC494">
        <f t="shared" si="203"/>
        <v>3</v>
      </c>
      <c r="AD494" t="str">
        <f t="shared" si="204"/>
        <v>Highly Suitable</v>
      </c>
      <c r="AE494" s="15">
        <f t="shared" si="208"/>
        <v>0.57599999999999996</v>
      </c>
      <c r="AF494" t="str">
        <f t="shared" si="191"/>
        <v>Moderate</v>
      </c>
    </row>
    <row r="495" spans="1:32" x14ac:dyDescent="0.25">
      <c r="A495" t="str">
        <f>INDEX(Aquifer!A:A,MATCH(B495,Aquifer!C:C,0))</f>
        <v>madhya pradesh</v>
      </c>
      <c r="B495" s="19" t="s">
        <v>125</v>
      </c>
      <c r="C495" s="12">
        <v>5.2170002457746003</v>
      </c>
      <c r="D495" s="7">
        <f>INDEX(Aquifer!L:L,MATCH(B495,Aquifer!C:C,0))*100</f>
        <v>185.61111251490252</v>
      </c>
      <c r="E495" s="7">
        <v>62.5</v>
      </c>
      <c r="F495" s="7">
        <v>74.953780944221478</v>
      </c>
      <c r="G495" s="8">
        <v>91</v>
      </c>
      <c r="H495" s="8">
        <f>INDEX(Aquifer!H:H,MATCH(B495,Aquifer!C:C,0))</f>
        <v>53.67</v>
      </c>
      <c r="I495" s="8">
        <f>INDEX(surface_water_body!E:E,MATCH(B495,surface_water_body!A:A,0))</f>
        <v>0.32423552849114728</v>
      </c>
      <c r="J495" s="8">
        <f>INDEX(Aquifer!J:J,MATCH(B495,Aquifer!C:C,0))*100</f>
        <v>51.290845553322193</v>
      </c>
      <c r="K495" s="7">
        <f>(INDEX(Tariff!D:D,MATCH(Adaptation!A495,Tariff!A:A,0)))*100</f>
        <v>0</v>
      </c>
      <c r="L495" s="1">
        <v>59.11</v>
      </c>
      <c r="M495" s="8">
        <v>8.8000000000000007</v>
      </c>
      <c r="N495" s="1">
        <v>63.81</v>
      </c>
      <c r="P495">
        <f t="shared" si="192"/>
        <v>3</v>
      </c>
      <c r="Q495">
        <f t="shared" si="193"/>
        <v>3</v>
      </c>
      <c r="R495">
        <f t="shared" si="194"/>
        <v>3</v>
      </c>
      <c r="S495">
        <f t="shared" si="195"/>
        <v>4</v>
      </c>
      <c r="T495">
        <f t="shared" si="196"/>
        <v>4</v>
      </c>
      <c r="U495">
        <f t="shared" si="197"/>
        <v>2</v>
      </c>
      <c r="V495">
        <f t="shared" si="198"/>
        <v>3</v>
      </c>
      <c r="W495">
        <f t="shared" si="206"/>
        <v>1</v>
      </c>
      <c r="X495">
        <f t="shared" si="190"/>
        <v>4</v>
      </c>
      <c r="Y495">
        <f t="shared" si="199"/>
        <v>3</v>
      </c>
      <c r="Z495">
        <f t="shared" si="200"/>
        <v>2</v>
      </c>
      <c r="AA495">
        <f t="shared" si="201"/>
        <v>3</v>
      </c>
      <c r="AB495">
        <f t="shared" si="207"/>
        <v>2.9306999999999999</v>
      </c>
      <c r="AC495">
        <f t="shared" si="203"/>
        <v>3</v>
      </c>
      <c r="AD495" t="str">
        <f t="shared" si="204"/>
        <v>Highly Suitable</v>
      </c>
      <c r="AE495" s="15">
        <f t="shared" si="208"/>
        <v>0.76800000000000002</v>
      </c>
      <c r="AF495" t="str">
        <f t="shared" si="191"/>
        <v>High</v>
      </c>
    </row>
    <row r="496" spans="1:32" x14ac:dyDescent="0.25">
      <c r="A496" t="str">
        <f>INDEX(Aquifer!A:A,MATCH(B496,Aquifer!C:C,0))</f>
        <v>madhya pradesh</v>
      </c>
      <c r="B496" s="19" t="s">
        <v>638</v>
      </c>
      <c r="C496" s="12">
        <v>4.5507600789792999</v>
      </c>
      <c r="D496" s="7">
        <f>INDEX(Aquifer!L:L,MATCH(B496,Aquifer!C:C,0))*100</f>
        <v>197.43033362762532</v>
      </c>
      <c r="E496" s="7">
        <v>45.2</v>
      </c>
      <c r="F496" s="7">
        <v>71.41266929150089</v>
      </c>
      <c r="G496" s="8">
        <v>100</v>
      </c>
      <c r="H496" s="8">
        <f>INDEX(Aquifer!H:H,MATCH(B496,Aquifer!C:C,0))</f>
        <v>89.78</v>
      </c>
      <c r="I496" s="8">
        <f>INDEX(surface_water_body!E:E,MATCH(B496,surface_water_body!A:A,0))</f>
        <v>0.97839922886887465</v>
      </c>
      <c r="J496" s="8">
        <f>INDEX(Aquifer!J:J,MATCH(B496,Aquifer!C:C,0))*100</f>
        <v>78.292065552490669</v>
      </c>
      <c r="K496" s="7">
        <f>(INDEX(Tariff!D:D,MATCH(Adaptation!A496,Tariff!A:A,0)))*100</f>
        <v>0</v>
      </c>
      <c r="L496" s="1">
        <v>71.55</v>
      </c>
      <c r="M496" s="8">
        <v>12.4</v>
      </c>
      <c r="N496" s="1">
        <v>74.2</v>
      </c>
      <c r="P496">
        <f t="shared" si="192"/>
        <v>3</v>
      </c>
      <c r="Q496">
        <f t="shared" si="193"/>
        <v>3</v>
      </c>
      <c r="R496">
        <f t="shared" si="194"/>
        <v>2</v>
      </c>
      <c r="S496">
        <f t="shared" si="195"/>
        <v>4</v>
      </c>
      <c r="T496">
        <f t="shared" si="196"/>
        <v>4</v>
      </c>
      <c r="U496">
        <f t="shared" si="197"/>
        <v>3</v>
      </c>
      <c r="V496">
        <f t="shared" si="198"/>
        <v>4</v>
      </c>
      <c r="W496">
        <f t="shared" si="206"/>
        <v>1</v>
      </c>
      <c r="X496">
        <f t="shared" si="190"/>
        <v>4</v>
      </c>
      <c r="Y496">
        <f t="shared" si="199"/>
        <v>3</v>
      </c>
      <c r="Z496">
        <f t="shared" si="200"/>
        <v>3</v>
      </c>
      <c r="AA496">
        <f t="shared" si="201"/>
        <v>3</v>
      </c>
      <c r="AB496">
        <f t="shared" si="207"/>
        <v>3.1048999999999998</v>
      </c>
      <c r="AC496">
        <f t="shared" si="203"/>
        <v>3</v>
      </c>
      <c r="AD496" t="str">
        <f t="shared" si="204"/>
        <v>Highly Suitable</v>
      </c>
      <c r="AE496" s="15">
        <f t="shared" si="208"/>
        <v>0.90900000000000003</v>
      </c>
      <c r="AF496" t="str">
        <f t="shared" si="191"/>
        <v>Very High</v>
      </c>
    </row>
    <row r="497" spans="1:32" x14ac:dyDescent="0.25">
      <c r="A497" t="str">
        <f>INDEX(Aquifer!A:A,MATCH(B497,Aquifer!C:C,0))</f>
        <v>gujarat</v>
      </c>
      <c r="B497" s="19" t="s">
        <v>160</v>
      </c>
      <c r="C497" s="12">
        <v>5.5804193045563997</v>
      </c>
      <c r="D497" s="7">
        <f>INDEX(Aquifer!L:L,MATCH(B497,Aquifer!C:C,0))*100</f>
        <v>167.62910710898248</v>
      </c>
      <c r="E497" s="7">
        <v>42.2</v>
      </c>
      <c r="F497" s="7">
        <v>79.237031656679363</v>
      </c>
      <c r="G497" s="8">
        <v>100</v>
      </c>
      <c r="H497" s="8">
        <f>INDEX(Aquifer!H:H,MATCH(B497,Aquifer!C:C,0))</f>
        <v>62.85</v>
      </c>
      <c r="I497" s="8">
        <f>INDEX(surface_water_body!E:E,MATCH(B497,surface_water_body!A:A,0))</f>
        <v>0.47186189000396217</v>
      </c>
      <c r="J497" s="8">
        <f>INDEX(Aquifer!J:J,MATCH(B497,Aquifer!C:C,0))*100</f>
        <v>65.980928540091355</v>
      </c>
      <c r="K497" s="7">
        <f>(INDEX(Tariff!D:D,MATCH(Adaptation!A497,Tariff!A:A,0)))*100</f>
        <v>0</v>
      </c>
      <c r="L497" s="1">
        <v>98.8</v>
      </c>
      <c r="M497" s="8">
        <v>9.6</v>
      </c>
      <c r="N497" s="1">
        <v>66.56</v>
      </c>
      <c r="P497">
        <f t="shared" si="192"/>
        <v>4</v>
      </c>
      <c r="Q497">
        <f t="shared" si="193"/>
        <v>2</v>
      </c>
      <c r="R497">
        <f t="shared" si="194"/>
        <v>2</v>
      </c>
      <c r="S497">
        <f t="shared" si="195"/>
        <v>4</v>
      </c>
      <c r="T497">
        <f t="shared" si="196"/>
        <v>4</v>
      </c>
      <c r="U497">
        <f t="shared" si="197"/>
        <v>2</v>
      </c>
      <c r="V497">
        <f t="shared" si="198"/>
        <v>3</v>
      </c>
      <c r="W497">
        <f t="shared" si="206"/>
        <v>1</v>
      </c>
      <c r="X497">
        <f t="shared" si="190"/>
        <v>4</v>
      </c>
      <c r="Y497">
        <f t="shared" si="199"/>
        <v>4</v>
      </c>
      <c r="Z497">
        <f t="shared" si="200"/>
        <v>2</v>
      </c>
      <c r="AA497">
        <f t="shared" si="201"/>
        <v>3</v>
      </c>
      <c r="AB497">
        <f t="shared" si="207"/>
        <v>2.9306999999999999</v>
      </c>
      <c r="AC497">
        <f t="shared" si="203"/>
        <v>3</v>
      </c>
      <c r="AD497" t="str">
        <f t="shared" si="204"/>
        <v>Highly Suitable</v>
      </c>
      <c r="AE497" s="15">
        <f t="shared" si="208"/>
        <v>0.76800000000000002</v>
      </c>
      <c r="AF497" t="str">
        <f t="shared" si="191"/>
        <v>High</v>
      </c>
    </row>
    <row r="498" spans="1:32" x14ac:dyDescent="0.25">
      <c r="A498" t="str">
        <f>INDEX(Aquifer!A:A,MATCH(B498,Aquifer!C:C,0))</f>
        <v>chhattisgarh</v>
      </c>
      <c r="B498" s="19" t="s">
        <v>420</v>
      </c>
      <c r="C498" s="12">
        <v>5.2106103872159997</v>
      </c>
      <c r="D498" s="7">
        <f>INDEX(Aquifer!L:L,MATCH(B498,Aquifer!C:C,0))*100</f>
        <v>149.9653086183111</v>
      </c>
      <c r="E498" s="7">
        <v>32.1</v>
      </c>
      <c r="F498" s="7">
        <v>51.599302443654672</v>
      </c>
      <c r="G498" s="8">
        <v>96</v>
      </c>
      <c r="H498" s="8">
        <f>INDEX(Aquifer!H:H,MATCH(B498,Aquifer!C:C,0))</f>
        <v>69.7</v>
      </c>
      <c r="I498" s="8">
        <f>INDEX(surface_water_body!E:E,MATCH(B498,surface_water_body!A:A,0))</f>
        <v>0.55806581875478767</v>
      </c>
      <c r="J498" s="8">
        <f>INDEX(Aquifer!J:J,MATCH(B498,Aquifer!C:C,0))*100</f>
        <v>46.1711532037315</v>
      </c>
      <c r="K498" s="7">
        <f>(INDEX(Tariff!D:D,MATCH(Adaptation!A498,Tariff!A:A,0)))*100</f>
        <v>0</v>
      </c>
      <c r="L498" s="1">
        <v>13.01</v>
      </c>
      <c r="M498" s="8">
        <v>6.8</v>
      </c>
      <c r="N498" s="1">
        <v>82.53</v>
      </c>
      <c r="P498">
        <f t="shared" si="192"/>
        <v>3</v>
      </c>
      <c r="Q498">
        <f t="shared" si="193"/>
        <v>2</v>
      </c>
      <c r="R498">
        <f t="shared" si="194"/>
        <v>2</v>
      </c>
      <c r="S498">
        <f t="shared" si="195"/>
        <v>3</v>
      </c>
      <c r="T498">
        <f t="shared" si="196"/>
        <v>4</v>
      </c>
      <c r="U498">
        <f t="shared" si="197"/>
        <v>2</v>
      </c>
      <c r="V498">
        <f t="shared" si="198"/>
        <v>2</v>
      </c>
      <c r="W498">
        <f t="shared" si="206"/>
        <v>1</v>
      </c>
      <c r="X498">
        <f t="shared" si="190"/>
        <v>4</v>
      </c>
      <c r="Y498">
        <f t="shared" si="199"/>
        <v>1</v>
      </c>
      <c r="Z498">
        <f t="shared" si="200"/>
        <v>2</v>
      </c>
      <c r="AA498">
        <f t="shared" si="201"/>
        <v>4</v>
      </c>
      <c r="AB498">
        <f t="shared" si="207"/>
        <v>2.5142000000000002</v>
      </c>
      <c r="AC498">
        <f t="shared" si="203"/>
        <v>3</v>
      </c>
      <c r="AD498" t="str">
        <f t="shared" si="204"/>
        <v>Highly Suitable</v>
      </c>
      <c r="AE498" s="15">
        <f t="shared" si="208"/>
        <v>0.45200000000000001</v>
      </c>
      <c r="AF498" t="str">
        <f t="shared" si="191"/>
        <v>Moderate</v>
      </c>
    </row>
    <row r="499" spans="1:32" x14ac:dyDescent="0.25">
      <c r="A499" t="str">
        <f>INDEX(Aquifer!A:A,MATCH(B499,Aquifer!C:C,0))</f>
        <v>jammu and kashmir</v>
      </c>
      <c r="B499" s="19" t="s">
        <v>388</v>
      </c>
      <c r="C499" s="13">
        <v>4.78</v>
      </c>
      <c r="D499" s="7">
        <f>INDEX(Aquifer!L:L,MATCH(B499,Aquifer!C:C,0))*100</f>
        <v>186.46678966789668</v>
      </c>
      <c r="E499" s="7">
        <v>10.6</v>
      </c>
      <c r="F499" s="7">
        <v>35.927184655650606</v>
      </c>
      <c r="G499" s="8">
        <v>0</v>
      </c>
      <c r="H499" s="8">
        <f>INDEX(Aquifer!H:H,MATCH(B499,Aquifer!C:C,0))</f>
        <v>12.41</v>
      </c>
      <c r="I499" s="8">
        <f>INDEX(surface_water_body!E:E,MATCH(B499,surface_water_body!A:A,0))</f>
        <v>1.958848261362126E-3</v>
      </c>
      <c r="J499" s="8">
        <f>INDEX(Aquifer!J:J,MATCH(B499,Aquifer!C:C,0))*100</f>
        <v>21.394089389400058</v>
      </c>
      <c r="K499" s="7">
        <f>(INDEX(Tariff!D:D,MATCH(Adaptation!A499,Tariff!A:A,0)))*100</f>
        <v>135</v>
      </c>
      <c r="L499" s="1">
        <v>9.9599999999999991</v>
      </c>
      <c r="M499" s="8">
        <v>3.8</v>
      </c>
      <c r="N499" s="1">
        <v>88.68</v>
      </c>
      <c r="P499">
        <f t="shared" si="192"/>
        <v>3</v>
      </c>
      <c r="Q499">
        <f t="shared" si="193"/>
        <v>3</v>
      </c>
      <c r="R499">
        <f t="shared" si="194"/>
        <v>1</v>
      </c>
      <c r="S499">
        <f t="shared" si="195"/>
        <v>2</v>
      </c>
      <c r="T499">
        <f t="shared" si="196"/>
        <v>1</v>
      </c>
      <c r="U499">
        <f t="shared" si="197"/>
        <v>1</v>
      </c>
      <c r="V499">
        <f t="shared" si="198"/>
        <v>1</v>
      </c>
      <c r="W499">
        <f t="shared" si="206"/>
        <v>1</v>
      </c>
      <c r="X499">
        <f t="shared" si="190"/>
        <v>3</v>
      </c>
      <c r="Y499">
        <f t="shared" si="199"/>
        <v>1</v>
      </c>
      <c r="Z499">
        <f t="shared" si="200"/>
        <v>1</v>
      </c>
      <c r="AA499">
        <f t="shared" si="201"/>
        <v>4</v>
      </c>
      <c r="AB499">
        <f t="shared" si="207"/>
        <v>1.8402000000000001</v>
      </c>
      <c r="AC499">
        <f t="shared" si="203"/>
        <v>2</v>
      </c>
      <c r="AD499" t="str">
        <f t="shared" si="204"/>
        <v>Moderatly Suitable</v>
      </c>
      <c r="AE499" s="15">
        <f t="shared" si="208"/>
        <v>0.115</v>
      </c>
      <c r="AF499" t="str">
        <f t="shared" si="191"/>
        <v>Very Low</v>
      </c>
    </row>
    <row r="500" spans="1:32" x14ac:dyDescent="0.25">
      <c r="A500" t="str">
        <f>INDEX(Aquifer!A:A,MATCH(B500,Aquifer!C:C,0))</f>
        <v>rajasthan</v>
      </c>
      <c r="B500" s="19" t="s">
        <v>607</v>
      </c>
      <c r="C500" s="13">
        <v>5.59</v>
      </c>
      <c r="D500" s="7">
        <f>INDEX(Aquifer!L:L,MATCH(B500,Aquifer!C:C,0))*100</f>
        <v>143.10336366224001</v>
      </c>
      <c r="E500" s="7">
        <v>31.8</v>
      </c>
      <c r="F500" s="7">
        <v>80.02187386073642</v>
      </c>
      <c r="G500" s="8">
        <v>82</v>
      </c>
      <c r="H500" s="8">
        <f>INDEX(Aquifer!H:H,MATCH(B500,Aquifer!C:C,0))</f>
        <v>123.39</v>
      </c>
      <c r="I500" s="8">
        <f>INDEX(surface_water_body!E:E,MATCH(B500,surface_water_body!A:A,0))</f>
        <v>0.33156625096773523</v>
      </c>
      <c r="J500" s="8">
        <f>INDEX(Aquifer!J:J,MATCH(B500,Aquifer!C:C,0))*100</f>
        <v>22.495694413777876</v>
      </c>
      <c r="K500" s="7">
        <f>(INDEX(Tariff!D:D,MATCH(Adaptation!A500,Tariff!A:A,0)))*100</f>
        <v>135</v>
      </c>
      <c r="L500" s="1">
        <v>95.26</v>
      </c>
      <c r="M500" s="8">
        <v>9.1199999999999992</v>
      </c>
      <c r="N500" s="1">
        <v>85.376915310000001</v>
      </c>
      <c r="P500">
        <f t="shared" si="192"/>
        <v>4</v>
      </c>
      <c r="Q500">
        <f t="shared" si="193"/>
        <v>2</v>
      </c>
      <c r="R500">
        <f t="shared" si="194"/>
        <v>2</v>
      </c>
      <c r="S500">
        <f t="shared" si="195"/>
        <v>4</v>
      </c>
      <c r="T500">
        <f t="shared" si="196"/>
        <v>4</v>
      </c>
      <c r="U500">
        <f t="shared" si="197"/>
        <v>4</v>
      </c>
      <c r="V500">
        <f t="shared" si="198"/>
        <v>1</v>
      </c>
      <c r="W500">
        <f t="shared" si="206"/>
        <v>1</v>
      </c>
      <c r="X500">
        <f t="shared" si="190"/>
        <v>3</v>
      </c>
      <c r="Y500">
        <f t="shared" si="199"/>
        <v>4</v>
      </c>
      <c r="Z500">
        <f t="shared" si="200"/>
        <v>2</v>
      </c>
      <c r="AA500">
        <f t="shared" si="201"/>
        <v>4</v>
      </c>
      <c r="AB500">
        <f t="shared" si="207"/>
        <v>2.9306999999999999</v>
      </c>
      <c r="AC500">
        <f t="shared" si="203"/>
        <v>3</v>
      </c>
      <c r="AD500" t="str">
        <f t="shared" si="204"/>
        <v>Highly Suitable</v>
      </c>
      <c r="AE500" s="15">
        <f t="shared" si="208"/>
        <v>0.76800000000000002</v>
      </c>
      <c r="AF500" t="str">
        <f t="shared" si="191"/>
        <v>High</v>
      </c>
    </row>
    <row r="501" spans="1:32" x14ac:dyDescent="0.25">
      <c r="A501" t="str">
        <f>INDEX(Aquifer!A:A,MATCH(B501,Aquifer!C:C,0))</f>
        <v>karnataka</v>
      </c>
      <c r="B501" s="19" t="s">
        <v>458</v>
      </c>
      <c r="C501" s="13">
        <v>5.38</v>
      </c>
      <c r="D501" s="7">
        <f>INDEX(Aquifer!L:L,MATCH(B501,Aquifer!C:C,0))*100</f>
        <v>105.12469928520743</v>
      </c>
      <c r="E501" s="7">
        <v>22.7</v>
      </c>
      <c r="F501" s="7">
        <v>50.358302198811778</v>
      </c>
      <c r="G501" s="8">
        <v>100</v>
      </c>
      <c r="H501" s="8">
        <f>INDEX(Aquifer!H:H,MATCH(B501,Aquifer!C:C,0))</f>
        <v>95.77</v>
      </c>
      <c r="I501" s="8">
        <f>INDEX(surface_water_body!E:E,MATCH(B501,surface_water_body!A:A,0))</f>
        <v>1.0431525217752979</v>
      </c>
      <c r="J501" s="8">
        <f>INDEX(Aquifer!J:J,MATCH(B501,Aquifer!C:C,0))*100</f>
        <v>48.702207287194589</v>
      </c>
      <c r="K501" s="7">
        <f>(INDEX(Tariff!D:D,MATCH(Adaptation!A501,Tariff!A:A,0)))*100</f>
        <v>0</v>
      </c>
      <c r="L501" s="1">
        <v>72.11999999999999</v>
      </c>
      <c r="M501" s="8">
        <v>7.3</v>
      </c>
      <c r="N501" s="1">
        <v>93.69</v>
      </c>
      <c r="P501">
        <f t="shared" si="192"/>
        <v>4</v>
      </c>
      <c r="Q501">
        <f t="shared" si="193"/>
        <v>1</v>
      </c>
      <c r="R501">
        <f t="shared" si="194"/>
        <v>1</v>
      </c>
      <c r="S501">
        <f t="shared" si="195"/>
        <v>3</v>
      </c>
      <c r="T501">
        <f t="shared" si="196"/>
        <v>4</v>
      </c>
      <c r="U501">
        <f t="shared" si="197"/>
        <v>3</v>
      </c>
      <c r="V501">
        <f t="shared" si="198"/>
        <v>2</v>
      </c>
      <c r="W501">
        <f t="shared" si="206"/>
        <v>2</v>
      </c>
      <c r="X501">
        <f t="shared" si="190"/>
        <v>4</v>
      </c>
      <c r="Y501">
        <f t="shared" si="199"/>
        <v>3</v>
      </c>
      <c r="Z501">
        <f t="shared" si="200"/>
        <v>2</v>
      </c>
      <c r="AA501">
        <f t="shared" si="201"/>
        <v>4</v>
      </c>
      <c r="AB501">
        <f t="shared" si="207"/>
        <v>2.7641000000000004</v>
      </c>
      <c r="AC501">
        <f t="shared" si="203"/>
        <v>3</v>
      </c>
      <c r="AD501" t="str">
        <f t="shared" si="204"/>
        <v>Highly Suitable</v>
      </c>
      <c r="AE501" s="15">
        <f t="shared" si="208"/>
        <v>0.67300000000000004</v>
      </c>
      <c r="AF501" t="str">
        <f t="shared" si="191"/>
        <v>High</v>
      </c>
    </row>
    <row r="502" spans="1:32" x14ac:dyDescent="0.25">
      <c r="A502" t="str">
        <f>INDEX(Aquifer!A:A,MATCH(B502,Aquifer!C:C,0))</f>
        <v>tamil nadu</v>
      </c>
      <c r="B502" s="19" t="s">
        <v>527</v>
      </c>
      <c r="C502" s="12">
        <v>5.4970776470876999</v>
      </c>
      <c r="D502" s="7">
        <f>INDEX(Aquifer!L:L,MATCH(B502,Aquifer!C:C,0))*100</f>
        <v>104.44884930515424</v>
      </c>
      <c r="E502" s="7">
        <v>43.5</v>
      </c>
      <c r="F502" s="7">
        <v>62.60628034688208</v>
      </c>
      <c r="G502" s="8">
        <v>91</v>
      </c>
      <c r="H502" s="8">
        <f>INDEX(Aquifer!H:H,MATCH(B502,Aquifer!C:C,0))</f>
        <v>6.54</v>
      </c>
      <c r="I502" s="8">
        <f>INDEX(surface_water_body!E:E,MATCH(B502,surface_water_body!A:A,0))</f>
        <v>6.461451565757427</v>
      </c>
      <c r="J502" s="8">
        <f>INDEX(Aquifer!J:J,MATCH(B502,Aquifer!C:C,0))*100</f>
        <v>45.273463958313464</v>
      </c>
      <c r="K502" s="7">
        <f>(INDEX(Tariff!D:D,MATCH(Adaptation!A502,Tariff!A:A,0)))*100</f>
        <v>167</v>
      </c>
      <c r="L502" s="1">
        <v>13.41</v>
      </c>
      <c r="M502" s="8">
        <v>5.7</v>
      </c>
      <c r="N502" s="1">
        <v>94.204305760000011</v>
      </c>
      <c r="P502">
        <f t="shared" si="192"/>
        <v>4</v>
      </c>
      <c r="Q502">
        <f t="shared" si="193"/>
        <v>1</v>
      </c>
      <c r="R502">
        <f t="shared" si="194"/>
        <v>2</v>
      </c>
      <c r="S502">
        <f t="shared" si="195"/>
        <v>3</v>
      </c>
      <c r="T502">
        <f t="shared" si="196"/>
        <v>4</v>
      </c>
      <c r="U502">
        <f t="shared" si="197"/>
        <v>1</v>
      </c>
      <c r="V502">
        <f t="shared" si="198"/>
        <v>2</v>
      </c>
      <c r="W502">
        <f t="shared" si="206"/>
        <v>4</v>
      </c>
      <c r="X502">
        <f t="shared" si="190"/>
        <v>2</v>
      </c>
      <c r="Y502">
        <f t="shared" si="199"/>
        <v>1</v>
      </c>
      <c r="Z502">
        <f t="shared" si="200"/>
        <v>2</v>
      </c>
      <c r="AA502">
        <f t="shared" si="201"/>
        <v>4</v>
      </c>
      <c r="AB502">
        <f t="shared" si="207"/>
        <v>2.5142000000000002</v>
      </c>
      <c r="AC502">
        <f t="shared" si="203"/>
        <v>3</v>
      </c>
      <c r="AD502" t="str">
        <f t="shared" si="204"/>
        <v>Highly Suitable</v>
      </c>
      <c r="AE502" s="15">
        <f t="shared" si="208"/>
        <v>0.45200000000000001</v>
      </c>
      <c r="AF502" t="str">
        <f t="shared" si="191"/>
        <v>Moderate</v>
      </c>
    </row>
    <row r="503" spans="1:32" x14ac:dyDescent="0.25">
      <c r="A503" t="str">
        <f>INDEX(Aquifer!A:A,MATCH(B503,Aquifer!C:C,0))</f>
        <v>jammu and kashmir</v>
      </c>
      <c r="B503" s="19" t="s">
        <v>355</v>
      </c>
      <c r="C503" s="13">
        <v>4.5999999999999996</v>
      </c>
      <c r="D503" s="7">
        <f>INDEX(Aquifer!L:L,MATCH(B503,Aquifer!C:C,0))*100</f>
        <v>125.04216688163507</v>
      </c>
      <c r="E503" s="7">
        <v>5.9</v>
      </c>
      <c r="F503" s="7">
        <v>38.919587310174272</v>
      </c>
      <c r="G503" s="8">
        <v>0</v>
      </c>
      <c r="H503" s="8">
        <f>INDEX(Aquifer!H:H,MATCH(B503,Aquifer!C:C,0))</f>
        <v>32.65</v>
      </c>
      <c r="I503" s="8">
        <f>INDEX(surface_water_body!E:E,MATCH(B503,surface_water_body!A:A,0))</f>
        <v>1.1841819376710986E-5</v>
      </c>
      <c r="J503" s="8">
        <f>INDEX(Aquifer!J:J,MATCH(B503,Aquifer!C:C,0))*100</f>
        <v>17.715556258623568</v>
      </c>
      <c r="K503" s="7">
        <f>(INDEX(Tariff!D:D,MATCH(Adaptation!A503,Tariff!A:A,0)))*100</f>
        <v>167</v>
      </c>
      <c r="L503" s="1">
        <v>2.2399999999999998</v>
      </c>
      <c r="M503" s="8">
        <v>9.4681451000777805</v>
      </c>
      <c r="N503" s="1">
        <v>94.04</v>
      </c>
      <c r="P503">
        <f t="shared" si="192"/>
        <v>3</v>
      </c>
      <c r="Q503">
        <f t="shared" si="193"/>
        <v>1</v>
      </c>
      <c r="R503">
        <f t="shared" si="194"/>
        <v>1</v>
      </c>
      <c r="S503">
        <f t="shared" si="195"/>
        <v>2</v>
      </c>
      <c r="T503">
        <f t="shared" si="196"/>
        <v>1</v>
      </c>
      <c r="U503">
        <f t="shared" si="197"/>
        <v>1</v>
      </c>
      <c r="V503">
        <f t="shared" si="198"/>
        <v>1</v>
      </c>
      <c r="W503">
        <f t="shared" si="206"/>
        <v>1</v>
      </c>
      <c r="X503">
        <f t="shared" si="190"/>
        <v>2</v>
      </c>
      <c r="Y503">
        <f t="shared" si="199"/>
        <v>1</v>
      </c>
      <c r="Z503">
        <f t="shared" si="200"/>
        <v>2</v>
      </c>
      <c r="AA503">
        <f t="shared" si="201"/>
        <v>4</v>
      </c>
      <c r="AB503">
        <f t="shared" si="207"/>
        <v>1.6812</v>
      </c>
      <c r="AC503">
        <f t="shared" si="203"/>
        <v>2</v>
      </c>
      <c r="AD503" t="str">
        <f t="shared" si="204"/>
        <v>Moderatly Suitable</v>
      </c>
      <c r="AE503" s="15">
        <f t="shared" si="208"/>
        <v>6.4000000000000001E-2</v>
      </c>
      <c r="AF503" t="str">
        <f t="shared" si="191"/>
        <v>Very Low</v>
      </c>
    </row>
    <row r="504" spans="1:32" x14ac:dyDescent="0.25">
      <c r="A504" t="str">
        <f>INDEX(Aquifer!A:A,MATCH(B504,Aquifer!C:C,0))</f>
        <v>jharkhand</v>
      </c>
      <c r="B504" s="19" t="s">
        <v>488</v>
      </c>
      <c r="C504" s="13">
        <v>5.03</v>
      </c>
      <c r="D504" s="7">
        <f>INDEX(Aquifer!L:L,MATCH(B504,Aquifer!C:C,0))*100</f>
        <v>127.15993170176436</v>
      </c>
      <c r="E504" s="7">
        <v>13.8</v>
      </c>
      <c r="F504" s="7">
        <v>40.892350080125951</v>
      </c>
      <c r="G504" s="8">
        <v>10</v>
      </c>
      <c r="H504" s="8">
        <f>INDEX(Aquifer!H:H,MATCH(B504,Aquifer!C:C,0))</f>
        <v>62.3</v>
      </c>
      <c r="I504" s="8">
        <f>INDEX(surface_water_body!E:E,MATCH(B504,surface_water_body!A:A,0))</f>
        <v>131.00233682083129</v>
      </c>
      <c r="J504" s="8">
        <f>INDEX(Aquifer!J:J,MATCH(B504,Aquifer!C:C,0))*100</f>
        <v>12.550179288275547</v>
      </c>
      <c r="K504" s="7">
        <f>(INDEX(Tariff!D:D,MATCH(Adaptation!A504,Tariff!A:A,0)))*100</f>
        <v>0</v>
      </c>
      <c r="L504" s="1">
        <v>72.83</v>
      </c>
      <c r="M504" s="8">
        <v>5.9</v>
      </c>
      <c r="N504" s="1">
        <v>76.78</v>
      </c>
      <c r="P504">
        <f t="shared" si="192"/>
        <v>3</v>
      </c>
      <c r="Q504">
        <f t="shared" si="193"/>
        <v>1</v>
      </c>
      <c r="R504">
        <f t="shared" si="194"/>
        <v>1</v>
      </c>
      <c r="S504">
        <f t="shared" si="195"/>
        <v>2</v>
      </c>
      <c r="T504">
        <f t="shared" si="196"/>
        <v>1</v>
      </c>
      <c r="U504">
        <f t="shared" si="197"/>
        <v>2</v>
      </c>
      <c r="V504">
        <f t="shared" si="198"/>
        <v>1</v>
      </c>
      <c r="W504">
        <f t="shared" si="206"/>
        <v>4</v>
      </c>
      <c r="X504">
        <f t="shared" si="190"/>
        <v>4</v>
      </c>
      <c r="Y504">
        <f t="shared" si="199"/>
        <v>3</v>
      </c>
      <c r="Z504">
        <f t="shared" si="200"/>
        <v>2</v>
      </c>
      <c r="AA504">
        <f t="shared" si="201"/>
        <v>3</v>
      </c>
      <c r="AB504">
        <f t="shared" si="207"/>
        <v>2.2643000000000004</v>
      </c>
      <c r="AC504">
        <f t="shared" si="203"/>
        <v>2</v>
      </c>
      <c r="AD504" t="str">
        <f t="shared" si="204"/>
        <v>Moderatly Suitable</v>
      </c>
      <c r="AE504" s="15">
        <f t="shared" si="208"/>
        <v>0.32500000000000001</v>
      </c>
      <c r="AF504" t="str">
        <f t="shared" si="191"/>
        <v>Low</v>
      </c>
    </row>
    <row r="505" spans="1:32" x14ac:dyDescent="0.25">
      <c r="A505" t="str">
        <f>INDEX(Aquifer!A:A,MATCH(B505,Aquifer!C:C,0))</f>
        <v>uttar pradesh</v>
      </c>
      <c r="B505" s="19" t="s">
        <v>584</v>
      </c>
      <c r="C505" s="12">
        <v>4.7961514324409</v>
      </c>
      <c r="D505" s="7">
        <f>INDEX(Aquifer!L:L,MATCH(B505,Aquifer!C:C,0))*100</f>
        <v>189.64604873072716</v>
      </c>
      <c r="E505" s="7">
        <v>96.2</v>
      </c>
      <c r="F505" s="7">
        <v>69.072875339319282</v>
      </c>
      <c r="G505" s="8">
        <v>22</v>
      </c>
      <c r="H505" s="8">
        <f>INDEX(Aquifer!H:H,MATCH(B505,Aquifer!C:C,0))</f>
        <v>74.650000000000006</v>
      </c>
      <c r="I505" s="8">
        <f>INDEX(surface_water_body!E:E,MATCH(B505,surface_water_body!A:A,0))</f>
        <v>0.24981944224407704</v>
      </c>
      <c r="J505" s="8">
        <f>INDEX(Aquifer!J:J,MATCH(B505,Aquifer!C:C,0))*100</f>
        <v>79.846092497221349</v>
      </c>
      <c r="K505" s="7">
        <f>(INDEX(Tariff!D:D,MATCH(Adaptation!A505,Tariff!A:A,0)))*100</f>
        <v>135</v>
      </c>
      <c r="L505" s="1">
        <v>89.45</v>
      </c>
      <c r="M505" s="8">
        <v>6.8</v>
      </c>
      <c r="N505" s="1">
        <v>89.922860839999998</v>
      </c>
      <c r="P505">
        <f t="shared" si="192"/>
        <v>3</v>
      </c>
      <c r="Q505">
        <f t="shared" si="193"/>
        <v>3</v>
      </c>
      <c r="R505">
        <f t="shared" si="194"/>
        <v>4</v>
      </c>
      <c r="S505">
        <f t="shared" si="195"/>
        <v>4</v>
      </c>
      <c r="T505">
        <f t="shared" si="196"/>
        <v>1</v>
      </c>
      <c r="U505">
        <f t="shared" si="197"/>
        <v>3</v>
      </c>
      <c r="V505">
        <f t="shared" si="198"/>
        <v>4</v>
      </c>
      <c r="W505">
        <f t="shared" si="206"/>
        <v>1</v>
      </c>
      <c r="X505">
        <f t="shared" si="190"/>
        <v>3</v>
      </c>
      <c r="Y505">
        <f t="shared" si="199"/>
        <v>4</v>
      </c>
      <c r="Z505">
        <f t="shared" si="200"/>
        <v>2</v>
      </c>
      <c r="AA505">
        <f t="shared" si="201"/>
        <v>4</v>
      </c>
      <c r="AB505">
        <f t="shared" si="207"/>
        <v>3.0140000000000002</v>
      </c>
      <c r="AC505">
        <f t="shared" si="203"/>
        <v>3</v>
      </c>
      <c r="AD505" t="str">
        <f t="shared" si="204"/>
        <v>Highly Suitable</v>
      </c>
      <c r="AE505" s="15">
        <f t="shared" si="208"/>
        <v>0.84499999999999997</v>
      </c>
      <c r="AF505" t="str">
        <f t="shared" si="191"/>
        <v>Very High</v>
      </c>
    </row>
    <row r="506" spans="1:32" x14ac:dyDescent="0.25">
      <c r="A506" t="str">
        <f>INDEX(Aquifer!A:A,MATCH(B506,Aquifer!C:C,0))</f>
        <v>jharkhand</v>
      </c>
      <c r="B506" s="19" t="s">
        <v>50</v>
      </c>
      <c r="C506" s="12">
        <v>5.0769869191636996</v>
      </c>
      <c r="D506" s="7">
        <f>INDEX(Aquifer!L:L,MATCH(B506,Aquifer!C:C,0))*100</f>
        <v>100.23762751177487</v>
      </c>
      <c r="E506" s="7">
        <v>13</v>
      </c>
      <c r="F506" s="7">
        <v>39.890609797785899</v>
      </c>
      <c r="G506" s="8">
        <v>7.0000000000000009</v>
      </c>
      <c r="H506" s="8">
        <f>INDEX(Aquifer!H:H,MATCH(B506,Aquifer!C:C,0))</f>
        <v>46.94</v>
      </c>
      <c r="I506" s="8">
        <f>INDEX(surface_water_body!E:E,MATCH(B506,surface_water_body!A:A,0))</f>
        <v>105.76743757602138</v>
      </c>
      <c r="J506" s="8">
        <f>INDEX(Aquifer!J:J,MATCH(B506,Aquifer!C:C,0))*100</f>
        <v>42.479881602071963</v>
      </c>
      <c r="K506" s="7">
        <f>(INDEX(Tariff!D:D,MATCH(Adaptation!A506,Tariff!A:A,0)))*100</f>
        <v>0</v>
      </c>
      <c r="L506" s="1">
        <v>65.319999999999993</v>
      </c>
      <c r="M506" s="8">
        <v>6.6</v>
      </c>
      <c r="N506" s="1">
        <v>80.02</v>
      </c>
      <c r="P506">
        <f t="shared" si="192"/>
        <v>3</v>
      </c>
      <c r="Q506">
        <f t="shared" si="193"/>
        <v>1</v>
      </c>
      <c r="R506">
        <f t="shared" si="194"/>
        <v>1</v>
      </c>
      <c r="S506">
        <f t="shared" si="195"/>
        <v>2</v>
      </c>
      <c r="T506">
        <f t="shared" si="196"/>
        <v>1</v>
      </c>
      <c r="U506">
        <f t="shared" si="197"/>
        <v>1</v>
      </c>
      <c r="V506">
        <f t="shared" si="198"/>
        <v>2</v>
      </c>
      <c r="W506">
        <f t="shared" si="206"/>
        <v>4</v>
      </c>
      <c r="X506">
        <f t="shared" si="190"/>
        <v>4</v>
      </c>
      <c r="Y506">
        <f t="shared" si="199"/>
        <v>3</v>
      </c>
      <c r="Z506">
        <f t="shared" si="200"/>
        <v>2</v>
      </c>
      <c r="AA506">
        <f t="shared" si="201"/>
        <v>4</v>
      </c>
      <c r="AB506">
        <f t="shared" si="207"/>
        <v>2.3476000000000004</v>
      </c>
      <c r="AC506">
        <f t="shared" si="203"/>
        <v>2</v>
      </c>
      <c r="AD506" t="str">
        <f t="shared" si="204"/>
        <v>Moderatly Suitable</v>
      </c>
      <c r="AE506" s="15">
        <f t="shared" si="208"/>
        <v>0.35699999999999998</v>
      </c>
      <c r="AF506" t="str">
        <f t="shared" si="191"/>
        <v>Low</v>
      </c>
    </row>
    <row r="507" spans="1:32" x14ac:dyDescent="0.25">
      <c r="A507" t="str">
        <f>INDEX(Aquifer!A:A,MATCH(B507,Aquifer!C:C,0))</f>
        <v>telangana</v>
      </c>
      <c r="B507" s="19" t="s">
        <v>161</v>
      </c>
      <c r="C507" s="12">
        <v>5.3442060394409001</v>
      </c>
      <c r="D507" s="7">
        <f>INDEX(Aquifer!L:L,MATCH(B507,Aquifer!C:C,0))*100</f>
        <v>119.60377458236412</v>
      </c>
      <c r="E507" s="7">
        <v>29</v>
      </c>
      <c r="F507" s="7">
        <v>67.575190899174061</v>
      </c>
      <c r="G507" s="8">
        <v>100</v>
      </c>
      <c r="H507" s="8">
        <f>INDEX(Aquifer!H:H,MATCH(B507,Aquifer!C:C,0))</f>
        <v>52.42</v>
      </c>
      <c r="I507" s="8">
        <f>INDEX(surface_water_body!E:E,MATCH(B507,surface_water_body!A:A,0))</f>
        <v>1.2723914800411975</v>
      </c>
      <c r="J507" s="8">
        <f>INDEX(Aquifer!J:J,MATCH(B507,Aquifer!C:C,0))*100</f>
        <v>45.320267858212446</v>
      </c>
      <c r="K507" s="7">
        <f>(INDEX(Tariff!D:D,MATCH(Adaptation!A507,Tariff!A:A,0)))*100</f>
        <v>0</v>
      </c>
      <c r="L507" s="1">
        <v>90.45</v>
      </c>
      <c r="M507" s="8">
        <v>10.9</v>
      </c>
      <c r="N507" s="1">
        <v>85.98285697</v>
      </c>
      <c r="P507">
        <f t="shared" si="192"/>
        <v>4</v>
      </c>
      <c r="Q507">
        <f t="shared" si="193"/>
        <v>1</v>
      </c>
      <c r="R507">
        <f t="shared" si="194"/>
        <v>2</v>
      </c>
      <c r="S507">
        <f t="shared" si="195"/>
        <v>4</v>
      </c>
      <c r="T507">
        <f t="shared" si="196"/>
        <v>4</v>
      </c>
      <c r="U507">
        <f t="shared" si="197"/>
        <v>2</v>
      </c>
      <c r="V507">
        <f t="shared" si="198"/>
        <v>2</v>
      </c>
      <c r="W507">
        <f t="shared" si="206"/>
        <v>2</v>
      </c>
      <c r="X507">
        <f t="shared" si="190"/>
        <v>4</v>
      </c>
      <c r="Y507">
        <f t="shared" si="199"/>
        <v>4</v>
      </c>
      <c r="Z507">
        <f t="shared" si="200"/>
        <v>3</v>
      </c>
      <c r="AA507">
        <f t="shared" si="201"/>
        <v>4</v>
      </c>
      <c r="AB507">
        <f t="shared" si="207"/>
        <v>3.0216000000000003</v>
      </c>
      <c r="AC507">
        <f t="shared" si="203"/>
        <v>3</v>
      </c>
      <c r="AD507" t="str">
        <f t="shared" si="204"/>
        <v>Highly Suitable</v>
      </c>
      <c r="AE507" s="15">
        <f t="shared" si="208"/>
        <v>0.86599999999999999</v>
      </c>
      <c r="AF507" t="str">
        <f t="shared" si="191"/>
        <v>Very High</v>
      </c>
    </row>
    <row r="508" spans="1:32" x14ac:dyDescent="0.25">
      <c r="A508" t="str">
        <f>INDEX(Aquifer!A:A,MATCH(B508,Aquifer!C:C,0))</f>
        <v>madhya pradesh</v>
      </c>
      <c r="B508" s="19" t="s">
        <v>609</v>
      </c>
      <c r="C508" s="12">
        <v>5.3478652789923</v>
      </c>
      <c r="D508" s="7">
        <f>INDEX(Aquifer!L:L,MATCH(B508,Aquifer!C:C,0))*100</f>
        <v>202.00961309056206</v>
      </c>
      <c r="E508" s="7">
        <v>41.5</v>
      </c>
      <c r="F508" s="7">
        <v>72.798828125</v>
      </c>
      <c r="G508" s="8">
        <v>100</v>
      </c>
      <c r="H508" s="8">
        <f>INDEX(Aquifer!H:H,MATCH(B508,Aquifer!C:C,0))</f>
        <v>135.13999999999999</v>
      </c>
      <c r="I508" s="8">
        <f>INDEX(surface_water_body!E:E,MATCH(B508,surface_water_body!A:A,0))</f>
        <v>0.52168849529233863</v>
      </c>
      <c r="J508" s="8">
        <f>INDEX(Aquifer!J:J,MATCH(B508,Aquifer!C:C,0))*100</f>
        <v>70.718734503824024</v>
      </c>
      <c r="K508" s="7">
        <f>(INDEX(Tariff!D:D,MATCH(Adaptation!A508,Tariff!A:A,0)))*100</f>
        <v>135</v>
      </c>
      <c r="L508" s="1">
        <v>71.540000000000006</v>
      </c>
      <c r="M508" s="8">
        <v>17.399999999999999</v>
      </c>
      <c r="N508" s="1">
        <v>75.09</v>
      </c>
      <c r="P508">
        <f t="shared" si="192"/>
        <v>4</v>
      </c>
      <c r="Q508">
        <f t="shared" si="193"/>
        <v>3</v>
      </c>
      <c r="R508">
        <f t="shared" si="194"/>
        <v>2</v>
      </c>
      <c r="S508">
        <f t="shared" si="195"/>
        <v>4</v>
      </c>
      <c r="T508">
        <f t="shared" si="196"/>
        <v>4</v>
      </c>
      <c r="U508">
        <f t="shared" si="197"/>
        <v>4</v>
      </c>
      <c r="V508">
        <f t="shared" si="198"/>
        <v>3</v>
      </c>
      <c r="W508">
        <f t="shared" si="206"/>
        <v>1</v>
      </c>
      <c r="X508">
        <f t="shared" si="190"/>
        <v>3</v>
      </c>
      <c r="Y508">
        <f t="shared" si="199"/>
        <v>3</v>
      </c>
      <c r="Z508">
        <f t="shared" si="200"/>
        <v>3</v>
      </c>
      <c r="AA508">
        <f t="shared" si="201"/>
        <v>3</v>
      </c>
      <c r="AB508">
        <f t="shared" si="207"/>
        <v>3.1048999999999998</v>
      </c>
      <c r="AC508">
        <f t="shared" si="203"/>
        <v>3</v>
      </c>
      <c r="AD508" t="str">
        <f t="shared" si="204"/>
        <v>Highly Suitable</v>
      </c>
      <c r="AE508" s="15">
        <f t="shared" si="208"/>
        <v>0.90900000000000003</v>
      </c>
      <c r="AF508" t="str">
        <f t="shared" si="191"/>
        <v>Very High</v>
      </c>
    </row>
    <row r="509" spans="1:32" x14ac:dyDescent="0.25">
      <c r="A509" t="str">
        <f>INDEX(Aquifer!A:A,MATCH(B509,Aquifer!C:C,0))</f>
        <v>maharashtra</v>
      </c>
      <c r="B509" s="19" t="s">
        <v>421</v>
      </c>
      <c r="C509" s="12">
        <v>5.1582147703548999</v>
      </c>
      <c r="D509" s="7">
        <f>INDEX(Aquifer!L:L,MATCH(B509,Aquifer!C:C,0))*100</f>
        <v>111.53592617007251</v>
      </c>
      <c r="E509" s="7">
        <v>3.1</v>
      </c>
      <c r="F509" s="7">
        <v>60.646918624446712</v>
      </c>
      <c r="G509" s="8">
        <v>98</v>
      </c>
      <c r="H509" s="8">
        <f>INDEX(Aquifer!H:H,MATCH(B509,Aquifer!C:C,0))</f>
        <v>17.3</v>
      </c>
      <c r="I509" s="8">
        <f>INDEX(surface_water_body!E:E,MATCH(B509,surface_water_body!A:A,0))</f>
        <v>7.3707018730245877E-2</v>
      </c>
      <c r="J509" s="8">
        <f>INDEX(Aquifer!J:J,MATCH(B509,Aquifer!C:C,0))*100</f>
        <v>37.163155316021559</v>
      </c>
      <c r="K509" s="7">
        <f>(INDEX(Tariff!D:D,MATCH(Adaptation!A509,Tariff!A:A,0)))*100</f>
        <v>30</v>
      </c>
      <c r="L509" s="1">
        <v>74.760000000000005</v>
      </c>
      <c r="M509" s="8">
        <v>6.8</v>
      </c>
      <c r="N509" s="1">
        <v>82.679999999999993</v>
      </c>
      <c r="P509">
        <f t="shared" si="192"/>
        <v>3</v>
      </c>
      <c r="Q509">
        <f t="shared" si="193"/>
        <v>1</v>
      </c>
      <c r="R509">
        <f t="shared" si="194"/>
        <v>1</v>
      </c>
      <c r="S509">
        <f t="shared" si="195"/>
        <v>3</v>
      </c>
      <c r="T509">
        <f t="shared" si="196"/>
        <v>4</v>
      </c>
      <c r="U509">
        <f t="shared" si="197"/>
        <v>1</v>
      </c>
      <c r="V509">
        <f t="shared" si="198"/>
        <v>2</v>
      </c>
      <c r="W509">
        <f t="shared" si="206"/>
        <v>1</v>
      </c>
      <c r="X509">
        <f t="shared" si="190"/>
        <v>4</v>
      </c>
      <c r="Y509">
        <f t="shared" si="199"/>
        <v>3</v>
      </c>
      <c r="Z509">
        <f t="shared" si="200"/>
        <v>2</v>
      </c>
      <c r="AA509">
        <f t="shared" si="201"/>
        <v>4</v>
      </c>
      <c r="AB509">
        <f t="shared" si="207"/>
        <v>2.4309000000000003</v>
      </c>
      <c r="AC509">
        <f t="shared" si="203"/>
        <v>2</v>
      </c>
      <c r="AD509" t="str">
        <f t="shared" si="204"/>
        <v>Moderatly Suitable</v>
      </c>
      <c r="AE509" s="15">
        <f t="shared" si="208"/>
        <v>0.38600000000000001</v>
      </c>
      <c r="AF509" t="str">
        <f t="shared" si="191"/>
        <v>Low</v>
      </c>
    </row>
    <row r="510" spans="1:32" x14ac:dyDescent="0.25">
      <c r="A510" t="str">
        <f>INDEX(Aquifer!A:A,MATCH(B510,Aquifer!C:C,0))</f>
        <v>odisha</v>
      </c>
      <c r="B510" s="19" t="s">
        <v>51</v>
      </c>
      <c r="C510" s="13">
        <v>5.03</v>
      </c>
      <c r="D510" s="7">
        <f>INDEX(Aquifer!L:L,MATCH(B510,Aquifer!C:C,0))*100</f>
        <v>103.44662549771667</v>
      </c>
      <c r="E510" s="7">
        <v>33</v>
      </c>
      <c r="F510" s="7">
        <v>41.442967409948544</v>
      </c>
      <c r="G510" s="8">
        <v>43</v>
      </c>
      <c r="H510" s="8">
        <f>INDEX(Aquifer!H:H,MATCH(B510,Aquifer!C:C,0))</f>
        <v>33.32</v>
      </c>
      <c r="I510" s="8">
        <f>INDEX(surface_water_body!E:E,MATCH(B510,surface_water_body!A:A,0))</f>
        <v>2.9620525247225395E-2</v>
      </c>
      <c r="J510" s="8">
        <f>INDEX(Aquifer!J:J,MATCH(B510,Aquifer!C:C,0))*100</f>
        <v>26.298105918240701</v>
      </c>
      <c r="K510" s="7">
        <f>(INDEX(Tariff!D:D,MATCH(Adaptation!A510,Tariff!A:A,0)))*100</f>
        <v>459.99999999999994</v>
      </c>
      <c r="L510" s="1">
        <v>9.2899999999999991</v>
      </c>
      <c r="M510" s="8">
        <v>3.8</v>
      </c>
      <c r="N510" s="1">
        <v>89.51</v>
      </c>
      <c r="P510">
        <f t="shared" si="192"/>
        <v>3</v>
      </c>
      <c r="Q510">
        <f t="shared" si="193"/>
        <v>1</v>
      </c>
      <c r="R510">
        <f t="shared" si="194"/>
        <v>2</v>
      </c>
      <c r="S510">
        <f t="shared" si="195"/>
        <v>2</v>
      </c>
      <c r="T510">
        <f t="shared" si="196"/>
        <v>2</v>
      </c>
      <c r="U510">
        <f t="shared" si="197"/>
        <v>1</v>
      </c>
      <c r="V510">
        <f t="shared" si="198"/>
        <v>2</v>
      </c>
      <c r="W510">
        <f t="shared" si="206"/>
        <v>1</v>
      </c>
      <c r="X510">
        <f t="shared" si="190"/>
        <v>1</v>
      </c>
      <c r="Y510">
        <f t="shared" si="199"/>
        <v>1</v>
      </c>
      <c r="Z510">
        <f t="shared" si="200"/>
        <v>1</v>
      </c>
      <c r="AA510">
        <f t="shared" si="201"/>
        <v>4</v>
      </c>
      <c r="AB510">
        <f t="shared" si="207"/>
        <v>1.7568999999999999</v>
      </c>
      <c r="AC510">
        <f t="shared" si="203"/>
        <v>2</v>
      </c>
      <c r="AD510" t="str">
        <f t="shared" si="204"/>
        <v>Moderatly Suitable</v>
      </c>
      <c r="AE510" s="15">
        <f t="shared" si="208"/>
        <v>7.1999999999999995E-2</v>
      </c>
      <c r="AF510" t="str">
        <f t="shared" si="191"/>
        <v>Very Low</v>
      </c>
    </row>
    <row r="511" spans="1:32" x14ac:dyDescent="0.25">
      <c r="A511" t="str">
        <f>INDEX(Aquifer!A:A,MATCH(B511,Aquifer!C:C,0))</f>
        <v>jammu and kashmir</v>
      </c>
      <c r="B511" s="19" t="s">
        <v>422</v>
      </c>
      <c r="C511" s="13">
        <v>4.5599999999999996</v>
      </c>
      <c r="D511" s="7">
        <f>INDEX(Aquifer!L:L,MATCH(B511,Aquifer!C:C,0))*100</f>
        <v>168.07123879109932</v>
      </c>
      <c r="E511" s="7">
        <v>5.3</v>
      </c>
      <c r="F511" s="7">
        <v>37.142057270836673</v>
      </c>
      <c r="G511" s="8">
        <v>0</v>
      </c>
      <c r="H511" s="8">
        <f>INDEX(Aquifer!H:H,MATCH(B511,Aquifer!C:C,0))</f>
        <v>21.91</v>
      </c>
      <c r="I511" s="8">
        <f>INDEX(surface_water_body!E:E,MATCH(B511,surface_water_body!A:A,0))</f>
        <v>3.5671928619558139E-3</v>
      </c>
      <c r="J511" s="8">
        <f>INDEX(Aquifer!J:J,MATCH(B511,Aquifer!C:C,0))*100</f>
        <v>15.878603305185859</v>
      </c>
      <c r="K511" s="7">
        <f>(INDEX(Tariff!D:D,MATCH(Adaptation!A511,Tariff!A:A,0)))*100</f>
        <v>67.5</v>
      </c>
      <c r="L511" s="1">
        <v>6.2399999999999993</v>
      </c>
      <c r="M511" s="8">
        <v>8.1</v>
      </c>
      <c r="N511" s="1">
        <v>93.94</v>
      </c>
      <c r="P511">
        <f t="shared" si="192"/>
        <v>3</v>
      </c>
      <c r="Q511">
        <f t="shared" si="193"/>
        <v>2</v>
      </c>
      <c r="R511">
        <f t="shared" si="194"/>
        <v>1</v>
      </c>
      <c r="S511">
        <f t="shared" si="195"/>
        <v>2</v>
      </c>
      <c r="T511">
        <f t="shared" si="196"/>
        <v>1</v>
      </c>
      <c r="U511">
        <f t="shared" si="197"/>
        <v>1</v>
      </c>
      <c r="V511">
        <f t="shared" si="198"/>
        <v>1</v>
      </c>
      <c r="W511">
        <f t="shared" si="206"/>
        <v>1</v>
      </c>
      <c r="X511">
        <f t="shared" si="190"/>
        <v>4</v>
      </c>
      <c r="Y511">
        <f t="shared" si="199"/>
        <v>1</v>
      </c>
      <c r="Z511">
        <f t="shared" si="200"/>
        <v>2</v>
      </c>
      <c r="AA511">
        <f t="shared" si="201"/>
        <v>4</v>
      </c>
      <c r="AB511">
        <f t="shared" si="207"/>
        <v>1.9311</v>
      </c>
      <c r="AC511">
        <f t="shared" si="203"/>
        <v>2</v>
      </c>
      <c r="AD511" t="str">
        <f t="shared" si="204"/>
        <v>Moderatly Suitable</v>
      </c>
      <c r="AE511" s="15">
        <f t="shared" si="208"/>
        <v>0.17100000000000001</v>
      </c>
      <c r="AF511" t="str">
        <f t="shared" si="191"/>
        <v>Very Low</v>
      </c>
    </row>
    <row r="512" spans="1:32" x14ac:dyDescent="0.25">
      <c r="A512" t="str">
        <f>INDEX(Aquifer!A:A,MATCH(B512,Aquifer!C:C,0))</f>
        <v>madhya pradesh</v>
      </c>
      <c r="B512" s="19" t="s">
        <v>423</v>
      </c>
      <c r="C512" s="12">
        <v>5.1008858630263001</v>
      </c>
      <c r="D512" s="7">
        <f>INDEX(Aquifer!L:L,MATCH(B512,Aquifer!C:C,0))*100</f>
        <v>185.97142117764017</v>
      </c>
      <c r="E512" s="7">
        <v>38.799999999999997</v>
      </c>
      <c r="F512" s="7">
        <v>74.281833274639027</v>
      </c>
      <c r="G512" s="8">
        <v>60</v>
      </c>
      <c r="H512" s="8">
        <f>INDEX(Aquifer!H:H,MATCH(B512,Aquifer!C:C,0))</f>
        <v>54.65</v>
      </c>
      <c r="I512" s="8">
        <f>INDEX(surface_water_body!E:E,MATCH(B512,surface_water_body!A:A,0))</f>
        <v>0.46756528548405601</v>
      </c>
      <c r="J512" s="8">
        <f>INDEX(Aquifer!J:J,MATCH(B512,Aquifer!C:C,0))*100</f>
        <v>62.074290849231403</v>
      </c>
      <c r="K512" s="7">
        <f>(INDEX(Tariff!D:D,MATCH(Adaptation!A512,Tariff!A:A,0)))*100</f>
        <v>0</v>
      </c>
      <c r="L512" s="1">
        <v>63.449999999999996</v>
      </c>
      <c r="M512" s="8">
        <v>11.3</v>
      </c>
      <c r="N512" s="1">
        <v>85.09</v>
      </c>
      <c r="P512">
        <f t="shared" si="192"/>
        <v>3</v>
      </c>
      <c r="Q512">
        <f t="shared" si="193"/>
        <v>3</v>
      </c>
      <c r="R512">
        <f t="shared" si="194"/>
        <v>2</v>
      </c>
      <c r="S512">
        <f t="shared" si="195"/>
        <v>4</v>
      </c>
      <c r="T512">
        <f t="shared" si="196"/>
        <v>3</v>
      </c>
      <c r="U512">
        <f t="shared" si="197"/>
        <v>2</v>
      </c>
      <c r="V512">
        <f t="shared" si="198"/>
        <v>3</v>
      </c>
      <c r="W512">
        <f t="shared" si="206"/>
        <v>1</v>
      </c>
      <c r="X512">
        <f t="shared" si="190"/>
        <v>4</v>
      </c>
      <c r="Y512">
        <f t="shared" si="199"/>
        <v>3</v>
      </c>
      <c r="Z512">
        <f t="shared" si="200"/>
        <v>3</v>
      </c>
      <c r="AA512">
        <f t="shared" si="201"/>
        <v>4</v>
      </c>
      <c r="AB512">
        <f t="shared" si="207"/>
        <v>2.9382999999999999</v>
      </c>
      <c r="AC512">
        <f t="shared" si="203"/>
        <v>3</v>
      </c>
      <c r="AD512" t="str">
        <f t="shared" si="204"/>
        <v>Highly Suitable</v>
      </c>
      <c r="AE512" s="15">
        <f t="shared" si="208"/>
        <v>0.80500000000000005</v>
      </c>
      <c r="AF512" t="str">
        <f t="shared" si="191"/>
        <v>Very High</v>
      </c>
    </row>
    <row r="513" spans="1:32" x14ac:dyDescent="0.25">
      <c r="A513" t="str">
        <f>INDEX(Aquifer!A:A,MATCH(B513,Aquifer!C:C,0))</f>
        <v>haryana</v>
      </c>
      <c r="B513" s="19" t="s">
        <v>214</v>
      </c>
      <c r="C513" s="12">
        <v>4.9158436839092001</v>
      </c>
      <c r="D513" s="7">
        <f>INDEX(Aquifer!L:L,MATCH(B513,Aquifer!C:C,0))*100</f>
        <v>127.36115643930046</v>
      </c>
      <c r="E513" s="7">
        <v>97.1</v>
      </c>
      <c r="F513" s="7">
        <v>67.078189300411523</v>
      </c>
      <c r="G513" s="8">
        <v>99</v>
      </c>
      <c r="H513" s="8">
        <f>INDEX(Aquifer!H:H,MATCH(B513,Aquifer!C:C,0))</f>
        <v>132.81</v>
      </c>
      <c r="I513" s="8">
        <f>INDEX(surface_water_body!E:E,MATCH(B513,surface_water_body!A:A,0))</f>
        <v>0</v>
      </c>
      <c r="J513" s="8">
        <f>INDEX(Aquifer!J:J,MATCH(B513,Aquifer!C:C,0))*100</f>
        <v>83.37448068065676</v>
      </c>
      <c r="K513" s="7">
        <f>(INDEX(Tariff!D:D,MATCH(Adaptation!A513,Tariff!A:A,0)))*100</f>
        <v>235</v>
      </c>
      <c r="L513" s="1">
        <v>90.77</v>
      </c>
      <c r="M513" s="8">
        <v>34.200000000000003</v>
      </c>
      <c r="N513" s="1">
        <v>73.38</v>
      </c>
      <c r="P513">
        <f t="shared" si="192"/>
        <v>3</v>
      </c>
      <c r="Q513">
        <f t="shared" si="193"/>
        <v>1</v>
      </c>
      <c r="R513">
        <f t="shared" si="194"/>
        <v>4</v>
      </c>
      <c r="S513">
        <f t="shared" si="195"/>
        <v>3</v>
      </c>
      <c r="T513">
        <f t="shared" si="196"/>
        <v>4</v>
      </c>
      <c r="U513">
        <f t="shared" si="197"/>
        <v>4</v>
      </c>
      <c r="V513">
        <f t="shared" si="198"/>
        <v>4</v>
      </c>
      <c r="W513">
        <f t="shared" si="206"/>
        <v>1</v>
      </c>
      <c r="X513">
        <f t="shared" si="190"/>
        <v>2</v>
      </c>
      <c r="Y513">
        <f t="shared" si="199"/>
        <v>4</v>
      </c>
      <c r="Z513">
        <f t="shared" si="200"/>
        <v>4</v>
      </c>
      <c r="AA513">
        <f t="shared" si="201"/>
        <v>3</v>
      </c>
      <c r="AB513">
        <f t="shared" si="207"/>
        <v>3.1124999999999998</v>
      </c>
      <c r="AC513">
        <f t="shared" si="203"/>
        <v>3</v>
      </c>
      <c r="AD513" t="str">
        <f t="shared" si="204"/>
        <v>Highly Suitable</v>
      </c>
      <c r="AE513" s="15">
        <f t="shared" si="208"/>
        <v>0.93</v>
      </c>
      <c r="AF513" t="str">
        <f t="shared" si="191"/>
        <v>Very High</v>
      </c>
    </row>
    <row r="514" spans="1:32" x14ac:dyDescent="0.25">
      <c r="A514" t="str">
        <f>INDEX(Aquifer!A:A,MATCH(B514,Aquifer!C:C,0))</f>
        <v>meghalaya</v>
      </c>
      <c r="B514" s="19" t="s">
        <v>75</v>
      </c>
      <c r="C514" s="13">
        <v>4.43</v>
      </c>
      <c r="D514" s="7">
        <f>INDEX(Aquifer!L:L,MATCH(B514,Aquifer!C:C,0))*100</f>
        <v>114.2993145468393</v>
      </c>
      <c r="E514" s="7">
        <v>72.099999999999994</v>
      </c>
      <c r="F514" s="7">
        <v>32.390298687060451</v>
      </c>
      <c r="G514" s="8">
        <v>0</v>
      </c>
      <c r="H514" s="8">
        <f>INDEX(Aquifer!H:H,MATCH(B514,Aquifer!C:C,0))</f>
        <v>5.53</v>
      </c>
      <c r="I514" s="8">
        <f>INDEX(surface_water_body!E:E,MATCH(B514,surface_water_body!A:A,0))</f>
        <v>1.7322904181005048</v>
      </c>
      <c r="J514" s="8">
        <f>INDEX(Aquifer!J:J,MATCH(B514,Aquifer!C:C,0))*100</f>
        <v>8.6866631933245682</v>
      </c>
      <c r="K514" s="7">
        <f>(INDEX(Tariff!D:D,MATCH(Adaptation!A514,Tariff!A:A,0)))*100</f>
        <v>60</v>
      </c>
      <c r="L514" s="1">
        <v>1.08</v>
      </c>
      <c r="M514" s="8">
        <v>2.2999999999999998</v>
      </c>
      <c r="N514" s="1">
        <v>79.05</v>
      </c>
      <c r="P514">
        <f t="shared" si="192"/>
        <v>2</v>
      </c>
      <c r="Q514">
        <f t="shared" si="193"/>
        <v>1</v>
      </c>
      <c r="R514">
        <f t="shared" si="194"/>
        <v>3</v>
      </c>
      <c r="S514">
        <f t="shared" si="195"/>
        <v>2</v>
      </c>
      <c r="T514">
        <f t="shared" si="196"/>
        <v>1</v>
      </c>
      <c r="U514">
        <f t="shared" si="197"/>
        <v>1</v>
      </c>
      <c r="V514">
        <f t="shared" si="198"/>
        <v>1</v>
      </c>
      <c r="W514">
        <f t="shared" si="206"/>
        <v>2</v>
      </c>
      <c r="X514">
        <f t="shared" si="190"/>
        <v>4</v>
      </c>
      <c r="Y514">
        <f t="shared" si="199"/>
        <v>1</v>
      </c>
      <c r="Z514">
        <f t="shared" si="200"/>
        <v>1</v>
      </c>
      <c r="AA514">
        <f t="shared" si="201"/>
        <v>3</v>
      </c>
      <c r="AB514">
        <f t="shared" si="207"/>
        <v>1.8401999999999998</v>
      </c>
      <c r="AC514">
        <f t="shared" si="203"/>
        <v>2</v>
      </c>
      <c r="AD514" t="str">
        <f t="shared" si="204"/>
        <v>Moderatly Suitable</v>
      </c>
      <c r="AE514" s="15">
        <f t="shared" si="208"/>
        <v>0.107</v>
      </c>
      <c r="AF514" t="str">
        <f t="shared" si="191"/>
        <v>Very Low</v>
      </c>
    </row>
    <row r="515" spans="1:32" x14ac:dyDescent="0.25">
      <c r="A515" t="str">
        <f>INDEX(Aquifer!A:A,MATCH(B515,Aquifer!C:C,0))</f>
        <v>haryana</v>
      </c>
      <c r="B515" s="19" t="s">
        <v>76</v>
      </c>
      <c r="C515" s="12">
        <v>4.8450395435719997</v>
      </c>
      <c r="D515" s="7">
        <f>INDEX(Aquifer!L:L,MATCH(B515,Aquifer!C:C,0))*100</f>
        <v>119.68921055038082</v>
      </c>
      <c r="E515" s="7">
        <v>92.8</v>
      </c>
      <c r="F515" s="7">
        <v>82.895934102772856</v>
      </c>
      <c r="G515" s="8">
        <v>90</v>
      </c>
      <c r="H515" s="8">
        <f>INDEX(Aquifer!H:H,MATCH(B515,Aquifer!C:C,0))</f>
        <v>55.18</v>
      </c>
      <c r="I515" s="8">
        <f>INDEX(surface_water_body!E:E,MATCH(B515,surface_water_body!A:A,0))</f>
        <v>0.31773438069113141</v>
      </c>
      <c r="J515" s="8">
        <f>INDEX(Aquifer!J:J,MATCH(B515,Aquifer!C:C,0))*100</f>
        <v>91.757118797461146</v>
      </c>
      <c r="K515" s="7">
        <f>(INDEX(Tariff!D:D,MATCH(Adaptation!A515,Tariff!A:A,0)))*100</f>
        <v>0</v>
      </c>
      <c r="L515" s="1">
        <v>40.400000000000006</v>
      </c>
      <c r="M515" s="8">
        <v>3.8</v>
      </c>
      <c r="N515" s="1">
        <v>71.92</v>
      </c>
      <c r="P515">
        <f t="shared" si="192"/>
        <v>3</v>
      </c>
      <c r="Q515">
        <f t="shared" si="193"/>
        <v>1</v>
      </c>
      <c r="R515">
        <f t="shared" si="194"/>
        <v>4</v>
      </c>
      <c r="S515">
        <f t="shared" si="195"/>
        <v>4</v>
      </c>
      <c r="T515">
        <f t="shared" si="196"/>
        <v>4</v>
      </c>
      <c r="U515">
        <f t="shared" si="197"/>
        <v>2</v>
      </c>
      <c r="V515">
        <f t="shared" si="198"/>
        <v>4</v>
      </c>
      <c r="W515">
        <f t="shared" si="206"/>
        <v>1</v>
      </c>
      <c r="X515">
        <f t="shared" ref="X515:X578" si="209">IF(K515&lt;70,4,IF(K515&lt;150,3,IF(K515&lt;300,2,1)))</f>
        <v>4</v>
      </c>
      <c r="Y515">
        <f t="shared" si="199"/>
        <v>2</v>
      </c>
      <c r="Z515">
        <f t="shared" si="200"/>
        <v>1</v>
      </c>
      <c r="AA515">
        <f t="shared" si="201"/>
        <v>3</v>
      </c>
      <c r="AB515">
        <f t="shared" si="207"/>
        <v>2.7565</v>
      </c>
      <c r="AC515">
        <f t="shared" si="203"/>
        <v>3</v>
      </c>
      <c r="AD515" t="str">
        <f t="shared" si="204"/>
        <v>Highly Suitable</v>
      </c>
      <c r="AE515" s="15">
        <f t="shared" si="208"/>
        <v>0.624</v>
      </c>
      <c r="AF515" t="str">
        <f t="shared" ref="AF515:AF578" si="210">IF(AE515&gt;0.8, "Very High", IF(AND(AE515&lt;=0.8,AE515&gt;0.6), "High", IF(AND(AE515&lt;=0.6, AE515&gt;0.4),"Moderate",IF(AND(AE515&lt;=0.4, AE515&gt;0.2),"Low", "Very Low"))))</f>
        <v>High</v>
      </c>
    </row>
    <row r="516" spans="1:32" x14ac:dyDescent="0.25">
      <c r="A516" t="str">
        <f>INDEX(Aquifer!A:A,MATCH(B516,Aquifer!C:C,0))</f>
        <v>bihar</v>
      </c>
      <c r="B516" s="19" t="s">
        <v>285</v>
      </c>
      <c r="C516" s="12">
        <v>4.9648705817236998</v>
      </c>
      <c r="D516" s="7">
        <f>INDEX(Aquifer!L:L,MATCH(B516,Aquifer!C:C,0))*100</f>
        <v>168.49899467438286</v>
      </c>
      <c r="E516" s="7">
        <v>96.7</v>
      </c>
      <c r="F516" s="7">
        <v>61.557200194882022</v>
      </c>
      <c r="G516" s="8">
        <v>15</v>
      </c>
      <c r="H516" s="8">
        <f>INDEX(Aquifer!H:H,MATCH(B516,Aquifer!C:C,0))</f>
        <v>40.24</v>
      </c>
      <c r="I516" s="8">
        <f>INDEX(surface_water_body!E:E,MATCH(B516,surface_water_body!A:A,0))</f>
        <v>0.21633517368341218</v>
      </c>
      <c r="J516" s="8">
        <f>INDEX(Aquifer!J:J,MATCH(B516,Aquifer!C:C,0))*100</f>
        <v>63.772452024713225</v>
      </c>
      <c r="K516" s="7">
        <f>(INDEX(Tariff!D:D,MATCH(Adaptation!A516,Tariff!A:A,0)))*100</f>
        <v>0</v>
      </c>
      <c r="L516" s="1">
        <v>23.01</v>
      </c>
      <c r="M516" s="8">
        <v>7.3</v>
      </c>
      <c r="N516" s="1">
        <v>95.19</v>
      </c>
      <c r="P516">
        <f t="shared" si="192"/>
        <v>3</v>
      </c>
      <c r="Q516">
        <f t="shared" si="193"/>
        <v>2</v>
      </c>
      <c r="R516">
        <f t="shared" si="194"/>
        <v>4</v>
      </c>
      <c r="S516">
        <f t="shared" si="195"/>
        <v>3</v>
      </c>
      <c r="T516">
        <f t="shared" si="196"/>
        <v>1</v>
      </c>
      <c r="U516">
        <f t="shared" si="197"/>
        <v>1</v>
      </c>
      <c r="V516">
        <f t="shared" si="198"/>
        <v>3</v>
      </c>
      <c r="W516">
        <f t="shared" si="206"/>
        <v>1</v>
      </c>
      <c r="X516">
        <f t="shared" si="209"/>
        <v>4</v>
      </c>
      <c r="Y516">
        <f t="shared" si="199"/>
        <v>1</v>
      </c>
      <c r="Z516">
        <f t="shared" si="200"/>
        <v>2</v>
      </c>
      <c r="AA516">
        <f t="shared" si="201"/>
        <v>4</v>
      </c>
      <c r="AB516">
        <f t="shared" si="207"/>
        <v>2.4308999999999998</v>
      </c>
      <c r="AC516">
        <f t="shared" si="203"/>
        <v>2</v>
      </c>
      <c r="AD516" t="str">
        <f t="shared" si="204"/>
        <v>Moderatly Suitable</v>
      </c>
      <c r="AE516" s="15">
        <f t="shared" si="208"/>
        <v>0.38</v>
      </c>
      <c r="AF516" t="str">
        <f t="shared" si="210"/>
        <v>Low</v>
      </c>
    </row>
    <row r="517" spans="1:32" x14ac:dyDescent="0.25">
      <c r="A517" t="str">
        <f>INDEX(Aquifer!A:A,MATCH(B517,Aquifer!C:C,0))</f>
        <v>uttarakhand</v>
      </c>
      <c r="B517" s="19" t="s">
        <v>489</v>
      </c>
      <c r="C517" s="12">
        <v>4.7279947933587998</v>
      </c>
      <c r="D517" s="7">
        <f>INDEX(Aquifer!L:L,MATCH(B517,Aquifer!C:C,0))*100</f>
        <v>160.84292011611655</v>
      </c>
      <c r="E517" s="7">
        <v>0</v>
      </c>
      <c r="F517" s="7">
        <v>39.712345185777068</v>
      </c>
      <c r="G517" s="8">
        <v>0</v>
      </c>
      <c r="H517" s="8">
        <f>INDEX(Aquifer!H:H,MATCH(B517,Aquifer!C:C,0))</f>
        <v>0</v>
      </c>
      <c r="I517" s="8">
        <f>INDEX(surface_water_body!E:E,MATCH(B517,surface_water_body!A:A,0))</f>
        <v>1.1614149844639677E-3</v>
      </c>
      <c r="J517" s="8">
        <f>INDEX(Aquifer!J:J,MATCH(B517,Aquifer!C:C,0))*100</f>
        <v>7.9226221911787258</v>
      </c>
      <c r="K517" s="7">
        <f>(INDEX(Tariff!D:D,MATCH(Adaptation!A517,Tariff!A:A,0)))*100</f>
        <v>459.99999999999994</v>
      </c>
      <c r="L517" s="1">
        <v>0.5</v>
      </c>
      <c r="M517" s="8">
        <v>15.547020570040079</v>
      </c>
      <c r="N517" s="1">
        <v>92.91483113999999</v>
      </c>
      <c r="P517">
        <f t="shared" si="192"/>
        <v>3</v>
      </c>
      <c r="Q517">
        <f t="shared" si="193"/>
        <v>2</v>
      </c>
      <c r="R517">
        <f t="shared" si="194"/>
        <v>1</v>
      </c>
      <c r="S517">
        <f t="shared" si="195"/>
        <v>2</v>
      </c>
      <c r="T517">
        <f t="shared" si="196"/>
        <v>1</v>
      </c>
      <c r="U517">
        <f t="shared" si="197"/>
        <v>1</v>
      </c>
      <c r="V517">
        <f t="shared" si="198"/>
        <v>1</v>
      </c>
      <c r="W517">
        <f t="shared" si="206"/>
        <v>1</v>
      </c>
      <c r="X517">
        <f t="shared" si="209"/>
        <v>1</v>
      </c>
      <c r="Y517">
        <f t="shared" si="199"/>
        <v>1</v>
      </c>
      <c r="Z517">
        <f t="shared" si="200"/>
        <v>3</v>
      </c>
      <c r="AA517">
        <f t="shared" si="201"/>
        <v>4</v>
      </c>
      <c r="AB517">
        <f t="shared" si="207"/>
        <v>1.7721</v>
      </c>
      <c r="AC517">
        <f t="shared" si="203"/>
        <v>2</v>
      </c>
      <c r="AD517" t="str">
        <f t="shared" si="204"/>
        <v>Moderatly Suitable</v>
      </c>
      <c r="AE517" s="15">
        <f t="shared" si="208"/>
        <v>0.10100000000000001</v>
      </c>
      <c r="AF517" t="str">
        <f t="shared" si="210"/>
        <v>Very Low</v>
      </c>
    </row>
    <row r="518" spans="1:32" x14ac:dyDescent="0.25">
      <c r="A518" t="str">
        <f>INDEX(Aquifer!A:A,MATCH(B518,Aquifer!C:C,0))</f>
        <v>punjab</v>
      </c>
      <c r="B518" s="19" t="s">
        <v>227</v>
      </c>
      <c r="C518" s="13">
        <v>4.68</v>
      </c>
      <c r="D518" s="7">
        <f>INDEX(Aquifer!L:L,MATCH(B518,Aquifer!C:C,0))*100</f>
        <v>189.01456556981449</v>
      </c>
      <c r="E518" s="7">
        <v>83.2</v>
      </c>
      <c r="F518" s="7">
        <v>59.965342798848489</v>
      </c>
      <c r="G518" s="8">
        <v>60</v>
      </c>
      <c r="H518" s="8">
        <f>INDEX(Aquifer!H:H,MATCH(B518,Aquifer!C:C,0))</f>
        <v>98.56</v>
      </c>
      <c r="I518" s="8">
        <f>INDEX(surface_water_body!E:E,MATCH(B518,surface_water_body!A:A,0))</f>
        <v>0.11659954131054479</v>
      </c>
      <c r="J518" s="8">
        <f>INDEX(Aquifer!J:J,MATCH(B518,Aquifer!C:C,0))*100</f>
        <v>58.083552565374276</v>
      </c>
      <c r="K518" s="7">
        <f>(INDEX(Tariff!D:D,MATCH(Adaptation!A518,Tariff!A:A,0)))*100</f>
        <v>459.99999999999994</v>
      </c>
      <c r="L518" s="1">
        <v>93.7</v>
      </c>
      <c r="M518" s="8">
        <v>12.4</v>
      </c>
      <c r="N518" s="1">
        <v>0</v>
      </c>
      <c r="P518">
        <f t="shared" ref="P518:P581" si="211">IF(C518&lt;3.75,1,IF(C518&lt;4.5,2,IF(C518&lt;5.25,3,4)))</f>
        <v>3</v>
      </c>
      <c r="Q518">
        <f t="shared" ref="Q518:Q581" si="212">IF(D518&lt;140,1,IF(D518&lt;180,2,IF(D518&lt;220,3,4)))</f>
        <v>3</v>
      </c>
      <c r="R518">
        <f t="shared" ref="R518:R581" si="213">IF(E518&lt;25,1,IF(E518&lt;50,2,IF(E518&lt;75,3,4)))</f>
        <v>4</v>
      </c>
      <c r="S518">
        <f t="shared" ref="S518:S581" si="214">IF(F518&lt;28.5,1,IF(F518&lt;48,2,IF(F518&lt;67.5,3,4)))</f>
        <v>3</v>
      </c>
      <c r="T518">
        <f t="shared" ref="T518:T581" si="215">IF(G518&lt;25,1,IF(G518&lt;50,2,IF(G518&lt;75,3,4)))</f>
        <v>3</v>
      </c>
      <c r="U518">
        <f t="shared" ref="U518:U581" si="216">IF(H518&lt;50,1,IF(H518&lt;70,2,IF(H518&lt;100,3,4)))</f>
        <v>3</v>
      </c>
      <c r="V518">
        <f t="shared" ref="V518:V581" si="217">IF(J518&lt;25,1,IF(J518&lt;50,2,IF(J518&lt;75,3,4)))</f>
        <v>3</v>
      </c>
      <c r="W518">
        <f t="shared" si="206"/>
        <v>1</v>
      </c>
      <c r="X518">
        <f t="shared" si="209"/>
        <v>1</v>
      </c>
      <c r="Y518">
        <f t="shared" ref="Y518:Y581" si="218">IF(L518&lt;25,1,IF(L518&lt;50,2,IF(L518&lt;75,3,4)))</f>
        <v>4</v>
      </c>
      <c r="Z518">
        <f t="shared" ref="Z518:Z581" si="219">IF(M518&lt;5,1,IF(M518&lt;10,2,IF(M518&lt;20,3,4)))</f>
        <v>3</v>
      </c>
      <c r="AA518">
        <f t="shared" ref="AA518:AA581" si="220">IF(N518&lt;35,1,IF(N518&lt;60,2,IF(N518&lt;80,3,4)))</f>
        <v>1</v>
      </c>
      <c r="AB518">
        <f t="shared" ref="AB518:AB549" si="221">0.0833*P518+Q518*0.0833+R518*0.0833+S518*0.0833+T518*0.0833+W518*0.0833+U518*0.0833+V518*0.0833+X518*0.0833+Y518*0.0833+Z518*0.0909+AA518*0.0833</f>
        <v>2.6883999999999997</v>
      </c>
      <c r="AC518">
        <f t="shared" ref="AC518:AC581" si="222">IF(AB518&lt;=1.5,1,IF(AB518&lt;2.5,2,IF(AB518&lt;3.5,3,4)))</f>
        <v>3</v>
      </c>
      <c r="AD518" t="str">
        <f t="shared" ref="AD518:AD581" si="223">IF(AC518=1,"Less Suitable",IF(AC518=2,"Moderatly Suitable",IF(AC518=3,"Highly Suitable","Very Highly Suitable")))</f>
        <v>Highly Suitable</v>
      </c>
      <c r="AE518" s="15">
        <f t="shared" ref="AE518:AE549" si="224">_xlfn.PERCENTRANK.INC(AB:AB,AB518)</f>
        <v>0.60799999999999998</v>
      </c>
      <c r="AF518" t="str">
        <f t="shared" si="210"/>
        <v>High</v>
      </c>
    </row>
    <row r="519" spans="1:32" x14ac:dyDescent="0.25">
      <c r="A519" t="str">
        <f>INDEX(Aquifer!A:A,MATCH(B519,Aquifer!C:C,0))</f>
        <v>gujarat</v>
      </c>
      <c r="B519" s="19" t="s">
        <v>176</v>
      </c>
      <c r="C519" s="12">
        <v>5.5091897564072996</v>
      </c>
      <c r="D519" s="7">
        <f>INDEX(Aquifer!L:L,MATCH(B519,Aquifer!C:C,0))*100</f>
        <v>145.54925710236708</v>
      </c>
      <c r="E519" s="7">
        <v>73.400000000000006</v>
      </c>
      <c r="F519" s="7">
        <v>80.422287995594715</v>
      </c>
      <c r="G519" s="8">
        <v>40</v>
      </c>
      <c r="H519" s="8">
        <f>INDEX(Aquifer!H:H,MATCH(B519,Aquifer!C:C,0))</f>
        <v>71.31</v>
      </c>
      <c r="I519" s="8">
        <f>INDEX(surface_water_body!E:E,MATCH(B519,surface_water_body!A:A,0))</f>
        <v>0</v>
      </c>
      <c r="J519" s="8">
        <f>INDEX(Aquifer!J:J,MATCH(B519,Aquifer!C:C,0))*100</f>
        <v>64.010791069492313</v>
      </c>
      <c r="K519" s="7">
        <f>(INDEX(Tariff!D:D,MATCH(Adaptation!A519,Tariff!A:A,0)))*100</f>
        <v>167</v>
      </c>
      <c r="L519" s="1">
        <v>98.11999999999999</v>
      </c>
      <c r="M519" s="8">
        <v>13.2</v>
      </c>
      <c r="N519" s="1">
        <v>76.98</v>
      </c>
      <c r="P519">
        <f t="shared" si="211"/>
        <v>4</v>
      </c>
      <c r="Q519">
        <f t="shared" si="212"/>
        <v>2</v>
      </c>
      <c r="R519">
        <f t="shared" si="213"/>
        <v>3</v>
      </c>
      <c r="S519">
        <f t="shared" si="214"/>
        <v>4</v>
      </c>
      <c r="T519">
        <f t="shared" si="215"/>
        <v>2</v>
      </c>
      <c r="U519">
        <f t="shared" si="216"/>
        <v>3</v>
      </c>
      <c r="V519">
        <f t="shared" si="217"/>
        <v>3</v>
      </c>
      <c r="W519">
        <f t="shared" si="206"/>
        <v>1</v>
      </c>
      <c r="X519">
        <f t="shared" si="209"/>
        <v>2</v>
      </c>
      <c r="Y519">
        <f t="shared" si="218"/>
        <v>4</v>
      </c>
      <c r="Z519">
        <f t="shared" si="219"/>
        <v>3</v>
      </c>
      <c r="AA519">
        <f t="shared" si="220"/>
        <v>3</v>
      </c>
      <c r="AB519">
        <f t="shared" si="221"/>
        <v>2.8550000000000004</v>
      </c>
      <c r="AC519">
        <f t="shared" si="222"/>
        <v>3</v>
      </c>
      <c r="AD519" t="str">
        <f t="shared" si="223"/>
        <v>Highly Suitable</v>
      </c>
      <c r="AE519" s="15">
        <f t="shared" si="224"/>
        <v>0.76</v>
      </c>
      <c r="AF519" t="str">
        <f t="shared" si="210"/>
        <v>High</v>
      </c>
    </row>
    <row r="520" spans="1:32" x14ac:dyDescent="0.25">
      <c r="A520" t="str">
        <f>INDEX(Aquifer!A:A,MATCH(B520,Aquifer!C:C,0))</f>
        <v>madhya pradesh</v>
      </c>
      <c r="B520" s="19" t="s">
        <v>541</v>
      </c>
      <c r="C520" s="12">
        <v>5.2032260743467997</v>
      </c>
      <c r="D520" s="7">
        <f>INDEX(Aquifer!L:L,MATCH(B520,Aquifer!C:C,0))*100</f>
        <v>185.95553342826406</v>
      </c>
      <c r="E520" s="7">
        <v>41</v>
      </c>
      <c r="F520" s="7">
        <v>71.095880493278969</v>
      </c>
      <c r="G520" s="8">
        <v>97</v>
      </c>
      <c r="H520" s="8">
        <f>INDEX(Aquifer!H:H,MATCH(B520,Aquifer!C:C,0))</f>
        <v>59.29</v>
      </c>
      <c r="I520" s="8">
        <f>INDEX(surface_water_body!E:E,MATCH(B520,surface_water_body!A:A,0))</f>
        <v>0.21439303541012658</v>
      </c>
      <c r="J520" s="8">
        <f>INDEX(Aquifer!J:J,MATCH(B520,Aquifer!C:C,0))*100</f>
        <v>56.167093127510981</v>
      </c>
      <c r="K520" s="7">
        <f>(INDEX(Tariff!D:D,MATCH(Adaptation!A520,Tariff!A:A,0)))*100</f>
        <v>167</v>
      </c>
      <c r="L520" s="1">
        <v>65.45</v>
      </c>
      <c r="M520" s="8">
        <v>10.4</v>
      </c>
      <c r="N520" s="1">
        <v>76.08</v>
      </c>
      <c r="P520">
        <f t="shared" si="211"/>
        <v>3</v>
      </c>
      <c r="Q520">
        <f t="shared" si="212"/>
        <v>3</v>
      </c>
      <c r="R520">
        <f t="shared" si="213"/>
        <v>2</v>
      </c>
      <c r="S520">
        <f t="shared" si="214"/>
        <v>4</v>
      </c>
      <c r="T520">
        <f t="shared" si="215"/>
        <v>4</v>
      </c>
      <c r="U520">
        <f t="shared" si="216"/>
        <v>2</v>
      </c>
      <c r="V520">
        <f t="shared" si="217"/>
        <v>3</v>
      </c>
      <c r="W520">
        <f t="shared" si="206"/>
        <v>1</v>
      </c>
      <c r="X520">
        <f t="shared" si="209"/>
        <v>2</v>
      </c>
      <c r="Y520">
        <f t="shared" si="218"/>
        <v>3</v>
      </c>
      <c r="Z520">
        <f t="shared" si="219"/>
        <v>3</v>
      </c>
      <c r="AA520">
        <f t="shared" si="220"/>
        <v>3</v>
      </c>
      <c r="AB520">
        <f t="shared" si="221"/>
        <v>2.7717000000000001</v>
      </c>
      <c r="AC520">
        <f t="shared" si="222"/>
        <v>3</v>
      </c>
      <c r="AD520" t="str">
        <f t="shared" si="223"/>
        <v>Highly Suitable</v>
      </c>
      <c r="AE520" s="15">
        <f t="shared" si="224"/>
        <v>0.68200000000000005</v>
      </c>
      <c r="AF520" t="str">
        <f t="shared" si="210"/>
        <v>High</v>
      </c>
    </row>
    <row r="521" spans="1:32" x14ac:dyDescent="0.25">
      <c r="A521" t="str">
        <f>INDEX(Aquifer!A:A,MATCH(B521,Aquifer!C:C,0))</f>
        <v>uttar pradesh</v>
      </c>
      <c r="B521" s="19" t="s">
        <v>556</v>
      </c>
      <c r="C521" s="12">
        <v>4.7590986394878003</v>
      </c>
      <c r="D521" s="7">
        <f>INDEX(Aquifer!L:L,MATCH(B521,Aquifer!C:C,0))*100</f>
        <v>161.101774607143</v>
      </c>
      <c r="E521" s="7">
        <v>95.2</v>
      </c>
      <c r="F521" s="7">
        <v>69.40945296326187</v>
      </c>
      <c r="G521" s="8">
        <v>34</v>
      </c>
      <c r="H521" s="8">
        <f>INDEX(Aquifer!H:H,MATCH(B521,Aquifer!C:C,0))</f>
        <v>100.62</v>
      </c>
      <c r="I521" s="8">
        <f>INDEX(surface_water_body!E:E,MATCH(B521,surface_water_body!A:A,0))</f>
        <v>2.6049258145262833E-3</v>
      </c>
      <c r="J521" s="8">
        <f>INDEX(Aquifer!J:J,MATCH(B521,Aquifer!C:C,0))*100</f>
        <v>72.786572510040102</v>
      </c>
      <c r="K521" s="7">
        <f>(INDEX(Tariff!D:D,MATCH(Adaptation!A521,Tariff!A:A,0)))*100</f>
        <v>155</v>
      </c>
      <c r="L521" s="1">
        <v>82.93</v>
      </c>
      <c r="M521" s="8">
        <v>9.64</v>
      </c>
      <c r="N521" s="1">
        <v>83.239534550000002</v>
      </c>
      <c r="P521">
        <f t="shared" si="211"/>
        <v>3</v>
      </c>
      <c r="Q521">
        <f t="shared" si="212"/>
        <v>2</v>
      </c>
      <c r="R521">
        <f t="shared" si="213"/>
        <v>4</v>
      </c>
      <c r="S521">
        <f t="shared" si="214"/>
        <v>4</v>
      </c>
      <c r="T521">
        <f t="shared" si="215"/>
        <v>2</v>
      </c>
      <c r="U521">
        <f t="shared" si="216"/>
        <v>4</v>
      </c>
      <c r="V521">
        <f t="shared" si="217"/>
        <v>3</v>
      </c>
      <c r="W521">
        <f t="shared" si="206"/>
        <v>1</v>
      </c>
      <c r="X521">
        <f t="shared" si="209"/>
        <v>2</v>
      </c>
      <c r="Y521">
        <f t="shared" si="218"/>
        <v>4</v>
      </c>
      <c r="Z521">
        <f t="shared" si="219"/>
        <v>2</v>
      </c>
      <c r="AA521">
        <f t="shared" si="220"/>
        <v>4</v>
      </c>
      <c r="AB521">
        <f t="shared" si="221"/>
        <v>2.9307000000000003</v>
      </c>
      <c r="AC521">
        <f t="shared" si="222"/>
        <v>3</v>
      </c>
      <c r="AD521" t="str">
        <f t="shared" si="223"/>
        <v>Highly Suitable</v>
      </c>
      <c r="AE521" s="15">
        <f t="shared" si="224"/>
        <v>0.78200000000000003</v>
      </c>
      <c r="AF521" t="str">
        <f t="shared" si="210"/>
        <v>High</v>
      </c>
    </row>
    <row r="522" spans="1:32" x14ac:dyDescent="0.25">
      <c r="A522" t="str">
        <f>INDEX(Aquifer!A:A,MATCH(B522,Aquifer!C:C,0))</f>
        <v>bihar</v>
      </c>
      <c r="B522" s="19" t="s">
        <v>356</v>
      </c>
      <c r="C522" s="12">
        <v>4.5592220781841002</v>
      </c>
      <c r="D522" s="7">
        <f>INDEX(Aquifer!L:L,MATCH(B522,Aquifer!C:C,0))*100</f>
        <v>187.43176363134307</v>
      </c>
      <c r="E522" s="7">
        <v>64</v>
      </c>
      <c r="F522" s="7">
        <v>51.799708911777877</v>
      </c>
      <c r="G522" s="8">
        <v>7.0000000000000009</v>
      </c>
      <c r="H522" s="8">
        <f>INDEX(Aquifer!H:H,MATCH(B522,Aquifer!C:C,0))</f>
        <v>34.93</v>
      </c>
      <c r="I522" s="8">
        <f>INDEX(surface_water_body!E:E,MATCH(B522,surface_water_body!A:A,0))</f>
        <v>1.8151876749151388</v>
      </c>
      <c r="J522" s="8">
        <f>INDEX(Aquifer!J:J,MATCH(B522,Aquifer!C:C,0))*100</f>
        <v>57.218383680017503</v>
      </c>
      <c r="K522" s="7">
        <f>(INDEX(Tariff!D:D,MATCH(Adaptation!A522,Tariff!A:A,0)))*100</f>
        <v>135</v>
      </c>
      <c r="L522" s="1">
        <v>93.16</v>
      </c>
      <c r="M522" s="8">
        <v>3.1</v>
      </c>
      <c r="N522" s="1">
        <v>95.46</v>
      </c>
      <c r="P522">
        <f t="shared" si="211"/>
        <v>3</v>
      </c>
      <c r="Q522">
        <f t="shared" si="212"/>
        <v>3</v>
      </c>
      <c r="R522">
        <f t="shared" si="213"/>
        <v>3</v>
      </c>
      <c r="S522">
        <f t="shared" si="214"/>
        <v>3</v>
      </c>
      <c r="T522">
        <f t="shared" si="215"/>
        <v>1</v>
      </c>
      <c r="U522">
        <f t="shared" si="216"/>
        <v>1</v>
      </c>
      <c r="V522">
        <f t="shared" si="217"/>
        <v>3</v>
      </c>
      <c r="W522">
        <f t="shared" si="206"/>
        <v>2</v>
      </c>
      <c r="X522">
        <f t="shared" si="209"/>
        <v>3</v>
      </c>
      <c r="Y522">
        <f t="shared" si="218"/>
        <v>4</v>
      </c>
      <c r="Z522">
        <f t="shared" si="219"/>
        <v>1</v>
      </c>
      <c r="AA522">
        <f t="shared" si="220"/>
        <v>4</v>
      </c>
      <c r="AB522">
        <f t="shared" si="221"/>
        <v>2.5899000000000001</v>
      </c>
      <c r="AC522">
        <f t="shared" si="222"/>
        <v>3</v>
      </c>
      <c r="AD522" t="str">
        <f t="shared" si="223"/>
        <v>Highly Suitable</v>
      </c>
      <c r="AE522" s="15">
        <f t="shared" si="224"/>
        <v>0.498</v>
      </c>
      <c r="AF522" t="str">
        <f t="shared" si="210"/>
        <v>Moderate</v>
      </c>
    </row>
    <row r="523" spans="1:32" x14ac:dyDescent="0.25">
      <c r="A523" t="str">
        <f>INDEX(Aquifer!A:A,MATCH(B523,Aquifer!C:C,0))</f>
        <v>jharkhand</v>
      </c>
      <c r="B523" s="19" t="s">
        <v>324</v>
      </c>
      <c r="C523" s="12">
        <v>4.6559957682480997</v>
      </c>
      <c r="D523" s="7">
        <f>INDEX(Aquifer!L:L,MATCH(B523,Aquifer!C:C,0))*100</f>
        <v>106.24408287280653</v>
      </c>
      <c r="E523" s="7">
        <v>7.3</v>
      </c>
      <c r="F523" s="7">
        <v>42.133118564114355</v>
      </c>
      <c r="G523" s="8">
        <v>1</v>
      </c>
      <c r="H523" s="8">
        <f>INDEX(Aquifer!H:H,MATCH(B523,Aquifer!C:C,0))</f>
        <v>16</v>
      </c>
      <c r="I523" s="8">
        <f>INDEX(surface_water_body!E:E,MATCH(B523,surface_water_body!A:A,0))</f>
        <v>0.73014190391526912</v>
      </c>
      <c r="J523" s="8">
        <f>INDEX(Aquifer!J:J,MATCH(B523,Aquifer!C:C,0))*100</f>
        <v>22.848878156756214</v>
      </c>
      <c r="K523" s="7">
        <f>(INDEX(Tariff!D:D,MATCH(Adaptation!A523,Tariff!A:A,0)))*100</f>
        <v>135</v>
      </c>
      <c r="L523" s="1">
        <v>56.499999999999993</v>
      </c>
      <c r="M523" s="8">
        <v>5</v>
      </c>
      <c r="N523" s="1">
        <v>87.02</v>
      </c>
      <c r="P523">
        <f t="shared" si="211"/>
        <v>3</v>
      </c>
      <c r="Q523">
        <f t="shared" si="212"/>
        <v>1</v>
      </c>
      <c r="R523">
        <f t="shared" si="213"/>
        <v>1</v>
      </c>
      <c r="S523">
        <f t="shared" si="214"/>
        <v>2</v>
      </c>
      <c r="T523">
        <f t="shared" si="215"/>
        <v>1</v>
      </c>
      <c r="U523">
        <f t="shared" si="216"/>
        <v>1</v>
      </c>
      <c r="V523">
        <f t="shared" si="217"/>
        <v>1</v>
      </c>
      <c r="W523">
        <f t="shared" si="206"/>
        <v>1</v>
      </c>
      <c r="X523">
        <f t="shared" si="209"/>
        <v>3</v>
      </c>
      <c r="Y523">
        <f t="shared" si="218"/>
        <v>3</v>
      </c>
      <c r="Z523">
        <f t="shared" si="219"/>
        <v>2</v>
      </c>
      <c r="AA523">
        <f t="shared" si="220"/>
        <v>4</v>
      </c>
      <c r="AB523">
        <f t="shared" si="221"/>
        <v>1.9311</v>
      </c>
      <c r="AC523">
        <f t="shared" si="222"/>
        <v>2</v>
      </c>
      <c r="AD523" t="str">
        <f t="shared" si="223"/>
        <v>Moderatly Suitable</v>
      </c>
      <c r="AE523" s="15">
        <f t="shared" si="224"/>
        <v>0.17100000000000001</v>
      </c>
      <c r="AF523" t="str">
        <f t="shared" si="210"/>
        <v>Very Low</v>
      </c>
    </row>
    <row r="524" spans="1:32" x14ac:dyDescent="0.25">
      <c r="A524" t="str">
        <f>INDEX(Aquifer!A:A,MATCH(B524,Aquifer!C:C,0))</f>
        <v>punjab</v>
      </c>
      <c r="B524" s="19" t="s">
        <v>238</v>
      </c>
      <c r="C524" s="13">
        <v>4.68</v>
      </c>
      <c r="D524" s="7">
        <f>INDEX(Aquifer!L:L,MATCH(B524,Aquifer!C:C,0))*100</f>
        <v>134.61113115956368</v>
      </c>
      <c r="E524" s="7">
        <v>100</v>
      </c>
      <c r="F524" s="7">
        <v>60.392168055714123</v>
      </c>
      <c r="G524" s="8">
        <v>99</v>
      </c>
      <c r="H524" s="8">
        <f>INDEX(Aquifer!H:H,MATCH(B524,Aquifer!C:C,0))</f>
        <v>130</v>
      </c>
      <c r="I524" s="8">
        <f>INDEX(surface_water_body!E:E,MATCH(B524,surface_water_body!A:A,0))</f>
        <v>0</v>
      </c>
      <c r="J524" s="8">
        <f>INDEX(Aquifer!J:J,MATCH(B524,Aquifer!C:C,0))*100</f>
        <v>71.030610726157207</v>
      </c>
      <c r="K524" s="7">
        <f>(INDEX(Tariff!D:D,MATCH(Adaptation!A524,Tariff!A:A,0)))*100</f>
        <v>0</v>
      </c>
      <c r="L524" s="1">
        <v>96.57</v>
      </c>
      <c r="M524" s="8">
        <v>18.38</v>
      </c>
      <c r="N524" s="1">
        <v>0</v>
      </c>
      <c r="P524">
        <f t="shared" si="211"/>
        <v>3</v>
      </c>
      <c r="Q524">
        <f t="shared" si="212"/>
        <v>1</v>
      </c>
      <c r="R524">
        <f t="shared" si="213"/>
        <v>4</v>
      </c>
      <c r="S524">
        <f t="shared" si="214"/>
        <v>3</v>
      </c>
      <c r="T524">
        <f t="shared" si="215"/>
        <v>4</v>
      </c>
      <c r="U524">
        <f t="shared" si="216"/>
        <v>4</v>
      </c>
      <c r="V524">
        <f t="shared" si="217"/>
        <v>3</v>
      </c>
      <c r="W524">
        <f t="shared" si="206"/>
        <v>1</v>
      </c>
      <c r="X524">
        <f t="shared" si="209"/>
        <v>4</v>
      </c>
      <c r="Y524">
        <f t="shared" si="218"/>
        <v>4</v>
      </c>
      <c r="Z524">
        <f t="shared" si="219"/>
        <v>3</v>
      </c>
      <c r="AA524">
        <f t="shared" si="220"/>
        <v>1</v>
      </c>
      <c r="AB524">
        <f t="shared" si="221"/>
        <v>2.9382999999999999</v>
      </c>
      <c r="AC524">
        <f t="shared" si="222"/>
        <v>3</v>
      </c>
      <c r="AD524" t="str">
        <f t="shared" si="223"/>
        <v>Highly Suitable</v>
      </c>
      <c r="AE524" s="15">
        <f t="shared" si="224"/>
        <v>0.80500000000000005</v>
      </c>
      <c r="AF524" t="str">
        <f t="shared" si="210"/>
        <v>Very High</v>
      </c>
    </row>
    <row r="525" spans="1:32" x14ac:dyDescent="0.25">
      <c r="A525" t="str">
        <f>INDEX(Aquifer!A:A,MATCH(B525,Aquifer!C:C,0))</f>
        <v>mizoram</v>
      </c>
      <c r="B525" s="19" t="s">
        <v>18</v>
      </c>
      <c r="C525" s="13">
        <v>4.8</v>
      </c>
      <c r="D525" s="7">
        <f>INDEX(Aquifer!L:L,MATCH(B525,Aquifer!C:C,0))*100</f>
        <v>100</v>
      </c>
      <c r="E525" s="7">
        <v>4.5999999999999996</v>
      </c>
      <c r="F525" s="7">
        <v>43.950543721138096</v>
      </c>
      <c r="G525" s="8">
        <v>0</v>
      </c>
      <c r="H525" s="8">
        <f>INDEX(Aquifer!H:H,MATCH(B525,Aquifer!C:C,0))</f>
        <v>5.38</v>
      </c>
      <c r="I525" s="8">
        <f>INDEX(surface_water_body!E:E,MATCH(B525,surface_water_body!A:A,0))</f>
        <v>5.9472275881528719E-4</v>
      </c>
      <c r="J525" s="8">
        <f>INDEX(Aquifer!J:J,MATCH(B525,Aquifer!C:C,0))*100</f>
        <v>8.1799621477430229</v>
      </c>
      <c r="K525" s="7">
        <f>(INDEX(Tariff!D:D,MATCH(Adaptation!A525,Tariff!A:A,0)))*100</f>
        <v>0</v>
      </c>
      <c r="L525" s="1">
        <v>0</v>
      </c>
      <c r="M525" s="8">
        <v>1.6878139488561963</v>
      </c>
      <c r="N525" s="1">
        <v>86.48</v>
      </c>
      <c r="P525">
        <f t="shared" si="211"/>
        <v>3</v>
      </c>
      <c r="Q525">
        <f t="shared" si="212"/>
        <v>1</v>
      </c>
      <c r="R525">
        <f t="shared" si="213"/>
        <v>1</v>
      </c>
      <c r="S525">
        <f t="shared" si="214"/>
        <v>2</v>
      </c>
      <c r="T525">
        <f t="shared" si="215"/>
        <v>1</v>
      </c>
      <c r="U525">
        <f t="shared" si="216"/>
        <v>1</v>
      </c>
      <c r="V525">
        <f t="shared" si="217"/>
        <v>1</v>
      </c>
      <c r="W525">
        <f t="shared" si="206"/>
        <v>1</v>
      </c>
      <c r="X525">
        <f t="shared" si="209"/>
        <v>4</v>
      </c>
      <c r="Y525">
        <f t="shared" si="218"/>
        <v>1</v>
      </c>
      <c r="Z525">
        <f t="shared" si="219"/>
        <v>1</v>
      </c>
      <c r="AA525">
        <f t="shared" si="220"/>
        <v>4</v>
      </c>
      <c r="AB525">
        <f t="shared" si="221"/>
        <v>1.7568999999999999</v>
      </c>
      <c r="AC525">
        <f t="shared" si="222"/>
        <v>2</v>
      </c>
      <c r="AD525" t="str">
        <f t="shared" si="223"/>
        <v>Moderatly Suitable</v>
      </c>
      <c r="AE525" s="15">
        <f t="shared" si="224"/>
        <v>7.1999999999999995E-2</v>
      </c>
      <c r="AF525" t="str">
        <f t="shared" si="210"/>
        <v>Very Low</v>
      </c>
    </row>
    <row r="526" spans="1:32" x14ac:dyDescent="0.25">
      <c r="A526" t="str">
        <f>INDEX(Aquifer!A:A,MATCH(B526,Aquifer!C:C,0))</f>
        <v>tamil nadu</v>
      </c>
      <c r="B526" s="19" t="s">
        <v>585</v>
      </c>
      <c r="C526" s="12">
        <v>5.4101269678186004</v>
      </c>
      <c r="D526" s="7">
        <f>INDEX(Aquifer!L:L,MATCH(B526,Aquifer!C:C,0))*100</f>
        <v>146.06314170063271</v>
      </c>
      <c r="E526" s="7">
        <v>43.1</v>
      </c>
      <c r="F526" s="7">
        <v>62.748664317380921</v>
      </c>
      <c r="G526" s="8">
        <v>71</v>
      </c>
      <c r="H526" s="8">
        <f>INDEX(Aquifer!H:H,MATCH(B526,Aquifer!C:C,0))</f>
        <v>135.63999999999999</v>
      </c>
      <c r="I526" s="8">
        <f>INDEX(surface_water_body!E:E,MATCH(B526,surface_water_body!A:A,0))</f>
        <v>0.27993057308945246</v>
      </c>
      <c r="J526" s="8">
        <f>INDEX(Aquifer!J:J,MATCH(B526,Aquifer!C:C,0))*100</f>
        <v>40.958830422838261</v>
      </c>
      <c r="K526" s="7">
        <f>(INDEX(Tariff!D:D,MATCH(Adaptation!A526,Tariff!A:A,0)))*100</f>
        <v>235</v>
      </c>
      <c r="L526" s="1">
        <v>80.849999999999994</v>
      </c>
      <c r="M526" s="8">
        <v>10.210000000000001</v>
      </c>
      <c r="N526" s="1">
        <v>92.854039169999993</v>
      </c>
      <c r="P526">
        <f t="shared" si="211"/>
        <v>4</v>
      </c>
      <c r="Q526">
        <f t="shared" si="212"/>
        <v>2</v>
      </c>
      <c r="R526">
        <f t="shared" si="213"/>
        <v>2</v>
      </c>
      <c r="S526">
        <f t="shared" si="214"/>
        <v>3</v>
      </c>
      <c r="T526">
        <f t="shared" si="215"/>
        <v>3</v>
      </c>
      <c r="U526">
        <f t="shared" si="216"/>
        <v>4</v>
      </c>
      <c r="V526">
        <f t="shared" si="217"/>
        <v>2</v>
      </c>
      <c r="W526">
        <f t="shared" si="206"/>
        <v>1</v>
      </c>
      <c r="X526">
        <f t="shared" si="209"/>
        <v>2</v>
      </c>
      <c r="Y526">
        <f t="shared" si="218"/>
        <v>4</v>
      </c>
      <c r="Z526">
        <f t="shared" si="219"/>
        <v>3</v>
      </c>
      <c r="AA526">
        <f t="shared" si="220"/>
        <v>4</v>
      </c>
      <c r="AB526">
        <f t="shared" si="221"/>
        <v>2.855</v>
      </c>
      <c r="AC526">
        <f t="shared" si="222"/>
        <v>3</v>
      </c>
      <c r="AD526" t="str">
        <f t="shared" si="223"/>
        <v>Highly Suitable</v>
      </c>
      <c r="AE526" s="15">
        <f t="shared" si="224"/>
        <v>0.751</v>
      </c>
      <c r="AF526" t="str">
        <f t="shared" si="210"/>
        <v>High</v>
      </c>
    </row>
    <row r="527" spans="1:32" x14ac:dyDescent="0.25">
      <c r="A527" t="str">
        <f>INDEX(Aquifer!A:A,MATCH(B527,Aquifer!C:C,0))</f>
        <v>bihar</v>
      </c>
      <c r="B527" s="19" t="s">
        <v>459</v>
      </c>
      <c r="C527" s="12">
        <v>4.6875948207314</v>
      </c>
      <c r="D527" s="7">
        <f>INDEX(Aquifer!L:L,MATCH(B527,Aquifer!C:C,0))*100</f>
        <v>172.45339033368958</v>
      </c>
      <c r="E527" s="7">
        <v>77</v>
      </c>
      <c r="F527" s="7">
        <v>53.287933030066483</v>
      </c>
      <c r="G527" s="8">
        <v>44</v>
      </c>
      <c r="H527" s="8">
        <f>INDEX(Aquifer!H:H,MATCH(B527,Aquifer!C:C,0))</f>
        <v>68.849999999999994</v>
      </c>
      <c r="I527" s="8">
        <f>INDEX(surface_water_body!E:E,MATCH(B527,surface_water_body!A:A,0))</f>
        <v>0.45752137122284642</v>
      </c>
      <c r="J527" s="8">
        <f>INDEX(Aquifer!J:J,MATCH(B527,Aquifer!C:C,0))*100</f>
        <v>64.186897366515495</v>
      </c>
      <c r="K527" s="7">
        <f>(INDEX(Tariff!D:D,MATCH(Adaptation!A527,Tariff!A:A,0)))*100</f>
        <v>110.00000000000001</v>
      </c>
      <c r="L527" s="1">
        <v>65.169999999999987</v>
      </c>
      <c r="M527" s="8">
        <v>5.4</v>
      </c>
      <c r="N527" s="1">
        <v>97.83</v>
      </c>
      <c r="P527">
        <f t="shared" si="211"/>
        <v>3</v>
      </c>
      <c r="Q527">
        <f t="shared" si="212"/>
        <v>2</v>
      </c>
      <c r="R527">
        <f t="shared" si="213"/>
        <v>4</v>
      </c>
      <c r="S527">
        <f t="shared" si="214"/>
        <v>3</v>
      </c>
      <c r="T527">
        <f t="shared" si="215"/>
        <v>2</v>
      </c>
      <c r="U527">
        <f t="shared" si="216"/>
        <v>2</v>
      </c>
      <c r="V527">
        <f t="shared" si="217"/>
        <v>3</v>
      </c>
      <c r="W527">
        <f t="shared" si="206"/>
        <v>1</v>
      </c>
      <c r="X527">
        <f t="shared" si="209"/>
        <v>3</v>
      </c>
      <c r="Y527">
        <f t="shared" si="218"/>
        <v>3</v>
      </c>
      <c r="Z527">
        <f t="shared" si="219"/>
        <v>2</v>
      </c>
      <c r="AA527">
        <f t="shared" si="220"/>
        <v>4</v>
      </c>
      <c r="AB527">
        <f t="shared" si="221"/>
        <v>2.6808000000000001</v>
      </c>
      <c r="AC527">
        <f t="shared" si="222"/>
        <v>3</v>
      </c>
      <c r="AD527" t="str">
        <f t="shared" si="223"/>
        <v>Highly Suitable</v>
      </c>
      <c r="AE527" s="15">
        <f t="shared" si="224"/>
        <v>0.57599999999999996</v>
      </c>
      <c r="AF527" t="str">
        <f t="shared" si="210"/>
        <v>Moderate</v>
      </c>
    </row>
    <row r="528" spans="1:32" x14ac:dyDescent="0.25">
      <c r="A528" t="str">
        <f>INDEX(Aquifer!A:A,MATCH(B528,Aquifer!C:C,0))</f>
        <v>jammu and kashmir</v>
      </c>
      <c r="B528" s="19" t="s">
        <v>627</v>
      </c>
      <c r="C528" s="13">
        <v>4.68</v>
      </c>
      <c r="D528" s="7">
        <f>INDEX(Aquifer!L:L,MATCH(B528,Aquifer!C:C,0))*100</f>
        <v>185.17007217028535</v>
      </c>
      <c r="E528" s="7">
        <v>33.4</v>
      </c>
      <c r="F528" s="7">
        <v>38.604969747707294</v>
      </c>
      <c r="G528" s="8">
        <v>100</v>
      </c>
      <c r="H528" s="8">
        <f>INDEX(Aquifer!H:H,MATCH(B528,Aquifer!C:C,0))</f>
        <v>16.59</v>
      </c>
      <c r="I528" s="8">
        <f>INDEX(surface_water_body!E:E,MATCH(B528,surface_water_body!A:A,0))</f>
        <v>1.7884531658667376E-2</v>
      </c>
      <c r="J528" s="8">
        <f>INDEX(Aquifer!J:J,MATCH(B528,Aquifer!C:C,0))*100</f>
        <v>39.519826704374509</v>
      </c>
      <c r="K528" s="7">
        <f>(INDEX(Tariff!D:D,MATCH(Adaptation!A528,Tariff!A:A,0)))*100</f>
        <v>0</v>
      </c>
      <c r="L528" s="1">
        <v>23</v>
      </c>
      <c r="M528" s="8">
        <v>6.9</v>
      </c>
      <c r="N528" s="1">
        <v>88.32</v>
      </c>
      <c r="P528">
        <f t="shared" si="211"/>
        <v>3</v>
      </c>
      <c r="Q528">
        <f t="shared" si="212"/>
        <v>3</v>
      </c>
      <c r="R528">
        <f t="shared" si="213"/>
        <v>2</v>
      </c>
      <c r="S528">
        <f t="shared" si="214"/>
        <v>2</v>
      </c>
      <c r="T528">
        <f t="shared" si="215"/>
        <v>4</v>
      </c>
      <c r="U528">
        <f t="shared" si="216"/>
        <v>1</v>
      </c>
      <c r="V528">
        <f t="shared" si="217"/>
        <v>2</v>
      </c>
      <c r="W528">
        <f t="shared" si="206"/>
        <v>1</v>
      </c>
      <c r="X528">
        <f t="shared" si="209"/>
        <v>4</v>
      </c>
      <c r="Y528">
        <f t="shared" si="218"/>
        <v>1</v>
      </c>
      <c r="Z528">
        <f t="shared" si="219"/>
        <v>2</v>
      </c>
      <c r="AA528">
        <f t="shared" si="220"/>
        <v>4</v>
      </c>
      <c r="AB528">
        <f t="shared" si="221"/>
        <v>2.4308999999999998</v>
      </c>
      <c r="AC528">
        <f t="shared" si="222"/>
        <v>2</v>
      </c>
      <c r="AD528" t="str">
        <f t="shared" si="223"/>
        <v>Moderatly Suitable</v>
      </c>
      <c r="AE528" s="15">
        <f t="shared" si="224"/>
        <v>0.38</v>
      </c>
      <c r="AF528" t="str">
        <f t="shared" si="210"/>
        <v>Low</v>
      </c>
    </row>
    <row r="529" spans="1:32" x14ac:dyDescent="0.25">
      <c r="A529" t="str">
        <f>INDEX(Aquifer!A:A,MATCH(B529,Aquifer!C:C,0))</f>
        <v>odisha</v>
      </c>
      <c r="B529" s="19" t="s">
        <v>27</v>
      </c>
      <c r="C529" s="12">
        <v>5.0912516215190999</v>
      </c>
      <c r="D529" s="7">
        <f>INDEX(Aquifer!L:L,MATCH(B529,Aquifer!C:C,0))*100</f>
        <v>110.63073756329163</v>
      </c>
      <c r="E529" s="7">
        <v>19.3</v>
      </c>
      <c r="F529" s="7">
        <v>36.222320637732508</v>
      </c>
      <c r="G529" s="8">
        <v>70</v>
      </c>
      <c r="H529" s="8">
        <f>INDEX(Aquifer!H:H,MATCH(B529,Aquifer!C:C,0))</f>
        <v>29.83</v>
      </c>
      <c r="I529" s="8">
        <f>INDEX(surface_water_body!E:E,MATCH(B529,surface_water_body!A:A,0))</f>
        <v>9.8113596719270042</v>
      </c>
      <c r="J529" s="8">
        <f>INDEX(Aquifer!J:J,MATCH(B529,Aquifer!C:C,0))*100</f>
        <v>31.431431904152479</v>
      </c>
      <c r="K529" s="7">
        <f>(INDEX(Tariff!D:D,MATCH(Adaptation!A529,Tariff!A:A,0)))*100</f>
        <v>0</v>
      </c>
      <c r="L529" s="1">
        <v>10.31</v>
      </c>
      <c r="M529" s="8">
        <v>4.8</v>
      </c>
      <c r="N529" s="1">
        <v>84.79</v>
      </c>
      <c r="P529">
        <f t="shared" si="211"/>
        <v>3</v>
      </c>
      <c r="Q529">
        <f t="shared" si="212"/>
        <v>1</v>
      </c>
      <c r="R529">
        <f t="shared" si="213"/>
        <v>1</v>
      </c>
      <c r="S529">
        <f t="shared" si="214"/>
        <v>2</v>
      </c>
      <c r="T529">
        <f t="shared" si="215"/>
        <v>3</v>
      </c>
      <c r="U529">
        <f t="shared" si="216"/>
        <v>1</v>
      </c>
      <c r="V529">
        <f t="shared" si="217"/>
        <v>2</v>
      </c>
      <c r="W529">
        <f t="shared" si="206"/>
        <v>4</v>
      </c>
      <c r="X529">
        <f t="shared" si="209"/>
        <v>4</v>
      </c>
      <c r="Y529">
        <f t="shared" si="218"/>
        <v>1</v>
      </c>
      <c r="Z529">
        <f t="shared" si="219"/>
        <v>1</v>
      </c>
      <c r="AA529">
        <f t="shared" si="220"/>
        <v>4</v>
      </c>
      <c r="AB529">
        <f t="shared" si="221"/>
        <v>2.2566999999999999</v>
      </c>
      <c r="AC529">
        <f t="shared" si="222"/>
        <v>2</v>
      </c>
      <c r="AD529" t="str">
        <f t="shared" si="223"/>
        <v>Moderatly Suitable</v>
      </c>
      <c r="AE529" s="15">
        <f t="shared" si="224"/>
        <v>0.28199999999999997</v>
      </c>
      <c r="AF529" t="str">
        <f t="shared" si="210"/>
        <v>Low</v>
      </c>
    </row>
    <row r="530" spans="1:32" x14ac:dyDescent="0.25">
      <c r="A530" t="str">
        <f>INDEX(Aquifer!A:A,MATCH(B530,Aquifer!C:C,0))</f>
        <v>uttar pradesh</v>
      </c>
      <c r="B530" s="19" t="s">
        <v>528</v>
      </c>
      <c r="C530" s="13">
        <v>4.8</v>
      </c>
      <c r="D530" s="7">
        <f>INDEX(Aquifer!L:L,MATCH(B530,Aquifer!C:C,0))*100</f>
        <v>178.27277092212273</v>
      </c>
      <c r="E530" s="7">
        <v>73.900000000000006</v>
      </c>
      <c r="F530" s="7">
        <v>71.756967817153921</v>
      </c>
      <c r="G530" s="8">
        <v>30</v>
      </c>
      <c r="H530" s="8">
        <f>INDEX(Aquifer!H:H,MATCH(B530,Aquifer!C:C,0))</f>
        <v>87.28</v>
      </c>
      <c r="I530" s="8">
        <f>INDEX(surface_water_body!E:E,MATCH(B530,surface_water_body!A:A,0))</f>
        <v>0.90267946549514155</v>
      </c>
      <c r="J530" s="8">
        <f>INDEX(Aquifer!J:J,MATCH(B530,Aquifer!C:C,0))*100</f>
        <v>82.347450372967018</v>
      </c>
      <c r="K530" s="7">
        <f>(INDEX(Tariff!D:D,MATCH(Adaptation!A530,Tariff!A:A,0)))*100</f>
        <v>0</v>
      </c>
      <c r="L530" s="1">
        <v>75.84</v>
      </c>
      <c r="M530" s="8">
        <v>4.4800000000000004</v>
      </c>
      <c r="N530" s="1">
        <v>93.656532769999998</v>
      </c>
      <c r="P530">
        <f t="shared" si="211"/>
        <v>3</v>
      </c>
      <c r="Q530">
        <f t="shared" si="212"/>
        <v>2</v>
      </c>
      <c r="R530">
        <f t="shared" si="213"/>
        <v>3</v>
      </c>
      <c r="S530">
        <f t="shared" si="214"/>
        <v>4</v>
      </c>
      <c r="T530">
        <f t="shared" si="215"/>
        <v>2</v>
      </c>
      <c r="U530">
        <f t="shared" si="216"/>
        <v>3</v>
      </c>
      <c r="V530">
        <f t="shared" si="217"/>
        <v>4</v>
      </c>
      <c r="W530">
        <f t="shared" si="206"/>
        <v>1</v>
      </c>
      <c r="X530">
        <f t="shared" si="209"/>
        <v>4</v>
      </c>
      <c r="Y530">
        <f t="shared" si="218"/>
        <v>4</v>
      </c>
      <c r="Z530">
        <f t="shared" si="219"/>
        <v>1</v>
      </c>
      <c r="AA530">
        <f t="shared" si="220"/>
        <v>4</v>
      </c>
      <c r="AB530">
        <f t="shared" si="221"/>
        <v>2.9231000000000003</v>
      </c>
      <c r="AC530">
        <f t="shared" si="222"/>
        <v>3</v>
      </c>
      <c r="AD530" t="str">
        <f t="shared" si="223"/>
        <v>Highly Suitable</v>
      </c>
      <c r="AE530" s="15">
        <f t="shared" si="224"/>
        <v>0.76500000000000001</v>
      </c>
      <c r="AF530" t="str">
        <f t="shared" si="210"/>
        <v>High</v>
      </c>
    </row>
    <row r="531" spans="1:32" x14ac:dyDescent="0.25">
      <c r="A531" t="str">
        <f>INDEX(Aquifer!A:A,MATCH(B531,Aquifer!C:C,0))</f>
        <v>maharashtra</v>
      </c>
      <c r="B531" s="19" t="s">
        <v>325</v>
      </c>
      <c r="C531" s="12">
        <v>5.33580991006</v>
      </c>
      <c r="D531" s="7">
        <f>INDEX(Aquifer!L:L,MATCH(B531,Aquifer!C:C,0))*100</f>
        <v>131.59515104868194</v>
      </c>
      <c r="E531" s="7">
        <v>29.3</v>
      </c>
      <c r="F531" s="7">
        <v>74.046175339545741</v>
      </c>
      <c r="G531" s="8">
        <v>100</v>
      </c>
      <c r="H531" s="8">
        <f>INDEX(Aquifer!H:H,MATCH(B531,Aquifer!C:C,0))</f>
        <v>54.19</v>
      </c>
      <c r="I531" s="8">
        <f>INDEX(surface_water_body!E:E,MATCH(B531,surface_water_body!A:A,0))</f>
        <v>1.9789141265511185</v>
      </c>
      <c r="J531" s="8">
        <f>INDEX(Aquifer!J:J,MATCH(B531,Aquifer!C:C,0))*100</f>
        <v>60.360046457607432</v>
      </c>
      <c r="K531" s="7">
        <f>(INDEX(Tariff!D:D,MATCH(Adaptation!A531,Tariff!A:A,0)))*100</f>
        <v>0</v>
      </c>
      <c r="L531" s="1">
        <v>73.52</v>
      </c>
      <c r="M531" s="8">
        <v>5.49</v>
      </c>
      <c r="N531" s="1">
        <v>82.66</v>
      </c>
      <c r="P531">
        <f t="shared" si="211"/>
        <v>4</v>
      </c>
      <c r="Q531">
        <f t="shared" si="212"/>
        <v>1</v>
      </c>
      <c r="R531">
        <f t="shared" si="213"/>
        <v>2</v>
      </c>
      <c r="S531">
        <f t="shared" si="214"/>
        <v>4</v>
      </c>
      <c r="T531">
        <f t="shared" si="215"/>
        <v>4</v>
      </c>
      <c r="U531">
        <f t="shared" si="216"/>
        <v>2</v>
      </c>
      <c r="V531">
        <f t="shared" si="217"/>
        <v>3</v>
      </c>
      <c r="W531">
        <f t="shared" si="206"/>
        <v>2</v>
      </c>
      <c r="X531">
        <f t="shared" si="209"/>
        <v>4</v>
      </c>
      <c r="Y531">
        <f t="shared" si="218"/>
        <v>3</v>
      </c>
      <c r="Z531">
        <f t="shared" si="219"/>
        <v>2</v>
      </c>
      <c r="AA531">
        <f t="shared" si="220"/>
        <v>4</v>
      </c>
      <c r="AB531">
        <f t="shared" si="221"/>
        <v>2.9307000000000003</v>
      </c>
      <c r="AC531">
        <f t="shared" si="222"/>
        <v>3</v>
      </c>
      <c r="AD531" t="str">
        <f t="shared" si="223"/>
        <v>Highly Suitable</v>
      </c>
      <c r="AE531" s="15">
        <f t="shared" si="224"/>
        <v>0.78200000000000003</v>
      </c>
      <c r="AF531" t="str">
        <f t="shared" si="210"/>
        <v>High</v>
      </c>
    </row>
    <row r="532" spans="1:32" x14ac:dyDescent="0.25">
      <c r="A532" t="str">
        <f>INDEX(Aquifer!A:A,MATCH(B532,Aquifer!C:C,0))</f>
        <v>punjab</v>
      </c>
      <c r="B532" s="19" t="s">
        <v>230</v>
      </c>
      <c r="C532" s="12">
        <v>4.8393618041202</v>
      </c>
      <c r="D532" s="7">
        <f>INDEX(Aquifer!L:L,MATCH(B532,Aquifer!C:C,0))*100</f>
        <v>199.36943967535507</v>
      </c>
      <c r="E532" s="7">
        <v>100</v>
      </c>
      <c r="F532" s="7">
        <v>77.388210052591646</v>
      </c>
      <c r="G532" s="8">
        <v>81</v>
      </c>
      <c r="H532" s="8">
        <f>INDEX(Aquifer!H:H,MATCH(B532,Aquifer!C:C,0))</f>
        <v>313.41000000000003</v>
      </c>
      <c r="I532" s="8">
        <f>INDEX(surface_water_body!E:E,MATCH(B532,surface_water_body!A:A,0))</f>
        <v>0.23889012402244394</v>
      </c>
      <c r="J532" s="8">
        <f>INDEX(Aquifer!J:J,MATCH(B532,Aquifer!C:C,0))*100</f>
        <v>87.659350319299222</v>
      </c>
      <c r="K532" s="7">
        <f>(INDEX(Tariff!D:D,MATCH(Adaptation!A532,Tariff!A:A,0)))*100</f>
        <v>0</v>
      </c>
      <c r="L532" s="1">
        <v>83.8</v>
      </c>
      <c r="M532" s="8">
        <v>33.6</v>
      </c>
      <c r="N532" s="1">
        <v>0</v>
      </c>
      <c r="P532">
        <f t="shared" si="211"/>
        <v>3</v>
      </c>
      <c r="Q532">
        <f t="shared" si="212"/>
        <v>3</v>
      </c>
      <c r="R532">
        <f t="shared" si="213"/>
        <v>4</v>
      </c>
      <c r="S532">
        <f t="shared" si="214"/>
        <v>4</v>
      </c>
      <c r="T532">
        <f t="shared" si="215"/>
        <v>4</v>
      </c>
      <c r="U532">
        <f t="shared" si="216"/>
        <v>4</v>
      </c>
      <c r="V532">
        <f t="shared" si="217"/>
        <v>4</v>
      </c>
      <c r="W532">
        <f t="shared" si="206"/>
        <v>1</v>
      </c>
      <c r="X532">
        <f t="shared" si="209"/>
        <v>4</v>
      </c>
      <c r="Y532">
        <f t="shared" si="218"/>
        <v>4</v>
      </c>
      <c r="Z532">
        <f t="shared" si="219"/>
        <v>4</v>
      </c>
      <c r="AA532">
        <f t="shared" si="220"/>
        <v>1</v>
      </c>
      <c r="AB532">
        <f t="shared" si="221"/>
        <v>3.3624000000000001</v>
      </c>
      <c r="AC532">
        <f t="shared" si="222"/>
        <v>3</v>
      </c>
      <c r="AD532" t="str">
        <f t="shared" si="223"/>
        <v>Highly Suitable</v>
      </c>
      <c r="AE532" s="15">
        <f t="shared" si="224"/>
        <v>0.98299999999999998</v>
      </c>
      <c r="AF532" t="str">
        <f t="shared" si="210"/>
        <v>Very High</v>
      </c>
    </row>
    <row r="533" spans="1:32" x14ac:dyDescent="0.25">
      <c r="A533" t="str">
        <f>INDEX(Aquifer!A:A,MATCH(B533,Aquifer!C:C,0))</f>
        <v>uttar pradesh</v>
      </c>
      <c r="B533" s="19" t="s">
        <v>586</v>
      </c>
      <c r="C533" s="13">
        <v>4.71</v>
      </c>
      <c r="D533" s="7">
        <f>INDEX(Aquifer!L:L,MATCH(B533,Aquifer!C:C,0))*100</f>
        <v>188.78865979381442</v>
      </c>
      <c r="E533" s="7">
        <v>50.3</v>
      </c>
      <c r="F533" s="7">
        <v>71.440273695369342</v>
      </c>
      <c r="G533" s="8">
        <v>9</v>
      </c>
      <c r="H533" s="8">
        <f>INDEX(Aquifer!H:H,MATCH(B533,Aquifer!C:C,0))</f>
        <v>63.24</v>
      </c>
      <c r="I533" s="8">
        <f>INDEX(surface_water_body!E:E,MATCH(B533,surface_water_body!A:A,0))</f>
        <v>0.99380687499852249</v>
      </c>
      <c r="J533" s="8">
        <f>INDEX(Aquifer!J:J,MATCH(B533,Aquifer!C:C,0))*100</f>
        <v>69.250042903724037</v>
      </c>
      <c r="K533" s="7">
        <f>(INDEX(Tariff!D:D,MATCH(Adaptation!A533,Tariff!A:A,0)))*100</f>
        <v>0</v>
      </c>
      <c r="L533" s="1">
        <v>80.36999999999999</v>
      </c>
      <c r="M533" s="8">
        <v>4.6224673794358262</v>
      </c>
      <c r="N533" s="1">
        <v>95.915510103000003</v>
      </c>
      <c r="P533">
        <f t="shared" si="211"/>
        <v>3</v>
      </c>
      <c r="Q533">
        <f t="shared" si="212"/>
        <v>3</v>
      </c>
      <c r="R533">
        <f t="shared" si="213"/>
        <v>3</v>
      </c>
      <c r="S533">
        <f t="shared" si="214"/>
        <v>4</v>
      </c>
      <c r="T533">
        <f t="shared" si="215"/>
        <v>1</v>
      </c>
      <c r="U533">
        <f t="shared" si="216"/>
        <v>2</v>
      </c>
      <c r="V533">
        <f t="shared" si="217"/>
        <v>3</v>
      </c>
      <c r="W533">
        <f t="shared" si="206"/>
        <v>1</v>
      </c>
      <c r="X533">
        <f t="shared" si="209"/>
        <v>4</v>
      </c>
      <c r="Y533">
        <f t="shared" si="218"/>
        <v>4</v>
      </c>
      <c r="Z533">
        <f t="shared" si="219"/>
        <v>1</v>
      </c>
      <c r="AA533">
        <f t="shared" si="220"/>
        <v>4</v>
      </c>
      <c r="AB533">
        <f t="shared" si="221"/>
        <v>2.7565</v>
      </c>
      <c r="AC533">
        <f t="shared" si="222"/>
        <v>3</v>
      </c>
      <c r="AD533" t="str">
        <f t="shared" si="223"/>
        <v>Highly Suitable</v>
      </c>
      <c r="AE533" s="15">
        <f t="shared" si="224"/>
        <v>0.624</v>
      </c>
      <c r="AF533" t="str">
        <f t="shared" si="210"/>
        <v>High</v>
      </c>
    </row>
    <row r="534" spans="1:32" x14ac:dyDescent="0.25">
      <c r="A534" t="str">
        <f>INDEX(Aquifer!A:A,MATCH(B534,Aquifer!C:C,0))</f>
        <v>uttar pradesh</v>
      </c>
      <c r="B534" s="19" t="s">
        <v>529</v>
      </c>
      <c r="C534" s="13">
        <v>4.96</v>
      </c>
      <c r="D534" s="7">
        <f>INDEX(Aquifer!L:L,MATCH(B534,Aquifer!C:C,0))*100</f>
        <v>163.61116733880385</v>
      </c>
      <c r="E534" s="7">
        <v>85.4</v>
      </c>
      <c r="F534" s="7">
        <v>74.186599316594865</v>
      </c>
      <c r="G534" s="8">
        <v>2</v>
      </c>
      <c r="H534" s="8">
        <f>INDEX(Aquifer!H:H,MATCH(B534,Aquifer!C:C,0))</f>
        <v>79.790000000000006</v>
      </c>
      <c r="I534" s="8">
        <f>INDEX(surface_water_body!E:E,MATCH(B534,surface_water_body!A:A,0))</f>
        <v>0</v>
      </c>
      <c r="J534" s="8">
        <f>INDEX(Aquifer!J:J,MATCH(B534,Aquifer!C:C,0))*100</f>
        <v>62.290741207736033</v>
      </c>
      <c r="K534" s="7">
        <f>(INDEX(Tariff!D:D,MATCH(Adaptation!A534,Tariff!A:A,0)))*100</f>
        <v>235</v>
      </c>
      <c r="L534" s="1">
        <v>66.239999999999995</v>
      </c>
      <c r="M534" s="8">
        <v>7.64</v>
      </c>
      <c r="N534" s="1">
        <v>98.640480945000007</v>
      </c>
      <c r="P534">
        <f t="shared" si="211"/>
        <v>3</v>
      </c>
      <c r="Q534">
        <f t="shared" si="212"/>
        <v>2</v>
      </c>
      <c r="R534">
        <f t="shared" si="213"/>
        <v>4</v>
      </c>
      <c r="S534">
        <f t="shared" si="214"/>
        <v>4</v>
      </c>
      <c r="T534">
        <f t="shared" si="215"/>
        <v>1</v>
      </c>
      <c r="U534">
        <f t="shared" si="216"/>
        <v>3</v>
      </c>
      <c r="V534">
        <f t="shared" si="217"/>
        <v>3</v>
      </c>
      <c r="W534">
        <f t="shared" si="206"/>
        <v>1</v>
      </c>
      <c r="X534">
        <f t="shared" si="209"/>
        <v>2</v>
      </c>
      <c r="Y534">
        <f t="shared" si="218"/>
        <v>3</v>
      </c>
      <c r="Z534">
        <f t="shared" si="219"/>
        <v>2</v>
      </c>
      <c r="AA534">
        <f t="shared" si="220"/>
        <v>4</v>
      </c>
      <c r="AB534">
        <f t="shared" si="221"/>
        <v>2.6808000000000001</v>
      </c>
      <c r="AC534">
        <f t="shared" si="222"/>
        <v>3</v>
      </c>
      <c r="AD534" t="str">
        <f t="shared" si="223"/>
        <v>Highly Suitable</v>
      </c>
      <c r="AE534" s="15">
        <f t="shared" si="224"/>
        <v>0.57599999999999996</v>
      </c>
      <c r="AF534" t="str">
        <f t="shared" si="210"/>
        <v>Moderate</v>
      </c>
    </row>
    <row r="535" spans="1:32" x14ac:dyDescent="0.25">
      <c r="A535" t="str">
        <f>INDEX(Aquifer!A:A,MATCH(B535,Aquifer!C:C,0))</f>
        <v>jharkhand</v>
      </c>
      <c r="B535" s="19" t="s">
        <v>12</v>
      </c>
      <c r="C535" s="13">
        <v>5</v>
      </c>
      <c r="D535" s="7">
        <f>INDEX(Aquifer!L:L,MATCH(B535,Aquifer!C:C,0))*100</f>
        <v>105.18018764711734</v>
      </c>
      <c r="E535" s="7">
        <v>0.8</v>
      </c>
      <c r="F535" s="7">
        <v>35.408770979967521</v>
      </c>
      <c r="G535" s="8">
        <v>15</v>
      </c>
      <c r="H535" s="8">
        <f>INDEX(Aquifer!H:H,MATCH(B535,Aquifer!C:C,0))</f>
        <v>22.9</v>
      </c>
      <c r="I535" s="8">
        <f>INDEX(surface_water_body!E:E,MATCH(B535,surface_water_body!A:A,0))</f>
        <v>2.3707979594787547</v>
      </c>
      <c r="J535" s="8">
        <f>INDEX(Aquifer!J:J,MATCH(B535,Aquifer!C:C,0))*100</f>
        <v>25.429222993622254</v>
      </c>
      <c r="K535" s="7">
        <f>(INDEX(Tariff!D:D,MATCH(Adaptation!A535,Tariff!A:A,0)))*100</f>
        <v>0</v>
      </c>
      <c r="L535" s="1">
        <v>8.5599999999999987</v>
      </c>
      <c r="M535" s="8">
        <v>5.7</v>
      </c>
      <c r="N535" s="1">
        <v>84.860000000000014</v>
      </c>
      <c r="P535">
        <f t="shared" si="211"/>
        <v>3</v>
      </c>
      <c r="Q535">
        <f t="shared" si="212"/>
        <v>1</v>
      </c>
      <c r="R535">
        <f t="shared" si="213"/>
        <v>1</v>
      </c>
      <c r="S535">
        <f t="shared" si="214"/>
        <v>2</v>
      </c>
      <c r="T535">
        <f t="shared" si="215"/>
        <v>1</v>
      </c>
      <c r="U535">
        <f t="shared" si="216"/>
        <v>1</v>
      </c>
      <c r="V535">
        <f t="shared" si="217"/>
        <v>2</v>
      </c>
      <c r="W535">
        <f t="shared" si="206"/>
        <v>2</v>
      </c>
      <c r="X535">
        <f t="shared" si="209"/>
        <v>4</v>
      </c>
      <c r="Y535">
        <f t="shared" si="218"/>
        <v>1</v>
      </c>
      <c r="Z535">
        <f t="shared" si="219"/>
        <v>2</v>
      </c>
      <c r="AA535">
        <f t="shared" si="220"/>
        <v>4</v>
      </c>
      <c r="AB535">
        <f t="shared" si="221"/>
        <v>2.0143999999999997</v>
      </c>
      <c r="AC535">
        <f t="shared" si="222"/>
        <v>2</v>
      </c>
      <c r="AD535" t="str">
        <f t="shared" si="223"/>
        <v>Moderatly Suitable</v>
      </c>
      <c r="AE535" s="15">
        <f t="shared" si="224"/>
        <v>0.19900000000000001</v>
      </c>
      <c r="AF535" t="str">
        <f t="shared" si="210"/>
        <v>Very Low</v>
      </c>
    </row>
    <row r="536" spans="1:32" x14ac:dyDescent="0.25">
      <c r="A536" t="str">
        <f>INDEX(Aquifer!A:A,MATCH(B536,Aquifer!C:C,0))</f>
        <v>bihar</v>
      </c>
      <c r="B536" s="19" t="s">
        <v>326</v>
      </c>
      <c r="C536" s="12">
        <v>4.7318065347373004</v>
      </c>
      <c r="D536" s="7">
        <f>INDEX(Aquifer!L:L,MATCH(B536,Aquifer!C:C,0))*100</f>
        <v>121.93645990922843</v>
      </c>
      <c r="E536" s="7">
        <v>65.900000000000006</v>
      </c>
      <c r="F536" s="7">
        <v>67.836358256066291</v>
      </c>
      <c r="G536" s="8">
        <v>6</v>
      </c>
      <c r="H536" s="8">
        <f>INDEX(Aquifer!H:H,MATCH(B536,Aquifer!C:C,0))</f>
        <v>52.46</v>
      </c>
      <c r="I536" s="8">
        <f>INDEX(surface_water_body!E:E,MATCH(B536,surface_water_body!A:A,0))</f>
        <v>0.88422908468631445</v>
      </c>
      <c r="J536" s="8">
        <f>INDEX(Aquifer!J:J,MATCH(B536,Aquifer!C:C,0))*100</f>
        <v>55.397962149897886</v>
      </c>
      <c r="K536" s="7">
        <f>(INDEX(Tariff!D:D,MATCH(Adaptation!A536,Tariff!A:A,0)))*100</f>
        <v>235</v>
      </c>
      <c r="L536" s="1">
        <v>77.62</v>
      </c>
      <c r="M536" s="8">
        <v>5.9</v>
      </c>
      <c r="N536" s="1">
        <v>98.74</v>
      </c>
      <c r="P536">
        <f t="shared" si="211"/>
        <v>3</v>
      </c>
      <c r="Q536">
        <f t="shared" si="212"/>
        <v>1</v>
      </c>
      <c r="R536">
        <f t="shared" si="213"/>
        <v>3</v>
      </c>
      <c r="S536">
        <f t="shared" si="214"/>
        <v>4</v>
      </c>
      <c r="T536">
        <f t="shared" si="215"/>
        <v>1</v>
      </c>
      <c r="U536">
        <f t="shared" si="216"/>
        <v>2</v>
      </c>
      <c r="V536">
        <f t="shared" si="217"/>
        <v>3</v>
      </c>
      <c r="W536">
        <f t="shared" si="206"/>
        <v>1</v>
      </c>
      <c r="X536">
        <f t="shared" si="209"/>
        <v>2</v>
      </c>
      <c r="Y536">
        <f t="shared" si="218"/>
        <v>4</v>
      </c>
      <c r="Z536">
        <f t="shared" si="219"/>
        <v>2</v>
      </c>
      <c r="AA536">
        <f t="shared" si="220"/>
        <v>4</v>
      </c>
      <c r="AB536">
        <f t="shared" si="221"/>
        <v>2.5142000000000002</v>
      </c>
      <c r="AC536">
        <f t="shared" si="222"/>
        <v>3</v>
      </c>
      <c r="AD536" t="str">
        <f t="shared" si="223"/>
        <v>Highly Suitable</v>
      </c>
      <c r="AE536" s="15">
        <f t="shared" si="224"/>
        <v>0.45200000000000001</v>
      </c>
      <c r="AF536" t="str">
        <f t="shared" si="210"/>
        <v>Moderate</v>
      </c>
    </row>
    <row r="537" spans="1:32" x14ac:dyDescent="0.25">
      <c r="A537" t="str">
        <f>INDEX(Aquifer!A:A,MATCH(B537,Aquifer!C:C,0))</f>
        <v>maharashtra</v>
      </c>
      <c r="B537" s="19" t="s">
        <v>357</v>
      </c>
      <c r="C537" s="12">
        <v>5.2761803948452002</v>
      </c>
      <c r="D537" s="7">
        <f>INDEX(Aquifer!L:L,MATCH(B537,Aquifer!C:C,0))*100</f>
        <v>130.22646453303389</v>
      </c>
      <c r="E537" s="7">
        <v>35.4</v>
      </c>
      <c r="F537" s="7">
        <v>71.317955222559817</v>
      </c>
      <c r="G537" s="8">
        <v>100</v>
      </c>
      <c r="H537" s="8">
        <f>INDEX(Aquifer!H:H,MATCH(B537,Aquifer!C:C,0))</f>
        <v>62.11</v>
      </c>
      <c r="I537" s="8">
        <f>INDEX(surface_water_body!E:E,MATCH(B537,surface_water_body!A:A,0))</f>
        <v>1.5830373414516037</v>
      </c>
      <c r="J537" s="8">
        <f>INDEX(Aquifer!J:J,MATCH(B537,Aquifer!C:C,0))*100</f>
        <v>50.491400491400498</v>
      </c>
      <c r="K537" s="7">
        <f>(INDEX(Tariff!D:D,MATCH(Adaptation!A537,Tariff!A:A,0)))*100</f>
        <v>0</v>
      </c>
      <c r="L537" s="1">
        <v>64.58</v>
      </c>
      <c r="M537" s="8">
        <v>5.39</v>
      </c>
      <c r="N537" s="1">
        <v>91.01</v>
      </c>
      <c r="P537">
        <f t="shared" si="211"/>
        <v>4</v>
      </c>
      <c r="Q537">
        <f t="shared" si="212"/>
        <v>1</v>
      </c>
      <c r="R537">
        <f t="shared" si="213"/>
        <v>2</v>
      </c>
      <c r="S537">
        <f t="shared" si="214"/>
        <v>4</v>
      </c>
      <c r="T537">
        <f t="shared" si="215"/>
        <v>4</v>
      </c>
      <c r="U537">
        <f t="shared" si="216"/>
        <v>2</v>
      </c>
      <c r="V537">
        <f t="shared" si="217"/>
        <v>3</v>
      </c>
      <c r="W537">
        <f t="shared" si="206"/>
        <v>2</v>
      </c>
      <c r="X537">
        <f t="shared" si="209"/>
        <v>4</v>
      </c>
      <c r="Y537">
        <f t="shared" si="218"/>
        <v>3</v>
      </c>
      <c r="Z537">
        <f t="shared" si="219"/>
        <v>2</v>
      </c>
      <c r="AA537">
        <f t="shared" si="220"/>
        <v>4</v>
      </c>
      <c r="AB537">
        <f t="shared" si="221"/>
        <v>2.9307000000000003</v>
      </c>
      <c r="AC537">
        <f t="shared" si="222"/>
        <v>3</v>
      </c>
      <c r="AD537" t="str">
        <f t="shared" si="223"/>
        <v>Highly Suitable</v>
      </c>
      <c r="AE537" s="15">
        <f t="shared" si="224"/>
        <v>0.78200000000000003</v>
      </c>
      <c r="AF537" t="str">
        <f t="shared" si="210"/>
        <v>High</v>
      </c>
    </row>
    <row r="538" spans="1:32" x14ac:dyDescent="0.25">
      <c r="A538" t="str">
        <f>INDEX(Aquifer!A:A,MATCH(B538,Aquifer!C:C,0))</f>
        <v>madhya pradesh</v>
      </c>
      <c r="B538" s="19" t="s">
        <v>490</v>
      </c>
      <c r="C538" s="12">
        <v>5.1582291507239999</v>
      </c>
      <c r="D538" s="7">
        <f>INDEX(Aquifer!L:L,MATCH(B538,Aquifer!C:C,0))*100</f>
        <v>176.85806267791097</v>
      </c>
      <c r="E538" s="7">
        <v>39.4</v>
      </c>
      <c r="F538" s="7">
        <v>72.597955489841183</v>
      </c>
      <c r="G538" s="8">
        <v>99</v>
      </c>
      <c r="H538" s="8">
        <f>INDEX(Aquifer!H:H,MATCH(B538,Aquifer!C:C,0))</f>
        <v>65.59</v>
      </c>
      <c r="I538" s="8">
        <f>INDEX(surface_water_body!E:E,MATCH(B538,surface_water_body!A:A,0))</f>
        <v>0.65358753721515517</v>
      </c>
      <c r="J538" s="8">
        <f>INDEX(Aquifer!J:J,MATCH(B538,Aquifer!C:C,0))*100</f>
        <v>50.582275548467734</v>
      </c>
      <c r="K538" s="7">
        <f>(INDEX(Tariff!D:D,MATCH(Adaptation!A538,Tariff!A:A,0)))*100</f>
        <v>0</v>
      </c>
      <c r="L538" s="1">
        <v>73.14</v>
      </c>
      <c r="M538" s="8">
        <v>10.19</v>
      </c>
      <c r="N538" s="1">
        <v>84.36</v>
      </c>
      <c r="P538">
        <f t="shared" si="211"/>
        <v>3</v>
      </c>
      <c r="Q538">
        <f t="shared" si="212"/>
        <v>2</v>
      </c>
      <c r="R538">
        <f t="shared" si="213"/>
        <v>2</v>
      </c>
      <c r="S538">
        <f t="shared" si="214"/>
        <v>4</v>
      </c>
      <c r="T538">
        <f t="shared" si="215"/>
        <v>4</v>
      </c>
      <c r="U538">
        <f t="shared" si="216"/>
        <v>2</v>
      </c>
      <c r="V538">
        <f t="shared" si="217"/>
        <v>3</v>
      </c>
      <c r="W538">
        <f t="shared" si="206"/>
        <v>1</v>
      </c>
      <c r="X538">
        <f t="shared" si="209"/>
        <v>4</v>
      </c>
      <c r="Y538">
        <f t="shared" si="218"/>
        <v>3</v>
      </c>
      <c r="Z538">
        <f t="shared" si="219"/>
        <v>3</v>
      </c>
      <c r="AA538">
        <f t="shared" si="220"/>
        <v>4</v>
      </c>
      <c r="AB538">
        <f t="shared" si="221"/>
        <v>2.9382999999999999</v>
      </c>
      <c r="AC538">
        <f t="shared" si="222"/>
        <v>3</v>
      </c>
      <c r="AD538" t="str">
        <f t="shared" si="223"/>
        <v>Highly Suitable</v>
      </c>
      <c r="AE538" s="15">
        <f t="shared" si="224"/>
        <v>0.80500000000000005</v>
      </c>
      <c r="AF538" t="str">
        <f t="shared" si="210"/>
        <v>Very High</v>
      </c>
    </row>
    <row r="539" spans="1:32" x14ac:dyDescent="0.25">
      <c r="A539" t="str">
        <f>INDEX(Aquifer!A:A,MATCH(B539,Aquifer!C:C,0))</f>
        <v>rajasthan</v>
      </c>
      <c r="B539" s="19" t="s">
        <v>662</v>
      </c>
      <c r="C539" s="12">
        <v>5.1815226134748</v>
      </c>
      <c r="D539" s="7">
        <f>INDEX(Aquifer!L:L,MATCH(B539,Aquifer!C:C,0))*100</f>
        <v>160.9185467012897</v>
      </c>
      <c r="E539" s="7">
        <v>57.8</v>
      </c>
      <c r="F539" s="7">
        <v>65.01637010676157</v>
      </c>
      <c r="G539" s="8">
        <v>69</v>
      </c>
      <c r="H539" s="8">
        <f>INDEX(Aquifer!H:H,MATCH(B539,Aquifer!C:C,0))</f>
        <v>161.27000000000001</v>
      </c>
      <c r="I539" s="8">
        <f>INDEX(surface_water_body!E:E,MATCH(B539,surface_water_body!A:A,0))</f>
        <v>0.90823460324537619</v>
      </c>
      <c r="J539" s="8">
        <f>INDEX(Aquifer!J:J,MATCH(B539,Aquifer!C:C,0))*100</f>
        <v>55.61764303587664</v>
      </c>
      <c r="K539" s="7">
        <f>(INDEX(Tariff!D:D,MATCH(Adaptation!A539,Tariff!A:A,0)))*100</f>
        <v>0</v>
      </c>
      <c r="L539" s="1">
        <v>95.02000000000001</v>
      </c>
      <c r="M539" s="8">
        <v>11.28</v>
      </c>
      <c r="N539" s="1">
        <v>73.749382530000005</v>
      </c>
      <c r="P539">
        <f t="shared" si="211"/>
        <v>3</v>
      </c>
      <c r="Q539">
        <f t="shared" si="212"/>
        <v>2</v>
      </c>
      <c r="R539">
        <f t="shared" si="213"/>
        <v>3</v>
      </c>
      <c r="S539">
        <f t="shared" si="214"/>
        <v>3</v>
      </c>
      <c r="T539">
        <f t="shared" si="215"/>
        <v>3</v>
      </c>
      <c r="U539">
        <f t="shared" si="216"/>
        <v>4</v>
      </c>
      <c r="V539">
        <f t="shared" si="217"/>
        <v>3</v>
      </c>
      <c r="W539">
        <f t="shared" ref="W539:W602" si="225">IF(I539&lt;1,1,IF(I539&lt;3,2,IF(I539&lt;5,3,4)))</f>
        <v>1</v>
      </c>
      <c r="X539">
        <f t="shared" si="209"/>
        <v>4</v>
      </c>
      <c r="Y539">
        <f t="shared" si="218"/>
        <v>4</v>
      </c>
      <c r="Z539">
        <f t="shared" si="219"/>
        <v>3</v>
      </c>
      <c r="AA539">
        <f t="shared" si="220"/>
        <v>3</v>
      </c>
      <c r="AB539">
        <f t="shared" si="221"/>
        <v>3.0216000000000003</v>
      </c>
      <c r="AC539">
        <f t="shared" si="222"/>
        <v>3</v>
      </c>
      <c r="AD539" t="str">
        <f t="shared" si="223"/>
        <v>Highly Suitable</v>
      </c>
      <c r="AE539" s="15">
        <f t="shared" si="224"/>
        <v>0.86599999999999999</v>
      </c>
      <c r="AF539" t="str">
        <f t="shared" si="210"/>
        <v>Very High</v>
      </c>
    </row>
    <row r="540" spans="1:32" x14ac:dyDescent="0.25">
      <c r="A540" t="str">
        <f>INDEX(Aquifer!A:A,MATCH(B540,Aquifer!C:C,0))</f>
        <v>madhya pradesh</v>
      </c>
      <c r="B540" s="19" t="s">
        <v>177</v>
      </c>
      <c r="C540" s="12">
        <v>5.2280621605505004</v>
      </c>
      <c r="D540" s="7">
        <f>INDEX(Aquifer!L:L,MATCH(B540,Aquifer!C:C,0))*100</f>
        <v>213.68069010625561</v>
      </c>
      <c r="E540" s="7">
        <v>53.5</v>
      </c>
      <c r="F540" s="7">
        <v>73.070455691945511</v>
      </c>
      <c r="G540" s="8">
        <v>98</v>
      </c>
      <c r="H540" s="8">
        <f>INDEX(Aquifer!H:H,MATCH(B540,Aquifer!C:C,0))</f>
        <v>61.78</v>
      </c>
      <c r="I540" s="8">
        <f>INDEX(surface_water_body!E:E,MATCH(B540,surface_water_body!A:A,0))</f>
        <v>0.73600445623635646</v>
      </c>
      <c r="J540" s="8">
        <f>INDEX(Aquifer!J:J,MATCH(B540,Aquifer!C:C,0))*100</f>
        <v>61.726805694366568</v>
      </c>
      <c r="K540" s="7">
        <f>(INDEX(Tariff!D:D,MATCH(Adaptation!A540,Tariff!A:A,0)))*100</f>
        <v>285</v>
      </c>
      <c r="L540" s="1">
        <v>66.67</v>
      </c>
      <c r="M540" s="8">
        <v>11.9</v>
      </c>
      <c r="N540" s="1">
        <v>67.13</v>
      </c>
      <c r="P540">
        <f t="shared" si="211"/>
        <v>3</v>
      </c>
      <c r="Q540">
        <f t="shared" si="212"/>
        <v>3</v>
      </c>
      <c r="R540">
        <f t="shared" si="213"/>
        <v>3</v>
      </c>
      <c r="S540">
        <f t="shared" si="214"/>
        <v>4</v>
      </c>
      <c r="T540">
        <f t="shared" si="215"/>
        <v>4</v>
      </c>
      <c r="U540">
        <f t="shared" si="216"/>
        <v>2</v>
      </c>
      <c r="V540">
        <f t="shared" si="217"/>
        <v>3</v>
      </c>
      <c r="W540">
        <f t="shared" si="225"/>
        <v>1</v>
      </c>
      <c r="X540">
        <f t="shared" si="209"/>
        <v>2</v>
      </c>
      <c r="Y540">
        <f t="shared" si="218"/>
        <v>3</v>
      </c>
      <c r="Z540">
        <f t="shared" si="219"/>
        <v>3</v>
      </c>
      <c r="AA540">
        <f t="shared" si="220"/>
        <v>3</v>
      </c>
      <c r="AB540">
        <f t="shared" si="221"/>
        <v>2.8549999999999995</v>
      </c>
      <c r="AC540">
        <f t="shared" si="222"/>
        <v>3</v>
      </c>
      <c r="AD540" t="str">
        <f t="shared" si="223"/>
        <v>Highly Suitable</v>
      </c>
      <c r="AE540" s="15">
        <f t="shared" si="224"/>
        <v>0.73699999999999999</v>
      </c>
      <c r="AF540" t="str">
        <f t="shared" si="210"/>
        <v>High</v>
      </c>
    </row>
    <row r="541" spans="1:32" x14ac:dyDescent="0.25">
      <c r="A541" t="str">
        <f>INDEX(Aquifer!A:A,MATCH(B541,Aquifer!C:C,0))</f>
        <v>manipur</v>
      </c>
      <c r="B541" s="19" t="s">
        <v>10</v>
      </c>
      <c r="C541" s="12">
        <v>4.3253744723483001</v>
      </c>
      <c r="D541" s="7">
        <f>INDEX(Aquifer!L:L,MATCH(B541,Aquifer!C:C,0))*100</f>
        <v>100</v>
      </c>
      <c r="E541" s="7">
        <v>0</v>
      </c>
      <c r="F541" s="7">
        <v>35.786565102124641</v>
      </c>
      <c r="G541" s="8">
        <v>0</v>
      </c>
      <c r="H541" s="8">
        <f>INDEX(Aquifer!H:H,MATCH(B541,Aquifer!C:C,0))</f>
        <v>0</v>
      </c>
      <c r="I541" s="8">
        <f>INDEX(surface_water_body!E:E,MATCH(B541,surface_water_body!A:A,0))</f>
        <v>2.850775992707515E-3</v>
      </c>
      <c r="J541" s="8">
        <f>INDEX(Aquifer!J:J,MATCH(B541,Aquifer!C:C,0))*100</f>
        <v>100</v>
      </c>
      <c r="K541" s="7">
        <f>(INDEX(Tariff!D:D,MATCH(Adaptation!A541,Tariff!A:A,0)))*100</f>
        <v>235</v>
      </c>
      <c r="L541" s="1">
        <v>0.06</v>
      </c>
      <c r="M541" s="8">
        <v>3.2</v>
      </c>
      <c r="N541" s="1">
        <v>83.539999999999992</v>
      </c>
      <c r="P541">
        <f t="shared" si="211"/>
        <v>2</v>
      </c>
      <c r="Q541">
        <f t="shared" si="212"/>
        <v>1</v>
      </c>
      <c r="R541">
        <f t="shared" si="213"/>
        <v>1</v>
      </c>
      <c r="S541">
        <f t="shared" si="214"/>
        <v>2</v>
      </c>
      <c r="T541">
        <f t="shared" si="215"/>
        <v>1</v>
      </c>
      <c r="U541">
        <f t="shared" si="216"/>
        <v>1</v>
      </c>
      <c r="V541">
        <f t="shared" si="217"/>
        <v>4</v>
      </c>
      <c r="W541">
        <f t="shared" si="225"/>
        <v>1</v>
      </c>
      <c r="X541">
        <f t="shared" si="209"/>
        <v>2</v>
      </c>
      <c r="Y541">
        <f t="shared" si="218"/>
        <v>1</v>
      </c>
      <c r="Z541">
        <f t="shared" si="219"/>
        <v>1</v>
      </c>
      <c r="AA541">
        <f t="shared" si="220"/>
        <v>4</v>
      </c>
      <c r="AB541">
        <f t="shared" si="221"/>
        <v>1.7569000000000001</v>
      </c>
      <c r="AC541">
        <f t="shared" si="222"/>
        <v>2</v>
      </c>
      <c r="AD541" t="str">
        <f t="shared" si="223"/>
        <v>Moderatly Suitable</v>
      </c>
      <c r="AE541" s="15">
        <f t="shared" si="224"/>
        <v>0.09</v>
      </c>
      <c r="AF541" t="str">
        <f t="shared" si="210"/>
        <v>Very Low</v>
      </c>
    </row>
    <row r="542" spans="1:32" x14ac:dyDescent="0.25">
      <c r="A542" t="str">
        <f>INDEX(Aquifer!A:A,MATCH(B542,Aquifer!C:C,0))</f>
        <v>madhya pradesh</v>
      </c>
      <c r="B542" s="19" t="s">
        <v>389</v>
      </c>
      <c r="C542" s="12">
        <v>5.2226552955854997</v>
      </c>
      <c r="D542" s="7">
        <f>INDEX(Aquifer!L:L,MATCH(B542,Aquifer!C:C,0))*100</f>
        <v>184.18261134423636</v>
      </c>
      <c r="E542" s="7">
        <v>35.299999999999997</v>
      </c>
      <c r="F542" s="7">
        <v>73.595425303788417</v>
      </c>
      <c r="G542" s="8">
        <v>99</v>
      </c>
      <c r="H542" s="8">
        <f>INDEX(Aquifer!H:H,MATCH(B542,Aquifer!C:C,0))</f>
        <v>41.38</v>
      </c>
      <c r="I542" s="8">
        <f>INDEX(surface_water_body!E:E,MATCH(B542,surface_water_body!A:A,0))</f>
        <v>0.62563104191070706</v>
      </c>
      <c r="J542" s="8">
        <f>INDEX(Aquifer!J:J,MATCH(B542,Aquifer!C:C,0))*100</f>
        <v>45.380231459639639</v>
      </c>
      <c r="K542" s="7">
        <f>(INDEX(Tariff!D:D,MATCH(Adaptation!A542,Tariff!A:A,0)))*100</f>
        <v>405</v>
      </c>
      <c r="L542" s="1">
        <v>42.1</v>
      </c>
      <c r="M542" s="8">
        <v>6.4</v>
      </c>
      <c r="N542" s="1">
        <v>74.67</v>
      </c>
      <c r="P542">
        <f t="shared" si="211"/>
        <v>3</v>
      </c>
      <c r="Q542">
        <f t="shared" si="212"/>
        <v>3</v>
      </c>
      <c r="R542">
        <f t="shared" si="213"/>
        <v>2</v>
      </c>
      <c r="S542">
        <f t="shared" si="214"/>
        <v>4</v>
      </c>
      <c r="T542">
        <f t="shared" si="215"/>
        <v>4</v>
      </c>
      <c r="U542">
        <f t="shared" si="216"/>
        <v>1</v>
      </c>
      <c r="V542">
        <f t="shared" si="217"/>
        <v>2</v>
      </c>
      <c r="W542">
        <f t="shared" si="225"/>
        <v>1</v>
      </c>
      <c r="X542">
        <f t="shared" si="209"/>
        <v>1</v>
      </c>
      <c r="Y542">
        <f t="shared" si="218"/>
        <v>2</v>
      </c>
      <c r="Z542">
        <f t="shared" si="219"/>
        <v>2</v>
      </c>
      <c r="AA542">
        <f t="shared" si="220"/>
        <v>3</v>
      </c>
      <c r="AB542">
        <f t="shared" si="221"/>
        <v>2.3475999999999999</v>
      </c>
      <c r="AC542">
        <f t="shared" si="222"/>
        <v>2</v>
      </c>
      <c r="AD542" t="str">
        <f t="shared" si="223"/>
        <v>Moderatly Suitable</v>
      </c>
      <c r="AE542" s="15">
        <f t="shared" si="224"/>
        <v>0.34799999999999998</v>
      </c>
      <c r="AF542" t="str">
        <f t="shared" si="210"/>
        <v>Low</v>
      </c>
    </row>
    <row r="543" spans="1:32" x14ac:dyDescent="0.25">
      <c r="A543" t="str">
        <f>INDEX(Aquifer!A:A,MATCH(B543,Aquifer!C:C,0))</f>
        <v>mizoram</v>
      </c>
      <c r="B543" s="19" t="s">
        <v>28</v>
      </c>
      <c r="C543" s="13">
        <v>4.7699999999999996</v>
      </c>
      <c r="D543" s="7">
        <f>INDEX(Aquifer!L:L,MATCH(B543,Aquifer!C:C,0))*100</f>
        <v>100</v>
      </c>
      <c r="E543" s="7">
        <v>12.8</v>
      </c>
      <c r="F543" s="7">
        <v>40.490610912912416</v>
      </c>
      <c r="G543" s="8">
        <v>0</v>
      </c>
      <c r="H543" s="8">
        <f>INDEX(Aquifer!H:H,MATCH(B543,Aquifer!C:C,0))</f>
        <v>5.76</v>
      </c>
      <c r="I543" s="8">
        <f>INDEX(surface_water_body!E:E,MATCH(B543,surface_water_body!A:A,0))</f>
        <v>3.0747892515609835E-2</v>
      </c>
      <c r="J543" s="8">
        <f>INDEX(Aquifer!J:J,MATCH(B543,Aquifer!C:C,0))*100</f>
        <v>17.343522782355791</v>
      </c>
      <c r="K543" s="7">
        <f>(INDEX(Tariff!D:D,MATCH(Adaptation!A543,Tariff!A:A,0)))*100</f>
        <v>0</v>
      </c>
      <c r="L543" s="1">
        <v>0</v>
      </c>
      <c r="M543" s="8">
        <v>1.7039390378592132</v>
      </c>
      <c r="N543" s="1">
        <v>78.8</v>
      </c>
      <c r="P543">
        <f t="shared" si="211"/>
        <v>3</v>
      </c>
      <c r="Q543">
        <f t="shared" si="212"/>
        <v>1</v>
      </c>
      <c r="R543">
        <f t="shared" si="213"/>
        <v>1</v>
      </c>
      <c r="S543">
        <f t="shared" si="214"/>
        <v>2</v>
      </c>
      <c r="T543">
        <f t="shared" si="215"/>
        <v>1</v>
      </c>
      <c r="U543">
        <f t="shared" si="216"/>
        <v>1</v>
      </c>
      <c r="V543">
        <f t="shared" si="217"/>
        <v>1</v>
      </c>
      <c r="W543">
        <f t="shared" si="225"/>
        <v>1</v>
      </c>
      <c r="X543">
        <f t="shared" si="209"/>
        <v>4</v>
      </c>
      <c r="Y543">
        <f t="shared" si="218"/>
        <v>1</v>
      </c>
      <c r="Z543">
        <f t="shared" si="219"/>
        <v>1</v>
      </c>
      <c r="AA543">
        <f t="shared" si="220"/>
        <v>3</v>
      </c>
      <c r="AB543">
        <f t="shared" si="221"/>
        <v>1.6736</v>
      </c>
      <c r="AC543">
        <f t="shared" si="222"/>
        <v>2</v>
      </c>
      <c r="AD543" t="str">
        <f t="shared" si="223"/>
        <v>Moderatly Suitable</v>
      </c>
      <c r="AE543" s="15">
        <f t="shared" si="224"/>
        <v>4.5999999999999999E-2</v>
      </c>
      <c r="AF543" t="str">
        <f t="shared" si="210"/>
        <v>Very Low</v>
      </c>
    </row>
    <row r="544" spans="1:32" x14ac:dyDescent="0.25">
      <c r="A544" t="str">
        <f>INDEX(Aquifer!A:A,MATCH(B544,Aquifer!C:C,0))</f>
        <v>madhya pradesh</v>
      </c>
      <c r="B544" s="19" t="s">
        <v>286</v>
      </c>
      <c r="C544" s="12">
        <v>5.2175969201915002</v>
      </c>
      <c r="D544" s="7">
        <f>INDEX(Aquifer!L:L,MATCH(B544,Aquifer!C:C,0))*100</f>
        <v>144.71502312862833</v>
      </c>
      <c r="E544" s="7">
        <v>15</v>
      </c>
      <c r="F544" s="7">
        <v>68.052453346782912</v>
      </c>
      <c r="G544" s="8">
        <v>95</v>
      </c>
      <c r="H544" s="8">
        <f>INDEX(Aquifer!H:H,MATCH(B544,Aquifer!C:C,0))</f>
        <v>13.36</v>
      </c>
      <c r="I544" s="8">
        <f>INDEX(surface_water_body!E:E,MATCH(B544,surface_water_body!A:A,0))</f>
        <v>0.44474211634721267</v>
      </c>
      <c r="J544" s="8">
        <f>INDEX(Aquifer!J:J,MATCH(B544,Aquifer!C:C,0))*100</f>
        <v>36.569484105339342</v>
      </c>
      <c r="K544" s="7">
        <f>(INDEX(Tariff!D:D,MATCH(Adaptation!A544,Tariff!A:A,0)))*100</f>
        <v>195</v>
      </c>
      <c r="L544" s="1">
        <v>46.19</v>
      </c>
      <c r="M544" s="8">
        <v>9.6</v>
      </c>
      <c r="N544" s="1">
        <v>82.28</v>
      </c>
      <c r="P544">
        <f t="shared" si="211"/>
        <v>3</v>
      </c>
      <c r="Q544">
        <f t="shared" si="212"/>
        <v>2</v>
      </c>
      <c r="R544">
        <f t="shared" si="213"/>
        <v>1</v>
      </c>
      <c r="S544">
        <f t="shared" si="214"/>
        <v>4</v>
      </c>
      <c r="T544">
        <f t="shared" si="215"/>
        <v>4</v>
      </c>
      <c r="U544">
        <f t="shared" si="216"/>
        <v>1</v>
      </c>
      <c r="V544">
        <f t="shared" si="217"/>
        <v>2</v>
      </c>
      <c r="W544">
        <f t="shared" si="225"/>
        <v>1</v>
      </c>
      <c r="X544">
        <f t="shared" si="209"/>
        <v>2</v>
      </c>
      <c r="Y544">
        <f t="shared" si="218"/>
        <v>2</v>
      </c>
      <c r="Z544">
        <f t="shared" si="219"/>
        <v>2</v>
      </c>
      <c r="AA544">
        <f t="shared" si="220"/>
        <v>4</v>
      </c>
      <c r="AB544">
        <f t="shared" si="221"/>
        <v>2.3476000000000004</v>
      </c>
      <c r="AC544">
        <f t="shared" si="222"/>
        <v>2</v>
      </c>
      <c r="AD544" t="str">
        <f t="shared" si="223"/>
        <v>Moderatly Suitable</v>
      </c>
      <c r="AE544" s="15">
        <f t="shared" si="224"/>
        <v>0.35699999999999998</v>
      </c>
      <c r="AF544" t="str">
        <f t="shared" si="210"/>
        <v>Low</v>
      </c>
    </row>
    <row r="545" spans="1:32" x14ac:dyDescent="0.25">
      <c r="A545" t="str">
        <f>INDEX(Aquifer!A:A,MATCH(B545,Aquifer!C:C,0))</f>
        <v>punjab</v>
      </c>
      <c r="B545" s="19" t="s">
        <v>237</v>
      </c>
      <c r="C545" s="13">
        <v>4.71</v>
      </c>
      <c r="D545" s="7">
        <f>INDEX(Aquifer!L:L,MATCH(B545,Aquifer!C:C,0))*100</f>
        <v>192.93835770288047</v>
      </c>
      <c r="E545" s="7">
        <v>96.3</v>
      </c>
      <c r="F545" s="7">
        <v>65.87819318057231</v>
      </c>
      <c r="G545" s="8">
        <v>99</v>
      </c>
      <c r="H545" s="8">
        <f>INDEX(Aquifer!H:H,MATCH(B545,Aquifer!C:C,0))</f>
        <v>123.24</v>
      </c>
      <c r="I545" s="8">
        <f>INDEX(surface_water_body!E:E,MATCH(B545,surface_water_body!A:A,0))</f>
        <v>0</v>
      </c>
      <c r="J545" s="8">
        <f>INDEX(Aquifer!J:J,MATCH(B545,Aquifer!C:C,0))*100</f>
        <v>73.836470040041377</v>
      </c>
      <c r="K545" s="7">
        <f>(INDEX(Tariff!D:D,MATCH(Adaptation!A545,Tariff!A:A,0)))*100</f>
        <v>0</v>
      </c>
      <c r="L545" s="1">
        <v>96.41</v>
      </c>
      <c r="M545" s="8">
        <v>19.600000000000001</v>
      </c>
      <c r="N545" s="1">
        <v>0</v>
      </c>
      <c r="P545">
        <f t="shared" si="211"/>
        <v>3</v>
      </c>
      <c r="Q545">
        <f t="shared" si="212"/>
        <v>3</v>
      </c>
      <c r="R545">
        <f t="shared" si="213"/>
        <v>4</v>
      </c>
      <c r="S545">
        <f t="shared" si="214"/>
        <v>3</v>
      </c>
      <c r="T545">
        <f t="shared" si="215"/>
        <v>4</v>
      </c>
      <c r="U545">
        <f t="shared" si="216"/>
        <v>4</v>
      </c>
      <c r="V545">
        <f t="shared" si="217"/>
        <v>3</v>
      </c>
      <c r="W545">
        <f t="shared" si="225"/>
        <v>1</v>
      </c>
      <c r="X545">
        <f t="shared" si="209"/>
        <v>4</v>
      </c>
      <c r="Y545">
        <f t="shared" si="218"/>
        <v>4</v>
      </c>
      <c r="Z545">
        <f t="shared" si="219"/>
        <v>3</v>
      </c>
      <c r="AA545">
        <f t="shared" si="220"/>
        <v>1</v>
      </c>
      <c r="AB545">
        <f t="shared" si="221"/>
        <v>3.1048999999999998</v>
      </c>
      <c r="AC545">
        <f t="shared" si="222"/>
        <v>3</v>
      </c>
      <c r="AD545" t="str">
        <f t="shared" si="223"/>
        <v>Highly Suitable</v>
      </c>
      <c r="AE545" s="15">
        <f t="shared" si="224"/>
        <v>0.90900000000000003</v>
      </c>
      <c r="AF545" t="str">
        <f t="shared" si="210"/>
        <v>Very High</v>
      </c>
    </row>
    <row r="546" spans="1:32" x14ac:dyDescent="0.25">
      <c r="A546" t="str">
        <f>INDEX(Aquifer!A:A,MATCH(B546,Aquifer!C:C,0))</f>
        <v>uttar pradesh</v>
      </c>
      <c r="B546" s="19" t="s">
        <v>557</v>
      </c>
      <c r="C546" s="12">
        <v>4.8174632013126999</v>
      </c>
      <c r="D546" s="7">
        <f>INDEX(Aquifer!L:L,MATCH(B546,Aquifer!C:C,0))*100</f>
        <v>124.97185681669647</v>
      </c>
      <c r="E546" s="7">
        <v>93.3</v>
      </c>
      <c r="F546" s="7">
        <v>74.238102078929543</v>
      </c>
      <c r="G546" s="8">
        <v>87</v>
      </c>
      <c r="H546" s="8">
        <f>INDEX(Aquifer!H:H,MATCH(B546,Aquifer!C:C,0))</f>
        <v>64.06</v>
      </c>
      <c r="I546" s="8">
        <f>INDEX(surface_water_body!E:E,MATCH(B546,surface_water_body!A:A,0))</f>
        <v>0.60584846544283277</v>
      </c>
      <c r="J546" s="8">
        <f>INDEX(Aquifer!J:J,MATCH(B546,Aquifer!C:C,0))*100</f>
        <v>79.395568600289394</v>
      </c>
      <c r="K546" s="7">
        <f>(INDEX(Tariff!D:D,MATCH(Adaptation!A546,Tariff!A:A,0)))*100</f>
        <v>0</v>
      </c>
      <c r="L546" s="1">
        <v>62.62</v>
      </c>
      <c r="M546" s="8">
        <v>7.7</v>
      </c>
      <c r="N546" s="1">
        <v>91.502550129999989</v>
      </c>
      <c r="P546">
        <f t="shared" si="211"/>
        <v>3</v>
      </c>
      <c r="Q546">
        <f t="shared" si="212"/>
        <v>1</v>
      </c>
      <c r="R546">
        <f t="shared" si="213"/>
        <v>4</v>
      </c>
      <c r="S546">
        <f t="shared" si="214"/>
        <v>4</v>
      </c>
      <c r="T546">
        <f t="shared" si="215"/>
        <v>4</v>
      </c>
      <c r="U546">
        <f t="shared" si="216"/>
        <v>2</v>
      </c>
      <c r="V546">
        <f t="shared" si="217"/>
        <v>4</v>
      </c>
      <c r="W546">
        <f t="shared" si="225"/>
        <v>1</v>
      </c>
      <c r="X546">
        <f t="shared" si="209"/>
        <v>4</v>
      </c>
      <c r="Y546">
        <f t="shared" si="218"/>
        <v>3</v>
      </c>
      <c r="Z546">
        <f t="shared" si="219"/>
        <v>2</v>
      </c>
      <c r="AA546">
        <f t="shared" si="220"/>
        <v>4</v>
      </c>
      <c r="AB546">
        <f t="shared" si="221"/>
        <v>3.0139999999999998</v>
      </c>
      <c r="AC546">
        <f t="shared" si="222"/>
        <v>3</v>
      </c>
      <c r="AD546" t="str">
        <f t="shared" si="223"/>
        <v>Highly Suitable</v>
      </c>
      <c r="AE546" s="15">
        <f t="shared" si="224"/>
        <v>0.83799999999999997</v>
      </c>
      <c r="AF546" t="str">
        <f t="shared" si="210"/>
        <v>Very High</v>
      </c>
    </row>
    <row r="547" spans="1:32" x14ac:dyDescent="0.25">
      <c r="A547" t="str">
        <f>INDEX(Aquifer!A:A,MATCH(B547,Aquifer!C:C,0))</f>
        <v>madhya pradesh</v>
      </c>
      <c r="B547" s="19" t="s">
        <v>610</v>
      </c>
      <c r="C547" s="12">
        <v>5.284380600445</v>
      </c>
      <c r="D547" s="7">
        <f>INDEX(Aquifer!L:L,MATCH(B547,Aquifer!C:C,0))*100</f>
        <v>203.5404027066607</v>
      </c>
      <c r="E547" s="7">
        <v>42.2</v>
      </c>
      <c r="F547" s="7">
        <v>70.665620662603345</v>
      </c>
      <c r="G547" s="8">
        <v>98</v>
      </c>
      <c r="H547" s="8">
        <f>INDEX(Aquifer!H:H,MATCH(B547,Aquifer!C:C,0))</f>
        <v>106.9</v>
      </c>
      <c r="I547" s="8">
        <f>INDEX(surface_water_body!E:E,MATCH(B547,surface_water_body!A:A,0))</f>
        <v>0.88379103037667084</v>
      </c>
      <c r="J547" s="8">
        <f>INDEX(Aquifer!J:J,MATCH(B547,Aquifer!C:C,0))*100</f>
        <v>84.261068084614493</v>
      </c>
      <c r="K547" s="7">
        <f>(INDEX(Tariff!D:D,MATCH(Adaptation!A547,Tariff!A:A,0)))*100</f>
        <v>167</v>
      </c>
      <c r="L547" s="1">
        <v>72.16</v>
      </c>
      <c r="M547" s="8">
        <v>10.18</v>
      </c>
      <c r="N547" s="1">
        <v>73.44</v>
      </c>
      <c r="P547">
        <f t="shared" si="211"/>
        <v>4</v>
      </c>
      <c r="Q547">
        <f t="shared" si="212"/>
        <v>3</v>
      </c>
      <c r="R547">
        <f t="shared" si="213"/>
        <v>2</v>
      </c>
      <c r="S547">
        <f t="shared" si="214"/>
        <v>4</v>
      </c>
      <c r="T547">
        <f t="shared" si="215"/>
        <v>4</v>
      </c>
      <c r="U547">
        <f t="shared" si="216"/>
        <v>4</v>
      </c>
      <c r="V547">
        <f t="shared" si="217"/>
        <v>4</v>
      </c>
      <c r="W547">
        <f t="shared" si="225"/>
        <v>1</v>
      </c>
      <c r="X547">
        <f t="shared" si="209"/>
        <v>2</v>
      </c>
      <c r="Y547">
        <f t="shared" si="218"/>
        <v>3</v>
      </c>
      <c r="Z547">
        <f t="shared" si="219"/>
        <v>3</v>
      </c>
      <c r="AA547">
        <f t="shared" si="220"/>
        <v>3</v>
      </c>
      <c r="AB547">
        <f t="shared" si="221"/>
        <v>3.1048999999999998</v>
      </c>
      <c r="AC547">
        <f t="shared" si="222"/>
        <v>3</v>
      </c>
      <c r="AD547" t="str">
        <f t="shared" si="223"/>
        <v>Highly Suitable</v>
      </c>
      <c r="AE547" s="15">
        <f t="shared" si="224"/>
        <v>0.90900000000000003</v>
      </c>
      <c r="AF547" t="str">
        <f t="shared" si="210"/>
        <v>Very High</v>
      </c>
    </row>
    <row r="548" spans="1:32" x14ac:dyDescent="0.25">
      <c r="A548" t="str">
        <f>INDEX(Aquifer!A:A,MATCH(B548,Aquifer!C:C,0))</f>
        <v>uttar pradesh</v>
      </c>
      <c r="B548" s="19" t="s">
        <v>587</v>
      </c>
      <c r="C548" s="12">
        <v>4.6490677310023996</v>
      </c>
      <c r="D548" s="7">
        <f>INDEX(Aquifer!L:L,MATCH(B548,Aquifer!C:C,0))*100</f>
        <v>159.99472225887322</v>
      </c>
      <c r="E548" s="7">
        <v>100</v>
      </c>
      <c r="F548" s="7">
        <v>73.732318636777237</v>
      </c>
      <c r="G548" s="8">
        <v>7.0000000000000009</v>
      </c>
      <c r="H548" s="8">
        <f>INDEX(Aquifer!H:H,MATCH(B548,Aquifer!C:C,0))</f>
        <v>103.48</v>
      </c>
      <c r="I548" s="8">
        <f>INDEX(surface_water_body!E:E,MATCH(B548,surface_water_body!A:A,0))</f>
        <v>6.3080049445638567E-2</v>
      </c>
      <c r="J548" s="8">
        <f>INDEX(Aquifer!J:J,MATCH(B548,Aquifer!C:C,0))*100</f>
        <v>83.101117611584939</v>
      </c>
      <c r="K548" s="7">
        <f>(INDEX(Tariff!D:D,MATCH(Adaptation!A548,Tariff!A:A,0)))*100</f>
        <v>135</v>
      </c>
      <c r="L548" s="1">
        <v>84.2</v>
      </c>
      <c r="M548" s="8">
        <v>17.369514731713593</v>
      </c>
      <c r="N548" s="1">
        <v>88.959392919999999</v>
      </c>
      <c r="P548">
        <f t="shared" si="211"/>
        <v>3</v>
      </c>
      <c r="Q548">
        <f t="shared" si="212"/>
        <v>2</v>
      </c>
      <c r="R548">
        <f t="shared" si="213"/>
        <v>4</v>
      </c>
      <c r="S548">
        <f t="shared" si="214"/>
        <v>4</v>
      </c>
      <c r="T548">
        <f t="shared" si="215"/>
        <v>1</v>
      </c>
      <c r="U548">
        <f t="shared" si="216"/>
        <v>4</v>
      </c>
      <c r="V548">
        <f t="shared" si="217"/>
        <v>4</v>
      </c>
      <c r="W548">
        <f t="shared" si="225"/>
        <v>1</v>
      </c>
      <c r="X548">
        <f t="shared" si="209"/>
        <v>3</v>
      </c>
      <c r="Y548">
        <f t="shared" si="218"/>
        <v>4</v>
      </c>
      <c r="Z548">
        <f t="shared" si="219"/>
        <v>3</v>
      </c>
      <c r="AA548">
        <f t="shared" si="220"/>
        <v>4</v>
      </c>
      <c r="AB548">
        <f t="shared" si="221"/>
        <v>3.1049000000000002</v>
      </c>
      <c r="AC548">
        <f t="shared" si="222"/>
        <v>3</v>
      </c>
      <c r="AD548" t="str">
        <f t="shared" si="223"/>
        <v>Highly Suitable</v>
      </c>
      <c r="AE548" s="15">
        <f t="shared" si="224"/>
        <v>0.92100000000000004</v>
      </c>
      <c r="AF548" t="str">
        <f t="shared" si="210"/>
        <v>Very High</v>
      </c>
    </row>
    <row r="549" spans="1:32" x14ac:dyDescent="0.25">
      <c r="A549" t="str">
        <f>INDEX(Aquifer!A:A,MATCH(B549,Aquifer!C:C,0))</f>
        <v>bihar</v>
      </c>
      <c r="B549" s="19" t="s">
        <v>287</v>
      </c>
      <c r="C549" s="13">
        <v>4.83</v>
      </c>
      <c r="D549" s="7">
        <f>INDEX(Aquifer!L:L,MATCH(B549,Aquifer!C:C,0))*100</f>
        <v>124.36495478964473</v>
      </c>
      <c r="E549" s="7">
        <v>90.1</v>
      </c>
      <c r="F549" s="7">
        <v>61.318670647925622</v>
      </c>
      <c r="G549" s="8">
        <v>3</v>
      </c>
      <c r="H549" s="8">
        <f>INDEX(Aquifer!H:H,MATCH(B549,Aquifer!C:C,0))</f>
        <v>54.53</v>
      </c>
      <c r="I549" s="8">
        <f>INDEX(surface_water_body!E:E,MATCH(B549,surface_water_body!A:A,0))</f>
        <v>76.367304590723791</v>
      </c>
      <c r="J549" s="8">
        <f>INDEX(Aquifer!J:J,MATCH(B549,Aquifer!C:C,0))*100</f>
        <v>72.857741124927529</v>
      </c>
      <c r="K549" s="7">
        <f>(INDEX(Tariff!D:D,MATCH(Adaptation!A549,Tariff!A:A,0)))*100</f>
        <v>135</v>
      </c>
      <c r="L549" s="1">
        <v>82.08</v>
      </c>
      <c r="M549" s="8">
        <v>5.5</v>
      </c>
      <c r="N549" s="1">
        <v>97.990000000000009</v>
      </c>
      <c r="P549">
        <f t="shared" si="211"/>
        <v>3</v>
      </c>
      <c r="Q549">
        <f t="shared" si="212"/>
        <v>1</v>
      </c>
      <c r="R549">
        <f t="shared" si="213"/>
        <v>4</v>
      </c>
      <c r="S549">
        <f t="shared" si="214"/>
        <v>3</v>
      </c>
      <c r="T549">
        <f t="shared" si="215"/>
        <v>1</v>
      </c>
      <c r="U549">
        <f t="shared" si="216"/>
        <v>2</v>
      </c>
      <c r="V549">
        <f t="shared" si="217"/>
        <v>3</v>
      </c>
      <c r="W549">
        <f t="shared" si="225"/>
        <v>4</v>
      </c>
      <c r="X549">
        <f t="shared" si="209"/>
        <v>3</v>
      </c>
      <c r="Y549">
        <f t="shared" si="218"/>
        <v>4</v>
      </c>
      <c r="Z549">
        <f t="shared" si="219"/>
        <v>2</v>
      </c>
      <c r="AA549">
        <f t="shared" si="220"/>
        <v>4</v>
      </c>
      <c r="AB549">
        <f t="shared" si="221"/>
        <v>2.8474000000000004</v>
      </c>
      <c r="AC549">
        <f t="shared" si="222"/>
        <v>3</v>
      </c>
      <c r="AD549" t="str">
        <f t="shared" si="223"/>
        <v>Highly Suitable</v>
      </c>
      <c r="AE549" s="15">
        <f t="shared" si="224"/>
        <v>0.72199999999999998</v>
      </c>
      <c r="AF549" t="str">
        <f t="shared" si="210"/>
        <v>High</v>
      </c>
    </row>
    <row r="550" spans="1:32" x14ac:dyDescent="0.25">
      <c r="A550" t="str">
        <f>INDEX(Aquifer!A:A,MATCH(B550,Aquifer!C:C,0))</f>
        <v>bihar</v>
      </c>
      <c r="B550" s="19" t="s">
        <v>390</v>
      </c>
      <c r="C550" s="13">
        <v>4.5999999999999996</v>
      </c>
      <c r="D550" s="7">
        <f>INDEX(Aquifer!L:L,MATCH(B550,Aquifer!C:C,0))*100</f>
        <v>189.67945708310214</v>
      </c>
      <c r="E550" s="7">
        <v>58.4</v>
      </c>
      <c r="F550" s="7">
        <v>60.420945743232323</v>
      </c>
      <c r="G550" s="8">
        <v>12</v>
      </c>
      <c r="H550" s="8">
        <f>INDEX(Aquifer!H:H,MATCH(B550,Aquifer!C:C,0))</f>
        <v>61.49</v>
      </c>
      <c r="I550" s="8">
        <f>INDEX(surface_water_body!E:E,MATCH(B550,surface_water_body!A:A,0))</f>
        <v>0.39279965427523089</v>
      </c>
      <c r="J550" s="8">
        <f>INDEX(Aquifer!J:J,MATCH(B550,Aquifer!C:C,0))*100</f>
        <v>53.890741805635422</v>
      </c>
      <c r="K550" s="7">
        <f>(INDEX(Tariff!D:D,MATCH(Adaptation!A550,Tariff!A:A,0)))*100</f>
        <v>135</v>
      </c>
      <c r="L550" s="1">
        <v>98.839999999999989</v>
      </c>
      <c r="M550" s="8">
        <v>4.3</v>
      </c>
      <c r="N550" s="1">
        <v>97.81</v>
      </c>
      <c r="P550">
        <f t="shared" si="211"/>
        <v>3</v>
      </c>
      <c r="Q550">
        <f t="shared" si="212"/>
        <v>3</v>
      </c>
      <c r="R550">
        <f t="shared" si="213"/>
        <v>3</v>
      </c>
      <c r="S550">
        <f t="shared" si="214"/>
        <v>3</v>
      </c>
      <c r="T550">
        <f t="shared" si="215"/>
        <v>1</v>
      </c>
      <c r="U550">
        <f t="shared" si="216"/>
        <v>2</v>
      </c>
      <c r="V550">
        <f t="shared" si="217"/>
        <v>3</v>
      </c>
      <c r="W550">
        <f t="shared" si="225"/>
        <v>1</v>
      </c>
      <c r="X550">
        <f t="shared" si="209"/>
        <v>3</v>
      </c>
      <c r="Y550">
        <f t="shared" si="218"/>
        <v>4</v>
      </c>
      <c r="Z550">
        <f t="shared" si="219"/>
        <v>1</v>
      </c>
      <c r="AA550">
        <f t="shared" si="220"/>
        <v>4</v>
      </c>
      <c r="AB550">
        <f t="shared" ref="AB550:AB580" si="226">0.0833*P550+Q550*0.0833+R550*0.0833+S550*0.0833+T550*0.0833+W550*0.0833+U550*0.0833+V550*0.0833+X550*0.0833+Y550*0.0833+Z550*0.0909+AA550*0.0833</f>
        <v>2.5899000000000001</v>
      </c>
      <c r="AC550">
        <f t="shared" si="222"/>
        <v>3</v>
      </c>
      <c r="AD550" t="str">
        <f t="shared" si="223"/>
        <v>Highly Suitable</v>
      </c>
      <c r="AE550" s="15">
        <f t="shared" ref="AE550:AE580" si="227">_xlfn.PERCENTRANK.INC(AB:AB,AB550)</f>
        <v>0.498</v>
      </c>
      <c r="AF550" t="str">
        <f t="shared" si="210"/>
        <v>Moderate</v>
      </c>
    </row>
    <row r="551" spans="1:32" x14ac:dyDescent="0.25">
      <c r="A551" t="str">
        <f>INDEX(Aquifer!A:A,MATCH(B551,Aquifer!C:C,0))</f>
        <v>madhya pradesh</v>
      </c>
      <c r="B551" s="19" t="s">
        <v>588</v>
      </c>
      <c r="C551" s="13">
        <v>4.5999999999999996</v>
      </c>
      <c r="D551" s="7">
        <f>INDEX(Aquifer!L:L,MATCH(B551,Aquifer!C:C,0))*100</f>
        <v>194.75510049915451</v>
      </c>
      <c r="E551" s="7">
        <v>61.6</v>
      </c>
      <c r="F551" s="7">
        <v>73.24001198289713</v>
      </c>
      <c r="G551" s="8">
        <v>99</v>
      </c>
      <c r="H551" s="8">
        <f>INDEX(Aquifer!H:H,MATCH(B551,Aquifer!C:C,0))</f>
        <v>38.47</v>
      </c>
      <c r="I551" s="8">
        <f>INDEX(surface_water_body!E:E,MATCH(B551,surface_water_body!A:A,0))</f>
        <v>6.3932619820115152E-2</v>
      </c>
      <c r="J551" s="8">
        <f>INDEX(Aquifer!J:J,MATCH(B551,Aquifer!C:C,0))*100</f>
        <v>25.814295357383937</v>
      </c>
      <c r="K551" s="7">
        <f>(INDEX(Tariff!D:D,MATCH(Adaptation!A551,Tariff!A:A,0)))*100</f>
        <v>167</v>
      </c>
      <c r="L551" s="1">
        <v>50.09</v>
      </c>
      <c r="M551" s="8">
        <v>15.8</v>
      </c>
      <c r="N551" s="1">
        <v>72.72</v>
      </c>
      <c r="P551">
        <f t="shared" si="211"/>
        <v>3</v>
      </c>
      <c r="Q551">
        <f t="shared" si="212"/>
        <v>3</v>
      </c>
      <c r="R551">
        <f t="shared" si="213"/>
        <v>3</v>
      </c>
      <c r="S551">
        <f t="shared" si="214"/>
        <v>4</v>
      </c>
      <c r="T551">
        <f t="shared" si="215"/>
        <v>4</v>
      </c>
      <c r="U551">
        <f t="shared" si="216"/>
        <v>1</v>
      </c>
      <c r="V551">
        <f t="shared" si="217"/>
        <v>2</v>
      </c>
      <c r="W551">
        <f t="shared" si="225"/>
        <v>1</v>
      </c>
      <c r="X551">
        <f t="shared" si="209"/>
        <v>2</v>
      </c>
      <c r="Y551">
        <f t="shared" si="218"/>
        <v>3</v>
      </c>
      <c r="Z551">
        <f t="shared" si="219"/>
        <v>3</v>
      </c>
      <c r="AA551">
        <f t="shared" si="220"/>
        <v>3</v>
      </c>
      <c r="AB551">
        <f t="shared" si="226"/>
        <v>2.6883999999999997</v>
      </c>
      <c r="AC551">
        <f t="shared" si="222"/>
        <v>3</v>
      </c>
      <c r="AD551" t="str">
        <f t="shared" si="223"/>
        <v>Highly Suitable</v>
      </c>
      <c r="AE551" s="15">
        <f t="shared" si="227"/>
        <v>0.60799999999999998</v>
      </c>
      <c r="AF551" t="str">
        <f t="shared" si="210"/>
        <v>High</v>
      </c>
    </row>
    <row r="552" spans="1:32" x14ac:dyDescent="0.25">
      <c r="A552" t="str">
        <f>INDEX(Aquifer!A:A,MATCH(B552,Aquifer!C:C,0))</f>
        <v>himachal pradesh</v>
      </c>
      <c r="B552" s="19" t="s">
        <v>491</v>
      </c>
      <c r="C552" s="13">
        <v>4.8</v>
      </c>
      <c r="D552" s="7">
        <f>INDEX(Aquifer!L:L,MATCH(B552,Aquifer!C:C,0))*100</f>
        <v>119.5161691198807</v>
      </c>
      <c r="E552" s="7">
        <v>0</v>
      </c>
      <c r="F552" s="7">
        <v>38.783091682896917</v>
      </c>
      <c r="G552" s="8">
        <v>98</v>
      </c>
      <c r="H552" s="8">
        <f>INDEX(Aquifer!H:H,MATCH(B552,Aquifer!C:C,0))</f>
        <v>0</v>
      </c>
      <c r="I552" s="8">
        <f>INDEX(surface_water_body!E:E,MATCH(B552,surface_water_body!A:A,0))</f>
        <v>7.8281032377987021E-3</v>
      </c>
      <c r="J552" s="8">
        <f>INDEX(Aquifer!J:J,MATCH(B552,Aquifer!C:C,0))*100</f>
        <v>13.786079908323767</v>
      </c>
      <c r="K552" s="7">
        <f>(INDEX(Tariff!D:D,MATCH(Adaptation!A552,Tariff!A:A,0)))*100</f>
        <v>167</v>
      </c>
      <c r="L552" s="1">
        <v>5.7</v>
      </c>
      <c r="M552" s="8">
        <v>11.9</v>
      </c>
      <c r="N552" s="1">
        <v>88.01</v>
      </c>
      <c r="P552">
        <f t="shared" si="211"/>
        <v>3</v>
      </c>
      <c r="Q552">
        <f t="shared" si="212"/>
        <v>1</v>
      </c>
      <c r="R552">
        <f t="shared" si="213"/>
        <v>1</v>
      </c>
      <c r="S552">
        <f t="shared" si="214"/>
        <v>2</v>
      </c>
      <c r="T552">
        <f t="shared" si="215"/>
        <v>4</v>
      </c>
      <c r="U552">
        <f t="shared" si="216"/>
        <v>1</v>
      </c>
      <c r="V552">
        <f t="shared" si="217"/>
        <v>1</v>
      </c>
      <c r="W552">
        <f t="shared" si="225"/>
        <v>1</v>
      </c>
      <c r="X552">
        <f t="shared" si="209"/>
        <v>2</v>
      </c>
      <c r="Y552">
        <f t="shared" si="218"/>
        <v>1</v>
      </c>
      <c r="Z552">
        <f t="shared" si="219"/>
        <v>3</v>
      </c>
      <c r="AA552">
        <f t="shared" si="220"/>
        <v>4</v>
      </c>
      <c r="AB552">
        <f t="shared" si="226"/>
        <v>2.0219999999999998</v>
      </c>
      <c r="AC552">
        <f t="shared" si="222"/>
        <v>2</v>
      </c>
      <c r="AD552" t="str">
        <f t="shared" si="223"/>
        <v>Moderatly Suitable</v>
      </c>
      <c r="AE552" s="15">
        <f t="shared" si="227"/>
        <v>0.216</v>
      </c>
      <c r="AF552" t="str">
        <f t="shared" si="210"/>
        <v>Low</v>
      </c>
    </row>
    <row r="553" spans="1:32" x14ac:dyDescent="0.25">
      <c r="A553" t="str">
        <f>INDEX(Aquifer!A:A,MATCH(B553,Aquifer!C:C,0))</f>
        <v>karnataka</v>
      </c>
      <c r="B553" s="19" t="s">
        <v>148</v>
      </c>
      <c r="C553" s="12">
        <v>5.2788529599525997</v>
      </c>
      <c r="D553" s="7">
        <f>INDEX(Aquifer!L:L,MATCH(B553,Aquifer!C:C,0))*100</f>
        <v>131.94092623418817</v>
      </c>
      <c r="E553" s="7">
        <v>62</v>
      </c>
      <c r="F553" s="7">
        <v>51.740016953423904</v>
      </c>
      <c r="G553" s="8">
        <v>100</v>
      </c>
      <c r="H553" s="8">
        <f>INDEX(Aquifer!H:H,MATCH(B553,Aquifer!C:C,0))</f>
        <v>40.619999999999997</v>
      </c>
      <c r="I553" s="8">
        <f>INDEX(surface_water_body!E:E,MATCH(B553,surface_water_body!A:A,0))</f>
        <v>3.4917218569451265</v>
      </c>
      <c r="J553" s="8">
        <f>INDEX(Aquifer!J:J,MATCH(B553,Aquifer!C:C,0))*100</f>
        <v>29.336010115784212</v>
      </c>
      <c r="K553" s="7">
        <f>(INDEX(Tariff!D:D,MATCH(Adaptation!A553,Tariff!A:A,0)))*100</f>
        <v>60</v>
      </c>
      <c r="L553" s="1">
        <v>28.310000000000002</v>
      </c>
      <c r="M553" s="8">
        <v>7.6</v>
      </c>
      <c r="N553" s="1">
        <v>87.04</v>
      </c>
      <c r="P553">
        <f t="shared" si="211"/>
        <v>4</v>
      </c>
      <c r="Q553">
        <f t="shared" si="212"/>
        <v>1</v>
      </c>
      <c r="R553">
        <f t="shared" si="213"/>
        <v>3</v>
      </c>
      <c r="S553">
        <f t="shared" si="214"/>
        <v>3</v>
      </c>
      <c r="T553">
        <f t="shared" si="215"/>
        <v>4</v>
      </c>
      <c r="U553">
        <f t="shared" si="216"/>
        <v>1</v>
      </c>
      <c r="V553">
        <f t="shared" si="217"/>
        <v>2</v>
      </c>
      <c r="W553">
        <f t="shared" si="225"/>
        <v>3</v>
      </c>
      <c r="X553">
        <f t="shared" si="209"/>
        <v>4</v>
      </c>
      <c r="Y553">
        <f t="shared" si="218"/>
        <v>2</v>
      </c>
      <c r="Z553">
        <f t="shared" si="219"/>
        <v>2</v>
      </c>
      <c r="AA553">
        <f t="shared" si="220"/>
        <v>4</v>
      </c>
      <c r="AB553">
        <f t="shared" si="226"/>
        <v>2.7641</v>
      </c>
      <c r="AC553">
        <f t="shared" si="222"/>
        <v>3</v>
      </c>
      <c r="AD553" t="str">
        <f t="shared" si="223"/>
        <v>Highly Suitable</v>
      </c>
      <c r="AE553" s="15">
        <f t="shared" si="227"/>
        <v>0.63900000000000001</v>
      </c>
      <c r="AF553" t="str">
        <f t="shared" si="210"/>
        <v>High</v>
      </c>
    </row>
    <row r="554" spans="1:32" x14ac:dyDescent="0.25">
      <c r="A554" t="str">
        <f>INDEX(Aquifer!A:A,MATCH(B554,Aquifer!C:C,0))</f>
        <v>madhya pradesh</v>
      </c>
      <c r="B554" s="19" t="s">
        <v>589</v>
      </c>
      <c r="C554" s="12">
        <v>5.2176463158419004</v>
      </c>
      <c r="D554" s="7">
        <f>INDEX(Aquifer!L:L,MATCH(B554,Aquifer!C:C,0))*100</f>
        <v>189.90570108911612</v>
      </c>
      <c r="E554" s="7">
        <v>39.6</v>
      </c>
      <c r="F554" s="7">
        <v>73.002215831408222</v>
      </c>
      <c r="G554" s="8">
        <v>97</v>
      </c>
      <c r="H554" s="8">
        <f>INDEX(Aquifer!H:H,MATCH(B554,Aquifer!C:C,0))</f>
        <v>67.67</v>
      </c>
      <c r="I554" s="8">
        <f>INDEX(surface_water_body!E:E,MATCH(B554,surface_water_body!A:A,0))</f>
        <v>0.77888589066075431</v>
      </c>
      <c r="J554" s="8">
        <f>INDEX(Aquifer!J:J,MATCH(B554,Aquifer!C:C,0))*100</f>
        <v>47.565219953805176</v>
      </c>
      <c r="K554" s="7">
        <f>(INDEX(Tariff!D:D,MATCH(Adaptation!A554,Tariff!A:A,0)))*100</f>
        <v>60</v>
      </c>
      <c r="L554" s="1">
        <v>69.23</v>
      </c>
      <c r="M554" s="8">
        <v>13.23</v>
      </c>
      <c r="N554" s="1">
        <v>74.72</v>
      </c>
      <c r="P554">
        <f t="shared" si="211"/>
        <v>3</v>
      </c>
      <c r="Q554">
        <f t="shared" si="212"/>
        <v>3</v>
      </c>
      <c r="R554">
        <f t="shared" si="213"/>
        <v>2</v>
      </c>
      <c r="S554">
        <f t="shared" si="214"/>
        <v>4</v>
      </c>
      <c r="T554">
        <f t="shared" si="215"/>
        <v>4</v>
      </c>
      <c r="U554">
        <f t="shared" si="216"/>
        <v>2</v>
      </c>
      <c r="V554">
        <f t="shared" si="217"/>
        <v>2</v>
      </c>
      <c r="W554">
        <f t="shared" si="225"/>
        <v>1</v>
      </c>
      <c r="X554">
        <f t="shared" si="209"/>
        <v>4</v>
      </c>
      <c r="Y554">
        <f t="shared" si="218"/>
        <v>3</v>
      </c>
      <c r="Z554">
        <f t="shared" si="219"/>
        <v>3</v>
      </c>
      <c r="AA554">
        <f t="shared" si="220"/>
        <v>3</v>
      </c>
      <c r="AB554">
        <f t="shared" si="226"/>
        <v>2.8549999999999995</v>
      </c>
      <c r="AC554">
        <f t="shared" si="222"/>
        <v>3</v>
      </c>
      <c r="AD554" t="str">
        <f t="shared" si="223"/>
        <v>Highly Suitable</v>
      </c>
      <c r="AE554" s="15">
        <f t="shared" si="227"/>
        <v>0.73699999999999999</v>
      </c>
      <c r="AF554" t="str">
        <f t="shared" si="210"/>
        <v>High</v>
      </c>
    </row>
    <row r="555" spans="1:32" x14ac:dyDescent="0.25">
      <c r="A555" t="str">
        <f>INDEX(Aquifer!A:A,MATCH(B555,Aquifer!C:C,0))</f>
        <v>uttar pradesh</v>
      </c>
      <c r="B555" s="19" t="s">
        <v>590</v>
      </c>
      <c r="C555" s="13">
        <v>4.8</v>
      </c>
      <c r="D555" s="7">
        <f>INDEX(Aquifer!L:L,MATCH(B555,Aquifer!C:C,0))*100</f>
        <v>173.67773380947784</v>
      </c>
      <c r="E555" s="7">
        <v>44.3</v>
      </c>
      <c r="F555" s="7">
        <v>69.734598903377403</v>
      </c>
      <c r="G555" s="8">
        <v>79</v>
      </c>
      <c r="H555" s="8">
        <f>INDEX(Aquifer!H:H,MATCH(B555,Aquifer!C:C,0))</f>
        <v>57.14</v>
      </c>
      <c r="I555" s="8">
        <f>INDEX(surface_water_body!E:E,MATCH(B555,surface_water_body!A:A,0))</f>
        <v>0.30701682094768956</v>
      </c>
      <c r="J555" s="8">
        <f>INDEX(Aquifer!J:J,MATCH(B555,Aquifer!C:C,0))*100</f>
        <v>64.458465319072815</v>
      </c>
      <c r="K555" s="7">
        <f>(INDEX(Tariff!D:D,MATCH(Adaptation!A555,Tariff!A:A,0)))*100</f>
        <v>167</v>
      </c>
      <c r="L555" s="1">
        <v>73.850000000000009</v>
      </c>
      <c r="M555" s="8">
        <v>3.4</v>
      </c>
      <c r="N555" s="1">
        <v>94.031788419999998</v>
      </c>
      <c r="P555">
        <f t="shared" si="211"/>
        <v>3</v>
      </c>
      <c r="Q555">
        <f t="shared" si="212"/>
        <v>2</v>
      </c>
      <c r="R555">
        <f t="shared" si="213"/>
        <v>2</v>
      </c>
      <c r="S555">
        <f t="shared" si="214"/>
        <v>4</v>
      </c>
      <c r="T555">
        <f t="shared" si="215"/>
        <v>4</v>
      </c>
      <c r="U555">
        <f t="shared" si="216"/>
        <v>2</v>
      </c>
      <c r="V555">
        <f t="shared" si="217"/>
        <v>3</v>
      </c>
      <c r="W555">
        <f t="shared" si="225"/>
        <v>1</v>
      </c>
      <c r="X555">
        <f t="shared" si="209"/>
        <v>2</v>
      </c>
      <c r="Y555">
        <f t="shared" si="218"/>
        <v>3</v>
      </c>
      <c r="Z555">
        <f t="shared" si="219"/>
        <v>1</v>
      </c>
      <c r="AA555">
        <f t="shared" si="220"/>
        <v>4</v>
      </c>
      <c r="AB555">
        <f t="shared" si="226"/>
        <v>2.5899000000000001</v>
      </c>
      <c r="AC555">
        <f t="shared" si="222"/>
        <v>3</v>
      </c>
      <c r="AD555" t="str">
        <f t="shared" si="223"/>
        <v>Highly Suitable</v>
      </c>
      <c r="AE555" s="15">
        <f t="shared" si="227"/>
        <v>0.498</v>
      </c>
      <c r="AF555" t="str">
        <f t="shared" si="210"/>
        <v>Moderate</v>
      </c>
    </row>
    <row r="556" spans="1:32" x14ac:dyDescent="0.25">
      <c r="A556" t="str">
        <f>INDEX(Aquifer!A:A,MATCH(B556,Aquifer!C:C,0))</f>
        <v>jammu and kashmir</v>
      </c>
      <c r="B556" s="19" t="s">
        <v>424</v>
      </c>
      <c r="C556" s="13">
        <v>4.6100000000000003</v>
      </c>
      <c r="D556" s="7">
        <f>INDEX(Aquifer!L:L,MATCH(B556,Aquifer!C:C,0))*100</f>
        <v>103.29358319136854</v>
      </c>
      <c r="E556" s="7">
        <v>58.5</v>
      </c>
      <c r="F556" s="7">
        <v>45.618077752174237</v>
      </c>
      <c r="G556" s="8">
        <v>27</v>
      </c>
      <c r="H556" s="8">
        <f>INDEX(Aquifer!H:H,MATCH(B556,Aquifer!C:C,0))</f>
        <v>14.9</v>
      </c>
      <c r="I556" s="8">
        <f>INDEX(surface_water_body!E:E,MATCH(B556,surface_water_body!A:A,0))</f>
        <v>0</v>
      </c>
      <c r="J556" s="8">
        <f>INDEX(Aquifer!J:J,MATCH(B556,Aquifer!C:C,0))*100</f>
        <v>53.040716300210832</v>
      </c>
      <c r="K556" s="7">
        <f>(INDEX(Tariff!D:D,MATCH(Adaptation!A556,Tariff!A:A,0)))*100</f>
        <v>60</v>
      </c>
      <c r="L556" s="1">
        <v>0.8</v>
      </c>
      <c r="M556" s="8">
        <v>8.1051015333387095</v>
      </c>
      <c r="N556" s="1">
        <v>97.399999999999991</v>
      </c>
      <c r="P556">
        <f t="shared" si="211"/>
        <v>3</v>
      </c>
      <c r="Q556">
        <f t="shared" si="212"/>
        <v>1</v>
      </c>
      <c r="R556">
        <f t="shared" si="213"/>
        <v>3</v>
      </c>
      <c r="S556">
        <f t="shared" si="214"/>
        <v>2</v>
      </c>
      <c r="T556">
        <f t="shared" si="215"/>
        <v>2</v>
      </c>
      <c r="U556">
        <f t="shared" si="216"/>
        <v>1</v>
      </c>
      <c r="V556">
        <f t="shared" si="217"/>
        <v>3</v>
      </c>
      <c r="W556">
        <f t="shared" si="225"/>
        <v>1</v>
      </c>
      <c r="X556">
        <f t="shared" si="209"/>
        <v>4</v>
      </c>
      <c r="Y556">
        <f t="shared" si="218"/>
        <v>1</v>
      </c>
      <c r="Z556">
        <f t="shared" si="219"/>
        <v>2</v>
      </c>
      <c r="AA556">
        <f t="shared" si="220"/>
        <v>4</v>
      </c>
      <c r="AB556">
        <f t="shared" si="226"/>
        <v>2.2643</v>
      </c>
      <c r="AC556">
        <f t="shared" si="222"/>
        <v>2</v>
      </c>
      <c r="AD556" t="str">
        <f t="shared" si="223"/>
        <v>Moderatly Suitable</v>
      </c>
      <c r="AE556" s="15">
        <f t="shared" si="227"/>
        <v>0.312</v>
      </c>
      <c r="AF556" t="str">
        <f t="shared" si="210"/>
        <v>Low</v>
      </c>
    </row>
    <row r="557" spans="1:32" x14ac:dyDescent="0.25">
      <c r="A557" t="str">
        <f>INDEX(Aquifer!A:A,MATCH(B557,Aquifer!C:C,0))</f>
        <v>uttar pradesh</v>
      </c>
      <c r="B557" s="19" t="s">
        <v>391</v>
      </c>
      <c r="C557" s="12">
        <v>4.7132038377440999</v>
      </c>
      <c r="D557" s="7">
        <f>INDEX(Aquifer!L:L,MATCH(B557,Aquifer!C:C,0))*100</f>
        <v>186.76259250471196</v>
      </c>
      <c r="E557" s="7">
        <v>54.3</v>
      </c>
      <c r="F557" s="7">
        <v>75.327399222426848</v>
      </c>
      <c r="G557" s="8">
        <v>1</v>
      </c>
      <c r="H557" s="8">
        <f>INDEX(Aquifer!H:H,MATCH(B557,Aquifer!C:C,0))</f>
        <v>63.31</v>
      </c>
      <c r="I557" s="8">
        <f>INDEX(surface_water_body!E:E,MATCH(B557,surface_water_body!A:A,0))</f>
        <v>0.76789089080921769</v>
      </c>
      <c r="J557" s="8">
        <f>INDEX(Aquifer!J:J,MATCH(B557,Aquifer!C:C,0))*100</f>
        <v>75.00218257032914</v>
      </c>
      <c r="K557" s="7">
        <f>(INDEX(Tariff!D:D,MATCH(Adaptation!A557,Tariff!A:A,0)))*100</f>
        <v>167</v>
      </c>
      <c r="L557" s="1">
        <v>63.54</v>
      </c>
      <c r="M557" s="8">
        <v>3.89</v>
      </c>
      <c r="N557" s="1">
        <v>96.234012649999997</v>
      </c>
      <c r="P557">
        <f t="shared" si="211"/>
        <v>3</v>
      </c>
      <c r="Q557">
        <f t="shared" si="212"/>
        <v>3</v>
      </c>
      <c r="R557">
        <f t="shared" si="213"/>
        <v>3</v>
      </c>
      <c r="S557">
        <f t="shared" si="214"/>
        <v>4</v>
      </c>
      <c r="T557">
        <f t="shared" si="215"/>
        <v>1</v>
      </c>
      <c r="U557">
        <f t="shared" si="216"/>
        <v>2</v>
      </c>
      <c r="V557">
        <f t="shared" si="217"/>
        <v>4</v>
      </c>
      <c r="W557">
        <f t="shared" si="225"/>
        <v>1</v>
      </c>
      <c r="X557">
        <f t="shared" si="209"/>
        <v>2</v>
      </c>
      <c r="Y557">
        <f t="shared" si="218"/>
        <v>3</v>
      </c>
      <c r="Z557">
        <f t="shared" si="219"/>
        <v>1</v>
      </c>
      <c r="AA557">
        <f t="shared" si="220"/>
        <v>4</v>
      </c>
      <c r="AB557">
        <f t="shared" si="226"/>
        <v>2.5899000000000001</v>
      </c>
      <c r="AC557">
        <f t="shared" si="222"/>
        <v>3</v>
      </c>
      <c r="AD557" t="str">
        <f t="shared" si="223"/>
        <v>Highly Suitable</v>
      </c>
      <c r="AE557" s="15">
        <f t="shared" si="227"/>
        <v>0.498</v>
      </c>
      <c r="AF557" t="str">
        <f t="shared" si="210"/>
        <v>Moderate</v>
      </c>
    </row>
    <row r="558" spans="1:32" x14ac:dyDescent="0.25">
      <c r="A558" t="str">
        <f>INDEX(Aquifer!A:A,MATCH(B558,Aquifer!C:C,0))</f>
        <v>madhya pradesh</v>
      </c>
      <c r="B558" s="19" t="s">
        <v>425</v>
      </c>
      <c r="C558" s="13">
        <v>5.13</v>
      </c>
      <c r="D558" s="7">
        <f>INDEX(Aquifer!L:L,MATCH(B558,Aquifer!C:C,0))*100</f>
        <v>184.70304159959332</v>
      </c>
      <c r="E558" s="7">
        <v>34.299999999999997</v>
      </c>
      <c r="F558" s="7">
        <v>70.534183111930176</v>
      </c>
      <c r="G558" s="8">
        <v>70</v>
      </c>
      <c r="H558" s="8">
        <f>INDEX(Aquifer!H:H,MATCH(B558,Aquifer!C:C,0))</f>
        <v>36.11</v>
      </c>
      <c r="I558" s="8">
        <f>INDEX(surface_water_body!E:E,MATCH(B558,surface_water_body!A:A,0))</f>
        <v>0.10683380021110825</v>
      </c>
      <c r="J558" s="8">
        <f>INDEX(Aquifer!J:J,MATCH(B558,Aquifer!C:C,0))*100</f>
        <v>35.014758826159465</v>
      </c>
      <c r="K558" s="7">
        <f>(INDEX(Tariff!D:D,MATCH(Adaptation!A558,Tariff!A:A,0)))*100</f>
        <v>135</v>
      </c>
      <c r="L558" s="1">
        <v>65.19</v>
      </c>
      <c r="M558" s="8">
        <v>10.15</v>
      </c>
      <c r="N558" s="1">
        <v>82.05</v>
      </c>
      <c r="P558">
        <f t="shared" si="211"/>
        <v>3</v>
      </c>
      <c r="Q558">
        <f t="shared" si="212"/>
        <v>3</v>
      </c>
      <c r="R558">
        <f t="shared" si="213"/>
        <v>2</v>
      </c>
      <c r="S558">
        <f t="shared" si="214"/>
        <v>4</v>
      </c>
      <c r="T558">
        <f t="shared" si="215"/>
        <v>3</v>
      </c>
      <c r="U558">
        <f t="shared" si="216"/>
        <v>1</v>
      </c>
      <c r="V558">
        <f t="shared" si="217"/>
        <v>2</v>
      </c>
      <c r="W558">
        <f t="shared" si="225"/>
        <v>1</v>
      </c>
      <c r="X558">
        <f t="shared" si="209"/>
        <v>3</v>
      </c>
      <c r="Y558">
        <f t="shared" si="218"/>
        <v>3</v>
      </c>
      <c r="Z558">
        <f t="shared" si="219"/>
        <v>3</v>
      </c>
      <c r="AA558">
        <f t="shared" si="220"/>
        <v>4</v>
      </c>
      <c r="AB558">
        <f t="shared" si="226"/>
        <v>2.6884000000000001</v>
      </c>
      <c r="AC558">
        <f t="shared" si="222"/>
        <v>3</v>
      </c>
      <c r="AD558" t="str">
        <f t="shared" si="223"/>
        <v>Highly Suitable</v>
      </c>
      <c r="AE558" s="15">
        <f t="shared" si="227"/>
        <v>0.61499999999999999</v>
      </c>
      <c r="AF558" t="str">
        <f t="shared" si="210"/>
        <v>High</v>
      </c>
    </row>
    <row r="559" spans="1:32" x14ac:dyDescent="0.25">
      <c r="A559" t="str">
        <f>INDEX(Aquifer!A:A,MATCH(B559,Aquifer!C:C,0))</f>
        <v>rajasthan</v>
      </c>
      <c r="B559" s="19" t="s">
        <v>591</v>
      </c>
      <c r="C559" s="12">
        <v>5.2112936220212998</v>
      </c>
      <c r="D559" s="7">
        <f>INDEX(Aquifer!L:L,MATCH(B559,Aquifer!C:C,0))*100</f>
        <v>140.87259100642399</v>
      </c>
      <c r="E559" s="7">
        <v>37.200000000000003</v>
      </c>
      <c r="F559" s="7">
        <v>69.270260359369274</v>
      </c>
      <c r="G559" s="8">
        <v>53</v>
      </c>
      <c r="H559" s="8">
        <f>INDEX(Aquifer!H:H,MATCH(B559,Aquifer!C:C,0))</f>
        <v>192.11</v>
      </c>
      <c r="I559" s="8">
        <f>INDEX(surface_water_body!E:E,MATCH(B559,surface_water_body!A:A,0))</f>
        <v>13.969886622285014</v>
      </c>
      <c r="J559" s="8">
        <f>INDEX(Aquifer!J:J,MATCH(B559,Aquifer!C:C,0))*100</f>
        <v>65.602082343462726</v>
      </c>
      <c r="K559" s="7">
        <f>(INDEX(Tariff!D:D,MATCH(Adaptation!A559,Tariff!A:A,0)))*100</f>
        <v>10</v>
      </c>
      <c r="L559" s="1">
        <v>99.18</v>
      </c>
      <c r="M559" s="8">
        <v>49</v>
      </c>
      <c r="N559" s="1">
        <v>67.458243299999992</v>
      </c>
      <c r="P559">
        <f t="shared" si="211"/>
        <v>3</v>
      </c>
      <c r="Q559">
        <f t="shared" si="212"/>
        <v>2</v>
      </c>
      <c r="R559">
        <f t="shared" si="213"/>
        <v>2</v>
      </c>
      <c r="S559">
        <f t="shared" si="214"/>
        <v>4</v>
      </c>
      <c r="T559">
        <f t="shared" si="215"/>
        <v>3</v>
      </c>
      <c r="U559">
        <f t="shared" si="216"/>
        <v>4</v>
      </c>
      <c r="V559">
        <f t="shared" si="217"/>
        <v>3</v>
      </c>
      <c r="W559">
        <f t="shared" si="225"/>
        <v>4</v>
      </c>
      <c r="X559">
        <f t="shared" si="209"/>
        <v>4</v>
      </c>
      <c r="Y559">
        <f t="shared" si="218"/>
        <v>4</v>
      </c>
      <c r="Z559">
        <f t="shared" si="219"/>
        <v>4</v>
      </c>
      <c r="AA559">
        <f t="shared" si="220"/>
        <v>3</v>
      </c>
      <c r="AB559">
        <f t="shared" si="226"/>
        <v>3.3624000000000001</v>
      </c>
      <c r="AC559">
        <f t="shared" si="222"/>
        <v>3</v>
      </c>
      <c r="AD559" t="str">
        <f t="shared" si="223"/>
        <v>Highly Suitable</v>
      </c>
      <c r="AE559" s="15">
        <f t="shared" si="227"/>
        <v>0.98299999999999998</v>
      </c>
      <c r="AF559" t="str">
        <f t="shared" si="210"/>
        <v>Very High</v>
      </c>
    </row>
    <row r="560" spans="1:32" x14ac:dyDescent="0.25">
      <c r="A560" t="str">
        <f>INDEX(Aquifer!A:A,MATCH(B560,Aquifer!C:C,0))</f>
        <v>jharkhand</v>
      </c>
      <c r="B560" s="19" t="s">
        <v>392</v>
      </c>
      <c r="C560" s="13">
        <v>5.15</v>
      </c>
      <c r="D560" s="7">
        <f>INDEX(Aquifer!L:L,MATCH(B560,Aquifer!C:C,0))*100</f>
        <v>102.23998032948118</v>
      </c>
      <c r="E560" s="7">
        <v>4.9000000000000004</v>
      </c>
      <c r="F560" s="7">
        <v>38.271537622682658</v>
      </c>
      <c r="G560" s="8">
        <v>38</v>
      </c>
      <c r="H560" s="8">
        <f>INDEX(Aquifer!H:H,MATCH(B560,Aquifer!C:C,0))</f>
        <v>13.15</v>
      </c>
      <c r="I560" s="8">
        <f>INDEX(surface_water_body!E:E,MATCH(B560,surface_water_body!A:A,0))</f>
        <v>0.41931215494775192</v>
      </c>
      <c r="J560" s="8">
        <f>INDEX(Aquifer!J:J,MATCH(B560,Aquifer!C:C,0))*100</f>
        <v>21.437193293168242</v>
      </c>
      <c r="K560" s="7">
        <f>(INDEX(Tariff!D:D,MATCH(Adaptation!A560,Tariff!A:A,0)))*100</f>
        <v>60</v>
      </c>
      <c r="L560" s="1">
        <v>73.34</v>
      </c>
      <c r="M560" s="8">
        <v>5.29</v>
      </c>
      <c r="N560" s="1">
        <v>76.08</v>
      </c>
      <c r="P560">
        <f t="shared" si="211"/>
        <v>3</v>
      </c>
      <c r="Q560">
        <f t="shared" si="212"/>
        <v>1</v>
      </c>
      <c r="R560">
        <f t="shared" si="213"/>
        <v>1</v>
      </c>
      <c r="S560">
        <f t="shared" si="214"/>
        <v>2</v>
      </c>
      <c r="T560">
        <f t="shared" si="215"/>
        <v>2</v>
      </c>
      <c r="U560">
        <f t="shared" si="216"/>
        <v>1</v>
      </c>
      <c r="V560">
        <f t="shared" si="217"/>
        <v>1</v>
      </c>
      <c r="W560">
        <f t="shared" si="225"/>
        <v>1</v>
      </c>
      <c r="X560">
        <f t="shared" si="209"/>
        <v>4</v>
      </c>
      <c r="Y560">
        <f t="shared" si="218"/>
        <v>3</v>
      </c>
      <c r="Z560">
        <f t="shared" si="219"/>
        <v>2</v>
      </c>
      <c r="AA560">
        <f t="shared" si="220"/>
        <v>3</v>
      </c>
      <c r="AB560">
        <f t="shared" si="226"/>
        <v>2.0144000000000002</v>
      </c>
      <c r="AC560">
        <f t="shared" si="222"/>
        <v>2</v>
      </c>
      <c r="AD560" t="str">
        <f t="shared" si="223"/>
        <v>Moderatly Suitable</v>
      </c>
      <c r="AE560" s="15">
        <f t="shared" si="227"/>
        <v>0.20499999999999999</v>
      </c>
      <c r="AF560" t="str">
        <f t="shared" si="210"/>
        <v>Low</v>
      </c>
    </row>
    <row r="561" spans="1:32" x14ac:dyDescent="0.25">
      <c r="A561" t="str">
        <f>INDEX(Aquifer!A:A,MATCH(B561,Aquifer!C:C,0))</f>
        <v>maharashtra</v>
      </c>
      <c r="B561" s="19" t="s">
        <v>426</v>
      </c>
      <c r="C561" s="12">
        <v>5.1715170045547998</v>
      </c>
      <c r="D561" s="7">
        <f>INDEX(Aquifer!L:L,MATCH(B561,Aquifer!C:C,0))*100</f>
        <v>102.46002460024602</v>
      </c>
      <c r="E561" s="7">
        <v>12</v>
      </c>
      <c r="F561" s="7">
        <v>62.073168212522468</v>
      </c>
      <c r="G561" s="8">
        <v>99</v>
      </c>
      <c r="H561" s="8">
        <f>INDEX(Aquifer!H:H,MATCH(B561,Aquifer!C:C,0))</f>
        <v>43.33</v>
      </c>
      <c r="I561" s="8">
        <f>INDEX(surface_water_body!E:E,MATCH(B561,surface_water_body!A:A,0))</f>
        <v>0.15310897101460946</v>
      </c>
      <c r="J561" s="8">
        <f>INDEX(Aquifer!J:J,MATCH(B561,Aquifer!C:C,0))*100</f>
        <v>32.261904761904766</v>
      </c>
      <c r="K561" s="7">
        <f>(INDEX(Tariff!D:D,MATCH(Adaptation!A561,Tariff!A:A,0)))*100</f>
        <v>167</v>
      </c>
      <c r="L561" s="1">
        <v>43.07</v>
      </c>
      <c r="M561" s="8">
        <v>6.77</v>
      </c>
      <c r="N561" s="1">
        <v>87.289999999999992</v>
      </c>
      <c r="P561">
        <f t="shared" si="211"/>
        <v>3</v>
      </c>
      <c r="Q561">
        <f t="shared" si="212"/>
        <v>1</v>
      </c>
      <c r="R561">
        <f t="shared" si="213"/>
        <v>1</v>
      </c>
      <c r="S561">
        <f t="shared" si="214"/>
        <v>3</v>
      </c>
      <c r="T561">
        <f t="shared" si="215"/>
        <v>4</v>
      </c>
      <c r="U561">
        <f t="shared" si="216"/>
        <v>1</v>
      </c>
      <c r="V561">
        <f t="shared" si="217"/>
        <v>2</v>
      </c>
      <c r="W561">
        <f t="shared" si="225"/>
        <v>1</v>
      </c>
      <c r="X561">
        <f t="shared" si="209"/>
        <v>2</v>
      </c>
      <c r="Y561">
        <f t="shared" si="218"/>
        <v>2</v>
      </c>
      <c r="Z561">
        <f t="shared" si="219"/>
        <v>2</v>
      </c>
      <c r="AA561">
        <f t="shared" si="220"/>
        <v>4</v>
      </c>
      <c r="AB561">
        <f t="shared" si="226"/>
        <v>2.181</v>
      </c>
      <c r="AC561">
        <f t="shared" si="222"/>
        <v>2</v>
      </c>
      <c r="AD561" t="str">
        <f t="shared" si="223"/>
        <v>Moderatly Suitable</v>
      </c>
      <c r="AE561" s="15">
        <f t="shared" si="227"/>
        <v>0.27100000000000002</v>
      </c>
      <c r="AF561" t="str">
        <f t="shared" si="210"/>
        <v>Low</v>
      </c>
    </row>
    <row r="562" spans="1:32" x14ac:dyDescent="0.25">
      <c r="A562" t="str">
        <f>INDEX(Aquifer!A:A,MATCH(B562,Aquifer!C:C,0))</f>
        <v>madhya pradesh</v>
      </c>
      <c r="B562" s="19" t="s">
        <v>327</v>
      </c>
      <c r="C562" s="13">
        <v>5.09</v>
      </c>
      <c r="D562" s="7">
        <f>INDEX(Aquifer!L:L,MATCH(B562,Aquifer!C:C,0))*100</f>
        <v>191.98777285056187</v>
      </c>
      <c r="E562" s="7">
        <v>18.399999999999999</v>
      </c>
      <c r="F562" s="7">
        <v>67.862755369303301</v>
      </c>
      <c r="G562" s="8">
        <v>99</v>
      </c>
      <c r="H562" s="8">
        <f>INDEX(Aquifer!H:H,MATCH(B562,Aquifer!C:C,0))</f>
        <v>39.08</v>
      </c>
      <c r="I562" s="8">
        <f>INDEX(surface_water_body!E:E,MATCH(B562,surface_water_body!A:A,0))</f>
        <v>0.39261636105207726</v>
      </c>
      <c r="J562" s="8">
        <f>INDEX(Aquifer!J:J,MATCH(B562,Aquifer!C:C,0))*100</f>
        <v>28.638840841115897</v>
      </c>
      <c r="K562" s="7">
        <f>(INDEX(Tariff!D:D,MATCH(Adaptation!A562,Tariff!A:A,0)))*100</f>
        <v>60</v>
      </c>
      <c r="L562" s="1">
        <v>67.12</v>
      </c>
      <c r="M562" s="8">
        <v>9.4700000000000006</v>
      </c>
      <c r="N562" s="1">
        <v>82.39</v>
      </c>
      <c r="P562">
        <f t="shared" si="211"/>
        <v>3</v>
      </c>
      <c r="Q562">
        <f t="shared" si="212"/>
        <v>3</v>
      </c>
      <c r="R562">
        <f t="shared" si="213"/>
        <v>1</v>
      </c>
      <c r="S562">
        <f t="shared" si="214"/>
        <v>4</v>
      </c>
      <c r="T562">
        <f t="shared" si="215"/>
        <v>4</v>
      </c>
      <c r="U562">
        <f t="shared" si="216"/>
        <v>1</v>
      </c>
      <c r="V562">
        <f t="shared" si="217"/>
        <v>2</v>
      </c>
      <c r="W562">
        <f t="shared" si="225"/>
        <v>1</v>
      </c>
      <c r="X562">
        <f t="shared" si="209"/>
        <v>4</v>
      </c>
      <c r="Y562">
        <f t="shared" si="218"/>
        <v>3</v>
      </c>
      <c r="Z562">
        <f t="shared" si="219"/>
        <v>2</v>
      </c>
      <c r="AA562">
        <f t="shared" si="220"/>
        <v>4</v>
      </c>
      <c r="AB562">
        <f t="shared" si="226"/>
        <v>2.6808000000000001</v>
      </c>
      <c r="AC562">
        <f t="shared" si="222"/>
        <v>3</v>
      </c>
      <c r="AD562" t="str">
        <f t="shared" si="223"/>
        <v>Highly Suitable</v>
      </c>
      <c r="AE562" s="15">
        <f t="shared" si="227"/>
        <v>0.57599999999999996</v>
      </c>
      <c r="AF562" t="str">
        <f t="shared" si="210"/>
        <v>Moderate</v>
      </c>
    </row>
    <row r="563" spans="1:32" x14ac:dyDescent="0.25">
      <c r="A563" t="str">
        <f>INDEX(Aquifer!A:A,MATCH(B563,Aquifer!C:C,0))</f>
        <v>tripura</v>
      </c>
      <c r="B563" s="19" t="s">
        <v>628</v>
      </c>
      <c r="C563" s="13">
        <v>4.58</v>
      </c>
      <c r="D563" s="7">
        <f>INDEX(Aquifer!L:L,MATCH(B563,Aquifer!C:C,0))*100</f>
        <v>215.78441229182147</v>
      </c>
      <c r="E563" s="7">
        <v>22.5</v>
      </c>
      <c r="F563" s="7">
        <v>37.590912805426164</v>
      </c>
      <c r="G563" s="8">
        <v>100</v>
      </c>
      <c r="H563" s="8">
        <f>INDEX(Aquifer!H:H,MATCH(B563,Aquifer!C:C,0))</f>
        <v>11.73</v>
      </c>
      <c r="I563" s="8">
        <f>INDEX(surface_water_body!E:E,MATCH(B563,surface_water_body!A:A,0))</f>
        <v>0</v>
      </c>
      <c r="J563" s="8">
        <f>INDEX(Aquifer!J:J,MATCH(B563,Aquifer!C:C,0))*100</f>
        <v>44.386883973612726</v>
      </c>
      <c r="K563" s="7">
        <f>(INDEX(Tariff!D:D,MATCH(Adaptation!A563,Tariff!A:A,0)))*100</f>
        <v>135</v>
      </c>
      <c r="L563" s="1">
        <v>31.65</v>
      </c>
      <c r="M563" s="8">
        <v>4.2500421351493882</v>
      </c>
      <c r="N563" s="1">
        <v>95.918666096999999</v>
      </c>
      <c r="P563">
        <f t="shared" si="211"/>
        <v>3</v>
      </c>
      <c r="Q563">
        <f t="shared" si="212"/>
        <v>3</v>
      </c>
      <c r="R563">
        <f t="shared" si="213"/>
        <v>1</v>
      </c>
      <c r="S563">
        <f t="shared" si="214"/>
        <v>2</v>
      </c>
      <c r="T563">
        <f t="shared" si="215"/>
        <v>4</v>
      </c>
      <c r="U563">
        <f t="shared" si="216"/>
        <v>1</v>
      </c>
      <c r="V563">
        <f t="shared" si="217"/>
        <v>2</v>
      </c>
      <c r="W563">
        <f t="shared" si="225"/>
        <v>1</v>
      </c>
      <c r="X563">
        <f t="shared" si="209"/>
        <v>3</v>
      </c>
      <c r="Y563">
        <f t="shared" si="218"/>
        <v>2</v>
      </c>
      <c r="Z563">
        <f t="shared" si="219"/>
        <v>1</v>
      </c>
      <c r="AA563">
        <f t="shared" si="220"/>
        <v>4</v>
      </c>
      <c r="AB563">
        <f t="shared" si="226"/>
        <v>2.2566999999999999</v>
      </c>
      <c r="AC563">
        <f t="shared" si="222"/>
        <v>2</v>
      </c>
      <c r="AD563" t="str">
        <f t="shared" si="223"/>
        <v>Moderatly Suitable</v>
      </c>
      <c r="AE563" s="15">
        <f t="shared" si="227"/>
        <v>0.28199999999999997</v>
      </c>
      <c r="AF563" t="str">
        <f t="shared" si="210"/>
        <v>Low</v>
      </c>
    </row>
    <row r="564" spans="1:32" x14ac:dyDescent="0.25">
      <c r="A564" t="str">
        <f>INDEX(Aquifer!A:A,MATCH(B564,Aquifer!C:C,0))</f>
        <v>himachal pradesh</v>
      </c>
      <c r="B564" s="19" t="s">
        <v>492</v>
      </c>
      <c r="C564" s="12">
        <v>4.72303833446</v>
      </c>
      <c r="D564" s="7">
        <f>INDEX(Aquifer!L:L,MATCH(B564,Aquifer!C:C,0))*100</f>
        <v>189.16796671866877</v>
      </c>
      <c r="E564" s="7">
        <v>38.5</v>
      </c>
      <c r="F564" s="7">
        <v>52.766197183098583</v>
      </c>
      <c r="G564" s="8">
        <v>0</v>
      </c>
      <c r="H564" s="8">
        <f>INDEX(Aquifer!H:H,MATCH(B564,Aquifer!C:C,0))</f>
        <v>21.838567099999999</v>
      </c>
      <c r="I564" s="8">
        <f>INDEX(surface_water_body!E:E,MATCH(B564,surface_water_body!A:A,0))</f>
        <v>1.2917151035597756</v>
      </c>
      <c r="J564" s="8">
        <f>INDEX(Aquifer!J:J,MATCH(B564,Aquifer!C:C,0))*100</f>
        <v>17.111661824443068</v>
      </c>
      <c r="K564" s="7">
        <f>(INDEX(Tariff!D:D,MATCH(Adaptation!A564,Tariff!A:A,0)))*100</f>
        <v>60</v>
      </c>
      <c r="L564" s="1">
        <v>20.990000000000002</v>
      </c>
      <c r="M564" s="8">
        <v>10.712191518884959</v>
      </c>
      <c r="N564" s="1">
        <v>71.08</v>
      </c>
      <c r="P564">
        <f t="shared" si="211"/>
        <v>3</v>
      </c>
      <c r="Q564">
        <f t="shared" si="212"/>
        <v>3</v>
      </c>
      <c r="R564">
        <f t="shared" si="213"/>
        <v>2</v>
      </c>
      <c r="S564">
        <f t="shared" si="214"/>
        <v>3</v>
      </c>
      <c r="T564">
        <f t="shared" si="215"/>
        <v>1</v>
      </c>
      <c r="U564">
        <f t="shared" si="216"/>
        <v>1</v>
      </c>
      <c r="V564">
        <f t="shared" si="217"/>
        <v>1</v>
      </c>
      <c r="W564">
        <f t="shared" si="225"/>
        <v>2</v>
      </c>
      <c r="X564">
        <f t="shared" si="209"/>
        <v>4</v>
      </c>
      <c r="Y564">
        <f t="shared" si="218"/>
        <v>1</v>
      </c>
      <c r="Z564">
        <f t="shared" si="219"/>
        <v>3</v>
      </c>
      <c r="AA564">
        <f t="shared" si="220"/>
        <v>3</v>
      </c>
      <c r="AB564">
        <f t="shared" si="226"/>
        <v>2.2718999999999996</v>
      </c>
      <c r="AC564">
        <f t="shared" si="222"/>
        <v>2</v>
      </c>
      <c r="AD564" t="str">
        <f t="shared" si="223"/>
        <v>Moderatly Suitable</v>
      </c>
      <c r="AE564" s="15">
        <f t="shared" si="227"/>
        <v>0.32800000000000001</v>
      </c>
      <c r="AF564" t="str">
        <f t="shared" si="210"/>
        <v>Low</v>
      </c>
    </row>
    <row r="565" spans="1:32" x14ac:dyDescent="0.25">
      <c r="A565" t="str">
        <f>INDEX(Aquifer!A:A,MATCH(B565,Aquifer!C:C,0))</f>
        <v>rajasthan</v>
      </c>
      <c r="B565" s="19" t="s">
        <v>592</v>
      </c>
      <c r="C565" s="12">
        <v>5.5896557370132998</v>
      </c>
      <c r="D565" s="7">
        <f>INDEX(Aquifer!L:L,MATCH(B565,Aquifer!C:C,0))*100</f>
        <v>135.12989800772775</v>
      </c>
      <c r="E565" s="7">
        <v>57.9</v>
      </c>
      <c r="F565" s="7">
        <v>74.644203735588349</v>
      </c>
      <c r="G565" s="8">
        <v>45</v>
      </c>
      <c r="H565" s="8">
        <f>INDEX(Aquifer!H:H,MATCH(B565,Aquifer!C:C,0))</f>
        <v>116.95</v>
      </c>
      <c r="I565" s="8">
        <f>INDEX(surface_water_body!E:E,MATCH(B565,surface_water_body!A:A,0))</f>
        <v>1.7265590331833158</v>
      </c>
      <c r="J565" s="8">
        <f>INDEX(Aquifer!J:J,MATCH(B565,Aquifer!C:C,0))*100</f>
        <v>33.27869453824426</v>
      </c>
      <c r="K565" s="7">
        <f>(INDEX(Tariff!D:D,MATCH(Adaptation!A565,Tariff!A:A,0)))*100</f>
        <v>135</v>
      </c>
      <c r="L565" s="1">
        <v>97.92</v>
      </c>
      <c r="M565" s="8">
        <v>12.3</v>
      </c>
      <c r="N565" s="1">
        <v>64.557668000000007</v>
      </c>
      <c r="P565">
        <f t="shared" si="211"/>
        <v>4</v>
      </c>
      <c r="Q565">
        <f t="shared" si="212"/>
        <v>1</v>
      </c>
      <c r="R565">
        <f t="shared" si="213"/>
        <v>3</v>
      </c>
      <c r="S565">
        <f t="shared" si="214"/>
        <v>4</v>
      </c>
      <c r="T565">
        <f t="shared" si="215"/>
        <v>2</v>
      </c>
      <c r="U565">
        <f t="shared" si="216"/>
        <v>4</v>
      </c>
      <c r="V565">
        <f t="shared" si="217"/>
        <v>2</v>
      </c>
      <c r="W565">
        <f t="shared" si="225"/>
        <v>2</v>
      </c>
      <c r="X565">
        <f t="shared" si="209"/>
        <v>3</v>
      </c>
      <c r="Y565">
        <f t="shared" si="218"/>
        <v>4</v>
      </c>
      <c r="Z565">
        <f t="shared" si="219"/>
        <v>3</v>
      </c>
      <c r="AA565">
        <f t="shared" si="220"/>
        <v>3</v>
      </c>
      <c r="AB565">
        <f t="shared" si="226"/>
        <v>2.9383000000000008</v>
      </c>
      <c r="AC565">
        <f t="shared" si="222"/>
        <v>3</v>
      </c>
      <c r="AD565" t="str">
        <f t="shared" si="223"/>
        <v>Highly Suitable</v>
      </c>
      <c r="AE565" s="15">
        <f t="shared" si="227"/>
        <v>0.82899999999999996</v>
      </c>
      <c r="AF565" t="str">
        <f t="shared" si="210"/>
        <v>Very High</v>
      </c>
    </row>
    <row r="566" spans="1:32" x14ac:dyDescent="0.25">
      <c r="A566" t="str">
        <f>INDEX(Aquifer!A:A,MATCH(B566,Aquifer!C:C,0))</f>
        <v>haryana</v>
      </c>
      <c r="B566" s="19" t="s">
        <v>178</v>
      </c>
      <c r="C566" s="12">
        <v>4.9318739066228003</v>
      </c>
      <c r="D566" s="7">
        <f>INDEX(Aquifer!L:L,MATCH(B566,Aquifer!C:C,0))*100</f>
        <v>194.00174620175736</v>
      </c>
      <c r="E566" s="7">
        <v>97.6</v>
      </c>
      <c r="F566" s="7">
        <v>82.957759540038026</v>
      </c>
      <c r="G566" s="8">
        <v>80</v>
      </c>
      <c r="H566" s="8">
        <f>INDEX(Aquifer!H:H,MATCH(B566,Aquifer!C:C,0))</f>
        <v>148.47999999999999</v>
      </c>
      <c r="I566" s="8">
        <f>INDEX(surface_water_body!E:E,MATCH(B566,surface_water_body!A:A,0))</f>
        <v>1.0914270436975368E-2</v>
      </c>
      <c r="J566" s="8">
        <f>INDEX(Aquifer!J:J,MATCH(B566,Aquifer!C:C,0))*100</f>
        <v>92.232961980630975</v>
      </c>
      <c r="K566" s="7">
        <f>(INDEX(Tariff!D:D,MATCH(Adaptation!A566,Tariff!A:A,0)))*100</f>
        <v>10</v>
      </c>
      <c r="L566" s="1">
        <v>19.170000000000002</v>
      </c>
      <c r="M566" s="8">
        <v>13.1</v>
      </c>
      <c r="N566" s="1">
        <v>60.150000000000006</v>
      </c>
      <c r="P566">
        <f t="shared" si="211"/>
        <v>3</v>
      </c>
      <c r="Q566">
        <f t="shared" si="212"/>
        <v>3</v>
      </c>
      <c r="R566">
        <f t="shared" si="213"/>
        <v>4</v>
      </c>
      <c r="S566">
        <f t="shared" si="214"/>
        <v>4</v>
      </c>
      <c r="T566">
        <f t="shared" si="215"/>
        <v>4</v>
      </c>
      <c r="U566">
        <f t="shared" si="216"/>
        <v>4</v>
      </c>
      <c r="V566">
        <f t="shared" si="217"/>
        <v>4</v>
      </c>
      <c r="W566">
        <f t="shared" si="225"/>
        <v>1</v>
      </c>
      <c r="X566">
        <f t="shared" si="209"/>
        <v>4</v>
      </c>
      <c r="Y566">
        <f t="shared" si="218"/>
        <v>1</v>
      </c>
      <c r="Z566">
        <f t="shared" si="219"/>
        <v>3</v>
      </c>
      <c r="AA566">
        <f t="shared" si="220"/>
        <v>3</v>
      </c>
      <c r="AB566">
        <f t="shared" si="226"/>
        <v>3.1882000000000001</v>
      </c>
      <c r="AC566">
        <f t="shared" si="222"/>
        <v>3</v>
      </c>
      <c r="AD566" t="str">
        <f t="shared" si="223"/>
        <v>Highly Suitable</v>
      </c>
      <c r="AE566" s="15">
        <f t="shared" si="227"/>
        <v>0.94299999999999995</v>
      </c>
      <c r="AF566" t="str">
        <f t="shared" si="210"/>
        <v>Very High</v>
      </c>
    </row>
    <row r="567" spans="1:32" x14ac:dyDescent="0.25">
      <c r="A567" t="str">
        <f>INDEX(Aquifer!A:A,MATCH(B567,Aquifer!C:C,0))</f>
        <v>bihar</v>
      </c>
      <c r="B567" s="19" t="s">
        <v>319</v>
      </c>
      <c r="C567" s="12">
        <v>4.5969270045368003</v>
      </c>
      <c r="D567" s="7">
        <f>INDEX(Aquifer!L:L,MATCH(B567,Aquifer!C:C,0))*100</f>
        <v>180.44896407821966</v>
      </c>
      <c r="E567" s="7">
        <v>84.5</v>
      </c>
      <c r="F567" s="7">
        <v>63.118689977837974</v>
      </c>
      <c r="G567" s="8">
        <v>1</v>
      </c>
      <c r="H567" s="8">
        <f>INDEX(Aquifer!H:H,MATCH(B567,Aquifer!C:C,0))</f>
        <v>50.54</v>
      </c>
      <c r="I567" s="8">
        <f>INDEX(surface_water_body!E:E,MATCH(B567,surface_water_body!A:A,0))</f>
        <v>27.757054024692206</v>
      </c>
      <c r="J567" s="8">
        <f>INDEX(Aquifer!J:J,MATCH(B567,Aquifer!C:C,0))*100</f>
        <v>58.10014827099792</v>
      </c>
      <c r="K567" s="7">
        <f>(INDEX(Tariff!D:D,MATCH(Adaptation!A567,Tariff!A:A,0)))*100</f>
        <v>60</v>
      </c>
      <c r="L567" s="1">
        <v>90.44</v>
      </c>
      <c r="M567" s="8">
        <v>2.9</v>
      </c>
      <c r="N567" s="1">
        <v>98.850000000000009</v>
      </c>
      <c r="P567">
        <f t="shared" si="211"/>
        <v>3</v>
      </c>
      <c r="Q567">
        <f t="shared" si="212"/>
        <v>3</v>
      </c>
      <c r="R567">
        <f t="shared" si="213"/>
        <v>4</v>
      </c>
      <c r="S567">
        <f t="shared" si="214"/>
        <v>3</v>
      </c>
      <c r="T567">
        <f t="shared" si="215"/>
        <v>1</v>
      </c>
      <c r="U567">
        <f t="shared" si="216"/>
        <v>2</v>
      </c>
      <c r="V567">
        <f t="shared" si="217"/>
        <v>3</v>
      </c>
      <c r="W567">
        <f t="shared" si="225"/>
        <v>4</v>
      </c>
      <c r="X567">
        <f t="shared" si="209"/>
        <v>4</v>
      </c>
      <c r="Y567">
        <f t="shared" si="218"/>
        <v>4</v>
      </c>
      <c r="Z567">
        <f t="shared" si="219"/>
        <v>1</v>
      </c>
      <c r="AA567">
        <f t="shared" si="220"/>
        <v>4</v>
      </c>
      <c r="AB567">
        <f t="shared" si="226"/>
        <v>3.0064000000000002</v>
      </c>
      <c r="AC567">
        <f t="shared" si="222"/>
        <v>3</v>
      </c>
      <c r="AD567" t="str">
        <f t="shared" si="223"/>
        <v>Highly Suitable</v>
      </c>
      <c r="AE567" s="15">
        <f t="shared" si="227"/>
        <v>0.83699999999999997</v>
      </c>
      <c r="AF567" t="str">
        <f t="shared" si="210"/>
        <v>Very High</v>
      </c>
    </row>
    <row r="568" spans="1:32" x14ac:dyDescent="0.25">
      <c r="A568" t="str">
        <f>INDEX(Aquifer!A:A,MATCH(B568,Aquifer!C:C,0))</f>
        <v>uttar pradesh</v>
      </c>
      <c r="B568" s="19" t="s">
        <v>460</v>
      </c>
      <c r="C568" s="12">
        <v>4.7980978174375997</v>
      </c>
      <c r="D568" s="7">
        <f>INDEX(Aquifer!L:L,MATCH(B568,Aquifer!C:C,0))*100</f>
        <v>150.69358243709738</v>
      </c>
      <c r="E568" s="7">
        <v>88.1</v>
      </c>
      <c r="F568" s="7">
        <v>73.431217591437203</v>
      </c>
      <c r="G568" s="8">
        <v>3</v>
      </c>
      <c r="H568" s="8">
        <f>INDEX(Aquifer!H:H,MATCH(B568,Aquifer!C:C,0))</f>
        <v>60.04</v>
      </c>
      <c r="I568" s="8">
        <f>INDEX(surface_water_body!E:E,MATCH(B568,surface_water_body!A:A,0))</f>
        <v>0.37582910355894733</v>
      </c>
      <c r="J568" s="8">
        <f>INDEX(Aquifer!J:J,MATCH(B568,Aquifer!C:C,0))*100</f>
        <v>76.926803173424915</v>
      </c>
      <c r="K568" s="7">
        <f>(INDEX(Tariff!D:D,MATCH(Adaptation!A568,Tariff!A:A,0)))*100</f>
        <v>285</v>
      </c>
      <c r="L568" s="1">
        <v>86.02</v>
      </c>
      <c r="M568" s="8">
        <v>6.15</v>
      </c>
      <c r="N568" s="1">
        <v>94.19447538</v>
      </c>
      <c r="P568">
        <f t="shared" si="211"/>
        <v>3</v>
      </c>
      <c r="Q568">
        <f t="shared" si="212"/>
        <v>2</v>
      </c>
      <c r="R568">
        <f t="shared" si="213"/>
        <v>4</v>
      </c>
      <c r="S568">
        <f t="shared" si="214"/>
        <v>4</v>
      </c>
      <c r="T568">
        <f t="shared" si="215"/>
        <v>1</v>
      </c>
      <c r="U568">
        <f t="shared" si="216"/>
        <v>2</v>
      </c>
      <c r="V568">
        <f t="shared" si="217"/>
        <v>4</v>
      </c>
      <c r="W568">
        <f t="shared" si="225"/>
        <v>1</v>
      </c>
      <c r="X568">
        <f t="shared" si="209"/>
        <v>2</v>
      </c>
      <c r="Y568">
        <f t="shared" si="218"/>
        <v>4</v>
      </c>
      <c r="Z568">
        <f t="shared" si="219"/>
        <v>2</v>
      </c>
      <c r="AA568">
        <f t="shared" si="220"/>
        <v>4</v>
      </c>
      <c r="AB568">
        <f t="shared" si="226"/>
        <v>2.7641</v>
      </c>
      <c r="AC568">
        <f t="shared" si="222"/>
        <v>3</v>
      </c>
      <c r="AD568" t="str">
        <f t="shared" si="223"/>
        <v>Highly Suitable</v>
      </c>
      <c r="AE568" s="15">
        <f t="shared" si="227"/>
        <v>0.63900000000000001</v>
      </c>
      <c r="AF568" t="str">
        <f t="shared" si="210"/>
        <v>High</v>
      </c>
    </row>
    <row r="569" spans="1:32" x14ac:dyDescent="0.25">
      <c r="A569" t="str">
        <f>INDEX(Aquifer!A:A,MATCH(B569,Aquifer!C:C,0))</f>
        <v>tamil nadu</v>
      </c>
      <c r="B569" s="19" t="s">
        <v>593</v>
      </c>
      <c r="C569" s="12">
        <v>4.2273198627372999</v>
      </c>
      <c r="D569" s="7">
        <f>INDEX(Aquifer!L:L,MATCH(B569,Aquifer!C:C,0))*100</f>
        <v>100.64117489030178</v>
      </c>
      <c r="E569" s="7">
        <v>65.400000000000006</v>
      </c>
      <c r="F569" s="7">
        <v>57.460436292553084</v>
      </c>
      <c r="G569" s="8">
        <v>94</v>
      </c>
      <c r="H569" s="8">
        <f>INDEX(Aquifer!H:H,MATCH(B569,Aquifer!C:C,0))</f>
        <v>28.63</v>
      </c>
      <c r="I569" s="8">
        <f>INDEX(surface_water_body!E:E,MATCH(B569,surface_water_body!A:A,0))</f>
        <v>4.1029667346976861</v>
      </c>
      <c r="J569" s="8">
        <f>INDEX(Aquifer!J:J,MATCH(B569,Aquifer!C:C,0))*100</f>
        <v>26.65791358319408</v>
      </c>
      <c r="K569" s="7">
        <f>(INDEX(Tariff!D:D,MATCH(Adaptation!A569,Tariff!A:A,0)))*100</f>
        <v>0</v>
      </c>
      <c r="L569" s="1">
        <v>17.62</v>
      </c>
      <c r="M569" s="8">
        <v>10.64</v>
      </c>
      <c r="N569" s="1">
        <v>94.639039220000001</v>
      </c>
      <c r="P569">
        <f t="shared" si="211"/>
        <v>2</v>
      </c>
      <c r="Q569">
        <f t="shared" si="212"/>
        <v>1</v>
      </c>
      <c r="R569">
        <f t="shared" si="213"/>
        <v>3</v>
      </c>
      <c r="S569">
        <f t="shared" si="214"/>
        <v>3</v>
      </c>
      <c r="T569">
        <f t="shared" si="215"/>
        <v>4</v>
      </c>
      <c r="U569">
        <f t="shared" si="216"/>
        <v>1</v>
      </c>
      <c r="V569">
        <f t="shared" si="217"/>
        <v>2</v>
      </c>
      <c r="W569">
        <f t="shared" si="225"/>
        <v>3</v>
      </c>
      <c r="X569">
        <f t="shared" si="209"/>
        <v>4</v>
      </c>
      <c r="Y569">
        <f t="shared" si="218"/>
        <v>1</v>
      </c>
      <c r="Z569">
        <f t="shared" si="219"/>
        <v>3</v>
      </c>
      <c r="AA569">
        <f t="shared" si="220"/>
        <v>4</v>
      </c>
      <c r="AB569">
        <f t="shared" si="226"/>
        <v>2.6051000000000002</v>
      </c>
      <c r="AC569">
        <f t="shared" si="222"/>
        <v>3</v>
      </c>
      <c r="AD569" t="str">
        <f t="shared" si="223"/>
        <v>Highly Suitable</v>
      </c>
      <c r="AE569" s="15">
        <f t="shared" si="227"/>
        <v>0.55200000000000005</v>
      </c>
      <c r="AF569" t="str">
        <f t="shared" si="210"/>
        <v>Moderate</v>
      </c>
    </row>
    <row r="570" spans="1:32" x14ac:dyDescent="0.25">
      <c r="A570" t="str">
        <f>INDEX(Aquifer!A:A,MATCH(B570,Aquifer!C:C,0))</f>
        <v>assam</v>
      </c>
      <c r="B570" s="19" t="s">
        <v>258</v>
      </c>
      <c r="C570" s="13">
        <v>4.2300000000000004</v>
      </c>
      <c r="D570" s="7">
        <f>INDEX(Aquifer!L:L,MATCH(B570,Aquifer!C:C,0))*100</f>
        <v>104.1162613376427</v>
      </c>
      <c r="E570" s="7">
        <v>20.9</v>
      </c>
      <c r="F570" s="7">
        <v>26.320768238497916</v>
      </c>
      <c r="G570" s="8">
        <v>4</v>
      </c>
      <c r="H570" s="8">
        <f>INDEX(Aquifer!H:H,MATCH(B570,Aquifer!C:C,0))</f>
        <v>4.9800000000000004</v>
      </c>
      <c r="I570" s="8">
        <f>INDEX(surface_water_body!E:E,MATCH(B570,surface_water_body!A:A,0))</f>
        <v>0.21238863176968872</v>
      </c>
      <c r="J570" s="8">
        <f>INDEX(Aquifer!J:J,MATCH(B570,Aquifer!C:C,0))*100</f>
        <v>54.958876692622823</v>
      </c>
      <c r="K570" s="7">
        <f>(INDEX(Tariff!D:D,MATCH(Adaptation!A570,Tariff!A:A,0)))*100</f>
        <v>285</v>
      </c>
      <c r="L570" s="1">
        <v>9.25</v>
      </c>
      <c r="M570" s="8">
        <v>3.8</v>
      </c>
      <c r="N570" s="1">
        <v>81.48</v>
      </c>
      <c r="P570">
        <f t="shared" si="211"/>
        <v>2</v>
      </c>
      <c r="Q570">
        <f t="shared" si="212"/>
        <v>1</v>
      </c>
      <c r="R570">
        <f t="shared" si="213"/>
        <v>1</v>
      </c>
      <c r="S570">
        <f t="shared" si="214"/>
        <v>1</v>
      </c>
      <c r="T570">
        <f t="shared" si="215"/>
        <v>1</v>
      </c>
      <c r="U570">
        <f t="shared" si="216"/>
        <v>1</v>
      </c>
      <c r="V570">
        <f t="shared" si="217"/>
        <v>3</v>
      </c>
      <c r="W570">
        <f t="shared" si="225"/>
        <v>1</v>
      </c>
      <c r="X570">
        <f t="shared" si="209"/>
        <v>2</v>
      </c>
      <c r="Y570">
        <f t="shared" si="218"/>
        <v>1</v>
      </c>
      <c r="Z570">
        <f t="shared" si="219"/>
        <v>1</v>
      </c>
      <c r="AA570">
        <f t="shared" si="220"/>
        <v>4</v>
      </c>
      <c r="AB570">
        <f t="shared" si="226"/>
        <v>1.5902999999999998</v>
      </c>
      <c r="AC570">
        <f t="shared" si="222"/>
        <v>2</v>
      </c>
      <c r="AD570" t="str">
        <f t="shared" si="223"/>
        <v>Moderatly Suitable</v>
      </c>
      <c r="AE570" s="15">
        <f t="shared" si="227"/>
        <v>0.03</v>
      </c>
      <c r="AF570" t="str">
        <f t="shared" si="210"/>
        <v>Very Low</v>
      </c>
    </row>
    <row r="571" spans="1:32" x14ac:dyDescent="0.25">
      <c r="A571" t="str">
        <f>INDEX(Aquifer!A:A,MATCH(B571,Aquifer!C:C,0))</f>
        <v>bihar</v>
      </c>
      <c r="B571" s="19" t="s">
        <v>288</v>
      </c>
      <c r="C571" s="12">
        <v>4.7293953731005001</v>
      </c>
      <c r="D571" s="7">
        <f>INDEX(Aquifer!L:L,MATCH(B571,Aquifer!C:C,0))*100</f>
        <v>134.71779508687837</v>
      </c>
      <c r="E571" s="7">
        <v>49.9</v>
      </c>
      <c r="F571" s="7">
        <v>68.064362336114414</v>
      </c>
      <c r="G571" s="8">
        <v>22</v>
      </c>
      <c r="H571" s="8">
        <f>INDEX(Aquifer!H:H,MATCH(B571,Aquifer!C:C,0))</f>
        <v>54.26</v>
      </c>
      <c r="I571" s="8">
        <f>INDEX(surface_water_body!E:E,MATCH(B571,surface_water_body!A:A,0))</f>
        <v>0.46225781929398929</v>
      </c>
      <c r="J571" s="8">
        <f>INDEX(Aquifer!J:J,MATCH(B571,Aquifer!C:C,0))*100</f>
        <v>74.372799786105787</v>
      </c>
      <c r="K571" s="7">
        <f>(INDEX(Tariff!D:D,MATCH(Adaptation!A571,Tariff!A:A,0)))*100</f>
        <v>10</v>
      </c>
      <c r="L571" s="1">
        <v>90.039999999999992</v>
      </c>
      <c r="M571" s="8">
        <v>5.2</v>
      </c>
      <c r="N571" s="1">
        <v>98.47</v>
      </c>
      <c r="P571">
        <f t="shared" si="211"/>
        <v>3</v>
      </c>
      <c r="Q571">
        <f t="shared" si="212"/>
        <v>1</v>
      </c>
      <c r="R571">
        <f t="shared" si="213"/>
        <v>2</v>
      </c>
      <c r="S571">
        <f t="shared" si="214"/>
        <v>4</v>
      </c>
      <c r="T571">
        <f t="shared" si="215"/>
        <v>1</v>
      </c>
      <c r="U571">
        <f t="shared" si="216"/>
        <v>2</v>
      </c>
      <c r="V571">
        <f t="shared" si="217"/>
        <v>3</v>
      </c>
      <c r="W571">
        <f t="shared" si="225"/>
        <v>1</v>
      </c>
      <c r="X571">
        <f t="shared" si="209"/>
        <v>4</v>
      </c>
      <c r="Y571">
        <f t="shared" si="218"/>
        <v>4</v>
      </c>
      <c r="Z571">
        <f t="shared" si="219"/>
        <v>2</v>
      </c>
      <c r="AA571">
        <f t="shared" si="220"/>
        <v>4</v>
      </c>
      <c r="AB571">
        <f t="shared" si="226"/>
        <v>2.5975000000000001</v>
      </c>
      <c r="AC571">
        <f t="shared" si="222"/>
        <v>3</v>
      </c>
      <c r="AD571" t="str">
        <f t="shared" si="223"/>
        <v>Highly Suitable</v>
      </c>
      <c r="AE571" s="15">
        <f t="shared" si="227"/>
        <v>0.51900000000000002</v>
      </c>
      <c r="AF571" t="str">
        <f t="shared" si="210"/>
        <v>Moderate</v>
      </c>
    </row>
    <row r="572" spans="1:32" x14ac:dyDescent="0.25">
      <c r="A572" t="str">
        <f>INDEX(Aquifer!A:A,MATCH(B572,Aquifer!C:C,0))</f>
        <v>himachal pradesh</v>
      </c>
      <c r="B572" s="19" t="s">
        <v>663</v>
      </c>
      <c r="C572" s="12">
        <v>4.7739169199956004</v>
      </c>
      <c r="D572" s="7">
        <f>INDEX(Aquifer!L:L,MATCH(B572,Aquifer!C:C,0))*100</f>
        <v>186.08373991517587</v>
      </c>
      <c r="E572" s="7">
        <v>24.7</v>
      </c>
      <c r="F572" s="7">
        <v>46.07238954951827</v>
      </c>
      <c r="G572" s="8">
        <v>100</v>
      </c>
      <c r="H572" s="8">
        <f>INDEX(Aquifer!H:H,MATCH(B572,Aquifer!C:C,0))</f>
        <v>57.094226689999999</v>
      </c>
      <c r="I572" s="8">
        <f>INDEX(surface_water_body!E:E,MATCH(B572,surface_water_body!A:A,0))</f>
        <v>0.54844403042610268</v>
      </c>
      <c r="J572" s="8">
        <f>INDEX(Aquifer!J:J,MATCH(B572,Aquifer!C:C,0))*100</f>
        <v>17.250503339091019</v>
      </c>
      <c r="K572" s="7">
        <f>(INDEX(Tariff!D:D,MATCH(Adaptation!A572,Tariff!A:A,0)))*100</f>
        <v>0</v>
      </c>
      <c r="L572" s="1">
        <v>57.999999999999993</v>
      </c>
      <c r="M572" s="8">
        <v>13.9</v>
      </c>
      <c r="N572" s="1">
        <v>76.17</v>
      </c>
      <c r="P572">
        <f t="shared" si="211"/>
        <v>3</v>
      </c>
      <c r="Q572">
        <f t="shared" si="212"/>
        <v>3</v>
      </c>
      <c r="R572">
        <f t="shared" si="213"/>
        <v>1</v>
      </c>
      <c r="S572">
        <f t="shared" si="214"/>
        <v>2</v>
      </c>
      <c r="T572">
        <f t="shared" si="215"/>
        <v>4</v>
      </c>
      <c r="U572">
        <f t="shared" si="216"/>
        <v>2</v>
      </c>
      <c r="V572">
        <f t="shared" si="217"/>
        <v>1</v>
      </c>
      <c r="W572">
        <f t="shared" si="225"/>
        <v>1</v>
      </c>
      <c r="X572">
        <f t="shared" si="209"/>
        <v>4</v>
      </c>
      <c r="Y572">
        <f t="shared" si="218"/>
        <v>3</v>
      </c>
      <c r="Z572">
        <f t="shared" si="219"/>
        <v>3</v>
      </c>
      <c r="AA572">
        <f t="shared" si="220"/>
        <v>3</v>
      </c>
      <c r="AB572">
        <f t="shared" si="226"/>
        <v>2.5217999999999998</v>
      </c>
      <c r="AC572">
        <f t="shared" si="222"/>
        <v>3</v>
      </c>
      <c r="AD572" t="str">
        <f t="shared" si="223"/>
        <v>Highly Suitable</v>
      </c>
      <c r="AE572" s="15">
        <f t="shared" si="227"/>
        <v>0.48699999999999999</v>
      </c>
      <c r="AF572" t="str">
        <f t="shared" si="210"/>
        <v>Moderate</v>
      </c>
    </row>
    <row r="573" spans="1:32" x14ac:dyDescent="0.25">
      <c r="A573" t="str">
        <f>INDEX(Aquifer!A:A,MATCH(B573,Aquifer!C:C,0))</f>
        <v>maharashtra</v>
      </c>
      <c r="B573" s="19" t="s">
        <v>77</v>
      </c>
      <c r="C573" s="12">
        <v>5.3311585852933998</v>
      </c>
      <c r="D573" s="7">
        <f>INDEX(Aquifer!L:L,MATCH(B573,Aquifer!C:C,0))*100</f>
        <v>104.18281172379534</v>
      </c>
      <c r="E573" s="7">
        <v>26.5</v>
      </c>
      <c r="F573" s="7">
        <v>78.236151393157598</v>
      </c>
      <c r="G573" s="8">
        <v>100</v>
      </c>
      <c r="H573" s="8">
        <f>INDEX(Aquifer!H:H,MATCH(B573,Aquifer!C:C,0))</f>
        <v>77.540000000000006</v>
      </c>
      <c r="I573" s="8">
        <f>INDEX(surface_water_body!E:E,MATCH(B573,surface_water_body!A:A,0))</f>
        <v>0.83878907668611946</v>
      </c>
      <c r="J573" s="8">
        <f>INDEX(Aquifer!J:J,MATCH(B573,Aquifer!C:C,0))*100</f>
        <v>67.650221804005923</v>
      </c>
      <c r="K573" s="7">
        <f>(INDEX(Tariff!D:D,MATCH(Adaptation!A573,Tariff!A:A,0)))*100</f>
        <v>0</v>
      </c>
      <c r="L573" s="1">
        <v>76.570000000000007</v>
      </c>
      <c r="M573" s="8">
        <v>7.17</v>
      </c>
      <c r="N573" s="1">
        <v>71.010000000000005</v>
      </c>
      <c r="P573">
        <f t="shared" si="211"/>
        <v>4</v>
      </c>
      <c r="Q573">
        <f t="shared" si="212"/>
        <v>1</v>
      </c>
      <c r="R573">
        <f t="shared" si="213"/>
        <v>2</v>
      </c>
      <c r="S573">
        <f t="shared" si="214"/>
        <v>4</v>
      </c>
      <c r="T573">
        <f t="shared" si="215"/>
        <v>4</v>
      </c>
      <c r="U573">
        <f t="shared" si="216"/>
        <v>3</v>
      </c>
      <c r="V573">
        <f t="shared" si="217"/>
        <v>3</v>
      </c>
      <c r="W573">
        <f t="shared" si="225"/>
        <v>1</v>
      </c>
      <c r="X573">
        <f t="shared" si="209"/>
        <v>4</v>
      </c>
      <c r="Y573">
        <f t="shared" si="218"/>
        <v>4</v>
      </c>
      <c r="Z573">
        <f t="shared" si="219"/>
        <v>2</v>
      </c>
      <c r="AA573">
        <f t="shared" si="220"/>
        <v>3</v>
      </c>
      <c r="AB573">
        <f t="shared" si="226"/>
        <v>2.9306999999999999</v>
      </c>
      <c r="AC573">
        <f t="shared" si="222"/>
        <v>3</v>
      </c>
      <c r="AD573" t="str">
        <f t="shared" si="223"/>
        <v>Highly Suitable</v>
      </c>
      <c r="AE573" s="15">
        <f t="shared" si="227"/>
        <v>0.76800000000000002</v>
      </c>
      <c r="AF573" t="str">
        <f t="shared" si="210"/>
        <v>High</v>
      </c>
    </row>
    <row r="574" spans="1:32" x14ac:dyDescent="0.25">
      <c r="A574" t="str">
        <f>INDEX(Aquifer!A:A,MATCH(B574,Aquifer!C:C,0))</f>
        <v>uttar pradesh</v>
      </c>
      <c r="B574" s="19" t="s">
        <v>358</v>
      </c>
      <c r="C574" s="12">
        <v>5.1001787295565002</v>
      </c>
      <c r="D574" s="7">
        <f>INDEX(Aquifer!L:L,MATCH(B574,Aquifer!C:C,0))*100</f>
        <v>157.37879739298012</v>
      </c>
      <c r="E574" s="7">
        <v>36.700000000000003</v>
      </c>
      <c r="F574" s="7">
        <v>71.99405269700442</v>
      </c>
      <c r="G574" s="8">
        <v>9</v>
      </c>
      <c r="H574" s="8">
        <f>INDEX(Aquifer!H:H,MATCH(B574,Aquifer!C:C,0))</f>
        <v>50.9</v>
      </c>
      <c r="I574" s="8">
        <f>INDEX(surface_water_body!E:E,MATCH(B574,surface_water_body!A:A,0))</f>
        <v>0.16390086178731825</v>
      </c>
      <c r="J574" s="8">
        <f>INDEX(Aquifer!J:J,MATCH(B574,Aquifer!C:C,0))*100</f>
        <v>27.128132154411194</v>
      </c>
      <c r="K574" s="7">
        <f>(INDEX(Tariff!D:D,MATCH(Adaptation!A574,Tariff!A:A,0)))*100</f>
        <v>60</v>
      </c>
      <c r="L574" s="1">
        <v>28.83</v>
      </c>
      <c r="M574" s="8">
        <v>7.45</v>
      </c>
      <c r="N574" s="1">
        <v>84.151112370000007</v>
      </c>
      <c r="P574">
        <f t="shared" si="211"/>
        <v>3</v>
      </c>
      <c r="Q574">
        <f t="shared" si="212"/>
        <v>2</v>
      </c>
      <c r="R574">
        <f t="shared" si="213"/>
        <v>2</v>
      </c>
      <c r="S574">
        <f t="shared" si="214"/>
        <v>4</v>
      </c>
      <c r="T574">
        <f t="shared" si="215"/>
        <v>1</v>
      </c>
      <c r="U574">
        <f t="shared" si="216"/>
        <v>2</v>
      </c>
      <c r="V574">
        <f t="shared" si="217"/>
        <v>2</v>
      </c>
      <c r="W574">
        <f t="shared" si="225"/>
        <v>1</v>
      </c>
      <c r="X574">
        <f t="shared" si="209"/>
        <v>4</v>
      </c>
      <c r="Y574">
        <f t="shared" si="218"/>
        <v>2</v>
      </c>
      <c r="Z574">
        <f t="shared" si="219"/>
        <v>2</v>
      </c>
      <c r="AA574">
        <f t="shared" si="220"/>
        <v>4</v>
      </c>
      <c r="AB574">
        <f t="shared" si="226"/>
        <v>2.4309000000000003</v>
      </c>
      <c r="AC574">
        <f t="shared" si="222"/>
        <v>2</v>
      </c>
      <c r="AD574" t="str">
        <f t="shared" si="223"/>
        <v>Moderatly Suitable</v>
      </c>
      <c r="AE574" s="15">
        <f t="shared" si="227"/>
        <v>0.38600000000000001</v>
      </c>
      <c r="AF574" t="str">
        <f t="shared" si="210"/>
        <v>Low</v>
      </c>
    </row>
    <row r="575" spans="1:32" x14ac:dyDescent="0.25">
      <c r="A575" t="str">
        <f>INDEX(Aquifer!A:A,MATCH(B575,Aquifer!C:C,0))</f>
        <v>haryana</v>
      </c>
      <c r="B575" s="19" t="s">
        <v>201</v>
      </c>
      <c r="C575" s="12">
        <v>4.8126901032095999</v>
      </c>
      <c r="D575" s="7">
        <f>INDEX(Aquifer!L:L,MATCH(B575,Aquifer!C:C,0))*100</f>
        <v>215.07556790625122</v>
      </c>
      <c r="E575" s="7">
        <v>100</v>
      </c>
      <c r="F575" s="7">
        <v>79.681372549019613</v>
      </c>
      <c r="G575" s="8">
        <v>84</v>
      </c>
      <c r="H575" s="8">
        <f>INDEX(Aquifer!H:H,MATCH(B575,Aquifer!C:C,0))</f>
        <v>100.49</v>
      </c>
      <c r="I575" s="8">
        <f>INDEX(surface_water_body!E:E,MATCH(B575,surface_water_body!A:A,0))</f>
        <v>0</v>
      </c>
      <c r="J575" s="8">
        <f>INDEX(Aquifer!J:J,MATCH(B575,Aquifer!C:C,0))*100</f>
        <v>71.605633538419667</v>
      </c>
      <c r="K575" s="7">
        <f>(INDEX(Tariff!D:D,MATCH(Adaptation!A575,Tariff!A:A,0)))*100</f>
        <v>0</v>
      </c>
      <c r="L575" s="1">
        <v>50.21</v>
      </c>
      <c r="M575" s="8">
        <v>11.19</v>
      </c>
      <c r="N575" s="1">
        <v>68.709999999999994</v>
      </c>
      <c r="P575">
        <f t="shared" si="211"/>
        <v>3</v>
      </c>
      <c r="Q575">
        <f t="shared" si="212"/>
        <v>3</v>
      </c>
      <c r="R575">
        <f t="shared" si="213"/>
        <v>4</v>
      </c>
      <c r="S575">
        <f t="shared" si="214"/>
        <v>4</v>
      </c>
      <c r="T575">
        <f t="shared" si="215"/>
        <v>4</v>
      </c>
      <c r="U575">
        <f t="shared" si="216"/>
        <v>4</v>
      </c>
      <c r="V575">
        <f t="shared" si="217"/>
        <v>3</v>
      </c>
      <c r="W575">
        <f t="shared" si="225"/>
        <v>1</v>
      </c>
      <c r="X575">
        <f t="shared" si="209"/>
        <v>4</v>
      </c>
      <c r="Y575">
        <f t="shared" si="218"/>
        <v>3</v>
      </c>
      <c r="Z575">
        <f t="shared" si="219"/>
        <v>3</v>
      </c>
      <c r="AA575">
        <f t="shared" si="220"/>
        <v>3</v>
      </c>
      <c r="AB575">
        <f t="shared" si="226"/>
        <v>3.2714999999999996</v>
      </c>
      <c r="AC575">
        <f t="shared" si="222"/>
        <v>3</v>
      </c>
      <c r="AD575" t="str">
        <f t="shared" si="223"/>
        <v>Highly Suitable</v>
      </c>
      <c r="AE575" s="15">
        <f t="shared" si="227"/>
        <v>0.96599999999999997</v>
      </c>
      <c r="AF575" t="str">
        <f t="shared" si="210"/>
        <v>Very High</v>
      </c>
    </row>
    <row r="576" spans="1:32" x14ac:dyDescent="0.25">
      <c r="A576" t="str">
        <f>INDEX(Aquifer!A:A,MATCH(B576,Aquifer!C:C,0))</f>
        <v>assam</v>
      </c>
      <c r="B576" s="19" t="s">
        <v>393</v>
      </c>
      <c r="C576" s="12">
        <v>4.2079223442189004</v>
      </c>
      <c r="D576" s="7">
        <f>INDEX(Aquifer!L:L,MATCH(B576,Aquifer!C:C,0))*100</f>
        <v>185.64581682472328</v>
      </c>
      <c r="E576" s="7">
        <v>8.1999999999999993</v>
      </c>
      <c r="F576" s="7">
        <v>33.403823380138718</v>
      </c>
      <c r="G576" s="8">
        <v>0</v>
      </c>
      <c r="H576" s="8">
        <f>INDEX(Aquifer!H:H,MATCH(B576,Aquifer!C:C,0))</f>
        <v>10.28</v>
      </c>
      <c r="I576" s="8">
        <f>INDEX(surface_water_body!E:E,MATCH(B576,surface_water_body!A:A,0))</f>
        <v>0.308572506229147</v>
      </c>
      <c r="J576" s="8">
        <f>INDEX(Aquifer!J:J,MATCH(B576,Aquifer!C:C,0))*100</f>
        <v>22.951598709298914</v>
      </c>
      <c r="K576" s="7">
        <f>(INDEX(Tariff!D:D,MATCH(Adaptation!A576,Tariff!A:A,0)))*100</f>
        <v>10</v>
      </c>
      <c r="L576" s="1">
        <v>56.52</v>
      </c>
      <c r="M576" s="8">
        <v>3.3</v>
      </c>
      <c r="N576" s="1">
        <v>86.37</v>
      </c>
      <c r="P576">
        <f t="shared" si="211"/>
        <v>2</v>
      </c>
      <c r="Q576">
        <f t="shared" si="212"/>
        <v>3</v>
      </c>
      <c r="R576">
        <f t="shared" si="213"/>
        <v>1</v>
      </c>
      <c r="S576">
        <f t="shared" si="214"/>
        <v>2</v>
      </c>
      <c r="T576">
        <f t="shared" si="215"/>
        <v>1</v>
      </c>
      <c r="U576">
        <f t="shared" si="216"/>
        <v>1</v>
      </c>
      <c r="V576">
        <f t="shared" si="217"/>
        <v>1</v>
      </c>
      <c r="W576">
        <f t="shared" si="225"/>
        <v>1</v>
      </c>
      <c r="X576">
        <f t="shared" si="209"/>
        <v>4</v>
      </c>
      <c r="Y576">
        <f t="shared" si="218"/>
        <v>3</v>
      </c>
      <c r="Z576">
        <f t="shared" si="219"/>
        <v>1</v>
      </c>
      <c r="AA576">
        <f t="shared" si="220"/>
        <v>4</v>
      </c>
      <c r="AB576">
        <f t="shared" si="226"/>
        <v>2.0068000000000001</v>
      </c>
      <c r="AC576">
        <f t="shared" si="222"/>
        <v>2</v>
      </c>
      <c r="AD576" t="str">
        <f t="shared" si="223"/>
        <v>Moderatly Suitable</v>
      </c>
      <c r="AE576" s="15">
        <f t="shared" si="227"/>
        <v>0.187</v>
      </c>
      <c r="AF576" t="str">
        <f t="shared" si="210"/>
        <v>Very Low</v>
      </c>
    </row>
    <row r="577" spans="1:32" x14ac:dyDescent="0.25">
      <c r="A577" t="str">
        <f>INDEX(Aquifer!A:A,MATCH(B577,Aquifer!C:C,0))</f>
        <v>west bengal</v>
      </c>
      <c r="B577" s="19" t="s">
        <v>289</v>
      </c>
      <c r="C577" s="12">
        <v>4.7136385467046997</v>
      </c>
      <c r="D577" s="7">
        <f>INDEX(Aquifer!L:L,MATCH(B577,Aquifer!C:C,0))*100</f>
        <v>173.94594956632397</v>
      </c>
      <c r="E577" s="7">
        <v>0</v>
      </c>
      <c r="F577" s="7">
        <v>42.313350496506061</v>
      </c>
      <c r="G577" s="8">
        <v>52</v>
      </c>
      <c r="H577" s="8">
        <f>INDEX(Aquifer!H:H,MATCH(B577,Aquifer!C:C,0))</f>
        <v>0</v>
      </c>
      <c r="I577" s="8">
        <f>INDEX(surface_water_body!E:E,MATCH(B577,surface_water_body!A:A,0))</f>
        <v>10.6600092754149</v>
      </c>
      <c r="J577" s="8">
        <f>INDEX(Aquifer!J:J,MATCH(B577,Aquifer!C:C,0))*100</f>
        <v>37.770446184819384</v>
      </c>
      <c r="K577" s="7">
        <f>(INDEX(Tariff!D:D,MATCH(Adaptation!A577,Tariff!A:A,0)))*100</f>
        <v>285</v>
      </c>
      <c r="L577" s="1">
        <v>21.25</v>
      </c>
      <c r="M577" s="8">
        <v>7.1</v>
      </c>
      <c r="N577" s="1">
        <v>98.735553050000007</v>
      </c>
      <c r="P577">
        <f t="shared" si="211"/>
        <v>3</v>
      </c>
      <c r="Q577">
        <f t="shared" si="212"/>
        <v>2</v>
      </c>
      <c r="R577">
        <f t="shared" si="213"/>
        <v>1</v>
      </c>
      <c r="S577">
        <f t="shared" si="214"/>
        <v>2</v>
      </c>
      <c r="T577">
        <f t="shared" si="215"/>
        <v>3</v>
      </c>
      <c r="U577">
        <f t="shared" si="216"/>
        <v>1</v>
      </c>
      <c r="V577">
        <f t="shared" si="217"/>
        <v>2</v>
      </c>
      <c r="W577">
        <f t="shared" si="225"/>
        <v>4</v>
      </c>
      <c r="X577">
        <f t="shared" si="209"/>
        <v>2</v>
      </c>
      <c r="Y577">
        <f t="shared" si="218"/>
        <v>1</v>
      </c>
      <c r="Z577">
        <f t="shared" si="219"/>
        <v>2</v>
      </c>
      <c r="AA577">
        <f t="shared" si="220"/>
        <v>4</v>
      </c>
      <c r="AB577">
        <f t="shared" si="226"/>
        <v>2.2643</v>
      </c>
      <c r="AC577">
        <f t="shared" si="222"/>
        <v>2</v>
      </c>
      <c r="AD577" t="str">
        <f t="shared" si="223"/>
        <v>Moderatly Suitable</v>
      </c>
      <c r="AE577" s="15">
        <f t="shared" si="227"/>
        <v>0.312</v>
      </c>
      <c r="AF577" t="str">
        <f t="shared" si="210"/>
        <v>Low</v>
      </c>
    </row>
    <row r="578" spans="1:32" x14ac:dyDescent="0.25">
      <c r="A578" t="str">
        <f>INDEX(Aquifer!A:A,MATCH(B578,Aquifer!C:C,0))</f>
        <v>andaman and nicobar</v>
      </c>
      <c r="B578" s="19" t="s">
        <v>369</v>
      </c>
      <c r="C578" s="13">
        <v>4.9000000000000004</v>
      </c>
      <c r="D578" s="7">
        <f>INDEX(Aquifer!L:L,MATCH(B578,Aquifer!C:C,0))*100</f>
        <v>103.56366797044763</v>
      </c>
      <c r="E578" s="7">
        <v>0</v>
      </c>
      <c r="F578" s="7">
        <v>80.298133970610834</v>
      </c>
      <c r="G578" s="8">
        <v>95</v>
      </c>
      <c r="H578" s="8">
        <f>INDEX(Aquifer!H:H,MATCH(B578,Aquifer!C:C,0))</f>
        <v>3.48</v>
      </c>
      <c r="I578" s="8">
        <f>INDEX(surface_water_body!E:E,MATCH(B578,surface_water_body!A:A,0))</f>
        <v>2.5582232764981668E-2</v>
      </c>
      <c r="J578" s="8">
        <f>INDEX(Aquifer!J:J,MATCH(B578,Aquifer!C:C,0))*100</f>
        <v>2.4528214731141915</v>
      </c>
      <c r="K578" s="7">
        <f>(INDEX(Tariff!D:D,MATCH(Adaptation!A578,Tariff!A:A,0)))*100</f>
        <v>0</v>
      </c>
      <c r="L578" s="1">
        <v>0.57000000000000006</v>
      </c>
      <c r="M578" s="8">
        <v>0.6627635059499426</v>
      </c>
      <c r="N578" s="1">
        <v>74.81</v>
      </c>
      <c r="P578">
        <f t="shared" si="211"/>
        <v>3</v>
      </c>
      <c r="Q578">
        <f t="shared" si="212"/>
        <v>1</v>
      </c>
      <c r="R578">
        <f t="shared" si="213"/>
        <v>1</v>
      </c>
      <c r="S578">
        <f t="shared" si="214"/>
        <v>4</v>
      </c>
      <c r="T578">
        <f t="shared" si="215"/>
        <v>4</v>
      </c>
      <c r="U578">
        <f t="shared" si="216"/>
        <v>1</v>
      </c>
      <c r="V578">
        <f t="shared" si="217"/>
        <v>1</v>
      </c>
      <c r="W578">
        <f t="shared" si="225"/>
        <v>1</v>
      </c>
      <c r="X578">
        <f t="shared" si="209"/>
        <v>4</v>
      </c>
      <c r="Y578">
        <f t="shared" si="218"/>
        <v>1</v>
      </c>
      <c r="Z578">
        <f t="shared" si="219"/>
        <v>1</v>
      </c>
      <c r="AA578">
        <f t="shared" si="220"/>
        <v>3</v>
      </c>
      <c r="AB578">
        <f t="shared" si="226"/>
        <v>2.0900999999999996</v>
      </c>
      <c r="AC578">
        <f t="shared" si="222"/>
        <v>2</v>
      </c>
      <c r="AD578" t="str">
        <f t="shared" si="223"/>
        <v>Moderatly Suitable</v>
      </c>
      <c r="AE578" s="15">
        <f t="shared" si="227"/>
        <v>0.22</v>
      </c>
      <c r="AF578" t="str">
        <f t="shared" si="210"/>
        <v>Low</v>
      </c>
    </row>
    <row r="579" spans="1:32" x14ac:dyDescent="0.25">
      <c r="A579" t="str">
        <f>INDEX(Aquifer!A:A,MATCH(B579,Aquifer!C:C,0))</f>
        <v>meghalaya</v>
      </c>
      <c r="B579" s="19" t="s">
        <v>109</v>
      </c>
      <c r="C579" s="13">
        <v>4.3600000000000003</v>
      </c>
      <c r="D579" s="7">
        <f>INDEX(Aquifer!L:L,MATCH(B579,Aquifer!C:C,0))*100</f>
        <v>127.65085264538698</v>
      </c>
      <c r="E579" s="7">
        <v>39.700000000000003</v>
      </c>
      <c r="F579" s="7">
        <v>29.418773612321996</v>
      </c>
      <c r="G579" s="8">
        <v>0</v>
      </c>
      <c r="H579" s="8">
        <f>INDEX(Aquifer!H:H,MATCH(B579,Aquifer!C:C,0))</f>
        <v>1.17</v>
      </c>
      <c r="I579" s="8">
        <f>INDEX(surface_water_body!E:E,MATCH(B579,surface_water_body!A:A,0))</f>
        <v>0.70115950520839632</v>
      </c>
      <c r="J579" s="8">
        <f>INDEX(Aquifer!J:J,MATCH(B579,Aquifer!C:C,0))*100</f>
        <v>10.107728854759406</v>
      </c>
      <c r="K579" s="7">
        <f>(INDEX(Tariff!D:D,MATCH(Adaptation!A579,Tariff!A:A,0)))*100</f>
        <v>150</v>
      </c>
      <c r="L579" s="1">
        <v>54.66</v>
      </c>
      <c r="M579" s="8">
        <v>4.8</v>
      </c>
      <c r="N579" s="1">
        <v>73.77000000000001</v>
      </c>
      <c r="P579">
        <f t="shared" si="211"/>
        <v>2</v>
      </c>
      <c r="Q579">
        <f t="shared" si="212"/>
        <v>1</v>
      </c>
      <c r="R579">
        <f t="shared" si="213"/>
        <v>2</v>
      </c>
      <c r="S579">
        <f t="shared" si="214"/>
        <v>2</v>
      </c>
      <c r="T579">
        <f t="shared" si="215"/>
        <v>1</v>
      </c>
      <c r="U579">
        <f t="shared" si="216"/>
        <v>1</v>
      </c>
      <c r="V579">
        <f t="shared" si="217"/>
        <v>1</v>
      </c>
      <c r="W579">
        <f t="shared" si="225"/>
        <v>1</v>
      </c>
      <c r="X579">
        <f t="shared" ref="X579:X642" si="228">IF(K579&lt;70,4,IF(K579&lt;150,3,IF(K579&lt;300,2,1)))</f>
        <v>2</v>
      </c>
      <c r="Y579">
        <f t="shared" si="218"/>
        <v>3</v>
      </c>
      <c r="Z579">
        <f t="shared" si="219"/>
        <v>1</v>
      </c>
      <c r="AA579">
        <f t="shared" si="220"/>
        <v>3</v>
      </c>
      <c r="AB579">
        <f t="shared" si="226"/>
        <v>1.6736000000000002</v>
      </c>
      <c r="AC579">
        <f t="shared" si="222"/>
        <v>2</v>
      </c>
      <c r="AD579" t="str">
        <f t="shared" si="223"/>
        <v>Moderatly Suitable</v>
      </c>
      <c r="AE579" s="15">
        <f t="shared" si="227"/>
        <v>5.6000000000000001E-2</v>
      </c>
      <c r="AF579" t="str">
        <f t="shared" ref="AF579:AF642" si="229">IF(AE579&gt;0.8, "Very High", IF(AND(AE579&lt;=0.8,AE579&gt;0.6), "High", IF(AND(AE579&lt;=0.6, AE579&gt;0.4),"Moderate",IF(AND(AE579&lt;=0.4, AE579&gt;0.2),"Low", "Very Low"))))</f>
        <v>Very Low</v>
      </c>
    </row>
    <row r="580" spans="1:32" x14ac:dyDescent="0.25">
      <c r="A580" t="str">
        <f>INDEX(Aquifer!A:A,MATCH(B580,Aquifer!C:C,0))</f>
        <v>goa</v>
      </c>
      <c r="B580" s="19" t="s">
        <v>359</v>
      </c>
      <c r="C580" s="12">
        <v>5.1838431053600997</v>
      </c>
      <c r="D580" s="7">
        <f>INDEX(Aquifer!L:L,MATCH(B580,Aquifer!C:C,0))*100</f>
        <v>116.66693225821874</v>
      </c>
      <c r="E580" s="7">
        <v>25.5</v>
      </c>
      <c r="F580" s="7">
        <v>64.650107830742925</v>
      </c>
      <c r="G580" s="8">
        <v>100</v>
      </c>
      <c r="H580" s="8">
        <f>INDEX(Aquifer!H:H,MATCH(B580,Aquifer!C:C,0))</f>
        <v>18.64</v>
      </c>
      <c r="I580" s="8">
        <f>INDEX(surface_water_body!E:E,MATCH(B580,surface_water_body!A:A,0))</f>
        <v>6.8766377085216961</v>
      </c>
      <c r="J580" s="8">
        <f>INDEX(Aquifer!J:J,MATCH(B580,Aquifer!C:C,0))*100</f>
        <v>28.6667732578059</v>
      </c>
      <c r="K580" s="7">
        <f>(INDEX(Tariff!D:D,MATCH(Adaptation!A580,Tariff!A:A,0)))*100</f>
        <v>0</v>
      </c>
      <c r="L580" s="1">
        <v>22.869999999999997</v>
      </c>
      <c r="M580" s="8">
        <v>6.2</v>
      </c>
      <c r="N580" s="1">
        <v>90.19</v>
      </c>
      <c r="P580">
        <f t="shared" si="211"/>
        <v>3</v>
      </c>
      <c r="Q580">
        <f t="shared" si="212"/>
        <v>1</v>
      </c>
      <c r="R580">
        <f t="shared" si="213"/>
        <v>2</v>
      </c>
      <c r="S580">
        <f t="shared" si="214"/>
        <v>3</v>
      </c>
      <c r="T580">
        <f t="shared" si="215"/>
        <v>4</v>
      </c>
      <c r="U580">
        <f t="shared" si="216"/>
        <v>1</v>
      </c>
      <c r="V580">
        <f t="shared" si="217"/>
        <v>2</v>
      </c>
      <c r="W580">
        <f t="shared" si="225"/>
        <v>4</v>
      </c>
      <c r="X580">
        <f t="shared" si="228"/>
        <v>4</v>
      </c>
      <c r="Y580">
        <f t="shared" si="218"/>
        <v>1</v>
      </c>
      <c r="Z580">
        <f t="shared" si="219"/>
        <v>2</v>
      </c>
      <c r="AA580">
        <f t="shared" si="220"/>
        <v>4</v>
      </c>
      <c r="AB580">
        <f t="shared" si="226"/>
        <v>2.5975000000000001</v>
      </c>
      <c r="AC580">
        <f t="shared" si="222"/>
        <v>3</v>
      </c>
      <c r="AD580" t="str">
        <f t="shared" si="223"/>
        <v>Highly Suitable</v>
      </c>
      <c r="AE580" s="15">
        <f t="shared" si="227"/>
        <v>0.51900000000000002</v>
      </c>
      <c r="AF580" t="str">
        <f t="shared" si="229"/>
        <v>Moderate</v>
      </c>
    </row>
    <row r="581" spans="1:32" x14ac:dyDescent="0.25">
      <c r="A581" t="str">
        <f>INDEX(Aquifer!A:A,MATCH(B581,Aquifer!C:C,0))</f>
        <v>sikkim</v>
      </c>
      <c r="B581" s="19" t="s">
        <v>94</v>
      </c>
      <c r="C581" s="12">
        <v>3.8423830869742002</v>
      </c>
      <c r="D581" s="7" t="e">
        <f>INDEX(Aquifer!L:L,MATCH(B581,Aquifer!C:C,0))*100</f>
        <v>#N/A</v>
      </c>
      <c r="E581" s="7">
        <v>7.4</v>
      </c>
      <c r="F581" s="7">
        <v>13.337641678266058</v>
      </c>
      <c r="G581" s="8">
        <v>0</v>
      </c>
      <c r="H581" s="8">
        <f>INDEX(Aquifer!H:H,MATCH(B581,Aquifer!C:C,0))</f>
        <v>7.2</v>
      </c>
      <c r="I581" s="8">
        <f>INDEX(surface_water_body!E:E,MATCH(B581,surface_water_body!A:A,0))</f>
        <v>2.0212579942822748E-2</v>
      </c>
      <c r="J581" s="8" t="e">
        <f>INDEX(Aquifer!J:J,MATCH(B581,Aquifer!C:C,0))*100</f>
        <v>#N/A</v>
      </c>
      <c r="K581" s="7">
        <f>(INDEX(Tariff!D:D,MATCH(Adaptation!A581,Tariff!A:A,0)))*100</f>
        <v>0</v>
      </c>
      <c r="L581" s="1">
        <v>0.01</v>
      </c>
      <c r="M581" s="8">
        <v>5.1017980842765711</v>
      </c>
      <c r="N581" s="1">
        <v>80.155054360000008</v>
      </c>
      <c r="P581">
        <f t="shared" si="211"/>
        <v>2</v>
      </c>
      <c r="Q581" t="e">
        <f t="shared" si="212"/>
        <v>#N/A</v>
      </c>
      <c r="R581">
        <f t="shared" si="213"/>
        <v>1</v>
      </c>
      <c r="S581">
        <f t="shared" si="214"/>
        <v>1</v>
      </c>
      <c r="T581">
        <f t="shared" si="215"/>
        <v>1</v>
      </c>
      <c r="U581">
        <f t="shared" si="216"/>
        <v>1</v>
      </c>
      <c r="V581" t="e">
        <f t="shared" si="217"/>
        <v>#N/A</v>
      </c>
      <c r="W581">
        <f t="shared" si="225"/>
        <v>1</v>
      </c>
      <c r="X581">
        <f t="shared" si="228"/>
        <v>4</v>
      </c>
      <c r="Y581">
        <f t="shared" si="218"/>
        <v>1</v>
      </c>
      <c r="Z581">
        <f t="shared" si="219"/>
        <v>2</v>
      </c>
      <c r="AA581">
        <f t="shared" si="220"/>
        <v>4</v>
      </c>
      <c r="AC581">
        <f t="shared" si="222"/>
        <v>1</v>
      </c>
      <c r="AD581" t="str">
        <f t="shared" si="223"/>
        <v>Less Suitable</v>
      </c>
      <c r="AF581" t="s">
        <v>95</v>
      </c>
    </row>
    <row r="582" spans="1:32" x14ac:dyDescent="0.25">
      <c r="A582" t="str">
        <f>INDEX(Aquifer!A:A,MATCH(B582,Aquifer!C:C,0))</f>
        <v>tripura</v>
      </c>
      <c r="B582" s="19" t="s">
        <v>461</v>
      </c>
      <c r="C582" s="12">
        <v>4.6123687127441997</v>
      </c>
      <c r="D582" s="7">
        <f>INDEX(Aquifer!L:L,MATCH(B582,Aquifer!C:C,0))*100</f>
        <v>197.95734037379282</v>
      </c>
      <c r="E582" s="7">
        <v>25.8</v>
      </c>
      <c r="F582" s="7">
        <v>41.682693609989975</v>
      </c>
      <c r="G582" s="8">
        <v>100</v>
      </c>
      <c r="H582" s="8">
        <f>INDEX(Aquifer!H:H,MATCH(B582,Aquifer!C:C,0))</f>
        <v>6.21</v>
      </c>
      <c r="I582" s="8">
        <f>INDEX(surface_water_body!E:E,MATCH(B582,surface_water_body!A:A,0))</f>
        <v>0</v>
      </c>
      <c r="J582" s="8">
        <f>INDEX(Aquifer!J:J,MATCH(B582,Aquifer!C:C,0))*100</f>
        <v>27.230760498716634</v>
      </c>
      <c r="K582" s="7">
        <f>(INDEX(Tariff!D:D,MATCH(Adaptation!A582,Tariff!A:A,0)))*100</f>
        <v>0</v>
      </c>
      <c r="L582" s="1">
        <v>17.130000000000003</v>
      </c>
      <c r="M582" s="8">
        <v>2.9</v>
      </c>
      <c r="N582" s="1">
        <v>97.561004398000009</v>
      </c>
      <c r="P582">
        <f t="shared" ref="P582:P645" si="230">IF(C582&lt;3.75,1,IF(C582&lt;4.5,2,IF(C582&lt;5.25,3,4)))</f>
        <v>3</v>
      </c>
      <c r="Q582">
        <f t="shared" ref="Q582:Q645" si="231">IF(D582&lt;140,1,IF(D582&lt;180,2,IF(D582&lt;220,3,4)))</f>
        <v>3</v>
      </c>
      <c r="R582">
        <f t="shared" ref="R582:R645" si="232">IF(E582&lt;25,1,IF(E582&lt;50,2,IF(E582&lt;75,3,4)))</f>
        <v>2</v>
      </c>
      <c r="S582">
        <f t="shared" ref="S582:S645" si="233">IF(F582&lt;28.5,1,IF(F582&lt;48,2,IF(F582&lt;67.5,3,4)))</f>
        <v>2</v>
      </c>
      <c r="T582">
        <f t="shared" ref="T582:T645" si="234">IF(G582&lt;25,1,IF(G582&lt;50,2,IF(G582&lt;75,3,4)))</f>
        <v>4</v>
      </c>
      <c r="U582">
        <f t="shared" ref="U582:U645" si="235">IF(H582&lt;50,1,IF(H582&lt;70,2,IF(H582&lt;100,3,4)))</f>
        <v>1</v>
      </c>
      <c r="V582">
        <f t="shared" ref="V582:V645" si="236">IF(J582&lt;25,1,IF(J582&lt;50,2,IF(J582&lt;75,3,4)))</f>
        <v>2</v>
      </c>
      <c r="W582">
        <f t="shared" si="225"/>
        <v>1</v>
      </c>
      <c r="X582">
        <f t="shared" si="228"/>
        <v>4</v>
      </c>
      <c r="Y582">
        <f t="shared" ref="Y582:Y645" si="237">IF(L582&lt;25,1,IF(L582&lt;50,2,IF(L582&lt;75,3,4)))</f>
        <v>1</v>
      </c>
      <c r="Z582">
        <f t="shared" ref="Z582:Z645" si="238">IF(M582&lt;5,1,IF(M582&lt;10,2,IF(M582&lt;20,3,4)))</f>
        <v>1</v>
      </c>
      <c r="AA582">
        <f t="shared" ref="AA582:AA645" si="239">IF(N582&lt;35,1,IF(N582&lt;60,2,IF(N582&lt;80,3,4)))</f>
        <v>4</v>
      </c>
      <c r="AB582">
        <f t="shared" ref="AB582:AB613" si="240">0.0833*P582+Q582*0.0833+R582*0.0833+S582*0.0833+T582*0.0833+W582*0.0833+U582*0.0833+V582*0.0833+X582*0.0833+Y582*0.0833+Z582*0.0909+AA582*0.0833</f>
        <v>2.34</v>
      </c>
      <c r="AC582">
        <f t="shared" ref="AC582:AC645" si="241">IF(AB582&lt;=1.5,1,IF(AB582&lt;2.5,2,IF(AB582&lt;3.5,3,4)))</f>
        <v>2</v>
      </c>
      <c r="AD582" t="str">
        <f t="shared" ref="AD582:AD645" si="242">IF(AC582=1,"Less Suitable",IF(AC582=2,"Moderatly Suitable",IF(AC582=3,"Highly Suitable","Very Highly Suitable")))</f>
        <v>Moderatly Suitable</v>
      </c>
      <c r="AE582" s="15">
        <f t="shared" ref="AE582:AE613" si="243">_xlfn.PERCENTRANK.INC(AB:AB,AB582)</f>
        <v>0.33400000000000002</v>
      </c>
      <c r="AF582" t="str">
        <f t="shared" si="229"/>
        <v>Low</v>
      </c>
    </row>
    <row r="583" spans="1:32" x14ac:dyDescent="0.25">
      <c r="A583" t="str">
        <f>INDEX(Aquifer!A:A,MATCH(B583,Aquifer!C:C,0))</f>
        <v>meghalaya</v>
      </c>
      <c r="B583" s="19" t="s">
        <v>78</v>
      </c>
      <c r="C583" s="13">
        <v>4.46</v>
      </c>
      <c r="D583" s="7">
        <f>INDEX(Aquifer!L:L,MATCH(B583,Aquifer!C:C,0))*100</f>
        <v>122.19249478804726</v>
      </c>
      <c r="E583" s="7">
        <v>50.6</v>
      </c>
      <c r="F583" s="7">
        <v>31.700192724644666</v>
      </c>
      <c r="G583" s="8">
        <v>0</v>
      </c>
      <c r="H583" s="8">
        <f>INDEX(Aquifer!H:H,MATCH(B583,Aquifer!C:C,0))</f>
        <v>22.42</v>
      </c>
      <c r="I583" s="8">
        <f>INDEX(surface_water_body!E:E,MATCH(B583,surface_water_body!A:A,0))</f>
        <v>0.47702086514062353</v>
      </c>
      <c r="J583" s="8">
        <f>INDEX(Aquifer!J:J,MATCH(B583,Aquifer!C:C,0))*100</f>
        <v>33.239013685973326</v>
      </c>
      <c r="K583" s="7">
        <f>(INDEX(Tariff!D:D,MATCH(Adaptation!A583,Tariff!A:A,0)))*100</f>
        <v>110.00000000000001</v>
      </c>
      <c r="L583" s="1">
        <v>45.51</v>
      </c>
      <c r="M583" s="8">
        <v>3.9248535085954965</v>
      </c>
      <c r="N583" s="1">
        <v>72.760000000000005</v>
      </c>
      <c r="P583">
        <f t="shared" si="230"/>
        <v>2</v>
      </c>
      <c r="Q583">
        <f t="shared" si="231"/>
        <v>1</v>
      </c>
      <c r="R583">
        <f t="shared" si="232"/>
        <v>3</v>
      </c>
      <c r="S583">
        <f t="shared" si="233"/>
        <v>2</v>
      </c>
      <c r="T583">
        <f t="shared" si="234"/>
        <v>1</v>
      </c>
      <c r="U583">
        <f t="shared" si="235"/>
        <v>1</v>
      </c>
      <c r="V583">
        <f t="shared" si="236"/>
        <v>2</v>
      </c>
      <c r="W583">
        <f t="shared" si="225"/>
        <v>1</v>
      </c>
      <c r="X583">
        <f t="shared" si="228"/>
        <v>3</v>
      </c>
      <c r="Y583">
        <f t="shared" si="237"/>
        <v>2</v>
      </c>
      <c r="Z583">
        <f t="shared" si="238"/>
        <v>1</v>
      </c>
      <c r="AA583">
        <f t="shared" si="239"/>
        <v>3</v>
      </c>
      <c r="AB583">
        <f t="shared" si="240"/>
        <v>1.8402000000000003</v>
      </c>
      <c r="AC583">
        <f t="shared" si="241"/>
        <v>2</v>
      </c>
      <c r="AD583" t="str">
        <f t="shared" si="242"/>
        <v>Moderatly Suitable</v>
      </c>
      <c r="AE583" s="15">
        <f t="shared" si="243"/>
        <v>0.13</v>
      </c>
      <c r="AF583" t="str">
        <f t="shared" si="229"/>
        <v>Very Low</v>
      </c>
    </row>
    <row r="584" spans="1:32" x14ac:dyDescent="0.25">
      <c r="A584" t="str">
        <f>INDEX(Aquifer!A:A,MATCH(B584,Aquifer!C:C,0))</f>
        <v>meghalaya</v>
      </c>
      <c r="B584" s="19" t="s">
        <v>52</v>
      </c>
      <c r="C584" s="13">
        <v>4.3</v>
      </c>
      <c r="D584" s="7">
        <f>INDEX(Aquifer!L:L,MATCH(B584,Aquifer!C:C,0))*100</f>
        <v>128.03812549642572</v>
      </c>
      <c r="E584" s="7">
        <v>44.7</v>
      </c>
      <c r="F584" s="7">
        <v>28.234212139791541</v>
      </c>
      <c r="G584" s="8">
        <v>0</v>
      </c>
      <c r="H584" s="8">
        <f>INDEX(Aquifer!H:H,MATCH(B584,Aquifer!C:C,0))</f>
        <v>1.02</v>
      </c>
      <c r="I584" s="8">
        <f>INDEX(surface_water_body!E:E,MATCH(B584,surface_water_body!A:A,0))</f>
        <v>0.69476564792427686</v>
      </c>
      <c r="J584" s="8">
        <f>INDEX(Aquifer!J:J,MATCH(B584,Aquifer!C:C,0))*100</f>
        <v>5.5512687669481249</v>
      </c>
      <c r="K584" s="7">
        <f>(INDEX(Tariff!D:D,MATCH(Adaptation!A584,Tariff!A:A,0)))*100</f>
        <v>167</v>
      </c>
      <c r="L584" s="1">
        <v>7.4399999999999995</v>
      </c>
      <c r="M584" s="8">
        <v>1.9026349534948537</v>
      </c>
      <c r="N584" s="1">
        <v>88.25</v>
      </c>
      <c r="P584">
        <f t="shared" si="230"/>
        <v>2</v>
      </c>
      <c r="Q584">
        <f t="shared" si="231"/>
        <v>1</v>
      </c>
      <c r="R584">
        <f t="shared" si="232"/>
        <v>2</v>
      </c>
      <c r="S584">
        <f t="shared" si="233"/>
        <v>1</v>
      </c>
      <c r="T584">
        <f t="shared" si="234"/>
        <v>1</v>
      </c>
      <c r="U584">
        <f t="shared" si="235"/>
        <v>1</v>
      </c>
      <c r="V584">
        <f t="shared" si="236"/>
        <v>1</v>
      </c>
      <c r="W584">
        <f t="shared" si="225"/>
        <v>1</v>
      </c>
      <c r="X584">
        <f t="shared" si="228"/>
        <v>2</v>
      </c>
      <c r="Y584">
        <f t="shared" si="237"/>
        <v>1</v>
      </c>
      <c r="Z584">
        <f t="shared" si="238"/>
        <v>1</v>
      </c>
      <c r="AA584">
        <f t="shared" si="239"/>
        <v>4</v>
      </c>
      <c r="AB584">
        <f t="shared" si="240"/>
        <v>1.5069999999999999</v>
      </c>
      <c r="AC584">
        <f t="shared" si="241"/>
        <v>2</v>
      </c>
      <c r="AD584" t="str">
        <f t="shared" si="242"/>
        <v>Moderatly Suitable</v>
      </c>
      <c r="AE584" s="15">
        <f t="shared" si="243"/>
        <v>2.1000000000000001E-2</v>
      </c>
      <c r="AF584" t="str">
        <f t="shared" si="229"/>
        <v>Very Low</v>
      </c>
    </row>
    <row r="585" spans="1:32" x14ac:dyDescent="0.25">
      <c r="A585" t="str">
        <f>INDEX(Aquifer!A:A,MATCH(B585,Aquifer!C:C,0))</f>
        <v>andhra pradesh</v>
      </c>
      <c r="B585" s="19" t="s">
        <v>301</v>
      </c>
      <c r="C585" s="12">
        <v>5.0508627413877001</v>
      </c>
      <c r="D585" s="7">
        <f>INDEX(Aquifer!L:L,MATCH(B585,Aquifer!C:C,0))*100</f>
        <v>139.78896531121748</v>
      </c>
      <c r="E585" s="7">
        <v>52.8</v>
      </c>
      <c r="F585" s="7">
        <v>55.371403078295778</v>
      </c>
      <c r="G585" s="8">
        <v>55.000000000000007</v>
      </c>
      <c r="H585" s="8">
        <f>INDEX(Aquifer!H:H,MATCH(B585,Aquifer!C:C,0))</f>
        <v>33.33</v>
      </c>
      <c r="I585" s="8">
        <f>INDEX(surface_water_body!E:E,MATCH(B585,surface_water_body!A:A,0))</f>
        <v>7.2871897986476446</v>
      </c>
      <c r="J585" s="8">
        <f>INDEX(Aquifer!J:J,MATCH(B585,Aquifer!C:C,0))*100</f>
        <v>48.210449432230256</v>
      </c>
      <c r="K585" s="7">
        <f>(INDEX(Tariff!D:D,MATCH(Adaptation!A585,Tariff!A:A,0)))*100</f>
        <v>0</v>
      </c>
      <c r="L585" s="1">
        <v>19.75</v>
      </c>
      <c r="M585" s="8">
        <v>4.0999999999999996</v>
      </c>
      <c r="N585" s="1">
        <v>96.76</v>
      </c>
      <c r="P585">
        <f t="shared" si="230"/>
        <v>3</v>
      </c>
      <c r="Q585">
        <f t="shared" si="231"/>
        <v>1</v>
      </c>
      <c r="R585">
        <f t="shared" si="232"/>
        <v>3</v>
      </c>
      <c r="S585">
        <f t="shared" si="233"/>
        <v>3</v>
      </c>
      <c r="T585">
        <f t="shared" si="234"/>
        <v>3</v>
      </c>
      <c r="U585">
        <f t="shared" si="235"/>
        <v>1</v>
      </c>
      <c r="V585">
        <f t="shared" si="236"/>
        <v>2</v>
      </c>
      <c r="W585">
        <f t="shared" si="225"/>
        <v>4</v>
      </c>
      <c r="X585">
        <f t="shared" si="228"/>
        <v>4</v>
      </c>
      <c r="Y585">
        <f t="shared" si="237"/>
        <v>1</v>
      </c>
      <c r="Z585">
        <f t="shared" si="238"/>
        <v>1</v>
      </c>
      <c r="AA585">
        <f t="shared" si="239"/>
        <v>4</v>
      </c>
      <c r="AB585">
        <f t="shared" si="240"/>
        <v>2.5066000000000002</v>
      </c>
      <c r="AC585">
        <f t="shared" si="241"/>
        <v>3</v>
      </c>
      <c r="AD585" t="str">
        <f t="shared" si="242"/>
        <v>Highly Suitable</v>
      </c>
      <c r="AE585" s="15">
        <f t="shared" si="243"/>
        <v>0.432</v>
      </c>
      <c r="AF585" t="str">
        <f t="shared" si="229"/>
        <v>Moderate</v>
      </c>
    </row>
    <row r="586" spans="1:32" x14ac:dyDescent="0.25">
      <c r="A586" t="str">
        <f>INDEX(Aquifer!A:A,MATCH(B586,Aquifer!C:C,0))</f>
        <v>jammu and kashmir</v>
      </c>
      <c r="B586" s="19" t="s">
        <v>462</v>
      </c>
      <c r="C586" s="12">
        <v>4.4442523039337001</v>
      </c>
      <c r="D586" s="7">
        <f>INDEX(Aquifer!L:L,MATCH(B586,Aquifer!C:C,0))*100</f>
        <v>132.99886941775014</v>
      </c>
      <c r="E586" s="7">
        <v>70.599999999999994</v>
      </c>
      <c r="F586" s="7">
        <v>48.39833575753476</v>
      </c>
      <c r="G586" s="8">
        <v>0</v>
      </c>
      <c r="H586" s="8">
        <f>INDEX(Aquifer!H:H,MATCH(B586,Aquifer!C:C,0))</f>
        <v>78.209999999999994</v>
      </c>
      <c r="I586" s="8">
        <f>INDEX(surface_water_body!E:E,MATCH(B586,surface_water_body!A:A,0))</f>
        <v>6.4932996669445333E-5</v>
      </c>
      <c r="J586" s="8">
        <f>INDEX(Aquifer!J:J,MATCH(B586,Aquifer!C:C,0))*100</f>
        <v>60.463129112193457</v>
      </c>
      <c r="K586" s="7">
        <f>(INDEX(Tariff!D:D,MATCH(Adaptation!A586,Tariff!A:A,0)))*100</f>
        <v>0</v>
      </c>
      <c r="L586" s="1">
        <v>0.82000000000000006</v>
      </c>
      <c r="M586" s="8">
        <v>7.4</v>
      </c>
      <c r="N586" s="1">
        <v>98.759999999999991</v>
      </c>
      <c r="P586">
        <f t="shared" si="230"/>
        <v>2</v>
      </c>
      <c r="Q586">
        <f t="shared" si="231"/>
        <v>1</v>
      </c>
      <c r="R586">
        <f t="shared" si="232"/>
        <v>3</v>
      </c>
      <c r="S586">
        <f t="shared" si="233"/>
        <v>3</v>
      </c>
      <c r="T586">
        <f t="shared" si="234"/>
        <v>1</v>
      </c>
      <c r="U586">
        <f t="shared" si="235"/>
        <v>3</v>
      </c>
      <c r="V586">
        <f t="shared" si="236"/>
        <v>3</v>
      </c>
      <c r="W586">
        <f t="shared" si="225"/>
        <v>1</v>
      </c>
      <c r="X586">
        <f t="shared" si="228"/>
        <v>4</v>
      </c>
      <c r="Y586">
        <f t="shared" si="237"/>
        <v>1</v>
      </c>
      <c r="Z586">
        <f t="shared" si="238"/>
        <v>2</v>
      </c>
      <c r="AA586">
        <f t="shared" si="239"/>
        <v>4</v>
      </c>
      <c r="AB586">
        <f t="shared" si="240"/>
        <v>2.3476000000000004</v>
      </c>
      <c r="AC586">
        <f t="shared" si="241"/>
        <v>2</v>
      </c>
      <c r="AD586" t="str">
        <f t="shared" si="242"/>
        <v>Moderatly Suitable</v>
      </c>
      <c r="AE586" s="15">
        <f t="shared" si="243"/>
        <v>0.35699999999999998</v>
      </c>
      <c r="AF586" t="str">
        <f t="shared" si="229"/>
        <v>Low</v>
      </c>
    </row>
    <row r="587" spans="1:32" x14ac:dyDescent="0.25">
      <c r="A587" t="str">
        <f>INDEX(Aquifer!A:A,MATCH(B587,Aquifer!C:C,0))</f>
        <v>odisha</v>
      </c>
      <c r="B587" s="19" t="s">
        <v>530</v>
      </c>
      <c r="C587" s="13">
        <v>5.0999999999999996</v>
      </c>
      <c r="D587" s="7">
        <f>INDEX(Aquifer!L:L,MATCH(B587,Aquifer!C:C,0))*100</f>
        <v>135.7853120881754</v>
      </c>
      <c r="E587" s="7">
        <v>59.6</v>
      </c>
      <c r="F587" s="7">
        <v>36.684475718877593</v>
      </c>
      <c r="G587" s="8">
        <v>83</v>
      </c>
      <c r="H587" s="8">
        <f>INDEX(Aquifer!H:H,MATCH(B587,Aquifer!C:C,0))</f>
        <v>48.78</v>
      </c>
      <c r="I587" s="8">
        <f>INDEX(surface_water_body!E:E,MATCH(B587,surface_water_body!A:A,0))</f>
        <v>0.46037975120405478</v>
      </c>
      <c r="J587" s="8">
        <f>INDEX(Aquifer!J:J,MATCH(B587,Aquifer!C:C,0))*100</f>
        <v>53.675004822840975</v>
      </c>
      <c r="K587" s="7">
        <f>(INDEX(Tariff!D:D,MATCH(Adaptation!A587,Tariff!A:A,0)))*100</f>
        <v>235</v>
      </c>
      <c r="L587" s="1">
        <v>11</v>
      </c>
      <c r="M587" s="8">
        <v>3.81</v>
      </c>
      <c r="N587" s="1">
        <v>89.03</v>
      </c>
      <c r="P587">
        <f t="shared" si="230"/>
        <v>3</v>
      </c>
      <c r="Q587">
        <f t="shared" si="231"/>
        <v>1</v>
      </c>
      <c r="R587">
        <f t="shared" si="232"/>
        <v>3</v>
      </c>
      <c r="S587">
        <f t="shared" si="233"/>
        <v>2</v>
      </c>
      <c r="T587">
        <f t="shared" si="234"/>
        <v>4</v>
      </c>
      <c r="U587">
        <f t="shared" si="235"/>
        <v>1</v>
      </c>
      <c r="V587">
        <f t="shared" si="236"/>
        <v>3</v>
      </c>
      <c r="W587">
        <f t="shared" si="225"/>
        <v>1</v>
      </c>
      <c r="X587">
        <f t="shared" si="228"/>
        <v>2</v>
      </c>
      <c r="Y587">
        <f t="shared" si="237"/>
        <v>1</v>
      </c>
      <c r="Z587">
        <f t="shared" si="238"/>
        <v>1</v>
      </c>
      <c r="AA587">
        <f t="shared" si="239"/>
        <v>4</v>
      </c>
      <c r="AB587">
        <f t="shared" si="240"/>
        <v>2.1734</v>
      </c>
      <c r="AC587">
        <f t="shared" si="241"/>
        <v>2</v>
      </c>
      <c r="AD587" t="str">
        <f t="shared" si="242"/>
        <v>Moderatly Suitable</v>
      </c>
      <c r="AE587" s="15">
        <f t="shared" si="243"/>
        <v>0.26200000000000001</v>
      </c>
      <c r="AF587" t="str">
        <f t="shared" si="229"/>
        <v>Low</v>
      </c>
    </row>
    <row r="588" spans="1:32" x14ac:dyDescent="0.25">
      <c r="A588" t="str">
        <f>INDEX(Aquifer!A:A,MATCH(B588,Aquifer!C:C,0))</f>
        <v>chhattisgarh</v>
      </c>
      <c r="B588" s="19" t="s">
        <v>542</v>
      </c>
      <c r="C588" s="13">
        <v>5.13</v>
      </c>
      <c r="D588" s="7">
        <f>INDEX(Aquifer!L:L,MATCH(B588,Aquifer!C:C,0))*100</f>
        <v>100.5735265139337</v>
      </c>
      <c r="E588" s="7">
        <v>1</v>
      </c>
      <c r="F588" s="7">
        <v>45.215498180086392</v>
      </c>
      <c r="G588" s="8">
        <v>92</v>
      </c>
      <c r="H588" s="8">
        <f>INDEX(Aquifer!H:H,MATCH(B588,Aquifer!C:C,0))</f>
        <v>4.12</v>
      </c>
      <c r="I588" s="8">
        <f>INDEX(surface_water_body!E:E,MATCH(B588,surface_water_body!A:A,0))</f>
        <v>1.631350927520646E-3</v>
      </c>
      <c r="J588" s="8">
        <f>INDEX(Aquifer!J:J,MATCH(B588,Aquifer!C:C,0))*100</f>
        <v>16.612710090367933</v>
      </c>
      <c r="K588" s="7">
        <f>(INDEX(Tariff!D:D,MATCH(Adaptation!A588,Tariff!A:A,0)))*100</f>
        <v>459.99999999999994</v>
      </c>
      <c r="L588" s="1">
        <v>36.449999999999996</v>
      </c>
      <c r="M588" s="8">
        <v>5.152473644361641</v>
      </c>
      <c r="N588" s="1">
        <v>46.18</v>
      </c>
      <c r="P588">
        <f t="shared" si="230"/>
        <v>3</v>
      </c>
      <c r="Q588">
        <f t="shared" si="231"/>
        <v>1</v>
      </c>
      <c r="R588">
        <f t="shared" si="232"/>
        <v>1</v>
      </c>
      <c r="S588">
        <f t="shared" si="233"/>
        <v>2</v>
      </c>
      <c r="T588">
        <f t="shared" si="234"/>
        <v>4</v>
      </c>
      <c r="U588">
        <f t="shared" si="235"/>
        <v>1</v>
      </c>
      <c r="V588">
        <f t="shared" si="236"/>
        <v>1</v>
      </c>
      <c r="W588">
        <f t="shared" si="225"/>
        <v>1</v>
      </c>
      <c r="X588">
        <f t="shared" si="228"/>
        <v>1</v>
      </c>
      <c r="Y588">
        <f t="shared" si="237"/>
        <v>2</v>
      </c>
      <c r="Z588">
        <f t="shared" si="238"/>
        <v>2</v>
      </c>
      <c r="AA588">
        <f t="shared" si="239"/>
        <v>2</v>
      </c>
      <c r="AB588">
        <f t="shared" si="240"/>
        <v>1.7645</v>
      </c>
      <c r="AC588">
        <f t="shared" si="241"/>
        <v>2</v>
      </c>
      <c r="AD588" t="str">
        <f t="shared" si="242"/>
        <v>Moderatly Suitable</v>
      </c>
      <c r="AE588" s="15">
        <f t="shared" si="243"/>
        <v>9.8000000000000004E-2</v>
      </c>
      <c r="AF588" t="str">
        <f t="shared" si="229"/>
        <v>Very Low</v>
      </c>
    </row>
    <row r="589" spans="1:32" x14ac:dyDescent="0.25">
      <c r="A589" t="str">
        <f>INDEX(Aquifer!A:A,MATCH(B589,Aquifer!C:C,0))</f>
        <v>uttar pradesh</v>
      </c>
      <c r="B589" s="19" t="s">
        <v>463</v>
      </c>
      <c r="C589" s="12">
        <v>4.8450972057927997</v>
      </c>
      <c r="D589" s="7">
        <f>INDEX(Aquifer!L:L,MATCH(B589,Aquifer!C:C,0))*100</f>
        <v>166.08173849444253</v>
      </c>
      <c r="E589" s="7">
        <v>85.7</v>
      </c>
      <c r="F589" s="7">
        <v>73.94570856564701</v>
      </c>
      <c r="G589" s="8">
        <v>39</v>
      </c>
      <c r="H589" s="8">
        <f>INDEX(Aquifer!H:H,MATCH(B589,Aquifer!C:C,0))</f>
        <v>61.67</v>
      </c>
      <c r="I589" s="8">
        <f>INDEX(surface_water_body!E:E,MATCH(B589,surface_water_body!A:A,0))</f>
        <v>3.0189722944153585</v>
      </c>
      <c r="J589" s="8">
        <f>INDEX(Aquifer!J:J,MATCH(B589,Aquifer!C:C,0))*100</f>
        <v>67.879239208518101</v>
      </c>
      <c r="K589" s="7">
        <f>(INDEX(Tariff!D:D,MATCH(Adaptation!A589,Tariff!A:A,0)))*100</f>
        <v>0</v>
      </c>
      <c r="L589" s="1">
        <v>70.540000000000006</v>
      </c>
      <c r="M589" s="8">
        <v>7.01</v>
      </c>
      <c r="N589" s="1">
        <v>97.439259788000001</v>
      </c>
      <c r="P589">
        <f t="shared" si="230"/>
        <v>3</v>
      </c>
      <c r="Q589">
        <f t="shared" si="231"/>
        <v>2</v>
      </c>
      <c r="R589">
        <f t="shared" si="232"/>
        <v>4</v>
      </c>
      <c r="S589">
        <f t="shared" si="233"/>
        <v>4</v>
      </c>
      <c r="T589">
        <f t="shared" si="234"/>
        <v>2</v>
      </c>
      <c r="U589">
        <f t="shared" si="235"/>
        <v>2</v>
      </c>
      <c r="V589">
        <f t="shared" si="236"/>
        <v>3</v>
      </c>
      <c r="W589">
        <f t="shared" si="225"/>
        <v>3</v>
      </c>
      <c r="X589">
        <f t="shared" si="228"/>
        <v>4</v>
      </c>
      <c r="Y589">
        <f t="shared" si="237"/>
        <v>3</v>
      </c>
      <c r="Z589">
        <f t="shared" si="238"/>
        <v>2</v>
      </c>
      <c r="AA589">
        <f t="shared" si="239"/>
        <v>4</v>
      </c>
      <c r="AB589">
        <f t="shared" si="240"/>
        <v>3.0140000000000007</v>
      </c>
      <c r="AC589">
        <f t="shared" si="241"/>
        <v>3</v>
      </c>
      <c r="AD589" t="str">
        <f t="shared" si="242"/>
        <v>Highly Suitable</v>
      </c>
      <c r="AE589" s="15">
        <f t="shared" si="243"/>
        <v>0.85799999999999998</v>
      </c>
      <c r="AF589" t="str">
        <f t="shared" si="229"/>
        <v>Very High</v>
      </c>
    </row>
    <row r="590" spans="1:32" x14ac:dyDescent="0.25">
      <c r="A590" t="str">
        <f>INDEX(Aquifer!A:A,MATCH(B590,Aquifer!C:C,0))</f>
        <v>odisha</v>
      </c>
      <c r="B590" s="19" t="s">
        <v>38</v>
      </c>
      <c r="C590" s="12">
        <v>5.0876473470918997</v>
      </c>
      <c r="D590" s="7">
        <f>INDEX(Aquifer!L:L,MATCH(B590,Aquifer!C:C,0))*100</f>
        <v>104.78648839390161</v>
      </c>
      <c r="E590" s="7">
        <v>5.0999999999999996</v>
      </c>
      <c r="F590" s="7">
        <v>34.208638919094</v>
      </c>
      <c r="G590" s="8">
        <v>41</v>
      </c>
      <c r="H590" s="8">
        <f>INDEX(Aquifer!H:H,MATCH(B590,Aquifer!C:C,0))</f>
        <v>41.22</v>
      </c>
      <c r="I590" s="8">
        <f>INDEX(surface_water_body!E:E,MATCH(B590,surface_water_body!A:A,0))</f>
        <v>6.3402749435474748E-2</v>
      </c>
      <c r="J590" s="8">
        <f>INDEX(Aquifer!J:J,MATCH(B590,Aquifer!C:C,0))*100</f>
        <v>28.900766686038715</v>
      </c>
      <c r="K590" s="7">
        <f>(INDEX(Tariff!D:D,MATCH(Adaptation!A590,Tariff!A:A,0)))*100</f>
        <v>60</v>
      </c>
      <c r="L590" s="1">
        <v>35.03</v>
      </c>
      <c r="M590" s="8">
        <v>4.8</v>
      </c>
      <c r="N590" s="1">
        <v>91.63</v>
      </c>
      <c r="P590">
        <f t="shared" si="230"/>
        <v>3</v>
      </c>
      <c r="Q590">
        <f t="shared" si="231"/>
        <v>1</v>
      </c>
      <c r="R590">
        <f t="shared" si="232"/>
        <v>1</v>
      </c>
      <c r="S590">
        <f t="shared" si="233"/>
        <v>2</v>
      </c>
      <c r="T590">
        <f t="shared" si="234"/>
        <v>2</v>
      </c>
      <c r="U590">
        <f t="shared" si="235"/>
        <v>1</v>
      </c>
      <c r="V590">
        <f t="shared" si="236"/>
        <v>2</v>
      </c>
      <c r="W590">
        <f t="shared" si="225"/>
        <v>1</v>
      </c>
      <c r="X590">
        <f t="shared" si="228"/>
        <v>4</v>
      </c>
      <c r="Y590">
        <f t="shared" si="237"/>
        <v>2</v>
      </c>
      <c r="Z590">
        <f t="shared" si="238"/>
        <v>1</v>
      </c>
      <c r="AA590">
        <f t="shared" si="239"/>
        <v>4</v>
      </c>
      <c r="AB590">
        <f t="shared" si="240"/>
        <v>2.0068000000000001</v>
      </c>
      <c r="AC590">
        <f t="shared" si="241"/>
        <v>2</v>
      </c>
      <c r="AD590" t="str">
        <f t="shared" si="242"/>
        <v>Moderatly Suitable</v>
      </c>
      <c r="AE590" s="15">
        <f t="shared" si="243"/>
        <v>0.187</v>
      </c>
      <c r="AF590" t="str">
        <f t="shared" si="229"/>
        <v>Very Low</v>
      </c>
    </row>
    <row r="591" spans="1:32" x14ac:dyDescent="0.25">
      <c r="A591" t="str">
        <f>INDEX(Aquifer!A:A,MATCH(B591,Aquifer!C:C,0))</f>
        <v>bihar</v>
      </c>
      <c r="B591" s="19" t="s">
        <v>320</v>
      </c>
      <c r="C591" s="13">
        <v>4.5</v>
      </c>
      <c r="D591" s="7">
        <f>INDEX(Aquifer!L:L,MATCH(B591,Aquifer!C:C,0))*100</f>
        <v>172.58491009519332</v>
      </c>
      <c r="E591" s="7">
        <v>71.3</v>
      </c>
      <c r="F591" s="7">
        <v>46.62327095199349</v>
      </c>
      <c r="G591" s="8">
        <v>0</v>
      </c>
      <c r="H591" s="8">
        <f>INDEX(Aquifer!H:H,MATCH(B591,Aquifer!C:C,0))</f>
        <v>32.869999999999997</v>
      </c>
      <c r="I591" s="8">
        <f>INDEX(surface_water_body!E:E,MATCH(B591,surface_water_body!A:A,0))</f>
        <v>1.8350167954867718</v>
      </c>
      <c r="J591" s="8">
        <f>INDEX(Aquifer!J:J,MATCH(B591,Aquifer!C:C,0))*100</f>
        <v>57.058796410774384</v>
      </c>
      <c r="K591" s="7">
        <f>(INDEX(Tariff!D:D,MATCH(Adaptation!A591,Tariff!A:A,0)))*100</f>
        <v>10</v>
      </c>
      <c r="L591" s="1">
        <v>66.600000000000009</v>
      </c>
      <c r="M591" s="8">
        <v>2.8</v>
      </c>
      <c r="N591" s="1">
        <v>96.65</v>
      </c>
      <c r="P591">
        <f t="shared" si="230"/>
        <v>3</v>
      </c>
      <c r="Q591">
        <f t="shared" si="231"/>
        <v>2</v>
      </c>
      <c r="R591">
        <f t="shared" si="232"/>
        <v>3</v>
      </c>
      <c r="S591">
        <f t="shared" si="233"/>
        <v>2</v>
      </c>
      <c r="T591">
        <f t="shared" si="234"/>
        <v>1</v>
      </c>
      <c r="U591">
        <f t="shared" si="235"/>
        <v>1</v>
      </c>
      <c r="V591">
        <f t="shared" si="236"/>
        <v>3</v>
      </c>
      <c r="W591">
        <f t="shared" si="225"/>
        <v>2</v>
      </c>
      <c r="X591">
        <f t="shared" si="228"/>
        <v>4</v>
      </c>
      <c r="Y591">
        <f t="shared" si="237"/>
        <v>3</v>
      </c>
      <c r="Z591">
        <f t="shared" si="238"/>
        <v>1</v>
      </c>
      <c r="AA591">
        <f t="shared" si="239"/>
        <v>4</v>
      </c>
      <c r="AB591">
        <f t="shared" si="240"/>
        <v>2.4233000000000002</v>
      </c>
      <c r="AC591">
        <f t="shared" si="241"/>
        <v>2</v>
      </c>
      <c r="AD591" t="str">
        <f t="shared" si="242"/>
        <v>Moderatly Suitable</v>
      </c>
      <c r="AE591" s="15">
        <f t="shared" si="243"/>
        <v>0.375</v>
      </c>
      <c r="AF591" t="str">
        <f t="shared" si="229"/>
        <v>Low</v>
      </c>
    </row>
    <row r="592" spans="1:32" x14ac:dyDescent="0.25">
      <c r="A592" t="str">
        <f>INDEX(Aquifer!A:A,MATCH(B592,Aquifer!C:C,0))</f>
        <v>chhattisgarh</v>
      </c>
      <c r="B592" s="19" t="s">
        <v>427</v>
      </c>
      <c r="C592" s="13">
        <v>5.14</v>
      </c>
      <c r="D592" s="7">
        <f>INDEX(Aquifer!L:L,MATCH(B592,Aquifer!C:C,0))*100</f>
        <v>109.45463862664329</v>
      </c>
      <c r="E592" s="7">
        <v>10.199999999999999</v>
      </c>
      <c r="F592" s="7">
        <v>43.85692451806932</v>
      </c>
      <c r="G592" s="8">
        <v>100</v>
      </c>
      <c r="H592" s="8">
        <f>INDEX(Aquifer!H:H,MATCH(B592,Aquifer!C:C,0))</f>
        <v>66.38</v>
      </c>
      <c r="I592" s="8">
        <f>INDEX(surface_water_body!E:E,MATCH(B592,surface_water_body!A:A,0))</f>
        <v>1.7065180562845721E-2</v>
      </c>
      <c r="J592" s="8">
        <f>INDEX(Aquifer!J:J,MATCH(B592,Aquifer!C:C,0))*100</f>
        <v>30.464987810882537</v>
      </c>
      <c r="K592" s="7">
        <f>(INDEX(Tariff!D:D,MATCH(Adaptation!A592,Tariff!A:A,0)))*100</f>
        <v>135</v>
      </c>
      <c r="L592" s="1">
        <v>26.68</v>
      </c>
      <c r="M592" s="8">
        <v>7.4451745463446981</v>
      </c>
      <c r="N592" s="1">
        <v>80.95</v>
      </c>
      <c r="P592">
        <f t="shared" si="230"/>
        <v>3</v>
      </c>
      <c r="Q592">
        <f t="shared" si="231"/>
        <v>1</v>
      </c>
      <c r="R592">
        <f t="shared" si="232"/>
        <v>1</v>
      </c>
      <c r="S592">
        <f t="shared" si="233"/>
        <v>2</v>
      </c>
      <c r="T592">
        <f t="shared" si="234"/>
        <v>4</v>
      </c>
      <c r="U592">
        <f t="shared" si="235"/>
        <v>2</v>
      </c>
      <c r="V592">
        <f t="shared" si="236"/>
        <v>2</v>
      </c>
      <c r="W592">
        <f t="shared" si="225"/>
        <v>1</v>
      </c>
      <c r="X592">
        <f t="shared" si="228"/>
        <v>3</v>
      </c>
      <c r="Y592">
        <f t="shared" si="237"/>
        <v>2</v>
      </c>
      <c r="Z592">
        <f t="shared" si="238"/>
        <v>2</v>
      </c>
      <c r="AA592">
        <f t="shared" si="239"/>
        <v>4</v>
      </c>
      <c r="AB592">
        <f t="shared" si="240"/>
        <v>2.2643</v>
      </c>
      <c r="AC592">
        <f t="shared" si="241"/>
        <v>2</v>
      </c>
      <c r="AD592" t="str">
        <f t="shared" si="242"/>
        <v>Moderatly Suitable</v>
      </c>
      <c r="AE592" s="15">
        <f t="shared" si="243"/>
        <v>0.312</v>
      </c>
      <c r="AF592" t="str">
        <f t="shared" si="229"/>
        <v>Low</v>
      </c>
    </row>
    <row r="593" spans="1:32" x14ac:dyDescent="0.25">
      <c r="A593" t="str">
        <f>INDEX(Aquifer!A:A,MATCH(B593,Aquifer!C:C,0))</f>
        <v>gujarat</v>
      </c>
      <c r="B593" s="19" t="s">
        <v>126</v>
      </c>
      <c r="C593" s="12">
        <v>5.3322785930703001</v>
      </c>
      <c r="D593" s="7">
        <f>INDEX(Aquifer!L:L,MATCH(B593,Aquifer!C:C,0))*100</f>
        <v>109.78970533178709</v>
      </c>
      <c r="E593" s="7">
        <v>76.900000000000006</v>
      </c>
      <c r="F593" s="7">
        <v>81.886702634084401</v>
      </c>
      <c r="G593" s="8">
        <v>100</v>
      </c>
      <c r="H593" s="8">
        <f>INDEX(Aquifer!H:H,MATCH(B593,Aquifer!C:C,0))</f>
        <v>39.9</v>
      </c>
      <c r="I593" s="8">
        <f>INDEX(surface_water_body!E:E,MATCH(B593,surface_water_body!A:A,0))</f>
        <v>0.60433550352673848</v>
      </c>
      <c r="J593" s="8">
        <f>INDEX(Aquifer!J:J,MATCH(B593,Aquifer!C:C,0))*100</f>
        <v>50.471006811624932</v>
      </c>
      <c r="K593" s="7">
        <f>(INDEX(Tariff!D:D,MATCH(Adaptation!A593,Tariff!A:A,0)))*100</f>
        <v>60</v>
      </c>
      <c r="L593" s="1">
        <v>36.39</v>
      </c>
      <c r="M593" s="8">
        <v>6.8</v>
      </c>
      <c r="N593" s="1">
        <v>72.56</v>
      </c>
      <c r="P593">
        <f t="shared" si="230"/>
        <v>4</v>
      </c>
      <c r="Q593">
        <f t="shared" si="231"/>
        <v>1</v>
      </c>
      <c r="R593">
        <f t="shared" si="232"/>
        <v>4</v>
      </c>
      <c r="S593">
        <f t="shared" si="233"/>
        <v>4</v>
      </c>
      <c r="T593">
        <f t="shared" si="234"/>
        <v>4</v>
      </c>
      <c r="U593">
        <f t="shared" si="235"/>
        <v>1</v>
      </c>
      <c r="V593">
        <f t="shared" si="236"/>
        <v>3</v>
      </c>
      <c r="W593">
        <f t="shared" si="225"/>
        <v>1</v>
      </c>
      <c r="X593">
        <f t="shared" si="228"/>
        <v>4</v>
      </c>
      <c r="Y593">
        <f t="shared" si="237"/>
        <v>2</v>
      </c>
      <c r="Z593">
        <f t="shared" si="238"/>
        <v>2</v>
      </c>
      <c r="AA593">
        <f t="shared" si="239"/>
        <v>3</v>
      </c>
      <c r="AB593">
        <f t="shared" si="240"/>
        <v>2.7641</v>
      </c>
      <c r="AC593">
        <f t="shared" si="241"/>
        <v>3</v>
      </c>
      <c r="AD593" t="str">
        <f t="shared" si="242"/>
        <v>Highly Suitable</v>
      </c>
      <c r="AE593" s="15">
        <f t="shared" si="243"/>
        <v>0.63900000000000001</v>
      </c>
      <c r="AF593" t="str">
        <f t="shared" si="229"/>
        <v>High</v>
      </c>
    </row>
    <row r="594" spans="1:32" x14ac:dyDescent="0.25">
      <c r="A594" t="str">
        <f>INDEX(Aquifer!A:A,MATCH(B594,Aquifer!C:C,0))</f>
        <v>gujarat</v>
      </c>
      <c r="B594" s="19" t="s">
        <v>179</v>
      </c>
      <c r="C594" s="12">
        <v>5.5633335990625001</v>
      </c>
      <c r="D594" s="7">
        <f>INDEX(Aquifer!L:L,MATCH(B594,Aquifer!C:C,0))*100</f>
        <v>144.7340159278952</v>
      </c>
      <c r="E594" s="7">
        <v>52.3</v>
      </c>
      <c r="F594" s="7">
        <v>75.369350467698212</v>
      </c>
      <c r="G594" s="8">
        <v>100</v>
      </c>
      <c r="H594" s="8">
        <f>INDEX(Aquifer!H:H,MATCH(B594,Aquifer!C:C,0))</f>
        <v>47.7</v>
      </c>
      <c r="I594" s="8">
        <f>INDEX(surface_water_body!E:E,MATCH(B594,surface_water_body!A:A,0))</f>
        <v>0.36444839355663433</v>
      </c>
      <c r="J594" s="8">
        <f>INDEX(Aquifer!J:J,MATCH(B594,Aquifer!C:C,0))*100</f>
        <v>69.853437068005235</v>
      </c>
      <c r="K594" s="7">
        <f>(INDEX(Tariff!D:D,MATCH(Adaptation!A594,Tariff!A:A,0)))*100</f>
        <v>60</v>
      </c>
      <c r="L594" s="1">
        <v>98.22999999999999</v>
      </c>
      <c r="M594" s="8">
        <v>6.4</v>
      </c>
      <c r="N594" s="1">
        <v>46.35</v>
      </c>
      <c r="P594">
        <f t="shared" si="230"/>
        <v>4</v>
      </c>
      <c r="Q594">
        <f t="shared" si="231"/>
        <v>2</v>
      </c>
      <c r="R594">
        <f t="shared" si="232"/>
        <v>3</v>
      </c>
      <c r="S594">
        <f t="shared" si="233"/>
        <v>4</v>
      </c>
      <c r="T594">
        <f t="shared" si="234"/>
        <v>4</v>
      </c>
      <c r="U594">
        <f t="shared" si="235"/>
        <v>1</v>
      </c>
      <c r="V594">
        <f t="shared" si="236"/>
        <v>3</v>
      </c>
      <c r="W594">
        <f t="shared" si="225"/>
        <v>1</v>
      </c>
      <c r="X594">
        <f t="shared" si="228"/>
        <v>4</v>
      </c>
      <c r="Y594">
        <f t="shared" si="237"/>
        <v>4</v>
      </c>
      <c r="Z594">
        <f t="shared" si="238"/>
        <v>2</v>
      </c>
      <c r="AA594">
        <f t="shared" si="239"/>
        <v>2</v>
      </c>
      <c r="AB594">
        <f t="shared" si="240"/>
        <v>2.8473999999999999</v>
      </c>
      <c r="AC594">
        <f t="shared" si="241"/>
        <v>3</v>
      </c>
      <c r="AD594" t="str">
        <f t="shared" si="242"/>
        <v>Highly Suitable</v>
      </c>
      <c r="AE594" s="15">
        <f t="shared" si="243"/>
        <v>0.70199999999999996</v>
      </c>
      <c r="AF594" t="str">
        <f t="shared" si="229"/>
        <v>High</v>
      </c>
    </row>
    <row r="595" spans="1:32" x14ac:dyDescent="0.25">
      <c r="A595" t="str">
        <f>INDEX(Aquifer!A:A,MATCH(B595,Aquifer!C:C,0))</f>
        <v>chhattisgarh</v>
      </c>
      <c r="B595" s="19" t="s">
        <v>259</v>
      </c>
      <c r="C595" s="12">
        <v>5.1871778905868</v>
      </c>
      <c r="D595" s="7">
        <f>INDEX(Aquifer!L:L,MATCH(B595,Aquifer!C:C,0))*100</f>
        <v>114.51244621598077</v>
      </c>
      <c r="E595" s="7">
        <v>11.1</v>
      </c>
      <c r="F595" s="7">
        <v>43.26685753776286</v>
      </c>
      <c r="G595" s="8">
        <v>0</v>
      </c>
      <c r="H595" s="8">
        <f>INDEX(Aquifer!H:H,MATCH(B595,Aquifer!C:C,0))</f>
        <v>42.58</v>
      </c>
      <c r="I595" s="8">
        <f>INDEX(surface_water_body!E:E,MATCH(B595,surface_water_body!A:A,0))</f>
        <v>4.5927236911753901</v>
      </c>
      <c r="J595" s="8">
        <f>INDEX(Aquifer!J:J,MATCH(B595,Aquifer!C:C,0))*100</f>
        <v>30.174837707594886</v>
      </c>
      <c r="K595" s="7">
        <f>(INDEX(Tariff!D:D,MATCH(Adaptation!A595,Tariff!A:A,0)))*100</f>
        <v>0</v>
      </c>
      <c r="L595" s="1">
        <v>29.270000000000003</v>
      </c>
      <c r="M595" s="8">
        <v>7.3414764376120027</v>
      </c>
      <c r="N595" s="1">
        <v>81.11</v>
      </c>
      <c r="P595">
        <f t="shared" si="230"/>
        <v>3</v>
      </c>
      <c r="Q595">
        <f t="shared" si="231"/>
        <v>1</v>
      </c>
      <c r="R595">
        <f t="shared" si="232"/>
        <v>1</v>
      </c>
      <c r="S595">
        <f t="shared" si="233"/>
        <v>2</v>
      </c>
      <c r="T595">
        <f t="shared" si="234"/>
        <v>1</v>
      </c>
      <c r="U595">
        <f t="shared" si="235"/>
        <v>1</v>
      </c>
      <c r="V595">
        <f t="shared" si="236"/>
        <v>2</v>
      </c>
      <c r="W595">
        <f t="shared" si="225"/>
        <v>3</v>
      </c>
      <c r="X595">
        <f t="shared" si="228"/>
        <v>4</v>
      </c>
      <c r="Y595">
        <f t="shared" si="237"/>
        <v>2</v>
      </c>
      <c r="Z595">
        <f t="shared" si="238"/>
        <v>2</v>
      </c>
      <c r="AA595">
        <f t="shared" si="239"/>
        <v>4</v>
      </c>
      <c r="AB595">
        <f t="shared" si="240"/>
        <v>2.181</v>
      </c>
      <c r="AC595">
        <f t="shared" si="241"/>
        <v>2</v>
      </c>
      <c r="AD595" t="str">
        <f t="shared" si="242"/>
        <v>Moderatly Suitable</v>
      </c>
      <c r="AE595" s="15">
        <f t="shared" si="243"/>
        <v>0.27100000000000002</v>
      </c>
      <c r="AF595" t="str">
        <f t="shared" si="229"/>
        <v>Low</v>
      </c>
    </row>
    <row r="596" spans="1:32" x14ac:dyDescent="0.25">
      <c r="A596" t="str">
        <f>INDEX(Aquifer!A:A,MATCH(B596,Aquifer!C:C,0))</f>
        <v>manipur</v>
      </c>
      <c r="B596" s="19" t="s">
        <v>22</v>
      </c>
      <c r="C596" s="12">
        <v>4.3575971599452004</v>
      </c>
      <c r="D596" s="7">
        <f>INDEX(Aquifer!L:L,MATCH(B596,Aquifer!C:C,0))*100</f>
        <v>100</v>
      </c>
      <c r="E596" s="7">
        <v>0</v>
      </c>
      <c r="F596" s="7">
        <v>36.252078483538412</v>
      </c>
      <c r="G596" s="8">
        <v>0</v>
      </c>
      <c r="H596" s="8">
        <f>INDEX(Aquifer!H:H,MATCH(B596,Aquifer!C:C,0))</f>
        <v>0</v>
      </c>
      <c r="I596" s="8">
        <f>INDEX(surface_water_body!E:E,MATCH(B596,surface_water_body!A:A,0))</f>
        <v>1.6142344688057978E-2</v>
      </c>
      <c r="J596" s="8">
        <f>INDEX(Aquifer!J:J,MATCH(B596,Aquifer!C:C,0))*100</f>
        <v>100</v>
      </c>
      <c r="K596" s="7">
        <f>(INDEX(Tariff!D:D,MATCH(Adaptation!A596,Tariff!A:A,0)))*100</f>
        <v>235</v>
      </c>
      <c r="L596" s="1">
        <v>0</v>
      </c>
      <c r="M596" s="8">
        <v>3.2581738005037137</v>
      </c>
      <c r="N596" s="1">
        <v>36.06</v>
      </c>
      <c r="P596">
        <f t="shared" si="230"/>
        <v>2</v>
      </c>
      <c r="Q596">
        <f t="shared" si="231"/>
        <v>1</v>
      </c>
      <c r="R596">
        <f t="shared" si="232"/>
        <v>1</v>
      </c>
      <c r="S596">
        <f t="shared" si="233"/>
        <v>2</v>
      </c>
      <c r="T596">
        <f t="shared" si="234"/>
        <v>1</v>
      </c>
      <c r="U596">
        <f t="shared" si="235"/>
        <v>1</v>
      </c>
      <c r="V596">
        <f t="shared" si="236"/>
        <v>4</v>
      </c>
      <c r="W596">
        <f t="shared" si="225"/>
        <v>1</v>
      </c>
      <c r="X596">
        <f t="shared" si="228"/>
        <v>2</v>
      </c>
      <c r="Y596">
        <f t="shared" si="237"/>
        <v>1</v>
      </c>
      <c r="Z596">
        <f t="shared" si="238"/>
        <v>1</v>
      </c>
      <c r="AA596">
        <f t="shared" si="239"/>
        <v>2</v>
      </c>
      <c r="AB596">
        <f t="shared" si="240"/>
        <v>1.5903000000000003</v>
      </c>
      <c r="AC596">
        <f t="shared" si="241"/>
        <v>2</v>
      </c>
      <c r="AD596" t="str">
        <f t="shared" si="242"/>
        <v>Moderatly Suitable</v>
      </c>
      <c r="AE596" s="15">
        <f t="shared" si="243"/>
        <v>4.1000000000000002E-2</v>
      </c>
      <c r="AF596" t="str">
        <f t="shared" si="229"/>
        <v>Very Low</v>
      </c>
    </row>
    <row r="597" spans="1:32" x14ac:dyDescent="0.25">
      <c r="A597" t="str">
        <f>INDEX(Aquifer!A:A,MATCH(B597,Aquifer!C:C,0))</f>
        <v>gujarat</v>
      </c>
      <c r="B597" s="19" t="s">
        <v>110</v>
      </c>
      <c r="C597" s="13">
        <v>5.31</v>
      </c>
      <c r="D597" s="7">
        <f>INDEX(Aquifer!L:L,MATCH(B597,Aquifer!C:C,0))*100</f>
        <v>130.31706896780267</v>
      </c>
      <c r="E597" s="7">
        <v>48.4</v>
      </c>
      <c r="F597" s="7">
        <v>75.480952018857892</v>
      </c>
      <c r="G597" s="8">
        <v>100</v>
      </c>
      <c r="H597" s="8">
        <f>INDEX(Aquifer!H:H,MATCH(B597,Aquifer!C:C,0))</f>
        <v>32.880000000000003</v>
      </c>
      <c r="I597" s="8">
        <f>INDEX(surface_water_body!E:E,MATCH(B597,surface_water_body!A:A,0))</f>
        <v>1.0541610670950723</v>
      </c>
      <c r="J597" s="8">
        <f>INDEX(Aquifer!J:J,MATCH(B597,Aquifer!C:C,0))*100</f>
        <v>48.073792037724431</v>
      </c>
      <c r="K597" s="7">
        <f>(INDEX(Tariff!D:D,MATCH(Adaptation!A597,Tariff!A:A,0)))*100</f>
        <v>195</v>
      </c>
      <c r="L597" s="1">
        <v>36.44</v>
      </c>
      <c r="M597" s="8">
        <v>7.6</v>
      </c>
      <c r="N597" s="1">
        <v>66.38</v>
      </c>
      <c r="P597">
        <f t="shared" si="230"/>
        <v>4</v>
      </c>
      <c r="Q597">
        <f t="shared" si="231"/>
        <v>1</v>
      </c>
      <c r="R597">
        <f t="shared" si="232"/>
        <v>2</v>
      </c>
      <c r="S597">
        <f t="shared" si="233"/>
        <v>4</v>
      </c>
      <c r="T597">
        <f t="shared" si="234"/>
        <v>4</v>
      </c>
      <c r="U597">
        <f t="shared" si="235"/>
        <v>1</v>
      </c>
      <c r="V597">
        <f t="shared" si="236"/>
        <v>2</v>
      </c>
      <c r="W597">
        <f t="shared" si="225"/>
        <v>2</v>
      </c>
      <c r="X597">
        <f t="shared" si="228"/>
        <v>2</v>
      </c>
      <c r="Y597">
        <f t="shared" si="237"/>
        <v>2</v>
      </c>
      <c r="Z597">
        <f t="shared" si="238"/>
        <v>2</v>
      </c>
      <c r="AA597">
        <f t="shared" si="239"/>
        <v>3</v>
      </c>
      <c r="AB597">
        <f t="shared" si="240"/>
        <v>2.4309000000000003</v>
      </c>
      <c r="AC597">
        <f t="shared" si="241"/>
        <v>2</v>
      </c>
      <c r="AD597" t="str">
        <f t="shared" si="242"/>
        <v>Moderatly Suitable</v>
      </c>
      <c r="AE597" s="15">
        <f t="shared" si="243"/>
        <v>0.38600000000000001</v>
      </c>
      <c r="AF597" t="str">
        <f t="shared" si="229"/>
        <v>Low</v>
      </c>
    </row>
    <row r="598" spans="1:32" x14ac:dyDescent="0.25">
      <c r="A598" t="str">
        <f>INDEX(Aquifer!A:A,MATCH(B598,Aquifer!C:C,0))</f>
        <v>punjab</v>
      </c>
      <c r="B598" s="19" t="s">
        <v>233</v>
      </c>
      <c r="C598" s="13">
        <v>4.75</v>
      </c>
      <c r="D598" s="7">
        <f>INDEX(Aquifer!L:L,MATCH(B598,Aquifer!C:C,0))*100</f>
        <v>182.96903838099314</v>
      </c>
      <c r="E598" s="7">
        <v>100</v>
      </c>
      <c r="F598" s="7">
        <v>66.539791290005397</v>
      </c>
      <c r="G598" s="8">
        <v>100</v>
      </c>
      <c r="H598" s="8">
        <f>INDEX(Aquifer!H:H,MATCH(B598,Aquifer!C:C,0))</f>
        <v>213.98</v>
      </c>
      <c r="I598" s="8">
        <f>INDEX(surface_water_body!E:E,MATCH(B598,surface_water_body!A:A,0))</f>
        <v>0.18817049046284712</v>
      </c>
      <c r="J598" s="8">
        <f>INDEX(Aquifer!J:J,MATCH(B598,Aquifer!C:C,0))*100</f>
        <v>89.985462768534973</v>
      </c>
      <c r="K598" s="7">
        <f>(INDEX(Tariff!D:D,MATCH(Adaptation!A598,Tariff!A:A,0)))*100</f>
        <v>0</v>
      </c>
      <c r="L598" s="1">
        <v>75.91</v>
      </c>
      <c r="M598" s="8">
        <v>19.3</v>
      </c>
      <c r="N598" s="1">
        <v>0</v>
      </c>
      <c r="P598">
        <f t="shared" si="230"/>
        <v>3</v>
      </c>
      <c r="Q598">
        <f t="shared" si="231"/>
        <v>3</v>
      </c>
      <c r="R598">
        <f t="shared" si="232"/>
        <v>4</v>
      </c>
      <c r="S598">
        <f t="shared" si="233"/>
        <v>3</v>
      </c>
      <c r="T598">
        <f t="shared" si="234"/>
        <v>4</v>
      </c>
      <c r="U598">
        <f t="shared" si="235"/>
        <v>4</v>
      </c>
      <c r="V598">
        <f t="shared" si="236"/>
        <v>4</v>
      </c>
      <c r="W598">
        <f t="shared" si="225"/>
        <v>1</v>
      </c>
      <c r="X598">
        <f t="shared" si="228"/>
        <v>4</v>
      </c>
      <c r="Y598">
        <f t="shared" si="237"/>
        <v>4</v>
      </c>
      <c r="Z598">
        <f t="shared" si="238"/>
        <v>3</v>
      </c>
      <c r="AA598">
        <f t="shared" si="239"/>
        <v>1</v>
      </c>
      <c r="AB598">
        <f t="shared" si="240"/>
        <v>3.1882000000000001</v>
      </c>
      <c r="AC598">
        <f t="shared" si="241"/>
        <v>3</v>
      </c>
      <c r="AD598" t="str">
        <f t="shared" si="242"/>
        <v>Highly Suitable</v>
      </c>
      <c r="AE598" s="15">
        <f t="shared" si="243"/>
        <v>0.94299999999999995</v>
      </c>
      <c r="AF598" t="str">
        <f t="shared" si="229"/>
        <v>Very High</v>
      </c>
    </row>
    <row r="599" spans="1:32" x14ac:dyDescent="0.25">
      <c r="A599" t="str">
        <f>INDEX(Aquifer!A:A,MATCH(B599,Aquifer!C:C,0))</f>
        <v>arunachal pradesh</v>
      </c>
      <c r="B599" s="19" t="s">
        <v>394</v>
      </c>
      <c r="C599" s="12">
        <v>3.9739403423779001</v>
      </c>
      <c r="D599" s="7">
        <f>INDEX(Aquifer!L:L,MATCH(B599,Aquifer!C:C,0))*100</f>
        <v>140.23323615160351</v>
      </c>
      <c r="E599" s="7">
        <v>0</v>
      </c>
      <c r="F599" s="7">
        <v>39.973412826297135</v>
      </c>
      <c r="G599" s="8">
        <v>100</v>
      </c>
      <c r="H599" s="8">
        <f>INDEX(Aquifer!H:H,MATCH(B599,Aquifer!C:C,0))</f>
        <v>0</v>
      </c>
      <c r="I599" s="8">
        <f>INDEX(surface_water_body!E:E,MATCH(B599,surface_water_body!A:A,0))</f>
        <v>3.4796582494151254E-2</v>
      </c>
      <c r="J599" s="8">
        <f>INDEX(Aquifer!J:J,MATCH(B599,Aquifer!C:C,0))*100</f>
        <v>34.787018255578097</v>
      </c>
      <c r="K599" s="7">
        <f>(INDEX(Tariff!D:D,MATCH(Adaptation!A599,Tariff!A:A,0)))*100</f>
        <v>167</v>
      </c>
      <c r="L599" s="1">
        <v>0</v>
      </c>
      <c r="M599" s="8">
        <v>4.4201582102420724</v>
      </c>
      <c r="N599" s="1">
        <v>95.820000000000007</v>
      </c>
      <c r="P599">
        <f t="shared" si="230"/>
        <v>2</v>
      </c>
      <c r="Q599">
        <f t="shared" si="231"/>
        <v>2</v>
      </c>
      <c r="R599">
        <f t="shared" si="232"/>
        <v>1</v>
      </c>
      <c r="S599">
        <f t="shared" si="233"/>
        <v>2</v>
      </c>
      <c r="T599">
        <f t="shared" si="234"/>
        <v>4</v>
      </c>
      <c r="U599">
        <f t="shared" si="235"/>
        <v>1</v>
      </c>
      <c r="V599">
        <f t="shared" si="236"/>
        <v>2</v>
      </c>
      <c r="W599">
        <f t="shared" si="225"/>
        <v>1</v>
      </c>
      <c r="X599">
        <f t="shared" si="228"/>
        <v>2</v>
      </c>
      <c r="Y599">
        <f t="shared" si="237"/>
        <v>1</v>
      </c>
      <c r="Z599">
        <f t="shared" si="238"/>
        <v>1</v>
      </c>
      <c r="AA599">
        <f t="shared" si="239"/>
        <v>4</v>
      </c>
      <c r="AB599">
        <f t="shared" si="240"/>
        <v>1.9235</v>
      </c>
      <c r="AC599">
        <f t="shared" si="241"/>
        <v>2</v>
      </c>
      <c r="AD599" t="str">
        <f t="shared" si="242"/>
        <v>Moderatly Suitable</v>
      </c>
      <c r="AE599" s="15">
        <f t="shared" si="243"/>
        <v>0.14699999999999999</v>
      </c>
      <c r="AF599" t="str">
        <f t="shared" si="229"/>
        <v>Very Low</v>
      </c>
    </row>
    <row r="600" spans="1:32" x14ac:dyDescent="0.25">
      <c r="A600" t="str">
        <f>INDEX(Aquifer!A:A,MATCH(B600,Aquifer!C:C,0))</f>
        <v>uttarakhand</v>
      </c>
      <c r="B600" s="19" t="s">
        <v>428</v>
      </c>
      <c r="C600" s="12">
        <v>4.7661969214750002</v>
      </c>
      <c r="D600" s="7">
        <f>INDEX(Aquifer!L:L,MATCH(B600,Aquifer!C:C,0))*100</f>
        <v>141.86071216112859</v>
      </c>
      <c r="E600" s="7">
        <v>0</v>
      </c>
      <c r="F600" s="7">
        <v>42.74122729987004</v>
      </c>
      <c r="G600" s="8">
        <v>0</v>
      </c>
      <c r="H600" s="8">
        <f>INDEX(Aquifer!H:H,MATCH(B600,Aquifer!C:C,0))</f>
        <v>0</v>
      </c>
      <c r="I600" s="8">
        <f>INDEX(surface_water_body!E:E,MATCH(B600,surface_water_body!A:A,0))</f>
        <v>2.9405846337884225</v>
      </c>
      <c r="J600" s="8">
        <f>INDEX(Aquifer!J:J,MATCH(B600,Aquifer!C:C,0))*100</f>
        <v>9.6944082287540905</v>
      </c>
      <c r="K600" s="7">
        <f>(INDEX(Tariff!D:D,MATCH(Adaptation!A600,Tariff!A:A,0)))*100</f>
        <v>60</v>
      </c>
      <c r="L600" s="1">
        <v>0.65</v>
      </c>
      <c r="M600" s="8">
        <v>11.826608920412573</v>
      </c>
      <c r="N600" s="1">
        <v>95.091477020000013</v>
      </c>
      <c r="P600">
        <f t="shared" si="230"/>
        <v>3</v>
      </c>
      <c r="Q600">
        <f t="shared" si="231"/>
        <v>2</v>
      </c>
      <c r="R600">
        <f t="shared" si="232"/>
        <v>1</v>
      </c>
      <c r="S600">
        <f t="shared" si="233"/>
        <v>2</v>
      </c>
      <c r="T600">
        <f t="shared" si="234"/>
        <v>1</v>
      </c>
      <c r="U600">
        <f t="shared" si="235"/>
        <v>1</v>
      </c>
      <c r="V600">
        <f t="shared" si="236"/>
        <v>1</v>
      </c>
      <c r="W600">
        <f t="shared" si="225"/>
        <v>2</v>
      </c>
      <c r="X600">
        <f t="shared" si="228"/>
        <v>4</v>
      </c>
      <c r="Y600">
        <f t="shared" si="237"/>
        <v>1</v>
      </c>
      <c r="Z600">
        <f t="shared" si="238"/>
        <v>3</v>
      </c>
      <c r="AA600">
        <f t="shared" si="239"/>
        <v>4</v>
      </c>
      <c r="AB600">
        <f t="shared" si="240"/>
        <v>2.1052999999999997</v>
      </c>
      <c r="AC600">
        <f t="shared" si="241"/>
        <v>2</v>
      </c>
      <c r="AD600" t="str">
        <f t="shared" si="242"/>
        <v>Moderatly Suitable</v>
      </c>
      <c r="AE600" s="15">
        <f t="shared" si="243"/>
        <v>0.25600000000000001</v>
      </c>
      <c r="AF600" t="str">
        <f t="shared" si="229"/>
        <v>Low</v>
      </c>
    </row>
    <row r="601" spans="1:32" x14ac:dyDescent="0.25">
      <c r="A601" t="str">
        <f>INDEX(Aquifer!A:A,MATCH(B601,Aquifer!C:C,0))</f>
        <v>maharashtra</v>
      </c>
      <c r="B601" s="19" t="s">
        <v>531</v>
      </c>
      <c r="C601" s="12">
        <v>5.1698598055267002</v>
      </c>
      <c r="D601" s="7">
        <f>INDEX(Aquifer!L:L,MATCH(B601,Aquifer!C:C,0))*100</f>
        <v>110.21611001964638</v>
      </c>
      <c r="E601" s="7">
        <v>5.4</v>
      </c>
      <c r="F601" s="7">
        <v>64.310087438686296</v>
      </c>
      <c r="G601" s="8">
        <v>100</v>
      </c>
      <c r="H601" s="8">
        <f>INDEX(Aquifer!H:H,MATCH(B601,Aquifer!C:C,0))</f>
        <v>19.07</v>
      </c>
      <c r="I601" s="8">
        <f>INDEX(surface_water_body!E:E,MATCH(B601,surface_water_body!A:A,0))</f>
        <v>0.17317846519807978</v>
      </c>
      <c r="J601" s="8">
        <f>INDEX(Aquifer!J:J,MATCH(B601,Aquifer!C:C,0))*100</f>
        <v>38.160008568062551</v>
      </c>
      <c r="K601" s="7">
        <f>(INDEX(Tariff!D:D,MATCH(Adaptation!A601,Tariff!A:A,0)))*100</f>
        <v>167</v>
      </c>
      <c r="L601" s="1">
        <v>75.59</v>
      </c>
      <c r="M601" s="8">
        <v>4.5</v>
      </c>
      <c r="N601" s="1">
        <v>82.539999999999992</v>
      </c>
      <c r="P601">
        <f t="shared" si="230"/>
        <v>3</v>
      </c>
      <c r="Q601">
        <f t="shared" si="231"/>
        <v>1</v>
      </c>
      <c r="R601">
        <f t="shared" si="232"/>
        <v>1</v>
      </c>
      <c r="S601">
        <f t="shared" si="233"/>
        <v>3</v>
      </c>
      <c r="T601">
        <f t="shared" si="234"/>
        <v>4</v>
      </c>
      <c r="U601">
        <f t="shared" si="235"/>
        <v>1</v>
      </c>
      <c r="V601">
        <f t="shared" si="236"/>
        <v>2</v>
      </c>
      <c r="W601">
        <f t="shared" si="225"/>
        <v>1</v>
      </c>
      <c r="X601">
        <f t="shared" si="228"/>
        <v>2</v>
      </c>
      <c r="Y601">
        <f t="shared" si="237"/>
        <v>4</v>
      </c>
      <c r="Z601">
        <f t="shared" si="238"/>
        <v>1</v>
      </c>
      <c r="AA601">
        <f t="shared" si="239"/>
        <v>4</v>
      </c>
      <c r="AB601">
        <f t="shared" si="240"/>
        <v>2.2566999999999999</v>
      </c>
      <c r="AC601">
        <f t="shared" si="241"/>
        <v>2</v>
      </c>
      <c r="AD601" t="str">
        <f t="shared" si="242"/>
        <v>Moderatly Suitable</v>
      </c>
      <c r="AE601" s="15">
        <f t="shared" si="243"/>
        <v>0.28199999999999997</v>
      </c>
      <c r="AF601" t="str">
        <f t="shared" si="229"/>
        <v>Low</v>
      </c>
    </row>
    <row r="602" spans="1:32" x14ac:dyDescent="0.25">
      <c r="A602" t="str">
        <f>INDEX(Aquifer!A:A,MATCH(B602,Aquifer!C:C,0))</f>
        <v>tamil nadu</v>
      </c>
      <c r="B602" s="19" t="s">
        <v>532</v>
      </c>
      <c r="C602" s="12">
        <v>5.4428653440278998</v>
      </c>
      <c r="D602" s="7">
        <f>INDEX(Aquifer!L:L,MATCH(B602,Aquifer!C:C,0))*100</f>
        <v>167.1790933936862</v>
      </c>
      <c r="E602" s="7">
        <v>90.3</v>
      </c>
      <c r="F602" s="7">
        <v>57.968899009361451</v>
      </c>
      <c r="G602" s="8">
        <v>85</v>
      </c>
      <c r="H602" s="8">
        <f>INDEX(Aquifer!H:H,MATCH(B602,Aquifer!C:C,0))</f>
        <v>102.85</v>
      </c>
      <c r="I602" s="8">
        <f>INDEX(surface_water_body!E:E,MATCH(B602,surface_water_body!A:A,0))</f>
        <v>38.693891174154324</v>
      </c>
      <c r="J602" s="8">
        <f>INDEX(Aquifer!J:J,MATCH(B602,Aquifer!C:C,0))*100</f>
        <v>58.27849860300244</v>
      </c>
      <c r="K602" s="7">
        <f>(INDEX(Tariff!D:D,MATCH(Adaptation!A602,Tariff!A:A,0)))*100</f>
        <v>167</v>
      </c>
      <c r="L602" s="1">
        <v>18.48</v>
      </c>
      <c r="M602" s="8">
        <v>5.5</v>
      </c>
      <c r="N602" s="1">
        <v>93.315100380000004</v>
      </c>
      <c r="P602">
        <f t="shared" si="230"/>
        <v>4</v>
      </c>
      <c r="Q602">
        <f t="shared" si="231"/>
        <v>2</v>
      </c>
      <c r="R602">
        <f t="shared" si="232"/>
        <v>4</v>
      </c>
      <c r="S602">
        <f t="shared" si="233"/>
        <v>3</v>
      </c>
      <c r="T602">
        <f t="shared" si="234"/>
        <v>4</v>
      </c>
      <c r="U602">
        <f t="shared" si="235"/>
        <v>4</v>
      </c>
      <c r="V602">
        <f t="shared" si="236"/>
        <v>3</v>
      </c>
      <c r="W602">
        <f t="shared" si="225"/>
        <v>4</v>
      </c>
      <c r="X602">
        <f t="shared" si="228"/>
        <v>2</v>
      </c>
      <c r="Y602">
        <f t="shared" si="237"/>
        <v>1</v>
      </c>
      <c r="Z602">
        <f t="shared" si="238"/>
        <v>2</v>
      </c>
      <c r="AA602">
        <f t="shared" si="239"/>
        <v>4</v>
      </c>
      <c r="AB602">
        <f t="shared" si="240"/>
        <v>3.0972999999999997</v>
      </c>
      <c r="AC602">
        <f t="shared" si="241"/>
        <v>3</v>
      </c>
      <c r="AD602" t="str">
        <f t="shared" si="242"/>
        <v>Highly Suitable</v>
      </c>
      <c r="AE602" s="15">
        <f t="shared" si="243"/>
        <v>0.89800000000000002</v>
      </c>
      <c r="AF602" t="str">
        <f t="shared" si="229"/>
        <v>Very High</v>
      </c>
    </row>
    <row r="603" spans="1:32" x14ac:dyDescent="0.25">
      <c r="A603" t="str">
        <f>INDEX(Aquifer!A:A,MATCH(B603,Aquifer!C:C,0))</f>
        <v>gujarat</v>
      </c>
      <c r="B603" s="19" t="s">
        <v>199</v>
      </c>
      <c r="C603" s="12">
        <v>5.2393355937198001</v>
      </c>
      <c r="D603" s="7">
        <f>INDEX(Aquifer!L:L,MATCH(B603,Aquifer!C:C,0))*100</f>
        <v>144.51600312256051</v>
      </c>
      <c r="E603" s="7">
        <v>32.4</v>
      </c>
      <c r="F603" s="7">
        <v>68.850082372322902</v>
      </c>
      <c r="G603" s="8">
        <v>100</v>
      </c>
      <c r="H603" s="8">
        <f>INDEX(Aquifer!H:H,MATCH(B603,Aquifer!C:C,0))</f>
        <v>10</v>
      </c>
      <c r="I603" s="8">
        <f>INDEX(surface_water_body!E:E,MATCH(B603,surface_water_body!A:A,0))</f>
        <v>1.1733981775910782</v>
      </c>
      <c r="J603" s="8">
        <f>INDEX(Aquifer!J:J,MATCH(B603,Aquifer!C:C,0))*100</f>
        <v>31.733448937883196</v>
      </c>
      <c r="K603" s="7">
        <f>(INDEX(Tariff!D:D,MATCH(Adaptation!A603,Tariff!A:A,0)))*100</f>
        <v>167</v>
      </c>
      <c r="L603" s="1">
        <v>77.94</v>
      </c>
      <c r="M603" s="8">
        <v>4.8</v>
      </c>
      <c r="N603" s="1">
        <v>28.24</v>
      </c>
      <c r="P603">
        <f t="shared" si="230"/>
        <v>3</v>
      </c>
      <c r="Q603">
        <f t="shared" si="231"/>
        <v>2</v>
      </c>
      <c r="R603">
        <f t="shared" si="232"/>
        <v>2</v>
      </c>
      <c r="S603">
        <f t="shared" si="233"/>
        <v>4</v>
      </c>
      <c r="T603">
        <f t="shared" si="234"/>
        <v>4</v>
      </c>
      <c r="U603">
        <f t="shared" si="235"/>
        <v>1</v>
      </c>
      <c r="V603">
        <f t="shared" si="236"/>
        <v>2</v>
      </c>
      <c r="W603">
        <f t="shared" ref="W603:W668" si="244">IF(I603&lt;1,1,IF(I603&lt;3,2,IF(I603&lt;5,3,4)))</f>
        <v>2</v>
      </c>
      <c r="X603">
        <f t="shared" si="228"/>
        <v>2</v>
      </c>
      <c r="Y603">
        <f t="shared" si="237"/>
        <v>4</v>
      </c>
      <c r="Z603">
        <f t="shared" si="238"/>
        <v>1</v>
      </c>
      <c r="AA603">
        <f t="shared" si="239"/>
        <v>1</v>
      </c>
      <c r="AB603">
        <f t="shared" si="240"/>
        <v>2.34</v>
      </c>
      <c r="AC603">
        <f t="shared" si="241"/>
        <v>2</v>
      </c>
      <c r="AD603" t="str">
        <f t="shared" si="242"/>
        <v>Moderatly Suitable</v>
      </c>
      <c r="AE603" s="15">
        <f t="shared" si="243"/>
        <v>0.33400000000000002</v>
      </c>
      <c r="AF603" t="str">
        <f t="shared" si="229"/>
        <v>Low</v>
      </c>
    </row>
    <row r="604" spans="1:32" x14ac:dyDescent="0.25">
      <c r="A604" t="str">
        <f>INDEX(Aquifer!A:A,MATCH(B604,Aquifer!C:C,0))</f>
        <v>tamil nadu</v>
      </c>
      <c r="B604" s="19" t="s">
        <v>395</v>
      </c>
      <c r="C604" s="13">
        <v>4.99</v>
      </c>
      <c r="D604" s="7">
        <f>INDEX(Aquifer!L:L,MATCH(B604,Aquifer!C:C,0))*100</f>
        <v>103.81038999823531</v>
      </c>
      <c r="E604" s="7">
        <v>1.9</v>
      </c>
      <c r="F604" s="7">
        <v>53.077625335922129</v>
      </c>
      <c r="G604" s="8">
        <v>93</v>
      </c>
      <c r="H604" s="8">
        <f>INDEX(Aquifer!H:H,MATCH(B604,Aquifer!C:C,0))</f>
        <v>9.7200000000000006</v>
      </c>
      <c r="I604" s="8">
        <f>INDEX(surface_water_body!E:E,MATCH(B604,surface_water_body!A:A,0))</f>
        <v>2.3398366327958876E-2</v>
      </c>
      <c r="J604" s="8">
        <f>INDEX(Aquifer!J:J,MATCH(B604,Aquifer!C:C,0))*100</f>
        <v>28.947482169872487</v>
      </c>
      <c r="K604" s="7">
        <f>(INDEX(Tariff!D:D,MATCH(Adaptation!A604,Tariff!A:A,0)))*100</f>
        <v>0</v>
      </c>
      <c r="L604" s="1">
        <v>41.81</v>
      </c>
      <c r="M604" s="8">
        <v>3.6</v>
      </c>
      <c r="N604" s="1">
        <v>95.158042838</v>
      </c>
      <c r="P604">
        <f t="shared" si="230"/>
        <v>3</v>
      </c>
      <c r="Q604">
        <f t="shared" si="231"/>
        <v>1</v>
      </c>
      <c r="R604">
        <f t="shared" si="232"/>
        <v>1</v>
      </c>
      <c r="S604">
        <f t="shared" si="233"/>
        <v>3</v>
      </c>
      <c r="T604">
        <f t="shared" si="234"/>
        <v>4</v>
      </c>
      <c r="U604">
        <f t="shared" si="235"/>
        <v>1</v>
      </c>
      <c r="V604">
        <f t="shared" si="236"/>
        <v>2</v>
      </c>
      <c r="W604">
        <f t="shared" si="244"/>
        <v>1</v>
      </c>
      <c r="X604">
        <f t="shared" si="228"/>
        <v>4</v>
      </c>
      <c r="Y604">
        <f t="shared" si="237"/>
        <v>2</v>
      </c>
      <c r="Z604">
        <f t="shared" si="238"/>
        <v>1</v>
      </c>
      <c r="AA604">
        <f t="shared" si="239"/>
        <v>4</v>
      </c>
      <c r="AB604">
        <f t="shared" si="240"/>
        <v>2.2566999999999999</v>
      </c>
      <c r="AC604">
        <f t="shared" si="241"/>
        <v>2</v>
      </c>
      <c r="AD604" t="str">
        <f t="shared" si="242"/>
        <v>Moderatly Suitable</v>
      </c>
      <c r="AE604" s="15">
        <f t="shared" si="243"/>
        <v>0.28199999999999997</v>
      </c>
      <c r="AF604" t="str">
        <f t="shared" si="229"/>
        <v>Low</v>
      </c>
    </row>
    <row r="605" spans="1:32" x14ac:dyDescent="0.25">
      <c r="A605" t="str">
        <f>INDEX(Aquifer!A:A,MATCH(B605,Aquifer!C:C,0))</f>
        <v>tamil nadu</v>
      </c>
      <c r="B605" s="19" t="s">
        <v>664</v>
      </c>
      <c r="C605" s="13">
        <v>5.52</v>
      </c>
      <c r="D605" s="7">
        <f>INDEX(Aquifer!L:L,MATCH(B605,Aquifer!C:C,0))*100</f>
        <v>109.62997396801785</v>
      </c>
      <c r="E605" s="7">
        <v>56.9</v>
      </c>
      <c r="F605" s="7">
        <v>57.272635915988332</v>
      </c>
      <c r="G605" s="8">
        <v>32</v>
      </c>
      <c r="H605" s="8">
        <f>INDEX(Aquifer!H:H,MATCH(B605,Aquifer!C:C,0))</f>
        <v>75.94</v>
      </c>
      <c r="I605" s="8">
        <f>INDEX(surface_water_body!E:E,MATCH(B605,surface_water_body!A:A,0))</f>
        <v>1.1928625816507255</v>
      </c>
      <c r="J605" s="8">
        <f>INDEX(Aquifer!J:J,MATCH(B605,Aquifer!C:C,0))*100</f>
        <v>33.173981432933417</v>
      </c>
      <c r="K605" s="7">
        <f>(INDEX(Tariff!D:D,MATCH(Adaptation!A605,Tariff!A:A,0)))*100</f>
        <v>0</v>
      </c>
      <c r="L605" s="1">
        <v>82.55</v>
      </c>
      <c r="M605" s="8">
        <v>10.3</v>
      </c>
      <c r="N605" s="1">
        <v>90.57618088000001</v>
      </c>
      <c r="P605">
        <f t="shared" si="230"/>
        <v>4</v>
      </c>
      <c r="Q605">
        <f t="shared" si="231"/>
        <v>1</v>
      </c>
      <c r="R605">
        <f t="shared" si="232"/>
        <v>3</v>
      </c>
      <c r="S605">
        <f t="shared" si="233"/>
        <v>3</v>
      </c>
      <c r="T605">
        <f t="shared" si="234"/>
        <v>2</v>
      </c>
      <c r="U605">
        <f t="shared" si="235"/>
        <v>3</v>
      </c>
      <c r="V605">
        <f t="shared" si="236"/>
        <v>2</v>
      </c>
      <c r="W605">
        <f t="shared" si="244"/>
        <v>2</v>
      </c>
      <c r="X605">
        <f t="shared" si="228"/>
        <v>4</v>
      </c>
      <c r="Y605">
        <f t="shared" si="237"/>
        <v>4</v>
      </c>
      <c r="Z605">
        <f t="shared" si="238"/>
        <v>3</v>
      </c>
      <c r="AA605">
        <f t="shared" si="239"/>
        <v>4</v>
      </c>
      <c r="AB605">
        <f t="shared" si="240"/>
        <v>2.9383000000000004</v>
      </c>
      <c r="AC605">
        <f t="shared" si="241"/>
        <v>3</v>
      </c>
      <c r="AD605" t="str">
        <f t="shared" si="242"/>
        <v>Highly Suitable</v>
      </c>
      <c r="AE605" s="15">
        <f t="shared" si="243"/>
        <v>0.82599999999999996</v>
      </c>
      <c r="AF605" t="str">
        <f t="shared" si="229"/>
        <v>Very High</v>
      </c>
    </row>
    <row r="606" spans="1:32" x14ac:dyDescent="0.25">
      <c r="A606" t="str">
        <f>INDEX(Aquifer!A:A,MATCH(B606,Aquifer!C:C,0))</f>
        <v>tamil nadu</v>
      </c>
      <c r="B606" s="19" t="s">
        <v>629</v>
      </c>
      <c r="C606" s="13">
        <v>5.3</v>
      </c>
      <c r="D606" s="7">
        <f>INDEX(Aquifer!L:L,MATCH(B606,Aquifer!C:C,0))*100</f>
        <v>168.24955467697788</v>
      </c>
      <c r="E606" s="7">
        <v>95.9</v>
      </c>
      <c r="F606" s="7">
        <v>57.701157261432002</v>
      </c>
      <c r="G606" s="8">
        <v>97</v>
      </c>
      <c r="H606" s="8">
        <f>INDEX(Aquifer!H:H,MATCH(B606,Aquifer!C:C,0))</f>
        <v>54.89</v>
      </c>
      <c r="I606" s="8">
        <f>INDEX(surface_water_body!E:E,MATCH(B606,surface_water_body!A:A,0))</f>
        <v>2.3386968795038818</v>
      </c>
      <c r="J606" s="8">
        <f>INDEX(Aquifer!J:J,MATCH(B606,Aquifer!C:C,0))*100</f>
        <v>28.409999105128847</v>
      </c>
      <c r="K606" s="7">
        <f>(INDEX(Tariff!D:D,MATCH(Adaptation!A606,Tariff!A:A,0)))*100</f>
        <v>10</v>
      </c>
      <c r="L606" s="1">
        <v>63.1</v>
      </c>
      <c r="M606" s="8">
        <v>4.74</v>
      </c>
      <c r="N606" s="1">
        <v>94.864654420000008</v>
      </c>
      <c r="P606">
        <f t="shared" si="230"/>
        <v>4</v>
      </c>
      <c r="Q606">
        <f t="shared" si="231"/>
        <v>2</v>
      </c>
      <c r="R606">
        <f t="shared" si="232"/>
        <v>4</v>
      </c>
      <c r="S606">
        <f t="shared" si="233"/>
        <v>3</v>
      </c>
      <c r="T606">
        <f t="shared" si="234"/>
        <v>4</v>
      </c>
      <c r="U606">
        <f t="shared" si="235"/>
        <v>2</v>
      </c>
      <c r="V606">
        <f t="shared" si="236"/>
        <v>2</v>
      </c>
      <c r="W606">
        <f t="shared" si="244"/>
        <v>2</v>
      </c>
      <c r="X606">
        <f t="shared" si="228"/>
        <v>4</v>
      </c>
      <c r="Y606">
        <f t="shared" si="237"/>
        <v>3</v>
      </c>
      <c r="Z606">
        <f t="shared" si="238"/>
        <v>1</v>
      </c>
      <c r="AA606">
        <f t="shared" si="239"/>
        <v>4</v>
      </c>
      <c r="AB606">
        <f t="shared" si="240"/>
        <v>2.9231000000000007</v>
      </c>
      <c r="AC606">
        <f t="shared" si="241"/>
        <v>3</v>
      </c>
      <c r="AD606" t="str">
        <f t="shared" si="242"/>
        <v>Highly Suitable</v>
      </c>
      <c r="AE606" s="15">
        <f t="shared" si="243"/>
        <v>0.76600000000000001</v>
      </c>
      <c r="AF606" t="str">
        <f t="shared" si="229"/>
        <v>High</v>
      </c>
    </row>
    <row r="607" spans="1:32" x14ac:dyDescent="0.25">
      <c r="A607" t="str">
        <f>INDEX(Aquifer!A:A,MATCH(B607,Aquifer!C:C,0))</f>
        <v>kerala</v>
      </c>
      <c r="B607" s="19" t="s">
        <v>396</v>
      </c>
      <c r="C607" s="12">
        <v>5.47</v>
      </c>
      <c r="D607" s="7">
        <f>INDEX(Aquifer!L:L,MATCH(B607,Aquifer!C:C,0))*100</f>
        <v>118.96838211088992</v>
      </c>
      <c r="E607" s="7">
        <v>7.8</v>
      </c>
      <c r="F607" s="7">
        <v>43.047229867783386</v>
      </c>
      <c r="G607" s="8">
        <v>98</v>
      </c>
      <c r="H607" s="8">
        <f>INDEX(Aquifer!H:H,MATCH(B607,Aquifer!C:C,0))</f>
        <v>67.73</v>
      </c>
      <c r="I607" s="8">
        <f>INDEX(surface_water_body!E:E,MATCH(B607,surface_water_body!A:A,0))</f>
        <v>1.0095833876179052</v>
      </c>
      <c r="J607" s="8">
        <f>INDEX(Aquifer!J:J,MATCH(B607,Aquifer!C:C,0))*100</f>
        <v>58.316764252837316</v>
      </c>
      <c r="K607" s="7">
        <f>(INDEX(Tariff!D:D,MATCH(Adaptation!A607,Tariff!A:A,0)))*100</f>
        <v>459.99999999999994</v>
      </c>
      <c r="L607" s="1">
        <v>20.47</v>
      </c>
      <c r="M607" s="8">
        <v>10.1</v>
      </c>
      <c r="N607" s="1">
        <v>99.850000000000009</v>
      </c>
      <c r="P607">
        <f t="shared" si="230"/>
        <v>4</v>
      </c>
      <c r="Q607">
        <f t="shared" si="231"/>
        <v>1</v>
      </c>
      <c r="R607">
        <f t="shared" si="232"/>
        <v>1</v>
      </c>
      <c r="S607">
        <f t="shared" si="233"/>
        <v>2</v>
      </c>
      <c r="T607">
        <f t="shared" si="234"/>
        <v>4</v>
      </c>
      <c r="U607">
        <f t="shared" si="235"/>
        <v>2</v>
      </c>
      <c r="V607">
        <f t="shared" si="236"/>
        <v>3</v>
      </c>
      <c r="W607">
        <f t="shared" si="244"/>
        <v>2</v>
      </c>
      <c r="X607">
        <f t="shared" si="228"/>
        <v>1</v>
      </c>
      <c r="Y607">
        <f t="shared" si="237"/>
        <v>1</v>
      </c>
      <c r="Z607">
        <f t="shared" si="238"/>
        <v>3</v>
      </c>
      <c r="AA607">
        <f t="shared" si="239"/>
        <v>4</v>
      </c>
      <c r="AB607">
        <f t="shared" si="240"/>
        <v>2.3552000000000004</v>
      </c>
      <c r="AC607">
        <f t="shared" si="241"/>
        <v>2</v>
      </c>
      <c r="AD607" t="str">
        <f t="shared" si="242"/>
        <v>Moderatly Suitable</v>
      </c>
      <c r="AE607" s="15">
        <f t="shared" si="243"/>
        <v>0.374</v>
      </c>
      <c r="AF607" t="str">
        <f t="shared" si="229"/>
        <v>Low</v>
      </c>
    </row>
    <row r="608" spans="1:32" x14ac:dyDescent="0.25">
      <c r="A608" t="str">
        <f>INDEX(Aquifer!A:A,MATCH(B608,Aquifer!C:C,0))</f>
        <v>tamil nadu</v>
      </c>
      <c r="B608" s="19" t="s">
        <v>501</v>
      </c>
      <c r="C608" s="13">
        <v>5.39</v>
      </c>
      <c r="D608" s="7">
        <f>INDEX(Aquifer!L:L,MATCH(B608,Aquifer!C:C,0))*100</f>
        <v>190.90821118909992</v>
      </c>
      <c r="E608" s="7">
        <v>69.5</v>
      </c>
      <c r="F608" s="7">
        <v>54.874133059337268</v>
      </c>
      <c r="G608" s="8">
        <v>93</v>
      </c>
      <c r="H608" s="8">
        <f>INDEX(Aquifer!H:H,MATCH(B608,Aquifer!C:C,0))</f>
        <v>66.069999999999993</v>
      </c>
      <c r="I608" s="8">
        <f>INDEX(surface_water_body!E:E,MATCH(B608,surface_water_body!A:A,0))</f>
        <v>7.3425574038541335</v>
      </c>
      <c r="J608" s="8">
        <f>INDEX(Aquifer!J:J,MATCH(B608,Aquifer!C:C,0))*100</f>
        <v>73.915759457152532</v>
      </c>
      <c r="K608" s="7">
        <f>(INDEX(Tariff!D:D,MATCH(Adaptation!A608,Tariff!A:A,0)))*100</f>
        <v>320</v>
      </c>
      <c r="L608" s="1">
        <v>10.73</v>
      </c>
      <c r="M608" s="8">
        <v>4.1500000000000004</v>
      </c>
      <c r="N608" s="1">
        <v>88.568757500000004</v>
      </c>
      <c r="P608">
        <f t="shared" si="230"/>
        <v>4</v>
      </c>
      <c r="Q608">
        <f t="shared" si="231"/>
        <v>3</v>
      </c>
      <c r="R608">
        <f t="shared" si="232"/>
        <v>3</v>
      </c>
      <c r="S608">
        <f t="shared" si="233"/>
        <v>3</v>
      </c>
      <c r="T608">
        <f t="shared" si="234"/>
        <v>4</v>
      </c>
      <c r="U608">
        <f t="shared" si="235"/>
        <v>2</v>
      </c>
      <c r="V608">
        <f t="shared" si="236"/>
        <v>3</v>
      </c>
      <c r="W608">
        <f t="shared" si="244"/>
        <v>4</v>
      </c>
      <c r="X608">
        <f t="shared" si="228"/>
        <v>1</v>
      </c>
      <c r="Y608">
        <f t="shared" si="237"/>
        <v>1</v>
      </c>
      <c r="Z608">
        <f t="shared" si="238"/>
        <v>1</v>
      </c>
      <c r="AA608">
        <f t="shared" si="239"/>
        <v>4</v>
      </c>
      <c r="AB608">
        <f t="shared" si="240"/>
        <v>2.7565</v>
      </c>
      <c r="AC608">
        <f t="shared" si="241"/>
        <v>3</v>
      </c>
      <c r="AD608" t="str">
        <f t="shared" si="242"/>
        <v>Highly Suitable</v>
      </c>
      <c r="AE608" s="15">
        <f t="shared" si="243"/>
        <v>0.624</v>
      </c>
      <c r="AF608" t="str">
        <f t="shared" si="229"/>
        <v>High</v>
      </c>
    </row>
    <row r="609" spans="1:32" x14ac:dyDescent="0.25">
      <c r="A609" t="str">
        <f>INDEX(Aquifer!A:A,MATCH(B609,Aquifer!C:C,0))</f>
        <v>tamil nadu</v>
      </c>
      <c r="B609" s="19" t="s">
        <v>464</v>
      </c>
      <c r="C609" s="13">
        <v>5.3</v>
      </c>
      <c r="D609" s="7">
        <f>INDEX(Aquifer!L:L,MATCH(B609,Aquifer!C:C,0))*100</f>
        <v>103.32298803815722</v>
      </c>
      <c r="E609" s="7">
        <v>17.2</v>
      </c>
      <c r="F609" s="7">
        <v>71.476193285739569</v>
      </c>
      <c r="G609" s="8">
        <v>96</v>
      </c>
      <c r="H609" s="8">
        <f>INDEX(Aquifer!H:H,MATCH(B609,Aquifer!C:C,0))</f>
        <v>38.880000000000003</v>
      </c>
      <c r="I609" s="8">
        <f>INDEX(surface_water_body!E:E,MATCH(B609,surface_water_body!A:A,0))</f>
        <v>279.46689689472095</v>
      </c>
      <c r="J609" s="8">
        <f>INDEX(Aquifer!J:J,MATCH(B609,Aquifer!C:C,0))*100</f>
        <v>46.477128848327261</v>
      </c>
      <c r="K609" s="7">
        <f>(INDEX(Tariff!D:D,MATCH(Adaptation!A609,Tariff!A:A,0)))*100</f>
        <v>60</v>
      </c>
      <c r="L609" s="1">
        <v>45.48</v>
      </c>
      <c r="M609" s="8">
        <v>5.0469999999999997</v>
      </c>
      <c r="N609" s="1">
        <v>82.865822090000009</v>
      </c>
      <c r="P609">
        <f t="shared" si="230"/>
        <v>4</v>
      </c>
      <c r="Q609">
        <f t="shared" si="231"/>
        <v>1</v>
      </c>
      <c r="R609">
        <f t="shared" si="232"/>
        <v>1</v>
      </c>
      <c r="S609">
        <f t="shared" si="233"/>
        <v>4</v>
      </c>
      <c r="T609">
        <f t="shared" si="234"/>
        <v>4</v>
      </c>
      <c r="U609">
        <f t="shared" si="235"/>
        <v>1</v>
      </c>
      <c r="V609">
        <f t="shared" si="236"/>
        <v>2</v>
      </c>
      <c r="W609">
        <f t="shared" si="244"/>
        <v>4</v>
      </c>
      <c r="X609">
        <f t="shared" si="228"/>
        <v>4</v>
      </c>
      <c r="Y609">
        <f t="shared" si="237"/>
        <v>2</v>
      </c>
      <c r="Z609">
        <f t="shared" si="238"/>
        <v>2</v>
      </c>
      <c r="AA609">
        <f t="shared" si="239"/>
        <v>4</v>
      </c>
      <c r="AB609">
        <f t="shared" si="240"/>
        <v>2.7641</v>
      </c>
      <c r="AC609">
        <f t="shared" si="241"/>
        <v>3</v>
      </c>
      <c r="AD609" t="str">
        <f t="shared" si="242"/>
        <v>Highly Suitable</v>
      </c>
      <c r="AE609" s="15">
        <f t="shared" si="243"/>
        <v>0.63900000000000001</v>
      </c>
      <c r="AF609" t="str">
        <f t="shared" si="229"/>
        <v>High</v>
      </c>
    </row>
    <row r="610" spans="1:32" x14ac:dyDescent="0.25">
      <c r="A610" t="str">
        <f>INDEX(Aquifer!A:A,MATCH(B610,Aquifer!C:C,0))</f>
        <v>manipur</v>
      </c>
      <c r="B610" s="19" t="s">
        <v>6</v>
      </c>
      <c r="C610" s="12">
        <v>4.5399142988985997</v>
      </c>
      <c r="D610" s="7">
        <f>INDEX(Aquifer!L:L,MATCH(B610,Aquifer!C:C,0))*100</f>
        <v>100</v>
      </c>
      <c r="E610" s="7">
        <v>10.9</v>
      </c>
      <c r="F610" s="7">
        <v>38.518717836601525</v>
      </c>
      <c r="G610" s="8">
        <v>0</v>
      </c>
      <c r="H610" s="8">
        <f>INDEX(Aquifer!H:H,MATCH(B610,Aquifer!C:C,0))</f>
        <v>9.84</v>
      </c>
      <c r="I610" s="8">
        <f>INDEX(surface_water_body!E:E,MATCH(B610,surface_water_body!A:A,0))</f>
        <v>0.17822799744167775</v>
      </c>
      <c r="J610" s="8">
        <f>INDEX(Aquifer!J:J,MATCH(B610,Aquifer!C:C,0))*100</f>
        <v>100</v>
      </c>
      <c r="K610" s="7">
        <f>(INDEX(Tariff!D:D,MATCH(Adaptation!A610,Tariff!A:A,0)))*100</f>
        <v>167</v>
      </c>
      <c r="L610" s="1">
        <v>0</v>
      </c>
      <c r="M610" s="8">
        <v>1.44</v>
      </c>
      <c r="N610" s="1">
        <v>86.46</v>
      </c>
      <c r="P610">
        <f t="shared" si="230"/>
        <v>3</v>
      </c>
      <c r="Q610">
        <f t="shared" si="231"/>
        <v>1</v>
      </c>
      <c r="R610">
        <f t="shared" si="232"/>
        <v>1</v>
      </c>
      <c r="S610">
        <f t="shared" si="233"/>
        <v>2</v>
      </c>
      <c r="T610">
        <f t="shared" si="234"/>
        <v>1</v>
      </c>
      <c r="U610">
        <f t="shared" si="235"/>
        <v>1</v>
      </c>
      <c r="V610">
        <f t="shared" si="236"/>
        <v>4</v>
      </c>
      <c r="W610">
        <f t="shared" si="244"/>
        <v>1</v>
      </c>
      <c r="X610">
        <f t="shared" si="228"/>
        <v>2</v>
      </c>
      <c r="Y610">
        <f t="shared" si="237"/>
        <v>1</v>
      </c>
      <c r="Z610">
        <f t="shared" si="238"/>
        <v>1</v>
      </c>
      <c r="AA610">
        <f t="shared" si="239"/>
        <v>4</v>
      </c>
      <c r="AB610">
        <f t="shared" si="240"/>
        <v>1.8402000000000001</v>
      </c>
      <c r="AC610">
        <f t="shared" si="241"/>
        <v>2</v>
      </c>
      <c r="AD610" t="str">
        <f t="shared" si="242"/>
        <v>Moderatly Suitable</v>
      </c>
      <c r="AE610" s="15">
        <f t="shared" si="243"/>
        <v>0.115</v>
      </c>
      <c r="AF610" t="str">
        <f t="shared" si="229"/>
        <v>Very Low</v>
      </c>
    </row>
    <row r="611" spans="1:32" x14ac:dyDescent="0.25">
      <c r="A611" t="str">
        <f>INDEX(Aquifer!A:A,MATCH(B611,Aquifer!C:C,0))</f>
        <v>kerala</v>
      </c>
      <c r="B611" s="19" t="s">
        <v>630</v>
      </c>
      <c r="C611" s="12">
        <v>5.1455678915594998</v>
      </c>
      <c r="D611" s="7">
        <f>INDEX(Aquifer!L:L,MATCH(B611,Aquifer!C:C,0))*100</f>
        <v>125.39557496229941</v>
      </c>
      <c r="E611" s="7">
        <v>43.9</v>
      </c>
      <c r="F611" s="7">
        <v>38.839477277160128</v>
      </c>
      <c r="G611" s="8">
        <v>93</v>
      </c>
      <c r="H611" s="8">
        <f>INDEX(Aquifer!H:H,MATCH(B611,Aquifer!C:C,0))</f>
        <v>60.94</v>
      </c>
      <c r="I611" s="8">
        <f>INDEX(surface_water_body!E:E,MATCH(B611,surface_water_body!A:A,0))</f>
        <v>1.0335948511322619</v>
      </c>
      <c r="J611" s="8">
        <f>INDEX(Aquifer!J:J,MATCH(B611,Aquifer!C:C,0))*100</f>
        <v>44.000871520109335</v>
      </c>
      <c r="K611" s="7">
        <f>(INDEX(Tariff!D:D,MATCH(Adaptation!A611,Tariff!A:A,0)))*100</f>
        <v>30</v>
      </c>
      <c r="L611" s="1">
        <v>58.53</v>
      </c>
      <c r="M611" s="8">
        <v>7.1</v>
      </c>
      <c r="N611" s="1">
        <v>99.61</v>
      </c>
      <c r="P611">
        <f t="shared" si="230"/>
        <v>3</v>
      </c>
      <c r="Q611">
        <f t="shared" si="231"/>
        <v>1</v>
      </c>
      <c r="R611">
        <f t="shared" si="232"/>
        <v>2</v>
      </c>
      <c r="S611">
        <f t="shared" si="233"/>
        <v>2</v>
      </c>
      <c r="T611">
        <f t="shared" si="234"/>
        <v>4</v>
      </c>
      <c r="U611">
        <f t="shared" si="235"/>
        <v>2</v>
      </c>
      <c r="V611">
        <f t="shared" si="236"/>
        <v>2</v>
      </c>
      <c r="W611">
        <f t="shared" si="244"/>
        <v>2</v>
      </c>
      <c r="X611">
        <f t="shared" si="228"/>
        <v>4</v>
      </c>
      <c r="Y611">
        <f t="shared" si="237"/>
        <v>3</v>
      </c>
      <c r="Z611">
        <f t="shared" si="238"/>
        <v>2</v>
      </c>
      <c r="AA611">
        <f t="shared" si="239"/>
        <v>4</v>
      </c>
      <c r="AB611">
        <f t="shared" si="240"/>
        <v>2.5975000000000006</v>
      </c>
      <c r="AC611">
        <f t="shared" si="241"/>
        <v>3</v>
      </c>
      <c r="AD611" t="str">
        <f t="shared" si="242"/>
        <v>Highly Suitable</v>
      </c>
      <c r="AE611" s="15">
        <f t="shared" si="243"/>
        <v>0.54900000000000004</v>
      </c>
      <c r="AF611" t="str">
        <f t="shared" si="229"/>
        <v>Moderate</v>
      </c>
    </row>
    <row r="612" spans="1:32" x14ac:dyDescent="0.25">
      <c r="A612" t="str">
        <f>INDEX(Aquifer!A:A,MATCH(B612,Aquifer!C:C,0))</f>
        <v>madhya pradesh</v>
      </c>
      <c r="B612" s="19" t="s">
        <v>594</v>
      </c>
      <c r="C612" s="12">
        <v>5.1960271622062004</v>
      </c>
      <c r="D612" s="7">
        <f>INDEX(Aquifer!L:L,MATCH(B612,Aquifer!C:C,0))*100</f>
        <v>199.4576870806998</v>
      </c>
      <c r="E612" s="7">
        <v>41.8</v>
      </c>
      <c r="F612" s="7">
        <v>73.514431239388799</v>
      </c>
      <c r="G612" s="8">
        <v>100</v>
      </c>
      <c r="H612" s="8">
        <f>INDEX(Aquifer!H:H,MATCH(B612,Aquifer!C:C,0))</f>
        <v>81.83</v>
      </c>
      <c r="I612" s="8">
        <f>INDEX(surface_water_body!E:E,MATCH(B612,surface_water_body!A:A,0))</f>
        <v>0.84749720749415969</v>
      </c>
      <c r="J612" s="8">
        <f>INDEX(Aquifer!J:J,MATCH(B612,Aquifer!C:C,0))*100</f>
        <v>62.264779440010528</v>
      </c>
      <c r="K612" s="7">
        <f>(INDEX(Tariff!D:D,MATCH(Adaptation!A612,Tariff!A:A,0)))*100</f>
        <v>0</v>
      </c>
      <c r="L612" s="1">
        <v>73.099999999999994</v>
      </c>
      <c r="M612" s="8">
        <v>10.46</v>
      </c>
      <c r="N612" s="1">
        <v>78.78</v>
      </c>
      <c r="P612">
        <f t="shared" si="230"/>
        <v>3</v>
      </c>
      <c r="Q612">
        <f t="shared" si="231"/>
        <v>3</v>
      </c>
      <c r="R612">
        <f t="shared" si="232"/>
        <v>2</v>
      </c>
      <c r="S612">
        <f t="shared" si="233"/>
        <v>4</v>
      </c>
      <c r="T612">
        <f t="shared" si="234"/>
        <v>4</v>
      </c>
      <c r="U612">
        <f t="shared" si="235"/>
        <v>3</v>
      </c>
      <c r="V612">
        <f t="shared" si="236"/>
        <v>3</v>
      </c>
      <c r="W612">
        <f t="shared" si="244"/>
        <v>1</v>
      </c>
      <c r="X612">
        <f t="shared" si="228"/>
        <v>4</v>
      </c>
      <c r="Y612">
        <f t="shared" si="237"/>
        <v>3</v>
      </c>
      <c r="Z612">
        <f t="shared" si="238"/>
        <v>3</v>
      </c>
      <c r="AA612">
        <f t="shared" si="239"/>
        <v>3</v>
      </c>
      <c r="AB612">
        <f t="shared" si="240"/>
        <v>3.0215999999999994</v>
      </c>
      <c r="AC612">
        <f t="shared" si="241"/>
        <v>3</v>
      </c>
      <c r="AD612" t="str">
        <f t="shared" si="242"/>
        <v>Highly Suitable</v>
      </c>
      <c r="AE612" s="15">
        <f t="shared" si="243"/>
        <v>0.86</v>
      </c>
      <c r="AF612" t="str">
        <f t="shared" si="229"/>
        <v>Very High</v>
      </c>
    </row>
    <row r="613" spans="1:32" x14ac:dyDescent="0.25">
      <c r="A613" t="str">
        <f>INDEX(Aquifer!A:A,MATCH(B613,Aquifer!C:C,0))</f>
        <v>assam</v>
      </c>
      <c r="B613" s="19" t="s">
        <v>29</v>
      </c>
      <c r="C613" s="12">
        <v>4.0400573544667999</v>
      </c>
      <c r="D613" s="7">
        <f>INDEX(Aquifer!L:L,MATCH(B613,Aquifer!C:C,0))*100</f>
        <v>110.98733789832065</v>
      </c>
      <c r="E613" s="7">
        <v>0.5</v>
      </c>
      <c r="F613" s="7">
        <v>21.614367701224911</v>
      </c>
      <c r="G613" s="8">
        <v>2</v>
      </c>
      <c r="H613" s="8">
        <f>INDEX(Aquifer!H:H,MATCH(B613,Aquifer!C:C,0))</f>
        <v>5.14</v>
      </c>
      <c r="I613" s="8">
        <f>INDEX(surface_water_body!E:E,MATCH(B613,surface_water_body!A:A,0))</f>
        <v>0.14946460550336002</v>
      </c>
      <c r="J613" s="8">
        <f>INDEX(Aquifer!J:J,MATCH(B613,Aquifer!C:C,0))*100</f>
        <v>34.486807387862797</v>
      </c>
      <c r="K613" s="7">
        <f>(INDEX(Tariff!D:D,MATCH(Adaptation!A613,Tariff!A:A,0)))*100</f>
        <v>0</v>
      </c>
      <c r="L613" s="1">
        <v>19.64</v>
      </c>
      <c r="M613" s="8">
        <v>3.09</v>
      </c>
      <c r="N613" s="1">
        <v>82.35</v>
      </c>
      <c r="P613">
        <f t="shared" si="230"/>
        <v>2</v>
      </c>
      <c r="Q613">
        <f t="shared" si="231"/>
        <v>1</v>
      </c>
      <c r="R613">
        <f t="shared" si="232"/>
        <v>1</v>
      </c>
      <c r="S613">
        <f t="shared" si="233"/>
        <v>1</v>
      </c>
      <c r="T613">
        <f t="shared" si="234"/>
        <v>1</v>
      </c>
      <c r="U613">
        <f t="shared" si="235"/>
        <v>1</v>
      </c>
      <c r="V613">
        <f t="shared" si="236"/>
        <v>2</v>
      </c>
      <c r="W613">
        <f t="shared" si="244"/>
        <v>1</v>
      </c>
      <c r="X613">
        <f t="shared" si="228"/>
        <v>4</v>
      </c>
      <c r="Y613">
        <f t="shared" si="237"/>
        <v>1</v>
      </c>
      <c r="Z613">
        <f t="shared" si="238"/>
        <v>1</v>
      </c>
      <c r="AA613">
        <f t="shared" si="239"/>
        <v>4</v>
      </c>
      <c r="AB613">
        <f t="shared" si="240"/>
        <v>1.6735999999999998</v>
      </c>
      <c r="AC613">
        <f t="shared" si="241"/>
        <v>2</v>
      </c>
      <c r="AD613" t="str">
        <f t="shared" si="242"/>
        <v>Moderatly Suitable</v>
      </c>
      <c r="AE613" s="15">
        <f t="shared" si="243"/>
        <v>4.3999999999999997E-2</v>
      </c>
      <c r="AF613" t="str">
        <f t="shared" si="229"/>
        <v>Very Low</v>
      </c>
    </row>
    <row r="614" spans="1:32" x14ac:dyDescent="0.25">
      <c r="A614" t="str">
        <f>INDEX(Aquifer!A:A,MATCH(B614,Aquifer!C:C,0))</f>
        <v>arunachal pradesh</v>
      </c>
      <c r="B614" s="19" t="s">
        <v>45</v>
      </c>
      <c r="C614" s="12">
        <v>3.8285067002374999</v>
      </c>
      <c r="D614" s="7">
        <f>INDEX(Aquifer!L:L,MATCH(B614,Aquifer!C:C,0))*100</f>
        <v>134.53341360626129</v>
      </c>
      <c r="E614" s="7">
        <v>12.8</v>
      </c>
      <c r="F614" s="7">
        <v>18.763748350197975</v>
      </c>
      <c r="G614" s="8">
        <v>0</v>
      </c>
      <c r="H614" s="8">
        <f>INDEX(Aquifer!H:H,MATCH(B614,Aquifer!C:C,0))</f>
        <v>0.9</v>
      </c>
      <c r="I614" s="8">
        <f>INDEX(surface_water_body!E:E,MATCH(B614,surface_water_body!A:A,0))</f>
        <v>4.7416999432516142E-3</v>
      </c>
      <c r="J614" s="8">
        <f>INDEX(Aquifer!J:J,MATCH(B614,Aquifer!C:C,0))*100</f>
        <v>25.974229061112155</v>
      </c>
      <c r="K614" s="7">
        <f>(INDEX(Tariff!D:D,MATCH(Adaptation!A614,Tariff!A:A,0)))*100</f>
        <v>0</v>
      </c>
      <c r="L614" s="1">
        <v>1.7999999999999998</v>
      </c>
      <c r="M614" s="8">
        <v>5.8</v>
      </c>
      <c r="N614" s="1">
        <v>63.63</v>
      </c>
      <c r="P614">
        <f t="shared" si="230"/>
        <v>2</v>
      </c>
      <c r="Q614">
        <f t="shared" si="231"/>
        <v>1</v>
      </c>
      <c r="R614">
        <f t="shared" si="232"/>
        <v>1</v>
      </c>
      <c r="S614">
        <f t="shared" si="233"/>
        <v>1</v>
      </c>
      <c r="T614">
        <f t="shared" si="234"/>
        <v>1</v>
      </c>
      <c r="U614">
        <f t="shared" si="235"/>
        <v>1</v>
      </c>
      <c r="V614">
        <f t="shared" si="236"/>
        <v>2</v>
      </c>
      <c r="W614">
        <f t="shared" si="244"/>
        <v>1</v>
      </c>
      <c r="X614">
        <f t="shared" si="228"/>
        <v>4</v>
      </c>
      <c r="Y614">
        <f t="shared" si="237"/>
        <v>1</v>
      </c>
      <c r="Z614">
        <f t="shared" si="238"/>
        <v>2</v>
      </c>
      <c r="AA614">
        <f t="shared" si="239"/>
        <v>3</v>
      </c>
      <c r="AB614">
        <f t="shared" ref="AB614:AB645" si="245">0.0833*P614+Q614*0.0833+R614*0.0833+S614*0.0833+T614*0.0833+W614*0.0833+U614*0.0833+V614*0.0833+X614*0.0833+Y614*0.0833+Z614*0.0909+AA614*0.0833</f>
        <v>1.6811999999999998</v>
      </c>
      <c r="AC614">
        <f t="shared" si="241"/>
        <v>2</v>
      </c>
      <c r="AD614" t="str">
        <f t="shared" si="242"/>
        <v>Moderatly Suitable</v>
      </c>
      <c r="AE614" s="15">
        <f t="shared" ref="AE614:AE645" si="246">_xlfn.PERCENTRANK.INC(AB:AB,AB614)</f>
        <v>6.0999999999999999E-2</v>
      </c>
      <c r="AF614" t="str">
        <f t="shared" si="229"/>
        <v>Very Low</v>
      </c>
    </row>
    <row r="615" spans="1:32" x14ac:dyDescent="0.25">
      <c r="A615" t="str">
        <f>INDEX(Aquifer!A:A,MATCH(B615,Aquifer!C:C,0))</f>
        <v>tamil nadu</v>
      </c>
      <c r="B615" s="19" t="s">
        <v>465</v>
      </c>
      <c r="C615" s="12">
        <v>5.5860000000000003</v>
      </c>
      <c r="D615" s="7">
        <f>INDEX(Aquifer!L:L,MATCH(B615,Aquifer!C:C,0))*100</f>
        <v>113.76819285834702</v>
      </c>
      <c r="E615" s="7">
        <v>46.3</v>
      </c>
      <c r="F615" s="7">
        <v>66.736113920466039</v>
      </c>
      <c r="G615" s="8">
        <v>87</v>
      </c>
      <c r="H615" s="8">
        <f>INDEX(Aquifer!H:H,MATCH(B615,Aquifer!C:C,0))</f>
        <v>73.94</v>
      </c>
      <c r="I615" s="8">
        <f>INDEX(surface_water_body!E:E,MATCH(B615,surface_water_body!A:A,0))</f>
        <v>11.365443994146448</v>
      </c>
      <c r="J615" s="8">
        <f>INDEX(Aquifer!J:J,MATCH(B615,Aquifer!C:C,0))*100</f>
        <v>36.368115935447101</v>
      </c>
      <c r="K615" s="7">
        <f>(INDEX(Tariff!D:D,MATCH(Adaptation!A615,Tariff!A:A,0)))*100</f>
        <v>60</v>
      </c>
      <c r="L615" s="1">
        <v>58.699999999999996</v>
      </c>
      <c r="M615" s="8">
        <v>7.89</v>
      </c>
      <c r="N615" s="1">
        <v>93.641842389999994</v>
      </c>
      <c r="P615">
        <f t="shared" si="230"/>
        <v>4</v>
      </c>
      <c r="Q615">
        <f t="shared" si="231"/>
        <v>1</v>
      </c>
      <c r="R615">
        <f t="shared" si="232"/>
        <v>2</v>
      </c>
      <c r="S615">
        <f t="shared" si="233"/>
        <v>3</v>
      </c>
      <c r="T615">
        <f t="shared" si="234"/>
        <v>4</v>
      </c>
      <c r="U615">
        <f t="shared" si="235"/>
        <v>3</v>
      </c>
      <c r="V615">
        <f t="shared" si="236"/>
        <v>2</v>
      </c>
      <c r="W615">
        <f t="shared" si="244"/>
        <v>4</v>
      </c>
      <c r="X615">
        <f t="shared" si="228"/>
        <v>4</v>
      </c>
      <c r="Y615">
        <f t="shared" si="237"/>
        <v>3</v>
      </c>
      <c r="Z615">
        <f t="shared" si="238"/>
        <v>2</v>
      </c>
      <c r="AA615">
        <f t="shared" si="239"/>
        <v>4</v>
      </c>
      <c r="AB615">
        <f t="shared" si="245"/>
        <v>3.0139999999999998</v>
      </c>
      <c r="AC615">
        <f t="shared" si="241"/>
        <v>3</v>
      </c>
      <c r="AD615" t="str">
        <f t="shared" si="242"/>
        <v>Highly Suitable</v>
      </c>
      <c r="AE615" s="15">
        <f t="shared" si="246"/>
        <v>0.83799999999999997</v>
      </c>
      <c r="AF615" t="str">
        <f t="shared" si="229"/>
        <v>Very High</v>
      </c>
    </row>
    <row r="616" spans="1:32" x14ac:dyDescent="0.25">
      <c r="A616" t="str">
        <f>INDEX(Aquifer!A:A,MATCH(B616,Aquifer!C:C,0))</f>
        <v>tamil nadu</v>
      </c>
      <c r="B616" s="19" t="s">
        <v>466</v>
      </c>
      <c r="C616" s="12">
        <v>5.1863415907780004</v>
      </c>
      <c r="D616" s="7">
        <f>INDEX(Aquifer!L:L,MATCH(B616,Aquifer!C:C,0))*100</f>
        <v>123.3628716277894</v>
      </c>
      <c r="E616" s="7">
        <v>63.7</v>
      </c>
      <c r="F616" s="7">
        <v>59.910270401358069</v>
      </c>
      <c r="G616" s="8">
        <v>96</v>
      </c>
      <c r="H616" s="8">
        <f>INDEX(Aquifer!H:H,MATCH(B616,Aquifer!C:C,0))</f>
        <v>43.68</v>
      </c>
      <c r="I616" s="8">
        <f>INDEX(surface_water_body!E:E,MATCH(B616,surface_water_body!A:A,0))</f>
        <v>87.070559384053183</v>
      </c>
      <c r="J616" s="8">
        <f>INDEX(Aquifer!J:J,MATCH(B616,Aquifer!C:C,0))*100</f>
        <v>18.37097464951523</v>
      </c>
      <c r="K616" s="7">
        <f>(INDEX(Tariff!D:D,MATCH(Adaptation!A616,Tariff!A:A,0)))*100</f>
        <v>10</v>
      </c>
      <c r="L616" s="1">
        <v>40.369999999999997</v>
      </c>
      <c r="M616" s="8">
        <v>5.77</v>
      </c>
      <c r="N616" s="1">
        <v>93.942555040000002</v>
      </c>
      <c r="P616">
        <f t="shared" si="230"/>
        <v>3</v>
      </c>
      <c r="Q616">
        <f t="shared" si="231"/>
        <v>1</v>
      </c>
      <c r="R616">
        <f t="shared" si="232"/>
        <v>3</v>
      </c>
      <c r="S616">
        <f t="shared" si="233"/>
        <v>3</v>
      </c>
      <c r="T616">
        <f t="shared" si="234"/>
        <v>4</v>
      </c>
      <c r="U616">
        <f t="shared" si="235"/>
        <v>1</v>
      </c>
      <c r="V616">
        <f t="shared" si="236"/>
        <v>1</v>
      </c>
      <c r="W616">
        <f t="shared" si="244"/>
        <v>4</v>
      </c>
      <c r="X616">
        <f t="shared" si="228"/>
        <v>4</v>
      </c>
      <c r="Y616">
        <f t="shared" si="237"/>
        <v>2</v>
      </c>
      <c r="Z616">
        <f t="shared" si="238"/>
        <v>2</v>
      </c>
      <c r="AA616">
        <f t="shared" si="239"/>
        <v>4</v>
      </c>
      <c r="AB616">
        <f t="shared" si="245"/>
        <v>2.6807999999999996</v>
      </c>
      <c r="AC616">
        <f t="shared" si="241"/>
        <v>3</v>
      </c>
      <c r="AD616" t="str">
        <f t="shared" si="242"/>
        <v>Highly Suitable</v>
      </c>
      <c r="AE616" s="15">
        <f t="shared" si="246"/>
        <v>0.56499999999999995</v>
      </c>
      <c r="AF616" t="str">
        <f t="shared" si="229"/>
        <v>Moderate</v>
      </c>
    </row>
    <row r="617" spans="1:32" x14ac:dyDescent="0.25">
      <c r="A617" t="str">
        <f>INDEX(Aquifer!A:A,MATCH(B617,Aquifer!C:C,0))</f>
        <v>tamil nadu</v>
      </c>
      <c r="B617" s="19" t="s">
        <v>665</v>
      </c>
      <c r="C617" s="13">
        <v>5.6</v>
      </c>
      <c r="D617" s="7">
        <f>INDEX(Aquifer!L:L,MATCH(B617,Aquifer!C:C,0))*100</f>
        <v>102.38124017889521</v>
      </c>
      <c r="E617" s="7">
        <v>61.8</v>
      </c>
      <c r="F617" s="7">
        <v>58.612044326330036</v>
      </c>
      <c r="G617" s="8">
        <v>96</v>
      </c>
      <c r="H617" s="8">
        <f>INDEX(Aquifer!H:H,MATCH(B617,Aquifer!C:C,0))</f>
        <v>87.01</v>
      </c>
      <c r="I617" s="8">
        <f>INDEX(surface_water_body!E:E,MATCH(B617,surface_water_body!A:A,0))</f>
        <v>0.11826157128620202</v>
      </c>
      <c r="J617" s="8">
        <f>INDEX(Aquifer!J:J,MATCH(B617,Aquifer!C:C,0))*100</f>
        <v>36.623174653889166</v>
      </c>
      <c r="K617" s="7">
        <f>(INDEX(Tariff!D:D,MATCH(Adaptation!A617,Tariff!A:A,0)))*100</f>
        <v>0</v>
      </c>
      <c r="L617" s="1">
        <v>59.99</v>
      </c>
      <c r="M617" s="8">
        <v>7.2</v>
      </c>
      <c r="N617" s="1">
        <v>71.766842539999999</v>
      </c>
      <c r="P617">
        <f t="shared" si="230"/>
        <v>4</v>
      </c>
      <c r="Q617">
        <f t="shared" si="231"/>
        <v>1</v>
      </c>
      <c r="R617">
        <f t="shared" si="232"/>
        <v>3</v>
      </c>
      <c r="S617">
        <f t="shared" si="233"/>
        <v>3</v>
      </c>
      <c r="T617">
        <f t="shared" si="234"/>
        <v>4</v>
      </c>
      <c r="U617">
        <f t="shared" si="235"/>
        <v>3</v>
      </c>
      <c r="V617">
        <f t="shared" si="236"/>
        <v>2</v>
      </c>
      <c r="W617">
        <f t="shared" si="244"/>
        <v>1</v>
      </c>
      <c r="X617">
        <f t="shared" si="228"/>
        <v>4</v>
      </c>
      <c r="Y617">
        <f t="shared" si="237"/>
        <v>3</v>
      </c>
      <c r="Z617">
        <f t="shared" si="238"/>
        <v>2</v>
      </c>
      <c r="AA617">
        <f t="shared" si="239"/>
        <v>3</v>
      </c>
      <c r="AB617">
        <f t="shared" si="245"/>
        <v>2.7641</v>
      </c>
      <c r="AC617">
        <f t="shared" si="241"/>
        <v>3</v>
      </c>
      <c r="AD617" t="str">
        <f t="shared" si="242"/>
        <v>Highly Suitable</v>
      </c>
      <c r="AE617" s="15">
        <f t="shared" si="246"/>
        <v>0.63900000000000001</v>
      </c>
      <c r="AF617" t="str">
        <f t="shared" si="229"/>
        <v>High</v>
      </c>
    </row>
    <row r="618" spans="1:32" x14ac:dyDescent="0.25">
      <c r="A618" t="str">
        <f>INDEX(Aquifer!A:A,MATCH(B618,Aquifer!C:C,0))</f>
        <v>tamil nadu</v>
      </c>
      <c r="B618" s="19" t="s">
        <v>595</v>
      </c>
      <c r="C618" s="12">
        <v>5.3393931205353002</v>
      </c>
      <c r="D618" s="7">
        <f>INDEX(Aquifer!L:L,MATCH(B618,Aquifer!C:C,0))*100</f>
        <v>155.95728545368831</v>
      </c>
      <c r="E618" s="7">
        <v>80.599999999999994</v>
      </c>
      <c r="F618" s="7">
        <v>58.789950376513858</v>
      </c>
      <c r="G618" s="8">
        <v>97</v>
      </c>
      <c r="H618" s="8">
        <f>INDEX(Aquifer!H:H,MATCH(B618,Aquifer!C:C,0))</f>
        <v>80.19</v>
      </c>
      <c r="I618" s="8">
        <f>INDEX(surface_water_body!E:E,MATCH(B618,surface_water_body!A:A,0))</f>
        <v>52.742980865776865</v>
      </c>
      <c r="J618" s="8">
        <f>INDEX(Aquifer!J:J,MATCH(B618,Aquifer!C:C,0))*100</f>
        <v>38.647507545092324</v>
      </c>
      <c r="K618" s="7">
        <f>(INDEX(Tariff!D:D,MATCH(Adaptation!A618,Tariff!A:A,0)))*100</f>
        <v>10</v>
      </c>
      <c r="L618" s="1">
        <v>76.010000000000005</v>
      </c>
      <c r="M618" s="8">
        <v>5.45</v>
      </c>
      <c r="N618" s="1">
        <v>95.391458999999998</v>
      </c>
      <c r="P618">
        <f t="shared" si="230"/>
        <v>4</v>
      </c>
      <c r="Q618">
        <f t="shared" si="231"/>
        <v>2</v>
      </c>
      <c r="R618">
        <f t="shared" si="232"/>
        <v>4</v>
      </c>
      <c r="S618">
        <f t="shared" si="233"/>
        <v>3</v>
      </c>
      <c r="T618">
        <f t="shared" si="234"/>
        <v>4</v>
      </c>
      <c r="U618">
        <f t="shared" si="235"/>
        <v>3</v>
      </c>
      <c r="V618">
        <f t="shared" si="236"/>
        <v>2</v>
      </c>
      <c r="W618">
        <f t="shared" si="244"/>
        <v>4</v>
      </c>
      <c r="X618">
        <f t="shared" si="228"/>
        <v>4</v>
      </c>
      <c r="Y618">
        <f t="shared" si="237"/>
        <v>4</v>
      </c>
      <c r="Z618">
        <f t="shared" si="238"/>
        <v>2</v>
      </c>
      <c r="AA618">
        <f t="shared" si="239"/>
        <v>4</v>
      </c>
      <c r="AB618">
        <f t="shared" si="245"/>
        <v>3.3472000000000004</v>
      </c>
      <c r="AC618">
        <f t="shared" si="241"/>
        <v>3</v>
      </c>
      <c r="AD618" t="str">
        <f t="shared" si="242"/>
        <v>Highly Suitable</v>
      </c>
      <c r="AE618" s="15">
        <f t="shared" si="246"/>
        <v>0.98099999999999998</v>
      </c>
      <c r="AF618" t="str">
        <f t="shared" si="229"/>
        <v>Very High</v>
      </c>
    </row>
    <row r="619" spans="1:32" x14ac:dyDescent="0.25">
      <c r="A619" t="str">
        <f>INDEX(Aquifer!A:A,MATCH(B619,Aquifer!C:C,0))</f>
        <v>rajasthan</v>
      </c>
      <c r="B619" s="19" t="s">
        <v>502</v>
      </c>
      <c r="C619" s="12">
        <v>5.3001263011131003</v>
      </c>
      <c r="D619" s="7">
        <f>INDEX(Aquifer!L:L,MATCH(B619,Aquifer!C:C,0))*100</f>
        <v>157.71119418247449</v>
      </c>
      <c r="E619" s="7">
        <v>43</v>
      </c>
      <c r="F619" s="7">
        <v>63.048486472006424</v>
      </c>
      <c r="G619" s="8">
        <v>98</v>
      </c>
      <c r="H619" s="8">
        <f>INDEX(Aquifer!H:H,MATCH(B619,Aquifer!C:C,0))</f>
        <v>101.98</v>
      </c>
      <c r="I619" s="8">
        <f>INDEX(surface_water_body!E:E,MATCH(B619,surface_water_body!A:A,0))</f>
        <v>9.033607698027101</v>
      </c>
      <c r="J619" s="8">
        <f>INDEX(Aquifer!J:J,MATCH(B619,Aquifer!C:C,0))*100</f>
        <v>66.061106638549887</v>
      </c>
      <c r="K619" s="7">
        <f>(INDEX(Tariff!D:D,MATCH(Adaptation!A619,Tariff!A:A,0)))*100</f>
        <v>167</v>
      </c>
      <c r="L619" s="1">
        <v>87.33</v>
      </c>
      <c r="M619" s="8">
        <v>7.3</v>
      </c>
      <c r="N619" s="1">
        <v>61.919129510000005</v>
      </c>
      <c r="P619">
        <f t="shared" si="230"/>
        <v>4</v>
      </c>
      <c r="Q619">
        <f t="shared" si="231"/>
        <v>2</v>
      </c>
      <c r="R619">
        <f t="shared" si="232"/>
        <v>2</v>
      </c>
      <c r="S619">
        <f t="shared" si="233"/>
        <v>3</v>
      </c>
      <c r="T619">
        <f t="shared" si="234"/>
        <v>4</v>
      </c>
      <c r="U619">
        <f t="shared" si="235"/>
        <v>4</v>
      </c>
      <c r="V619">
        <f t="shared" si="236"/>
        <v>3</v>
      </c>
      <c r="W619">
        <f t="shared" si="244"/>
        <v>4</v>
      </c>
      <c r="X619">
        <f t="shared" si="228"/>
        <v>2</v>
      </c>
      <c r="Y619">
        <f t="shared" si="237"/>
        <v>4</v>
      </c>
      <c r="Z619">
        <f t="shared" si="238"/>
        <v>2</v>
      </c>
      <c r="AA619">
        <f t="shared" si="239"/>
        <v>3</v>
      </c>
      <c r="AB619">
        <f t="shared" si="245"/>
        <v>3.0972999999999997</v>
      </c>
      <c r="AC619">
        <f t="shared" si="241"/>
        <v>3</v>
      </c>
      <c r="AD619" t="str">
        <f t="shared" si="242"/>
        <v>Highly Suitable</v>
      </c>
      <c r="AE619" s="15">
        <f t="shared" si="246"/>
        <v>0.89800000000000002</v>
      </c>
      <c r="AF619" t="str">
        <f t="shared" si="229"/>
        <v>Very High</v>
      </c>
    </row>
    <row r="620" spans="1:32" x14ac:dyDescent="0.25">
      <c r="A620" t="str">
        <f>INDEX(Aquifer!A:A,MATCH(B620,Aquifer!C:C,0))</f>
        <v>arunachal pradesh</v>
      </c>
      <c r="B620" s="19" t="s">
        <v>103</v>
      </c>
      <c r="C620" s="13">
        <v>4.04</v>
      </c>
      <c r="D620" s="7">
        <f>INDEX(Aquifer!L:L,MATCH(B620,Aquifer!C:C,0))*100</f>
        <v>116.85406698564593</v>
      </c>
      <c r="E620" s="7">
        <v>0</v>
      </c>
      <c r="F620" s="7">
        <v>19.297526817640048</v>
      </c>
      <c r="G620" s="8">
        <v>0</v>
      </c>
      <c r="H620" s="8">
        <f>INDEX(Aquifer!H:H,MATCH(B620,Aquifer!C:C,0))</f>
        <v>0</v>
      </c>
      <c r="I620" s="8">
        <f>INDEX(surface_water_body!E:E,MATCH(B620,surface_water_body!A:A,0))</f>
        <v>2.829780235249562E-2</v>
      </c>
      <c r="J620" s="8">
        <f>INDEX(Aquifer!J:J,MATCH(B620,Aquifer!C:C,0))*100</f>
        <v>22.378670664132557</v>
      </c>
      <c r="K620" s="7">
        <f>(INDEX(Tariff!D:D,MATCH(Adaptation!A365,Tariff!A:A,0)))*100</f>
        <v>0</v>
      </c>
      <c r="L620" s="1">
        <v>0.6</v>
      </c>
      <c r="M620" s="8">
        <v>4.426387870396904</v>
      </c>
      <c r="N620" s="1">
        <v>29.33</v>
      </c>
      <c r="P620">
        <f t="shared" si="230"/>
        <v>2</v>
      </c>
      <c r="Q620">
        <f t="shared" si="231"/>
        <v>1</v>
      </c>
      <c r="R620">
        <f t="shared" si="232"/>
        <v>1</v>
      </c>
      <c r="S620">
        <f t="shared" si="233"/>
        <v>1</v>
      </c>
      <c r="T620">
        <f t="shared" si="234"/>
        <v>1</v>
      </c>
      <c r="U620">
        <f t="shared" si="235"/>
        <v>1</v>
      </c>
      <c r="V620">
        <f t="shared" si="236"/>
        <v>1</v>
      </c>
      <c r="W620">
        <f t="shared" si="244"/>
        <v>1</v>
      </c>
      <c r="X620">
        <f t="shared" si="228"/>
        <v>4</v>
      </c>
      <c r="Y620">
        <f t="shared" si="237"/>
        <v>1</v>
      </c>
      <c r="Z620">
        <f t="shared" si="238"/>
        <v>1</v>
      </c>
      <c r="AA620">
        <f t="shared" si="239"/>
        <v>1</v>
      </c>
      <c r="AB620">
        <f t="shared" si="245"/>
        <v>1.3403999999999998</v>
      </c>
      <c r="AC620">
        <f t="shared" si="241"/>
        <v>1</v>
      </c>
      <c r="AD620" t="str">
        <f t="shared" si="242"/>
        <v>Less Suitable</v>
      </c>
      <c r="AE620" s="15">
        <f t="shared" si="246"/>
        <v>6.0000000000000001E-3</v>
      </c>
      <c r="AF620" t="str">
        <f t="shared" si="229"/>
        <v>Very Low</v>
      </c>
    </row>
    <row r="621" spans="1:32" x14ac:dyDescent="0.25">
      <c r="A621" t="str">
        <f>INDEX(Aquifer!A:A,MATCH(B621,Aquifer!C:C,0))</f>
        <v>karnataka</v>
      </c>
      <c r="B621" s="19" t="s">
        <v>136</v>
      </c>
      <c r="C621" s="12">
        <v>5.5333332999999998</v>
      </c>
      <c r="D621" s="7">
        <f>INDEX(Aquifer!L:L,MATCH(B621,Aquifer!C:C,0))*100</f>
        <v>114.63959887826563</v>
      </c>
      <c r="E621" s="7">
        <v>31.5</v>
      </c>
      <c r="F621" s="7">
        <v>58.875340545401642</v>
      </c>
      <c r="G621" s="8">
        <v>100</v>
      </c>
      <c r="H621" s="8">
        <f>INDEX(Aquifer!H:H,MATCH(B621,Aquifer!C:C,0))</f>
        <v>91.77</v>
      </c>
      <c r="I621" s="8">
        <f>INDEX(surface_water_body!E:E,MATCH(B621,surface_water_body!A:A,0))</f>
        <v>0.86933826528807523</v>
      </c>
      <c r="J621" s="8">
        <f>INDEX(Aquifer!J:J,MATCH(B621,Aquifer!C:C,0))*100</f>
        <v>54.488873027128307</v>
      </c>
      <c r="K621" s="7">
        <f>(INDEX(Tariff!D:D,MATCH(Adaptation!A621,Tariff!A:A,0)))*100</f>
        <v>0</v>
      </c>
      <c r="L621" s="1">
        <v>76.84</v>
      </c>
      <c r="M621" s="8">
        <v>9.8000000000000007</v>
      </c>
      <c r="N621" s="1">
        <v>82.36</v>
      </c>
      <c r="P621">
        <f t="shared" si="230"/>
        <v>4</v>
      </c>
      <c r="Q621">
        <f t="shared" si="231"/>
        <v>1</v>
      </c>
      <c r="R621">
        <f t="shared" si="232"/>
        <v>2</v>
      </c>
      <c r="S621">
        <f t="shared" si="233"/>
        <v>3</v>
      </c>
      <c r="T621">
        <f t="shared" si="234"/>
        <v>4</v>
      </c>
      <c r="U621">
        <f t="shared" si="235"/>
        <v>3</v>
      </c>
      <c r="V621">
        <f t="shared" si="236"/>
        <v>3</v>
      </c>
      <c r="W621">
        <f t="shared" si="244"/>
        <v>1</v>
      </c>
      <c r="X621">
        <f t="shared" si="228"/>
        <v>4</v>
      </c>
      <c r="Y621">
        <f t="shared" si="237"/>
        <v>4</v>
      </c>
      <c r="Z621">
        <f t="shared" si="238"/>
        <v>2</v>
      </c>
      <c r="AA621">
        <f t="shared" si="239"/>
        <v>4</v>
      </c>
      <c r="AB621">
        <f t="shared" si="245"/>
        <v>2.9307000000000003</v>
      </c>
      <c r="AC621">
        <f t="shared" si="241"/>
        <v>3</v>
      </c>
      <c r="AD621" t="str">
        <f t="shared" si="242"/>
        <v>Highly Suitable</v>
      </c>
      <c r="AE621" s="15">
        <f t="shared" si="246"/>
        <v>0.78200000000000003</v>
      </c>
      <c r="AF621" t="str">
        <f t="shared" si="229"/>
        <v>High</v>
      </c>
    </row>
    <row r="622" spans="1:32" x14ac:dyDescent="0.25">
      <c r="A622" t="str">
        <f>INDEX(Aquifer!A:A,MATCH(B622,Aquifer!C:C,0))</f>
        <v>rajasthan</v>
      </c>
      <c r="B622" s="19" t="s">
        <v>608</v>
      </c>
      <c r="C622" s="12">
        <v>5.5570659158289004</v>
      </c>
      <c r="D622" s="7">
        <f>INDEX(Aquifer!L:L,MATCH(B622,Aquifer!C:C,0))*100</f>
        <v>147.67912056984161</v>
      </c>
      <c r="E622" s="7">
        <v>28.9</v>
      </c>
      <c r="F622" s="7">
        <v>77.411033345315388</v>
      </c>
      <c r="G622" s="8">
        <v>81</v>
      </c>
      <c r="H622" s="8">
        <f>INDEX(Aquifer!H:H,MATCH(B622,Aquifer!C:C,0))</f>
        <v>102.41</v>
      </c>
      <c r="I622" s="8">
        <f>INDEX(surface_water_body!E:E,MATCH(B622,surface_water_body!A:A,0))</f>
        <v>3.2934458380455349</v>
      </c>
      <c r="J622" s="8">
        <f>INDEX(Aquifer!J:J,MATCH(B622,Aquifer!C:C,0))*100</f>
        <v>17.406204568344339</v>
      </c>
      <c r="K622" s="7">
        <f>(INDEX(Tariff!D:D,MATCH(Adaptation!A622,Tariff!A:A,0)))*100</f>
        <v>110.00000000000001</v>
      </c>
      <c r="L622" s="1">
        <v>89.24</v>
      </c>
      <c r="M622" s="8">
        <v>7.54</v>
      </c>
      <c r="N622" s="1">
        <v>84.402191049999999</v>
      </c>
      <c r="P622">
        <f t="shared" si="230"/>
        <v>4</v>
      </c>
      <c r="Q622">
        <f t="shared" si="231"/>
        <v>2</v>
      </c>
      <c r="R622">
        <f t="shared" si="232"/>
        <v>2</v>
      </c>
      <c r="S622">
        <f t="shared" si="233"/>
        <v>4</v>
      </c>
      <c r="T622">
        <f t="shared" si="234"/>
        <v>4</v>
      </c>
      <c r="U622">
        <f t="shared" si="235"/>
        <v>4</v>
      </c>
      <c r="V622">
        <f t="shared" si="236"/>
        <v>1</v>
      </c>
      <c r="W622">
        <f t="shared" si="244"/>
        <v>3</v>
      </c>
      <c r="X622">
        <f t="shared" si="228"/>
        <v>3</v>
      </c>
      <c r="Y622">
        <f t="shared" si="237"/>
        <v>4</v>
      </c>
      <c r="Z622">
        <f t="shared" si="238"/>
        <v>2</v>
      </c>
      <c r="AA622">
        <f t="shared" si="239"/>
        <v>4</v>
      </c>
      <c r="AB622">
        <f t="shared" si="245"/>
        <v>3.0973000000000002</v>
      </c>
      <c r="AC622">
        <f t="shared" si="241"/>
        <v>3</v>
      </c>
      <c r="AD622" t="str">
        <f t="shared" si="242"/>
        <v>Highly Suitable</v>
      </c>
      <c r="AE622" s="15">
        <f t="shared" si="246"/>
        <v>0.90300000000000002</v>
      </c>
      <c r="AF622" t="str">
        <f t="shared" si="229"/>
        <v>Very High</v>
      </c>
    </row>
    <row r="623" spans="1:32" x14ac:dyDescent="0.25">
      <c r="A623" t="str">
        <f>INDEX(Aquifer!A:A,MATCH(B623,Aquifer!C:C,0))</f>
        <v>assam</v>
      </c>
      <c r="B623" s="19" t="s">
        <v>270</v>
      </c>
      <c r="C623" s="13">
        <v>4.3499999999999996</v>
      </c>
      <c r="D623" s="7">
        <f>INDEX(Aquifer!L:L,MATCH(B623,Aquifer!C:C,0))*100</f>
        <v>131.99930983910625</v>
      </c>
      <c r="E623" s="7">
        <v>11.1</v>
      </c>
      <c r="F623" s="7">
        <v>33.564691226196828</v>
      </c>
      <c r="G623" s="8">
        <v>33</v>
      </c>
      <c r="H623" s="8">
        <f>INDEX(Aquifer!H:H,MATCH(B623,Aquifer!C:C,0))</f>
        <v>12.06</v>
      </c>
      <c r="I623" s="8">
        <f>INDEX(surface_water_body!E:E,MATCH(B623,surface_water_body!A:A,0))</f>
        <v>0.41271359373710487</v>
      </c>
      <c r="J623" s="8">
        <f>INDEX(Aquifer!J:J,MATCH(B623,Aquifer!C:C,0))*100</f>
        <v>57.611829025844926</v>
      </c>
      <c r="K623" s="7">
        <f>(INDEX(Tariff!D:D,MATCH(Adaptation!A623,Tariff!A:A,0)))*100</f>
        <v>10</v>
      </c>
      <c r="L623" s="1">
        <v>40.86</v>
      </c>
      <c r="M623" s="8">
        <v>2.8</v>
      </c>
      <c r="N623" s="1">
        <v>88.13</v>
      </c>
      <c r="P623">
        <f t="shared" si="230"/>
        <v>2</v>
      </c>
      <c r="Q623">
        <f t="shared" si="231"/>
        <v>1</v>
      </c>
      <c r="R623">
        <f t="shared" si="232"/>
        <v>1</v>
      </c>
      <c r="S623">
        <f t="shared" si="233"/>
        <v>2</v>
      </c>
      <c r="T623">
        <f t="shared" si="234"/>
        <v>2</v>
      </c>
      <c r="U623">
        <f t="shared" si="235"/>
        <v>1</v>
      </c>
      <c r="V623">
        <f t="shared" si="236"/>
        <v>3</v>
      </c>
      <c r="W623">
        <f t="shared" si="244"/>
        <v>1</v>
      </c>
      <c r="X623">
        <f t="shared" si="228"/>
        <v>4</v>
      </c>
      <c r="Y623">
        <f t="shared" si="237"/>
        <v>2</v>
      </c>
      <c r="Z623">
        <f t="shared" si="238"/>
        <v>1</v>
      </c>
      <c r="AA623">
        <f t="shared" si="239"/>
        <v>4</v>
      </c>
      <c r="AB623">
        <f t="shared" si="245"/>
        <v>2.0068000000000001</v>
      </c>
      <c r="AC623">
        <f t="shared" si="241"/>
        <v>2</v>
      </c>
      <c r="AD623" t="str">
        <f t="shared" si="242"/>
        <v>Moderatly Suitable</v>
      </c>
      <c r="AE623" s="15">
        <f t="shared" si="246"/>
        <v>0.187</v>
      </c>
      <c r="AF623" t="str">
        <f t="shared" si="229"/>
        <v>Very Low</v>
      </c>
    </row>
    <row r="624" spans="1:32" x14ac:dyDescent="0.25">
      <c r="A624" t="str">
        <f>INDEX(Aquifer!A:A,MATCH(B624,Aquifer!C:C,0))</f>
        <v>uttarakhand</v>
      </c>
      <c r="B624" s="19" t="s">
        <v>645</v>
      </c>
      <c r="C624" s="13">
        <v>4.8</v>
      </c>
      <c r="D624" s="7">
        <f>INDEX(Aquifer!L:L,MATCH(B624,Aquifer!C:C,0))*100</f>
        <v>196.28814936880644</v>
      </c>
      <c r="E624" s="7">
        <v>98.7</v>
      </c>
      <c r="F624" s="7">
        <v>63.291394061399089</v>
      </c>
      <c r="G624" s="8">
        <v>0</v>
      </c>
      <c r="H624" s="8">
        <f>INDEX(Aquifer!H:H,MATCH(B624,Aquifer!C:C,0))</f>
        <v>57.53</v>
      </c>
      <c r="I624" s="8">
        <f>INDEX(surface_water_body!E:E,MATCH(B624,surface_water_body!A:A,0))</f>
        <v>1.5132321248472966</v>
      </c>
      <c r="J624" s="8">
        <f>INDEX(Aquifer!J:J,MATCH(B624,Aquifer!C:C,0))*100</f>
        <v>47.924342211057066</v>
      </c>
      <c r="K624" s="7">
        <f>(INDEX(Tariff!D:D,MATCH(Adaptation!A624,Tariff!A:A,0)))*100</f>
        <v>10</v>
      </c>
      <c r="L624" s="1">
        <v>82.09</v>
      </c>
      <c r="M624" s="8">
        <v>5.5</v>
      </c>
      <c r="N624" s="1">
        <v>79.25298669</v>
      </c>
      <c r="P624">
        <f t="shared" si="230"/>
        <v>3</v>
      </c>
      <c r="Q624">
        <f t="shared" si="231"/>
        <v>3</v>
      </c>
      <c r="R624">
        <f t="shared" si="232"/>
        <v>4</v>
      </c>
      <c r="S624">
        <f t="shared" si="233"/>
        <v>3</v>
      </c>
      <c r="T624">
        <f t="shared" si="234"/>
        <v>1</v>
      </c>
      <c r="U624">
        <f t="shared" si="235"/>
        <v>2</v>
      </c>
      <c r="V624">
        <f t="shared" si="236"/>
        <v>2</v>
      </c>
      <c r="W624">
        <f t="shared" si="244"/>
        <v>2</v>
      </c>
      <c r="X624">
        <f t="shared" si="228"/>
        <v>4</v>
      </c>
      <c r="Y624">
        <f t="shared" si="237"/>
        <v>4</v>
      </c>
      <c r="Z624">
        <f t="shared" si="238"/>
        <v>2</v>
      </c>
      <c r="AA624">
        <f t="shared" si="239"/>
        <v>3</v>
      </c>
      <c r="AB624">
        <f t="shared" si="245"/>
        <v>2.7641</v>
      </c>
      <c r="AC624">
        <f t="shared" si="241"/>
        <v>3</v>
      </c>
      <c r="AD624" t="str">
        <f t="shared" si="242"/>
        <v>Highly Suitable</v>
      </c>
      <c r="AE624" s="15">
        <f t="shared" si="246"/>
        <v>0.63900000000000001</v>
      </c>
      <c r="AF624" t="str">
        <f t="shared" si="229"/>
        <v>High</v>
      </c>
    </row>
    <row r="625" spans="1:32" x14ac:dyDescent="0.25">
      <c r="A625" t="str">
        <f>INDEX(Aquifer!A:A,MATCH(B625,Aquifer!C:C,0))</f>
        <v>jammu and kashmir</v>
      </c>
      <c r="B625" s="19" t="s">
        <v>467</v>
      </c>
      <c r="C625" s="12">
        <v>4.5306471174203997</v>
      </c>
      <c r="D625" s="7">
        <f>INDEX(Aquifer!L:L,MATCH(B625,Aquifer!C:C,0))*100</f>
        <v>193.54655698177433</v>
      </c>
      <c r="E625" s="7">
        <v>14.1</v>
      </c>
      <c r="F625" s="7">
        <v>26.702792202905091</v>
      </c>
      <c r="G625" s="8">
        <v>0</v>
      </c>
      <c r="H625" s="8">
        <f>INDEX(Aquifer!H:H,MATCH(B625,Aquifer!C:C,0))</f>
        <v>23.95</v>
      </c>
      <c r="I625" s="8">
        <f>INDEX(surface_water_body!E:E,MATCH(B625,surface_water_body!A:A,0))</f>
        <v>2.8688639948029573E-2</v>
      </c>
      <c r="J625" s="8">
        <f>INDEX(Aquifer!J:J,MATCH(B625,Aquifer!C:C,0))*100</f>
        <v>15.145537216712611</v>
      </c>
      <c r="K625" s="7">
        <f>(INDEX(Tariff!D:D,MATCH(Adaptation!A625,Tariff!A:A,0)))*100</f>
        <v>167</v>
      </c>
      <c r="L625" s="1">
        <v>2.7199999999999998</v>
      </c>
      <c r="M625" s="8">
        <v>3.8</v>
      </c>
      <c r="N625" s="1">
        <v>89.32</v>
      </c>
      <c r="P625">
        <f t="shared" si="230"/>
        <v>3</v>
      </c>
      <c r="Q625">
        <f t="shared" si="231"/>
        <v>3</v>
      </c>
      <c r="R625">
        <f t="shared" si="232"/>
        <v>1</v>
      </c>
      <c r="S625">
        <f t="shared" si="233"/>
        <v>1</v>
      </c>
      <c r="T625">
        <f t="shared" si="234"/>
        <v>1</v>
      </c>
      <c r="U625">
        <f t="shared" si="235"/>
        <v>1</v>
      </c>
      <c r="V625">
        <f t="shared" si="236"/>
        <v>1</v>
      </c>
      <c r="W625">
        <f t="shared" si="244"/>
        <v>1</v>
      </c>
      <c r="X625">
        <f t="shared" si="228"/>
        <v>2</v>
      </c>
      <c r="Y625">
        <f t="shared" si="237"/>
        <v>1</v>
      </c>
      <c r="Z625">
        <f t="shared" si="238"/>
        <v>1</v>
      </c>
      <c r="AA625">
        <f t="shared" si="239"/>
        <v>4</v>
      </c>
      <c r="AB625">
        <f t="shared" si="245"/>
        <v>1.6736000000000002</v>
      </c>
      <c r="AC625">
        <f t="shared" si="241"/>
        <v>2</v>
      </c>
      <c r="AD625" t="str">
        <f t="shared" si="242"/>
        <v>Moderatly Suitable</v>
      </c>
      <c r="AE625" s="15">
        <f t="shared" si="246"/>
        <v>5.6000000000000001E-2</v>
      </c>
      <c r="AF625" t="str">
        <f t="shared" si="229"/>
        <v>Very Low</v>
      </c>
    </row>
    <row r="626" spans="1:32" x14ac:dyDescent="0.25">
      <c r="A626" t="str">
        <f>INDEX(Aquifer!A:A,MATCH(B626,Aquifer!C:C,0))</f>
        <v>karnataka</v>
      </c>
      <c r="B626" s="19" t="s">
        <v>596</v>
      </c>
      <c r="C626" s="13">
        <v>5.22</v>
      </c>
      <c r="D626" s="7">
        <f>INDEX(Aquifer!L:L,MATCH(B626,Aquifer!C:C,0))*100</f>
        <v>139.91574753502144</v>
      </c>
      <c r="E626" s="7">
        <v>29.6</v>
      </c>
      <c r="F626" s="7">
        <v>51.583881286653636</v>
      </c>
      <c r="G626" s="8">
        <v>100</v>
      </c>
      <c r="H626" s="8">
        <f>INDEX(Aquifer!H:H,MATCH(B626,Aquifer!C:C,0))</f>
        <v>33.75</v>
      </c>
      <c r="I626" s="8">
        <f>INDEX(surface_water_body!E:E,MATCH(B626,surface_water_body!A:A,0))</f>
        <v>1.8085049070930799</v>
      </c>
      <c r="J626" s="8">
        <f>INDEX(Aquifer!J:J,MATCH(B626,Aquifer!C:C,0))*100</f>
        <v>30.701144072313895</v>
      </c>
      <c r="K626" s="7">
        <f>(INDEX(Tariff!D:D,MATCH(Adaptation!A626,Tariff!A:A,0)))*100</f>
        <v>10</v>
      </c>
      <c r="L626" s="1">
        <v>70.97</v>
      </c>
      <c r="M626" s="8">
        <v>7.5</v>
      </c>
      <c r="N626" s="1">
        <v>92.22</v>
      </c>
      <c r="P626">
        <f t="shared" si="230"/>
        <v>3</v>
      </c>
      <c r="Q626">
        <f t="shared" si="231"/>
        <v>1</v>
      </c>
      <c r="R626">
        <f t="shared" si="232"/>
        <v>2</v>
      </c>
      <c r="S626">
        <f t="shared" si="233"/>
        <v>3</v>
      </c>
      <c r="T626">
        <f t="shared" si="234"/>
        <v>4</v>
      </c>
      <c r="U626">
        <f t="shared" si="235"/>
        <v>1</v>
      </c>
      <c r="V626">
        <f t="shared" si="236"/>
        <v>2</v>
      </c>
      <c r="W626">
        <f t="shared" si="244"/>
        <v>2</v>
      </c>
      <c r="X626">
        <f t="shared" si="228"/>
        <v>4</v>
      </c>
      <c r="Y626">
        <f t="shared" si="237"/>
        <v>3</v>
      </c>
      <c r="Z626">
        <f t="shared" si="238"/>
        <v>2</v>
      </c>
      <c r="AA626">
        <f t="shared" si="239"/>
        <v>4</v>
      </c>
      <c r="AB626">
        <f t="shared" si="245"/>
        <v>2.5975000000000001</v>
      </c>
      <c r="AC626">
        <f t="shared" si="241"/>
        <v>3</v>
      </c>
      <c r="AD626" t="str">
        <f t="shared" si="242"/>
        <v>Highly Suitable</v>
      </c>
      <c r="AE626" s="15">
        <f t="shared" si="246"/>
        <v>0.51900000000000002</v>
      </c>
      <c r="AF626" t="str">
        <f t="shared" si="229"/>
        <v>Moderate</v>
      </c>
    </row>
    <row r="627" spans="1:32" x14ac:dyDescent="0.25">
      <c r="A627" t="str">
        <f>INDEX(Aquifer!A:A,MATCH(B627,Aquifer!C:C,0))</f>
        <v>madhya pradesh</v>
      </c>
      <c r="B627" s="19" t="s">
        <v>597</v>
      </c>
      <c r="C627" s="12">
        <v>5.3131511535572997</v>
      </c>
      <c r="D627" s="7">
        <f>INDEX(Aquifer!L:L,MATCH(B627,Aquifer!C:C,0))*100</f>
        <v>199.92111501196942</v>
      </c>
      <c r="E627" s="7">
        <v>44.8</v>
      </c>
      <c r="F627" s="7">
        <v>71.131781108675469</v>
      </c>
      <c r="G627" s="8">
        <v>62</v>
      </c>
      <c r="H627" s="8">
        <f>INDEX(Aquifer!H:H,MATCH(B627,Aquifer!C:C,0))</f>
        <v>108.83</v>
      </c>
      <c r="I627" s="8">
        <f>INDEX(surface_water_body!E:E,MATCH(B627,surface_water_body!A:A,0))</f>
        <v>0.71682370906432691</v>
      </c>
      <c r="J627" s="8">
        <f>INDEX(Aquifer!J:J,MATCH(B627,Aquifer!C:C,0))*100</f>
        <v>83.97439471103867</v>
      </c>
      <c r="K627" s="7">
        <f>(INDEX(Tariff!D:D,MATCH(Adaptation!A627,Tariff!A:A,0)))*100</f>
        <v>0</v>
      </c>
      <c r="L627" s="1">
        <v>80.64</v>
      </c>
      <c r="M627" s="8">
        <v>11.26</v>
      </c>
      <c r="N627" s="1">
        <v>68.680000000000007</v>
      </c>
      <c r="P627">
        <f t="shared" si="230"/>
        <v>4</v>
      </c>
      <c r="Q627">
        <f t="shared" si="231"/>
        <v>3</v>
      </c>
      <c r="R627">
        <f t="shared" si="232"/>
        <v>2</v>
      </c>
      <c r="S627">
        <f t="shared" si="233"/>
        <v>4</v>
      </c>
      <c r="T627">
        <f t="shared" si="234"/>
        <v>3</v>
      </c>
      <c r="U627">
        <f t="shared" si="235"/>
        <v>4</v>
      </c>
      <c r="V627">
        <f t="shared" si="236"/>
        <v>4</v>
      </c>
      <c r="W627">
        <f t="shared" si="244"/>
        <v>1</v>
      </c>
      <c r="X627">
        <f t="shared" si="228"/>
        <v>4</v>
      </c>
      <c r="Y627">
        <f t="shared" si="237"/>
        <v>4</v>
      </c>
      <c r="Z627">
        <f t="shared" si="238"/>
        <v>3</v>
      </c>
      <c r="AA627">
        <f t="shared" si="239"/>
        <v>3</v>
      </c>
      <c r="AB627">
        <f t="shared" si="245"/>
        <v>3.2715000000000005</v>
      </c>
      <c r="AC627">
        <f t="shared" si="241"/>
        <v>3</v>
      </c>
      <c r="AD627" t="str">
        <f t="shared" si="242"/>
        <v>Highly Suitable</v>
      </c>
      <c r="AE627" s="15">
        <f t="shared" si="246"/>
        <v>0.97599999999999998</v>
      </c>
      <c r="AF627" t="str">
        <f t="shared" si="229"/>
        <v>Very High</v>
      </c>
    </row>
    <row r="628" spans="1:32" x14ac:dyDescent="0.25">
      <c r="A628" t="str">
        <f>INDEX(Aquifer!A:A,MATCH(B628,Aquifer!C:C,0))</f>
        <v>manipur</v>
      </c>
      <c r="B628" s="19" t="s">
        <v>11</v>
      </c>
      <c r="C628" s="12">
        <v>4.3180001274629998</v>
      </c>
      <c r="D628" s="7">
        <f>INDEX(Aquifer!L:L,MATCH(B628,Aquifer!C:C,0))*100</f>
        <v>100</v>
      </c>
      <c r="E628" s="7">
        <v>0</v>
      </c>
      <c r="F628" s="7">
        <v>35.587467362924279</v>
      </c>
      <c r="G628" s="8">
        <v>0</v>
      </c>
      <c r="H628" s="8">
        <f>INDEX(Aquifer!H:H,MATCH(B628,Aquifer!C:C,0))</f>
        <v>0</v>
      </c>
      <c r="I628" s="8">
        <f>INDEX(surface_water_body!E:E,MATCH(B628,surface_water_body!A:A,0))</f>
        <v>3.8230462505066593E-3</v>
      </c>
      <c r="J628" s="8">
        <f>INDEX(Aquifer!J:J,MATCH(B628,Aquifer!C:C,0))*100</f>
        <v>100</v>
      </c>
      <c r="K628" s="7">
        <f>(INDEX(Tariff!D:D,MATCH(Adaptation!A628,Tariff!A:A,0)))*100</f>
        <v>0</v>
      </c>
      <c r="L628" s="1">
        <v>0.11</v>
      </c>
      <c r="M628" s="8">
        <v>2.37</v>
      </c>
      <c r="N628" s="1">
        <v>85.44</v>
      </c>
      <c r="P628">
        <f t="shared" si="230"/>
        <v>2</v>
      </c>
      <c r="Q628">
        <f t="shared" si="231"/>
        <v>1</v>
      </c>
      <c r="R628">
        <f t="shared" si="232"/>
        <v>1</v>
      </c>
      <c r="S628">
        <f t="shared" si="233"/>
        <v>2</v>
      </c>
      <c r="T628">
        <f t="shared" si="234"/>
        <v>1</v>
      </c>
      <c r="U628">
        <f t="shared" si="235"/>
        <v>1</v>
      </c>
      <c r="V628">
        <f t="shared" si="236"/>
        <v>4</v>
      </c>
      <c r="W628">
        <f t="shared" si="244"/>
        <v>1</v>
      </c>
      <c r="X628">
        <f t="shared" si="228"/>
        <v>4</v>
      </c>
      <c r="Y628">
        <f t="shared" si="237"/>
        <v>1</v>
      </c>
      <c r="Z628">
        <f t="shared" si="238"/>
        <v>1</v>
      </c>
      <c r="AA628">
        <f t="shared" si="239"/>
        <v>4</v>
      </c>
      <c r="AB628">
        <f t="shared" si="245"/>
        <v>1.9235</v>
      </c>
      <c r="AC628">
        <f t="shared" si="241"/>
        <v>2</v>
      </c>
      <c r="AD628" t="str">
        <f t="shared" si="242"/>
        <v>Moderatly Suitable</v>
      </c>
      <c r="AE628" s="15">
        <f t="shared" si="246"/>
        <v>0.14699999999999999</v>
      </c>
      <c r="AF628" t="str">
        <f t="shared" si="229"/>
        <v>Very Low</v>
      </c>
    </row>
    <row r="629" spans="1:32" x14ac:dyDescent="0.25">
      <c r="A629" t="str">
        <f>INDEX(Aquifer!A:A,MATCH(B629,Aquifer!C:C,0))</f>
        <v>madhya pradesh</v>
      </c>
      <c r="B629" s="19" t="s">
        <v>360</v>
      </c>
      <c r="C629" s="13">
        <v>5.25</v>
      </c>
      <c r="D629" s="7">
        <f>INDEX(Aquifer!L:L,MATCH(B629,Aquifer!C:C,0))*100</f>
        <v>186.75686042051674</v>
      </c>
      <c r="E629" s="7">
        <v>27.2</v>
      </c>
      <c r="F629" s="7">
        <v>70.809480767299391</v>
      </c>
      <c r="G629" s="8">
        <v>98</v>
      </c>
      <c r="H629" s="8">
        <f>INDEX(Aquifer!H:H,MATCH(B629,Aquifer!C:C,0))</f>
        <v>18.71</v>
      </c>
      <c r="I629" s="8">
        <f>INDEX(surface_water_body!E:E,MATCH(B629,surface_water_body!A:A,0))</f>
        <v>1.7540648073653538</v>
      </c>
      <c r="J629" s="8">
        <f>INDEX(Aquifer!J:J,MATCH(B629,Aquifer!C:C,0))*100</f>
        <v>25.473820251416186</v>
      </c>
      <c r="K629" s="7">
        <f>(INDEX(Tariff!D:D,MATCH(Adaptation!A629,Tariff!A:A,0)))*100</f>
        <v>0</v>
      </c>
      <c r="L629" s="1">
        <v>54.03</v>
      </c>
      <c r="M629" s="8">
        <v>9.5</v>
      </c>
      <c r="N629" s="1">
        <v>81.14</v>
      </c>
      <c r="P629">
        <f t="shared" si="230"/>
        <v>4</v>
      </c>
      <c r="Q629">
        <f t="shared" si="231"/>
        <v>3</v>
      </c>
      <c r="R629">
        <f t="shared" si="232"/>
        <v>2</v>
      </c>
      <c r="S629">
        <f t="shared" si="233"/>
        <v>4</v>
      </c>
      <c r="T629">
        <f t="shared" si="234"/>
        <v>4</v>
      </c>
      <c r="U629">
        <f t="shared" si="235"/>
        <v>1</v>
      </c>
      <c r="V629">
        <f t="shared" si="236"/>
        <v>2</v>
      </c>
      <c r="W629">
        <f t="shared" si="244"/>
        <v>2</v>
      </c>
      <c r="X629">
        <f t="shared" si="228"/>
        <v>4</v>
      </c>
      <c r="Y629">
        <f t="shared" si="237"/>
        <v>3</v>
      </c>
      <c r="Z629">
        <f t="shared" si="238"/>
        <v>2</v>
      </c>
      <c r="AA629">
        <f t="shared" si="239"/>
        <v>4</v>
      </c>
      <c r="AB629">
        <f t="shared" si="245"/>
        <v>2.9307000000000003</v>
      </c>
      <c r="AC629">
        <f t="shared" si="241"/>
        <v>3</v>
      </c>
      <c r="AD629" t="str">
        <f t="shared" si="242"/>
        <v>Highly Suitable</v>
      </c>
      <c r="AE629" s="15">
        <f t="shared" si="246"/>
        <v>0.78200000000000003</v>
      </c>
      <c r="AF629" t="str">
        <f t="shared" si="229"/>
        <v>High</v>
      </c>
    </row>
    <row r="630" spans="1:32" x14ac:dyDescent="0.25">
      <c r="A630" t="str">
        <f>INDEX(Aquifer!A:A,MATCH(B630,Aquifer!C:C,0))</f>
        <v>himachal pradesh</v>
      </c>
      <c r="B630" s="19" t="s">
        <v>598</v>
      </c>
      <c r="C630" s="12">
        <v>4.6952805299696996</v>
      </c>
      <c r="D630" s="7">
        <f>INDEX(Aquifer!L:L,MATCH(B630,Aquifer!C:C,0))*100</f>
        <v>193.43614960512591</v>
      </c>
      <c r="E630" s="7">
        <v>32.9</v>
      </c>
      <c r="F630" s="7">
        <v>45.168322381738342</v>
      </c>
      <c r="G630" s="8">
        <v>0</v>
      </c>
      <c r="H630" s="8">
        <f>INDEX(Aquifer!H:H,MATCH(B630,Aquifer!C:C,0))</f>
        <v>61.821353760000001</v>
      </c>
      <c r="I630" s="8">
        <f>INDEX(surface_water_body!E:E,MATCH(B630,surface_water_body!A:A,0))</f>
        <v>0.37346328017035713</v>
      </c>
      <c r="J630" s="8">
        <f>INDEX(Aquifer!J:J,MATCH(B630,Aquifer!C:C,0))*100</f>
        <v>25.990472870919017</v>
      </c>
      <c r="K630" s="7">
        <f>(INDEX(Tariff!D:D,MATCH(Adaptation!A630,Tariff!A:A,0)))*100</f>
        <v>60</v>
      </c>
      <c r="L630" s="1">
        <v>89.82</v>
      </c>
      <c r="M630" s="8">
        <v>7.2</v>
      </c>
      <c r="N630" s="1">
        <v>85.289999999999992</v>
      </c>
      <c r="P630">
        <f t="shared" si="230"/>
        <v>3</v>
      </c>
      <c r="Q630">
        <f t="shared" si="231"/>
        <v>3</v>
      </c>
      <c r="R630">
        <f t="shared" si="232"/>
        <v>2</v>
      </c>
      <c r="S630">
        <f t="shared" si="233"/>
        <v>2</v>
      </c>
      <c r="T630">
        <f t="shared" si="234"/>
        <v>1</v>
      </c>
      <c r="U630">
        <f t="shared" si="235"/>
        <v>2</v>
      </c>
      <c r="V630">
        <f t="shared" si="236"/>
        <v>2</v>
      </c>
      <c r="W630">
        <f t="shared" si="244"/>
        <v>1</v>
      </c>
      <c r="X630">
        <f t="shared" si="228"/>
        <v>4</v>
      </c>
      <c r="Y630">
        <f t="shared" si="237"/>
        <v>4</v>
      </c>
      <c r="Z630">
        <f t="shared" si="238"/>
        <v>2</v>
      </c>
      <c r="AA630">
        <f t="shared" si="239"/>
        <v>4</v>
      </c>
      <c r="AB630">
        <f t="shared" si="245"/>
        <v>2.5142000000000002</v>
      </c>
      <c r="AC630">
        <f t="shared" si="241"/>
        <v>3</v>
      </c>
      <c r="AD630" t="str">
        <f t="shared" si="242"/>
        <v>Highly Suitable</v>
      </c>
      <c r="AE630" s="15">
        <f t="shared" si="246"/>
        <v>0.45200000000000001</v>
      </c>
      <c r="AF630" t="str">
        <f t="shared" si="229"/>
        <v>Moderate</v>
      </c>
    </row>
    <row r="631" spans="1:32" x14ac:dyDescent="0.25">
      <c r="A631" t="str">
        <f>INDEX(Aquifer!A:A,MATCH(B631,Aquifer!C:C,0))</f>
        <v>uttar pradesh</v>
      </c>
      <c r="B631" s="19" t="s">
        <v>533</v>
      </c>
      <c r="C631" s="12">
        <v>4.8716679497694004</v>
      </c>
      <c r="D631" s="7">
        <f>INDEX(Aquifer!L:L,MATCH(B631,Aquifer!C:C,0))*100</f>
        <v>164.80612162706402</v>
      </c>
      <c r="E631" s="7">
        <v>81.8</v>
      </c>
      <c r="F631" s="7">
        <v>78.573032866661691</v>
      </c>
      <c r="G631" s="8">
        <v>9</v>
      </c>
      <c r="H631" s="8">
        <f>INDEX(Aquifer!H:H,MATCH(B631,Aquifer!C:C,0))</f>
        <v>61.31</v>
      </c>
      <c r="I631" s="8">
        <f>INDEX(surface_water_body!E:E,MATCH(B631,surface_water_body!A:A,0))</f>
        <v>0.53489145559240059</v>
      </c>
      <c r="J631" s="8">
        <f>INDEX(Aquifer!J:J,MATCH(B631,Aquifer!C:C,0))*100</f>
        <v>67.440278821959836</v>
      </c>
      <c r="K631" s="7">
        <f>(INDEX(Tariff!D:D,MATCH(Adaptation!A631,Tariff!A:A,0)))*100</f>
        <v>10</v>
      </c>
      <c r="L631" s="1">
        <v>80.22</v>
      </c>
      <c r="M631" s="8">
        <v>6.19</v>
      </c>
      <c r="N631" s="1">
        <v>95.652165580000002</v>
      </c>
      <c r="P631">
        <f t="shared" si="230"/>
        <v>3</v>
      </c>
      <c r="Q631">
        <f t="shared" si="231"/>
        <v>2</v>
      </c>
      <c r="R631">
        <f t="shared" si="232"/>
        <v>4</v>
      </c>
      <c r="S631">
        <f t="shared" si="233"/>
        <v>4</v>
      </c>
      <c r="T631">
        <f t="shared" si="234"/>
        <v>1</v>
      </c>
      <c r="U631">
        <f t="shared" si="235"/>
        <v>2</v>
      </c>
      <c r="V631">
        <f t="shared" si="236"/>
        <v>3</v>
      </c>
      <c r="W631">
        <f t="shared" si="244"/>
        <v>1</v>
      </c>
      <c r="X631">
        <f t="shared" si="228"/>
        <v>4</v>
      </c>
      <c r="Y631">
        <f t="shared" si="237"/>
        <v>4</v>
      </c>
      <c r="Z631">
        <f t="shared" si="238"/>
        <v>2</v>
      </c>
      <c r="AA631">
        <f t="shared" si="239"/>
        <v>4</v>
      </c>
      <c r="AB631">
        <f t="shared" si="245"/>
        <v>2.8473999999999999</v>
      </c>
      <c r="AC631">
        <f t="shared" si="241"/>
        <v>3</v>
      </c>
      <c r="AD631" t="str">
        <f t="shared" si="242"/>
        <v>Highly Suitable</v>
      </c>
      <c r="AE631" s="15">
        <f t="shared" si="246"/>
        <v>0.70199999999999996</v>
      </c>
      <c r="AF631" t="str">
        <f t="shared" si="229"/>
        <v>High</v>
      </c>
    </row>
    <row r="632" spans="1:32" x14ac:dyDescent="0.25">
      <c r="A632" t="str">
        <f>INDEX(Aquifer!A:A,MATCH(B632,Aquifer!C:C,0))</f>
        <v>tripura</v>
      </c>
      <c r="B632" s="19" t="s">
        <v>397</v>
      </c>
      <c r="C632" s="13">
        <v>4.5999999999999996</v>
      </c>
      <c r="D632" s="7">
        <f>INDEX(Aquifer!L:L,MATCH(B632,Aquifer!C:C,0))*100</f>
        <v>179.44898286080411</v>
      </c>
      <c r="E632" s="7">
        <v>16.8</v>
      </c>
      <c r="F632" s="7">
        <v>37.224061810154531</v>
      </c>
      <c r="G632" s="8">
        <v>99</v>
      </c>
      <c r="H632" s="8">
        <f>INDEX(Aquifer!H:H,MATCH(B632,Aquifer!C:C,0))</f>
        <v>8.26</v>
      </c>
      <c r="I632" s="8">
        <f>INDEX(surface_water_body!E:E,MATCH(B632,surface_water_body!A:A,0))</f>
        <v>0</v>
      </c>
      <c r="J632" s="8">
        <f>INDEX(Aquifer!J:J,MATCH(B632,Aquifer!C:C,0))*100</f>
        <v>27.230695415751899</v>
      </c>
      <c r="K632" s="7">
        <f>(INDEX(Tariff!D:D,MATCH(Adaptation!A632,Tariff!A:A,0)))*100</f>
        <v>60</v>
      </c>
      <c r="L632" s="1">
        <v>37.79</v>
      </c>
      <c r="M632" s="8">
        <v>2.4965830751565834</v>
      </c>
      <c r="N632" s="1">
        <v>96.643541839999997</v>
      </c>
      <c r="P632">
        <f t="shared" si="230"/>
        <v>3</v>
      </c>
      <c r="Q632">
        <f t="shared" si="231"/>
        <v>2</v>
      </c>
      <c r="R632">
        <f t="shared" si="232"/>
        <v>1</v>
      </c>
      <c r="S632">
        <f t="shared" si="233"/>
        <v>2</v>
      </c>
      <c r="T632">
        <f t="shared" si="234"/>
        <v>4</v>
      </c>
      <c r="U632">
        <f t="shared" si="235"/>
        <v>1</v>
      </c>
      <c r="V632">
        <f t="shared" si="236"/>
        <v>2</v>
      </c>
      <c r="W632">
        <f t="shared" si="244"/>
        <v>1</v>
      </c>
      <c r="X632">
        <f t="shared" si="228"/>
        <v>4</v>
      </c>
      <c r="Y632">
        <f t="shared" si="237"/>
        <v>2</v>
      </c>
      <c r="Z632">
        <f t="shared" si="238"/>
        <v>1</v>
      </c>
      <c r="AA632">
        <f t="shared" si="239"/>
        <v>4</v>
      </c>
      <c r="AB632">
        <f t="shared" si="245"/>
        <v>2.2566999999999999</v>
      </c>
      <c r="AC632">
        <f t="shared" si="241"/>
        <v>2</v>
      </c>
      <c r="AD632" t="str">
        <f t="shared" si="242"/>
        <v>Moderatly Suitable</v>
      </c>
      <c r="AE632" s="15">
        <f t="shared" si="246"/>
        <v>0.28199999999999997</v>
      </c>
      <c r="AF632" t="str">
        <f t="shared" si="229"/>
        <v>Low</v>
      </c>
    </row>
    <row r="633" spans="1:32" x14ac:dyDescent="0.25">
      <c r="A633" t="str">
        <f>INDEX(Aquifer!A:A,MATCH(B633,Aquifer!C:C,0))</f>
        <v>arunachal pradesh</v>
      </c>
      <c r="B633" s="19" t="s">
        <v>112</v>
      </c>
      <c r="C633" s="13">
        <v>3.3</v>
      </c>
      <c r="D633" s="7">
        <f>INDEX(Aquifer!L:L,MATCH(B633,Aquifer!C:C,0))*100</f>
        <v>130.50436980098979</v>
      </c>
      <c r="E633" s="7">
        <v>0</v>
      </c>
      <c r="F633" s="7">
        <v>9.3122886133032701</v>
      </c>
      <c r="G633" s="8">
        <v>0</v>
      </c>
      <c r="H633" s="8">
        <f>INDEX(Aquifer!H:H,MATCH(B633,Aquifer!C:C,0))</f>
        <v>0</v>
      </c>
      <c r="I633" s="8">
        <f>INDEX(surface_water_body!E:E,MATCH(B633,surface_water_body!A:A,0))</f>
        <v>1.771954858573856E-3</v>
      </c>
      <c r="J633" s="8">
        <f>INDEX(Aquifer!J:J,MATCH(B633,Aquifer!C:C,0))*100</f>
        <v>45.219502904485289</v>
      </c>
      <c r="K633" s="7">
        <f>(INDEX(Tariff!D:D,MATCH(Adaptation!A633,Tariff!A:A,0)))*100</f>
        <v>0</v>
      </c>
      <c r="L633" s="1">
        <v>0</v>
      </c>
      <c r="M633" s="8">
        <v>7.4100032816019397</v>
      </c>
      <c r="N633" s="1">
        <v>43.47</v>
      </c>
      <c r="P633">
        <f t="shared" si="230"/>
        <v>1</v>
      </c>
      <c r="Q633">
        <f t="shared" si="231"/>
        <v>1</v>
      </c>
      <c r="R633">
        <f t="shared" si="232"/>
        <v>1</v>
      </c>
      <c r="S633">
        <f t="shared" si="233"/>
        <v>1</v>
      </c>
      <c r="T633">
        <f t="shared" si="234"/>
        <v>1</v>
      </c>
      <c r="U633">
        <f t="shared" si="235"/>
        <v>1</v>
      </c>
      <c r="V633">
        <f t="shared" si="236"/>
        <v>2</v>
      </c>
      <c r="W633">
        <f t="shared" si="244"/>
        <v>1</v>
      </c>
      <c r="X633">
        <f t="shared" si="228"/>
        <v>4</v>
      </c>
      <c r="Y633">
        <f t="shared" si="237"/>
        <v>1</v>
      </c>
      <c r="Z633">
        <f t="shared" si="238"/>
        <v>2</v>
      </c>
      <c r="AA633">
        <f t="shared" si="239"/>
        <v>2</v>
      </c>
      <c r="AB633">
        <f t="shared" si="245"/>
        <v>1.5145999999999999</v>
      </c>
      <c r="AC633">
        <f t="shared" si="241"/>
        <v>2</v>
      </c>
      <c r="AD633" t="str">
        <f t="shared" si="242"/>
        <v>Moderatly Suitable</v>
      </c>
      <c r="AE633" s="15">
        <f t="shared" si="246"/>
        <v>2.9000000000000001E-2</v>
      </c>
      <c r="AF633" t="str">
        <f t="shared" si="229"/>
        <v>Very Low</v>
      </c>
    </row>
    <row r="634" spans="1:32" x14ac:dyDescent="0.25">
      <c r="A634" t="str">
        <f>INDEX(Aquifer!A:A,MATCH(B634,Aquifer!C:C,0))</f>
        <v>nagaland</v>
      </c>
      <c r="B634" s="19" t="s">
        <v>111</v>
      </c>
      <c r="C634" s="12">
        <v>4.0866770705404996</v>
      </c>
      <c r="D634" s="7">
        <f>INDEX(Aquifer!L:L,MATCH(B634,Aquifer!C:C,0))*100</f>
        <v>130.1441613432215</v>
      </c>
      <c r="E634" s="7">
        <v>13.7</v>
      </c>
      <c r="F634" s="7">
        <v>27.017503097893432</v>
      </c>
      <c r="G634" s="8">
        <v>0</v>
      </c>
      <c r="H634" s="8">
        <f>INDEX(Aquifer!H:H,MATCH(B634,Aquifer!C:C,0))</f>
        <v>3.73</v>
      </c>
      <c r="I634" s="8">
        <f>INDEX(surface_water_body!E:E,MATCH(B634,surface_water_body!A:A,0))</f>
        <v>7.3822831756129208E-3</v>
      </c>
      <c r="J634" s="8">
        <f>INDEX(Aquifer!J:J,MATCH(B634,Aquifer!C:C,0))*100</f>
        <v>23.676707502231082</v>
      </c>
      <c r="K634" s="7">
        <f>(INDEX(Tariff!D:D,MATCH(Adaptation!A620,Tariff!A:A,0)))*100</f>
        <v>0</v>
      </c>
      <c r="L634" s="1">
        <v>0.04</v>
      </c>
      <c r="M634" s="8">
        <v>2.8571534015586026</v>
      </c>
      <c r="N634" s="1">
        <v>9.65</v>
      </c>
      <c r="P634">
        <f t="shared" si="230"/>
        <v>2</v>
      </c>
      <c r="Q634">
        <f t="shared" si="231"/>
        <v>1</v>
      </c>
      <c r="R634">
        <f t="shared" si="232"/>
        <v>1</v>
      </c>
      <c r="S634">
        <f t="shared" si="233"/>
        <v>1</v>
      </c>
      <c r="T634">
        <f t="shared" si="234"/>
        <v>1</v>
      </c>
      <c r="U634">
        <f t="shared" si="235"/>
        <v>1</v>
      </c>
      <c r="V634">
        <f t="shared" si="236"/>
        <v>1</v>
      </c>
      <c r="W634">
        <f t="shared" si="244"/>
        <v>1</v>
      </c>
      <c r="X634">
        <f t="shared" si="228"/>
        <v>4</v>
      </c>
      <c r="Y634">
        <f t="shared" si="237"/>
        <v>1</v>
      </c>
      <c r="Z634">
        <f t="shared" si="238"/>
        <v>1</v>
      </c>
      <c r="AA634">
        <f t="shared" si="239"/>
        <v>1</v>
      </c>
      <c r="AB634">
        <f t="shared" si="245"/>
        <v>1.3403999999999998</v>
      </c>
      <c r="AC634">
        <f t="shared" si="241"/>
        <v>1</v>
      </c>
      <c r="AD634" t="str">
        <f t="shared" si="242"/>
        <v>Less Suitable</v>
      </c>
      <c r="AE634" s="15">
        <f t="shared" si="246"/>
        <v>6.0000000000000001E-3</v>
      </c>
      <c r="AF634" t="str">
        <f t="shared" si="229"/>
        <v>Very Low</v>
      </c>
    </row>
    <row r="635" spans="1:32" x14ac:dyDescent="0.25">
      <c r="A635" t="str">
        <f>INDEX(Aquifer!A:A,MATCH(B635,Aquifer!C:C,0))</f>
        <v>chhattisgarh</v>
      </c>
      <c r="B635" s="19" t="s">
        <v>271</v>
      </c>
      <c r="C635" s="13">
        <v>5.2</v>
      </c>
      <c r="D635" s="7">
        <f>INDEX(Aquifer!L:L,MATCH(B635,Aquifer!C:C,0))*100</f>
        <v>109.77116519770355</v>
      </c>
      <c r="E635" s="7">
        <v>16.899999999999999</v>
      </c>
      <c r="F635" s="7">
        <v>44.827114937816049</v>
      </c>
      <c r="G635" s="8">
        <v>0</v>
      </c>
      <c r="H635" s="8">
        <f>INDEX(Aquifer!H:H,MATCH(B635,Aquifer!C:C,0))</f>
        <v>33.659999999999997</v>
      </c>
      <c r="I635" s="8">
        <f>INDEX(surface_water_body!E:E,MATCH(B635,surface_water_body!A:A,0))</f>
        <v>0</v>
      </c>
      <c r="J635" s="8">
        <f>INDEX(Aquifer!J:J,MATCH(B635,Aquifer!C:C,0))*100</f>
        <v>28.837902709290685</v>
      </c>
      <c r="K635" s="7">
        <f>(INDEX(Tariff!D:D,MATCH(Adaptation!A635,Tariff!A:A,0)))*100</f>
        <v>260</v>
      </c>
      <c r="L635" s="1">
        <v>20.93</v>
      </c>
      <c r="M635" s="8">
        <v>6.2</v>
      </c>
      <c r="N635" s="1">
        <v>69.83</v>
      </c>
      <c r="P635">
        <f t="shared" si="230"/>
        <v>3</v>
      </c>
      <c r="Q635">
        <f t="shared" si="231"/>
        <v>1</v>
      </c>
      <c r="R635">
        <f t="shared" si="232"/>
        <v>1</v>
      </c>
      <c r="S635">
        <f t="shared" si="233"/>
        <v>2</v>
      </c>
      <c r="T635">
        <f t="shared" si="234"/>
        <v>1</v>
      </c>
      <c r="U635">
        <f t="shared" si="235"/>
        <v>1</v>
      </c>
      <c r="V635">
        <f t="shared" si="236"/>
        <v>2</v>
      </c>
      <c r="W635">
        <f t="shared" si="244"/>
        <v>1</v>
      </c>
      <c r="X635">
        <f t="shared" si="228"/>
        <v>2</v>
      </c>
      <c r="Y635">
        <f t="shared" si="237"/>
        <v>1</v>
      </c>
      <c r="Z635">
        <f t="shared" si="238"/>
        <v>2</v>
      </c>
      <c r="AA635">
        <f t="shared" si="239"/>
        <v>3</v>
      </c>
      <c r="AB635">
        <f t="shared" si="245"/>
        <v>1.6812</v>
      </c>
      <c r="AC635">
        <f t="shared" si="241"/>
        <v>2</v>
      </c>
      <c r="AD635" t="str">
        <f t="shared" si="242"/>
        <v>Moderatly Suitable</v>
      </c>
      <c r="AE635" s="15">
        <f t="shared" si="246"/>
        <v>6.4000000000000001E-2</v>
      </c>
      <c r="AF635" t="str">
        <f t="shared" si="229"/>
        <v>Very Low</v>
      </c>
    </row>
    <row r="636" spans="1:32" x14ac:dyDescent="0.25">
      <c r="A636" t="str">
        <f>INDEX(Aquifer!A:A,MATCH(B636,Aquifer!C:C,0))</f>
        <v>west bengal</v>
      </c>
      <c r="B636" s="19" t="s">
        <v>599</v>
      </c>
      <c r="C636" s="13">
        <v>4.47</v>
      </c>
      <c r="D636" s="7">
        <f>INDEX(Aquifer!L:L,MATCH(B636,Aquifer!C:C,0))*100</f>
        <v>199.38949983693124</v>
      </c>
      <c r="E636" s="7">
        <v>31.4</v>
      </c>
      <c r="F636" s="7">
        <v>39.090881431222805</v>
      </c>
      <c r="G636" s="8">
        <v>42</v>
      </c>
      <c r="H636" s="8">
        <f>INDEX(Aquifer!H:H,MATCH(B636,Aquifer!C:C,0))</f>
        <v>46.86</v>
      </c>
      <c r="I636" s="8">
        <f>INDEX(surface_water_body!E:E,MATCH(B636,surface_water_body!A:A,0))</f>
        <v>0.91161386798082578</v>
      </c>
      <c r="J636" s="8">
        <f>INDEX(Aquifer!J:J,MATCH(B636,Aquifer!C:C,0))*100</f>
        <v>87.334622006874355</v>
      </c>
      <c r="K636" s="7">
        <f>(INDEX(Tariff!D:D,MATCH(Adaptation!A636,Tariff!A:A,0)))*100</f>
        <v>167</v>
      </c>
      <c r="L636" s="1">
        <v>95.199999999999989</v>
      </c>
      <c r="M636" s="8">
        <v>3.7</v>
      </c>
      <c r="N636" s="1">
        <v>95.126135290000008</v>
      </c>
      <c r="P636">
        <f t="shared" si="230"/>
        <v>2</v>
      </c>
      <c r="Q636">
        <f t="shared" si="231"/>
        <v>3</v>
      </c>
      <c r="R636">
        <f t="shared" si="232"/>
        <v>2</v>
      </c>
      <c r="S636">
        <f t="shared" si="233"/>
        <v>2</v>
      </c>
      <c r="T636">
        <f t="shared" si="234"/>
        <v>2</v>
      </c>
      <c r="U636">
        <f t="shared" si="235"/>
        <v>1</v>
      </c>
      <c r="V636">
        <f t="shared" si="236"/>
        <v>4</v>
      </c>
      <c r="W636">
        <f t="shared" si="244"/>
        <v>1</v>
      </c>
      <c r="X636">
        <f t="shared" si="228"/>
        <v>2</v>
      </c>
      <c r="Y636">
        <f t="shared" si="237"/>
        <v>4</v>
      </c>
      <c r="Z636">
        <f t="shared" si="238"/>
        <v>1</v>
      </c>
      <c r="AA636">
        <f t="shared" si="239"/>
        <v>4</v>
      </c>
      <c r="AB636">
        <f t="shared" si="245"/>
        <v>2.3400000000000003</v>
      </c>
      <c r="AC636">
        <f t="shared" si="241"/>
        <v>2</v>
      </c>
      <c r="AD636" t="str">
        <f t="shared" si="242"/>
        <v>Moderatly Suitable</v>
      </c>
      <c r="AE636" s="15">
        <f t="shared" si="246"/>
        <v>0.34</v>
      </c>
      <c r="AF636" t="str">
        <f t="shared" si="229"/>
        <v>Low</v>
      </c>
    </row>
    <row r="637" spans="1:32" x14ac:dyDescent="0.25">
      <c r="A637" t="str">
        <f>INDEX(Aquifer!A:A,MATCH(B637,Aquifer!C:C,0))</f>
        <v>karnataka</v>
      </c>
      <c r="B637" s="19" t="s">
        <v>631</v>
      </c>
      <c r="C637" s="12">
        <v>5.2018050586879996</v>
      </c>
      <c r="D637" s="7">
        <f>INDEX(Aquifer!L:L,MATCH(B637,Aquifer!C:C,0))*100</f>
        <v>126.14175123340419</v>
      </c>
      <c r="E637" s="7">
        <v>34.700000000000003</v>
      </c>
      <c r="F637" s="7">
        <v>59.238674496644293</v>
      </c>
      <c r="G637" s="8">
        <v>99</v>
      </c>
      <c r="H637" s="8">
        <f>INDEX(Aquifer!H:H,MATCH(B637,Aquifer!C:C,0))</f>
        <v>32.11</v>
      </c>
      <c r="I637" s="8">
        <f>INDEX(surface_water_body!E:E,MATCH(B637,surface_water_body!A:A,0))</f>
        <v>1.2690523689972786</v>
      </c>
      <c r="J637" s="8">
        <f>INDEX(Aquifer!J:J,MATCH(B637,Aquifer!C:C,0))*100</f>
        <v>12.165273222150546</v>
      </c>
      <c r="K637" s="7">
        <f>(INDEX(Tariff!D:D,MATCH(Adaptation!A637,Tariff!A:A,0)))*100</f>
        <v>0</v>
      </c>
      <c r="L637" s="1">
        <v>50.71</v>
      </c>
      <c r="M637" s="8">
        <v>7</v>
      </c>
      <c r="N637" s="1">
        <v>91.7</v>
      </c>
      <c r="P637">
        <f t="shared" si="230"/>
        <v>3</v>
      </c>
      <c r="Q637">
        <f t="shared" si="231"/>
        <v>1</v>
      </c>
      <c r="R637">
        <f t="shared" si="232"/>
        <v>2</v>
      </c>
      <c r="S637">
        <f t="shared" si="233"/>
        <v>3</v>
      </c>
      <c r="T637">
        <f t="shared" si="234"/>
        <v>4</v>
      </c>
      <c r="U637">
        <f t="shared" si="235"/>
        <v>1</v>
      </c>
      <c r="V637">
        <f t="shared" si="236"/>
        <v>1</v>
      </c>
      <c r="W637">
        <f t="shared" si="244"/>
        <v>2</v>
      </c>
      <c r="X637">
        <f t="shared" si="228"/>
        <v>4</v>
      </c>
      <c r="Y637">
        <f t="shared" si="237"/>
        <v>3</v>
      </c>
      <c r="Z637">
        <f t="shared" si="238"/>
        <v>2</v>
      </c>
      <c r="AA637">
        <f t="shared" si="239"/>
        <v>4</v>
      </c>
      <c r="AB637">
        <f t="shared" si="245"/>
        <v>2.5142000000000002</v>
      </c>
      <c r="AC637">
        <f t="shared" si="241"/>
        <v>3</v>
      </c>
      <c r="AD637" t="str">
        <f t="shared" si="242"/>
        <v>Highly Suitable</v>
      </c>
      <c r="AE637" s="15">
        <f t="shared" si="246"/>
        <v>0.45200000000000001</v>
      </c>
      <c r="AF637" t="str">
        <f t="shared" si="229"/>
        <v>Moderate</v>
      </c>
    </row>
    <row r="638" spans="1:32" x14ac:dyDescent="0.25">
      <c r="A638" t="str">
        <f>INDEX(Aquifer!A:A,MATCH(B638,Aquifer!C:C,0))</f>
        <v>uttarakhand</v>
      </c>
      <c r="B638" s="19" t="s">
        <v>429</v>
      </c>
      <c r="C638" s="12">
        <v>4.5978430802485004</v>
      </c>
      <c r="D638" s="7">
        <f>INDEX(Aquifer!L:L,MATCH(B638,Aquifer!C:C,0))*100</f>
        <v>141.80734167562136</v>
      </c>
      <c r="E638" s="7">
        <v>0</v>
      </c>
      <c r="F638" s="7">
        <v>35.82811412665275</v>
      </c>
      <c r="G638" s="8">
        <v>18</v>
      </c>
      <c r="H638" s="8">
        <f>INDEX(Aquifer!H:H,MATCH(B638,Aquifer!C:C,0))</f>
        <v>0</v>
      </c>
      <c r="I638" s="8">
        <f>INDEX(surface_water_body!E:E,MATCH(B638,surface_water_body!A:A,0))</f>
        <v>4.1166335678842675E-2</v>
      </c>
      <c r="J638" s="8">
        <f>INDEX(Aquifer!J:J,MATCH(B638,Aquifer!C:C,0))*100</f>
        <v>3.5498204110059319</v>
      </c>
      <c r="K638" s="7">
        <f>(INDEX(Tariff!D:D,MATCH(Adaptation!A638,Tariff!A:A,0)))*100</f>
        <v>10</v>
      </c>
      <c r="L638" s="1">
        <v>1.5699999999999998</v>
      </c>
      <c r="M638" s="8">
        <v>13.275142366799539</v>
      </c>
      <c r="N638" s="1">
        <v>90.103204510000012</v>
      </c>
      <c r="P638">
        <f t="shared" si="230"/>
        <v>3</v>
      </c>
      <c r="Q638">
        <f t="shared" si="231"/>
        <v>2</v>
      </c>
      <c r="R638">
        <f t="shared" si="232"/>
        <v>1</v>
      </c>
      <c r="S638">
        <f t="shared" si="233"/>
        <v>2</v>
      </c>
      <c r="T638">
        <f t="shared" si="234"/>
        <v>1</v>
      </c>
      <c r="U638">
        <f t="shared" si="235"/>
        <v>1</v>
      </c>
      <c r="V638">
        <f t="shared" si="236"/>
        <v>1</v>
      </c>
      <c r="W638">
        <f t="shared" si="244"/>
        <v>1</v>
      </c>
      <c r="X638">
        <f t="shared" si="228"/>
        <v>4</v>
      </c>
      <c r="Y638">
        <f t="shared" si="237"/>
        <v>1</v>
      </c>
      <c r="Z638">
        <f t="shared" si="238"/>
        <v>3</v>
      </c>
      <c r="AA638">
        <f t="shared" si="239"/>
        <v>4</v>
      </c>
      <c r="AB638">
        <f t="shared" si="245"/>
        <v>2.0220000000000002</v>
      </c>
      <c r="AC638">
        <f t="shared" si="241"/>
        <v>2</v>
      </c>
      <c r="AD638" t="str">
        <f t="shared" si="242"/>
        <v>Moderatly Suitable</v>
      </c>
      <c r="AE638" s="15">
        <f t="shared" si="246"/>
        <v>0.217</v>
      </c>
      <c r="AF638" t="str">
        <f t="shared" si="229"/>
        <v>Low</v>
      </c>
    </row>
    <row r="639" spans="1:32" x14ac:dyDescent="0.25">
      <c r="A639" t="str">
        <f>INDEX(Aquifer!A:A,MATCH(B639,Aquifer!C:C,0))</f>
        <v>gujarat</v>
      </c>
      <c r="B639" s="19" t="s">
        <v>188</v>
      </c>
      <c r="C639" s="12">
        <v>5.3854382931971001</v>
      </c>
      <c r="D639" s="7">
        <f>INDEX(Aquifer!L:L,MATCH(B639,Aquifer!C:C,0))*100</f>
        <v>124.23691885283409</v>
      </c>
      <c r="E639" s="7">
        <v>68.2</v>
      </c>
      <c r="F639" s="7">
        <v>74.688593193186648</v>
      </c>
      <c r="G639" s="8">
        <v>100</v>
      </c>
      <c r="H639" s="8">
        <f>INDEX(Aquifer!H:H,MATCH(B639,Aquifer!C:C,0))</f>
        <v>64.36</v>
      </c>
      <c r="I639" s="8">
        <f>INDEX(surface_water_body!E:E,MATCH(B639,surface_water_body!A:A,0))</f>
        <v>1.2913332647563873</v>
      </c>
      <c r="J639" s="8">
        <f>INDEX(Aquifer!J:J,MATCH(B639,Aquifer!C:C,0))*100</f>
        <v>71.823009283673244</v>
      </c>
      <c r="K639" s="7">
        <f>(INDEX(Tariff!D:D,MATCH(Adaptation!A639,Tariff!A:A,0)))*100</f>
        <v>10</v>
      </c>
      <c r="L639" s="1">
        <v>84.63000000000001</v>
      </c>
      <c r="M639" s="8">
        <v>12</v>
      </c>
      <c r="N639" s="1">
        <v>75.3</v>
      </c>
      <c r="P639">
        <f t="shared" si="230"/>
        <v>4</v>
      </c>
      <c r="Q639">
        <f t="shared" si="231"/>
        <v>1</v>
      </c>
      <c r="R639">
        <f t="shared" si="232"/>
        <v>3</v>
      </c>
      <c r="S639">
        <f t="shared" si="233"/>
        <v>4</v>
      </c>
      <c r="T639">
        <f t="shared" si="234"/>
        <v>4</v>
      </c>
      <c r="U639">
        <f t="shared" si="235"/>
        <v>2</v>
      </c>
      <c r="V639">
        <f t="shared" si="236"/>
        <v>3</v>
      </c>
      <c r="W639">
        <f t="shared" si="244"/>
        <v>2</v>
      </c>
      <c r="X639">
        <f t="shared" si="228"/>
        <v>4</v>
      </c>
      <c r="Y639">
        <f t="shared" si="237"/>
        <v>4</v>
      </c>
      <c r="Z639">
        <f t="shared" si="238"/>
        <v>3</v>
      </c>
      <c r="AA639">
        <f t="shared" si="239"/>
        <v>3</v>
      </c>
      <c r="AB639">
        <f t="shared" si="245"/>
        <v>3.1049000000000007</v>
      </c>
      <c r="AC639">
        <f t="shared" si="241"/>
        <v>3</v>
      </c>
      <c r="AD639" t="str">
        <f t="shared" si="242"/>
        <v>Highly Suitable</v>
      </c>
      <c r="AE639" s="15">
        <f t="shared" si="246"/>
        <v>0.92900000000000005</v>
      </c>
      <c r="AF639" t="str">
        <f t="shared" si="229"/>
        <v>Very High</v>
      </c>
    </row>
    <row r="640" spans="1:32" x14ac:dyDescent="0.25">
      <c r="A640" t="str">
        <f>INDEX(Aquifer!A:A,MATCH(B640,Aquifer!C:C,0))</f>
        <v>bihar</v>
      </c>
      <c r="B640" s="19" t="s">
        <v>600</v>
      </c>
      <c r="C640" s="12">
        <v>4.7279493142242996</v>
      </c>
      <c r="D640" s="7">
        <f>INDEX(Aquifer!L:L,MATCH(B640,Aquifer!C:C,0))*100</f>
        <v>148.14979480164158</v>
      </c>
      <c r="E640" s="7">
        <v>68</v>
      </c>
      <c r="F640" s="7">
        <v>62.158151909744433</v>
      </c>
      <c r="G640" s="8">
        <v>100</v>
      </c>
      <c r="H640" s="8">
        <f>INDEX(Aquifer!H:H,MATCH(B640,Aquifer!C:C,0))</f>
        <v>69.459999999999994</v>
      </c>
      <c r="I640" s="8">
        <f>INDEX(surface_water_body!E:E,MATCH(B640,surface_water_body!A:A,0))</f>
        <v>0.37635774578969827</v>
      </c>
      <c r="J640" s="8">
        <f>INDEX(Aquifer!J:J,MATCH(B640,Aquifer!C:C,0))*100</f>
        <v>58.059359937254598</v>
      </c>
      <c r="K640" s="7">
        <f>(INDEX(Tariff!D:D,MATCH(Adaptation!A640,Tariff!A:A,0)))*100</f>
        <v>10</v>
      </c>
      <c r="L640" s="1">
        <v>88.31</v>
      </c>
      <c r="M640" s="8">
        <v>5.9</v>
      </c>
      <c r="N640" s="1">
        <v>98.19</v>
      </c>
      <c r="P640">
        <f t="shared" si="230"/>
        <v>3</v>
      </c>
      <c r="Q640">
        <f t="shared" si="231"/>
        <v>2</v>
      </c>
      <c r="R640">
        <f t="shared" si="232"/>
        <v>3</v>
      </c>
      <c r="S640">
        <f t="shared" si="233"/>
        <v>3</v>
      </c>
      <c r="T640">
        <f t="shared" si="234"/>
        <v>4</v>
      </c>
      <c r="U640">
        <f t="shared" si="235"/>
        <v>2</v>
      </c>
      <c r="V640">
        <f t="shared" si="236"/>
        <v>3</v>
      </c>
      <c r="W640">
        <f t="shared" si="244"/>
        <v>1</v>
      </c>
      <c r="X640">
        <f t="shared" si="228"/>
        <v>4</v>
      </c>
      <c r="Y640">
        <f t="shared" si="237"/>
        <v>4</v>
      </c>
      <c r="Z640">
        <f t="shared" si="238"/>
        <v>2</v>
      </c>
      <c r="AA640">
        <f t="shared" si="239"/>
        <v>4</v>
      </c>
      <c r="AB640">
        <f t="shared" si="245"/>
        <v>2.9307000000000003</v>
      </c>
      <c r="AC640">
        <f t="shared" si="241"/>
        <v>3</v>
      </c>
      <c r="AD640" t="str">
        <f t="shared" si="242"/>
        <v>Highly Suitable</v>
      </c>
      <c r="AE640" s="15">
        <f t="shared" si="246"/>
        <v>0.78200000000000003</v>
      </c>
      <c r="AF640" t="str">
        <f t="shared" si="229"/>
        <v>High</v>
      </c>
    </row>
    <row r="641" spans="1:32" x14ac:dyDescent="0.25">
      <c r="A641" t="str">
        <f>INDEX(Aquifer!A:A,MATCH(B641,Aquifer!C:C,0))</f>
        <v>gujarat</v>
      </c>
      <c r="B641" s="19" t="s">
        <v>88</v>
      </c>
      <c r="C641" s="12">
        <v>5.2671158263773004</v>
      </c>
      <c r="D641" s="7">
        <f>INDEX(Aquifer!L:L,MATCH(B641,Aquifer!C:C,0))*100</f>
        <v>118.64339133745135</v>
      </c>
      <c r="E641" s="7">
        <v>41.8</v>
      </c>
      <c r="F641" s="7">
        <v>69.509126351231615</v>
      </c>
      <c r="G641" s="8">
        <v>100</v>
      </c>
      <c r="H641" s="8">
        <f>INDEX(Aquifer!H:H,MATCH(B641,Aquifer!C:C,0))</f>
        <v>26.56</v>
      </c>
      <c r="I641" s="8">
        <f>INDEX(surface_water_body!E:E,MATCH(B641,surface_water_body!A:A,0))</f>
        <v>0.87632721988960893</v>
      </c>
      <c r="J641" s="8">
        <f>INDEX(Aquifer!J:J,MATCH(B641,Aquifer!C:C,0))*100</f>
        <v>54.929458705601817</v>
      </c>
      <c r="K641" s="7">
        <f>(INDEX(Tariff!D:D,MATCH(Adaptation!A641,Tariff!A:A,0)))*100</f>
        <v>60</v>
      </c>
      <c r="L641" s="1">
        <v>64.23</v>
      </c>
      <c r="M641" s="8">
        <v>7.02</v>
      </c>
      <c r="N641" s="1">
        <v>82.82</v>
      </c>
      <c r="P641">
        <f t="shared" si="230"/>
        <v>4</v>
      </c>
      <c r="Q641">
        <f t="shared" si="231"/>
        <v>1</v>
      </c>
      <c r="R641">
        <f t="shared" si="232"/>
        <v>2</v>
      </c>
      <c r="S641">
        <f t="shared" si="233"/>
        <v>4</v>
      </c>
      <c r="T641">
        <f t="shared" si="234"/>
        <v>4</v>
      </c>
      <c r="U641">
        <f t="shared" si="235"/>
        <v>1</v>
      </c>
      <c r="V641">
        <f t="shared" si="236"/>
        <v>3</v>
      </c>
      <c r="W641">
        <f t="shared" si="244"/>
        <v>1</v>
      </c>
      <c r="X641">
        <f t="shared" si="228"/>
        <v>4</v>
      </c>
      <c r="Y641">
        <f t="shared" si="237"/>
        <v>3</v>
      </c>
      <c r="Z641">
        <f t="shared" si="238"/>
        <v>2</v>
      </c>
      <c r="AA641">
        <f t="shared" si="239"/>
        <v>4</v>
      </c>
      <c r="AB641">
        <f t="shared" si="245"/>
        <v>2.7640999999999996</v>
      </c>
      <c r="AC641">
        <f t="shared" si="241"/>
        <v>3</v>
      </c>
      <c r="AD641" t="str">
        <f t="shared" si="242"/>
        <v>Highly Suitable</v>
      </c>
      <c r="AE641" s="15">
        <f t="shared" si="246"/>
        <v>0.63600000000000001</v>
      </c>
      <c r="AF641" t="str">
        <f t="shared" si="229"/>
        <v>High</v>
      </c>
    </row>
    <row r="642" spans="1:32" x14ac:dyDescent="0.25">
      <c r="A642" t="str">
        <f>INDEX(Aquifer!A:A,MATCH(B642,Aquifer!C:C,0))</f>
        <v>uttar pradesh</v>
      </c>
      <c r="B642" s="19" t="s">
        <v>534</v>
      </c>
      <c r="C642" s="12">
        <v>4.9600514983156003</v>
      </c>
      <c r="D642" s="7">
        <f>INDEX(Aquifer!L:L,MATCH(B642,Aquifer!C:C,0))*100</f>
        <v>162.49926231926821</v>
      </c>
      <c r="E642" s="7">
        <v>84.1</v>
      </c>
      <c r="F642" s="7">
        <v>74.653067671548158</v>
      </c>
      <c r="G642" s="8">
        <v>13</v>
      </c>
      <c r="H642" s="8">
        <f>INDEX(Aquifer!H:H,MATCH(B642,Aquifer!C:C,0))</f>
        <v>87.78</v>
      </c>
      <c r="I642" s="8">
        <f>INDEX(surface_water_body!E:E,MATCH(B642,surface_water_body!A:A,0))</f>
        <v>7.2842071364960473E-2</v>
      </c>
      <c r="J642" s="8">
        <f>INDEX(Aquifer!J:J,MATCH(B642,Aquifer!C:C,0))*100</f>
        <v>66.591126422929307</v>
      </c>
      <c r="K642" s="7">
        <f>(INDEX(Tariff!D:D,MATCH(Adaptation!A642,Tariff!A:A,0)))*100</f>
        <v>0</v>
      </c>
      <c r="L642" s="1">
        <v>76.449999999999989</v>
      </c>
      <c r="M642" s="8">
        <v>9</v>
      </c>
      <c r="N642" s="1">
        <v>99.104407945000005</v>
      </c>
      <c r="P642">
        <f t="shared" si="230"/>
        <v>3</v>
      </c>
      <c r="Q642">
        <f t="shared" si="231"/>
        <v>2</v>
      </c>
      <c r="R642">
        <f t="shared" si="232"/>
        <v>4</v>
      </c>
      <c r="S642">
        <f t="shared" si="233"/>
        <v>4</v>
      </c>
      <c r="T642">
        <f t="shared" si="234"/>
        <v>1</v>
      </c>
      <c r="U642">
        <f t="shared" si="235"/>
        <v>3</v>
      </c>
      <c r="V642">
        <f t="shared" si="236"/>
        <v>3</v>
      </c>
      <c r="W642">
        <f t="shared" si="244"/>
        <v>1</v>
      </c>
      <c r="X642">
        <f t="shared" si="228"/>
        <v>4</v>
      </c>
      <c r="Y642">
        <f t="shared" si="237"/>
        <v>4</v>
      </c>
      <c r="Z642">
        <f t="shared" si="238"/>
        <v>2</v>
      </c>
      <c r="AA642">
        <f t="shared" si="239"/>
        <v>4</v>
      </c>
      <c r="AB642">
        <f t="shared" si="245"/>
        <v>2.9307000000000003</v>
      </c>
      <c r="AC642">
        <f t="shared" si="241"/>
        <v>3</v>
      </c>
      <c r="AD642" t="str">
        <f t="shared" si="242"/>
        <v>Highly Suitable</v>
      </c>
      <c r="AE642" s="15">
        <f t="shared" si="246"/>
        <v>0.78200000000000003</v>
      </c>
      <c r="AF642" t="str">
        <f t="shared" si="229"/>
        <v>High</v>
      </c>
    </row>
    <row r="643" spans="1:32" x14ac:dyDescent="0.25">
      <c r="A643" t="str">
        <f>INDEX(Aquifer!A:A,MATCH(B643,Aquifer!C:C,0))</f>
        <v>tamil nadu</v>
      </c>
      <c r="B643" s="19" t="s">
        <v>673</v>
      </c>
      <c r="C643" s="13">
        <v>5.36</v>
      </c>
      <c r="D643" s="7">
        <f>INDEX(Aquifer!L:L,MATCH(B643,Aquifer!C:C,0))*100</f>
        <v>129.28534384399958</v>
      </c>
      <c r="E643" s="7">
        <v>57.6</v>
      </c>
      <c r="F643" s="7">
        <v>55.711109775881752</v>
      </c>
      <c r="G643" s="8">
        <v>92</v>
      </c>
      <c r="H643" s="8">
        <f>INDEX(Aquifer!H:H,MATCH(B643,Aquifer!C:C,0))</f>
        <v>112.5</v>
      </c>
      <c r="I643" s="8">
        <f>INDEX(surface_water_body!E:E,MATCH(B643,surface_water_body!A:A,0))</f>
        <v>1.3292930086714201</v>
      </c>
      <c r="J643" s="8">
        <f>INDEX(Aquifer!J:J,MATCH(B643,Aquifer!C:C,0))*100</f>
        <v>21.591031245520998</v>
      </c>
      <c r="K643" s="7">
        <f>(INDEX(Tariff!D:D,MATCH(Adaptation!A643,Tariff!A:A,0)))*100</f>
        <v>10</v>
      </c>
      <c r="L643" s="1">
        <v>90.990000000000009</v>
      </c>
      <c r="M643" s="8">
        <v>8.18</v>
      </c>
      <c r="N643" s="1">
        <v>95.932511809999994</v>
      </c>
      <c r="P643">
        <f t="shared" si="230"/>
        <v>4</v>
      </c>
      <c r="Q643">
        <f t="shared" si="231"/>
        <v>1</v>
      </c>
      <c r="R643">
        <f t="shared" si="232"/>
        <v>3</v>
      </c>
      <c r="S643">
        <f t="shared" si="233"/>
        <v>3</v>
      </c>
      <c r="T643">
        <f t="shared" si="234"/>
        <v>4</v>
      </c>
      <c r="U643">
        <f t="shared" si="235"/>
        <v>4</v>
      </c>
      <c r="V643">
        <f t="shared" si="236"/>
        <v>1</v>
      </c>
      <c r="W643">
        <f t="shared" si="244"/>
        <v>2</v>
      </c>
      <c r="X643">
        <f t="shared" ref="X643:X668" si="247">IF(K643&lt;70,4,IF(K643&lt;150,3,IF(K643&lt;300,2,1)))</f>
        <v>4</v>
      </c>
      <c r="Y643">
        <f t="shared" si="237"/>
        <v>4</v>
      </c>
      <c r="Z643">
        <f t="shared" si="238"/>
        <v>2</v>
      </c>
      <c r="AA643">
        <f t="shared" si="239"/>
        <v>4</v>
      </c>
      <c r="AB643">
        <f t="shared" si="245"/>
        <v>3.0140000000000002</v>
      </c>
      <c r="AC643">
        <f t="shared" si="241"/>
        <v>3</v>
      </c>
      <c r="AD643" t="str">
        <f t="shared" si="242"/>
        <v>Highly Suitable</v>
      </c>
      <c r="AE643" s="15">
        <f t="shared" si="246"/>
        <v>0.84499999999999997</v>
      </c>
      <c r="AF643" t="str">
        <f t="shared" ref="AF643:AF668" si="248">IF(AE643&gt;0.8, "Very High", IF(AND(AE643&lt;=0.8,AE643&gt;0.6), "High", IF(AND(AE643&lt;=0.6, AE643&gt;0.4),"Moderate",IF(AND(AE643&lt;=0.4, AE643&gt;0.2),"Low", "Very Low"))))</f>
        <v>Very High</v>
      </c>
    </row>
    <row r="644" spans="1:32" x14ac:dyDescent="0.25">
      <c r="A644" t="str">
        <f>INDEX(Aquifer!A:A,MATCH(B644,Aquifer!C:C,0))</f>
        <v>madhya pradesh</v>
      </c>
      <c r="B644" s="19" t="s">
        <v>127</v>
      </c>
      <c r="C644" s="12">
        <v>5.2179831975736999</v>
      </c>
      <c r="D644" s="7">
        <f>INDEX(Aquifer!L:L,MATCH(B644,Aquifer!C:C,0))*100</f>
        <v>196.65704875446491</v>
      </c>
      <c r="E644" s="7">
        <v>45.5</v>
      </c>
      <c r="F644" s="7">
        <v>70.764233593338972</v>
      </c>
      <c r="G644" s="8">
        <v>83</v>
      </c>
      <c r="H644" s="8">
        <f>INDEX(Aquifer!H:H,MATCH(B644,Aquifer!C:C,0))</f>
        <v>64.400000000000006</v>
      </c>
      <c r="I644" s="8">
        <f>INDEX(surface_water_body!E:E,MATCH(B644,surface_water_body!A:A,0))</f>
        <v>0.65770426118871572</v>
      </c>
      <c r="J644" s="8">
        <f>INDEX(Aquifer!J:J,MATCH(B644,Aquifer!C:C,0))*100</f>
        <v>73.805425111305581</v>
      </c>
      <c r="K644" s="7">
        <f>(INDEX(Tariff!D:D,MATCH(Adaptation!A644,Tariff!A:A,0)))*100</f>
        <v>10</v>
      </c>
      <c r="L644" s="1">
        <v>58.709999999999994</v>
      </c>
      <c r="M644" s="8">
        <v>8.68</v>
      </c>
      <c r="N644" s="1">
        <v>62.86</v>
      </c>
      <c r="P644">
        <f t="shared" si="230"/>
        <v>3</v>
      </c>
      <c r="Q644">
        <f t="shared" si="231"/>
        <v>3</v>
      </c>
      <c r="R644">
        <f t="shared" si="232"/>
        <v>2</v>
      </c>
      <c r="S644">
        <f t="shared" si="233"/>
        <v>4</v>
      </c>
      <c r="T644">
        <f t="shared" si="234"/>
        <v>4</v>
      </c>
      <c r="U644">
        <f t="shared" si="235"/>
        <v>2</v>
      </c>
      <c r="V644">
        <f t="shared" si="236"/>
        <v>3</v>
      </c>
      <c r="W644">
        <f t="shared" si="244"/>
        <v>1</v>
      </c>
      <c r="X644">
        <f t="shared" si="247"/>
        <v>4</v>
      </c>
      <c r="Y644">
        <f t="shared" si="237"/>
        <v>3</v>
      </c>
      <c r="Z644">
        <f t="shared" si="238"/>
        <v>2</v>
      </c>
      <c r="AA644">
        <f t="shared" si="239"/>
        <v>3</v>
      </c>
      <c r="AB644">
        <f t="shared" si="245"/>
        <v>2.8474000000000004</v>
      </c>
      <c r="AC644">
        <f t="shared" si="241"/>
        <v>3</v>
      </c>
      <c r="AD644" t="str">
        <f t="shared" si="242"/>
        <v>Highly Suitable</v>
      </c>
      <c r="AE644" s="15">
        <f t="shared" si="246"/>
        <v>0.72199999999999998</v>
      </c>
      <c r="AF644" t="str">
        <f t="shared" si="248"/>
        <v>High</v>
      </c>
    </row>
    <row r="645" spans="1:32" x14ac:dyDescent="0.25">
      <c r="A645" t="str">
        <f>INDEX(Aquifer!A:A,MATCH(B645,Aquifer!C:C,0))</f>
        <v>tamil nadu</v>
      </c>
      <c r="B645" s="19" t="s">
        <v>646</v>
      </c>
      <c r="C645" s="13">
        <v>5.38</v>
      </c>
      <c r="D645" s="7">
        <f>INDEX(Aquifer!L:L,MATCH(B645,Aquifer!C:C,0))*100</f>
        <v>126.63282840299257</v>
      </c>
      <c r="E645" s="7">
        <v>68.3</v>
      </c>
      <c r="F645" s="7">
        <v>61.6947006104689</v>
      </c>
      <c r="G645" s="8">
        <v>99</v>
      </c>
      <c r="H645" s="8">
        <f>INDEX(Aquifer!H:H,MATCH(B645,Aquifer!C:C,0))</f>
        <v>88.2</v>
      </c>
      <c r="I645" s="8">
        <f>INDEX(surface_water_body!E:E,MATCH(B645,surface_water_body!A:A,0))</f>
        <v>1367.4279561145247</v>
      </c>
      <c r="J645" s="8">
        <f>INDEX(Aquifer!J:J,MATCH(B645,Aquifer!C:C,0))*100</f>
        <v>48.314293888644791</v>
      </c>
      <c r="K645" s="7">
        <f>(INDEX(Tariff!D:D,MATCH(Adaptation!A645,Tariff!A:A,0)))*100</f>
        <v>0</v>
      </c>
      <c r="L645" s="1">
        <v>80.989999999999995</v>
      </c>
      <c r="M645" s="8">
        <v>4.7300000000000004</v>
      </c>
      <c r="N645" s="1">
        <v>95.604592980000007</v>
      </c>
      <c r="P645">
        <f t="shared" si="230"/>
        <v>4</v>
      </c>
      <c r="Q645">
        <f t="shared" si="231"/>
        <v>1</v>
      </c>
      <c r="R645">
        <f t="shared" si="232"/>
        <v>3</v>
      </c>
      <c r="S645">
        <f t="shared" si="233"/>
        <v>3</v>
      </c>
      <c r="T645">
        <f t="shared" si="234"/>
        <v>4</v>
      </c>
      <c r="U645">
        <f t="shared" si="235"/>
        <v>3</v>
      </c>
      <c r="V645">
        <f t="shared" si="236"/>
        <v>2</v>
      </c>
      <c r="W645">
        <f t="shared" si="244"/>
        <v>4</v>
      </c>
      <c r="X645">
        <f t="shared" si="247"/>
        <v>4</v>
      </c>
      <c r="Y645">
        <f t="shared" si="237"/>
        <v>4</v>
      </c>
      <c r="Z645">
        <f t="shared" si="238"/>
        <v>1</v>
      </c>
      <c r="AA645">
        <f t="shared" si="239"/>
        <v>4</v>
      </c>
      <c r="AB645">
        <f t="shared" si="245"/>
        <v>3.0897000000000006</v>
      </c>
      <c r="AC645">
        <f t="shared" si="241"/>
        <v>3</v>
      </c>
      <c r="AD645" t="str">
        <f t="shared" si="242"/>
        <v>Highly Suitable</v>
      </c>
      <c r="AE645" s="15">
        <f t="shared" si="246"/>
        <v>0.89700000000000002</v>
      </c>
      <c r="AF645" t="str">
        <f t="shared" si="248"/>
        <v>Very High</v>
      </c>
    </row>
    <row r="646" spans="1:32" x14ac:dyDescent="0.25">
      <c r="A646" t="str">
        <f>INDEX(Aquifer!A:A,MATCH(B646,Aquifer!C:C,0))</f>
        <v>tamil nadu</v>
      </c>
      <c r="B646" s="19" t="s">
        <v>601</v>
      </c>
      <c r="C646" s="13">
        <v>5.41</v>
      </c>
      <c r="D646" s="7">
        <f>INDEX(Aquifer!L:L,MATCH(B646,Aquifer!C:C,0))*100</f>
        <v>105.16103076934129</v>
      </c>
      <c r="E646" s="7">
        <v>36.6</v>
      </c>
      <c r="F646" s="7">
        <v>62.572133433444179</v>
      </c>
      <c r="G646" s="8">
        <v>94</v>
      </c>
      <c r="H646" s="8">
        <f>INDEX(Aquifer!H:H,MATCH(B646,Aquifer!C:C,0))</f>
        <v>56.75</v>
      </c>
      <c r="I646" s="8">
        <f>INDEX(surface_water_body!E:E,MATCH(B646,surface_water_body!A:A,0))</f>
        <v>11.138025754551213</v>
      </c>
      <c r="J646" s="8">
        <f>INDEX(Aquifer!J:J,MATCH(B646,Aquifer!C:C,0))*100</f>
        <v>32.804490918474841</v>
      </c>
      <c r="K646" s="7">
        <f>(INDEX(Tariff!D:D,MATCH(Adaptation!A646,Tariff!A:A,0)))*100</f>
        <v>0</v>
      </c>
      <c r="L646" s="1">
        <v>65.31</v>
      </c>
      <c r="M646" s="8">
        <v>8.2200000000000006</v>
      </c>
      <c r="N646" s="1">
        <v>89.640231979999996</v>
      </c>
      <c r="P646">
        <f t="shared" ref="P646:P668" si="249">IF(C646&lt;3.75,1,IF(C646&lt;4.5,2,IF(C646&lt;5.25,3,4)))</f>
        <v>4</v>
      </c>
      <c r="Q646">
        <f t="shared" ref="Q646:Q668" si="250">IF(D646&lt;140,1,IF(D646&lt;180,2,IF(D646&lt;220,3,4)))</f>
        <v>1</v>
      </c>
      <c r="R646">
        <f t="shared" ref="R646:R668" si="251">IF(E646&lt;25,1,IF(E646&lt;50,2,IF(E646&lt;75,3,4)))</f>
        <v>2</v>
      </c>
      <c r="S646">
        <f t="shared" ref="S646:S668" si="252">IF(F646&lt;28.5,1,IF(F646&lt;48,2,IF(F646&lt;67.5,3,4)))</f>
        <v>3</v>
      </c>
      <c r="T646">
        <f t="shared" ref="T646:T668" si="253">IF(G646&lt;25,1,IF(G646&lt;50,2,IF(G646&lt;75,3,4)))</f>
        <v>4</v>
      </c>
      <c r="U646">
        <f t="shared" ref="U646:U668" si="254">IF(H646&lt;50,1,IF(H646&lt;70,2,IF(H646&lt;100,3,4)))</f>
        <v>2</v>
      </c>
      <c r="V646">
        <f t="shared" ref="V646:V668" si="255">IF(J646&lt;25,1,IF(J646&lt;50,2,IF(J646&lt;75,3,4)))</f>
        <v>2</v>
      </c>
      <c r="W646">
        <f t="shared" si="244"/>
        <v>4</v>
      </c>
      <c r="X646">
        <f t="shared" si="247"/>
        <v>4</v>
      </c>
      <c r="Y646">
        <f t="shared" ref="Y646:Y668" si="256">IF(L646&lt;25,1,IF(L646&lt;50,2,IF(L646&lt;75,3,4)))</f>
        <v>3</v>
      </c>
      <c r="Z646">
        <f t="shared" ref="Z646:Z668" si="257">IF(M646&lt;5,1,IF(M646&lt;10,2,IF(M646&lt;20,3,4)))</f>
        <v>2</v>
      </c>
      <c r="AA646">
        <f t="shared" ref="AA646:AA668" si="258">IF(N646&lt;35,1,IF(N646&lt;60,2,IF(N646&lt;80,3,4)))</f>
        <v>4</v>
      </c>
      <c r="AB646">
        <f t="shared" ref="AB646:AB659" si="259">0.0833*P646+Q646*0.0833+R646*0.0833+S646*0.0833+T646*0.0833+W646*0.0833+U646*0.0833+V646*0.0833+X646*0.0833+Y646*0.0833+Z646*0.0909+AA646*0.0833</f>
        <v>2.9307000000000003</v>
      </c>
      <c r="AC646">
        <f t="shared" ref="AC646:AC668" si="260">IF(AB646&lt;=1.5,1,IF(AB646&lt;2.5,2,IF(AB646&lt;3.5,3,4)))</f>
        <v>3</v>
      </c>
      <c r="AD646" t="str">
        <f t="shared" ref="AD646:AD668" si="261">IF(AC646=1,"Less Suitable",IF(AC646=2,"Moderatly Suitable",IF(AC646=3,"Highly Suitable","Very Highly Suitable")))</f>
        <v>Highly Suitable</v>
      </c>
      <c r="AE646" s="15">
        <f t="shared" ref="AE646:AE659" si="262">_xlfn.PERCENTRANK.INC(AB:AB,AB646)</f>
        <v>0.78200000000000003</v>
      </c>
      <c r="AF646" t="str">
        <f t="shared" si="248"/>
        <v>High</v>
      </c>
    </row>
    <row r="647" spans="1:32" x14ac:dyDescent="0.25">
      <c r="A647" t="str">
        <f>INDEX(Aquifer!A:A,MATCH(B647,Aquifer!C:C,0))</f>
        <v>andhra pradesh</v>
      </c>
      <c r="B647" s="19" t="s">
        <v>430</v>
      </c>
      <c r="C647" s="12">
        <v>5.0245833075772</v>
      </c>
      <c r="D647" s="7">
        <f>INDEX(Aquifer!L:L,MATCH(B647,Aquifer!C:C,0))*100</f>
        <v>117.77999682624463</v>
      </c>
      <c r="E647" s="7">
        <v>42.5</v>
      </c>
      <c r="F647" s="7">
        <v>59.046506193035761</v>
      </c>
      <c r="G647" s="8">
        <v>85</v>
      </c>
      <c r="H647" s="8">
        <f>INDEX(Aquifer!H:H,MATCH(B647,Aquifer!C:C,0))</f>
        <v>41.05</v>
      </c>
      <c r="I647" s="8">
        <f>INDEX(surface_water_body!E:E,MATCH(B647,surface_water_body!A:A,0))</f>
        <v>1.8112505860320192</v>
      </c>
      <c r="J647" s="8">
        <f>INDEX(Aquifer!J:J,MATCH(B647,Aquifer!C:C,0))*100</f>
        <v>23.159935675062254</v>
      </c>
      <c r="K647" s="7">
        <f>(INDEX(Tariff!D:D,MATCH(Adaptation!A647,Tariff!A:A,0)))*100</f>
        <v>0</v>
      </c>
      <c r="L647" s="1">
        <v>24.54</v>
      </c>
      <c r="M647" s="8">
        <v>5.0999999999999996</v>
      </c>
      <c r="N647" s="1">
        <v>92.51</v>
      </c>
      <c r="P647">
        <f t="shared" si="249"/>
        <v>3</v>
      </c>
      <c r="Q647">
        <f t="shared" si="250"/>
        <v>1</v>
      </c>
      <c r="R647">
        <f t="shared" si="251"/>
        <v>2</v>
      </c>
      <c r="S647">
        <f t="shared" si="252"/>
        <v>3</v>
      </c>
      <c r="T647">
        <f t="shared" si="253"/>
        <v>4</v>
      </c>
      <c r="U647">
        <f t="shared" si="254"/>
        <v>1</v>
      </c>
      <c r="V647">
        <f t="shared" si="255"/>
        <v>1</v>
      </c>
      <c r="W647">
        <f t="shared" si="244"/>
        <v>2</v>
      </c>
      <c r="X647">
        <f t="shared" si="247"/>
        <v>4</v>
      </c>
      <c r="Y647">
        <f t="shared" si="256"/>
        <v>1</v>
      </c>
      <c r="Z647">
        <f t="shared" si="257"/>
        <v>2</v>
      </c>
      <c r="AA647">
        <f t="shared" si="258"/>
        <v>4</v>
      </c>
      <c r="AB647">
        <f t="shared" si="259"/>
        <v>2.3475999999999999</v>
      </c>
      <c r="AC647">
        <f t="shared" si="260"/>
        <v>2</v>
      </c>
      <c r="AD647" t="str">
        <f t="shared" si="261"/>
        <v>Moderatly Suitable</v>
      </c>
      <c r="AE647" s="15">
        <f t="shared" si="262"/>
        <v>0.34799999999999998</v>
      </c>
      <c r="AF647" t="str">
        <f t="shared" si="248"/>
        <v>Low</v>
      </c>
    </row>
    <row r="648" spans="1:32" x14ac:dyDescent="0.25">
      <c r="A648" t="str">
        <f>INDEX(Aquifer!A:A,MATCH(B648,Aquifer!C:C,0))</f>
        <v>andhra pradesh</v>
      </c>
      <c r="B648" s="19" t="s">
        <v>272</v>
      </c>
      <c r="C648" s="12">
        <v>5.0297358998549999</v>
      </c>
      <c r="D648" s="7">
        <f>INDEX(Aquifer!L:L,MATCH(B648,Aquifer!C:C,0))*100</f>
        <v>136.60254685480635</v>
      </c>
      <c r="E648" s="7">
        <v>52.9</v>
      </c>
      <c r="F648" s="7">
        <v>56.195676985478748</v>
      </c>
      <c r="G648" s="8">
        <v>79</v>
      </c>
      <c r="H648" s="8">
        <f>INDEX(Aquifer!H:H,MATCH(B648,Aquifer!C:C,0))</f>
        <v>23.14</v>
      </c>
      <c r="I648" s="8">
        <f>INDEX(surface_water_body!E:E,MATCH(B648,surface_water_body!A:A,0))</f>
        <v>12.114295723370162</v>
      </c>
      <c r="J648" s="8">
        <f>INDEX(Aquifer!J:J,MATCH(B648,Aquifer!C:C,0))*100</f>
        <v>34.673667338592509</v>
      </c>
      <c r="K648" s="7">
        <f>(INDEX(Tariff!D:D,MATCH(Adaptation!A648,Tariff!A:A,0)))*100</f>
        <v>0</v>
      </c>
      <c r="L648" s="1">
        <v>20.53</v>
      </c>
      <c r="M648" s="8">
        <v>4.5</v>
      </c>
      <c r="N648" s="1">
        <v>93.53</v>
      </c>
      <c r="P648">
        <f t="shared" si="249"/>
        <v>3</v>
      </c>
      <c r="Q648">
        <f t="shared" si="250"/>
        <v>1</v>
      </c>
      <c r="R648">
        <f t="shared" si="251"/>
        <v>3</v>
      </c>
      <c r="S648">
        <f t="shared" si="252"/>
        <v>3</v>
      </c>
      <c r="T648">
        <f t="shared" si="253"/>
        <v>4</v>
      </c>
      <c r="U648">
        <f t="shared" si="254"/>
        <v>1</v>
      </c>
      <c r="V648">
        <f t="shared" si="255"/>
        <v>2</v>
      </c>
      <c r="W648">
        <f t="shared" si="244"/>
        <v>4</v>
      </c>
      <c r="X648">
        <f t="shared" si="247"/>
        <v>4</v>
      </c>
      <c r="Y648">
        <f t="shared" si="256"/>
        <v>1</v>
      </c>
      <c r="Z648">
        <f t="shared" si="257"/>
        <v>1</v>
      </c>
      <c r="AA648">
        <f t="shared" si="258"/>
        <v>4</v>
      </c>
      <c r="AB648">
        <f t="shared" si="259"/>
        <v>2.5899000000000001</v>
      </c>
      <c r="AC648">
        <f t="shared" si="260"/>
        <v>3</v>
      </c>
      <c r="AD648" t="str">
        <f t="shared" si="261"/>
        <v>Highly Suitable</v>
      </c>
      <c r="AE648" s="15">
        <f t="shared" si="262"/>
        <v>0.498</v>
      </c>
      <c r="AF648" t="str">
        <f t="shared" si="248"/>
        <v>Moderate</v>
      </c>
    </row>
    <row r="649" spans="1:32" x14ac:dyDescent="0.25">
      <c r="A649" t="str">
        <f>INDEX(Aquifer!A:A,MATCH(B649,Aquifer!C:C,0))</f>
        <v>telangana</v>
      </c>
      <c r="B649" s="19" t="s">
        <v>632</v>
      </c>
      <c r="C649" s="12">
        <v>5.2685213555206998</v>
      </c>
      <c r="D649" s="7">
        <f>INDEX(Aquifer!L:L,MATCH(B649,Aquifer!C:C,0))*100</f>
        <v>167.25548334149602</v>
      </c>
      <c r="E649" s="7">
        <v>83.5</v>
      </c>
      <c r="F649" s="7">
        <v>65.538072708779609</v>
      </c>
      <c r="G649" s="8">
        <v>100</v>
      </c>
      <c r="H649" s="8">
        <f>INDEX(Aquifer!H:H,MATCH(B649,Aquifer!C:C,0))</f>
        <v>56.86</v>
      </c>
      <c r="I649" s="8">
        <f>INDEX(surface_water_body!E:E,MATCH(B649,surface_water_body!A:A,0))</f>
        <v>0.61176443198781072</v>
      </c>
      <c r="J649" s="8">
        <f>INDEX(Aquifer!J:J,MATCH(B649,Aquifer!C:C,0))*100</f>
        <v>70.456188126891462</v>
      </c>
      <c r="K649" s="7">
        <f>(INDEX(Tariff!D:D,MATCH(Adaptation!A649,Tariff!A:A,0)))*100</f>
        <v>0</v>
      </c>
      <c r="L649" s="1">
        <v>65.649999999999991</v>
      </c>
      <c r="M649" s="8">
        <v>8.44</v>
      </c>
      <c r="N649" s="1">
        <v>92.423629309999995</v>
      </c>
      <c r="P649">
        <f t="shared" si="249"/>
        <v>4</v>
      </c>
      <c r="Q649">
        <f t="shared" si="250"/>
        <v>2</v>
      </c>
      <c r="R649">
        <f t="shared" si="251"/>
        <v>4</v>
      </c>
      <c r="S649">
        <f t="shared" si="252"/>
        <v>3</v>
      </c>
      <c r="T649">
        <f t="shared" si="253"/>
        <v>4</v>
      </c>
      <c r="U649">
        <f t="shared" si="254"/>
        <v>2</v>
      </c>
      <c r="V649">
        <f t="shared" si="255"/>
        <v>3</v>
      </c>
      <c r="W649">
        <f t="shared" si="244"/>
        <v>1</v>
      </c>
      <c r="X649">
        <f t="shared" si="247"/>
        <v>4</v>
      </c>
      <c r="Y649">
        <f t="shared" si="256"/>
        <v>3</v>
      </c>
      <c r="Z649">
        <f t="shared" si="257"/>
        <v>2</v>
      </c>
      <c r="AA649">
        <f t="shared" si="258"/>
        <v>4</v>
      </c>
      <c r="AB649">
        <f t="shared" si="259"/>
        <v>3.0139999999999998</v>
      </c>
      <c r="AC649">
        <f t="shared" si="260"/>
        <v>3</v>
      </c>
      <c r="AD649" t="str">
        <f t="shared" si="261"/>
        <v>Highly Suitable</v>
      </c>
      <c r="AE649" s="15">
        <f t="shared" si="262"/>
        <v>0.83799999999999997</v>
      </c>
      <c r="AF649" t="str">
        <f t="shared" si="248"/>
        <v>Very High</v>
      </c>
    </row>
    <row r="650" spans="1:32" x14ac:dyDescent="0.25">
      <c r="A650" t="str">
        <f>INDEX(Aquifer!A:A,MATCH(B650,Aquifer!C:C,0))</f>
        <v>maharashtra</v>
      </c>
      <c r="B650" s="19" t="s">
        <v>113</v>
      </c>
      <c r="C650" s="12">
        <v>5.2684622473299001</v>
      </c>
      <c r="D650" s="7">
        <f>INDEX(Aquifer!L:L,MATCH(B650,Aquifer!C:C,0))*100</f>
        <v>122.73212379935966</v>
      </c>
      <c r="E650" s="7">
        <v>9.5</v>
      </c>
      <c r="F650" s="7">
        <v>66.342780915992819</v>
      </c>
      <c r="G650" s="8">
        <v>100</v>
      </c>
      <c r="H650" s="8">
        <f>INDEX(Aquifer!H:H,MATCH(B650,Aquifer!C:C,0))</f>
        <v>53.55</v>
      </c>
      <c r="I650" s="8">
        <f>INDEX(surface_water_body!E:E,MATCH(B650,surface_water_body!A:A,0))</f>
        <v>0.43500577404987534</v>
      </c>
      <c r="J650" s="8">
        <f>INDEX(Aquifer!J:J,MATCH(B650,Aquifer!C:C,0))*100</f>
        <v>59.59612020989028</v>
      </c>
      <c r="K650" s="7">
        <f>(INDEX(Tariff!D:D,MATCH(Adaptation!A650,Tariff!A:A,0)))*100</f>
        <v>0</v>
      </c>
      <c r="L650" s="1">
        <v>90.36</v>
      </c>
      <c r="M650" s="8">
        <v>7.3</v>
      </c>
      <c r="N650" s="1">
        <v>62.87</v>
      </c>
      <c r="P650">
        <f t="shared" si="249"/>
        <v>4</v>
      </c>
      <c r="Q650">
        <f t="shared" si="250"/>
        <v>1</v>
      </c>
      <c r="R650">
        <f t="shared" si="251"/>
        <v>1</v>
      </c>
      <c r="S650">
        <f t="shared" si="252"/>
        <v>3</v>
      </c>
      <c r="T650">
        <f t="shared" si="253"/>
        <v>4</v>
      </c>
      <c r="U650">
        <f t="shared" si="254"/>
        <v>2</v>
      </c>
      <c r="V650">
        <f t="shared" si="255"/>
        <v>3</v>
      </c>
      <c r="W650">
        <f t="shared" si="244"/>
        <v>1</v>
      </c>
      <c r="X650">
        <f t="shared" si="247"/>
        <v>4</v>
      </c>
      <c r="Y650">
        <f t="shared" si="256"/>
        <v>4</v>
      </c>
      <c r="Z650">
        <f t="shared" si="257"/>
        <v>2</v>
      </c>
      <c r="AA650">
        <f t="shared" si="258"/>
        <v>3</v>
      </c>
      <c r="AB650">
        <f t="shared" si="259"/>
        <v>2.6807999999999996</v>
      </c>
      <c r="AC650">
        <f t="shared" si="260"/>
        <v>3</v>
      </c>
      <c r="AD650" t="str">
        <f t="shared" si="261"/>
        <v>Highly Suitable</v>
      </c>
      <c r="AE650" s="15">
        <f t="shared" si="262"/>
        <v>0.56499999999999995</v>
      </c>
      <c r="AF650" t="str">
        <f t="shared" si="248"/>
        <v>Moderate</v>
      </c>
    </row>
    <row r="651" spans="1:32" x14ac:dyDescent="0.25">
      <c r="A651" t="str">
        <f>INDEX(Aquifer!A:A,MATCH(B651,Aquifer!C:C,0))</f>
        <v>maharashtra</v>
      </c>
      <c r="B651" s="19" t="s">
        <v>114</v>
      </c>
      <c r="C651" s="13">
        <v>5.32</v>
      </c>
      <c r="D651" s="7">
        <f>INDEX(Aquifer!L:L,MATCH(B651,Aquifer!C:C,0))*100</f>
        <v>142.35436893203882</v>
      </c>
      <c r="E651" s="7">
        <v>9.9</v>
      </c>
      <c r="F651" s="7">
        <v>62.097276484910246</v>
      </c>
      <c r="G651" s="8">
        <v>99</v>
      </c>
      <c r="H651" s="8">
        <f>INDEX(Aquifer!H:H,MATCH(B651,Aquifer!C:C,0))</f>
        <v>60.2</v>
      </c>
      <c r="I651" s="8">
        <f>INDEX(surface_water_body!E:E,MATCH(B651,surface_water_body!A:A,0))</f>
        <v>0.41156001352956439</v>
      </c>
      <c r="J651" s="8">
        <f>INDEX(Aquifer!J:J,MATCH(B651,Aquifer!C:C,0))*100</f>
        <v>64.236990839992202</v>
      </c>
      <c r="K651" s="7">
        <f>(INDEX(Tariff!D:D,MATCH(Adaptation!A651,Tariff!A:A,0)))*100</f>
        <v>0</v>
      </c>
      <c r="L651" s="1">
        <v>88.08</v>
      </c>
      <c r="M651" s="8">
        <v>9.9</v>
      </c>
      <c r="N651" s="1">
        <v>75.180000000000007</v>
      </c>
      <c r="P651">
        <f t="shared" si="249"/>
        <v>4</v>
      </c>
      <c r="Q651">
        <f t="shared" si="250"/>
        <v>2</v>
      </c>
      <c r="R651">
        <f t="shared" si="251"/>
        <v>1</v>
      </c>
      <c r="S651">
        <f t="shared" si="252"/>
        <v>3</v>
      </c>
      <c r="T651">
        <f t="shared" si="253"/>
        <v>4</v>
      </c>
      <c r="U651">
        <f t="shared" si="254"/>
        <v>2</v>
      </c>
      <c r="V651">
        <f t="shared" si="255"/>
        <v>3</v>
      </c>
      <c r="W651">
        <f t="shared" si="244"/>
        <v>1</v>
      </c>
      <c r="X651">
        <f t="shared" si="247"/>
        <v>4</v>
      </c>
      <c r="Y651">
        <f t="shared" si="256"/>
        <v>4</v>
      </c>
      <c r="Z651">
        <f t="shared" si="257"/>
        <v>2</v>
      </c>
      <c r="AA651">
        <f t="shared" si="258"/>
        <v>3</v>
      </c>
      <c r="AB651">
        <f t="shared" si="259"/>
        <v>2.7641</v>
      </c>
      <c r="AC651">
        <f t="shared" si="260"/>
        <v>3</v>
      </c>
      <c r="AD651" t="str">
        <f t="shared" si="261"/>
        <v>Highly Suitable</v>
      </c>
      <c r="AE651" s="15">
        <f t="shared" si="262"/>
        <v>0.63900000000000001</v>
      </c>
      <c r="AF651" t="str">
        <f t="shared" si="248"/>
        <v>High</v>
      </c>
    </row>
    <row r="652" spans="1:32" x14ac:dyDescent="0.25">
      <c r="A652" t="str">
        <f>INDEX(Aquifer!A:A,MATCH(B652,Aquifer!C:C,0))</f>
        <v>kerala</v>
      </c>
      <c r="B652" s="19" t="s">
        <v>361</v>
      </c>
      <c r="C652" s="12">
        <v>5.07</v>
      </c>
      <c r="D652" s="7">
        <f>INDEX(Aquifer!L:L,MATCH(B652,Aquifer!C:C,0))*100</f>
        <v>144.57066488473106</v>
      </c>
      <c r="E652" s="7">
        <v>13.2</v>
      </c>
      <c r="F652" s="7">
        <v>52.776843179178833</v>
      </c>
      <c r="G652" s="8">
        <v>99</v>
      </c>
      <c r="H652" s="8">
        <f>INDEX(Aquifer!H:H,MATCH(B652,Aquifer!C:C,0))</f>
        <v>27.67</v>
      </c>
      <c r="I652" s="8">
        <f>INDEX(surface_water_body!E:E,MATCH(B652,surface_water_body!A:A,0))</f>
        <v>1.0727046398723794</v>
      </c>
      <c r="J652" s="8">
        <f>INDEX(Aquifer!J:J,MATCH(B652,Aquifer!C:C,0))*100</f>
        <v>53.404768836340075</v>
      </c>
      <c r="K652" s="7">
        <f>(INDEX(Tariff!D:D,MATCH(Adaptation!A652,Tariff!A:A,0)))*100</f>
        <v>60</v>
      </c>
      <c r="L652" s="1">
        <v>20.3</v>
      </c>
      <c r="M652" s="8">
        <v>7.7</v>
      </c>
      <c r="N652" s="1">
        <v>96.7</v>
      </c>
      <c r="P652">
        <f t="shared" si="249"/>
        <v>3</v>
      </c>
      <c r="Q652">
        <f t="shared" si="250"/>
        <v>2</v>
      </c>
      <c r="R652">
        <f t="shared" si="251"/>
        <v>1</v>
      </c>
      <c r="S652">
        <f t="shared" si="252"/>
        <v>3</v>
      </c>
      <c r="T652">
        <f t="shared" si="253"/>
        <v>4</v>
      </c>
      <c r="U652">
        <f t="shared" si="254"/>
        <v>1</v>
      </c>
      <c r="V652">
        <f t="shared" si="255"/>
        <v>3</v>
      </c>
      <c r="W652">
        <f t="shared" si="244"/>
        <v>2</v>
      </c>
      <c r="X652">
        <f t="shared" si="247"/>
        <v>4</v>
      </c>
      <c r="Y652">
        <f t="shared" si="256"/>
        <v>1</v>
      </c>
      <c r="Z652">
        <f t="shared" si="257"/>
        <v>2</v>
      </c>
      <c r="AA652">
        <f t="shared" si="258"/>
        <v>4</v>
      </c>
      <c r="AB652">
        <f t="shared" si="259"/>
        <v>2.5142000000000002</v>
      </c>
      <c r="AC652">
        <f t="shared" si="260"/>
        <v>3</v>
      </c>
      <c r="AD652" t="str">
        <f t="shared" si="261"/>
        <v>Highly Suitable</v>
      </c>
      <c r="AE652" s="15">
        <f t="shared" si="262"/>
        <v>0.45200000000000001</v>
      </c>
      <c r="AF652" t="str">
        <f t="shared" si="248"/>
        <v>Moderate</v>
      </c>
    </row>
    <row r="653" spans="1:32" x14ac:dyDescent="0.25">
      <c r="A653" t="str">
        <f>INDEX(Aquifer!A:A,MATCH(B653,Aquifer!C:C,0))</f>
        <v>delhi</v>
      </c>
      <c r="B653" s="19" t="s">
        <v>183</v>
      </c>
      <c r="C653" s="13">
        <v>4.68</v>
      </c>
      <c r="D653" s="7">
        <f>INDEX(Aquifer!L:L,MATCH(B653,Aquifer!C:C,0))*100</f>
        <v>182.10973548357623</v>
      </c>
      <c r="E653" s="7">
        <v>0</v>
      </c>
      <c r="F653" s="7">
        <v>80.687699397376818</v>
      </c>
      <c r="G653" s="8">
        <v>56.000000000000007</v>
      </c>
      <c r="H653" s="8">
        <f>INDEX(Aquifer!H:H,MATCH(B653,Aquifer!C:C,0))</f>
        <v>96.24</v>
      </c>
      <c r="I653" s="8">
        <f>INDEX(surface_water_body!E:E,MATCH(B653,surface_water_body!A:A,0))</f>
        <v>1.561559201838132E-2</v>
      </c>
      <c r="J653" s="8">
        <f>INDEX(Aquifer!J:J,MATCH(B653,Aquifer!C:C,0))*100</f>
        <v>14.841207420264698</v>
      </c>
      <c r="K653" s="7">
        <f>(INDEX(Tariff!D:D,MATCH(Adaptation!A653,Tariff!A:A,0)))*100</f>
        <v>0</v>
      </c>
      <c r="L653" s="1">
        <v>75.73</v>
      </c>
      <c r="M653" s="8">
        <v>20.290592447241536</v>
      </c>
      <c r="N653" s="1">
        <v>81.39</v>
      </c>
      <c r="P653">
        <f t="shared" si="249"/>
        <v>3</v>
      </c>
      <c r="Q653">
        <f t="shared" si="250"/>
        <v>3</v>
      </c>
      <c r="R653">
        <f t="shared" si="251"/>
        <v>1</v>
      </c>
      <c r="S653">
        <f t="shared" si="252"/>
        <v>4</v>
      </c>
      <c r="T653">
        <f t="shared" si="253"/>
        <v>3</v>
      </c>
      <c r="U653">
        <f t="shared" si="254"/>
        <v>3</v>
      </c>
      <c r="V653">
        <f t="shared" si="255"/>
        <v>1</v>
      </c>
      <c r="W653">
        <f t="shared" si="244"/>
        <v>1</v>
      </c>
      <c r="X653">
        <f t="shared" si="247"/>
        <v>4</v>
      </c>
      <c r="Y653">
        <f t="shared" si="256"/>
        <v>4</v>
      </c>
      <c r="Z653">
        <f t="shared" si="257"/>
        <v>4</v>
      </c>
      <c r="AA653">
        <f t="shared" si="258"/>
        <v>4</v>
      </c>
      <c r="AB653">
        <f t="shared" si="259"/>
        <v>2.9459</v>
      </c>
      <c r="AC653">
        <f t="shared" si="260"/>
        <v>3</v>
      </c>
      <c r="AD653" t="str">
        <f t="shared" si="261"/>
        <v>Highly Suitable</v>
      </c>
      <c r="AE653" s="15">
        <f t="shared" si="262"/>
        <v>0.83199999999999996</v>
      </c>
      <c r="AF653" t="str">
        <f t="shared" si="248"/>
        <v>Very High</v>
      </c>
    </row>
    <row r="654" spans="1:32" x14ac:dyDescent="0.25">
      <c r="A654" t="str">
        <f>INDEX(Aquifer!A:A,MATCH(B654,Aquifer!C:C,0))</f>
        <v>meghalaya</v>
      </c>
      <c r="B654" s="19" t="s">
        <v>62</v>
      </c>
      <c r="C654" s="12">
        <v>4.3763913937592003</v>
      </c>
      <c r="D654" s="7">
        <f>INDEX(Aquifer!L:L,MATCH(B654,Aquifer!C:C,0))*100</f>
        <v>127.94240302148083</v>
      </c>
      <c r="E654" s="7">
        <v>39.1</v>
      </c>
      <c r="F654" s="7">
        <v>35.628300494009423</v>
      </c>
      <c r="G654" s="8">
        <v>2</v>
      </c>
      <c r="H654" s="8">
        <f>INDEX(Aquifer!H:H,MATCH(B654,Aquifer!C:C,0))</f>
        <v>17.940000000000001</v>
      </c>
      <c r="I654" s="8">
        <f>INDEX(surface_water_body!E:E,MATCH(B654,surface_water_body!A:A,0))</f>
        <v>1.6706781296954514</v>
      </c>
      <c r="J654" s="8">
        <f>INDEX(Aquifer!J:J,MATCH(B654,Aquifer!C:C,0))*100</f>
        <v>23.532919052239414</v>
      </c>
      <c r="K654" s="7">
        <f>(INDEX(Tariff!D:D,MATCH(Adaptation!A654,Tariff!A:A,0)))*100</f>
        <v>0</v>
      </c>
      <c r="L654" s="1">
        <v>13.19</v>
      </c>
      <c r="M654" s="8">
        <v>3.5</v>
      </c>
      <c r="N654" s="1">
        <v>71.91</v>
      </c>
      <c r="P654">
        <f t="shared" si="249"/>
        <v>2</v>
      </c>
      <c r="Q654">
        <f t="shared" si="250"/>
        <v>1</v>
      </c>
      <c r="R654">
        <f t="shared" si="251"/>
        <v>2</v>
      </c>
      <c r="S654">
        <f t="shared" si="252"/>
        <v>2</v>
      </c>
      <c r="T654">
        <f t="shared" si="253"/>
        <v>1</v>
      </c>
      <c r="U654">
        <f t="shared" si="254"/>
        <v>1</v>
      </c>
      <c r="V654">
        <f t="shared" si="255"/>
        <v>1</v>
      </c>
      <c r="W654">
        <f t="shared" si="244"/>
        <v>2</v>
      </c>
      <c r="X654">
        <f t="shared" si="247"/>
        <v>4</v>
      </c>
      <c r="Y654">
        <f t="shared" si="256"/>
        <v>1</v>
      </c>
      <c r="Z654">
        <f t="shared" si="257"/>
        <v>1</v>
      </c>
      <c r="AA654">
        <f t="shared" si="258"/>
        <v>3</v>
      </c>
      <c r="AB654">
        <f t="shared" si="259"/>
        <v>1.7568999999999999</v>
      </c>
      <c r="AC654">
        <f t="shared" si="260"/>
        <v>2</v>
      </c>
      <c r="AD654" t="str">
        <f t="shared" si="261"/>
        <v>Moderatly Suitable</v>
      </c>
      <c r="AE654" s="15">
        <f t="shared" si="262"/>
        <v>7.1999999999999995E-2</v>
      </c>
      <c r="AF654" t="str">
        <f t="shared" si="248"/>
        <v>Very Low</v>
      </c>
    </row>
    <row r="655" spans="1:32" x14ac:dyDescent="0.25">
      <c r="A655" t="str">
        <f>INDEX(Aquifer!A:A,MATCH(B655,Aquifer!C:C,0))</f>
        <v>andhra pradesh</v>
      </c>
      <c r="B655" s="19" t="s">
        <v>468</v>
      </c>
      <c r="C655" s="12">
        <v>5.1044653802128996</v>
      </c>
      <c r="D655" s="7">
        <f>INDEX(Aquifer!L:L,MATCH(B655,Aquifer!C:C,0))*100</f>
        <v>167.15155624657322</v>
      </c>
      <c r="E655" s="7">
        <v>91.7</v>
      </c>
      <c r="F655" s="7">
        <v>62.744337573689116</v>
      </c>
      <c r="G655" s="8">
        <v>98</v>
      </c>
      <c r="H655" s="8">
        <f>INDEX(Aquifer!H:H,MATCH(B655,Aquifer!C:C,0))</f>
        <v>10.99</v>
      </c>
      <c r="I655" s="8">
        <f>INDEX(surface_water_body!E:E,MATCH(B655,surface_water_body!A:A,0))</f>
        <v>10.326289264478341</v>
      </c>
      <c r="J655" s="8">
        <f>INDEX(Aquifer!J:J,MATCH(B655,Aquifer!C:C,0))*100</f>
        <v>48.391471253612927</v>
      </c>
      <c r="K655" s="7">
        <f>(INDEX(Tariff!D:D,MATCH(Adaptation!A655,Tariff!A:A,0)))*100</f>
        <v>0</v>
      </c>
      <c r="L655" s="1">
        <v>49.919999999999995</v>
      </c>
      <c r="M655" s="8">
        <v>5.4</v>
      </c>
      <c r="N655" s="1">
        <v>92.03</v>
      </c>
      <c r="P655">
        <f t="shared" si="249"/>
        <v>3</v>
      </c>
      <c r="Q655">
        <f t="shared" si="250"/>
        <v>2</v>
      </c>
      <c r="R655">
        <f t="shared" si="251"/>
        <v>4</v>
      </c>
      <c r="S655">
        <f t="shared" si="252"/>
        <v>3</v>
      </c>
      <c r="T655">
        <f t="shared" si="253"/>
        <v>4</v>
      </c>
      <c r="U655">
        <f t="shared" si="254"/>
        <v>1</v>
      </c>
      <c r="V655">
        <f t="shared" si="255"/>
        <v>2</v>
      </c>
      <c r="W655">
        <f t="shared" si="244"/>
        <v>4</v>
      </c>
      <c r="X655">
        <f t="shared" si="247"/>
        <v>4</v>
      </c>
      <c r="Y655">
        <f t="shared" si="256"/>
        <v>2</v>
      </c>
      <c r="Z655">
        <f t="shared" si="257"/>
        <v>2</v>
      </c>
      <c r="AA655">
        <f t="shared" si="258"/>
        <v>4</v>
      </c>
      <c r="AB655">
        <f t="shared" si="259"/>
        <v>2.9306999999999999</v>
      </c>
      <c r="AC655">
        <f t="shared" si="260"/>
        <v>3</v>
      </c>
      <c r="AD655" t="str">
        <f t="shared" si="261"/>
        <v>Highly Suitable</v>
      </c>
      <c r="AE655" s="15">
        <f t="shared" si="262"/>
        <v>0.76800000000000002</v>
      </c>
      <c r="AF655" t="str">
        <f t="shared" si="248"/>
        <v>High</v>
      </c>
    </row>
    <row r="656" spans="1:32" x14ac:dyDescent="0.25">
      <c r="A656" t="str">
        <f>INDEX(Aquifer!A:A,MATCH(B656,Aquifer!C:C,0))</f>
        <v>arunachal pradesh</v>
      </c>
      <c r="B656" s="19" t="s">
        <v>39</v>
      </c>
      <c r="C656" s="12">
        <v>3.3466315709569998</v>
      </c>
      <c r="D656" s="7">
        <f>INDEX(Aquifer!L:L,MATCH(B656,Aquifer!C:C,0))*100</f>
        <v>111.8521247850651</v>
      </c>
      <c r="E656" s="7">
        <v>5</v>
      </c>
      <c r="F656" s="7">
        <v>32.876102613903051</v>
      </c>
      <c r="G656" s="8">
        <v>0</v>
      </c>
      <c r="H656" s="8">
        <f>INDEX(Aquifer!H:H,MATCH(B656,Aquifer!C:C,0))</f>
        <v>0.09</v>
      </c>
      <c r="I656" s="8">
        <f>INDEX(surface_water_body!E:E,MATCH(B656,surface_water_body!A:A,0))</f>
        <v>2.1661001363628389E-4</v>
      </c>
      <c r="J656" s="8">
        <f>INDEX(Aquifer!J:J,MATCH(B656,Aquifer!C:C,0))*100</f>
        <v>46.750114836931559</v>
      </c>
      <c r="K656" s="7">
        <f>(INDEX(Tariff!D:D,MATCH(Adaptation!A656,Tariff!A:A,0)))*100</f>
        <v>0</v>
      </c>
      <c r="L656" s="1">
        <v>0</v>
      </c>
      <c r="M656" s="8">
        <v>3.5176594334044657</v>
      </c>
      <c r="N656" s="1">
        <v>69.319999999999993</v>
      </c>
      <c r="P656">
        <f t="shared" si="249"/>
        <v>1</v>
      </c>
      <c r="Q656">
        <f t="shared" si="250"/>
        <v>1</v>
      </c>
      <c r="R656">
        <f t="shared" si="251"/>
        <v>1</v>
      </c>
      <c r="S656">
        <f t="shared" si="252"/>
        <v>2</v>
      </c>
      <c r="T656">
        <f t="shared" si="253"/>
        <v>1</v>
      </c>
      <c r="U656">
        <f t="shared" si="254"/>
        <v>1</v>
      </c>
      <c r="V656">
        <f t="shared" si="255"/>
        <v>2</v>
      </c>
      <c r="W656">
        <f t="shared" si="244"/>
        <v>1</v>
      </c>
      <c r="X656">
        <f t="shared" si="247"/>
        <v>4</v>
      </c>
      <c r="Y656">
        <f t="shared" si="256"/>
        <v>1</v>
      </c>
      <c r="Z656">
        <f t="shared" si="257"/>
        <v>1</v>
      </c>
      <c r="AA656">
        <f t="shared" si="258"/>
        <v>3</v>
      </c>
      <c r="AB656">
        <f t="shared" si="259"/>
        <v>1.5902999999999998</v>
      </c>
      <c r="AC656">
        <f t="shared" si="260"/>
        <v>2</v>
      </c>
      <c r="AD656" t="str">
        <f t="shared" si="261"/>
        <v>Moderatly Suitable</v>
      </c>
      <c r="AE656" s="15">
        <f t="shared" si="262"/>
        <v>0.03</v>
      </c>
      <c r="AF656" t="str">
        <f t="shared" si="248"/>
        <v>Very Low</v>
      </c>
    </row>
    <row r="657" spans="1:32" x14ac:dyDescent="0.25">
      <c r="A657" t="str">
        <f>INDEX(Aquifer!A:A,MATCH(B657,Aquifer!C:C,0))</f>
        <v>meghalaya</v>
      </c>
      <c r="B657" s="19" t="s">
        <v>115</v>
      </c>
      <c r="C657" s="12">
        <v>4.3414260065062997</v>
      </c>
      <c r="D657" s="7">
        <f>INDEX(Aquifer!L:L,MATCH(B657,Aquifer!C:C,0))*100</f>
        <v>140.5062357021622</v>
      </c>
      <c r="E657" s="7">
        <v>72.2</v>
      </c>
      <c r="F657" s="7">
        <v>28.289121114683812</v>
      </c>
      <c r="G657" s="8">
        <v>0</v>
      </c>
      <c r="H657" s="8">
        <f>INDEX(Aquifer!H:H,MATCH(B657,Aquifer!C:C,0))</f>
        <v>1.55</v>
      </c>
      <c r="I657" s="8">
        <f>INDEX(surface_water_body!E:E,MATCH(B657,surface_water_body!A:A,0))</f>
        <v>0.39963926796095461</v>
      </c>
      <c r="J657" s="8">
        <f>INDEX(Aquifer!J:J,MATCH(B657,Aquifer!C:C,0))*100</f>
        <v>3.5872646941255262</v>
      </c>
      <c r="K657" s="7">
        <f>(INDEX(Tariff!D:D,MATCH(Adaptation!A657,Tariff!A:A,0)))*100</f>
        <v>0</v>
      </c>
      <c r="L657" s="1">
        <v>0.1</v>
      </c>
      <c r="M657" s="8">
        <v>1</v>
      </c>
      <c r="N657" s="1">
        <v>78.37</v>
      </c>
      <c r="P657">
        <f t="shared" si="249"/>
        <v>2</v>
      </c>
      <c r="Q657">
        <f t="shared" si="250"/>
        <v>2</v>
      </c>
      <c r="R657">
        <f t="shared" si="251"/>
        <v>3</v>
      </c>
      <c r="S657">
        <f t="shared" si="252"/>
        <v>1</v>
      </c>
      <c r="T657">
        <f t="shared" si="253"/>
        <v>1</v>
      </c>
      <c r="U657">
        <f t="shared" si="254"/>
        <v>1</v>
      </c>
      <c r="V657">
        <f t="shared" si="255"/>
        <v>1</v>
      </c>
      <c r="W657">
        <f t="shared" si="244"/>
        <v>1</v>
      </c>
      <c r="X657">
        <f t="shared" si="247"/>
        <v>4</v>
      </c>
      <c r="Y657">
        <f t="shared" si="256"/>
        <v>1</v>
      </c>
      <c r="Z657">
        <f t="shared" si="257"/>
        <v>1</v>
      </c>
      <c r="AA657">
        <f t="shared" si="258"/>
        <v>3</v>
      </c>
      <c r="AB657">
        <f t="shared" si="259"/>
        <v>1.7569000000000001</v>
      </c>
      <c r="AC657">
        <f t="shared" si="260"/>
        <v>2</v>
      </c>
      <c r="AD657" t="str">
        <f t="shared" si="261"/>
        <v>Moderatly Suitable</v>
      </c>
      <c r="AE657" s="15">
        <f t="shared" si="262"/>
        <v>0.09</v>
      </c>
      <c r="AF657" t="str">
        <f t="shared" si="248"/>
        <v>Very Low</v>
      </c>
    </row>
    <row r="658" spans="1:32" x14ac:dyDescent="0.25">
      <c r="A658" t="str">
        <f>INDEX(Aquifer!A:A,MATCH(B658,Aquifer!C:C,0))</f>
        <v>madhya pradesh</v>
      </c>
      <c r="B658" s="19" t="s">
        <v>145</v>
      </c>
      <c r="C658" s="12">
        <v>5.2906306438173001</v>
      </c>
      <c r="D658" s="7">
        <f>INDEX(Aquifer!L:L,MATCH(B658,Aquifer!C:C,0))*100</f>
        <v>187.53507052538529</v>
      </c>
      <c r="E658" s="7">
        <v>71.3</v>
      </c>
      <c r="F658" s="7">
        <v>78.398804368132346</v>
      </c>
      <c r="G658" s="8">
        <v>91</v>
      </c>
      <c r="H658" s="8">
        <f>INDEX(Aquifer!H:H,MATCH(B658,Aquifer!C:C,0))</f>
        <v>45.93</v>
      </c>
      <c r="I658" s="8">
        <f>INDEX(surface_water_body!E:E,MATCH(B658,surface_water_body!A:A,0))</f>
        <v>0</v>
      </c>
      <c r="J658" s="8">
        <f>INDEX(Aquifer!J:J,MATCH(B658,Aquifer!C:C,0))*100</f>
        <v>50.852066249967933</v>
      </c>
      <c r="K658" s="7">
        <f>(INDEX(Tariff!D:D,MATCH(Adaptation!A658,Tariff!A:A,0)))*100</f>
        <v>0</v>
      </c>
      <c r="L658" s="1">
        <v>69.510000000000005</v>
      </c>
      <c r="M658" s="8">
        <v>7.8</v>
      </c>
      <c r="N658" s="1">
        <v>71.400000000000006</v>
      </c>
      <c r="P658">
        <f t="shared" si="249"/>
        <v>4</v>
      </c>
      <c r="Q658">
        <f t="shared" si="250"/>
        <v>3</v>
      </c>
      <c r="R658">
        <f t="shared" si="251"/>
        <v>3</v>
      </c>
      <c r="S658">
        <f t="shared" si="252"/>
        <v>4</v>
      </c>
      <c r="T658">
        <f t="shared" si="253"/>
        <v>4</v>
      </c>
      <c r="U658">
        <f t="shared" si="254"/>
        <v>1</v>
      </c>
      <c r="V658">
        <f t="shared" si="255"/>
        <v>3</v>
      </c>
      <c r="W658">
        <f t="shared" si="244"/>
        <v>1</v>
      </c>
      <c r="X658">
        <f t="shared" si="247"/>
        <v>4</v>
      </c>
      <c r="Y658">
        <f t="shared" si="256"/>
        <v>3</v>
      </c>
      <c r="Z658">
        <f t="shared" si="257"/>
        <v>2</v>
      </c>
      <c r="AA658">
        <f t="shared" si="258"/>
        <v>3</v>
      </c>
      <c r="AB658">
        <f t="shared" si="259"/>
        <v>2.9306999999999999</v>
      </c>
      <c r="AC658">
        <f t="shared" si="260"/>
        <v>3</v>
      </c>
      <c r="AD658" t="str">
        <f t="shared" si="261"/>
        <v>Highly Suitable</v>
      </c>
      <c r="AE658" s="15">
        <f t="shared" si="262"/>
        <v>0.76800000000000002</v>
      </c>
      <c r="AF658" t="str">
        <f t="shared" si="248"/>
        <v>High</v>
      </c>
    </row>
    <row r="659" spans="1:32" x14ac:dyDescent="0.25">
      <c r="A659" t="str">
        <f>INDEX(Aquifer!A:A,MATCH(B659,Aquifer!C:C,0))</f>
        <v>arunachal pradesh</v>
      </c>
      <c r="B659" s="19" t="s">
        <v>146</v>
      </c>
      <c r="C659" s="12">
        <v>3.3154030298013999</v>
      </c>
      <c r="D659" s="7">
        <f>INDEX(Aquifer!L:L,MATCH(B659,Aquifer!C:C,0))*100</f>
        <v>120.03959835949654</v>
      </c>
      <c r="E659" s="7">
        <v>43.9</v>
      </c>
      <c r="F659" s="7">
        <v>12.353525921016956</v>
      </c>
      <c r="G659" s="8">
        <v>0</v>
      </c>
      <c r="H659" s="8">
        <f>INDEX(Aquifer!H:H,MATCH(B659,Aquifer!C:C,0))</f>
        <v>0.16</v>
      </c>
      <c r="I659" s="8">
        <f>INDEX(surface_water_body!E:E,MATCH(B659,surface_water_body!A:A,0))</f>
        <v>2.9555040247595653E-3</v>
      </c>
      <c r="J659" s="8">
        <f>INDEX(Aquifer!J:J,MATCH(B659,Aquifer!C:C,0))*100</f>
        <v>49.851945854483922</v>
      </c>
      <c r="K659" s="7">
        <f>(INDEX(Tariff!D:D,MATCH(Adaptation!A659,Tariff!A:A,0)))*100</f>
        <v>0</v>
      </c>
      <c r="L659" s="1">
        <v>11.37</v>
      </c>
      <c r="M659" s="8">
        <v>6.1283317764346599</v>
      </c>
      <c r="N659" s="1">
        <v>40.06</v>
      </c>
      <c r="P659">
        <f t="shared" si="249"/>
        <v>1</v>
      </c>
      <c r="Q659">
        <f t="shared" si="250"/>
        <v>1</v>
      </c>
      <c r="R659">
        <f t="shared" si="251"/>
        <v>2</v>
      </c>
      <c r="S659">
        <f t="shared" si="252"/>
        <v>1</v>
      </c>
      <c r="T659">
        <f t="shared" si="253"/>
        <v>1</v>
      </c>
      <c r="U659">
        <f t="shared" si="254"/>
        <v>1</v>
      </c>
      <c r="V659">
        <f t="shared" si="255"/>
        <v>2</v>
      </c>
      <c r="W659">
        <f t="shared" si="244"/>
        <v>1</v>
      </c>
      <c r="X659">
        <f t="shared" si="247"/>
        <v>4</v>
      </c>
      <c r="Y659">
        <f t="shared" si="256"/>
        <v>1</v>
      </c>
      <c r="Z659">
        <f t="shared" si="257"/>
        <v>2</v>
      </c>
      <c r="AA659">
        <f t="shared" si="258"/>
        <v>2</v>
      </c>
      <c r="AB659">
        <f t="shared" si="259"/>
        <v>1.5978999999999999</v>
      </c>
      <c r="AC659">
        <f t="shared" si="260"/>
        <v>2</v>
      </c>
      <c r="AD659" t="str">
        <f t="shared" si="261"/>
        <v>Moderatly Suitable</v>
      </c>
      <c r="AE659" s="15">
        <f t="shared" si="262"/>
        <v>4.2000000000000003E-2</v>
      </c>
      <c r="AF659" t="str">
        <f t="shared" si="248"/>
        <v>Very Low</v>
      </c>
    </row>
    <row r="660" spans="1:32" x14ac:dyDescent="0.25">
      <c r="A660" t="str">
        <f>INDEX(Aquifer!A:A,MATCH(B660,Aquifer!C:C,0))</f>
        <v>sikkim</v>
      </c>
      <c r="B660" s="19" t="s">
        <v>97</v>
      </c>
      <c r="C660" s="12">
        <v>3.5803388233922</v>
      </c>
      <c r="D660" s="7" t="e">
        <f>INDEX(Aquifer!L:L,MATCH(B660,Aquifer!C:C,0))*100</f>
        <v>#N/A</v>
      </c>
      <c r="E660" s="7">
        <v>0</v>
      </c>
      <c r="F660" s="7">
        <v>12.638526326158694</v>
      </c>
      <c r="G660" s="8">
        <v>0</v>
      </c>
      <c r="H660" s="8">
        <f>INDEX(Aquifer!H:H,MATCH(B660,Aquifer!C:C,0))</f>
        <v>6.63</v>
      </c>
      <c r="I660" s="8">
        <f>INDEX(surface_water_body!E:E,MATCH(B660,surface_water_body!A:A,0))</f>
        <v>1.8882635436948299E-2</v>
      </c>
      <c r="J660" s="8" t="e">
        <f>INDEX(Aquifer!J:J,MATCH(B660,Aquifer!C:C,0))*100</f>
        <v>#N/A</v>
      </c>
      <c r="K660" s="7">
        <f>(INDEX(Tariff!D:D,MATCH(Adaptation!A660,Tariff!A:A,0)))*100</f>
        <v>0</v>
      </c>
      <c r="L660" s="1">
        <v>0</v>
      </c>
      <c r="M660" s="8">
        <v>4.9393824811939071</v>
      </c>
      <c r="N660" s="1">
        <v>82.170372</v>
      </c>
      <c r="P660">
        <f t="shared" si="249"/>
        <v>1</v>
      </c>
      <c r="Q660" t="e">
        <f t="shared" si="250"/>
        <v>#N/A</v>
      </c>
      <c r="R660">
        <f t="shared" si="251"/>
        <v>1</v>
      </c>
      <c r="S660">
        <f t="shared" si="252"/>
        <v>1</v>
      </c>
      <c r="T660">
        <f t="shared" si="253"/>
        <v>1</v>
      </c>
      <c r="U660">
        <f t="shared" si="254"/>
        <v>1</v>
      </c>
      <c r="V660" t="e">
        <f t="shared" si="255"/>
        <v>#N/A</v>
      </c>
      <c r="W660">
        <f t="shared" si="244"/>
        <v>1</v>
      </c>
      <c r="X660">
        <f t="shared" si="247"/>
        <v>4</v>
      </c>
      <c r="Y660">
        <f t="shared" si="256"/>
        <v>1</v>
      </c>
      <c r="Z660">
        <f t="shared" si="257"/>
        <v>1</v>
      </c>
      <c r="AA660">
        <f t="shared" si="258"/>
        <v>4</v>
      </c>
      <c r="AC660">
        <f t="shared" si="260"/>
        <v>1</v>
      </c>
      <c r="AD660" t="str">
        <f t="shared" si="261"/>
        <v>Less Suitable</v>
      </c>
      <c r="AF660" t="s">
        <v>95</v>
      </c>
    </row>
    <row r="661" spans="1:32" x14ac:dyDescent="0.25">
      <c r="A661" t="str">
        <f>INDEX(Aquifer!A:A,MATCH(B661,Aquifer!C:C,0))</f>
        <v>tripura</v>
      </c>
      <c r="B661" s="19" t="s">
        <v>535</v>
      </c>
      <c r="C661" s="12">
        <v>4.5855737808250003</v>
      </c>
      <c r="D661" s="7">
        <f>INDEX(Aquifer!L:L,MATCH(B661,Aquifer!C:C,0))*100</f>
        <v>188.75826378294295</v>
      </c>
      <c r="E661" s="7">
        <v>24.4</v>
      </c>
      <c r="F661" s="7">
        <v>36.327777777777776</v>
      </c>
      <c r="G661" s="8">
        <v>100</v>
      </c>
      <c r="H661" s="8">
        <f>INDEX(Aquifer!H:H,MATCH(B661,Aquifer!C:C,0))</f>
        <v>21.21</v>
      </c>
      <c r="I661" s="8">
        <f>INDEX(surface_water_body!E:E,MATCH(B661,surface_water_body!A:A,0))</f>
        <v>0</v>
      </c>
      <c r="J661" s="8">
        <f>INDEX(Aquifer!J:J,MATCH(B661,Aquifer!C:C,0))*100</f>
        <v>31.960113197445413</v>
      </c>
      <c r="K661" s="7">
        <f>(INDEX(Tariff!D:D,MATCH(Adaptation!A661,Tariff!A:A,0)))*100</f>
        <v>0</v>
      </c>
      <c r="L661" s="1">
        <v>34.4</v>
      </c>
      <c r="M661" s="8">
        <v>5.0999999999999996</v>
      </c>
      <c r="N661" s="1">
        <v>97.871263139000007</v>
      </c>
      <c r="P661">
        <f t="shared" si="249"/>
        <v>3</v>
      </c>
      <c r="Q661">
        <f t="shared" si="250"/>
        <v>3</v>
      </c>
      <c r="R661">
        <f t="shared" si="251"/>
        <v>1</v>
      </c>
      <c r="S661">
        <f t="shared" si="252"/>
        <v>2</v>
      </c>
      <c r="T661">
        <f t="shared" si="253"/>
        <v>4</v>
      </c>
      <c r="U661">
        <f t="shared" si="254"/>
        <v>1</v>
      </c>
      <c r="V661">
        <f t="shared" si="255"/>
        <v>2</v>
      </c>
      <c r="W661">
        <f t="shared" si="244"/>
        <v>1</v>
      </c>
      <c r="X661">
        <f t="shared" si="247"/>
        <v>4</v>
      </c>
      <c r="Y661">
        <f t="shared" si="256"/>
        <v>2</v>
      </c>
      <c r="Z661">
        <f t="shared" si="257"/>
        <v>2</v>
      </c>
      <c r="AA661">
        <f t="shared" si="258"/>
        <v>4</v>
      </c>
      <c r="AB661">
        <f t="shared" ref="AB661:AB668" si="263">0.0833*P661+Q661*0.0833+R661*0.0833+S661*0.0833+T661*0.0833+W661*0.0833+U661*0.0833+V661*0.0833+X661*0.0833+Y661*0.0833+Z661*0.0909+AA661*0.0833</f>
        <v>2.4309000000000003</v>
      </c>
      <c r="AC661">
        <f t="shared" si="260"/>
        <v>2</v>
      </c>
      <c r="AD661" t="str">
        <f t="shared" si="261"/>
        <v>Moderatly Suitable</v>
      </c>
      <c r="AE661" s="15">
        <f t="shared" ref="AE661:AE668" si="264">_xlfn.PERCENTRANK.INC(AB:AB,AB661)</f>
        <v>0.38600000000000001</v>
      </c>
      <c r="AF661" t="str">
        <f t="shared" si="248"/>
        <v>Low</v>
      </c>
    </row>
    <row r="662" spans="1:32" x14ac:dyDescent="0.25">
      <c r="A662" t="str">
        <f>INDEX(Aquifer!A:A,MATCH(B662,Aquifer!C:C,0))</f>
        <v>nagaland</v>
      </c>
      <c r="B662" s="19" t="s">
        <v>116</v>
      </c>
      <c r="C662" s="12">
        <v>4.3650050556217002</v>
      </c>
      <c r="D662" s="7">
        <f>INDEX(Aquifer!L:L,MATCH(B662,Aquifer!C:C,0))*100</f>
        <v>145.40844000867867</v>
      </c>
      <c r="E662" s="7">
        <v>19.8</v>
      </c>
      <c r="F662" s="7">
        <v>31.129907755836022</v>
      </c>
      <c r="G662" s="8">
        <v>0</v>
      </c>
      <c r="H662" s="8">
        <f>INDEX(Aquifer!H:H,MATCH(B662,Aquifer!C:C,0))</f>
        <v>2.35</v>
      </c>
      <c r="I662" s="8">
        <f>INDEX(surface_water_body!E:E,MATCH(B662,surface_water_body!A:A,0))</f>
        <v>5.3395449710620969E-3</v>
      </c>
      <c r="J662" s="8">
        <f>INDEX(Aquifer!J:J,MATCH(B662,Aquifer!C:C,0))*100</f>
        <v>22.69856317947329</v>
      </c>
      <c r="K662" s="7">
        <f>(INDEX(Tariff!D:D,MATCH(Adaptation!A662,Tariff!A:A,0)))*100</f>
        <v>0</v>
      </c>
      <c r="L662" s="1">
        <v>10.780000000000001</v>
      </c>
      <c r="M662" s="8">
        <v>4.0999999999999996</v>
      </c>
      <c r="N662" s="1">
        <v>6.74</v>
      </c>
      <c r="P662">
        <f t="shared" si="249"/>
        <v>2</v>
      </c>
      <c r="Q662">
        <f t="shared" si="250"/>
        <v>2</v>
      </c>
      <c r="R662">
        <f t="shared" si="251"/>
        <v>1</v>
      </c>
      <c r="S662">
        <f t="shared" si="252"/>
        <v>2</v>
      </c>
      <c r="T662">
        <f t="shared" si="253"/>
        <v>1</v>
      </c>
      <c r="U662">
        <f t="shared" si="254"/>
        <v>1</v>
      </c>
      <c r="V662">
        <f t="shared" si="255"/>
        <v>1</v>
      </c>
      <c r="W662">
        <f t="shared" si="244"/>
        <v>1</v>
      </c>
      <c r="X662">
        <f t="shared" si="247"/>
        <v>4</v>
      </c>
      <c r="Y662">
        <f t="shared" si="256"/>
        <v>1</v>
      </c>
      <c r="Z662">
        <f t="shared" si="257"/>
        <v>1</v>
      </c>
      <c r="AA662">
        <f t="shared" si="258"/>
        <v>1</v>
      </c>
      <c r="AB662">
        <f t="shared" si="263"/>
        <v>1.5069999999999999</v>
      </c>
      <c r="AC662">
        <f t="shared" si="260"/>
        <v>2</v>
      </c>
      <c r="AD662" t="str">
        <f t="shared" si="261"/>
        <v>Moderatly Suitable</v>
      </c>
      <c r="AE662" s="15">
        <f t="shared" si="264"/>
        <v>2.1000000000000001E-2</v>
      </c>
      <c r="AF662" t="str">
        <f t="shared" si="248"/>
        <v>Very Low</v>
      </c>
    </row>
    <row r="663" spans="1:32" x14ac:dyDescent="0.25">
      <c r="A663" t="str">
        <f>INDEX(Aquifer!A:A,MATCH(B663,Aquifer!C:C,0))</f>
        <v>andhra pradesh</v>
      </c>
      <c r="B663" s="19" t="s">
        <v>137</v>
      </c>
      <c r="C663" s="13">
        <v>5.19</v>
      </c>
      <c r="D663" s="7">
        <f>INDEX(Aquifer!L:L,MATCH(B663,Aquifer!C:C,0))*100</f>
        <v>106.91333182760816</v>
      </c>
      <c r="E663" s="7">
        <v>48.5</v>
      </c>
      <c r="F663" s="7">
        <v>68.417379806809421</v>
      </c>
      <c r="G663" s="8">
        <v>99</v>
      </c>
      <c r="H663" s="8">
        <f>INDEX(Aquifer!H:H,MATCH(B663,Aquifer!C:C,0))</f>
        <v>33.85</v>
      </c>
      <c r="I663" s="8">
        <f>INDEX(surface_water_body!E:E,MATCH(B663,surface_water_body!A:A,0))</f>
        <v>1.5773947221780857</v>
      </c>
      <c r="J663" s="8">
        <f>INDEX(Aquifer!J:J,MATCH(B663,Aquifer!C:C,0))*100</f>
        <v>22.196822709811837</v>
      </c>
      <c r="K663" s="7">
        <f>(INDEX(Tariff!D:D,MATCH(Adaptation!A663,Tariff!A:A,0)))*100</f>
        <v>0</v>
      </c>
      <c r="L663" s="1">
        <v>80.760000000000005</v>
      </c>
      <c r="M663" s="8">
        <v>6.9</v>
      </c>
      <c r="N663" s="1">
        <v>84.83</v>
      </c>
      <c r="P663">
        <f t="shared" si="249"/>
        <v>3</v>
      </c>
      <c r="Q663">
        <f t="shared" si="250"/>
        <v>1</v>
      </c>
      <c r="R663">
        <f t="shared" si="251"/>
        <v>2</v>
      </c>
      <c r="S663">
        <f t="shared" si="252"/>
        <v>4</v>
      </c>
      <c r="T663">
        <f t="shared" si="253"/>
        <v>4</v>
      </c>
      <c r="U663">
        <f t="shared" si="254"/>
        <v>1</v>
      </c>
      <c r="V663">
        <f t="shared" si="255"/>
        <v>1</v>
      </c>
      <c r="W663">
        <f t="shared" si="244"/>
        <v>2</v>
      </c>
      <c r="X663">
        <f t="shared" si="247"/>
        <v>4</v>
      </c>
      <c r="Y663">
        <f t="shared" si="256"/>
        <v>4</v>
      </c>
      <c r="Z663">
        <f t="shared" si="257"/>
        <v>2</v>
      </c>
      <c r="AA663">
        <f t="shared" si="258"/>
        <v>4</v>
      </c>
      <c r="AB663">
        <f t="shared" si="263"/>
        <v>2.6808000000000001</v>
      </c>
      <c r="AC663">
        <f t="shared" si="260"/>
        <v>3</v>
      </c>
      <c r="AD663" t="str">
        <f t="shared" si="261"/>
        <v>Highly Suitable</v>
      </c>
      <c r="AE663" s="15">
        <f t="shared" si="264"/>
        <v>0.57599999999999996</v>
      </c>
      <c r="AF663" t="str">
        <f t="shared" si="248"/>
        <v>Moderate</v>
      </c>
    </row>
    <row r="664" spans="1:32" x14ac:dyDescent="0.25">
      <c r="A664" t="str">
        <f>INDEX(Aquifer!A:A,MATCH(B664,Aquifer!C:C,0))</f>
        <v>karnataka</v>
      </c>
      <c r="B664" s="19" t="s">
        <v>79</v>
      </c>
      <c r="C664" s="13">
        <v>5.45</v>
      </c>
      <c r="D664" s="7">
        <f>INDEX(Aquifer!L:L,MATCH(B664,Aquifer!C:C,0))*100</f>
        <v>124.1150984627433</v>
      </c>
      <c r="E664" s="7">
        <v>47.2</v>
      </c>
      <c r="F664" s="7">
        <v>63.852762670450069</v>
      </c>
      <c r="G664" s="8">
        <v>100</v>
      </c>
      <c r="H664" s="8">
        <f>INDEX(Aquifer!H:H,MATCH(B664,Aquifer!C:C,0))</f>
        <v>37.99</v>
      </c>
      <c r="I664" s="8">
        <f>INDEX(surface_water_body!E:E,MATCH(B664,surface_water_body!A:A,0))</f>
        <v>5.9361481099709526E-2</v>
      </c>
      <c r="J664" s="8">
        <f>INDEX(Aquifer!J:J,MATCH(B664,Aquifer!C:C,0))*100</f>
        <v>76.69912883074204</v>
      </c>
      <c r="K664" s="7">
        <f>(INDEX(Tariff!D:D,MATCH(Adaptation!A664,Tariff!A:A,0)))*100</f>
        <v>0</v>
      </c>
      <c r="L664" s="1">
        <v>34.89</v>
      </c>
      <c r="M664" s="8">
        <v>5.8</v>
      </c>
      <c r="N664" s="1">
        <v>69.34</v>
      </c>
      <c r="P664">
        <f t="shared" si="249"/>
        <v>4</v>
      </c>
      <c r="Q664">
        <f t="shared" si="250"/>
        <v>1</v>
      </c>
      <c r="R664">
        <f t="shared" si="251"/>
        <v>2</v>
      </c>
      <c r="S664">
        <f t="shared" si="252"/>
        <v>3</v>
      </c>
      <c r="T664">
        <f t="shared" si="253"/>
        <v>4</v>
      </c>
      <c r="U664">
        <f t="shared" si="254"/>
        <v>1</v>
      </c>
      <c r="V664">
        <f t="shared" si="255"/>
        <v>4</v>
      </c>
      <c r="W664">
        <f t="shared" si="244"/>
        <v>1</v>
      </c>
      <c r="X664">
        <f t="shared" si="247"/>
        <v>4</v>
      </c>
      <c r="Y664">
        <f t="shared" si="256"/>
        <v>2</v>
      </c>
      <c r="Z664">
        <f t="shared" si="257"/>
        <v>2</v>
      </c>
      <c r="AA664">
        <f t="shared" si="258"/>
        <v>3</v>
      </c>
      <c r="AB664">
        <f t="shared" si="263"/>
        <v>2.5974999999999993</v>
      </c>
      <c r="AC664">
        <f t="shared" si="260"/>
        <v>3</v>
      </c>
      <c r="AD664" t="str">
        <f t="shared" si="261"/>
        <v>Highly Suitable</v>
      </c>
      <c r="AE664" s="15">
        <f t="shared" si="264"/>
        <v>0.51600000000000001</v>
      </c>
      <c r="AF664" t="str">
        <f t="shared" si="248"/>
        <v>Moderate</v>
      </c>
    </row>
    <row r="665" spans="1:32" x14ac:dyDescent="0.25">
      <c r="A665" t="str">
        <f>INDEX(Aquifer!A:A,MATCH(B665,Aquifer!C:C,0))</f>
        <v>haryana</v>
      </c>
      <c r="B665" s="19" t="s">
        <v>677</v>
      </c>
      <c r="C665" s="12">
        <v>4.7610622902677999</v>
      </c>
      <c r="D665" s="7">
        <f>INDEX(Aquifer!L:L,MATCH(B665,Aquifer!C:C,0))*100</f>
        <v>196.20676864379837</v>
      </c>
      <c r="E665" s="7">
        <v>98.7</v>
      </c>
      <c r="F665" s="7">
        <v>64.736549974229874</v>
      </c>
      <c r="G665" s="8">
        <v>100</v>
      </c>
      <c r="H665" s="8">
        <f>INDEX(Aquifer!H:H,MATCH(B665,Aquifer!C:C,0))</f>
        <v>138.53</v>
      </c>
      <c r="I665" s="8">
        <f>INDEX(surface_water_body!E:E,MATCH(B665,surface_water_body!A:A,0))</f>
        <v>0.32150493748923659</v>
      </c>
      <c r="J665" s="8">
        <f>INDEX(Aquifer!J:J,MATCH(B665,Aquifer!C:C,0))*100</f>
        <v>65.75033825177546</v>
      </c>
      <c r="K665" s="7">
        <f>(INDEX(Tariff!D:D,MATCH(Adaptation!A665,Tariff!A:A,0)))*100</f>
        <v>0</v>
      </c>
      <c r="L665" s="1">
        <v>92.77</v>
      </c>
      <c r="M665" s="8">
        <v>15.3</v>
      </c>
      <c r="N665" s="1">
        <v>72.06</v>
      </c>
      <c r="P665">
        <f t="shared" si="249"/>
        <v>3</v>
      </c>
      <c r="Q665">
        <f t="shared" si="250"/>
        <v>3</v>
      </c>
      <c r="R665">
        <f t="shared" si="251"/>
        <v>4</v>
      </c>
      <c r="S665">
        <f t="shared" si="252"/>
        <v>3</v>
      </c>
      <c r="T665">
        <f t="shared" si="253"/>
        <v>4</v>
      </c>
      <c r="U665">
        <f t="shared" si="254"/>
        <v>4</v>
      </c>
      <c r="V665">
        <f t="shared" si="255"/>
        <v>3</v>
      </c>
      <c r="W665">
        <f t="shared" si="244"/>
        <v>1</v>
      </c>
      <c r="X665">
        <f t="shared" si="247"/>
        <v>4</v>
      </c>
      <c r="Y665">
        <f t="shared" si="256"/>
        <v>4</v>
      </c>
      <c r="Z665">
        <f t="shared" si="257"/>
        <v>3</v>
      </c>
      <c r="AA665">
        <f t="shared" si="258"/>
        <v>3</v>
      </c>
      <c r="AB665">
        <f t="shared" si="263"/>
        <v>3.2714999999999996</v>
      </c>
      <c r="AC665">
        <f t="shared" si="260"/>
        <v>3</v>
      </c>
      <c r="AD665" t="str">
        <f t="shared" si="261"/>
        <v>Highly Suitable</v>
      </c>
      <c r="AE665" s="15">
        <f t="shared" si="264"/>
        <v>0.96599999999999997</v>
      </c>
      <c r="AF665" t="str">
        <f t="shared" si="248"/>
        <v>Very High</v>
      </c>
    </row>
    <row r="666" spans="1:32" x14ac:dyDescent="0.25">
      <c r="A666" t="str">
        <f>INDEX(Aquifer!A:A,MATCH(B666,Aquifer!C:C,0))</f>
        <v>puducherry</v>
      </c>
      <c r="B666" s="19" t="s">
        <v>290</v>
      </c>
      <c r="C666" s="12">
        <v>5.0725206160363001</v>
      </c>
      <c r="D666" s="7">
        <f>INDEX(Aquifer!L:L,MATCH(B666,Aquifer!C:C,0))*100</f>
        <v>139.50617283950618</v>
      </c>
      <c r="E666" s="7">
        <v>0</v>
      </c>
      <c r="F666" s="7">
        <v>73.533483445917781</v>
      </c>
      <c r="G666" s="8">
        <v>0</v>
      </c>
      <c r="H666" s="8">
        <f>INDEX(Aquifer!H:H,MATCH(B666,Aquifer!C:C,0))</f>
        <v>0</v>
      </c>
      <c r="I666" s="8">
        <f>INDEX(surface_water_body!E:E,MATCH(B666,surface_water_body!A:A,0))</f>
        <v>0.68701119428464863</v>
      </c>
      <c r="J666" s="8">
        <f>INDEX(Aquifer!J:J,MATCH(B666,Aquifer!C:C,0))*100</f>
        <v>20.326223337515685</v>
      </c>
      <c r="K666" s="7">
        <f>(INDEX(Tariff!D:D,MATCH(Adaptation!A666,Tariff!A:A,0)))*100</f>
        <v>459.99999999999994</v>
      </c>
      <c r="L666" s="1">
        <v>23.68</v>
      </c>
      <c r="M666" s="8">
        <v>2.7</v>
      </c>
      <c r="N666" s="1">
        <v>90.49</v>
      </c>
      <c r="P666">
        <f t="shared" si="249"/>
        <v>3</v>
      </c>
      <c r="Q666">
        <f t="shared" si="250"/>
        <v>1</v>
      </c>
      <c r="R666">
        <f t="shared" si="251"/>
        <v>1</v>
      </c>
      <c r="S666">
        <f t="shared" si="252"/>
        <v>4</v>
      </c>
      <c r="T666">
        <f t="shared" si="253"/>
        <v>1</v>
      </c>
      <c r="U666">
        <f t="shared" si="254"/>
        <v>1</v>
      </c>
      <c r="V666">
        <f t="shared" si="255"/>
        <v>1</v>
      </c>
      <c r="W666">
        <f t="shared" si="244"/>
        <v>1</v>
      </c>
      <c r="X666">
        <f t="shared" si="247"/>
        <v>1</v>
      </c>
      <c r="Y666">
        <f t="shared" si="256"/>
        <v>1</v>
      </c>
      <c r="Z666">
        <f t="shared" si="257"/>
        <v>1</v>
      </c>
      <c r="AA666">
        <f t="shared" si="258"/>
        <v>4</v>
      </c>
      <c r="AB666">
        <f t="shared" si="263"/>
        <v>1.6736</v>
      </c>
      <c r="AC666">
        <f t="shared" si="260"/>
        <v>2</v>
      </c>
      <c r="AD666" t="str">
        <f t="shared" si="261"/>
        <v>Moderatly Suitable</v>
      </c>
      <c r="AE666" s="15">
        <f t="shared" si="264"/>
        <v>4.5999999999999999E-2</v>
      </c>
      <c r="AF666" t="str">
        <f t="shared" si="248"/>
        <v>Very Low</v>
      </c>
    </row>
    <row r="667" spans="1:32" x14ac:dyDescent="0.25">
      <c r="A667" t="str">
        <f>INDEX(Aquifer!A:A,MATCH(B667,Aquifer!C:C,0))</f>
        <v>maharashtra</v>
      </c>
      <c r="B667" s="19" t="s">
        <v>147</v>
      </c>
      <c r="C667" s="20">
        <v>5.28</v>
      </c>
      <c r="D667" s="7">
        <f>INDEX(Aquifer!L:L,MATCH(B667,Aquifer!C:C,0))*100</f>
        <v>121.1376773515502</v>
      </c>
      <c r="E667" s="7">
        <v>4.3</v>
      </c>
      <c r="F667" s="8">
        <v>66.42</v>
      </c>
      <c r="G667" s="8">
        <v>100</v>
      </c>
      <c r="H667" s="8">
        <f>INDEX(Aquifer!H:H,MATCH(B667,Aquifer!C:C,0))</f>
        <v>33.75</v>
      </c>
      <c r="I667" s="8">
        <f>INDEX(surface_water_body!E:E,MATCH(B667,surface_water_body!A:A,0))</f>
        <v>0.85238695073900117</v>
      </c>
      <c r="J667" s="8">
        <f>INDEX(Aquifer!J:J,MATCH(B667,Aquifer!C:C,0))*100</f>
        <v>56.30593978844589</v>
      </c>
      <c r="K667" s="7">
        <f>(INDEX(Tariff!D:D,MATCH(Adaptation!A667,Tariff!A:A,0)))*100</f>
        <v>290</v>
      </c>
      <c r="L667" s="1">
        <v>86.460000000000008</v>
      </c>
      <c r="M667" s="8">
        <v>8.09</v>
      </c>
      <c r="N667" s="1">
        <v>59.89</v>
      </c>
      <c r="P667">
        <f t="shared" si="249"/>
        <v>4</v>
      </c>
      <c r="Q667">
        <f t="shared" si="250"/>
        <v>1</v>
      </c>
      <c r="R667">
        <f t="shared" si="251"/>
        <v>1</v>
      </c>
      <c r="S667">
        <f t="shared" si="252"/>
        <v>3</v>
      </c>
      <c r="T667">
        <f t="shared" si="253"/>
        <v>4</v>
      </c>
      <c r="U667">
        <f t="shared" si="254"/>
        <v>1</v>
      </c>
      <c r="V667">
        <f t="shared" si="255"/>
        <v>3</v>
      </c>
      <c r="W667">
        <f t="shared" si="244"/>
        <v>1</v>
      </c>
      <c r="X667">
        <f t="shared" si="247"/>
        <v>2</v>
      </c>
      <c r="Y667">
        <f t="shared" si="256"/>
        <v>4</v>
      </c>
      <c r="Z667">
        <f t="shared" si="257"/>
        <v>2</v>
      </c>
      <c r="AA667">
        <f t="shared" si="258"/>
        <v>2</v>
      </c>
      <c r="AB667">
        <f t="shared" si="263"/>
        <v>2.3475999999999999</v>
      </c>
      <c r="AC667">
        <f t="shared" si="260"/>
        <v>2</v>
      </c>
      <c r="AD667" t="str">
        <f t="shared" si="261"/>
        <v>Moderatly Suitable</v>
      </c>
      <c r="AE667" s="15">
        <f t="shared" si="264"/>
        <v>0.34799999999999998</v>
      </c>
      <c r="AF667" t="str">
        <f t="shared" si="248"/>
        <v>Low</v>
      </c>
    </row>
    <row r="668" spans="1:32" x14ac:dyDescent="0.25">
      <c r="A668" t="str">
        <f>INDEX(Aquifer!A:A,MATCH(B668,Aquifer!C:C,0))</f>
        <v>arunachal pradesh</v>
      </c>
      <c r="B668" s="19" t="s">
        <v>96</v>
      </c>
      <c r="C668" s="96">
        <v>3.2506657578407001</v>
      </c>
      <c r="D668" s="7">
        <f>INDEX(Aquifer!L:L,MATCH(B668,Aquifer!C:C,0))*100</f>
        <v>137.67409470752091</v>
      </c>
      <c r="E668" s="7">
        <v>19.3</v>
      </c>
      <c r="F668" s="7">
        <v>11.38572905894519</v>
      </c>
      <c r="G668" s="8">
        <v>0</v>
      </c>
      <c r="H668" s="8">
        <f>INDEX(Aquifer!H:H,MATCH(B668,Aquifer!C:C,0))</f>
        <v>0.18</v>
      </c>
      <c r="I668" s="8">
        <f>INDEX(surface_water_body!E:E,MATCH(B668,surface_water_body!A:A,0))</f>
        <v>8.6214140322991904E-4</v>
      </c>
      <c r="J668" s="8">
        <f>INDEX(Aquifer!J:J,MATCH(B668,Aquifer!C:C,0))*100</f>
        <v>28.187814070351756</v>
      </c>
      <c r="K668" s="7">
        <f>(INDEX(Tariff!D:D,MATCH(Adaptation!A634,Tariff!A:A,0)))*100</f>
        <v>60</v>
      </c>
      <c r="L668" s="1">
        <v>7.4899999999999993</v>
      </c>
      <c r="M668" s="8">
        <v>4.692455022970389</v>
      </c>
      <c r="N668" s="1">
        <v>19.259999999999998</v>
      </c>
      <c r="P668">
        <f t="shared" si="249"/>
        <v>1</v>
      </c>
      <c r="Q668">
        <f t="shared" si="250"/>
        <v>1</v>
      </c>
      <c r="R668">
        <f t="shared" si="251"/>
        <v>1</v>
      </c>
      <c r="S668">
        <f t="shared" si="252"/>
        <v>1</v>
      </c>
      <c r="T668">
        <f t="shared" si="253"/>
        <v>1</v>
      </c>
      <c r="U668">
        <f t="shared" si="254"/>
        <v>1</v>
      </c>
      <c r="V668">
        <f t="shared" si="255"/>
        <v>2</v>
      </c>
      <c r="W668">
        <f t="shared" si="244"/>
        <v>1</v>
      </c>
      <c r="X668">
        <f t="shared" si="247"/>
        <v>4</v>
      </c>
      <c r="Y668">
        <f t="shared" si="256"/>
        <v>1</v>
      </c>
      <c r="Z668">
        <f t="shared" si="257"/>
        <v>1</v>
      </c>
      <c r="AA668">
        <f t="shared" si="258"/>
        <v>1</v>
      </c>
      <c r="AB668">
        <f t="shared" si="263"/>
        <v>1.3403999999999998</v>
      </c>
      <c r="AC668">
        <f t="shared" si="260"/>
        <v>1</v>
      </c>
      <c r="AD668" t="str">
        <f t="shared" si="261"/>
        <v>Less Suitable</v>
      </c>
      <c r="AE668" s="15">
        <f t="shared" si="264"/>
        <v>6.0000000000000001E-3</v>
      </c>
      <c r="AF668" t="str">
        <f t="shared" si="248"/>
        <v>Very Low</v>
      </c>
    </row>
    <row r="669" spans="1:32" x14ac:dyDescent="0.25">
      <c r="A669" t="e">
        <f>INDEX(Aquifer!A:A,MATCH(B669,Aquifer!C:C,0))</f>
        <v>#N/A</v>
      </c>
      <c r="B669" s="1"/>
      <c r="C669" s="12"/>
      <c r="D669" s="7" t="e">
        <f>INDEX(Aquifer!L:L,MATCH(B669,Aquifer!C:C,0))*100</f>
        <v>#N/A</v>
      </c>
      <c r="E669" s="7"/>
      <c r="F669" s="7"/>
      <c r="G669" s="8"/>
      <c r="H669" s="8"/>
      <c r="I669" s="8"/>
      <c r="J669" s="8"/>
    </row>
  </sheetData>
  <autoFilter ref="A1:AJ669" xr:uid="{52140F7D-9D3D-4A48-9243-FE3CD0EF644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057C9-138B-480E-8E66-8618B03711F7}">
  <dimension ref="A1:F15"/>
  <sheetViews>
    <sheetView zoomScale="120" zoomScaleNormal="120" workbookViewId="0">
      <selection sqref="A1:F15"/>
    </sheetView>
  </sheetViews>
  <sheetFormatPr defaultColWidth="9.28515625" defaultRowHeight="15" x14ac:dyDescent="0.25"/>
  <cols>
    <col min="1" max="1" width="9.28515625" style="100"/>
    <col min="2" max="2" width="39.140625" style="1" customWidth="1"/>
    <col min="3" max="3" width="61.140625" style="1" hidden="1" customWidth="1"/>
    <col min="4" max="4" width="21.7109375" style="1" customWidth="1"/>
    <col min="5" max="5" width="20.140625" style="1" customWidth="1"/>
    <col min="6" max="6" width="25.140625" style="1" customWidth="1"/>
    <col min="7" max="16384" width="9.28515625" style="1"/>
  </cols>
  <sheetData>
    <row r="1" spans="1:6" x14ac:dyDescent="0.25">
      <c r="A1" s="101" t="s">
        <v>811</v>
      </c>
      <c r="B1" s="102" t="s">
        <v>812</v>
      </c>
      <c r="C1" s="101" t="s">
        <v>813</v>
      </c>
      <c r="D1" s="111" t="s">
        <v>7</v>
      </c>
      <c r="E1" s="111" t="s">
        <v>56</v>
      </c>
      <c r="F1" s="111" t="s">
        <v>814</v>
      </c>
    </row>
    <row r="2" spans="1:6" x14ac:dyDescent="0.25">
      <c r="A2" s="103">
        <v>1</v>
      </c>
      <c r="B2" s="104" t="s">
        <v>815</v>
      </c>
      <c r="C2" s="104" t="s">
        <v>816</v>
      </c>
      <c r="D2" s="109" t="s">
        <v>816</v>
      </c>
      <c r="E2" s="109" t="s">
        <v>816</v>
      </c>
      <c r="F2" s="109" t="s">
        <v>816</v>
      </c>
    </row>
    <row r="3" spans="1:6" ht="30" x14ac:dyDescent="0.25">
      <c r="A3" s="103">
        <v>2</v>
      </c>
      <c r="B3" s="104" t="s">
        <v>817</v>
      </c>
      <c r="C3" s="104" t="s">
        <v>818</v>
      </c>
      <c r="D3" s="109" t="s">
        <v>816</v>
      </c>
      <c r="E3" s="109" t="s">
        <v>816</v>
      </c>
      <c r="F3" s="109" t="s">
        <v>816</v>
      </c>
    </row>
    <row r="4" spans="1:6" x14ac:dyDescent="0.25">
      <c r="A4" s="105">
        <v>3</v>
      </c>
      <c r="B4" s="106" t="s">
        <v>819</v>
      </c>
      <c r="C4" s="192" t="s">
        <v>820</v>
      </c>
      <c r="D4" s="110" t="s">
        <v>821</v>
      </c>
      <c r="E4" s="109" t="s">
        <v>816</v>
      </c>
      <c r="F4" s="109" t="s">
        <v>816</v>
      </c>
    </row>
    <row r="5" spans="1:6" x14ac:dyDescent="0.25">
      <c r="A5" s="105">
        <v>4</v>
      </c>
      <c r="B5" s="106" t="s">
        <v>789</v>
      </c>
      <c r="C5" s="192"/>
      <c r="D5" s="110" t="s">
        <v>821</v>
      </c>
      <c r="E5" s="109" t="s">
        <v>816</v>
      </c>
      <c r="F5" s="109" t="s">
        <v>816</v>
      </c>
    </row>
    <row r="6" spans="1:6" x14ac:dyDescent="0.25">
      <c r="A6" s="105">
        <v>5</v>
      </c>
      <c r="B6" s="106" t="s">
        <v>822</v>
      </c>
      <c r="C6" s="192"/>
      <c r="D6" s="110" t="s">
        <v>821</v>
      </c>
      <c r="E6" s="109" t="s">
        <v>816</v>
      </c>
      <c r="F6" s="109" t="s">
        <v>816</v>
      </c>
    </row>
    <row r="7" spans="1:6" ht="30" x14ac:dyDescent="0.25">
      <c r="A7" s="103">
        <v>6</v>
      </c>
      <c r="B7" s="104" t="s">
        <v>823</v>
      </c>
      <c r="C7" s="104" t="s">
        <v>824</v>
      </c>
      <c r="D7" s="109" t="s">
        <v>816</v>
      </c>
      <c r="E7" s="109" t="s">
        <v>816</v>
      </c>
      <c r="F7" s="109" t="s">
        <v>816</v>
      </c>
    </row>
    <row r="8" spans="1:6" ht="42" customHeight="1" x14ac:dyDescent="0.25">
      <c r="A8" s="105">
        <v>7</v>
      </c>
      <c r="B8" s="106" t="s">
        <v>825</v>
      </c>
      <c r="C8" s="106" t="s">
        <v>826</v>
      </c>
      <c r="D8" s="110"/>
      <c r="E8" s="110" t="s">
        <v>821</v>
      </c>
      <c r="F8" s="109" t="s">
        <v>816</v>
      </c>
    </row>
    <row r="9" spans="1:6" ht="30" x14ac:dyDescent="0.25">
      <c r="A9" s="105">
        <v>8</v>
      </c>
      <c r="B9" s="112" t="s">
        <v>827</v>
      </c>
      <c r="C9" s="106" t="s">
        <v>828</v>
      </c>
      <c r="D9" s="100" t="s">
        <v>816</v>
      </c>
      <c r="E9" s="100" t="s">
        <v>816</v>
      </c>
      <c r="F9" s="100" t="s">
        <v>821</v>
      </c>
    </row>
    <row r="10" spans="1:6" ht="37.15" customHeight="1" x14ac:dyDescent="0.25">
      <c r="A10" s="105">
        <v>9</v>
      </c>
      <c r="B10" s="106" t="s">
        <v>829</v>
      </c>
      <c r="C10" s="106" t="s">
        <v>830</v>
      </c>
      <c r="D10" s="110" t="s">
        <v>821</v>
      </c>
      <c r="E10" s="110" t="s">
        <v>821</v>
      </c>
      <c r="F10" s="109" t="s">
        <v>816</v>
      </c>
    </row>
    <row r="11" spans="1:6" ht="30" x14ac:dyDescent="0.25">
      <c r="A11" s="107">
        <v>10</v>
      </c>
      <c r="B11" s="108" t="s">
        <v>831</v>
      </c>
      <c r="C11" s="108" t="s">
        <v>832</v>
      </c>
      <c r="D11" s="110" t="s">
        <v>821</v>
      </c>
      <c r="E11" s="110" t="s">
        <v>821</v>
      </c>
      <c r="F11" s="109" t="s">
        <v>816</v>
      </c>
    </row>
    <row r="12" spans="1:6" x14ac:dyDescent="0.25">
      <c r="A12" s="103">
        <v>11</v>
      </c>
      <c r="B12" s="104" t="s">
        <v>833</v>
      </c>
      <c r="C12" s="104" t="s">
        <v>834</v>
      </c>
      <c r="D12" s="109" t="s">
        <v>816</v>
      </c>
      <c r="E12" s="109" t="s">
        <v>816</v>
      </c>
      <c r="F12" s="109" t="s">
        <v>816</v>
      </c>
    </row>
    <row r="13" spans="1:6" x14ac:dyDescent="0.25">
      <c r="A13" s="103">
        <v>12</v>
      </c>
      <c r="B13" s="104" t="s">
        <v>835</v>
      </c>
      <c r="C13" s="104" t="s">
        <v>836</v>
      </c>
      <c r="D13" s="109" t="s">
        <v>816</v>
      </c>
      <c r="E13" s="109" t="s">
        <v>816</v>
      </c>
      <c r="F13" s="109" t="s">
        <v>816</v>
      </c>
    </row>
    <row r="14" spans="1:6" x14ac:dyDescent="0.25">
      <c r="A14" s="103">
        <v>13</v>
      </c>
      <c r="B14" s="104" t="s">
        <v>837</v>
      </c>
      <c r="C14" s="193" t="s">
        <v>838</v>
      </c>
    </row>
    <row r="15" spans="1:6" x14ac:dyDescent="0.25">
      <c r="A15" s="103">
        <v>14</v>
      </c>
      <c r="B15" s="104" t="s">
        <v>839</v>
      </c>
      <c r="C15" s="193"/>
    </row>
  </sheetData>
  <mergeCells count="2">
    <mergeCell ref="C4:C6"/>
    <mergeCell ref="C14:C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0096-5E63-4ECC-8706-ED53AF0F4BCB}">
  <dimension ref="A1:I668"/>
  <sheetViews>
    <sheetView topLeftCell="D1" workbookViewId="0">
      <selection activeCell="I1" sqref="I1:I1048576"/>
    </sheetView>
  </sheetViews>
  <sheetFormatPr defaultRowHeight="15" x14ac:dyDescent="0.25"/>
  <cols>
    <col min="1" max="8" width="28" style="36" customWidth="1"/>
    <col min="9" max="9" width="28" style="172" customWidth="1"/>
  </cols>
  <sheetData>
    <row r="1" spans="1:9" x14ac:dyDescent="0.25">
      <c r="A1" s="113" t="s">
        <v>680</v>
      </c>
      <c r="B1" s="114" t="s">
        <v>0</v>
      </c>
      <c r="C1" s="115" t="s">
        <v>704</v>
      </c>
      <c r="D1" s="115" t="s">
        <v>705</v>
      </c>
      <c r="E1" s="116" t="s">
        <v>840</v>
      </c>
      <c r="F1" s="116" t="s">
        <v>841</v>
      </c>
      <c r="G1" s="114" t="s">
        <v>842</v>
      </c>
      <c r="H1" s="174" t="s">
        <v>843</v>
      </c>
      <c r="I1" s="172" t="s">
        <v>844</v>
      </c>
    </row>
    <row r="2" spans="1:9" x14ac:dyDescent="0.25">
      <c r="A2" s="100" t="s">
        <v>845</v>
      </c>
      <c r="B2" s="99" t="s">
        <v>639</v>
      </c>
      <c r="C2" s="7">
        <v>0.86</v>
      </c>
      <c r="D2" s="7">
        <v>3.83</v>
      </c>
      <c r="E2" s="100">
        <f t="shared" ref="E2:E65" si="0">IF(C2&lt;=1,4,IF(C2&lt;2,3,IF(C2&lt;3,2,1)))</f>
        <v>4</v>
      </c>
      <c r="F2" s="100">
        <f t="shared" ref="F2:F65" si="1">IF(D2&lt;=1.25,1,IF(D2&lt;2,2,IF(D2&lt;3,3,4)))</f>
        <v>4</v>
      </c>
      <c r="G2" s="99">
        <f t="shared" ref="G2:G65" si="2">E2*F2</f>
        <v>16</v>
      </c>
      <c r="H2" s="175">
        <f t="shared" ref="H2:H65" si="3">IF(G2&gt;=9,1,0)</f>
        <v>1</v>
      </c>
      <c r="I2" s="172" t="str">
        <f>IF(H2=0,"","Community SIP")</f>
        <v>Community SIP</v>
      </c>
    </row>
    <row r="3" spans="1:9" x14ac:dyDescent="0.25">
      <c r="A3" s="100" t="s">
        <v>846</v>
      </c>
      <c r="B3" s="99" t="s">
        <v>400</v>
      </c>
      <c r="C3" s="7">
        <v>0.47</v>
      </c>
      <c r="D3" s="7">
        <v>3.62</v>
      </c>
      <c r="E3" s="100">
        <f t="shared" si="0"/>
        <v>4</v>
      </c>
      <c r="F3" s="100">
        <f t="shared" si="1"/>
        <v>4</v>
      </c>
      <c r="G3" s="99">
        <f t="shared" si="2"/>
        <v>16</v>
      </c>
      <c r="H3" s="175">
        <f t="shared" si="3"/>
        <v>1</v>
      </c>
      <c r="I3" s="172" t="str">
        <f t="shared" ref="I3:I45" si="4">IF(H3=0,"","Community SIP")</f>
        <v>Community SIP</v>
      </c>
    </row>
    <row r="4" spans="1:9" x14ac:dyDescent="0.25">
      <c r="A4" s="100" t="s">
        <v>847</v>
      </c>
      <c r="B4" s="99" t="s">
        <v>275</v>
      </c>
      <c r="C4" s="7">
        <v>0.93</v>
      </c>
      <c r="D4" s="7">
        <v>3.93</v>
      </c>
      <c r="E4" s="100">
        <f t="shared" si="0"/>
        <v>4</v>
      </c>
      <c r="F4" s="100">
        <f t="shared" si="1"/>
        <v>4</v>
      </c>
      <c r="G4" s="99">
        <f t="shared" si="2"/>
        <v>16</v>
      </c>
      <c r="H4" s="175">
        <f t="shared" si="3"/>
        <v>1</v>
      </c>
      <c r="I4" s="172" t="str">
        <f t="shared" si="4"/>
        <v>Community SIP</v>
      </c>
    </row>
    <row r="5" spans="1:9" x14ac:dyDescent="0.25">
      <c r="A5" s="100" t="s">
        <v>846</v>
      </c>
      <c r="B5" s="99" t="s">
        <v>433</v>
      </c>
      <c r="C5" s="7">
        <v>0.52</v>
      </c>
      <c r="D5" s="7">
        <v>3.29</v>
      </c>
      <c r="E5" s="100">
        <f t="shared" si="0"/>
        <v>4</v>
      </c>
      <c r="F5" s="100">
        <f t="shared" si="1"/>
        <v>4</v>
      </c>
      <c r="G5" s="99">
        <f t="shared" si="2"/>
        <v>16</v>
      </c>
      <c r="H5" s="175">
        <f t="shared" si="3"/>
        <v>1</v>
      </c>
      <c r="I5" s="172" t="str">
        <f t="shared" si="4"/>
        <v>Community SIP</v>
      </c>
    </row>
    <row r="6" spans="1:9" x14ac:dyDescent="0.25">
      <c r="A6" s="100" t="s">
        <v>848</v>
      </c>
      <c r="B6" s="99" t="s">
        <v>252</v>
      </c>
      <c r="C6" s="7">
        <v>0.99</v>
      </c>
      <c r="D6" s="7">
        <v>4.76</v>
      </c>
      <c r="E6" s="100">
        <f t="shared" si="0"/>
        <v>4</v>
      </c>
      <c r="F6" s="100">
        <f t="shared" si="1"/>
        <v>4</v>
      </c>
      <c r="G6" s="99">
        <f t="shared" si="2"/>
        <v>16</v>
      </c>
      <c r="H6" s="175">
        <f t="shared" si="3"/>
        <v>1</v>
      </c>
      <c r="I6" s="172" t="str">
        <f t="shared" si="4"/>
        <v>Community SIP</v>
      </c>
    </row>
    <row r="7" spans="1:9" x14ac:dyDescent="0.25">
      <c r="A7" s="100" t="s">
        <v>849</v>
      </c>
      <c r="B7" s="99" t="s">
        <v>362</v>
      </c>
      <c r="C7" s="7">
        <v>0.84</v>
      </c>
      <c r="D7" s="7">
        <v>4.07</v>
      </c>
      <c r="E7" s="100">
        <f t="shared" si="0"/>
        <v>4</v>
      </c>
      <c r="F7" s="100">
        <f t="shared" si="1"/>
        <v>4</v>
      </c>
      <c r="G7" s="99">
        <f t="shared" si="2"/>
        <v>16</v>
      </c>
      <c r="H7" s="175">
        <f t="shared" si="3"/>
        <v>1</v>
      </c>
      <c r="I7" s="172" t="str">
        <f t="shared" si="4"/>
        <v>Community SIP</v>
      </c>
    </row>
    <row r="8" spans="1:9" x14ac:dyDescent="0.25">
      <c r="A8" s="100" t="s">
        <v>850</v>
      </c>
      <c r="B8" s="99" t="s">
        <v>277</v>
      </c>
      <c r="C8" s="7">
        <v>0.49</v>
      </c>
      <c r="D8" s="7">
        <v>3.44</v>
      </c>
      <c r="E8" s="100">
        <f t="shared" si="0"/>
        <v>4</v>
      </c>
      <c r="F8" s="100">
        <f t="shared" si="1"/>
        <v>4</v>
      </c>
      <c r="G8" s="99">
        <f t="shared" si="2"/>
        <v>16</v>
      </c>
      <c r="H8" s="175">
        <f t="shared" si="3"/>
        <v>1</v>
      </c>
      <c r="I8" s="172" t="str">
        <f t="shared" si="4"/>
        <v>Community SIP</v>
      </c>
    </row>
    <row r="9" spans="1:9" x14ac:dyDescent="0.25">
      <c r="A9" s="100" t="s">
        <v>851</v>
      </c>
      <c r="B9" s="99" t="s">
        <v>508</v>
      </c>
      <c r="C9" s="7">
        <v>0.76</v>
      </c>
      <c r="D9" s="7">
        <v>9.84</v>
      </c>
      <c r="E9" s="100">
        <f t="shared" si="0"/>
        <v>4</v>
      </c>
      <c r="F9" s="100">
        <f t="shared" si="1"/>
        <v>4</v>
      </c>
      <c r="G9" s="99">
        <f t="shared" si="2"/>
        <v>16</v>
      </c>
      <c r="H9" s="175">
        <f t="shared" si="3"/>
        <v>1</v>
      </c>
      <c r="I9" s="172" t="str">
        <f t="shared" si="4"/>
        <v>Community SIP</v>
      </c>
    </row>
    <row r="10" spans="1:9" x14ac:dyDescent="0.25">
      <c r="A10" s="100" t="s">
        <v>852</v>
      </c>
      <c r="B10" s="99" t="s">
        <v>649</v>
      </c>
      <c r="C10" s="7">
        <v>0.37</v>
      </c>
      <c r="D10" s="7">
        <v>3.71</v>
      </c>
      <c r="E10" s="100">
        <f t="shared" si="0"/>
        <v>4</v>
      </c>
      <c r="F10" s="100">
        <f t="shared" si="1"/>
        <v>4</v>
      </c>
      <c r="G10" s="99">
        <f t="shared" si="2"/>
        <v>16</v>
      </c>
      <c r="H10" s="175">
        <f t="shared" si="3"/>
        <v>1</v>
      </c>
      <c r="I10" s="172" t="str">
        <f t="shared" si="4"/>
        <v>Community SIP</v>
      </c>
    </row>
    <row r="11" spans="1:9" x14ac:dyDescent="0.25">
      <c r="A11" s="100" t="s">
        <v>849</v>
      </c>
      <c r="B11" s="99" t="s">
        <v>377</v>
      </c>
      <c r="C11" s="7">
        <v>0.91</v>
      </c>
      <c r="D11" s="7">
        <v>5.59</v>
      </c>
      <c r="E11" s="100">
        <f t="shared" si="0"/>
        <v>4</v>
      </c>
      <c r="F11" s="100">
        <f t="shared" si="1"/>
        <v>4</v>
      </c>
      <c r="G11" s="99">
        <f t="shared" si="2"/>
        <v>16</v>
      </c>
      <c r="H11" s="175">
        <f t="shared" si="3"/>
        <v>1</v>
      </c>
      <c r="I11" s="172" t="str">
        <f t="shared" si="4"/>
        <v>Community SIP</v>
      </c>
    </row>
    <row r="12" spans="1:9" x14ac:dyDescent="0.25">
      <c r="A12" s="100" t="s">
        <v>852</v>
      </c>
      <c r="B12" s="99" t="s">
        <v>671</v>
      </c>
      <c r="C12" s="7">
        <v>0.22</v>
      </c>
      <c r="D12" s="7">
        <v>5.97</v>
      </c>
      <c r="E12" s="100">
        <f t="shared" si="0"/>
        <v>4</v>
      </c>
      <c r="F12" s="100">
        <f t="shared" si="1"/>
        <v>4</v>
      </c>
      <c r="G12" s="99">
        <f t="shared" si="2"/>
        <v>16</v>
      </c>
      <c r="H12" s="175">
        <f t="shared" si="3"/>
        <v>1</v>
      </c>
      <c r="I12" s="172" t="str">
        <f t="shared" si="4"/>
        <v>Community SIP</v>
      </c>
    </row>
    <row r="13" spans="1:9" x14ac:dyDescent="0.25">
      <c r="A13" s="100" t="s">
        <v>846</v>
      </c>
      <c r="B13" s="99" t="s">
        <v>602</v>
      </c>
      <c r="C13" s="7">
        <v>0.56999999999999995</v>
      </c>
      <c r="D13" s="7">
        <v>3.19</v>
      </c>
      <c r="E13" s="100">
        <f t="shared" si="0"/>
        <v>4</v>
      </c>
      <c r="F13" s="100">
        <f t="shared" si="1"/>
        <v>4</v>
      </c>
      <c r="G13" s="99">
        <f t="shared" si="2"/>
        <v>16</v>
      </c>
      <c r="H13" s="175">
        <f t="shared" si="3"/>
        <v>1</v>
      </c>
      <c r="I13" s="172" t="str">
        <f t="shared" si="4"/>
        <v>Community SIP</v>
      </c>
    </row>
    <row r="14" spans="1:9" x14ac:dyDescent="0.25">
      <c r="A14" s="100" t="s">
        <v>847</v>
      </c>
      <c r="B14" s="99" t="s">
        <v>509</v>
      </c>
      <c r="C14" s="7">
        <v>0.98</v>
      </c>
      <c r="D14" s="7">
        <v>5.13</v>
      </c>
      <c r="E14" s="100">
        <f t="shared" si="0"/>
        <v>4</v>
      </c>
      <c r="F14" s="100">
        <f t="shared" si="1"/>
        <v>4</v>
      </c>
      <c r="G14" s="99">
        <f t="shared" si="2"/>
        <v>16</v>
      </c>
      <c r="H14" s="175">
        <f t="shared" si="3"/>
        <v>1</v>
      </c>
      <c r="I14" s="172" t="str">
        <f t="shared" si="4"/>
        <v>Community SIP</v>
      </c>
    </row>
    <row r="15" spans="1:9" x14ac:dyDescent="0.25">
      <c r="A15" s="100" t="s">
        <v>846</v>
      </c>
      <c r="B15" s="99" t="s">
        <v>657</v>
      </c>
      <c r="C15" s="7">
        <v>0.3</v>
      </c>
      <c r="D15" s="7">
        <v>4.6500000000000004</v>
      </c>
      <c r="E15" s="100">
        <f t="shared" si="0"/>
        <v>4</v>
      </c>
      <c r="F15" s="100">
        <f t="shared" si="1"/>
        <v>4</v>
      </c>
      <c r="G15" s="99">
        <f t="shared" si="2"/>
        <v>16</v>
      </c>
      <c r="H15" s="175">
        <f t="shared" si="3"/>
        <v>1</v>
      </c>
      <c r="I15" s="172" t="str">
        <f t="shared" si="4"/>
        <v>Community SIP</v>
      </c>
    </row>
    <row r="16" spans="1:9" x14ac:dyDescent="0.25">
      <c r="A16" s="100" t="s">
        <v>853</v>
      </c>
      <c r="B16" s="99" t="s">
        <v>342</v>
      </c>
      <c r="C16" s="7">
        <v>0.86</v>
      </c>
      <c r="D16" s="7">
        <v>4.09</v>
      </c>
      <c r="E16" s="100">
        <f t="shared" si="0"/>
        <v>4</v>
      </c>
      <c r="F16" s="100">
        <f t="shared" si="1"/>
        <v>4</v>
      </c>
      <c r="G16" s="99">
        <f t="shared" si="2"/>
        <v>16</v>
      </c>
      <c r="H16" s="175">
        <f t="shared" si="3"/>
        <v>1</v>
      </c>
      <c r="I16" s="172" t="str">
        <f t="shared" si="4"/>
        <v>Community SIP</v>
      </c>
    </row>
    <row r="17" spans="1:9" x14ac:dyDescent="0.25">
      <c r="A17" s="100" t="s">
        <v>849</v>
      </c>
      <c r="B17" s="99" t="s">
        <v>308</v>
      </c>
      <c r="C17" s="7">
        <v>0.94</v>
      </c>
      <c r="D17" s="7">
        <v>4.66</v>
      </c>
      <c r="E17" s="100">
        <f t="shared" si="0"/>
        <v>4</v>
      </c>
      <c r="F17" s="100">
        <f t="shared" si="1"/>
        <v>4</v>
      </c>
      <c r="G17" s="99">
        <f t="shared" si="2"/>
        <v>16</v>
      </c>
      <c r="H17" s="175">
        <f t="shared" si="3"/>
        <v>1</v>
      </c>
      <c r="I17" s="172" t="str">
        <f t="shared" si="4"/>
        <v>Community SIP</v>
      </c>
    </row>
    <row r="18" spans="1:9" x14ac:dyDescent="0.25">
      <c r="A18" s="100" t="s">
        <v>850</v>
      </c>
      <c r="B18" s="99" t="s">
        <v>255</v>
      </c>
      <c r="C18" s="7">
        <v>0.19</v>
      </c>
      <c r="D18" s="7">
        <v>4.5999999999999996</v>
      </c>
      <c r="E18" s="100">
        <f t="shared" si="0"/>
        <v>4</v>
      </c>
      <c r="F18" s="100">
        <f t="shared" si="1"/>
        <v>4</v>
      </c>
      <c r="G18" s="99">
        <f t="shared" si="2"/>
        <v>16</v>
      </c>
      <c r="H18" s="175">
        <f t="shared" si="3"/>
        <v>1</v>
      </c>
      <c r="I18" s="172" t="str">
        <f t="shared" si="4"/>
        <v>Community SIP</v>
      </c>
    </row>
    <row r="19" spans="1:9" x14ac:dyDescent="0.25">
      <c r="A19" s="100" t="s">
        <v>848</v>
      </c>
      <c r="B19" s="99" t="s">
        <v>568</v>
      </c>
      <c r="C19" s="7">
        <v>0.61</v>
      </c>
      <c r="D19" s="7">
        <v>4.38</v>
      </c>
      <c r="E19" s="100">
        <f t="shared" si="0"/>
        <v>4</v>
      </c>
      <c r="F19" s="100">
        <f t="shared" si="1"/>
        <v>4</v>
      </c>
      <c r="G19" s="99">
        <f t="shared" si="2"/>
        <v>16</v>
      </c>
      <c r="H19" s="175">
        <f t="shared" si="3"/>
        <v>1</v>
      </c>
      <c r="I19" s="172" t="str">
        <f t="shared" si="4"/>
        <v>Community SIP</v>
      </c>
    </row>
    <row r="20" spans="1:9" x14ac:dyDescent="0.25">
      <c r="A20" s="100" t="s">
        <v>848</v>
      </c>
      <c r="B20" s="99" t="s">
        <v>344</v>
      </c>
      <c r="C20" s="7">
        <v>0.82</v>
      </c>
      <c r="D20" s="7">
        <v>4.0999999999999996</v>
      </c>
      <c r="E20" s="100">
        <f t="shared" si="0"/>
        <v>4</v>
      </c>
      <c r="F20" s="100">
        <f t="shared" si="1"/>
        <v>4</v>
      </c>
      <c r="G20" s="99">
        <f t="shared" si="2"/>
        <v>16</v>
      </c>
      <c r="H20" s="175">
        <f t="shared" si="3"/>
        <v>1</v>
      </c>
      <c r="I20" s="172" t="str">
        <f t="shared" si="4"/>
        <v>Community SIP</v>
      </c>
    </row>
    <row r="21" spans="1:9" x14ac:dyDescent="0.25">
      <c r="A21" s="100" t="s">
        <v>846</v>
      </c>
      <c r="B21" s="99" t="s">
        <v>447</v>
      </c>
      <c r="C21" s="7">
        <v>0.68</v>
      </c>
      <c r="D21" s="7">
        <v>3.59</v>
      </c>
      <c r="E21" s="100">
        <f t="shared" si="0"/>
        <v>4</v>
      </c>
      <c r="F21" s="100">
        <f t="shared" si="1"/>
        <v>4</v>
      </c>
      <c r="G21" s="99">
        <f t="shared" si="2"/>
        <v>16</v>
      </c>
      <c r="H21" s="175">
        <f t="shared" si="3"/>
        <v>1</v>
      </c>
      <c r="I21" s="172" t="str">
        <f t="shared" si="4"/>
        <v>Community SIP</v>
      </c>
    </row>
    <row r="22" spans="1:9" x14ac:dyDescent="0.25">
      <c r="A22" s="100" t="s">
        <v>854</v>
      </c>
      <c r="B22" s="99" t="s">
        <v>296</v>
      </c>
      <c r="C22" s="7">
        <v>0.98</v>
      </c>
      <c r="D22" s="7">
        <v>4.49</v>
      </c>
      <c r="E22" s="100">
        <f t="shared" si="0"/>
        <v>4</v>
      </c>
      <c r="F22" s="100">
        <f t="shared" si="1"/>
        <v>4</v>
      </c>
      <c r="G22" s="99">
        <f t="shared" si="2"/>
        <v>16</v>
      </c>
      <c r="H22" s="175">
        <f t="shared" si="3"/>
        <v>1</v>
      </c>
      <c r="I22" s="172" t="str">
        <f t="shared" si="4"/>
        <v>Community SIP</v>
      </c>
    </row>
    <row r="23" spans="1:9" x14ac:dyDescent="0.25">
      <c r="A23" s="100" t="s">
        <v>851</v>
      </c>
      <c r="B23" s="99" t="s">
        <v>517</v>
      </c>
      <c r="C23" s="7">
        <v>0.82</v>
      </c>
      <c r="D23" s="7">
        <v>4.75</v>
      </c>
      <c r="E23" s="100">
        <f t="shared" si="0"/>
        <v>4</v>
      </c>
      <c r="F23" s="100">
        <f t="shared" si="1"/>
        <v>4</v>
      </c>
      <c r="G23" s="99">
        <f t="shared" si="2"/>
        <v>16</v>
      </c>
      <c r="H23" s="175">
        <f t="shared" si="3"/>
        <v>1</v>
      </c>
      <c r="I23" s="172" t="str">
        <f t="shared" si="4"/>
        <v>Community SIP</v>
      </c>
    </row>
    <row r="24" spans="1:9" x14ac:dyDescent="0.25">
      <c r="A24" s="100" t="s">
        <v>846</v>
      </c>
      <c r="B24" s="99" t="s">
        <v>652</v>
      </c>
      <c r="C24" s="7">
        <v>0.75</v>
      </c>
      <c r="D24" s="7">
        <v>3.74</v>
      </c>
      <c r="E24" s="100">
        <f t="shared" si="0"/>
        <v>4</v>
      </c>
      <c r="F24" s="100">
        <f t="shared" si="1"/>
        <v>4</v>
      </c>
      <c r="G24" s="99">
        <f t="shared" si="2"/>
        <v>16</v>
      </c>
      <c r="H24" s="175">
        <f t="shared" si="3"/>
        <v>1</v>
      </c>
      <c r="I24" s="172" t="str">
        <f t="shared" si="4"/>
        <v>Community SIP</v>
      </c>
    </row>
    <row r="25" spans="1:9" x14ac:dyDescent="0.25">
      <c r="A25" s="100" t="s">
        <v>846</v>
      </c>
      <c r="B25" s="99" t="s">
        <v>621</v>
      </c>
      <c r="C25" s="7">
        <v>0.92</v>
      </c>
      <c r="D25" s="7">
        <v>3.91</v>
      </c>
      <c r="E25" s="100">
        <f t="shared" si="0"/>
        <v>4</v>
      </c>
      <c r="F25" s="100">
        <f t="shared" si="1"/>
        <v>4</v>
      </c>
      <c r="G25" s="99">
        <f t="shared" si="2"/>
        <v>16</v>
      </c>
      <c r="H25" s="175">
        <f t="shared" si="3"/>
        <v>1</v>
      </c>
      <c r="I25" s="172" t="str">
        <f t="shared" si="4"/>
        <v>Community SIP</v>
      </c>
    </row>
    <row r="26" spans="1:9" x14ac:dyDescent="0.25">
      <c r="A26" s="100" t="s">
        <v>846</v>
      </c>
      <c r="B26" s="99" t="s">
        <v>519</v>
      </c>
      <c r="C26" s="7">
        <v>0.55000000000000004</v>
      </c>
      <c r="D26" s="7">
        <v>3.43</v>
      </c>
      <c r="E26" s="100">
        <f t="shared" si="0"/>
        <v>4</v>
      </c>
      <c r="F26" s="100">
        <f t="shared" si="1"/>
        <v>4</v>
      </c>
      <c r="G26" s="99">
        <f t="shared" si="2"/>
        <v>16</v>
      </c>
      <c r="H26" s="175">
        <f t="shared" si="3"/>
        <v>1</v>
      </c>
      <c r="I26" s="172" t="str">
        <f t="shared" si="4"/>
        <v>Community SIP</v>
      </c>
    </row>
    <row r="27" spans="1:9" x14ac:dyDescent="0.25">
      <c r="A27" s="100" t="s">
        <v>848</v>
      </c>
      <c r="B27" s="99" t="s">
        <v>653</v>
      </c>
      <c r="C27" s="7">
        <v>0.86</v>
      </c>
      <c r="D27" s="7">
        <v>3.53</v>
      </c>
      <c r="E27" s="100">
        <f t="shared" si="0"/>
        <v>4</v>
      </c>
      <c r="F27" s="100">
        <f t="shared" si="1"/>
        <v>4</v>
      </c>
      <c r="G27" s="99">
        <f t="shared" si="2"/>
        <v>16</v>
      </c>
      <c r="H27" s="175">
        <f t="shared" si="3"/>
        <v>1</v>
      </c>
      <c r="I27" s="172" t="str">
        <f t="shared" si="4"/>
        <v>Community SIP</v>
      </c>
    </row>
    <row r="28" spans="1:9" x14ac:dyDescent="0.25">
      <c r="A28" s="100" t="s">
        <v>849</v>
      </c>
      <c r="B28" s="99" t="s">
        <v>409</v>
      </c>
      <c r="C28" s="7">
        <v>0.95</v>
      </c>
      <c r="D28" s="7">
        <v>3.96</v>
      </c>
      <c r="E28" s="100">
        <f t="shared" si="0"/>
        <v>4</v>
      </c>
      <c r="F28" s="100">
        <f t="shared" si="1"/>
        <v>4</v>
      </c>
      <c r="G28" s="99">
        <f t="shared" si="2"/>
        <v>16</v>
      </c>
      <c r="H28" s="175">
        <f t="shared" si="3"/>
        <v>1</v>
      </c>
      <c r="I28" s="172" t="str">
        <f t="shared" si="4"/>
        <v>Community SIP</v>
      </c>
    </row>
    <row r="29" spans="1:9" x14ac:dyDescent="0.25">
      <c r="A29" s="100" t="s">
        <v>851</v>
      </c>
      <c r="B29" s="99" t="s">
        <v>383</v>
      </c>
      <c r="C29" s="7">
        <v>0.55000000000000004</v>
      </c>
      <c r="D29" s="7">
        <v>3.97</v>
      </c>
      <c r="E29" s="100">
        <f t="shared" si="0"/>
        <v>4</v>
      </c>
      <c r="F29" s="100">
        <f t="shared" si="1"/>
        <v>4</v>
      </c>
      <c r="G29" s="99">
        <f t="shared" si="2"/>
        <v>16</v>
      </c>
      <c r="H29" s="175">
        <f t="shared" si="3"/>
        <v>1</v>
      </c>
      <c r="I29" s="172" t="str">
        <f t="shared" si="4"/>
        <v>Community SIP</v>
      </c>
    </row>
    <row r="30" spans="1:9" x14ac:dyDescent="0.25">
      <c r="A30" s="100" t="s">
        <v>846</v>
      </c>
      <c r="B30" s="99" t="s">
        <v>622</v>
      </c>
      <c r="C30" s="7">
        <v>0.7</v>
      </c>
      <c r="D30" s="7">
        <v>3.08</v>
      </c>
      <c r="E30" s="100">
        <f t="shared" si="0"/>
        <v>4</v>
      </c>
      <c r="F30" s="100">
        <f t="shared" si="1"/>
        <v>4</v>
      </c>
      <c r="G30" s="99">
        <f t="shared" si="2"/>
        <v>16</v>
      </c>
      <c r="H30" s="175">
        <f t="shared" si="3"/>
        <v>1</v>
      </c>
      <c r="I30" s="172" t="str">
        <f t="shared" si="4"/>
        <v>Community SIP</v>
      </c>
    </row>
    <row r="31" spans="1:9" x14ac:dyDescent="0.25">
      <c r="A31" s="100" t="s">
        <v>848</v>
      </c>
      <c r="B31" s="99" t="s">
        <v>454</v>
      </c>
      <c r="C31" s="7">
        <v>0.83</v>
      </c>
      <c r="D31" s="7">
        <v>3.12</v>
      </c>
      <c r="E31" s="100">
        <f t="shared" si="0"/>
        <v>4</v>
      </c>
      <c r="F31" s="100">
        <f t="shared" si="1"/>
        <v>4</v>
      </c>
      <c r="G31" s="99">
        <f t="shared" si="2"/>
        <v>16</v>
      </c>
      <c r="H31" s="175">
        <f t="shared" si="3"/>
        <v>1</v>
      </c>
      <c r="I31" s="172" t="str">
        <f t="shared" si="4"/>
        <v>Community SIP</v>
      </c>
    </row>
    <row r="32" spans="1:9" x14ac:dyDescent="0.25">
      <c r="A32" s="100" t="s">
        <v>851</v>
      </c>
      <c r="B32" s="99" t="s">
        <v>385</v>
      </c>
      <c r="C32" s="7">
        <v>0.78</v>
      </c>
      <c r="D32" s="7">
        <v>6.7</v>
      </c>
      <c r="E32" s="100">
        <f t="shared" si="0"/>
        <v>4</v>
      </c>
      <c r="F32" s="100">
        <f t="shared" si="1"/>
        <v>4</v>
      </c>
      <c r="G32" s="99">
        <f t="shared" si="2"/>
        <v>16</v>
      </c>
      <c r="H32" s="175">
        <f t="shared" si="3"/>
        <v>1</v>
      </c>
      <c r="I32" s="172" t="str">
        <f t="shared" si="4"/>
        <v>Community SIP</v>
      </c>
    </row>
    <row r="33" spans="1:9" x14ac:dyDescent="0.25">
      <c r="A33" s="100" t="s">
        <v>848</v>
      </c>
      <c r="B33" s="99" t="s">
        <v>415</v>
      </c>
      <c r="C33" s="7">
        <v>0.75</v>
      </c>
      <c r="D33" s="7">
        <v>3.45</v>
      </c>
      <c r="E33" s="100">
        <f t="shared" si="0"/>
        <v>4</v>
      </c>
      <c r="F33" s="100">
        <f t="shared" si="1"/>
        <v>4</v>
      </c>
      <c r="G33" s="99">
        <f t="shared" si="2"/>
        <v>16</v>
      </c>
      <c r="H33" s="175">
        <f t="shared" si="3"/>
        <v>1</v>
      </c>
      <c r="I33" s="172" t="str">
        <f t="shared" si="4"/>
        <v>Community SIP</v>
      </c>
    </row>
    <row r="34" spans="1:9" x14ac:dyDescent="0.25">
      <c r="A34" s="100" t="s">
        <v>855</v>
      </c>
      <c r="B34" s="99" t="s">
        <v>372</v>
      </c>
      <c r="C34" s="7">
        <v>0.25</v>
      </c>
      <c r="D34" s="7">
        <v>3.46</v>
      </c>
      <c r="E34" s="100">
        <f t="shared" si="0"/>
        <v>4</v>
      </c>
      <c r="F34" s="100">
        <f t="shared" si="1"/>
        <v>4</v>
      </c>
      <c r="G34" s="99">
        <f t="shared" si="2"/>
        <v>16</v>
      </c>
      <c r="H34" s="175">
        <f t="shared" si="3"/>
        <v>1</v>
      </c>
      <c r="I34" s="172" t="str">
        <f t="shared" si="4"/>
        <v>Community SIP</v>
      </c>
    </row>
    <row r="35" spans="1:9" x14ac:dyDescent="0.25">
      <c r="A35" s="100" t="s">
        <v>846</v>
      </c>
      <c r="B35" s="99" t="s">
        <v>419</v>
      </c>
      <c r="C35" s="7">
        <v>0.49</v>
      </c>
      <c r="D35" s="7">
        <v>7.28</v>
      </c>
      <c r="E35" s="100">
        <f t="shared" si="0"/>
        <v>4</v>
      </c>
      <c r="F35" s="100">
        <f t="shared" si="1"/>
        <v>4</v>
      </c>
      <c r="G35" s="99">
        <f t="shared" si="2"/>
        <v>16</v>
      </c>
      <c r="H35" s="175">
        <f t="shared" si="3"/>
        <v>1</v>
      </c>
      <c r="I35" s="172" t="str">
        <f t="shared" si="4"/>
        <v>Community SIP</v>
      </c>
    </row>
    <row r="36" spans="1:9" x14ac:dyDescent="0.25">
      <c r="A36" s="100" t="s">
        <v>850</v>
      </c>
      <c r="B36" s="99" t="s">
        <v>353</v>
      </c>
      <c r="C36" s="7">
        <v>0.41</v>
      </c>
      <c r="D36" s="7">
        <v>6.52</v>
      </c>
      <c r="E36" s="100">
        <f t="shared" si="0"/>
        <v>4</v>
      </c>
      <c r="F36" s="100">
        <f t="shared" si="1"/>
        <v>4</v>
      </c>
      <c r="G36" s="99">
        <f t="shared" si="2"/>
        <v>16</v>
      </c>
      <c r="H36" s="175">
        <f t="shared" si="3"/>
        <v>1</v>
      </c>
      <c r="I36" s="172" t="str">
        <f t="shared" si="4"/>
        <v>Community SIP</v>
      </c>
    </row>
    <row r="37" spans="1:9" x14ac:dyDescent="0.25">
      <c r="A37" s="100" t="s">
        <v>853</v>
      </c>
      <c r="B37" s="99" t="s">
        <v>283</v>
      </c>
      <c r="C37" s="7">
        <v>0.85</v>
      </c>
      <c r="D37" s="7">
        <v>3.59</v>
      </c>
      <c r="E37" s="100">
        <f t="shared" si="0"/>
        <v>4</v>
      </c>
      <c r="F37" s="100">
        <f t="shared" si="1"/>
        <v>4</v>
      </c>
      <c r="G37" s="99">
        <f t="shared" si="2"/>
        <v>16</v>
      </c>
      <c r="H37" s="175">
        <f t="shared" si="3"/>
        <v>1</v>
      </c>
      <c r="I37" s="172" t="str">
        <f t="shared" si="4"/>
        <v>Community SIP</v>
      </c>
    </row>
    <row r="38" spans="1:9" x14ac:dyDescent="0.25">
      <c r="A38" s="100" t="s">
        <v>845</v>
      </c>
      <c r="B38" s="99" t="s">
        <v>489</v>
      </c>
      <c r="C38" s="7">
        <v>0.9</v>
      </c>
      <c r="D38" s="7">
        <v>5.09</v>
      </c>
      <c r="E38" s="100">
        <f t="shared" si="0"/>
        <v>4</v>
      </c>
      <c r="F38" s="100">
        <f t="shared" si="1"/>
        <v>4</v>
      </c>
      <c r="G38" s="99">
        <f t="shared" si="2"/>
        <v>16</v>
      </c>
      <c r="H38" s="175">
        <f t="shared" si="3"/>
        <v>1</v>
      </c>
      <c r="I38" s="172" t="str">
        <f t="shared" si="4"/>
        <v>Community SIP</v>
      </c>
    </row>
    <row r="39" spans="1:9" x14ac:dyDescent="0.25">
      <c r="A39" s="100" t="s">
        <v>846</v>
      </c>
      <c r="B39" s="99" t="s">
        <v>627</v>
      </c>
      <c r="C39" s="7">
        <v>0.9</v>
      </c>
      <c r="D39" s="7">
        <v>3.69</v>
      </c>
      <c r="E39" s="100">
        <f t="shared" si="0"/>
        <v>4</v>
      </c>
      <c r="F39" s="100">
        <f t="shared" si="1"/>
        <v>4</v>
      </c>
      <c r="G39" s="99">
        <f t="shared" si="2"/>
        <v>16</v>
      </c>
      <c r="H39" s="175">
        <f t="shared" si="3"/>
        <v>1</v>
      </c>
      <c r="I39" s="172" t="str">
        <f t="shared" si="4"/>
        <v>Community SIP</v>
      </c>
    </row>
    <row r="40" spans="1:9" x14ac:dyDescent="0.25">
      <c r="A40" s="100" t="s">
        <v>850</v>
      </c>
      <c r="B40" s="99" t="s">
        <v>287</v>
      </c>
      <c r="C40" s="7">
        <v>0.18</v>
      </c>
      <c r="D40" s="7">
        <v>4.2</v>
      </c>
      <c r="E40" s="100">
        <f t="shared" si="0"/>
        <v>4</v>
      </c>
      <c r="F40" s="100">
        <f t="shared" si="1"/>
        <v>4</v>
      </c>
      <c r="G40" s="99">
        <f t="shared" si="2"/>
        <v>16</v>
      </c>
      <c r="H40" s="175">
        <f t="shared" si="3"/>
        <v>1</v>
      </c>
      <c r="I40" s="172" t="str">
        <f t="shared" si="4"/>
        <v>Community SIP</v>
      </c>
    </row>
    <row r="41" spans="1:9" x14ac:dyDescent="0.25">
      <c r="A41" s="100" t="s">
        <v>851</v>
      </c>
      <c r="B41" s="99" t="s">
        <v>491</v>
      </c>
      <c r="C41" s="7">
        <v>0.96</v>
      </c>
      <c r="D41" s="7">
        <v>3.31</v>
      </c>
      <c r="E41" s="100">
        <f t="shared" si="0"/>
        <v>4</v>
      </c>
      <c r="F41" s="100">
        <f t="shared" si="1"/>
        <v>4</v>
      </c>
      <c r="G41" s="99">
        <f t="shared" si="2"/>
        <v>16</v>
      </c>
      <c r="H41" s="175">
        <f t="shared" si="3"/>
        <v>1</v>
      </c>
      <c r="I41" s="172" t="str">
        <f t="shared" si="4"/>
        <v>Community SIP</v>
      </c>
    </row>
    <row r="42" spans="1:9" x14ac:dyDescent="0.25">
      <c r="A42" s="100" t="s">
        <v>846</v>
      </c>
      <c r="B42" s="99" t="s">
        <v>424</v>
      </c>
      <c r="C42" s="7">
        <v>0.55000000000000004</v>
      </c>
      <c r="D42" s="7">
        <v>7.21</v>
      </c>
      <c r="E42" s="100">
        <f t="shared" si="0"/>
        <v>4</v>
      </c>
      <c r="F42" s="100">
        <f t="shared" si="1"/>
        <v>4</v>
      </c>
      <c r="G42" s="99">
        <f t="shared" si="2"/>
        <v>16</v>
      </c>
      <c r="H42" s="175">
        <f t="shared" si="3"/>
        <v>1</v>
      </c>
      <c r="I42" s="172" t="str">
        <f t="shared" si="4"/>
        <v>Community SIP</v>
      </c>
    </row>
    <row r="43" spans="1:9" x14ac:dyDescent="0.25">
      <c r="A43" s="100" t="s">
        <v>845</v>
      </c>
      <c r="B43" s="99" t="s">
        <v>428</v>
      </c>
      <c r="C43" s="7">
        <v>0.78</v>
      </c>
      <c r="D43" s="7">
        <v>4.04</v>
      </c>
      <c r="E43" s="100">
        <f t="shared" si="0"/>
        <v>4</v>
      </c>
      <c r="F43" s="100">
        <f t="shared" si="1"/>
        <v>4</v>
      </c>
      <c r="G43" s="99">
        <f t="shared" si="2"/>
        <v>16</v>
      </c>
      <c r="H43" s="175">
        <f t="shared" si="3"/>
        <v>1</v>
      </c>
      <c r="I43" s="172" t="str">
        <f t="shared" si="4"/>
        <v>Community SIP</v>
      </c>
    </row>
    <row r="44" spans="1:9" x14ac:dyDescent="0.25">
      <c r="A44" s="100" t="s">
        <v>848</v>
      </c>
      <c r="B44" s="99" t="s">
        <v>599</v>
      </c>
      <c r="C44" s="7">
        <v>0.84</v>
      </c>
      <c r="D44" s="7">
        <v>3.88</v>
      </c>
      <c r="E44" s="100">
        <f t="shared" si="0"/>
        <v>4</v>
      </c>
      <c r="F44" s="100">
        <f t="shared" si="1"/>
        <v>4</v>
      </c>
      <c r="G44" s="99">
        <f t="shared" si="2"/>
        <v>16</v>
      </c>
      <c r="H44" s="175">
        <f t="shared" si="3"/>
        <v>1</v>
      </c>
      <c r="I44" s="172" t="str">
        <f t="shared" si="4"/>
        <v>Community SIP</v>
      </c>
    </row>
    <row r="45" spans="1:9" x14ac:dyDescent="0.25">
      <c r="A45" s="100" t="s">
        <v>845</v>
      </c>
      <c r="B45" s="99" t="s">
        <v>429</v>
      </c>
      <c r="C45" s="7">
        <v>0.88</v>
      </c>
      <c r="D45" s="7">
        <v>5.83</v>
      </c>
      <c r="E45" s="100">
        <f t="shared" si="0"/>
        <v>4</v>
      </c>
      <c r="F45" s="100">
        <f t="shared" si="1"/>
        <v>4</v>
      </c>
      <c r="G45" s="99">
        <f t="shared" si="2"/>
        <v>16</v>
      </c>
      <c r="H45" s="175">
        <f t="shared" si="3"/>
        <v>1</v>
      </c>
      <c r="I45" s="172" t="str">
        <f t="shared" si="4"/>
        <v>Community SIP</v>
      </c>
    </row>
    <row r="46" spans="1:9" x14ac:dyDescent="0.25">
      <c r="A46" s="100" t="s">
        <v>856</v>
      </c>
      <c r="B46" s="99" t="s">
        <v>558</v>
      </c>
      <c r="C46" s="7">
        <v>1.54</v>
      </c>
      <c r="D46" s="7">
        <v>3.51</v>
      </c>
      <c r="E46" s="100">
        <f t="shared" si="0"/>
        <v>3</v>
      </c>
      <c r="F46" s="100">
        <f t="shared" si="1"/>
        <v>4</v>
      </c>
      <c r="G46" s="99">
        <f t="shared" si="2"/>
        <v>12</v>
      </c>
      <c r="H46" s="175">
        <f t="shared" si="3"/>
        <v>1</v>
      </c>
      <c r="I46" s="172" t="str">
        <f>IF(H46=0,"","Community SIP")</f>
        <v>Community SIP</v>
      </c>
    </row>
    <row r="47" spans="1:9" x14ac:dyDescent="0.25">
      <c r="A47" s="100" t="s">
        <v>847</v>
      </c>
      <c r="B47" s="99" t="s">
        <v>302</v>
      </c>
      <c r="C47" s="7">
        <v>1.66</v>
      </c>
      <c r="D47" s="7">
        <v>5.09</v>
      </c>
      <c r="E47" s="100">
        <f t="shared" si="0"/>
        <v>3</v>
      </c>
      <c r="F47" s="100">
        <f t="shared" si="1"/>
        <v>4</v>
      </c>
      <c r="G47" s="99">
        <f t="shared" si="2"/>
        <v>12</v>
      </c>
      <c r="H47" s="175">
        <f t="shared" si="3"/>
        <v>1</v>
      </c>
      <c r="I47" s="172" t="str">
        <f>IF(H47=0,"","Community SIP")</f>
        <v>Community SIP</v>
      </c>
    </row>
    <row r="48" spans="1:9" x14ac:dyDescent="0.25">
      <c r="A48" s="100" t="s">
        <v>856</v>
      </c>
      <c r="B48" s="99" t="s">
        <v>303</v>
      </c>
      <c r="C48" s="7">
        <v>1.6</v>
      </c>
      <c r="D48" s="7">
        <v>3.23</v>
      </c>
      <c r="E48" s="100">
        <f t="shared" si="0"/>
        <v>3</v>
      </c>
      <c r="F48" s="100">
        <f t="shared" si="1"/>
        <v>4</v>
      </c>
      <c r="G48" s="99">
        <f t="shared" si="2"/>
        <v>12</v>
      </c>
      <c r="H48" s="175">
        <f t="shared" si="3"/>
        <v>1</v>
      </c>
      <c r="I48" s="172" t="str">
        <f>IF(H48=0,"","Community SIP")</f>
        <v>Community SIP</v>
      </c>
    </row>
    <row r="49" spans="1:9" x14ac:dyDescent="0.25">
      <c r="A49" s="100" t="s">
        <v>847</v>
      </c>
      <c r="B49" s="99" t="s">
        <v>668</v>
      </c>
      <c r="C49" s="7">
        <v>1.17</v>
      </c>
      <c r="D49" s="7">
        <v>3.59</v>
      </c>
      <c r="E49" s="100">
        <f t="shared" si="0"/>
        <v>3</v>
      </c>
      <c r="F49" s="100">
        <f t="shared" si="1"/>
        <v>4</v>
      </c>
      <c r="G49" s="99">
        <f t="shared" si="2"/>
        <v>12</v>
      </c>
      <c r="H49" s="175">
        <f t="shared" si="3"/>
        <v>1</v>
      </c>
      <c r="I49" s="172" t="str">
        <f>IF(H49=0,"","Community SIP")</f>
        <v>Community SIP</v>
      </c>
    </row>
    <row r="50" spans="1:9" x14ac:dyDescent="0.25">
      <c r="A50" s="100" t="s">
        <v>846</v>
      </c>
      <c r="B50" s="99" t="s">
        <v>613</v>
      </c>
      <c r="C50" s="7">
        <v>0.41</v>
      </c>
      <c r="D50" s="7">
        <v>2.7</v>
      </c>
      <c r="E50" s="100">
        <f t="shared" si="0"/>
        <v>4</v>
      </c>
      <c r="F50" s="100">
        <f t="shared" si="1"/>
        <v>3</v>
      </c>
      <c r="G50" s="99">
        <f t="shared" si="2"/>
        <v>12</v>
      </c>
      <c r="H50" s="175">
        <f t="shared" si="3"/>
        <v>1</v>
      </c>
      <c r="I50" s="172" t="str">
        <f t="shared" ref="I50:I56" si="5">IF(H50=0,"","Community SIP")</f>
        <v>Community SIP</v>
      </c>
    </row>
    <row r="51" spans="1:9" x14ac:dyDescent="0.25">
      <c r="A51" s="100" t="s">
        <v>850</v>
      </c>
      <c r="B51" s="99" t="s">
        <v>239</v>
      </c>
      <c r="C51" s="7">
        <v>0.53</v>
      </c>
      <c r="D51" s="7">
        <v>2.34</v>
      </c>
      <c r="E51" s="100">
        <f t="shared" si="0"/>
        <v>4</v>
      </c>
      <c r="F51" s="100">
        <f t="shared" si="1"/>
        <v>3</v>
      </c>
      <c r="G51" s="99">
        <f t="shared" si="2"/>
        <v>12</v>
      </c>
      <c r="H51" s="175">
        <f t="shared" si="3"/>
        <v>1</v>
      </c>
      <c r="I51" s="172" t="str">
        <f t="shared" si="5"/>
        <v>Community SIP</v>
      </c>
    </row>
    <row r="52" spans="1:9" x14ac:dyDescent="0.25">
      <c r="A52" s="100" t="s">
        <v>845</v>
      </c>
      <c r="B52" s="99" t="s">
        <v>504</v>
      </c>
      <c r="C52" s="7">
        <v>0.6</v>
      </c>
      <c r="D52" s="7">
        <v>2.23</v>
      </c>
      <c r="E52" s="100">
        <f t="shared" si="0"/>
        <v>4</v>
      </c>
      <c r="F52" s="100">
        <f t="shared" si="1"/>
        <v>3</v>
      </c>
      <c r="G52" s="99">
        <f t="shared" si="2"/>
        <v>12</v>
      </c>
      <c r="H52" s="175">
        <f t="shared" si="3"/>
        <v>1</v>
      </c>
      <c r="I52" s="172" t="str">
        <f t="shared" si="5"/>
        <v>Community SIP</v>
      </c>
    </row>
    <row r="53" spans="1:9" x14ac:dyDescent="0.25">
      <c r="A53" s="100" t="s">
        <v>857</v>
      </c>
      <c r="B53" s="99" t="s">
        <v>560</v>
      </c>
      <c r="C53" s="7">
        <v>0.96</v>
      </c>
      <c r="D53" s="7">
        <v>2.41</v>
      </c>
      <c r="E53" s="100">
        <f t="shared" si="0"/>
        <v>4</v>
      </c>
      <c r="F53" s="100">
        <f t="shared" si="1"/>
        <v>3</v>
      </c>
      <c r="G53" s="99">
        <f t="shared" si="2"/>
        <v>12</v>
      </c>
      <c r="H53" s="175">
        <f t="shared" si="3"/>
        <v>1</v>
      </c>
      <c r="I53" s="172" t="str">
        <f t="shared" si="5"/>
        <v>Community SIP</v>
      </c>
    </row>
    <row r="54" spans="1:9" x14ac:dyDescent="0.25">
      <c r="A54" s="100" t="s">
        <v>856</v>
      </c>
      <c r="B54" s="99" t="s">
        <v>292</v>
      </c>
      <c r="C54" s="7">
        <v>0.81</v>
      </c>
      <c r="D54" s="7">
        <v>2.37</v>
      </c>
      <c r="E54" s="100">
        <f t="shared" si="0"/>
        <v>4</v>
      </c>
      <c r="F54" s="100">
        <f t="shared" si="1"/>
        <v>3</v>
      </c>
      <c r="G54" s="99">
        <f t="shared" si="2"/>
        <v>12</v>
      </c>
      <c r="H54" s="175">
        <f t="shared" si="3"/>
        <v>1</v>
      </c>
      <c r="I54" s="172" t="str">
        <f t="shared" si="5"/>
        <v>Community SIP</v>
      </c>
    </row>
    <row r="55" spans="1:9" x14ac:dyDescent="0.25">
      <c r="A55" s="100" t="s">
        <v>857</v>
      </c>
      <c r="B55" s="99" t="s">
        <v>505</v>
      </c>
      <c r="C55" s="7">
        <v>0.65</v>
      </c>
      <c r="D55" s="7">
        <v>2</v>
      </c>
      <c r="E55" s="100">
        <f t="shared" si="0"/>
        <v>4</v>
      </c>
      <c r="F55" s="100">
        <f t="shared" si="1"/>
        <v>3</v>
      </c>
      <c r="G55" s="99">
        <f t="shared" si="2"/>
        <v>12</v>
      </c>
      <c r="H55" s="175">
        <f t="shared" si="3"/>
        <v>1</v>
      </c>
      <c r="I55" s="172" t="str">
        <f t="shared" si="5"/>
        <v>Community SIP</v>
      </c>
    </row>
    <row r="56" spans="1:9" x14ac:dyDescent="0.25">
      <c r="A56" s="100" t="s">
        <v>858</v>
      </c>
      <c r="B56" s="99" t="s">
        <v>293</v>
      </c>
      <c r="C56" s="7">
        <v>0.91</v>
      </c>
      <c r="D56" s="7">
        <v>2.77</v>
      </c>
      <c r="E56" s="100">
        <f t="shared" si="0"/>
        <v>4</v>
      </c>
      <c r="F56" s="100">
        <f t="shared" si="1"/>
        <v>3</v>
      </c>
      <c r="G56" s="99">
        <f t="shared" si="2"/>
        <v>12</v>
      </c>
      <c r="H56" s="175">
        <f t="shared" si="3"/>
        <v>1</v>
      </c>
      <c r="I56" s="172" t="str">
        <f t="shared" si="5"/>
        <v>Community SIP</v>
      </c>
    </row>
    <row r="57" spans="1:9" x14ac:dyDescent="0.25">
      <c r="A57" s="100" t="s">
        <v>858</v>
      </c>
      <c r="B57" s="99" t="s">
        <v>329</v>
      </c>
      <c r="C57" s="7">
        <v>1.54</v>
      </c>
      <c r="D57" s="7">
        <v>3.63</v>
      </c>
      <c r="E57" s="100">
        <f t="shared" si="0"/>
        <v>3</v>
      </c>
      <c r="F57" s="100">
        <f t="shared" si="1"/>
        <v>4</v>
      </c>
      <c r="G57" s="99">
        <f t="shared" si="2"/>
        <v>12</v>
      </c>
      <c r="H57" s="175">
        <f t="shared" si="3"/>
        <v>1</v>
      </c>
      <c r="I57" s="172" t="str">
        <f>IF(H57=0,"","Community SIP")</f>
        <v>Community SIP</v>
      </c>
    </row>
    <row r="58" spans="1:9" x14ac:dyDescent="0.25">
      <c r="A58" s="100" t="s">
        <v>857</v>
      </c>
      <c r="B58" s="99" t="s">
        <v>294</v>
      </c>
      <c r="C58" s="7">
        <v>1.28</v>
      </c>
      <c r="D58" s="7">
        <v>3.44</v>
      </c>
      <c r="E58" s="100">
        <f t="shared" si="0"/>
        <v>3</v>
      </c>
      <c r="F58" s="100">
        <f t="shared" si="1"/>
        <v>4</v>
      </c>
      <c r="G58" s="99">
        <f t="shared" si="2"/>
        <v>12</v>
      </c>
      <c r="H58" s="175">
        <f t="shared" si="3"/>
        <v>1</v>
      </c>
      <c r="I58" s="172" t="str">
        <f>IF(H58=0,"","Community SIP")</f>
        <v>Community SIP</v>
      </c>
    </row>
    <row r="59" spans="1:9" x14ac:dyDescent="0.25">
      <c r="A59" s="100" t="s">
        <v>846</v>
      </c>
      <c r="B59" s="99" t="s">
        <v>374</v>
      </c>
      <c r="C59" s="7">
        <v>0.4</v>
      </c>
      <c r="D59" s="7">
        <v>2.29</v>
      </c>
      <c r="E59" s="100">
        <f t="shared" si="0"/>
        <v>4</v>
      </c>
      <c r="F59" s="100">
        <f t="shared" si="1"/>
        <v>3</v>
      </c>
      <c r="G59" s="99">
        <f t="shared" si="2"/>
        <v>12</v>
      </c>
      <c r="H59" s="175">
        <f t="shared" si="3"/>
        <v>1</v>
      </c>
      <c r="I59" s="172" t="str">
        <f t="shared" ref="I59:I60" si="6">IF(H59=0,"","Community SIP")</f>
        <v>Community SIP</v>
      </c>
    </row>
    <row r="60" spans="1:9" x14ac:dyDescent="0.25">
      <c r="A60" s="100" t="s">
        <v>848</v>
      </c>
      <c r="B60" s="99" t="s">
        <v>250</v>
      </c>
      <c r="C60" s="7">
        <v>0.99</v>
      </c>
      <c r="D60" s="7">
        <v>2.7</v>
      </c>
      <c r="E60" s="100">
        <f t="shared" si="0"/>
        <v>4</v>
      </c>
      <c r="F60" s="100">
        <f t="shared" si="1"/>
        <v>3</v>
      </c>
      <c r="G60" s="99">
        <f t="shared" si="2"/>
        <v>12</v>
      </c>
      <c r="H60" s="175">
        <f t="shared" si="3"/>
        <v>1</v>
      </c>
      <c r="I60" s="172" t="str">
        <f t="shared" si="6"/>
        <v>Community SIP</v>
      </c>
    </row>
    <row r="61" spans="1:9" x14ac:dyDescent="0.25">
      <c r="A61" s="100" t="s">
        <v>849</v>
      </c>
      <c r="B61" s="99" t="s">
        <v>472</v>
      </c>
      <c r="C61" s="7">
        <v>1.1499999999999999</v>
      </c>
      <c r="D61" s="7">
        <v>5.1100000000000003</v>
      </c>
      <c r="E61" s="100">
        <f t="shared" si="0"/>
        <v>3</v>
      </c>
      <c r="F61" s="100">
        <f t="shared" si="1"/>
        <v>4</v>
      </c>
      <c r="G61" s="99">
        <f t="shared" si="2"/>
        <v>12</v>
      </c>
      <c r="H61" s="175">
        <f t="shared" si="3"/>
        <v>1</v>
      </c>
      <c r="I61" s="172" t="str">
        <f t="shared" ref="I61:I66" si="7">IF(H61=0,"","Community SIP")</f>
        <v>Community SIP</v>
      </c>
    </row>
    <row r="62" spans="1:9" x14ac:dyDescent="0.25">
      <c r="A62" s="100" t="s">
        <v>857</v>
      </c>
      <c r="B62" s="99" t="s">
        <v>435</v>
      </c>
      <c r="C62" s="7">
        <v>0.59</v>
      </c>
      <c r="D62" s="7">
        <v>2.04</v>
      </c>
      <c r="E62" s="100">
        <f t="shared" si="0"/>
        <v>4</v>
      </c>
      <c r="F62" s="100">
        <f t="shared" si="1"/>
        <v>3</v>
      </c>
      <c r="G62" s="99">
        <f t="shared" si="2"/>
        <v>12</v>
      </c>
      <c r="H62" s="175">
        <f t="shared" si="3"/>
        <v>1</v>
      </c>
      <c r="I62" s="172" t="str">
        <f t="shared" si="7"/>
        <v>Community SIP</v>
      </c>
    </row>
    <row r="63" spans="1:9" x14ac:dyDescent="0.25">
      <c r="A63" s="100" t="s">
        <v>858</v>
      </c>
      <c r="B63" s="99" t="s">
        <v>436</v>
      </c>
      <c r="C63" s="7">
        <v>1.1499999999999999</v>
      </c>
      <c r="D63" s="7">
        <v>3.1</v>
      </c>
      <c r="E63" s="100">
        <f t="shared" si="0"/>
        <v>3</v>
      </c>
      <c r="F63" s="100">
        <f t="shared" si="1"/>
        <v>4</v>
      </c>
      <c r="G63" s="99">
        <f t="shared" si="2"/>
        <v>12</v>
      </c>
      <c r="H63" s="175">
        <f t="shared" si="3"/>
        <v>1</v>
      </c>
      <c r="I63" s="172" t="str">
        <f t="shared" si="7"/>
        <v>Community SIP</v>
      </c>
    </row>
    <row r="64" spans="1:9" x14ac:dyDescent="0.25">
      <c r="A64" s="100" t="s">
        <v>854</v>
      </c>
      <c r="B64" s="99" t="s">
        <v>336</v>
      </c>
      <c r="C64" s="7">
        <v>0.76</v>
      </c>
      <c r="D64" s="7">
        <v>2.21</v>
      </c>
      <c r="E64" s="100">
        <f t="shared" si="0"/>
        <v>4</v>
      </c>
      <c r="F64" s="100">
        <f t="shared" si="1"/>
        <v>3</v>
      </c>
      <c r="G64" s="99">
        <f t="shared" si="2"/>
        <v>12</v>
      </c>
      <c r="H64" s="175">
        <f t="shared" si="3"/>
        <v>1</v>
      </c>
      <c r="I64" s="172" t="str">
        <f t="shared" si="7"/>
        <v>Community SIP</v>
      </c>
    </row>
    <row r="65" spans="1:9" x14ac:dyDescent="0.25">
      <c r="A65" s="100" t="s">
        <v>847</v>
      </c>
      <c r="B65" s="99" t="s">
        <v>537</v>
      </c>
      <c r="C65" s="7">
        <v>1.58</v>
      </c>
      <c r="D65" s="7">
        <v>4.03</v>
      </c>
      <c r="E65" s="100">
        <f t="shared" si="0"/>
        <v>3</v>
      </c>
      <c r="F65" s="100">
        <f t="shared" si="1"/>
        <v>4</v>
      </c>
      <c r="G65" s="99">
        <f t="shared" si="2"/>
        <v>12</v>
      </c>
      <c r="H65" s="175">
        <f t="shared" si="3"/>
        <v>1</v>
      </c>
      <c r="I65" s="172" t="str">
        <f t="shared" si="7"/>
        <v>Community SIP</v>
      </c>
    </row>
    <row r="66" spans="1:9" x14ac:dyDescent="0.25">
      <c r="A66" s="100" t="s">
        <v>856</v>
      </c>
      <c r="B66" s="99" t="s">
        <v>475</v>
      </c>
      <c r="C66" s="7">
        <v>1.38</v>
      </c>
      <c r="D66" s="7">
        <v>4.78</v>
      </c>
      <c r="E66" s="100">
        <f t="shared" ref="E66:E129" si="8">IF(C66&lt;=1,4,IF(C66&lt;2,3,IF(C66&lt;3,2,1)))</f>
        <v>3</v>
      </c>
      <c r="F66" s="100">
        <f t="shared" ref="F66:F129" si="9">IF(D66&lt;=1.25,1,IF(D66&lt;2,2,IF(D66&lt;3,3,4)))</f>
        <v>4</v>
      </c>
      <c r="G66" s="99">
        <f t="shared" ref="G66:G129" si="10">E66*F66</f>
        <v>12</v>
      </c>
      <c r="H66" s="175">
        <f t="shared" ref="H66:H129" si="11">IF(G66&gt;=9,1,0)</f>
        <v>1</v>
      </c>
      <c r="I66" s="172" t="str">
        <f t="shared" si="7"/>
        <v>Community SIP</v>
      </c>
    </row>
    <row r="67" spans="1:9" x14ac:dyDescent="0.25">
      <c r="A67" s="100" t="s">
        <v>850</v>
      </c>
      <c r="B67" s="99" t="s">
        <v>251</v>
      </c>
      <c r="C67" s="7">
        <v>0.41</v>
      </c>
      <c r="D67" s="7">
        <v>2.31</v>
      </c>
      <c r="E67" s="100">
        <f t="shared" si="8"/>
        <v>4</v>
      </c>
      <c r="F67" s="100">
        <f t="shared" si="9"/>
        <v>3</v>
      </c>
      <c r="G67" s="99">
        <f t="shared" si="10"/>
        <v>12</v>
      </c>
      <c r="H67" s="175">
        <f t="shared" si="11"/>
        <v>1</v>
      </c>
      <c r="I67" s="172" t="str">
        <f t="shared" ref="I67:I71" si="12">IF(H67=0,"","Community SIP")</f>
        <v>Community SIP</v>
      </c>
    </row>
    <row r="68" spans="1:9" x14ac:dyDescent="0.25">
      <c r="A68" s="100" t="s">
        <v>858</v>
      </c>
      <c r="B68" s="99" t="s">
        <v>403</v>
      </c>
      <c r="C68" s="7">
        <v>0.96</v>
      </c>
      <c r="D68" s="7">
        <v>2.5099999999999998</v>
      </c>
      <c r="E68" s="100">
        <f t="shared" si="8"/>
        <v>4</v>
      </c>
      <c r="F68" s="100">
        <f t="shared" si="9"/>
        <v>3</v>
      </c>
      <c r="G68" s="99">
        <f t="shared" si="10"/>
        <v>12</v>
      </c>
      <c r="H68" s="175">
        <f t="shared" si="11"/>
        <v>1</v>
      </c>
      <c r="I68" s="172" t="str">
        <f t="shared" si="12"/>
        <v>Community SIP</v>
      </c>
    </row>
    <row r="69" spans="1:9" x14ac:dyDescent="0.25">
      <c r="A69" s="100" t="s">
        <v>851</v>
      </c>
      <c r="B69" s="99" t="s">
        <v>507</v>
      </c>
      <c r="C69" s="7">
        <v>0.8</v>
      </c>
      <c r="D69" s="7">
        <v>2.19</v>
      </c>
      <c r="E69" s="100">
        <f t="shared" si="8"/>
        <v>4</v>
      </c>
      <c r="F69" s="100">
        <f t="shared" si="9"/>
        <v>3</v>
      </c>
      <c r="G69" s="99">
        <f t="shared" si="10"/>
        <v>12</v>
      </c>
      <c r="H69" s="175">
        <f t="shared" si="11"/>
        <v>1</v>
      </c>
      <c r="I69" s="172" t="str">
        <f t="shared" si="12"/>
        <v>Community SIP</v>
      </c>
    </row>
    <row r="70" spans="1:9" x14ac:dyDescent="0.25">
      <c r="A70" s="100" t="s">
        <v>857</v>
      </c>
      <c r="B70" s="99" t="s">
        <v>545</v>
      </c>
      <c r="C70" s="7">
        <v>0.84</v>
      </c>
      <c r="D70" s="7">
        <v>2</v>
      </c>
      <c r="E70" s="100">
        <f t="shared" si="8"/>
        <v>4</v>
      </c>
      <c r="F70" s="100">
        <f t="shared" si="9"/>
        <v>3</v>
      </c>
      <c r="G70" s="99">
        <f t="shared" si="10"/>
        <v>12</v>
      </c>
      <c r="H70" s="175">
        <f t="shared" si="11"/>
        <v>1</v>
      </c>
      <c r="I70" s="172" t="str">
        <f t="shared" si="12"/>
        <v>Community SIP</v>
      </c>
    </row>
    <row r="71" spans="1:9" x14ac:dyDescent="0.25">
      <c r="A71" s="100" t="s">
        <v>845</v>
      </c>
      <c r="B71" s="99" t="s">
        <v>404</v>
      </c>
      <c r="C71" s="7">
        <v>0.8</v>
      </c>
      <c r="D71" s="7">
        <v>2.91</v>
      </c>
      <c r="E71" s="100">
        <f t="shared" si="8"/>
        <v>4</v>
      </c>
      <c r="F71" s="100">
        <f t="shared" si="9"/>
        <v>3</v>
      </c>
      <c r="G71" s="99">
        <f t="shared" si="10"/>
        <v>12</v>
      </c>
      <c r="H71" s="175">
        <f t="shared" si="11"/>
        <v>1</v>
      </c>
      <c r="I71" s="172" t="str">
        <f t="shared" si="12"/>
        <v>Community SIP</v>
      </c>
    </row>
    <row r="72" spans="1:9" x14ac:dyDescent="0.25">
      <c r="A72" s="100" t="s">
        <v>675</v>
      </c>
      <c r="B72" s="99" t="s">
        <v>675</v>
      </c>
      <c r="C72" s="7">
        <v>1.22</v>
      </c>
      <c r="D72" s="7">
        <v>3.02</v>
      </c>
      <c r="E72" s="100">
        <f t="shared" si="8"/>
        <v>3</v>
      </c>
      <c r="F72" s="100">
        <f t="shared" si="9"/>
        <v>4</v>
      </c>
      <c r="G72" s="99">
        <f t="shared" si="10"/>
        <v>12</v>
      </c>
      <c r="H72" s="175">
        <f t="shared" si="11"/>
        <v>1</v>
      </c>
      <c r="I72" s="172" t="str">
        <f>IF(H72=0,"","Community SIP")</f>
        <v>Community SIP</v>
      </c>
    </row>
    <row r="73" spans="1:9" x14ac:dyDescent="0.25">
      <c r="A73" s="100" t="s">
        <v>856</v>
      </c>
      <c r="B73" s="99" t="s">
        <v>634</v>
      </c>
      <c r="C73" s="7">
        <v>1.64</v>
      </c>
      <c r="D73" s="7">
        <v>3.43</v>
      </c>
      <c r="E73" s="100">
        <f t="shared" si="8"/>
        <v>3</v>
      </c>
      <c r="F73" s="100">
        <f t="shared" si="9"/>
        <v>4</v>
      </c>
      <c r="G73" s="99">
        <f t="shared" si="10"/>
        <v>12</v>
      </c>
      <c r="H73" s="175">
        <f t="shared" si="11"/>
        <v>1</v>
      </c>
      <c r="I73" s="172" t="str">
        <f>IF(H73=0,"","Community SIP")</f>
        <v>Community SIP</v>
      </c>
    </row>
    <row r="74" spans="1:9" x14ac:dyDescent="0.25">
      <c r="A74" s="100" t="s">
        <v>848</v>
      </c>
      <c r="B74" s="99" t="s">
        <v>440</v>
      </c>
      <c r="C74" s="7">
        <v>0.87</v>
      </c>
      <c r="D74" s="7">
        <v>2.95</v>
      </c>
      <c r="E74" s="100">
        <f t="shared" si="8"/>
        <v>4</v>
      </c>
      <c r="F74" s="100">
        <f t="shared" si="9"/>
        <v>3</v>
      </c>
      <c r="G74" s="99">
        <f t="shared" si="10"/>
        <v>12</v>
      </c>
      <c r="H74" s="175">
        <f t="shared" si="11"/>
        <v>1</v>
      </c>
      <c r="I74" s="172" t="str">
        <f t="shared" ref="I74:I76" si="13">IF(H74=0,"","Community SIP")</f>
        <v>Community SIP</v>
      </c>
    </row>
    <row r="75" spans="1:9" x14ac:dyDescent="0.25">
      <c r="A75" s="100" t="s">
        <v>850</v>
      </c>
      <c r="B75" s="99" t="s">
        <v>375</v>
      </c>
      <c r="C75" s="7">
        <v>0.41</v>
      </c>
      <c r="D75" s="7">
        <v>2.14</v>
      </c>
      <c r="E75" s="100">
        <f t="shared" si="8"/>
        <v>4</v>
      </c>
      <c r="F75" s="100">
        <f t="shared" si="9"/>
        <v>3</v>
      </c>
      <c r="G75" s="99">
        <f t="shared" si="10"/>
        <v>12</v>
      </c>
      <c r="H75" s="175">
        <f t="shared" si="11"/>
        <v>1</v>
      </c>
      <c r="I75" s="172" t="str">
        <f t="shared" si="13"/>
        <v>Community SIP</v>
      </c>
    </row>
    <row r="76" spans="1:9" x14ac:dyDescent="0.25">
      <c r="A76" s="100" t="s">
        <v>849</v>
      </c>
      <c r="B76" s="99" t="s">
        <v>261</v>
      </c>
      <c r="C76" s="7">
        <v>0.82</v>
      </c>
      <c r="D76" s="7">
        <v>2.3199999999999998</v>
      </c>
      <c r="E76" s="100">
        <f t="shared" si="8"/>
        <v>4</v>
      </c>
      <c r="F76" s="100">
        <f t="shared" si="9"/>
        <v>3</v>
      </c>
      <c r="G76" s="99">
        <f t="shared" si="10"/>
        <v>12</v>
      </c>
      <c r="H76" s="175">
        <f t="shared" si="11"/>
        <v>1</v>
      </c>
      <c r="I76" s="172" t="str">
        <f t="shared" si="13"/>
        <v>Community SIP</v>
      </c>
    </row>
    <row r="77" spans="1:9" x14ac:dyDescent="0.25">
      <c r="A77" s="100" t="s">
        <v>847</v>
      </c>
      <c r="B77" s="99" t="s">
        <v>650</v>
      </c>
      <c r="C77" s="7">
        <v>1.41</v>
      </c>
      <c r="D77" s="7">
        <v>3.43</v>
      </c>
      <c r="E77" s="100">
        <f t="shared" si="8"/>
        <v>3</v>
      </c>
      <c r="F77" s="100">
        <f t="shared" si="9"/>
        <v>4</v>
      </c>
      <c r="G77" s="99">
        <f t="shared" si="10"/>
        <v>12</v>
      </c>
      <c r="H77" s="175">
        <f t="shared" si="11"/>
        <v>1</v>
      </c>
      <c r="I77" s="172" t="str">
        <f>IF(H77=0,"","Community SIP")</f>
        <v>Community SIP</v>
      </c>
    </row>
    <row r="78" spans="1:9" x14ac:dyDescent="0.25">
      <c r="A78" s="100" t="s">
        <v>854</v>
      </c>
      <c r="B78" s="99" t="s">
        <v>338</v>
      </c>
      <c r="C78" s="7">
        <v>0.88</v>
      </c>
      <c r="D78" s="7">
        <v>2.74</v>
      </c>
      <c r="E78" s="100">
        <f t="shared" si="8"/>
        <v>4</v>
      </c>
      <c r="F78" s="100">
        <f t="shared" si="9"/>
        <v>3</v>
      </c>
      <c r="G78" s="99">
        <f t="shared" si="10"/>
        <v>12</v>
      </c>
      <c r="H78" s="175">
        <f t="shared" si="11"/>
        <v>1</v>
      </c>
      <c r="I78" s="172" t="str">
        <f t="shared" ref="I78:I80" si="14">IF(H78=0,"","Community SIP")</f>
        <v>Community SIP</v>
      </c>
    </row>
    <row r="79" spans="1:9" x14ac:dyDescent="0.25">
      <c r="A79" s="100" t="s">
        <v>845</v>
      </c>
      <c r="B79" s="99" t="s">
        <v>641</v>
      </c>
      <c r="C79" s="7">
        <v>0.92</v>
      </c>
      <c r="D79" s="7">
        <v>2.6</v>
      </c>
      <c r="E79" s="100">
        <f t="shared" si="8"/>
        <v>4</v>
      </c>
      <c r="F79" s="100">
        <f t="shared" si="9"/>
        <v>3</v>
      </c>
      <c r="G79" s="99">
        <f t="shared" si="10"/>
        <v>12</v>
      </c>
      <c r="H79" s="175">
        <f t="shared" si="11"/>
        <v>1</v>
      </c>
      <c r="I79" s="172" t="str">
        <f t="shared" si="14"/>
        <v>Community SIP</v>
      </c>
    </row>
    <row r="80" spans="1:9" x14ac:dyDescent="0.25">
      <c r="A80" s="100" t="s">
        <v>858</v>
      </c>
      <c r="B80" s="99" t="s">
        <v>565</v>
      </c>
      <c r="C80" s="7">
        <v>0.98</v>
      </c>
      <c r="D80" s="7">
        <v>2.44</v>
      </c>
      <c r="E80" s="100">
        <f t="shared" si="8"/>
        <v>4</v>
      </c>
      <c r="F80" s="100">
        <f t="shared" si="9"/>
        <v>3</v>
      </c>
      <c r="G80" s="99">
        <f t="shared" si="10"/>
        <v>12</v>
      </c>
      <c r="H80" s="175">
        <f t="shared" si="11"/>
        <v>1</v>
      </c>
      <c r="I80" s="172" t="str">
        <f t="shared" si="14"/>
        <v>Community SIP</v>
      </c>
    </row>
    <row r="81" spans="1:9" x14ac:dyDescent="0.25">
      <c r="A81" s="100" t="s">
        <v>847</v>
      </c>
      <c r="B81" s="99" t="s">
        <v>676</v>
      </c>
      <c r="C81" s="7">
        <v>1.1599999999999999</v>
      </c>
      <c r="D81" s="7">
        <v>3.54</v>
      </c>
      <c r="E81" s="100">
        <f t="shared" si="8"/>
        <v>3</v>
      </c>
      <c r="F81" s="100">
        <f t="shared" si="9"/>
        <v>4</v>
      </c>
      <c r="G81" s="99">
        <f t="shared" si="10"/>
        <v>12</v>
      </c>
      <c r="H81" s="175">
        <f t="shared" si="11"/>
        <v>1</v>
      </c>
      <c r="I81" s="172" t="str">
        <f>IF(H81=0,"","Community SIP")</f>
        <v>Community SIP</v>
      </c>
    </row>
    <row r="82" spans="1:9" x14ac:dyDescent="0.25">
      <c r="A82" s="100" t="s">
        <v>849</v>
      </c>
      <c r="B82" s="99" t="s">
        <v>442</v>
      </c>
      <c r="C82" s="7">
        <v>0.99</v>
      </c>
      <c r="D82" s="7">
        <v>2.39</v>
      </c>
      <c r="E82" s="100">
        <f t="shared" si="8"/>
        <v>4</v>
      </c>
      <c r="F82" s="100">
        <f t="shared" si="9"/>
        <v>3</v>
      </c>
      <c r="G82" s="99">
        <f t="shared" si="10"/>
        <v>12</v>
      </c>
      <c r="H82" s="175">
        <f t="shared" si="11"/>
        <v>1</v>
      </c>
      <c r="I82" s="172" t="str">
        <f t="shared" ref="I82:I91" si="15">IF(H82=0,"","Community SIP")</f>
        <v>Community SIP</v>
      </c>
    </row>
    <row r="83" spans="1:9" x14ac:dyDescent="0.25">
      <c r="A83" s="100" t="s">
        <v>854</v>
      </c>
      <c r="B83" s="99" t="s">
        <v>340</v>
      </c>
      <c r="C83" s="7">
        <v>0.78</v>
      </c>
      <c r="D83" s="7">
        <v>2.29</v>
      </c>
      <c r="E83" s="100">
        <f t="shared" si="8"/>
        <v>4</v>
      </c>
      <c r="F83" s="100">
        <f t="shared" si="9"/>
        <v>3</v>
      </c>
      <c r="G83" s="99">
        <f t="shared" si="10"/>
        <v>12</v>
      </c>
      <c r="H83" s="175">
        <f t="shared" si="11"/>
        <v>1</v>
      </c>
      <c r="I83" s="172" t="str">
        <f t="shared" si="15"/>
        <v>Community SIP</v>
      </c>
    </row>
    <row r="84" spans="1:9" x14ac:dyDescent="0.25">
      <c r="A84" s="100" t="s">
        <v>849</v>
      </c>
      <c r="B84" s="99" t="s">
        <v>341</v>
      </c>
      <c r="C84" s="7">
        <v>0.96</v>
      </c>
      <c r="D84" s="7">
        <v>2.16</v>
      </c>
      <c r="E84" s="100">
        <f t="shared" si="8"/>
        <v>4</v>
      </c>
      <c r="F84" s="100">
        <f t="shared" si="9"/>
        <v>3</v>
      </c>
      <c r="G84" s="99">
        <f t="shared" si="10"/>
        <v>12</v>
      </c>
      <c r="H84" s="175">
        <f t="shared" si="11"/>
        <v>1</v>
      </c>
      <c r="I84" s="172" t="str">
        <f t="shared" si="15"/>
        <v>Community SIP</v>
      </c>
    </row>
    <row r="85" spans="1:9" x14ac:dyDescent="0.25">
      <c r="A85" s="100" t="s">
        <v>859</v>
      </c>
      <c r="B85" s="99" t="s">
        <v>615</v>
      </c>
      <c r="C85" s="7">
        <v>0.96</v>
      </c>
      <c r="D85" s="7">
        <v>2.35</v>
      </c>
      <c r="E85" s="100">
        <f t="shared" si="8"/>
        <v>4</v>
      </c>
      <c r="F85" s="100">
        <f t="shared" si="9"/>
        <v>3</v>
      </c>
      <c r="G85" s="99">
        <f t="shared" si="10"/>
        <v>12</v>
      </c>
      <c r="H85" s="175">
        <f t="shared" si="11"/>
        <v>1</v>
      </c>
      <c r="I85" s="172" t="str">
        <f t="shared" si="15"/>
        <v>Community SIP</v>
      </c>
    </row>
    <row r="86" spans="1:9" x14ac:dyDescent="0.25">
      <c r="A86" s="100" t="s">
        <v>860</v>
      </c>
      <c r="B86" s="99" t="s">
        <v>307</v>
      </c>
      <c r="C86" s="7">
        <v>0.8</v>
      </c>
      <c r="D86" s="7">
        <v>2.77</v>
      </c>
      <c r="E86" s="100">
        <f t="shared" si="8"/>
        <v>4</v>
      </c>
      <c r="F86" s="100">
        <f t="shared" si="9"/>
        <v>3</v>
      </c>
      <c r="G86" s="99">
        <f t="shared" si="10"/>
        <v>12</v>
      </c>
      <c r="H86" s="175">
        <f t="shared" si="11"/>
        <v>1</v>
      </c>
      <c r="I86" s="172" t="str">
        <f t="shared" si="15"/>
        <v>Community SIP</v>
      </c>
    </row>
    <row r="87" spans="1:9" x14ac:dyDescent="0.25">
      <c r="A87" s="100" t="s">
        <v>857</v>
      </c>
      <c r="B87" s="99" t="s">
        <v>478</v>
      </c>
      <c r="C87" s="7">
        <v>0.8</v>
      </c>
      <c r="D87" s="7">
        <v>2.48</v>
      </c>
      <c r="E87" s="100">
        <f t="shared" si="8"/>
        <v>4</v>
      </c>
      <c r="F87" s="100">
        <f t="shared" si="9"/>
        <v>3</v>
      </c>
      <c r="G87" s="99">
        <f t="shared" si="10"/>
        <v>12</v>
      </c>
      <c r="H87" s="175">
        <f t="shared" si="11"/>
        <v>1</v>
      </c>
      <c r="I87" s="172" t="str">
        <f t="shared" si="15"/>
        <v>Community SIP</v>
      </c>
    </row>
    <row r="88" spans="1:9" x14ac:dyDescent="0.25">
      <c r="A88" s="100" t="s">
        <v>845</v>
      </c>
      <c r="B88" s="99" t="s">
        <v>566</v>
      </c>
      <c r="C88" s="7">
        <v>0.81</v>
      </c>
      <c r="D88" s="7">
        <v>2.16</v>
      </c>
      <c r="E88" s="100">
        <f t="shared" si="8"/>
        <v>4</v>
      </c>
      <c r="F88" s="100">
        <f t="shared" si="9"/>
        <v>3</v>
      </c>
      <c r="G88" s="99">
        <f t="shared" si="10"/>
        <v>12</v>
      </c>
      <c r="H88" s="175">
        <f t="shared" si="11"/>
        <v>1</v>
      </c>
      <c r="I88" s="172" t="str">
        <f t="shared" si="15"/>
        <v>Community SIP</v>
      </c>
    </row>
    <row r="89" spans="1:9" x14ac:dyDescent="0.25">
      <c r="A89" s="100" t="s">
        <v>850</v>
      </c>
      <c r="B89" s="99" t="s">
        <v>254</v>
      </c>
      <c r="C89" s="7">
        <v>0.5</v>
      </c>
      <c r="D89" s="7">
        <v>2.57</v>
      </c>
      <c r="E89" s="100">
        <f t="shared" si="8"/>
        <v>4</v>
      </c>
      <c r="F89" s="100">
        <f t="shared" si="9"/>
        <v>3</v>
      </c>
      <c r="G89" s="99">
        <f t="shared" si="10"/>
        <v>12</v>
      </c>
      <c r="H89" s="175">
        <f t="shared" si="11"/>
        <v>1</v>
      </c>
      <c r="I89" s="172" t="str">
        <f t="shared" si="15"/>
        <v>Community SIP</v>
      </c>
    </row>
    <row r="90" spans="1:9" x14ac:dyDescent="0.25">
      <c r="A90" s="100" t="s">
        <v>857</v>
      </c>
      <c r="B90" s="99" t="s">
        <v>643</v>
      </c>
      <c r="C90" s="7">
        <v>0.8</v>
      </c>
      <c r="D90" s="7">
        <v>2.2400000000000002</v>
      </c>
      <c r="E90" s="100">
        <f t="shared" si="8"/>
        <v>4</v>
      </c>
      <c r="F90" s="100">
        <f t="shared" si="9"/>
        <v>3</v>
      </c>
      <c r="G90" s="99">
        <f t="shared" si="10"/>
        <v>12</v>
      </c>
      <c r="H90" s="175">
        <f t="shared" si="11"/>
        <v>1</v>
      </c>
      <c r="I90" s="172" t="str">
        <f t="shared" si="15"/>
        <v>Community SIP</v>
      </c>
    </row>
    <row r="91" spans="1:9" x14ac:dyDescent="0.25">
      <c r="A91" s="100" t="s">
        <v>853</v>
      </c>
      <c r="B91" s="99" t="s">
        <v>494</v>
      </c>
      <c r="C91" s="7">
        <v>0.57999999999999996</v>
      </c>
      <c r="D91" s="7">
        <v>2</v>
      </c>
      <c r="E91" s="100">
        <f t="shared" si="8"/>
        <v>4</v>
      </c>
      <c r="F91" s="100">
        <f t="shared" si="9"/>
        <v>3</v>
      </c>
      <c r="G91" s="99">
        <f t="shared" si="10"/>
        <v>12</v>
      </c>
      <c r="H91" s="175">
        <f t="shared" si="11"/>
        <v>1</v>
      </c>
      <c r="I91" s="172" t="str">
        <f t="shared" si="15"/>
        <v>Community SIP</v>
      </c>
    </row>
    <row r="92" spans="1:9" x14ac:dyDescent="0.25">
      <c r="A92" s="100" t="s">
        <v>856</v>
      </c>
      <c r="B92" s="99" t="s">
        <v>480</v>
      </c>
      <c r="C92" s="7">
        <v>1.38</v>
      </c>
      <c r="D92" s="7">
        <v>3.46</v>
      </c>
      <c r="E92" s="100">
        <f t="shared" si="8"/>
        <v>3</v>
      </c>
      <c r="F92" s="100">
        <f t="shared" si="9"/>
        <v>4</v>
      </c>
      <c r="G92" s="99">
        <f t="shared" si="10"/>
        <v>12</v>
      </c>
      <c r="H92" s="175">
        <f t="shared" si="11"/>
        <v>1</v>
      </c>
      <c r="I92" s="172" t="str">
        <f>IF(H92=0,"","Community SIP")</f>
        <v>Community SIP</v>
      </c>
    </row>
    <row r="93" spans="1:9" x14ac:dyDescent="0.25">
      <c r="A93" s="100" t="s">
        <v>849</v>
      </c>
      <c r="B93" s="99" t="s">
        <v>241</v>
      </c>
      <c r="C93" s="7">
        <v>1</v>
      </c>
      <c r="D93" s="7">
        <v>2.02</v>
      </c>
      <c r="E93" s="100">
        <f t="shared" si="8"/>
        <v>4</v>
      </c>
      <c r="F93" s="100">
        <f t="shared" si="9"/>
        <v>3</v>
      </c>
      <c r="G93" s="99">
        <f t="shared" si="10"/>
        <v>12</v>
      </c>
      <c r="H93" s="175">
        <f t="shared" si="11"/>
        <v>1</v>
      </c>
      <c r="I93" s="172" t="str">
        <f>IF(H93=0,"","Community SIP")</f>
        <v>Community SIP</v>
      </c>
    </row>
    <row r="94" spans="1:9" x14ac:dyDescent="0.25">
      <c r="A94" s="100" t="s">
        <v>851</v>
      </c>
      <c r="B94" s="99" t="s">
        <v>548</v>
      </c>
      <c r="C94" s="7">
        <v>1.05</v>
      </c>
      <c r="D94" s="7">
        <v>6.41</v>
      </c>
      <c r="E94" s="100">
        <f t="shared" si="8"/>
        <v>3</v>
      </c>
      <c r="F94" s="100">
        <f t="shared" si="9"/>
        <v>4</v>
      </c>
      <c r="G94" s="99">
        <f t="shared" si="10"/>
        <v>12</v>
      </c>
      <c r="H94" s="175">
        <f t="shared" si="11"/>
        <v>1</v>
      </c>
      <c r="I94" s="172" t="str">
        <f>IF(H94=0,"","Community SIP")</f>
        <v>Community SIP</v>
      </c>
    </row>
    <row r="95" spans="1:9" x14ac:dyDescent="0.25">
      <c r="A95" s="100" t="s">
        <v>854</v>
      </c>
      <c r="B95" s="99" t="s">
        <v>446</v>
      </c>
      <c r="C95" s="7">
        <v>0.65</v>
      </c>
      <c r="D95" s="7">
        <v>2.2400000000000002</v>
      </c>
      <c r="E95" s="100">
        <f t="shared" si="8"/>
        <v>4</v>
      </c>
      <c r="F95" s="100">
        <f t="shared" si="9"/>
        <v>3</v>
      </c>
      <c r="G95" s="99">
        <f t="shared" si="10"/>
        <v>12</v>
      </c>
      <c r="H95" s="175">
        <f t="shared" si="11"/>
        <v>1</v>
      </c>
      <c r="I95" s="172" t="str">
        <f>IF(H95=0,"","Community SIP")</f>
        <v>Community SIP</v>
      </c>
    </row>
    <row r="96" spans="1:9" x14ac:dyDescent="0.25">
      <c r="A96" s="100" t="s">
        <v>847</v>
      </c>
      <c r="B96" s="99" t="s">
        <v>569</v>
      </c>
      <c r="C96" s="7">
        <v>1.89</v>
      </c>
      <c r="D96" s="7">
        <v>3.57</v>
      </c>
      <c r="E96" s="100">
        <f t="shared" si="8"/>
        <v>3</v>
      </c>
      <c r="F96" s="100">
        <f t="shared" si="9"/>
        <v>4</v>
      </c>
      <c r="G96" s="99">
        <f t="shared" si="10"/>
        <v>12</v>
      </c>
      <c r="H96" s="175">
        <f t="shared" si="11"/>
        <v>1</v>
      </c>
      <c r="I96" s="172" t="str">
        <f>IF(H96=0,"","Community SIP")</f>
        <v>Community SIP</v>
      </c>
    </row>
    <row r="97" spans="1:9" x14ac:dyDescent="0.25">
      <c r="A97" s="100" t="s">
        <v>850</v>
      </c>
      <c r="B97" s="99" t="s">
        <v>279</v>
      </c>
      <c r="C97" s="7">
        <v>0.56999999999999995</v>
      </c>
      <c r="D97" s="7">
        <v>2.54</v>
      </c>
      <c r="E97" s="100">
        <f t="shared" si="8"/>
        <v>4</v>
      </c>
      <c r="F97" s="100">
        <f t="shared" si="9"/>
        <v>3</v>
      </c>
      <c r="G97" s="99">
        <f t="shared" si="10"/>
        <v>12</v>
      </c>
      <c r="H97" s="175">
        <f t="shared" si="11"/>
        <v>1</v>
      </c>
      <c r="I97" s="172" t="str">
        <f t="shared" ref="I97:I99" si="16">IF(H97=0,"","Community SIP")</f>
        <v>Community SIP</v>
      </c>
    </row>
    <row r="98" spans="1:9" x14ac:dyDescent="0.25">
      <c r="A98" s="100" t="s">
        <v>858</v>
      </c>
      <c r="B98" s="99" t="s">
        <v>406</v>
      </c>
      <c r="C98" s="7">
        <v>0.82</v>
      </c>
      <c r="D98" s="7">
        <v>2.4900000000000002</v>
      </c>
      <c r="E98" s="100">
        <f t="shared" si="8"/>
        <v>4</v>
      </c>
      <c r="F98" s="100">
        <f t="shared" si="9"/>
        <v>3</v>
      </c>
      <c r="G98" s="99">
        <f t="shared" si="10"/>
        <v>12</v>
      </c>
      <c r="H98" s="175">
        <f t="shared" si="11"/>
        <v>1</v>
      </c>
      <c r="I98" s="172" t="str">
        <f t="shared" si="16"/>
        <v>Community SIP</v>
      </c>
    </row>
    <row r="99" spans="1:9" x14ac:dyDescent="0.25">
      <c r="A99" s="100" t="s">
        <v>850</v>
      </c>
      <c r="B99" s="99" t="s">
        <v>499</v>
      </c>
      <c r="C99" s="7">
        <v>0.28999999999999998</v>
      </c>
      <c r="D99" s="7">
        <v>2.08</v>
      </c>
      <c r="E99" s="100">
        <f t="shared" si="8"/>
        <v>4</v>
      </c>
      <c r="F99" s="100">
        <f t="shared" si="9"/>
        <v>3</v>
      </c>
      <c r="G99" s="99">
        <f t="shared" si="10"/>
        <v>12</v>
      </c>
      <c r="H99" s="175">
        <f t="shared" si="11"/>
        <v>1</v>
      </c>
      <c r="I99" s="172" t="str">
        <f t="shared" si="16"/>
        <v>Community SIP</v>
      </c>
    </row>
    <row r="100" spans="1:9" x14ac:dyDescent="0.25">
      <c r="A100" s="100" t="s">
        <v>856</v>
      </c>
      <c r="B100" s="99" t="s">
        <v>256</v>
      </c>
      <c r="C100" s="7">
        <v>1.27</v>
      </c>
      <c r="D100" s="7">
        <v>3.16</v>
      </c>
      <c r="E100" s="100">
        <f t="shared" si="8"/>
        <v>3</v>
      </c>
      <c r="F100" s="100">
        <f t="shared" si="9"/>
        <v>4</v>
      </c>
      <c r="G100" s="99">
        <f t="shared" si="10"/>
        <v>12</v>
      </c>
      <c r="H100" s="175">
        <f t="shared" si="11"/>
        <v>1</v>
      </c>
      <c r="I100" s="172" t="str">
        <f>IF(H100=0,"","Community SIP")</f>
        <v>Community SIP</v>
      </c>
    </row>
    <row r="101" spans="1:9" x14ac:dyDescent="0.25">
      <c r="A101" s="100" t="s">
        <v>849</v>
      </c>
      <c r="B101" s="99" t="s">
        <v>313</v>
      </c>
      <c r="C101" s="7">
        <v>1.08</v>
      </c>
      <c r="D101" s="7">
        <v>3.12</v>
      </c>
      <c r="E101" s="100">
        <f t="shared" si="8"/>
        <v>3</v>
      </c>
      <c r="F101" s="100">
        <f t="shared" si="9"/>
        <v>4</v>
      </c>
      <c r="G101" s="99">
        <f t="shared" si="10"/>
        <v>12</v>
      </c>
      <c r="H101" s="175">
        <f t="shared" si="11"/>
        <v>1</v>
      </c>
      <c r="I101" s="172" t="str">
        <f>IF(H101=0,"","Community SIP")</f>
        <v>Community SIP</v>
      </c>
    </row>
    <row r="102" spans="1:9" x14ac:dyDescent="0.25">
      <c r="A102" s="100" t="s">
        <v>849</v>
      </c>
      <c r="B102" s="99" t="s">
        <v>381</v>
      </c>
      <c r="C102" s="7">
        <v>0.99</v>
      </c>
      <c r="D102" s="7">
        <v>2.2999999999999998</v>
      </c>
      <c r="E102" s="100">
        <f t="shared" si="8"/>
        <v>4</v>
      </c>
      <c r="F102" s="100">
        <f t="shared" si="9"/>
        <v>3</v>
      </c>
      <c r="G102" s="99">
        <f t="shared" si="10"/>
        <v>12</v>
      </c>
      <c r="H102" s="175">
        <f t="shared" si="11"/>
        <v>1</v>
      </c>
      <c r="I102" s="172" t="str">
        <f t="shared" ref="I102:I104" si="17">IF(H102=0,"","Community SIP")</f>
        <v>Community SIP</v>
      </c>
    </row>
    <row r="103" spans="1:9" x14ac:dyDescent="0.25">
      <c r="A103" s="100" t="s">
        <v>859</v>
      </c>
      <c r="B103" s="99" t="s">
        <v>570</v>
      </c>
      <c r="C103" s="7">
        <v>0.72</v>
      </c>
      <c r="D103" s="7">
        <v>2.7</v>
      </c>
      <c r="E103" s="100">
        <f t="shared" si="8"/>
        <v>4</v>
      </c>
      <c r="F103" s="100">
        <f t="shared" si="9"/>
        <v>3</v>
      </c>
      <c r="G103" s="99">
        <f t="shared" si="10"/>
        <v>12</v>
      </c>
      <c r="H103" s="175">
        <f t="shared" si="11"/>
        <v>1</v>
      </c>
      <c r="I103" s="172" t="str">
        <f t="shared" si="17"/>
        <v>Community SIP</v>
      </c>
    </row>
    <row r="104" spans="1:9" x14ac:dyDescent="0.25">
      <c r="A104" s="100" t="s">
        <v>854</v>
      </c>
      <c r="B104" s="99" t="s">
        <v>516</v>
      </c>
      <c r="C104" s="7">
        <v>0.86</v>
      </c>
      <c r="D104" s="7">
        <v>2.62</v>
      </c>
      <c r="E104" s="100">
        <f t="shared" si="8"/>
        <v>4</v>
      </c>
      <c r="F104" s="100">
        <f t="shared" si="9"/>
        <v>3</v>
      </c>
      <c r="G104" s="99">
        <f t="shared" si="10"/>
        <v>12</v>
      </c>
      <c r="H104" s="175">
        <f t="shared" si="11"/>
        <v>1</v>
      </c>
      <c r="I104" s="172" t="str">
        <f t="shared" si="17"/>
        <v>Community SIP</v>
      </c>
    </row>
    <row r="105" spans="1:9" x14ac:dyDescent="0.25">
      <c r="A105" s="100" t="s">
        <v>847</v>
      </c>
      <c r="B105" s="99" t="s">
        <v>672</v>
      </c>
      <c r="C105" s="7">
        <v>1.46</v>
      </c>
      <c r="D105" s="7">
        <v>3.79</v>
      </c>
      <c r="E105" s="100">
        <f t="shared" si="8"/>
        <v>3</v>
      </c>
      <c r="F105" s="100">
        <f t="shared" si="9"/>
        <v>4</v>
      </c>
      <c r="G105" s="99">
        <f t="shared" si="10"/>
        <v>12</v>
      </c>
      <c r="H105" s="175">
        <f t="shared" si="11"/>
        <v>1</v>
      </c>
      <c r="I105" s="172" t="str">
        <f>IF(H105=0,"","Community SIP")</f>
        <v>Community SIP</v>
      </c>
    </row>
    <row r="106" spans="1:9" x14ac:dyDescent="0.25">
      <c r="A106" s="100" t="s">
        <v>849</v>
      </c>
      <c r="B106" s="99" t="s">
        <v>262</v>
      </c>
      <c r="C106" s="7">
        <v>1.54</v>
      </c>
      <c r="D106" s="7">
        <v>4.09</v>
      </c>
      <c r="E106" s="100">
        <f t="shared" si="8"/>
        <v>3</v>
      </c>
      <c r="F106" s="100">
        <f t="shared" si="9"/>
        <v>4</v>
      </c>
      <c r="G106" s="99">
        <f t="shared" si="10"/>
        <v>12</v>
      </c>
      <c r="H106" s="175">
        <f t="shared" si="11"/>
        <v>1</v>
      </c>
      <c r="I106" s="172" t="str">
        <f>IF(H106=0,"","Community SIP")</f>
        <v>Community SIP</v>
      </c>
    </row>
    <row r="107" spans="1:9" x14ac:dyDescent="0.25">
      <c r="A107" s="100" t="s">
        <v>857</v>
      </c>
      <c r="B107" s="99" t="s">
        <v>667</v>
      </c>
      <c r="C107" s="7">
        <v>0.64</v>
      </c>
      <c r="D107" s="7">
        <v>2.1</v>
      </c>
      <c r="E107" s="100">
        <f t="shared" si="8"/>
        <v>4</v>
      </c>
      <c r="F107" s="100">
        <f t="shared" si="9"/>
        <v>3</v>
      </c>
      <c r="G107" s="99">
        <f t="shared" si="10"/>
        <v>12</v>
      </c>
      <c r="H107" s="175">
        <f t="shared" si="11"/>
        <v>1</v>
      </c>
      <c r="I107" s="172" t="str">
        <f t="shared" ref="I107:I109" si="18">IF(H107=0,"","Community SIP")</f>
        <v>Community SIP</v>
      </c>
    </row>
    <row r="108" spans="1:9" x14ac:dyDescent="0.25">
      <c r="A108" s="100" t="s">
        <v>854</v>
      </c>
      <c r="B108" s="99" t="s">
        <v>346</v>
      </c>
      <c r="C108" s="7">
        <v>0.75</v>
      </c>
      <c r="D108" s="7">
        <v>2.52</v>
      </c>
      <c r="E108" s="100">
        <f t="shared" si="8"/>
        <v>4</v>
      </c>
      <c r="F108" s="100">
        <f t="shared" si="9"/>
        <v>3</v>
      </c>
      <c r="G108" s="99">
        <f t="shared" si="10"/>
        <v>12</v>
      </c>
      <c r="H108" s="175">
        <f t="shared" si="11"/>
        <v>1</v>
      </c>
      <c r="I108" s="172" t="str">
        <f t="shared" si="18"/>
        <v>Community SIP</v>
      </c>
    </row>
    <row r="109" spans="1:9" x14ac:dyDescent="0.25">
      <c r="A109" s="100" t="s">
        <v>854</v>
      </c>
      <c r="B109" s="99" t="s">
        <v>280</v>
      </c>
      <c r="C109" s="7">
        <v>0.87</v>
      </c>
      <c r="D109" s="7">
        <v>2.9</v>
      </c>
      <c r="E109" s="100">
        <f t="shared" si="8"/>
        <v>4</v>
      </c>
      <c r="F109" s="100">
        <f t="shared" si="9"/>
        <v>3</v>
      </c>
      <c r="G109" s="99">
        <f t="shared" si="10"/>
        <v>12</v>
      </c>
      <c r="H109" s="175">
        <f t="shared" si="11"/>
        <v>1</v>
      </c>
      <c r="I109" s="172" t="str">
        <f t="shared" si="18"/>
        <v>Community SIP</v>
      </c>
    </row>
    <row r="110" spans="1:9" x14ac:dyDescent="0.25">
      <c r="A110" s="100" t="s">
        <v>851</v>
      </c>
      <c r="B110" s="99" t="s">
        <v>482</v>
      </c>
      <c r="C110" s="7">
        <v>1.1499999999999999</v>
      </c>
      <c r="D110" s="7">
        <v>3.86</v>
      </c>
      <c r="E110" s="100">
        <f t="shared" si="8"/>
        <v>3</v>
      </c>
      <c r="F110" s="100">
        <f t="shared" si="9"/>
        <v>4</v>
      </c>
      <c r="G110" s="99">
        <f t="shared" si="10"/>
        <v>12</v>
      </c>
      <c r="H110" s="175">
        <f t="shared" si="11"/>
        <v>1</v>
      </c>
      <c r="I110" s="172" t="str">
        <f>IF(H110=0,"","Community SIP")</f>
        <v>Community SIP</v>
      </c>
    </row>
    <row r="111" spans="1:9" x14ac:dyDescent="0.25">
      <c r="A111" s="100" t="s">
        <v>861</v>
      </c>
      <c r="B111" s="99" t="s">
        <v>574</v>
      </c>
      <c r="C111" s="7">
        <v>0.78</v>
      </c>
      <c r="D111" s="7">
        <v>2.44</v>
      </c>
      <c r="E111" s="100">
        <f t="shared" si="8"/>
        <v>4</v>
      </c>
      <c r="F111" s="100">
        <f t="shared" si="9"/>
        <v>3</v>
      </c>
      <c r="G111" s="99">
        <f t="shared" si="10"/>
        <v>12</v>
      </c>
      <c r="H111" s="175">
        <f t="shared" si="11"/>
        <v>1</v>
      </c>
      <c r="I111" s="172" t="str">
        <f t="shared" ref="I111:I114" si="19">IF(H111=0,"","Community SIP")</f>
        <v>Community SIP</v>
      </c>
    </row>
    <row r="112" spans="1:9" x14ac:dyDescent="0.25">
      <c r="A112" s="100" t="s">
        <v>862</v>
      </c>
      <c r="B112" s="99" t="s">
        <v>267</v>
      </c>
      <c r="C112" s="7">
        <v>0.86</v>
      </c>
      <c r="D112" s="7">
        <v>2.4</v>
      </c>
      <c r="E112" s="100">
        <f t="shared" si="8"/>
        <v>4</v>
      </c>
      <c r="F112" s="100">
        <f t="shared" si="9"/>
        <v>3</v>
      </c>
      <c r="G112" s="99">
        <f t="shared" si="10"/>
        <v>12</v>
      </c>
      <c r="H112" s="175">
        <f t="shared" si="11"/>
        <v>1</v>
      </c>
      <c r="I112" s="172" t="str">
        <f t="shared" si="19"/>
        <v>Community SIP</v>
      </c>
    </row>
    <row r="113" spans="1:9" x14ac:dyDescent="0.25">
      <c r="A113" s="100" t="s">
        <v>846</v>
      </c>
      <c r="B113" s="99" t="s">
        <v>411</v>
      </c>
      <c r="C113" s="7">
        <v>0.4</v>
      </c>
      <c r="D113" s="7">
        <v>2.83</v>
      </c>
      <c r="E113" s="100">
        <f t="shared" si="8"/>
        <v>4</v>
      </c>
      <c r="F113" s="100">
        <f t="shared" si="9"/>
        <v>3</v>
      </c>
      <c r="G113" s="99">
        <f t="shared" si="10"/>
        <v>12</v>
      </c>
      <c r="H113" s="175">
        <f t="shared" si="11"/>
        <v>1</v>
      </c>
      <c r="I113" s="172" t="str">
        <f t="shared" si="19"/>
        <v>Community SIP</v>
      </c>
    </row>
    <row r="114" spans="1:9" x14ac:dyDescent="0.25">
      <c r="A114" s="100" t="s">
        <v>846</v>
      </c>
      <c r="B114" s="99" t="s">
        <v>452</v>
      </c>
      <c r="C114" s="7">
        <v>0.31</v>
      </c>
      <c r="D114" s="7">
        <v>2.92</v>
      </c>
      <c r="E114" s="100">
        <f t="shared" si="8"/>
        <v>4</v>
      </c>
      <c r="F114" s="100">
        <f t="shared" si="9"/>
        <v>3</v>
      </c>
      <c r="G114" s="99">
        <f t="shared" si="10"/>
        <v>12</v>
      </c>
      <c r="H114" s="175">
        <f t="shared" si="11"/>
        <v>1</v>
      </c>
      <c r="I114" s="172" t="str">
        <f t="shared" si="19"/>
        <v>Community SIP</v>
      </c>
    </row>
    <row r="115" spans="1:9" x14ac:dyDescent="0.25">
      <c r="A115" s="100" t="s">
        <v>851</v>
      </c>
      <c r="B115" s="99" t="s">
        <v>366</v>
      </c>
      <c r="C115" s="7">
        <v>1.49</v>
      </c>
      <c r="D115" s="7">
        <v>6.8</v>
      </c>
      <c r="E115" s="100">
        <f t="shared" si="8"/>
        <v>3</v>
      </c>
      <c r="F115" s="100">
        <f t="shared" si="9"/>
        <v>4</v>
      </c>
      <c r="G115" s="99">
        <f t="shared" si="10"/>
        <v>12</v>
      </c>
      <c r="H115" s="175">
        <f t="shared" si="11"/>
        <v>1</v>
      </c>
      <c r="I115" s="172" t="str">
        <f>IF(H115=0,"","Community SIP")</f>
        <v>Community SIP</v>
      </c>
    </row>
    <row r="116" spans="1:9" x14ac:dyDescent="0.25">
      <c r="A116" s="100" t="s">
        <v>850</v>
      </c>
      <c r="B116" s="99" t="s">
        <v>268</v>
      </c>
      <c r="C116" s="7">
        <v>0.39</v>
      </c>
      <c r="D116" s="7">
        <v>2.0099999999999998</v>
      </c>
      <c r="E116" s="100">
        <f t="shared" si="8"/>
        <v>4</v>
      </c>
      <c r="F116" s="100">
        <f t="shared" si="9"/>
        <v>3</v>
      </c>
      <c r="G116" s="99">
        <f t="shared" si="10"/>
        <v>12</v>
      </c>
      <c r="H116" s="175">
        <f t="shared" si="11"/>
        <v>1</v>
      </c>
      <c r="I116" s="172" t="str">
        <f>IF(H116=0,"","Community SIP")</f>
        <v>Community SIP</v>
      </c>
    </row>
    <row r="117" spans="1:9" x14ac:dyDescent="0.25">
      <c r="A117" s="100" t="s">
        <v>858</v>
      </c>
      <c r="B117" s="99" t="s">
        <v>298</v>
      </c>
      <c r="C117" s="7">
        <v>1.26</v>
      </c>
      <c r="D117" s="7">
        <v>3.06</v>
      </c>
      <c r="E117" s="100">
        <f t="shared" si="8"/>
        <v>3</v>
      </c>
      <c r="F117" s="100">
        <f t="shared" si="9"/>
        <v>4</v>
      </c>
      <c r="G117" s="99">
        <f t="shared" si="10"/>
        <v>12</v>
      </c>
      <c r="H117" s="175">
        <f t="shared" si="11"/>
        <v>1</v>
      </c>
      <c r="I117" s="172" t="str">
        <f>IF(H117=0,"","Community SIP")</f>
        <v>Community SIP</v>
      </c>
    </row>
    <row r="118" spans="1:9" x14ac:dyDescent="0.25">
      <c r="A118" s="100" t="s">
        <v>857</v>
      </c>
      <c r="B118" s="99" t="s">
        <v>625</v>
      </c>
      <c r="C118" s="7">
        <v>1</v>
      </c>
      <c r="D118" s="7">
        <v>2</v>
      </c>
      <c r="E118" s="100">
        <f t="shared" si="8"/>
        <v>4</v>
      </c>
      <c r="F118" s="100">
        <f t="shared" si="9"/>
        <v>3</v>
      </c>
      <c r="G118" s="99">
        <f t="shared" si="10"/>
        <v>12</v>
      </c>
      <c r="H118" s="175">
        <f t="shared" si="11"/>
        <v>1</v>
      </c>
      <c r="I118" s="172" t="str">
        <f t="shared" ref="I118:I124" si="20">IF(H118=0,"","Community SIP")</f>
        <v>Community SIP</v>
      </c>
    </row>
    <row r="119" spans="1:9" x14ac:dyDescent="0.25">
      <c r="A119" s="100" t="s">
        <v>857</v>
      </c>
      <c r="B119" s="99" t="s">
        <v>522</v>
      </c>
      <c r="C119" s="7">
        <v>0.88</v>
      </c>
      <c r="D119" s="7">
        <v>2.4900000000000002</v>
      </c>
      <c r="E119" s="100">
        <f t="shared" si="8"/>
        <v>4</v>
      </c>
      <c r="F119" s="100">
        <f t="shared" si="9"/>
        <v>3</v>
      </c>
      <c r="G119" s="99">
        <f t="shared" si="10"/>
        <v>12</v>
      </c>
      <c r="H119" s="175">
        <f t="shared" si="11"/>
        <v>1</v>
      </c>
      <c r="I119" s="172" t="str">
        <f t="shared" si="20"/>
        <v>Community SIP</v>
      </c>
    </row>
    <row r="120" spans="1:9" x14ac:dyDescent="0.25">
      <c r="A120" s="100" t="s">
        <v>858</v>
      </c>
      <c r="B120" s="99" t="s">
        <v>371</v>
      </c>
      <c r="C120" s="7">
        <v>0.94</v>
      </c>
      <c r="D120" s="7">
        <v>2.1800000000000002</v>
      </c>
      <c r="E120" s="100">
        <f t="shared" si="8"/>
        <v>4</v>
      </c>
      <c r="F120" s="100">
        <f t="shared" si="9"/>
        <v>3</v>
      </c>
      <c r="G120" s="99">
        <f t="shared" si="10"/>
        <v>12</v>
      </c>
      <c r="H120" s="175">
        <f t="shared" si="11"/>
        <v>1</v>
      </c>
      <c r="I120" s="172" t="str">
        <f t="shared" si="20"/>
        <v>Community SIP</v>
      </c>
    </row>
    <row r="121" spans="1:9" x14ac:dyDescent="0.25">
      <c r="A121" s="100" t="s">
        <v>857</v>
      </c>
      <c r="B121" s="99" t="s">
        <v>577</v>
      </c>
      <c r="C121" s="7">
        <v>0.95</v>
      </c>
      <c r="D121" s="7">
        <v>2.17</v>
      </c>
      <c r="E121" s="100">
        <f t="shared" si="8"/>
        <v>4</v>
      </c>
      <c r="F121" s="100">
        <f t="shared" si="9"/>
        <v>3</v>
      </c>
      <c r="G121" s="99">
        <f t="shared" si="10"/>
        <v>12</v>
      </c>
      <c r="H121" s="175">
        <f t="shared" si="11"/>
        <v>1</v>
      </c>
      <c r="I121" s="172" t="str">
        <f t="shared" si="20"/>
        <v>Community SIP</v>
      </c>
    </row>
    <row r="122" spans="1:9" x14ac:dyDescent="0.25">
      <c r="A122" s="100" t="s">
        <v>848</v>
      </c>
      <c r="B122" s="99" t="s">
        <v>282</v>
      </c>
      <c r="C122" s="7">
        <v>0.72</v>
      </c>
      <c r="D122" s="7">
        <v>2.69</v>
      </c>
      <c r="E122" s="100">
        <f t="shared" si="8"/>
        <v>4</v>
      </c>
      <c r="F122" s="100">
        <f t="shared" si="9"/>
        <v>3</v>
      </c>
      <c r="G122" s="99">
        <f t="shared" si="10"/>
        <v>12</v>
      </c>
      <c r="H122" s="175">
        <f t="shared" si="11"/>
        <v>1</v>
      </c>
      <c r="I122" s="172" t="str">
        <f t="shared" si="20"/>
        <v>Community SIP</v>
      </c>
    </row>
    <row r="123" spans="1:9" x14ac:dyDescent="0.25">
      <c r="A123" s="100" t="s">
        <v>849</v>
      </c>
      <c r="B123" s="99" t="s">
        <v>316</v>
      </c>
      <c r="C123" s="7">
        <v>0.94</v>
      </c>
      <c r="D123" s="7">
        <v>2.86</v>
      </c>
      <c r="E123" s="100">
        <f t="shared" si="8"/>
        <v>4</v>
      </c>
      <c r="F123" s="100">
        <f t="shared" si="9"/>
        <v>3</v>
      </c>
      <c r="G123" s="99">
        <f t="shared" si="10"/>
        <v>12</v>
      </c>
      <c r="H123" s="175">
        <f t="shared" si="11"/>
        <v>1</v>
      </c>
      <c r="I123" s="172" t="str">
        <f t="shared" si="20"/>
        <v>Community SIP</v>
      </c>
    </row>
    <row r="124" spans="1:9" x14ac:dyDescent="0.25">
      <c r="A124" s="100" t="s">
        <v>859</v>
      </c>
      <c r="B124" s="99" t="s">
        <v>554</v>
      </c>
      <c r="C124" s="7">
        <v>0.93</v>
      </c>
      <c r="D124" s="7">
        <v>2.2999999999999998</v>
      </c>
      <c r="E124" s="100">
        <f t="shared" si="8"/>
        <v>4</v>
      </c>
      <c r="F124" s="100">
        <f t="shared" si="9"/>
        <v>3</v>
      </c>
      <c r="G124" s="99">
        <f t="shared" si="10"/>
        <v>12</v>
      </c>
      <c r="H124" s="175">
        <f t="shared" si="11"/>
        <v>1</v>
      </c>
      <c r="I124" s="172" t="str">
        <f t="shared" si="20"/>
        <v>Community SIP</v>
      </c>
    </row>
    <row r="125" spans="1:9" x14ac:dyDescent="0.25">
      <c r="A125" s="100" t="s">
        <v>849</v>
      </c>
      <c r="B125" s="99" t="s">
        <v>368</v>
      </c>
      <c r="C125" s="7">
        <v>1.0900000000000001</v>
      </c>
      <c r="D125" s="7">
        <v>3.62</v>
      </c>
      <c r="E125" s="100">
        <f t="shared" si="8"/>
        <v>3</v>
      </c>
      <c r="F125" s="100">
        <f t="shared" si="9"/>
        <v>4</v>
      </c>
      <c r="G125" s="99">
        <f t="shared" si="10"/>
        <v>12</v>
      </c>
      <c r="H125" s="175">
        <f t="shared" si="11"/>
        <v>1</v>
      </c>
      <c r="I125" s="172" t="str">
        <f>IF(H125=0,"","Community SIP")</f>
        <v>Community SIP</v>
      </c>
    </row>
    <row r="126" spans="1:9" x14ac:dyDescent="0.25">
      <c r="A126" s="100" t="s">
        <v>859</v>
      </c>
      <c r="B126" s="99" t="s">
        <v>525</v>
      </c>
      <c r="C126" s="7">
        <v>0.93</v>
      </c>
      <c r="D126" s="7">
        <v>2.2000000000000002</v>
      </c>
      <c r="E126" s="100">
        <f t="shared" si="8"/>
        <v>4</v>
      </c>
      <c r="F126" s="100">
        <f t="shared" si="9"/>
        <v>3</v>
      </c>
      <c r="G126" s="99">
        <f t="shared" si="10"/>
        <v>12</v>
      </c>
      <c r="H126" s="175">
        <f t="shared" si="11"/>
        <v>1</v>
      </c>
      <c r="I126" s="172" t="str">
        <f t="shared" ref="I126:I129" si="21">IF(H126=0,"","Community SIP")</f>
        <v>Community SIP</v>
      </c>
    </row>
    <row r="127" spans="1:9" x14ac:dyDescent="0.25">
      <c r="A127" s="100" t="s">
        <v>850</v>
      </c>
      <c r="B127" s="99" t="s">
        <v>416</v>
      </c>
      <c r="C127" s="7">
        <v>0.37</v>
      </c>
      <c r="D127" s="7">
        <v>2.4300000000000002</v>
      </c>
      <c r="E127" s="100">
        <f t="shared" si="8"/>
        <v>4</v>
      </c>
      <c r="F127" s="100">
        <f t="shared" si="9"/>
        <v>3</v>
      </c>
      <c r="G127" s="99">
        <f t="shared" si="10"/>
        <v>12</v>
      </c>
      <c r="H127" s="175">
        <f t="shared" si="11"/>
        <v>1</v>
      </c>
      <c r="I127" s="172" t="str">
        <f t="shared" si="21"/>
        <v>Community SIP</v>
      </c>
    </row>
    <row r="128" spans="1:9" x14ac:dyDescent="0.25">
      <c r="A128" s="100" t="s">
        <v>848</v>
      </c>
      <c r="B128" s="99" t="s">
        <v>605</v>
      </c>
      <c r="C128" s="7">
        <v>0.56999999999999995</v>
      </c>
      <c r="D128" s="7">
        <v>2.85</v>
      </c>
      <c r="E128" s="100">
        <f t="shared" si="8"/>
        <v>4</v>
      </c>
      <c r="F128" s="100">
        <f t="shared" si="9"/>
        <v>3</v>
      </c>
      <c r="G128" s="99">
        <f t="shared" si="10"/>
        <v>12</v>
      </c>
      <c r="H128" s="175">
        <f t="shared" si="11"/>
        <v>1</v>
      </c>
      <c r="I128" s="172" t="str">
        <f t="shared" si="21"/>
        <v>Community SIP</v>
      </c>
    </row>
    <row r="129" spans="1:9" x14ac:dyDescent="0.25">
      <c r="A129" s="100" t="s">
        <v>853</v>
      </c>
      <c r="B129" s="99" t="s">
        <v>352</v>
      </c>
      <c r="C129" s="7">
        <v>0.98</v>
      </c>
      <c r="D129" s="7">
        <v>2.0099999999999998</v>
      </c>
      <c r="E129" s="100">
        <f t="shared" si="8"/>
        <v>4</v>
      </c>
      <c r="F129" s="100">
        <f t="shared" si="9"/>
        <v>3</v>
      </c>
      <c r="G129" s="99">
        <f t="shared" si="10"/>
        <v>12</v>
      </c>
      <c r="H129" s="175">
        <f t="shared" si="11"/>
        <v>1</v>
      </c>
      <c r="I129" s="172" t="str">
        <f t="shared" si="21"/>
        <v>Community SIP</v>
      </c>
    </row>
    <row r="130" spans="1:9" x14ac:dyDescent="0.25">
      <c r="A130" s="100" t="s">
        <v>856</v>
      </c>
      <c r="B130" s="99" t="s">
        <v>487</v>
      </c>
      <c r="C130" s="7">
        <v>1.42</v>
      </c>
      <c r="D130" s="7">
        <v>4.78</v>
      </c>
      <c r="E130" s="100">
        <f t="shared" ref="E130:E193" si="22">IF(C130&lt;=1,4,IF(C130&lt;2,3,IF(C130&lt;3,2,1)))</f>
        <v>3</v>
      </c>
      <c r="F130" s="100">
        <f t="shared" ref="F130:F193" si="23">IF(D130&lt;=1.25,1,IF(D130&lt;2,2,IF(D130&lt;3,3,4)))</f>
        <v>4</v>
      </c>
      <c r="G130" s="99">
        <f t="shared" ref="G130:G193" si="24">E130*F130</f>
        <v>12</v>
      </c>
      <c r="H130" s="175">
        <f t="shared" ref="H130:H193" si="25">IF(G130&gt;=9,1,0)</f>
        <v>1</v>
      </c>
      <c r="I130" s="172" t="str">
        <f>IF(H130=0,"","Community SIP")</f>
        <v>Community SIP</v>
      </c>
    </row>
    <row r="131" spans="1:9" x14ac:dyDescent="0.25">
      <c r="A131" s="100" t="s">
        <v>845</v>
      </c>
      <c r="B131" s="99" t="s">
        <v>626</v>
      </c>
      <c r="C131" s="7">
        <v>0.64</v>
      </c>
      <c r="D131" s="7">
        <v>2.48</v>
      </c>
      <c r="E131" s="100">
        <f t="shared" si="22"/>
        <v>4</v>
      </c>
      <c r="F131" s="100">
        <f t="shared" si="23"/>
        <v>3</v>
      </c>
      <c r="G131" s="99">
        <f t="shared" si="24"/>
        <v>12</v>
      </c>
      <c r="H131" s="175">
        <f t="shared" si="25"/>
        <v>1</v>
      </c>
      <c r="I131" s="172" t="str">
        <f t="shared" ref="I131:I132" si="26">IF(H131=0,"","Community SIP")</f>
        <v>Community SIP</v>
      </c>
    </row>
    <row r="132" spans="1:9" x14ac:dyDescent="0.25">
      <c r="A132" s="100" t="s">
        <v>846</v>
      </c>
      <c r="B132" s="99" t="s">
        <v>526</v>
      </c>
      <c r="C132" s="7">
        <v>0.84</v>
      </c>
      <c r="D132" s="7">
        <v>2.19</v>
      </c>
      <c r="E132" s="100">
        <f t="shared" si="22"/>
        <v>4</v>
      </c>
      <c r="F132" s="100">
        <f t="shared" si="23"/>
        <v>3</v>
      </c>
      <c r="G132" s="99">
        <f t="shared" si="24"/>
        <v>12</v>
      </c>
      <c r="H132" s="175">
        <f t="shared" si="25"/>
        <v>1</v>
      </c>
      <c r="I132" s="172" t="str">
        <f t="shared" si="26"/>
        <v>Community SIP</v>
      </c>
    </row>
    <row r="133" spans="1:9" x14ac:dyDescent="0.25">
      <c r="A133" s="100" t="s">
        <v>847</v>
      </c>
      <c r="B133" s="99" t="s">
        <v>581</v>
      </c>
      <c r="C133" s="7">
        <v>1.41</v>
      </c>
      <c r="D133" s="7">
        <v>3.01</v>
      </c>
      <c r="E133" s="100">
        <f t="shared" si="22"/>
        <v>3</v>
      </c>
      <c r="F133" s="100">
        <f t="shared" si="23"/>
        <v>4</v>
      </c>
      <c r="G133" s="99">
        <f t="shared" si="24"/>
        <v>12</v>
      </c>
      <c r="H133" s="175">
        <f t="shared" si="25"/>
        <v>1</v>
      </c>
      <c r="I133" s="172" t="str">
        <f>IF(H133=0,"","Community SIP")</f>
        <v>Community SIP</v>
      </c>
    </row>
    <row r="134" spans="1:9" x14ac:dyDescent="0.25">
      <c r="A134" s="100" t="s">
        <v>859</v>
      </c>
      <c r="B134" s="99" t="s">
        <v>583</v>
      </c>
      <c r="C134" s="7">
        <v>0.65</v>
      </c>
      <c r="D134" s="7">
        <v>2.19</v>
      </c>
      <c r="E134" s="100">
        <f t="shared" si="22"/>
        <v>4</v>
      </c>
      <c r="F134" s="100">
        <f t="shared" si="23"/>
        <v>3</v>
      </c>
      <c r="G134" s="99">
        <f t="shared" si="24"/>
        <v>12</v>
      </c>
      <c r="H134" s="175">
        <f t="shared" si="25"/>
        <v>1</v>
      </c>
      <c r="I134" s="172" t="str">
        <f t="shared" ref="I134:I137" si="27">IF(H134=0,"","Community SIP")</f>
        <v>Community SIP</v>
      </c>
    </row>
    <row r="135" spans="1:9" x14ac:dyDescent="0.25">
      <c r="A135" s="100" t="s">
        <v>848</v>
      </c>
      <c r="B135" s="99" t="s">
        <v>606</v>
      </c>
      <c r="C135" s="7">
        <v>0.45</v>
      </c>
      <c r="D135" s="7">
        <v>2.0299999999999998</v>
      </c>
      <c r="E135" s="100">
        <f t="shared" si="22"/>
        <v>4</v>
      </c>
      <c r="F135" s="100">
        <f t="shared" si="23"/>
        <v>3</v>
      </c>
      <c r="G135" s="99">
        <f t="shared" si="24"/>
        <v>12</v>
      </c>
      <c r="H135" s="175">
        <f t="shared" si="25"/>
        <v>1</v>
      </c>
      <c r="I135" s="172" t="str">
        <f t="shared" si="27"/>
        <v>Community SIP</v>
      </c>
    </row>
    <row r="136" spans="1:9" x14ac:dyDescent="0.25">
      <c r="A136" s="100" t="s">
        <v>848</v>
      </c>
      <c r="B136" s="99" t="s">
        <v>300</v>
      </c>
      <c r="C136" s="7">
        <v>0.73</v>
      </c>
      <c r="D136" s="7">
        <v>2.75</v>
      </c>
      <c r="E136" s="100">
        <f t="shared" si="22"/>
        <v>4</v>
      </c>
      <c r="F136" s="100">
        <f t="shared" si="23"/>
        <v>3</v>
      </c>
      <c r="G136" s="99">
        <f t="shared" si="24"/>
        <v>12</v>
      </c>
      <c r="H136" s="175">
        <f t="shared" si="25"/>
        <v>1</v>
      </c>
      <c r="I136" s="172" t="str">
        <f t="shared" si="27"/>
        <v>Community SIP</v>
      </c>
    </row>
    <row r="137" spans="1:9" x14ac:dyDescent="0.25">
      <c r="A137" s="100" t="s">
        <v>857</v>
      </c>
      <c r="B137" s="99" t="s">
        <v>456</v>
      </c>
      <c r="C137" s="7">
        <v>0.61</v>
      </c>
      <c r="D137" s="7">
        <v>2.0099999999999998</v>
      </c>
      <c r="E137" s="100">
        <f t="shared" si="22"/>
        <v>4</v>
      </c>
      <c r="F137" s="100">
        <f t="shared" si="23"/>
        <v>3</v>
      </c>
      <c r="G137" s="99">
        <f t="shared" si="24"/>
        <v>12</v>
      </c>
      <c r="H137" s="175">
        <f t="shared" si="25"/>
        <v>1</v>
      </c>
      <c r="I137" s="172" t="str">
        <f t="shared" si="27"/>
        <v>Community SIP</v>
      </c>
    </row>
    <row r="138" spans="1:9" x14ac:dyDescent="0.25">
      <c r="A138" s="100" t="s">
        <v>862</v>
      </c>
      <c r="B138" s="99" t="s">
        <v>269</v>
      </c>
      <c r="C138" s="7">
        <v>1.33</v>
      </c>
      <c r="D138" s="7">
        <v>3.03</v>
      </c>
      <c r="E138" s="100">
        <f t="shared" si="22"/>
        <v>3</v>
      </c>
      <c r="F138" s="100">
        <f t="shared" si="23"/>
        <v>4</v>
      </c>
      <c r="G138" s="99">
        <f t="shared" si="24"/>
        <v>12</v>
      </c>
      <c r="H138" s="175">
        <f t="shared" si="25"/>
        <v>1</v>
      </c>
      <c r="I138" s="172" t="str">
        <f t="shared" ref="I138:I149" si="28">IF(H138=0,"","Community SIP")</f>
        <v>Community SIP</v>
      </c>
    </row>
    <row r="139" spans="1:9" x14ac:dyDescent="0.25">
      <c r="A139" s="100" t="s">
        <v>846</v>
      </c>
      <c r="B139" s="99" t="s">
        <v>388</v>
      </c>
      <c r="C139" s="7">
        <v>0.96</v>
      </c>
      <c r="D139" s="7">
        <v>2.68</v>
      </c>
      <c r="E139" s="100">
        <f t="shared" si="22"/>
        <v>4</v>
      </c>
      <c r="F139" s="100">
        <f t="shared" si="23"/>
        <v>3</v>
      </c>
      <c r="G139" s="99">
        <f t="shared" si="24"/>
        <v>12</v>
      </c>
      <c r="H139" s="175">
        <f t="shared" si="25"/>
        <v>1</v>
      </c>
      <c r="I139" s="172" t="str">
        <f t="shared" si="28"/>
        <v>Community SIP</v>
      </c>
    </row>
    <row r="140" spans="1:9" x14ac:dyDescent="0.25">
      <c r="A140" s="100" t="s">
        <v>847</v>
      </c>
      <c r="B140" s="99" t="s">
        <v>607</v>
      </c>
      <c r="C140" s="7">
        <v>1.1499999999999999</v>
      </c>
      <c r="D140" s="7">
        <v>5.76</v>
      </c>
      <c r="E140" s="100">
        <f t="shared" si="22"/>
        <v>3</v>
      </c>
      <c r="F140" s="100">
        <f t="shared" si="23"/>
        <v>4</v>
      </c>
      <c r="G140" s="99">
        <f t="shared" si="24"/>
        <v>12</v>
      </c>
      <c r="H140" s="175">
        <f t="shared" si="25"/>
        <v>1</v>
      </c>
      <c r="I140" s="172" t="str">
        <f t="shared" si="28"/>
        <v>Community SIP</v>
      </c>
    </row>
    <row r="141" spans="1:9" x14ac:dyDescent="0.25">
      <c r="A141" s="100" t="s">
        <v>846</v>
      </c>
      <c r="B141" s="99" t="s">
        <v>355</v>
      </c>
      <c r="C141" s="7">
        <v>0.62</v>
      </c>
      <c r="D141" s="7">
        <v>2.63</v>
      </c>
      <c r="E141" s="100">
        <f t="shared" si="22"/>
        <v>4</v>
      </c>
      <c r="F141" s="100">
        <f t="shared" si="23"/>
        <v>3</v>
      </c>
      <c r="G141" s="99">
        <f t="shared" si="24"/>
        <v>12</v>
      </c>
      <c r="H141" s="175">
        <f t="shared" si="25"/>
        <v>1</v>
      </c>
      <c r="I141" s="172" t="str">
        <f t="shared" si="28"/>
        <v>Community SIP</v>
      </c>
    </row>
    <row r="142" spans="1:9" x14ac:dyDescent="0.25">
      <c r="A142" s="100" t="s">
        <v>862</v>
      </c>
      <c r="B142" s="99" t="s">
        <v>421</v>
      </c>
      <c r="C142" s="7">
        <v>1.17</v>
      </c>
      <c r="D142" s="7">
        <v>3.04</v>
      </c>
      <c r="E142" s="100">
        <f t="shared" si="22"/>
        <v>3</v>
      </c>
      <c r="F142" s="100">
        <f t="shared" si="23"/>
        <v>4</v>
      </c>
      <c r="G142" s="99">
        <f t="shared" si="24"/>
        <v>12</v>
      </c>
      <c r="H142" s="175">
        <f t="shared" si="25"/>
        <v>1</v>
      </c>
      <c r="I142" s="172" t="str">
        <f t="shared" si="28"/>
        <v>Community SIP</v>
      </c>
    </row>
    <row r="143" spans="1:9" x14ac:dyDescent="0.25">
      <c r="A143" s="100" t="s">
        <v>846</v>
      </c>
      <c r="B143" s="99" t="s">
        <v>422</v>
      </c>
      <c r="C143" s="7">
        <v>0.76</v>
      </c>
      <c r="D143" s="7">
        <v>2.75</v>
      </c>
      <c r="E143" s="100">
        <f t="shared" si="22"/>
        <v>4</v>
      </c>
      <c r="F143" s="100">
        <f t="shared" si="23"/>
        <v>3</v>
      </c>
      <c r="G143" s="99">
        <f t="shared" si="24"/>
        <v>12</v>
      </c>
      <c r="H143" s="175">
        <f t="shared" si="25"/>
        <v>1</v>
      </c>
      <c r="I143" s="172" t="str">
        <f t="shared" si="28"/>
        <v>Community SIP</v>
      </c>
    </row>
    <row r="144" spans="1:9" x14ac:dyDescent="0.25">
      <c r="A144" s="100" t="s">
        <v>856</v>
      </c>
      <c r="B144" s="99" t="s">
        <v>423</v>
      </c>
      <c r="C144" s="7">
        <v>1.1200000000000001</v>
      </c>
      <c r="D144" s="7">
        <v>3.21</v>
      </c>
      <c r="E144" s="100">
        <f t="shared" si="22"/>
        <v>3</v>
      </c>
      <c r="F144" s="100">
        <f t="shared" si="23"/>
        <v>4</v>
      </c>
      <c r="G144" s="99">
        <f t="shared" si="24"/>
        <v>12</v>
      </c>
      <c r="H144" s="175">
        <f t="shared" si="25"/>
        <v>1</v>
      </c>
      <c r="I144" s="172" t="str">
        <f t="shared" si="28"/>
        <v>Community SIP</v>
      </c>
    </row>
    <row r="145" spans="1:9" x14ac:dyDescent="0.25">
      <c r="A145" s="100" t="s">
        <v>853</v>
      </c>
      <c r="B145" s="99" t="s">
        <v>324</v>
      </c>
      <c r="C145" s="7">
        <v>0.96</v>
      </c>
      <c r="D145" s="7">
        <v>2</v>
      </c>
      <c r="E145" s="100">
        <f t="shared" si="22"/>
        <v>4</v>
      </c>
      <c r="F145" s="100">
        <f t="shared" si="23"/>
        <v>3</v>
      </c>
      <c r="G145" s="99">
        <f t="shared" si="24"/>
        <v>12</v>
      </c>
      <c r="H145" s="175">
        <f t="shared" si="25"/>
        <v>1</v>
      </c>
      <c r="I145" s="172" t="str">
        <f t="shared" si="28"/>
        <v>Community SIP</v>
      </c>
    </row>
    <row r="146" spans="1:9" x14ac:dyDescent="0.25">
      <c r="A146" s="100" t="s">
        <v>856</v>
      </c>
      <c r="B146" s="99" t="s">
        <v>490</v>
      </c>
      <c r="C146" s="7">
        <v>1.27</v>
      </c>
      <c r="D146" s="7">
        <v>3.3</v>
      </c>
      <c r="E146" s="100">
        <f t="shared" si="22"/>
        <v>3</v>
      </c>
      <c r="F146" s="100">
        <f t="shared" si="23"/>
        <v>4</v>
      </c>
      <c r="G146" s="99">
        <f t="shared" si="24"/>
        <v>12</v>
      </c>
      <c r="H146" s="175">
        <f t="shared" si="25"/>
        <v>1</v>
      </c>
      <c r="I146" s="172" t="str">
        <f t="shared" si="28"/>
        <v>Community SIP</v>
      </c>
    </row>
    <row r="147" spans="1:9" x14ac:dyDescent="0.25">
      <c r="A147" s="100" t="s">
        <v>847</v>
      </c>
      <c r="B147" s="99" t="s">
        <v>662</v>
      </c>
      <c r="C147" s="7">
        <v>1.74</v>
      </c>
      <c r="D147" s="7">
        <v>3.6</v>
      </c>
      <c r="E147" s="100">
        <f t="shared" si="22"/>
        <v>3</v>
      </c>
      <c r="F147" s="100">
        <f t="shared" si="23"/>
        <v>4</v>
      </c>
      <c r="G147" s="99">
        <f t="shared" si="24"/>
        <v>12</v>
      </c>
      <c r="H147" s="175">
        <f t="shared" si="25"/>
        <v>1</v>
      </c>
      <c r="I147" s="172" t="str">
        <f t="shared" si="28"/>
        <v>Community SIP</v>
      </c>
    </row>
    <row r="148" spans="1:9" x14ac:dyDescent="0.25">
      <c r="A148" s="100" t="s">
        <v>856</v>
      </c>
      <c r="B148" s="99" t="s">
        <v>286</v>
      </c>
      <c r="C148" s="7">
        <v>1.35</v>
      </c>
      <c r="D148" s="7">
        <v>4.68</v>
      </c>
      <c r="E148" s="100">
        <f t="shared" si="22"/>
        <v>3</v>
      </c>
      <c r="F148" s="100">
        <f t="shared" si="23"/>
        <v>4</v>
      </c>
      <c r="G148" s="99">
        <f t="shared" si="24"/>
        <v>12</v>
      </c>
      <c r="H148" s="175">
        <f t="shared" si="25"/>
        <v>1</v>
      </c>
      <c r="I148" s="172" t="str">
        <f t="shared" si="28"/>
        <v>Community SIP</v>
      </c>
    </row>
    <row r="149" spans="1:9" x14ac:dyDescent="0.25">
      <c r="A149" s="100" t="s">
        <v>856</v>
      </c>
      <c r="B149" s="99" t="s">
        <v>610</v>
      </c>
      <c r="C149" s="7">
        <v>1.79</v>
      </c>
      <c r="D149" s="7">
        <v>3.81</v>
      </c>
      <c r="E149" s="100">
        <f t="shared" si="22"/>
        <v>3</v>
      </c>
      <c r="F149" s="100">
        <f t="shared" si="23"/>
        <v>4</v>
      </c>
      <c r="G149" s="99">
        <f t="shared" si="24"/>
        <v>12</v>
      </c>
      <c r="H149" s="175">
        <f t="shared" si="25"/>
        <v>1</v>
      </c>
      <c r="I149" s="172" t="str">
        <f t="shared" si="28"/>
        <v>Community SIP</v>
      </c>
    </row>
    <row r="150" spans="1:9" x14ac:dyDescent="0.25">
      <c r="A150" s="100" t="s">
        <v>857</v>
      </c>
      <c r="B150" s="99" t="s">
        <v>587</v>
      </c>
      <c r="C150" s="7">
        <v>0.9</v>
      </c>
      <c r="D150" s="7">
        <v>2.12</v>
      </c>
      <c r="E150" s="100">
        <f t="shared" si="22"/>
        <v>4</v>
      </c>
      <c r="F150" s="100">
        <f t="shared" si="23"/>
        <v>3</v>
      </c>
      <c r="G150" s="99">
        <f t="shared" si="24"/>
        <v>12</v>
      </c>
      <c r="H150" s="175">
        <f t="shared" si="25"/>
        <v>1</v>
      </c>
      <c r="I150" s="172" t="str">
        <f t="shared" ref="I150:I151" si="29">IF(H150=0,"","Community SIP")</f>
        <v>Community SIP</v>
      </c>
    </row>
    <row r="151" spans="1:9" x14ac:dyDescent="0.25">
      <c r="A151" s="100" t="s">
        <v>850</v>
      </c>
      <c r="B151" s="99" t="s">
        <v>390</v>
      </c>
      <c r="C151" s="7">
        <v>0.32</v>
      </c>
      <c r="D151" s="7">
        <v>2.66</v>
      </c>
      <c r="E151" s="100">
        <f t="shared" si="22"/>
        <v>4</v>
      </c>
      <c r="F151" s="100">
        <f t="shared" si="23"/>
        <v>3</v>
      </c>
      <c r="G151" s="99">
        <f t="shared" si="24"/>
        <v>12</v>
      </c>
      <c r="H151" s="175">
        <f t="shared" si="25"/>
        <v>1</v>
      </c>
      <c r="I151" s="172" t="str">
        <f t="shared" si="29"/>
        <v>Community SIP</v>
      </c>
    </row>
    <row r="152" spans="1:9" x14ac:dyDescent="0.25">
      <c r="A152" s="100" t="s">
        <v>856</v>
      </c>
      <c r="B152" s="99" t="s">
        <v>589</v>
      </c>
      <c r="C152" s="7">
        <v>1.62</v>
      </c>
      <c r="D152" s="7">
        <v>3.37</v>
      </c>
      <c r="E152" s="100">
        <f t="shared" si="22"/>
        <v>3</v>
      </c>
      <c r="F152" s="100">
        <f t="shared" si="23"/>
        <v>4</v>
      </c>
      <c r="G152" s="99">
        <f t="shared" si="24"/>
        <v>12</v>
      </c>
      <c r="H152" s="175">
        <f t="shared" si="25"/>
        <v>1</v>
      </c>
      <c r="I152" s="172" t="str">
        <f t="shared" ref="I152:I159" si="30">IF(H152=0,"","Community SIP")</f>
        <v>Community SIP</v>
      </c>
    </row>
    <row r="153" spans="1:9" x14ac:dyDescent="0.25">
      <c r="A153" s="100" t="s">
        <v>853</v>
      </c>
      <c r="B153" s="99" t="s">
        <v>392</v>
      </c>
      <c r="C153" s="7">
        <v>1.65</v>
      </c>
      <c r="D153" s="7">
        <v>5.3</v>
      </c>
      <c r="E153" s="100">
        <f t="shared" si="22"/>
        <v>3</v>
      </c>
      <c r="F153" s="100">
        <f t="shared" si="23"/>
        <v>4</v>
      </c>
      <c r="G153" s="99">
        <f t="shared" si="24"/>
        <v>12</v>
      </c>
      <c r="H153" s="175">
        <f t="shared" si="25"/>
        <v>1</v>
      </c>
      <c r="I153" s="172" t="str">
        <f t="shared" si="30"/>
        <v>Community SIP</v>
      </c>
    </row>
    <row r="154" spans="1:9" x14ac:dyDescent="0.25">
      <c r="A154" s="100" t="s">
        <v>862</v>
      </c>
      <c r="B154" s="99" t="s">
        <v>426</v>
      </c>
      <c r="C154" s="7">
        <v>1.1000000000000001</v>
      </c>
      <c r="D154" s="7">
        <v>3.01</v>
      </c>
      <c r="E154" s="100">
        <f t="shared" si="22"/>
        <v>3</v>
      </c>
      <c r="F154" s="100">
        <f t="shared" si="23"/>
        <v>4</v>
      </c>
      <c r="G154" s="99">
        <f t="shared" si="24"/>
        <v>12</v>
      </c>
      <c r="H154" s="175">
        <f t="shared" si="25"/>
        <v>1</v>
      </c>
      <c r="I154" s="172" t="str">
        <f t="shared" si="30"/>
        <v>Community SIP</v>
      </c>
    </row>
    <row r="155" spans="1:9" x14ac:dyDescent="0.25">
      <c r="A155" s="100" t="s">
        <v>856</v>
      </c>
      <c r="B155" s="99" t="s">
        <v>327</v>
      </c>
      <c r="C155" s="7">
        <v>1.26</v>
      </c>
      <c r="D155" s="7">
        <v>4.76</v>
      </c>
      <c r="E155" s="100">
        <f t="shared" si="22"/>
        <v>3</v>
      </c>
      <c r="F155" s="100">
        <f t="shared" si="23"/>
        <v>4</v>
      </c>
      <c r="G155" s="99">
        <f t="shared" si="24"/>
        <v>12</v>
      </c>
      <c r="H155" s="175">
        <f t="shared" si="25"/>
        <v>1</v>
      </c>
      <c r="I155" s="172" t="str">
        <f t="shared" si="30"/>
        <v>Community SIP</v>
      </c>
    </row>
    <row r="156" spans="1:9" x14ac:dyDescent="0.25">
      <c r="A156" s="100" t="s">
        <v>851</v>
      </c>
      <c r="B156" s="99" t="s">
        <v>492</v>
      </c>
      <c r="C156" s="7">
        <v>1.82</v>
      </c>
      <c r="D156" s="7">
        <v>4.03</v>
      </c>
      <c r="E156" s="100">
        <f t="shared" si="22"/>
        <v>3</v>
      </c>
      <c r="F156" s="100">
        <f t="shared" si="23"/>
        <v>4</v>
      </c>
      <c r="G156" s="99">
        <f t="shared" si="24"/>
        <v>12</v>
      </c>
      <c r="H156" s="175">
        <f t="shared" si="25"/>
        <v>1</v>
      </c>
      <c r="I156" s="172" t="str">
        <f t="shared" si="30"/>
        <v>Community SIP</v>
      </c>
    </row>
    <row r="157" spans="1:9" x14ac:dyDescent="0.25">
      <c r="A157" s="100" t="s">
        <v>849</v>
      </c>
      <c r="B157" s="99" t="s">
        <v>258</v>
      </c>
      <c r="C157" s="7">
        <v>1.07</v>
      </c>
      <c r="D157" s="7">
        <v>3.11</v>
      </c>
      <c r="E157" s="100">
        <f t="shared" si="22"/>
        <v>3</v>
      </c>
      <c r="F157" s="100">
        <f t="shared" si="23"/>
        <v>4</v>
      </c>
      <c r="G157" s="99">
        <f t="shared" si="24"/>
        <v>12</v>
      </c>
      <c r="H157" s="175">
        <f t="shared" si="25"/>
        <v>1</v>
      </c>
      <c r="I157" s="172" t="str">
        <f t="shared" si="30"/>
        <v>Community SIP</v>
      </c>
    </row>
    <row r="158" spans="1:9" x14ac:dyDescent="0.25">
      <c r="A158" s="100" t="s">
        <v>850</v>
      </c>
      <c r="B158" s="99" t="s">
        <v>288</v>
      </c>
      <c r="C158" s="7">
        <v>0.26</v>
      </c>
      <c r="D158" s="7">
        <v>2.2599999999999998</v>
      </c>
      <c r="E158" s="100">
        <f t="shared" si="22"/>
        <v>4</v>
      </c>
      <c r="F158" s="100">
        <f t="shared" si="23"/>
        <v>3</v>
      </c>
      <c r="G158" s="99">
        <f t="shared" si="24"/>
        <v>12</v>
      </c>
      <c r="H158" s="175">
        <f t="shared" si="25"/>
        <v>1</v>
      </c>
      <c r="I158" s="172" t="str">
        <f t="shared" si="30"/>
        <v>Community SIP</v>
      </c>
    </row>
    <row r="159" spans="1:9" x14ac:dyDescent="0.25">
      <c r="A159" s="100" t="s">
        <v>851</v>
      </c>
      <c r="B159" s="99" t="s">
        <v>663</v>
      </c>
      <c r="C159" s="7">
        <v>1.5</v>
      </c>
      <c r="D159" s="7">
        <v>7.44</v>
      </c>
      <c r="E159" s="100">
        <f t="shared" si="22"/>
        <v>3</v>
      </c>
      <c r="F159" s="100">
        <f t="shared" si="23"/>
        <v>4</v>
      </c>
      <c r="G159" s="99">
        <f t="shared" si="24"/>
        <v>12</v>
      </c>
      <c r="H159" s="175">
        <f t="shared" si="25"/>
        <v>1</v>
      </c>
      <c r="I159" s="172" t="str">
        <f t="shared" si="30"/>
        <v>Community SIP</v>
      </c>
    </row>
    <row r="160" spans="1:9" x14ac:dyDescent="0.25">
      <c r="A160" s="100" t="s">
        <v>848</v>
      </c>
      <c r="B160" s="99" t="s">
        <v>289</v>
      </c>
      <c r="C160" s="7">
        <v>0.6</v>
      </c>
      <c r="D160" s="7">
        <v>2.77</v>
      </c>
      <c r="E160" s="100">
        <f t="shared" si="22"/>
        <v>4</v>
      </c>
      <c r="F160" s="100">
        <f t="shared" si="23"/>
        <v>3</v>
      </c>
      <c r="G160" s="99">
        <f t="shared" si="24"/>
        <v>12</v>
      </c>
      <c r="H160" s="175">
        <f t="shared" si="25"/>
        <v>1</v>
      </c>
      <c r="I160" s="172" t="str">
        <f t="shared" ref="I160:I162" si="31">IF(H160=0,"","Community SIP")</f>
        <v>Community SIP</v>
      </c>
    </row>
    <row r="161" spans="1:9" x14ac:dyDescent="0.25">
      <c r="A161" s="100" t="s">
        <v>846</v>
      </c>
      <c r="B161" s="99" t="s">
        <v>462</v>
      </c>
      <c r="C161" s="7">
        <v>0.31</v>
      </c>
      <c r="D161" s="7">
        <v>2.4900000000000002</v>
      </c>
      <c r="E161" s="100">
        <f t="shared" si="22"/>
        <v>4</v>
      </c>
      <c r="F161" s="100">
        <f t="shared" si="23"/>
        <v>3</v>
      </c>
      <c r="G161" s="99">
        <f t="shared" si="24"/>
        <v>12</v>
      </c>
      <c r="H161" s="175">
        <f t="shared" si="25"/>
        <v>1</v>
      </c>
      <c r="I161" s="172" t="str">
        <f t="shared" si="31"/>
        <v>Community SIP</v>
      </c>
    </row>
    <row r="162" spans="1:9" x14ac:dyDescent="0.25">
      <c r="A162" s="100" t="s">
        <v>854</v>
      </c>
      <c r="B162" s="99" t="s">
        <v>530</v>
      </c>
      <c r="C162" s="7">
        <v>1</v>
      </c>
      <c r="D162" s="7">
        <v>2.77</v>
      </c>
      <c r="E162" s="100">
        <f t="shared" si="22"/>
        <v>4</v>
      </c>
      <c r="F162" s="100">
        <f t="shared" si="23"/>
        <v>3</v>
      </c>
      <c r="G162" s="99">
        <f t="shared" si="24"/>
        <v>12</v>
      </c>
      <c r="H162" s="175">
        <f t="shared" si="25"/>
        <v>1</v>
      </c>
      <c r="I162" s="172" t="str">
        <f t="shared" si="31"/>
        <v>Community SIP</v>
      </c>
    </row>
    <row r="163" spans="1:9" x14ac:dyDescent="0.25">
      <c r="A163" s="100" t="s">
        <v>858</v>
      </c>
      <c r="B163" s="99" t="s">
        <v>427</v>
      </c>
      <c r="C163" s="7">
        <v>1.26</v>
      </c>
      <c r="D163" s="7">
        <v>3.15</v>
      </c>
      <c r="E163" s="100">
        <f t="shared" si="22"/>
        <v>3</v>
      </c>
      <c r="F163" s="100">
        <f t="shared" si="23"/>
        <v>4</v>
      </c>
      <c r="G163" s="99">
        <f t="shared" si="24"/>
        <v>12</v>
      </c>
      <c r="H163" s="175">
        <f t="shared" si="25"/>
        <v>1</v>
      </c>
      <c r="I163" s="172" t="str">
        <f>IF(H163=0,"","Community SIP")</f>
        <v>Community SIP</v>
      </c>
    </row>
    <row r="164" spans="1:9" x14ac:dyDescent="0.25">
      <c r="A164" s="100" t="s">
        <v>858</v>
      </c>
      <c r="B164" s="99" t="s">
        <v>259</v>
      </c>
      <c r="C164" s="7">
        <v>1.21</v>
      </c>
      <c r="D164" s="7">
        <v>3.05</v>
      </c>
      <c r="E164" s="100">
        <f t="shared" si="22"/>
        <v>3</v>
      </c>
      <c r="F164" s="100">
        <f t="shared" si="23"/>
        <v>4</v>
      </c>
      <c r="G164" s="99">
        <f t="shared" si="24"/>
        <v>12</v>
      </c>
      <c r="H164" s="175">
        <f t="shared" si="25"/>
        <v>1</v>
      </c>
      <c r="I164" s="172" t="str">
        <f>IF(H164=0,"","Community SIP")</f>
        <v>Community SIP</v>
      </c>
    </row>
    <row r="165" spans="1:9" x14ac:dyDescent="0.25">
      <c r="A165" s="100" t="s">
        <v>863</v>
      </c>
      <c r="B165" s="99" t="s">
        <v>394</v>
      </c>
      <c r="C165" s="7">
        <v>0.96</v>
      </c>
      <c r="D165" s="7">
        <v>2.41</v>
      </c>
      <c r="E165" s="100">
        <f t="shared" si="22"/>
        <v>4</v>
      </c>
      <c r="F165" s="100">
        <f t="shared" si="23"/>
        <v>3</v>
      </c>
      <c r="G165" s="99">
        <f t="shared" si="24"/>
        <v>12</v>
      </c>
      <c r="H165" s="175">
        <f t="shared" si="25"/>
        <v>1</v>
      </c>
      <c r="I165" s="172" t="str">
        <f t="shared" ref="I165:I166" si="32">IF(H165=0,"","Community SIP")</f>
        <v>Community SIP</v>
      </c>
    </row>
    <row r="166" spans="1:9" x14ac:dyDescent="0.25">
      <c r="A166" s="100" t="s">
        <v>859</v>
      </c>
      <c r="B166" s="99" t="s">
        <v>629</v>
      </c>
      <c r="C166" s="7">
        <v>0.6</v>
      </c>
      <c r="D166" s="7">
        <v>2.79</v>
      </c>
      <c r="E166" s="100">
        <f t="shared" si="22"/>
        <v>4</v>
      </c>
      <c r="F166" s="100">
        <f t="shared" si="23"/>
        <v>3</v>
      </c>
      <c r="G166" s="99">
        <f t="shared" si="24"/>
        <v>12</v>
      </c>
      <c r="H166" s="175">
        <f t="shared" si="25"/>
        <v>1</v>
      </c>
      <c r="I166" s="172" t="str">
        <f t="shared" si="32"/>
        <v>Community SIP</v>
      </c>
    </row>
    <row r="167" spans="1:9" x14ac:dyDescent="0.25">
      <c r="A167" s="100" t="s">
        <v>856</v>
      </c>
      <c r="B167" s="99" t="s">
        <v>594</v>
      </c>
      <c r="C167" s="7">
        <v>1.62</v>
      </c>
      <c r="D167" s="7">
        <v>3.11</v>
      </c>
      <c r="E167" s="100">
        <f t="shared" si="22"/>
        <v>3</v>
      </c>
      <c r="F167" s="100">
        <f t="shared" si="23"/>
        <v>4</v>
      </c>
      <c r="G167" s="99">
        <f t="shared" si="24"/>
        <v>12</v>
      </c>
      <c r="H167" s="175">
        <f t="shared" si="25"/>
        <v>1</v>
      </c>
      <c r="I167" s="172" t="str">
        <f>IF(H167=0,"","Community SIP")</f>
        <v>Community SIP</v>
      </c>
    </row>
    <row r="168" spans="1:9" x14ac:dyDescent="0.25">
      <c r="A168" s="100" t="s">
        <v>859</v>
      </c>
      <c r="B168" s="99" t="s">
        <v>465</v>
      </c>
      <c r="C168" s="7">
        <v>0.68</v>
      </c>
      <c r="D168" s="7">
        <v>2.2599999999999998</v>
      </c>
      <c r="E168" s="100">
        <f t="shared" si="22"/>
        <v>4</v>
      </c>
      <c r="F168" s="100">
        <f t="shared" si="23"/>
        <v>3</v>
      </c>
      <c r="G168" s="99">
        <f t="shared" si="24"/>
        <v>12</v>
      </c>
      <c r="H168" s="175">
        <f t="shared" si="25"/>
        <v>1</v>
      </c>
      <c r="I168" s="172" t="str">
        <f t="shared" ref="I168:I169" si="33">IF(H168=0,"","Community SIP")</f>
        <v>Community SIP</v>
      </c>
    </row>
    <row r="169" spans="1:9" x14ac:dyDescent="0.25">
      <c r="A169" s="100" t="s">
        <v>859</v>
      </c>
      <c r="B169" s="99" t="s">
        <v>595</v>
      </c>
      <c r="C169" s="7">
        <v>0.68</v>
      </c>
      <c r="D169" s="7">
        <v>2.29</v>
      </c>
      <c r="E169" s="100">
        <f t="shared" si="22"/>
        <v>4</v>
      </c>
      <c r="F169" s="100">
        <f t="shared" si="23"/>
        <v>3</v>
      </c>
      <c r="G169" s="99">
        <f t="shared" si="24"/>
        <v>12</v>
      </c>
      <c r="H169" s="175">
        <f t="shared" si="25"/>
        <v>1</v>
      </c>
      <c r="I169" s="172" t="str">
        <f t="shared" si="33"/>
        <v>Community SIP</v>
      </c>
    </row>
    <row r="170" spans="1:9" x14ac:dyDescent="0.25">
      <c r="A170" s="100" t="s">
        <v>847</v>
      </c>
      <c r="B170" s="99" t="s">
        <v>608</v>
      </c>
      <c r="C170" s="7">
        <v>1.19</v>
      </c>
      <c r="D170" s="7">
        <v>5.59</v>
      </c>
      <c r="E170" s="100">
        <f t="shared" si="22"/>
        <v>3</v>
      </c>
      <c r="F170" s="100">
        <f t="shared" si="23"/>
        <v>4</v>
      </c>
      <c r="G170" s="99">
        <f t="shared" si="24"/>
        <v>12</v>
      </c>
      <c r="H170" s="175">
        <f t="shared" si="25"/>
        <v>1</v>
      </c>
      <c r="I170" s="172" t="str">
        <f>IF(H170=0,"","Community SIP")</f>
        <v>Community SIP</v>
      </c>
    </row>
    <row r="171" spans="1:9" x14ac:dyDescent="0.25">
      <c r="A171" s="100" t="s">
        <v>846</v>
      </c>
      <c r="B171" s="99" t="s">
        <v>467</v>
      </c>
      <c r="C171" s="7">
        <v>0.84</v>
      </c>
      <c r="D171" s="7">
        <v>2.8</v>
      </c>
      <c r="E171" s="100">
        <f t="shared" si="22"/>
        <v>4</v>
      </c>
      <c r="F171" s="100">
        <f t="shared" si="23"/>
        <v>3</v>
      </c>
      <c r="G171" s="99">
        <f t="shared" si="24"/>
        <v>12</v>
      </c>
      <c r="H171" s="175">
        <f t="shared" si="25"/>
        <v>1</v>
      </c>
      <c r="I171" s="172" t="str">
        <f t="shared" ref="I171:I172" si="34">IF(H171=0,"","Community SIP")</f>
        <v>Community SIP</v>
      </c>
    </row>
    <row r="172" spans="1:9" x14ac:dyDescent="0.25">
      <c r="A172" s="100" t="s">
        <v>850</v>
      </c>
      <c r="B172" s="99" t="s">
        <v>600</v>
      </c>
      <c r="C172" s="7">
        <v>0.36</v>
      </c>
      <c r="D172" s="7">
        <v>2.61</v>
      </c>
      <c r="E172" s="100">
        <f t="shared" si="22"/>
        <v>4</v>
      </c>
      <c r="F172" s="100">
        <f t="shared" si="23"/>
        <v>3</v>
      </c>
      <c r="G172" s="99">
        <f t="shared" si="24"/>
        <v>12</v>
      </c>
      <c r="H172" s="175">
        <f t="shared" si="25"/>
        <v>1</v>
      </c>
      <c r="I172" s="172" t="str">
        <f t="shared" si="34"/>
        <v>Community SIP</v>
      </c>
    </row>
    <row r="173" spans="1:9" x14ac:dyDescent="0.25">
      <c r="A173" s="100" t="s">
        <v>864</v>
      </c>
      <c r="B173" s="99" t="s">
        <v>677</v>
      </c>
      <c r="C173" s="7">
        <v>1.94</v>
      </c>
      <c r="D173" s="7">
        <v>5.5</v>
      </c>
      <c r="E173" s="100">
        <f t="shared" si="22"/>
        <v>3</v>
      </c>
      <c r="F173" s="100">
        <f t="shared" si="23"/>
        <v>4</v>
      </c>
      <c r="G173" s="99">
        <f t="shared" si="24"/>
        <v>12</v>
      </c>
      <c r="H173" s="175">
        <f t="shared" si="25"/>
        <v>1</v>
      </c>
      <c r="I173" s="172" t="str">
        <f t="shared" ref="I173:I204" si="35">IF(H173=0,"","Community SIP")</f>
        <v>Community SIP</v>
      </c>
    </row>
    <row r="174" spans="1:9" x14ac:dyDescent="0.25">
      <c r="A174" s="100" t="s">
        <v>857</v>
      </c>
      <c r="B174" s="99" t="s">
        <v>659</v>
      </c>
      <c r="C174" s="7">
        <v>1.1200000000000001</v>
      </c>
      <c r="D174" s="7">
        <v>2.14</v>
      </c>
      <c r="E174" s="100">
        <f t="shared" si="22"/>
        <v>3</v>
      </c>
      <c r="F174" s="100">
        <f t="shared" si="23"/>
        <v>3</v>
      </c>
      <c r="G174" s="99">
        <f t="shared" si="24"/>
        <v>9</v>
      </c>
      <c r="H174" s="175">
        <f t="shared" si="25"/>
        <v>1</v>
      </c>
      <c r="I174" s="172" t="str">
        <f t="shared" si="35"/>
        <v>Community SIP</v>
      </c>
    </row>
    <row r="175" spans="1:9" x14ac:dyDescent="0.25">
      <c r="A175" s="100" t="s">
        <v>856</v>
      </c>
      <c r="B175" s="99" t="s">
        <v>328</v>
      </c>
      <c r="C175" s="7">
        <v>1.58</v>
      </c>
      <c r="D175" s="7">
        <v>2.76</v>
      </c>
      <c r="E175" s="100">
        <f t="shared" si="22"/>
        <v>3</v>
      </c>
      <c r="F175" s="100">
        <f t="shared" si="23"/>
        <v>3</v>
      </c>
      <c r="G175" s="99">
        <f t="shared" si="24"/>
        <v>9</v>
      </c>
      <c r="H175" s="175">
        <f t="shared" si="25"/>
        <v>1</v>
      </c>
      <c r="I175" s="172" t="str">
        <f t="shared" si="35"/>
        <v>Community SIP</v>
      </c>
    </row>
    <row r="176" spans="1:9" x14ac:dyDescent="0.25">
      <c r="A176" s="100" t="s">
        <v>865</v>
      </c>
      <c r="B176" s="99" t="s">
        <v>655</v>
      </c>
      <c r="C176" s="7">
        <v>1.72</v>
      </c>
      <c r="D176" s="7">
        <v>2</v>
      </c>
      <c r="E176" s="100">
        <f t="shared" si="22"/>
        <v>3</v>
      </c>
      <c r="F176" s="100">
        <f t="shared" si="23"/>
        <v>3</v>
      </c>
      <c r="G176" s="99">
        <f t="shared" si="24"/>
        <v>9</v>
      </c>
      <c r="H176" s="175">
        <f t="shared" si="25"/>
        <v>1</v>
      </c>
      <c r="I176" s="172" t="str">
        <f t="shared" si="35"/>
        <v>Community SIP</v>
      </c>
    </row>
    <row r="177" spans="1:9" x14ac:dyDescent="0.25">
      <c r="A177" s="100" t="s">
        <v>849</v>
      </c>
      <c r="B177" s="99" t="s">
        <v>334</v>
      </c>
      <c r="C177" s="7">
        <v>1.24</v>
      </c>
      <c r="D177" s="7">
        <v>2.76</v>
      </c>
      <c r="E177" s="100">
        <f t="shared" si="22"/>
        <v>3</v>
      </c>
      <c r="F177" s="100">
        <f t="shared" si="23"/>
        <v>3</v>
      </c>
      <c r="G177" s="99">
        <f t="shared" si="24"/>
        <v>9</v>
      </c>
      <c r="H177" s="175">
        <f t="shared" si="25"/>
        <v>1</v>
      </c>
      <c r="I177" s="172" t="str">
        <f t="shared" si="35"/>
        <v>Community SIP</v>
      </c>
    </row>
    <row r="178" spans="1:9" x14ac:dyDescent="0.25">
      <c r="A178" s="100" t="s">
        <v>858</v>
      </c>
      <c r="B178" s="99" t="s">
        <v>335</v>
      </c>
      <c r="C178" s="7">
        <v>1.1299999999999999</v>
      </c>
      <c r="D178" s="7">
        <v>2.98</v>
      </c>
      <c r="E178" s="100">
        <f t="shared" si="22"/>
        <v>3</v>
      </c>
      <c r="F178" s="100">
        <f t="shared" si="23"/>
        <v>3</v>
      </c>
      <c r="G178" s="99">
        <f t="shared" si="24"/>
        <v>9</v>
      </c>
      <c r="H178" s="175">
        <f t="shared" si="25"/>
        <v>1</v>
      </c>
      <c r="I178" s="172" t="str">
        <f t="shared" si="35"/>
        <v>Community SIP</v>
      </c>
    </row>
    <row r="179" spans="1:9" x14ac:dyDescent="0.25">
      <c r="A179" s="100" t="s">
        <v>856</v>
      </c>
      <c r="B179" s="99" t="s">
        <v>473</v>
      </c>
      <c r="C179" s="7">
        <v>1.66</v>
      </c>
      <c r="D179" s="7">
        <v>2.33</v>
      </c>
      <c r="E179" s="100">
        <f t="shared" si="22"/>
        <v>3</v>
      </c>
      <c r="F179" s="100">
        <f t="shared" si="23"/>
        <v>3</v>
      </c>
      <c r="G179" s="99">
        <f t="shared" si="24"/>
        <v>9</v>
      </c>
      <c r="H179" s="175">
        <f t="shared" si="25"/>
        <v>1</v>
      </c>
      <c r="I179" s="172" t="str">
        <f t="shared" si="35"/>
        <v>Community SIP</v>
      </c>
    </row>
    <row r="180" spans="1:9" x14ac:dyDescent="0.25">
      <c r="A180" s="100" t="s">
        <v>858</v>
      </c>
      <c r="B180" s="99" t="s">
        <v>330</v>
      </c>
      <c r="C180" s="7">
        <v>1.86</v>
      </c>
      <c r="D180" s="7">
        <v>2.78</v>
      </c>
      <c r="E180" s="100">
        <f t="shared" si="22"/>
        <v>3</v>
      </c>
      <c r="F180" s="100">
        <f t="shared" si="23"/>
        <v>3</v>
      </c>
      <c r="G180" s="99">
        <f t="shared" si="24"/>
        <v>9</v>
      </c>
      <c r="H180" s="175">
        <f t="shared" si="25"/>
        <v>1</v>
      </c>
      <c r="I180" s="172" t="str">
        <f t="shared" si="35"/>
        <v>Community SIP</v>
      </c>
    </row>
    <row r="181" spans="1:9" x14ac:dyDescent="0.25">
      <c r="A181" s="100" t="s">
        <v>856</v>
      </c>
      <c r="B181" s="99" t="s">
        <v>474</v>
      </c>
      <c r="C181" s="7">
        <v>1.75</v>
      </c>
      <c r="D181" s="7">
        <v>2.08</v>
      </c>
      <c r="E181" s="100">
        <f t="shared" si="22"/>
        <v>3</v>
      </c>
      <c r="F181" s="100">
        <f t="shared" si="23"/>
        <v>3</v>
      </c>
      <c r="G181" s="99">
        <f t="shared" si="24"/>
        <v>9</v>
      </c>
      <c r="H181" s="175">
        <f t="shared" si="25"/>
        <v>1</v>
      </c>
      <c r="I181" s="172" t="str">
        <f t="shared" si="35"/>
        <v>Community SIP</v>
      </c>
    </row>
    <row r="182" spans="1:9" x14ac:dyDescent="0.25">
      <c r="A182" s="100" t="s">
        <v>847</v>
      </c>
      <c r="B182" s="99" t="s">
        <v>633</v>
      </c>
      <c r="C182" s="7">
        <v>1.42</v>
      </c>
      <c r="D182" s="7">
        <v>2.76</v>
      </c>
      <c r="E182" s="100">
        <f t="shared" si="22"/>
        <v>3</v>
      </c>
      <c r="F182" s="100">
        <f t="shared" si="23"/>
        <v>3</v>
      </c>
      <c r="G182" s="99">
        <f t="shared" si="24"/>
        <v>9</v>
      </c>
      <c r="H182" s="175">
        <f t="shared" si="25"/>
        <v>1</v>
      </c>
      <c r="I182" s="172" t="str">
        <f t="shared" si="35"/>
        <v>Community SIP</v>
      </c>
    </row>
    <row r="183" spans="1:9" x14ac:dyDescent="0.25">
      <c r="A183" s="100" t="s">
        <v>847</v>
      </c>
      <c r="B183" s="99" t="s">
        <v>498</v>
      </c>
      <c r="C183" s="7">
        <v>1.69</v>
      </c>
      <c r="D183" s="7">
        <v>2.4500000000000002</v>
      </c>
      <c r="E183" s="100">
        <f t="shared" si="22"/>
        <v>3</v>
      </c>
      <c r="F183" s="100">
        <f t="shared" si="23"/>
        <v>3</v>
      </c>
      <c r="G183" s="99">
        <f t="shared" si="24"/>
        <v>9</v>
      </c>
      <c r="H183" s="175">
        <f t="shared" si="25"/>
        <v>1</v>
      </c>
      <c r="I183" s="172" t="str">
        <f t="shared" si="35"/>
        <v>Community SIP</v>
      </c>
    </row>
    <row r="184" spans="1:9" x14ac:dyDescent="0.25">
      <c r="A184" s="100" t="s">
        <v>849</v>
      </c>
      <c r="B184" s="99" t="s">
        <v>253</v>
      </c>
      <c r="C184" s="7">
        <v>1.36</v>
      </c>
      <c r="D184" s="7">
        <v>2.4300000000000002</v>
      </c>
      <c r="E184" s="100">
        <f t="shared" si="22"/>
        <v>3</v>
      </c>
      <c r="F184" s="100">
        <f t="shared" si="23"/>
        <v>3</v>
      </c>
      <c r="G184" s="99">
        <f t="shared" si="24"/>
        <v>9</v>
      </c>
      <c r="H184" s="175">
        <f t="shared" si="25"/>
        <v>1</v>
      </c>
      <c r="I184" s="172" t="str">
        <f t="shared" si="35"/>
        <v>Community SIP</v>
      </c>
    </row>
    <row r="185" spans="1:9" x14ac:dyDescent="0.25">
      <c r="A185" s="100" t="s">
        <v>856</v>
      </c>
      <c r="B185" s="99" t="s">
        <v>562</v>
      </c>
      <c r="C185" s="7">
        <v>1.88</v>
      </c>
      <c r="D185" s="7">
        <v>2.23</v>
      </c>
      <c r="E185" s="100">
        <f t="shared" si="22"/>
        <v>3</v>
      </c>
      <c r="F185" s="100">
        <f t="shared" si="23"/>
        <v>3</v>
      </c>
      <c r="G185" s="99">
        <f t="shared" si="24"/>
        <v>9</v>
      </c>
      <c r="H185" s="175">
        <f t="shared" si="25"/>
        <v>1</v>
      </c>
      <c r="I185" s="172" t="str">
        <f t="shared" si="35"/>
        <v>Community SIP</v>
      </c>
    </row>
    <row r="186" spans="1:9" x14ac:dyDescent="0.25">
      <c r="A186" s="100" t="s">
        <v>857</v>
      </c>
      <c r="B186" s="99" t="s">
        <v>438</v>
      </c>
      <c r="C186" s="7">
        <v>1.04</v>
      </c>
      <c r="D186" s="7">
        <v>2.68</v>
      </c>
      <c r="E186" s="100">
        <f t="shared" si="22"/>
        <v>3</v>
      </c>
      <c r="F186" s="100">
        <f t="shared" si="23"/>
        <v>3</v>
      </c>
      <c r="G186" s="99">
        <f t="shared" si="24"/>
        <v>9</v>
      </c>
      <c r="H186" s="175">
        <f t="shared" si="25"/>
        <v>1</v>
      </c>
      <c r="I186" s="172" t="str">
        <f t="shared" si="35"/>
        <v>Community SIP</v>
      </c>
    </row>
    <row r="187" spans="1:9" x14ac:dyDescent="0.25">
      <c r="A187" s="100" t="s">
        <v>847</v>
      </c>
      <c r="B187" s="99" t="s">
        <v>635</v>
      </c>
      <c r="C187" s="7">
        <v>1.61</v>
      </c>
      <c r="D187" s="7">
        <v>2.99</v>
      </c>
      <c r="E187" s="100">
        <f t="shared" si="22"/>
        <v>3</v>
      </c>
      <c r="F187" s="100">
        <f t="shared" si="23"/>
        <v>3</v>
      </c>
      <c r="G187" s="99">
        <f t="shared" si="24"/>
        <v>9</v>
      </c>
      <c r="H187" s="175">
        <f t="shared" si="25"/>
        <v>1</v>
      </c>
      <c r="I187" s="172" t="str">
        <f t="shared" si="35"/>
        <v>Community SIP</v>
      </c>
    </row>
    <row r="188" spans="1:9" x14ac:dyDescent="0.25">
      <c r="A188" s="100" t="s">
        <v>859</v>
      </c>
      <c r="B188" s="99" t="s">
        <v>670</v>
      </c>
      <c r="C188" s="7">
        <v>1.54</v>
      </c>
      <c r="D188" s="7">
        <v>2.0699999999999998</v>
      </c>
      <c r="E188" s="100">
        <f t="shared" si="22"/>
        <v>3</v>
      </c>
      <c r="F188" s="100">
        <f t="shared" si="23"/>
        <v>3</v>
      </c>
      <c r="G188" s="99">
        <f t="shared" si="24"/>
        <v>9</v>
      </c>
      <c r="H188" s="175">
        <f t="shared" si="25"/>
        <v>1</v>
      </c>
      <c r="I188" s="172" t="str">
        <f t="shared" si="35"/>
        <v>Community SIP</v>
      </c>
    </row>
    <row r="189" spans="1:9" x14ac:dyDescent="0.25">
      <c r="A189" s="100" t="s">
        <v>614</v>
      </c>
      <c r="B189" s="99" t="s">
        <v>614</v>
      </c>
      <c r="C189" s="7">
        <v>1.37</v>
      </c>
      <c r="D189" s="7">
        <v>2.35</v>
      </c>
      <c r="E189" s="100">
        <f t="shared" si="22"/>
        <v>3</v>
      </c>
      <c r="F189" s="100">
        <f t="shared" si="23"/>
        <v>3</v>
      </c>
      <c r="G189" s="99">
        <f t="shared" si="24"/>
        <v>9</v>
      </c>
      <c r="H189" s="175">
        <f t="shared" si="25"/>
        <v>1</v>
      </c>
      <c r="I189" s="172" t="str">
        <f t="shared" si="35"/>
        <v>Community SIP</v>
      </c>
    </row>
    <row r="190" spans="1:9" x14ac:dyDescent="0.25">
      <c r="A190" s="100" t="s">
        <v>856</v>
      </c>
      <c r="B190" s="99" t="s">
        <v>563</v>
      </c>
      <c r="C190" s="7">
        <v>1.45</v>
      </c>
      <c r="D190" s="7">
        <v>2.48</v>
      </c>
      <c r="E190" s="100">
        <f t="shared" si="22"/>
        <v>3</v>
      </c>
      <c r="F190" s="100">
        <f t="shared" si="23"/>
        <v>3</v>
      </c>
      <c r="G190" s="99">
        <f t="shared" si="24"/>
        <v>9</v>
      </c>
      <c r="H190" s="175">
        <f t="shared" si="25"/>
        <v>1</v>
      </c>
      <c r="I190" s="172" t="str">
        <f t="shared" si="35"/>
        <v>Community SIP</v>
      </c>
    </row>
    <row r="191" spans="1:9" x14ac:dyDescent="0.25">
      <c r="A191" s="100" t="s">
        <v>856</v>
      </c>
      <c r="B191" s="99" t="s">
        <v>538</v>
      </c>
      <c r="C191" s="7">
        <v>1.33</v>
      </c>
      <c r="D191" s="7">
        <v>2.82</v>
      </c>
      <c r="E191" s="100">
        <f t="shared" si="22"/>
        <v>3</v>
      </c>
      <c r="F191" s="100">
        <f t="shared" si="23"/>
        <v>3</v>
      </c>
      <c r="G191" s="99">
        <f t="shared" si="24"/>
        <v>9</v>
      </c>
      <c r="H191" s="175">
        <f t="shared" si="25"/>
        <v>1</v>
      </c>
      <c r="I191" s="172" t="str">
        <f t="shared" si="35"/>
        <v>Community SIP</v>
      </c>
    </row>
    <row r="192" spans="1:9" x14ac:dyDescent="0.25">
      <c r="A192" s="100" t="s">
        <v>853</v>
      </c>
      <c r="B192" s="99" t="s">
        <v>405</v>
      </c>
      <c r="C192" s="7">
        <v>1.4</v>
      </c>
      <c r="D192" s="7">
        <v>2.0299999999999998</v>
      </c>
      <c r="E192" s="100">
        <f t="shared" si="22"/>
        <v>3</v>
      </c>
      <c r="F192" s="100">
        <f t="shared" si="23"/>
        <v>3</v>
      </c>
      <c r="G192" s="99">
        <f t="shared" si="24"/>
        <v>9</v>
      </c>
      <c r="H192" s="175">
        <f t="shared" si="25"/>
        <v>1</v>
      </c>
      <c r="I192" s="172" t="str">
        <f t="shared" si="35"/>
        <v>Community SIP</v>
      </c>
    </row>
    <row r="193" spans="1:9" x14ac:dyDescent="0.25">
      <c r="A193" s="100" t="s">
        <v>856</v>
      </c>
      <c r="B193" s="99" t="s">
        <v>564</v>
      </c>
      <c r="C193" s="7">
        <v>1.79</v>
      </c>
      <c r="D193" s="7">
        <v>2.12</v>
      </c>
      <c r="E193" s="100">
        <f t="shared" si="22"/>
        <v>3</v>
      </c>
      <c r="F193" s="100">
        <f t="shared" si="23"/>
        <v>3</v>
      </c>
      <c r="G193" s="99">
        <f t="shared" si="24"/>
        <v>9</v>
      </c>
      <c r="H193" s="175">
        <f t="shared" si="25"/>
        <v>1</v>
      </c>
      <c r="I193" s="172" t="str">
        <f t="shared" si="35"/>
        <v>Community SIP</v>
      </c>
    </row>
    <row r="194" spans="1:9" x14ac:dyDescent="0.25">
      <c r="A194" s="100" t="s">
        <v>856</v>
      </c>
      <c r="B194" s="99" t="s">
        <v>539</v>
      </c>
      <c r="C194" s="7">
        <v>1.8</v>
      </c>
      <c r="D194" s="7">
        <v>2.92</v>
      </c>
      <c r="E194" s="100">
        <f t="shared" ref="E194:E257" si="36">IF(C194&lt;=1,4,IF(C194&lt;2,3,IF(C194&lt;3,2,1)))</f>
        <v>3</v>
      </c>
      <c r="F194" s="100">
        <f t="shared" ref="F194:F257" si="37">IF(D194&lt;=1.25,1,IF(D194&lt;2,2,IF(D194&lt;3,3,4)))</f>
        <v>3</v>
      </c>
      <c r="G194" s="99">
        <f t="shared" ref="G194:G257" si="38">E194*F194</f>
        <v>9</v>
      </c>
      <c r="H194" s="175">
        <f t="shared" ref="H194:H257" si="39">IF(G194&gt;=9,1,0)</f>
        <v>1</v>
      </c>
      <c r="I194" s="172" t="str">
        <f t="shared" si="35"/>
        <v>Community SIP</v>
      </c>
    </row>
    <row r="195" spans="1:9" x14ac:dyDescent="0.25">
      <c r="A195" s="100" t="s">
        <v>856</v>
      </c>
      <c r="B195" s="99" t="s">
        <v>305</v>
      </c>
      <c r="C195" s="7">
        <v>1.66</v>
      </c>
      <c r="D195" s="7">
        <v>2.98</v>
      </c>
      <c r="E195" s="100">
        <f t="shared" si="36"/>
        <v>3</v>
      </c>
      <c r="F195" s="100">
        <f t="shared" si="37"/>
        <v>3</v>
      </c>
      <c r="G195" s="99">
        <f t="shared" si="38"/>
        <v>9</v>
      </c>
      <c r="H195" s="175">
        <f t="shared" si="39"/>
        <v>1</v>
      </c>
      <c r="I195" s="172" t="str">
        <f t="shared" si="35"/>
        <v>Community SIP</v>
      </c>
    </row>
    <row r="196" spans="1:9" x14ac:dyDescent="0.25">
      <c r="A196" s="100" t="s">
        <v>853</v>
      </c>
      <c r="B196" s="99" t="s">
        <v>306</v>
      </c>
      <c r="C196" s="7">
        <v>1.73</v>
      </c>
      <c r="D196" s="7">
        <v>2.31</v>
      </c>
      <c r="E196" s="100">
        <f t="shared" si="36"/>
        <v>3</v>
      </c>
      <c r="F196" s="100">
        <f t="shared" si="37"/>
        <v>3</v>
      </c>
      <c r="G196" s="99">
        <f t="shared" si="38"/>
        <v>9</v>
      </c>
      <c r="H196" s="175">
        <f t="shared" si="39"/>
        <v>1</v>
      </c>
      <c r="I196" s="172" t="str">
        <f t="shared" si="35"/>
        <v>Community SIP</v>
      </c>
    </row>
    <row r="197" spans="1:9" x14ac:dyDescent="0.25">
      <c r="A197" s="100" t="s">
        <v>858</v>
      </c>
      <c r="B197" s="99" t="s">
        <v>443</v>
      </c>
      <c r="C197" s="7">
        <v>1.1499999999999999</v>
      </c>
      <c r="D197" s="7">
        <v>2.5099999999999998</v>
      </c>
      <c r="E197" s="100">
        <f t="shared" si="36"/>
        <v>3</v>
      </c>
      <c r="F197" s="100">
        <f t="shared" si="37"/>
        <v>3</v>
      </c>
      <c r="G197" s="99">
        <f t="shared" si="38"/>
        <v>9</v>
      </c>
      <c r="H197" s="175">
        <f t="shared" si="39"/>
        <v>1</v>
      </c>
      <c r="I197" s="172" t="str">
        <f t="shared" si="35"/>
        <v>Community SIP</v>
      </c>
    </row>
    <row r="198" spans="1:9" x14ac:dyDescent="0.25">
      <c r="A198" s="100" t="s">
        <v>854</v>
      </c>
      <c r="B198" s="99" t="s">
        <v>511</v>
      </c>
      <c r="C198" s="7">
        <v>1.02</v>
      </c>
      <c r="D198" s="7">
        <v>2.66</v>
      </c>
      <c r="E198" s="100">
        <f t="shared" si="36"/>
        <v>3</v>
      </c>
      <c r="F198" s="100">
        <f t="shared" si="37"/>
        <v>3</v>
      </c>
      <c r="G198" s="99">
        <f t="shared" si="38"/>
        <v>9</v>
      </c>
      <c r="H198" s="175">
        <f t="shared" si="39"/>
        <v>1</v>
      </c>
      <c r="I198" s="172" t="str">
        <f t="shared" si="35"/>
        <v>Community SIP</v>
      </c>
    </row>
    <row r="199" spans="1:9" x14ac:dyDescent="0.25">
      <c r="A199" s="100" t="s">
        <v>858</v>
      </c>
      <c r="B199" s="99" t="s">
        <v>295</v>
      </c>
      <c r="C199" s="7">
        <v>1.26</v>
      </c>
      <c r="D199" s="7">
        <v>2.5499999999999998</v>
      </c>
      <c r="E199" s="100">
        <f t="shared" si="36"/>
        <v>3</v>
      </c>
      <c r="F199" s="100">
        <f t="shared" si="37"/>
        <v>3</v>
      </c>
      <c r="G199" s="99">
        <f t="shared" si="38"/>
        <v>9</v>
      </c>
      <c r="H199" s="175">
        <f t="shared" si="39"/>
        <v>1</v>
      </c>
      <c r="I199" s="172" t="str">
        <f t="shared" si="35"/>
        <v>Community SIP</v>
      </c>
    </row>
    <row r="200" spans="1:9" x14ac:dyDescent="0.25">
      <c r="A200" s="100" t="s">
        <v>853</v>
      </c>
      <c r="B200" s="99" t="s">
        <v>243</v>
      </c>
      <c r="C200" s="7">
        <v>1.22</v>
      </c>
      <c r="D200" s="7">
        <v>2.06</v>
      </c>
      <c r="E200" s="100">
        <f t="shared" si="36"/>
        <v>3</v>
      </c>
      <c r="F200" s="100">
        <f t="shared" si="37"/>
        <v>3</v>
      </c>
      <c r="G200" s="99">
        <f t="shared" si="38"/>
        <v>9</v>
      </c>
      <c r="H200" s="175">
        <f t="shared" si="39"/>
        <v>1</v>
      </c>
      <c r="I200" s="172" t="str">
        <f t="shared" si="35"/>
        <v>Community SIP</v>
      </c>
    </row>
    <row r="201" spans="1:9" x14ac:dyDescent="0.25">
      <c r="A201" s="100" t="s">
        <v>849</v>
      </c>
      <c r="B201" s="99" t="s">
        <v>266</v>
      </c>
      <c r="C201" s="7">
        <v>1.01</v>
      </c>
      <c r="D201" s="7">
        <v>2.82</v>
      </c>
      <c r="E201" s="100">
        <f t="shared" si="36"/>
        <v>3</v>
      </c>
      <c r="F201" s="100">
        <f t="shared" si="37"/>
        <v>3</v>
      </c>
      <c r="G201" s="99">
        <f t="shared" si="38"/>
        <v>9</v>
      </c>
      <c r="H201" s="175">
        <f t="shared" si="39"/>
        <v>1</v>
      </c>
      <c r="I201" s="172" t="str">
        <f t="shared" si="35"/>
        <v>Community SIP</v>
      </c>
    </row>
    <row r="202" spans="1:9" x14ac:dyDescent="0.25">
      <c r="A202" s="100" t="s">
        <v>857</v>
      </c>
      <c r="B202" s="99" t="s">
        <v>310</v>
      </c>
      <c r="C202" s="7">
        <v>1.69</v>
      </c>
      <c r="D202" s="7">
        <v>2.6</v>
      </c>
      <c r="E202" s="100">
        <f t="shared" si="36"/>
        <v>3</v>
      </c>
      <c r="F202" s="100">
        <f t="shared" si="37"/>
        <v>3</v>
      </c>
      <c r="G202" s="99">
        <f t="shared" si="38"/>
        <v>9</v>
      </c>
      <c r="H202" s="175">
        <f t="shared" si="39"/>
        <v>1</v>
      </c>
      <c r="I202" s="172" t="str">
        <f t="shared" si="35"/>
        <v>Community SIP</v>
      </c>
    </row>
    <row r="203" spans="1:9" x14ac:dyDescent="0.25">
      <c r="A203" s="100" t="s">
        <v>856</v>
      </c>
      <c r="B203" s="99" t="s">
        <v>656</v>
      </c>
      <c r="C203" s="7">
        <v>1.56</v>
      </c>
      <c r="D203" s="7">
        <v>2.97</v>
      </c>
      <c r="E203" s="100">
        <f t="shared" si="36"/>
        <v>3</v>
      </c>
      <c r="F203" s="100">
        <f t="shared" si="37"/>
        <v>3</v>
      </c>
      <c r="G203" s="99">
        <f t="shared" si="38"/>
        <v>9</v>
      </c>
      <c r="H203" s="175">
        <f t="shared" si="39"/>
        <v>1</v>
      </c>
      <c r="I203" s="172" t="str">
        <f t="shared" si="35"/>
        <v>Community SIP</v>
      </c>
    </row>
    <row r="204" spans="1:9" x14ac:dyDescent="0.25">
      <c r="A204" s="100" t="s">
        <v>856</v>
      </c>
      <c r="B204" s="99" t="s">
        <v>515</v>
      </c>
      <c r="C204" s="7">
        <v>1.33</v>
      </c>
      <c r="D204" s="7">
        <v>2.5099999999999998</v>
      </c>
      <c r="E204" s="100">
        <f t="shared" si="36"/>
        <v>3</v>
      </c>
      <c r="F204" s="100">
        <f t="shared" si="37"/>
        <v>3</v>
      </c>
      <c r="G204" s="99">
        <f t="shared" si="38"/>
        <v>9</v>
      </c>
      <c r="H204" s="175">
        <f t="shared" si="39"/>
        <v>1</v>
      </c>
      <c r="I204" s="172" t="str">
        <f t="shared" si="35"/>
        <v>Community SIP</v>
      </c>
    </row>
    <row r="205" spans="1:9" x14ac:dyDescent="0.25">
      <c r="A205" s="100" t="s">
        <v>857</v>
      </c>
      <c r="B205" s="99" t="s">
        <v>331</v>
      </c>
      <c r="C205" s="7">
        <v>1.4</v>
      </c>
      <c r="D205" s="7">
        <v>2.12</v>
      </c>
      <c r="E205" s="100">
        <f t="shared" si="36"/>
        <v>3</v>
      </c>
      <c r="F205" s="100">
        <f t="shared" si="37"/>
        <v>3</v>
      </c>
      <c r="G205" s="99">
        <f t="shared" si="38"/>
        <v>9</v>
      </c>
      <c r="H205" s="175">
        <f t="shared" si="39"/>
        <v>1</v>
      </c>
      <c r="I205" s="172" t="str">
        <f t="shared" ref="I205:I236" si="40">IF(H205=0,"","Community SIP")</f>
        <v>Community SIP</v>
      </c>
    </row>
    <row r="206" spans="1:9" x14ac:dyDescent="0.25">
      <c r="A206" s="100" t="s">
        <v>847</v>
      </c>
      <c r="B206" s="99" t="s">
        <v>636</v>
      </c>
      <c r="C206" s="7">
        <v>1.71</v>
      </c>
      <c r="D206" s="7">
        <v>2.76</v>
      </c>
      <c r="E206" s="100">
        <f t="shared" si="36"/>
        <v>3</v>
      </c>
      <c r="F206" s="100">
        <f t="shared" si="37"/>
        <v>3</v>
      </c>
      <c r="G206" s="99">
        <f t="shared" si="38"/>
        <v>9</v>
      </c>
      <c r="H206" s="175">
        <f t="shared" si="39"/>
        <v>1</v>
      </c>
      <c r="I206" s="172" t="str">
        <f t="shared" si="40"/>
        <v>Community SIP</v>
      </c>
    </row>
    <row r="207" spans="1:9" x14ac:dyDescent="0.25">
      <c r="A207" s="100" t="s">
        <v>857</v>
      </c>
      <c r="B207" s="99" t="s">
        <v>380</v>
      </c>
      <c r="C207" s="7">
        <v>1.44</v>
      </c>
      <c r="D207" s="7">
        <v>2.35</v>
      </c>
      <c r="E207" s="100">
        <f t="shared" si="36"/>
        <v>3</v>
      </c>
      <c r="F207" s="100">
        <f t="shared" si="37"/>
        <v>3</v>
      </c>
      <c r="G207" s="99">
        <f t="shared" si="38"/>
        <v>9</v>
      </c>
      <c r="H207" s="175">
        <f t="shared" si="39"/>
        <v>1</v>
      </c>
      <c r="I207" s="172" t="str">
        <f t="shared" si="40"/>
        <v>Community SIP</v>
      </c>
    </row>
    <row r="208" spans="1:9" x14ac:dyDescent="0.25">
      <c r="A208" s="100" t="s">
        <v>858</v>
      </c>
      <c r="B208" s="99" t="s">
        <v>448</v>
      </c>
      <c r="C208" s="7">
        <v>1.1499999999999999</v>
      </c>
      <c r="D208" s="7">
        <v>2.5299999999999998</v>
      </c>
      <c r="E208" s="100">
        <f t="shared" si="36"/>
        <v>3</v>
      </c>
      <c r="F208" s="100">
        <f t="shared" si="37"/>
        <v>3</v>
      </c>
      <c r="G208" s="99">
        <f t="shared" si="38"/>
        <v>9</v>
      </c>
      <c r="H208" s="175">
        <f t="shared" si="39"/>
        <v>1</v>
      </c>
      <c r="I208" s="172" t="str">
        <f t="shared" si="40"/>
        <v>Community SIP</v>
      </c>
    </row>
    <row r="209" spans="1:9" x14ac:dyDescent="0.25">
      <c r="A209" s="100" t="s">
        <v>859</v>
      </c>
      <c r="B209" s="99" t="s">
        <v>620</v>
      </c>
      <c r="C209" s="7">
        <v>1.1000000000000001</v>
      </c>
      <c r="D209" s="7">
        <v>2.4700000000000002</v>
      </c>
      <c r="E209" s="100">
        <f t="shared" si="36"/>
        <v>3</v>
      </c>
      <c r="F209" s="100">
        <f t="shared" si="37"/>
        <v>3</v>
      </c>
      <c r="G209" s="99">
        <f t="shared" si="38"/>
        <v>9</v>
      </c>
      <c r="H209" s="175">
        <f t="shared" si="39"/>
        <v>1</v>
      </c>
      <c r="I209" s="172" t="str">
        <f t="shared" si="40"/>
        <v>Community SIP</v>
      </c>
    </row>
    <row r="210" spans="1:9" x14ac:dyDescent="0.25">
      <c r="A210" s="100" t="s">
        <v>856</v>
      </c>
      <c r="B210" s="99" t="s">
        <v>573</v>
      </c>
      <c r="C210" s="7">
        <v>1.2</v>
      </c>
      <c r="D210" s="7">
        <v>2.96</v>
      </c>
      <c r="E210" s="100">
        <f t="shared" si="36"/>
        <v>3</v>
      </c>
      <c r="F210" s="100">
        <f t="shared" si="37"/>
        <v>3</v>
      </c>
      <c r="G210" s="99">
        <f t="shared" si="38"/>
        <v>9</v>
      </c>
      <c r="H210" s="175">
        <f t="shared" si="39"/>
        <v>1</v>
      </c>
      <c r="I210" s="172" t="str">
        <f t="shared" si="40"/>
        <v>Community SIP</v>
      </c>
    </row>
    <row r="211" spans="1:9" x14ac:dyDescent="0.25">
      <c r="A211" s="100" t="s">
        <v>858</v>
      </c>
      <c r="B211" s="99" t="s">
        <v>365</v>
      </c>
      <c r="C211" s="7">
        <v>1.74</v>
      </c>
      <c r="D211" s="7">
        <v>2.36</v>
      </c>
      <c r="E211" s="100">
        <f t="shared" si="36"/>
        <v>3</v>
      </c>
      <c r="F211" s="100">
        <f t="shared" si="37"/>
        <v>3</v>
      </c>
      <c r="G211" s="99">
        <f t="shared" si="38"/>
        <v>9</v>
      </c>
      <c r="H211" s="175">
        <f t="shared" si="39"/>
        <v>1</v>
      </c>
      <c r="I211" s="172" t="str">
        <f t="shared" si="40"/>
        <v>Community SIP</v>
      </c>
    </row>
    <row r="212" spans="1:9" x14ac:dyDescent="0.25">
      <c r="A212" s="100" t="s">
        <v>854</v>
      </c>
      <c r="B212" s="99" t="s">
        <v>314</v>
      </c>
      <c r="C212" s="7">
        <v>1.28</v>
      </c>
      <c r="D212" s="7">
        <v>2.37</v>
      </c>
      <c r="E212" s="100">
        <f t="shared" si="36"/>
        <v>3</v>
      </c>
      <c r="F212" s="100">
        <f t="shared" si="37"/>
        <v>3</v>
      </c>
      <c r="G212" s="99">
        <f t="shared" si="38"/>
        <v>9</v>
      </c>
      <c r="H212" s="175">
        <f t="shared" si="39"/>
        <v>1</v>
      </c>
      <c r="I212" s="172" t="str">
        <f t="shared" si="40"/>
        <v>Community SIP</v>
      </c>
    </row>
    <row r="213" spans="1:9" x14ac:dyDescent="0.25">
      <c r="A213" s="100" t="s">
        <v>858</v>
      </c>
      <c r="B213" s="99" t="s">
        <v>348</v>
      </c>
      <c r="C213" s="7">
        <v>1.1100000000000001</v>
      </c>
      <c r="D213" s="7">
        <v>2.93</v>
      </c>
      <c r="E213" s="100">
        <f t="shared" si="36"/>
        <v>3</v>
      </c>
      <c r="F213" s="100">
        <f t="shared" si="37"/>
        <v>3</v>
      </c>
      <c r="G213" s="99">
        <f t="shared" si="38"/>
        <v>9</v>
      </c>
      <c r="H213" s="175">
        <f t="shared" si="39"/>
        <v>1</v>
      </c>
      <c r="I213" s="172" t="str">
        <f t="shared" si="40"/>
        <v>Community SIP</v>
      </c>
    </row>
    <row r="214" spans="1:9" x14ac:dyDescent="0.25">
      <c r="A214" s="100" t="s">
        <v>858</v>
      </c>
      <c r="B214" s="99" t="s">
        <v>484</v>
      </c>
      <c r="C214" s="7">
        <v>1.5</v>
      </c>
      <c r="D214" s="7">
        <v>2.89</v>
      </c>
      <c r="E214" s="100">
        <f t="shared" si="36"/>
        <v>3</v>
      </c>
      <c r="F214" s="100">
        <f t="shared" si="37"/>
        <v>3</v>
      </c>
      <c r="G214" s="99">
        <f t="shared" si="38"/>
        <v>9</v>
      </c>
      <c r="H214" s="175">
        <f t="shared" si="39"/>
        <v>1</v>
      </c>
      <c r="I214" s="172" t="str">
        <f t="shared" si="40"/>
        <v>Community SIP</v>
      </c>
    </row>
    <row r="215" spans="1:9" x14ac:dyDescent="0.25">
      <c r="A215" s="100" t="s">
        <v>857</v>
      </c>
      <c r="B215" s="99" t="s">
        <v>297</v>
      </c>
      <c r="C215" s="7">
        <v>1.37</v>
      </c>
      <c r="D215" s="7">
        <v>2.44</v>
      </c>
      <c r="E215" s="100">
        <f t="shared" si="36"/>
        <v>3</v>
      </c>
      <c r="F215" s="100">
        <f t="shared" si="37"/>
        <v>3</v>
      </c>
      <c r="G215" s="99">
        <f t="shared" si="38"/>
        <v>9</v>
      </c>
      <c r="H215" s="175">
        <f t="shared" si="39"/>
        <v>1</v>
      </c>
      <c r="I215" s="172" t="str">
        <f t="shared" si="40"/>
        <v>Community SIP</v>
      </c>
    </row>
    <row r="216" spans="1:9" x14ac:dyDescent="0.25">
      <c r="A216" s="100" t="s">
        <v>865</v>
      </c>
      <c r="B216" s="99" t="s">
        <v>575</v>
      </c>
      <c r="C216" s="7">
        <v>1.4</v>
      </c>
      <c r="D216" s="7">
        <v>2</v>
      </c>
      <c r="E216" s="100">
        <f t="shared" si="36"/>
        <v>3</v>
      </c>
      <c r="F216" s="100">
        <f t="shared" si="37"/>
        <v>3</v>
      </c>
      <c r="G216" s="99">
        <f t="shared" si="38"/>
        <v>9</v>
      </c>
      <c r="H216" s="175">
        <f t="shared" si="39"/>
        <v>1</v>
      </c>
      <c r="I216" s="172" t="str">
        <f t="shared" si="40"/>
        <v>Community SIP</v>
      </c>
    </row>
    <row r="217" spans="1:9" x14ac:dyDescent="0.25">
      <c r="A217" s="100" t="s">
        <v>857</v>
      </c>
      <c r="B217" s="99" t="s">
        <v>367</v>
      </c>
      <c r="C217" s="7">
        <v>1.67</v>
      </c>
      <c r="D217" s="7">
        <v>2.79</v>
      </c>
      <c r="E217" s="100">
        <f t="shared" si="36"/>
        <v>3</v>
      </c>
      <c r="F217" s="100">
        <f t="shared" si="37"/>
        <v>3</v>
      </c>
      <c r="G217" s="99">
        <f t="shared" si="38"/>
        <v>9</v>
      </c>
      <c r="H217" s="175">
        <f t="shared" si="39"/>
        <v>1</v>
      </c>
      <c r="I217" s="172" t="str">
        <f t="shared" si="40"/>
        <v>Community SIP</v>
      </c>
    </row>
    <row r="218" spans="1:9" x14ac:dyDescent="0.25">
      <c r="A218" s="100" t="s">
        <v>856</v>
      </c>
      <c r="B218" s="99" t="s">
        <v>315</v>
      </c>
      <c r="C218" s="7">
        <v>1.33</v>
      </c>
      <c r="D218" s="7">
        <v>2.5099999999999998</v>
      </c>
      <c r="E218" s="100">
        <f t="shared" si="36"/>
        <v>3</v>
      </c>
      <c r="F218" s="100">
        <f t="shared" si="37"/>
        <v>3</v>
      </c>
      <c r="G218" s="99">
        <f t="shared" si="38"/>
        <v>9</v>
      </c>
      <c r="H218" s="175">
        <f t="shared" si="39"/>
        <v>1</v>
      </c>
      <c r="I218" s="172" t="str">
        <f t="shared" si="40"/>
        <v>Community SIP</v>
      </c>
    </row>
    <row r="219" spans="1:9" x14ac:dyDescent="0.25">
      <c r="A219" s="100" t="s">
        <v>856</v>
      </c>
      <c r="B219" s="99" t="s">
        <v>637</v>
      </c>
      <c r="C219" s="7">
        <v>1.5</v>
      </c>
      <c r="D219" s="7">
        <v>2.82</v>
      </c>
      <c r="E219" s="100">
        <f t="shared" si="36"/>
        <v>3</v>
      </c>
      <c r="F219" s="100">
        <f t="shared" si="37"/>
        <v>3</v>
      </c>
      <c r="G219" s="99">
        <f t="shared" si="38"/>
        <v>9</v>
      </c>
      <c r="H219" s="175">
        <f t="shared" si="39"/>
        <v>1</v>
      </c>
      <c r="I219" s="172" t="str">
        <f t="shared" si="40"/>
        <v>Community SIP</v>
      </c>
    </row>
    <row r="220" spans="1:9" x14ac:dyDescent="0.25">
      <c r="A220" s="100" t="s">
        <v>857</v>
      </c>
      <c r="B220" s="99" t="s">
        <v>576</v>
      </c>
      <c r="C220" s="7">
        <v>1.49</v>
      </c>
      <c r="D220" s="7">
        <v>2.54</v>
      </c>
      <c r="E220" s="100">
        <f t="shared" si="36"/>
        <v>3</v>
      </c>
      <c r="F220" s="100">
        <f t="shared" si="37"/>
        <v>3</v>
      </c>
      <c r="G220" s="99">
        <f t="shared" si="38"/>
        <v>9</v>
      </c>
      <c r="H220" s="175">
        <f t="shared" si="39"/>
        <v>1</v>
      </c>
      <c r="I220" s="172" t="str">
        <f t="shared" si="40"/>
        <v>Community SIP</v>
      </c>
    </row>
    <row r="221" spans="1:9" x14ac:dyDescent="0.25">
      <c r="A221" s="100" t="s">
        <v>856</v>
      </c>
      <c r="B221" s="99" t="s">
        <v>523</v>
      </c>
      <c r="C221" s="7">
        <v>1.03</v>
      </c>
      <c r="D221" s="7">
        <v>2.89</v>
      </c>
      <c r="E221" s="100">
        <f t="shared" si="36"/>
        <v>3</v>
      </c>
      <c r="F221" s="100">
        <f t="shared" si="37"/>
        <v>3</v>
      </c>
      <c r="G221" s="99">
        <f t="shared" si="38"/>
        <v>9</v>
      </c>
      <c r="H221" s="175">
        <f t="shared" si="39"/>
        <v>1</v>
      </c>
      <c r="I221" s="172" t="str">
        <f t="shared" si="40"/>
        <v>Community SIP</v>
      </c>
    </row>
    <row r="222" spans="1:9" x14ac:dyDescent="0.25">
      <c r="A222" s="100" t="s">
        <v>845</v>
      </c>
      <c r="B222" s="99" t="s">
        <v>578</v>
      </c>
      <c r="C222" s="7">
        <v>1.04</v>
      </c>
      <c r="D222" s="7">
        <v>2.46</v>
      </c>
      <c r="E222" s="100">
        <f t="shared" si="36"/>
        <v>3</v>
      </c>
      <c r="F222" s="100">
        <f t="shared" si="37"/>
        <v>3</v>
      </c>
      <c r="G222" s="99">
        <f t="shared" si="38"/>
        <v>9</v>
      </c>
      <c r="H222" s="175">
        <f t="shared" si="39"/>
        <v>1</v>
      </c>
      <c r="I222" s="172" t="str">
        <f t="shared" si="40"/>
        <v>Community SIP</v>
      </c>
    </row>
    <row r="223" spans="1:9" x14ac:dyDescent="0.25">
      <c r="A223" s="100" t="s">
        <v>856</v>
      </c>
      <c r="B223" s="99" t="s">
        <v>500</v>
      </c>
      <c r="C223" s="7">
        <v>1.79</v>
      </c>
      <c r="D223" s="7">
        <v>2.27</v>
      </c>
      <c r="E223" s="100">
        <f t="shared" si="36"/>
        <v>3</v>
      </c>
      <c r="F223" s="100">
        <f t="shared" si="37"/>
        <v>3</v>
      </c>
      <c r="G223" s="99">
        <f t="shared" si="38"/>
        <v>9</v>
      </c>
      <c r="H223" s="175">
        <f t="shared" si="39"/>
        <v>1</v>
      </c>
      <c r="I223" s="172" t="str">
        <f t="shared" si="40"/>
        <v>Community SIP</v>
      </c>
    </row>
    <row r="224" spans="1:9" x14ac:dyDescent="0.25">
      <c r="A224" s="100" t="s">
        <v>856</v>
      </c>
      <c r="B224" s="99" t="s">
        <v>579</v>
      </c>
      <c r="C224" s="7">
        <v>1.24</v>
      </c>
      <c r="D224" s="7">
        <v>2.27</v>
      </c>
      <c r="E224" s="100">
        <f t="shared" si="36"/>
        <v>3</v>
      </c>
      <c r="F224" s="100">
        <f t="shared" si="37"/>
        <v>3</v>
      </c>
      <c r="G224" s="99">
        <f t="shared" si="38"/>
        <v>9</v>
      </c>
      <c r="H224" s="175">
        <f t="shared" si="39"/>
        <v>1</v>
      </c>
      <c r="I224" s="172" t="str">
        <f t="shared" si="40"/>
        <v>Community SIP</v>
      </c>
    </row>
    <row r="225" spans="1:9" x14ac:dyDescent="0.25">
      <c r="A225" s="100" t="s">
        <v>866</v>
      </c>
      <c r="B225" s="99" t="s">
        <v>351</v>
      </c>
      <c r="C225" s="7">
        <v>1.88</v>
      </c>
      <c r="D225" s="7">
        <v>2.77</v>
      </c>
      <c r="E225" s="100">
        <f t="shared" si="36"/>
        <v>3</v>
      </c>
      <c r="F225" s="100">
        <f t="shared" si="37"/>
        <v>3</v>
      </c>
      <c r="G225" s="99">
        <f t="shared" si="38"/>
        <v>9</v>
      </c>
      <c r="H225" s="175">
        <f t="shared" si="39"/>
        <v>1</v>
      </c>
      <c r="I225" s="172" t="str">
        <f t="shared" si="40"/>
        <v>Community SIP</v>
      </c>
    </row>
    <row r="226" spans="1:9" x14ac:dyDescent="0.25">
      <c r="A226" s="100" t="s">
        <v>860</v>
      </c>
      <c r="B226" s="99" t="s">
        <v>317</v>
      </c>
      <c r="C226" s="7">
        <v>1.38</v>
      </c>
      <c r="D226" s="7">
        <v>2.38</v>
      </c>
      <c r="E226" s="100">
        <f t="shared" si="36"/>
        <v>3</v>
      </c>
      <c r="F226" s="100">
        <f t="shared" si="37"/>
        <v>3</v>
      </c>
      <c r="G226" s="99">
        <f t="shared" si="38"/>
        <v>9</v>
      </c>
      <c r="H226" s="175">
        <f t="shared" si="39"/>
        <v>1</v>
      </c>
      <c r="I226" s="172" t="str">
        <f t="shared" si="40"/>
        <v>Community SIP</v>
      </c>
    </row>
    <row r="227" spans="1:9" x14ac:dyDescent="0.25">
      <c r="A227" s="100" t="s">
        <v>858</v>
      </c>
      <c r="B227" s="99" t="s">
        <v>457</v>
      </c>
      <c r="C227" s="7">
        <v>1.1100000000000001</v>
      </c>
      <c r="D227" s="7">
        <v>2.33</v>
      </c>
      <c r="E227" s="100">
        <f t="shared" si="36"/>
        <v>3</v>
      </c>
      <c r="F227" s="100">
        <f t="shared" si="37"/>
        <v>3</v>
      </c>
      <c r="G227" s="99">
        <f t="shared" si="38"/>
        <v>9</v>
      </c>
      <c r="H227" s="175">
        <f t="shared" si="39"/>
        <v>1</v>
      </c>
      <c r="I227" s="172" t="str">
        <f t="shared" si="40"/>
        <v>Community SIP</v>
      </c>
    </row>
    <row r="228" spans="1:9" x14ac:dyDescent="0.25">
      <c r="A228" s="100" t="s">
        <v>856</v>
      </c>
      <c r="B228" s="99" t="s">
        <v>638</v>
      </c>
      <c r="C228" s="7">
        <v>1.56</v>
      </c>
      <c r="D228" s="7">
        <v>2.88</v>
      </c>
      <c r="E228" s="100">
        <f t="shared" si="36"/>
        <v>3</v>
      </c>
      <c r="F228" s="100">
        <f t="shared" si="37"/>
        <v>3</v>
      </c>
      <c r="G228" s="99">
        <f t="shared" si="38"/>
        <v>9</v>
      </c>
      <c r="H228" s="175">
        <f t="shared" si="39"/>
        <v>1</v>
      </c>
      <c r="I228" s="172" t="str">
        <f t="shared" si="40"/>
        <v>Community SIP</v>
      </c>
    </row>
    <row r="229" spans="1:9" x14ac:dyDescent="0.25">
      <c r="A229" s="100" t="s">
        <v>858</v>
      </c>
      <c r="B229" s="99" t="s">
        <v>420</v>
      </c>
      <c r="C229" s="7">
        <v>1.28</v>
      </c>
      <c r="D229" s="7">
        <v>2.73</v>
      </c>
      <c r="E229" s="100">
        <f t="shared" si="36"/>
        <v>3</v>
      </c>
      <c r="F229" s="100">
        <f t="shared" si="37"/>
        <v>3</v>
      </c>
      <c r="G229" s="99">
        <f t="shared" si="38"/>
        <v>9</v>
      </c>
      <c r="H229" s="175">
        <f t="shared" si="39"/>
        <v>1</v>
      </c>
      <c r="I229" s="172" t="str">
        <f t="shared" si="40"/>
        <v>Community SIP</v>
      </c>
    </row>
    <row r="230" spans="1:9" x14ac:dyDescent="0.25">
      <c r="A230" s="100" t="s">
        <v>853</v>
      </c>
      <c r="B230" s="99" t="s">
        <v>488</v>
      </c>
      <c r="C230" s="7">
        <v>1.55</v>
      </c>
      <c r="D230" s="7">
        <v>2.37</v>
      </c>
      <c r="E230" s="100">
        <f t="shared" si="36"/>
        <v>3</v>
      </c>
      <c r="F230" s="100">
        <f t="shared" si="37"/>
        <v>3</v>
      </c>
      <c r="G230" s="99">
        <f t="shared" si="38"/>
        <v>9</v>
      </c>
      <c r="H230" s="175">
        <f t="shared" si="39"/>
        <v>1</v>
      </c>
      <c r="I230" s="172" t="str">
        <f t="shared" si="40"/>
        <v>Community SIP</v>
      </c>
    </row>
    <row r="231" spans="1:9" x14ac:dyDescent="0.25">
      <c r="A231" s="100" t="s">
        <v>856</v>
      </c>
      <c r="B231" s="99" t="s">
        <v>609</v>
      </c>
      <c r="C231" s="7">
        <v>1.57</v>
      </c>
      <c r="D231" s="7">
        <v>2.4500000000000002</v>
      </c>
      <c r="E231" s="100">
        <f t="shared" si="36"/>
        <v>3</v>
      </c>
      <c r="F231" s="100">
        <f t="shared" si="37"/>
        <v>3</v>
      </c>
      <c r="G231" s="99">
        <f t="shared" si="38"/>
        <v>9</v>
      </c>
      <c r="H231" s="175">
        <f t="shared" si="39"/>
        <v>1</v>
      </c>
      <c r="I231" s="172" t="str">
        <f t="shared" si="40"/>
        <v>Community SIP</v>
      </c>
    </row>
    <row r="232" spans="1:9" x14ac:dyDescent="0.25">
      <c r="A232" s="100" t="s">
        <v>856</v>
      </c>
      <c r="B232" s="99" t="s">
        <v>541</v>
      </c>
      <c r="C232" s="7">
        <v>1.63</v>
      </c>
      <c r="D232" s="7">
        <v>2.21</v>
      </c>
      <c r="E232" s="100">
        <f t="shared" si="36"/>
        <v>3</v>
      </c>
      <c r="F232" s="100">
        <f t="shared" si="37"/>
        <v>3</v>
      </c>
      <c r="G232" s="99">
        <f t="shared" si="38"/>
        <v>9</v>
      </c>
      <c r="H232" s="175">
        <f t="shared" si="39"/>
        <v>1</v>
      </c>
      <c r="I232" s="172" t="str">
        <f t="shared" si="40"/>
        <v>Community SIP</v>
      </c>
    </row>
    <row r="233" spans="1:9" x14ac:dyDescent="0.25">
      <c r="A233" s="100" t="s">
        <v>857</v>
      </c>
      <c r="B233" s="99" t="s">
        <v>556</v>
      </c>
      <c r="C233" s="7">
        <v>1.05</v>
      </c>
      <c r="D233" s="7">
        <v>2.2000000000000002</v>
      </c>
      <c r="E233" s="100">
        <f t="shared" si="36"/>
        <v>3</v>
      </c>
      <c r="F233" s="100">
        <f t="shared" si="37"/>
        <v>3</v>
      </c>
      <c r="G233" s="99">
        <f t="shared" si="38"/>
        <v>9</v>
      </c>
      <c r="H233" s="175">
        <f t="shared" si="39"/>
        <v>1</v>
      </c>
      <c r="I233" s="172" t="str">
        <f t="shared" si="40"/>
        <v>Community SIP</v>
      </c>
    </row>
    <row r="234" spans="1:9" x14ac:dyDescent="0.25">
      <c r="A234" s="100" t="s">
        <v>862</v>
      </c>
      <c r="B234" s="99" t="s">
        <v>325</v>
      </c>
      <c r="C234" s="7">
        <v>1.1499999999999999</v>
      </c>
      <c r="D234" s="7">
        <v>2.0499999999999998</v>
      </c>
      <c r="E234" s="100">
        <f t="shared" si="36"/>
        <v>3</v>
      </c>
      <c r="F234" s="100">
        <f t="shared" si="37"/>
        <v>3</v>
      </c>
      <c r="G234" s="99">
        <f t="shared" si="38"/>
        <v>9</v>
      </c>
      <c r="H234" s="175">
        <f t="shared" si="39"/>
        <v>1</v>
      </c>
      <c r="I234" s="172" t="str">
        <f t="shared" si="40"/>
        <v>Community SIP</v>
      </c>
    </row>
    <row r="235" spans="1:9" x14ac:dyDescent="0.25">
      <c r="A235" s="100" t="s">
        <v>856</v>
      </c>
      <c r="B235" s="99" t="s">
        <v>389</v>
      </c>
      <c r="C235" s="7">
        <v>1.67</v>
      </c>
      <c r="D235" s="7">
        <v>2.25</v>
      </c>
      <c r="E235" s="100">
        <f t="shared" si="36"/>
        <v>3</v>
      </c>
      <c r="F235" s="100">
        <f t="shared" si="37"/>
        <v>3</v>
      </c>
      <c r="G235" s="99">
        <f t="shared" si="38"/>
        <v>9</v>
      </c>
      <c r="H235" s="175">
        <f t="shared" si="39"/>
        <v>1</v>
      </c>
      <c r="I235" s="172" t="str">
        <f t="shared" si="40"/>
        <v>Community SIP</v>
      </c>
    </row>
    <row r="236" spans="1:9" x14ac:dyDescent="0.25">
      <c r="A236" s="100" t="s">
        <v>856</v>
      </c>
      <c r="B236" s="99" t="s">
        <v>588</v>
      </c>
      <c r="C236" s="7">
        <v>1.66</v>
      </c>
      <c r="D236" s="7">
        <v>2.64</v>
      </c>
      <c r="E236" s="100">
        <f t="shared" si="36"/>
        <v>3</v>
      </c>
      <c r="F236" s="100">
        <f t="shared" si="37"/>
        <v>3</v>
      </c>
      <c r="G236" s="99">
        <f t="shared" si="38"/>
        <v>9</v>
      </c>
      <c r="H236" s="175">
        <f t="shared" si="39"/>
        <v>1</v>
      </c>
      <c r="I236" s="172" t="str">
        <f t="shared" si="40"/>
        <v>Community SIP</v>
      </c>
    </row>
    <row r="237" spans="1:9" x14ac:dyDescent="0.25">
      <c r="A237" s="100" t="s">
        <v>856</v>
      </c>
      <c r="B237" s="99" t="s">
        <v>425</v>
      </c>
      <c r="C237" s="7">
        <v>1.2</v>
      </c>
      <c r="D237" s="7">
        <v>2.93</v>
      </c>
      <c r="E237" s="100">
        <f t="shared" si="36"/>
        <v>3</v>
      </c>
      <c r="F237" s="100">
        <f t="shared" si="37"/>
        <v>3</v>
      </c>
      <c r="G237" s="99">
        <f t="shared" si="38"/>
        <v>9</v>
      </c>
      <c r="H237" s="175">
        <f t="shared" si="39"/>
        <v>1</v>
      </c>
      <c r="I237" s="172" t="str">
        <f t="shared" ref="I237:I248" si="41">IF(H237=0,"","Community SIP")</f>
        <v>Community SIP</v>
      </c>
    </row>
    <row r="238" spans="1:9" x14ac:dyDescent="0.25">
      <c r="A238" s="100" t="s">
        <v>847</v>
      </c>
      <c r="B238" s="99" t="s">
        <v>591</v>
      </c>
      <c r="C238" s="7">
        <v>1.88</v>
      </c>
      <c r="D238" s="7">
        <v>2.17</v>
      </c>
      <c r="E238" s="100">
        <f t="shared" si="36"/>
        <v>3</v>
      </c>
      <c r="F238" s="100">
        <f t="shared" si="37"/>
        <v>3</v>
      </c>
      <c r="G238" s="99">
        <f t="shared" si="38"/>
        <v>9</v>
      </c>
      <c r="H238" s="175">
        <f t="shared" si="39"/>
        <v>1</v>
      </c>
      <c r="I238" s="172" t="str">
        <f t="shared" si="41"/>
        <v>Community SIP</v>
      </c>
    </row>
    <row r="239" spans="1:9" x14ac:dyDescent="0.25">
      <c r="A239" s="100" t="s">
        <v>857</v>
      </c>
      <c r="B239" s="99" t="s">
        <v>358</v>
      </c>
      <c r="C239" s="7">
        <v>1.23</v>
      </c>
      <c r="D239" s="7">
        <v>2.7</v>
      </c>
      <c r="E239" s="100">
        <f t="shared" si="36"/>
        <v>3</v>
      </c>
      <c r="F239" s="100">
        <f t="shared" si="37"/>
        <v>3</v>
      </c>
      <c r="G239" s="99">
        <f t="shared" si="38"/>
        <v>9</v>
      </c>
      <c r="H239" s="175">
        <f t="shared" si="39"/>
        <v>1</v>
      </c>
      <c r="I239" s="172" t="str">
        <f t="shared" si="41"/>
        <v>Community SIP</v>
      </c>
    </row>
    <row r="240" spans="1:9" x14ac:dyDescent="0.25">
      <c r="A240" s="100" t="s">
        <v>849</v>
      </c>
      <c r="B240" s="99" t="s">
        <v>393</v>
      </c>
      <c r="C240" s="7">
        <v>1.01</v>
      </c>
      <c r="D240" s="7">
        <v>2.12</v>
      </c>
      <c r="E240" s="100">
        <f t="shared" si="36"/>
        <v>3</v>
      </c>
      <c r="F240" s="100">
        <f t="shared" si="37"/>
        <v>3</v>
      </c>
      <c r="G240" s="99">
        <f t="shared" si="38"/>
        <v>9</v>
      </c>
      <c r="H240" s="175">
        <f t="shared" si="39"/>
        <v>1</v>
      </c>
      <c r="I240" s="172" t="str">
        <f t="shared" si="41"/>
        <v>Community SIP</v>
      </c>
    </row>
    <row r="241" spans="1:9" x14ac:dyDescent="0.25">
      <c r="A241" s="100" t="s">
        <v>866</v>
      </c>
      <c r="B241" s="99" t="s">
        <v>369</v>
      </c>
      <c r="C241" s="7">
        <v>1.23</v>
      </c>
      <c r="D241" s="7">
        <v>2</v>
      </c>
      <c r="E241" s="100">
        <f t="shared" si="36"/>
        <v>3</v>
      </c>
      <c r="F241" s="100">
        <f t="shared" si="37"/>
        <v>3</v>
      </c>
      <c r="G241" s="99">
        <f t="shared" si="38"/>
        <v>9</v>
      </c>
      <c r="H241" s="175">
        <f t="shared" si="39"/>
        <v>1</v>
      </c>
      <c r="I241" s="172" t="str">
        <f t="shared" si="41"/>
        <v>Community SIP</v>
      </c>
    </row>
    <row r="242" spans="1:9" x14ac:dyDescent="0.25">
      <c r="A242" s="100" t="s">
        <v>862</v>
      </c>
      <c r="B242" s="99" t="s">
        <v>531</v>
      </c>
      <c r="C242" s="7">
        <v>1.25</v>
      </c>
      <c r="D242" s="7">
        <v>2.04</v>
      </c>
      <c r="E242" s="100">
        <f t="shared" si="36"/>
        <v>3</v>
      </c>
      <c r="F242" s="100">
        <f t="shared" si="37"/>
        <v>3</v>
      </c>
      <c r="G242" s="99">
        <f t="shared" si="38"/>
        <v>9</v>
      </c>
      <c r="H242" s="175">
        <f t="shared" si="39"/>
        <v>1</v>
      </c>
      <c r="I242" s="172" t="str">
        <f t="shared" si="41"/>
        <v>Community SIP</v>
      </c>
    </row>
    <row r="243" spans="1:9" x14ac:dyDescent="0.25">
      <c r="A243" s="100" t="s">
        <v>859</v>
      </c>
      <c r="B243" s="99" t="s">
        <v>464</v>
      </c>
      <c r="C243" s="7">
        <v>1.28</v>
      </c>
      <c r="D243" s="7">
        <v>2.0299999999999998</v>
      </c>
      <c r="E243" s="100">
        <f t="shared" si="36"/>
        <v>3</v>
      </c>
      <c r="F243" s="100">
        <f t="shared" si="37"/>
        <v>3</v>
      </c>
      <c r="G243" s="99">
        <f t="shared" si="38"/>
        <v>9</v>
      </c>
      <c r="H243" s="175">
        <f t="shared" si="39"/>
        <v>1</v>
      </c>
      <c r="I243" s="172" t="str">
        <f t="shared" si="41"/>
        <v>Community SIP</v>
      </c>
    </row>
    <row r="244" spans="1:9" x14ac:dyDescent="0.25">
      <c r="A244" s="100" t="s">
        <v>859</v>
      </c>
      <c r="B244" s="99" t="s">
        <v>665</v>
      </c>
      <c r="C244" s="7">
        <v>1.69</v>
      </c>
      <c r="D244" s="7">
        <v>2.21</v>
      </c>
      <c r="E244" s="100">
        <f t="shared" si="36"/>
        <v>3</v>
      </c>
      <c r="F244" s="100">
        <f t="shared" si="37"/>
        <v>3</v>
      </c>
      <c r="G244" s="99">
        <f t="shared" si="38"/>
        <v>9</v>
      </c>
      <c r="H244" s="175">
        <f t="shared" si="39"/>
        <v>1</v>
      </c>
      <c r="I244" s="172" t="str">
        <f t="shared" si="41"/>
        <v>Community SIP</v>
      </c>
    </row>
    <row r="245" spans="1:9" x14ac:dyDescent="0.25">
      <c r="A245" s="100" t="s">
        <v>845</v>
      </c>
      <c r="B245" s="99" t="s">
        <v>645</v>
      </c>
      <c r="C245" s="7">
        <v>1.46</v>
      </c>
      <c r="D245" s="7">
        <v>2.37</v>
      </c>
      <c r="E245" s="100">
        <f t="shared" si="36"/>
        <v>3</v>
      </c>
      <c r="F245" s="100">
        <f t="shared" si="37"/>
        <v>3</v>
      </c>
      <c r="G245" s="99">
        <f t="shared" si="38"/>
        <v>9</v>
      </c>
      <c r="H245" s="175">
        <f t="shared" si="39"/>
        <v>1</v>
      </c>
      <c r="I245" s="172" t="str">
        <f t="shared" si="41"/>
        <v>Community SIP</v>
      </c>
    </row>
    <row r="246" spans="1:9" x14ac:dyDescent="0.25">
      <c r="A246" s="100" t="s">
        <v>856</v>
      </c>
      <c r="B246" s="99" t="s">
        <v>360</v>
      </c>
      <c r="C246" s="7">
        <v>1.22</v>
      </c>
      <c r="D246" s="7">
        <v>2.82</v>
      </c>
      <c r="E246" s="100">
        <f t="shared" si="36"/>
        <v>3</v>
      </c>
      <c r="F246" s="100">
        <f t="shared" si="37"/>
        <v>3</v>
      </c>
      <c r="G246" s="99">
        <f t="shared" si="38"/>
        <v>9</v>
      </c>
      <c r="H246" s="175">
        <f t="shared" si="39"/>
        <v>1</v>
      </c>
      <c r="I246" s="172" t="str">
        <f t="shared" si="41"/>
        <v>Community SIP</v>
      </c>
    </row>
    <row r="247" spans="1:9" x14ac:dyDescent="0.25">
      <c r="A247" s="100" t="s">
        <v>851</v>
      </c>
      <c r="B247" s="99" t="s">
        <v>598</v>
      </c>
      <c r="C247" s="7">
        <v>1.2</v>
      </c>
      <c r="D247" s="7">
        <v>2.9</v>
      </c>
      <c r="E247" s="100">
        <f t="shared" si="36"/>
        <v>3</v>
      </c>
      <c r="F247" s="100">
        <f t="shared" si="37"/>
        <v>3</v>
      </c>
      <c r="G247" s="99">
        <f t="shared" si="38"/>
        <v>9</v>
      </c>
      <c r="H247" s="175">
        <f t="shared" si="39"/>
        <v>1</v>
      </c>
      <c r="I247" s="172" t="str">
        <f t="shared" si="41"/>
        <v>Community SIP</v>
      </c>
    </row>
    <row r="248" spans="1:9" x14ac:dyDescent="0.25">
      <c r="A248" s="100" t="s">
        <v>858</v>
      </c>
      <c r="B248" s="99" t="s">
        <v>271</v>
      </c>
      <c r="C248" s="7">
        <v>1.74</v>
      </c>
      <c r="D248" s="7">
        <v>2.5499999999999998</v>
      </c>
      <c r="E248" s="100">
        <f t="shared" si="36"/>
        <v>3</v>
      </c>
      <c r="F248" s="100">
        <f t="shared" si="37"/>
        <v>3</v>
      </c>
      <c r="G248" s="99">
        <f t="shared" si="38"/>
        <v>9</v>
      </c>
      <c r="H248" s="175">
        <f t="shared" si="39"/>
        <v>1</v>
      </c>
      <c r="I248" s="172" t="str">
        <f t="shared" si="41"/>
        <v>Community SIP</v>
      </c>
    </row>
    <row r="249" spans="1:9" x14ac:dyDescent="0.25">
      <c r="A249" s="100" t="s">
        <v>848</v>
      </c>
      <c r="B249" s="99" t="s">
        <v>398</v>
      </c>
      <c r="C249" s="7">
        <v>0.74</v>
      </c>
      <c r="D249" s="7">
        <v>1.31</v>
      </c>
      <c r="E249" s="100">
        <f t="shared" si="36"/>
        <v>4</v>
      </c>
      <c r="F249" s="100">
        <f t="shared" si="37"/>
        <v>2</v>
      </c>
      <c r="G249" s="99">
        <f t="shared" si="38"/>
        <v>8</v>
      </c>
      <c r="H249" s="175">
        <f t="shared" si="39"/>
        <v>0</v>
      </c>
      <c r="I249" s="172" t="s">
        <v>867</v>
      </c>
    </row>
    <row r="250" spans="1:9" x14ac:dyDescent="0.25">
      <c r="A250" s="100" t="s">
        <v>857</v>
      </c>
      <c r="B250" s="99" t="s">
        <v>611</v>
      </c>
      <c r="C250" s="7">
        <v>0.69</v>
      </c>
      <c r="D250" s="7">
        <v>1.92</v>
      </c>
      <c r="E250" s="100">
        <f t="shared" si="36"/>
        <v>4</v>
      </c>
      <c r="F250" s="100">
        <f t="shared" si="37"/>
        <v>2</v>
      </c>
      <c r="G250" s="99">
        <f t="shared" si="38"/>
        <v>8</v>
      </c>
      <c r="H250" s="175">
        <f t="shared" si="39"/>
        <v>0</v>
      </c>
      <c r="I250" s="172" t="s">
        <v>867</v>
      </c>
    </row>
    <row r="251" spans="1:9" x14ac:dyDescent="0.25">
      <c r="A251" s="100" t="s">
        <v>857</v>
      </c>
      <c r="B251" s="99" t="s">
        <v>612</v>
      </c>
      <c r="C251" s="7">
        <v>0.51</v>
      </c>
      <c r="D251" s="7">
        <v>1.66</v>
      </c>
      <c r="E251" s="100">
        <f t="shared" si="36"/>
        <v>4</v>
      </c>
      <c r="F251" s="100">
        <f t="shared" si="37"/>
        <v>2</v>
      </c>
      <c r="G251" s="99">
        <f t="shared" si="38"/>
        <v>8</v>
      </c>
      <c r="H251" s="175">
        <f t="shared" si="39"/>
        <v>0</v>
      </c>
      <c r="I251" s="172" t="s">
        <v>867</v>
      </c>
    </row>
    <row r="252" spans="1:9" x14ac:dyDescent="0.25">
      <c r="A252" s="100" t="s">
        <v>857</v>
      </c>
      <c r="B252" s="99" t="s">
        <v>503</v>
      </c>
      <c r="C252" s="7">
        <v>0.56000000000000005</v>
      </c>
      <c r="D252" s="7">
        <v>1.91</v>
      </c>
      <c r="E252" s="100">
        <f t="shared" si="36"/>
        <v>4</v>
      </c>
      <c r="F252" s="100">
        <f t="shared" si="37"/>
        <v>2</v>
      </c>
      <c r="G252" s="99">
        <f t="shared" si="38"/>
        <v>8</v>
      </c>
      <c r="H252" s="175">
        <f t="shared" si="39"/>
        <v>0</v>
      </c>
      <c r="I252" s="172" t="s">
        <v>867</v>
      </c>
    </row>
    <row r="253" spans="1:9" x14ac:dyDescent="0.25">
      <c r="A253" s="100" t="s">
        <v>857</v>
      </c>
      <c r="B253" s="99" t="s">
        <v>559</v>
      </c>
      <c r="C253" s="7">
        <v>0.84</v>
      </c>
      <c r="D253" s="7">
        <v>1.84</v>
      </c>
      <c r="E253" s="100">
        <f t="shared" si="36"/>
        <v>4</v>
      </c>
      <c r="F253" s="100">
        <f t="shared" si="37"/>
        <v>2</v>
      </c>
      <c r="G253" s="99">
        <f t="shared" si="38"/>
        <v>8</v>
      </c>
      <c r="H253" s="175">
        <f t="shared" si="39"/>
        <v>0</v>
      </c>
      <c r="I253" s="172" t="s">
        <v>867</v>
      </c>
    </row>
    <row r="254" spans="1:9" x14ac:dyDescent="0.25">
      <c r="A254" s="100" t="s">
        <v>854</v>
      </c>
      <c r="B254" s="99" t="s">
        <v>291</v>
      </c>
      <c r="C254" s="7">
        <v>0.66</v>
      </c>
      <c r="D254" s="7">
        <v>1.59</v>
      </c>
      <c r="E254" s="100">
        <f t="shared" si="36"/>
        <v>4</v>
      </c>
      <c r="F254" s="100">
        <f t="shared" si="37"/>
        <v>2</v>
      </c>
      <c r="G254" s="99">
        <f t="shared" si="38"/>
        <v>8</v>
      </c>
      <c r="H254" s="175">
        <f t="shared" si="39"/>
        <v>0</v>
      </c>
      <c r="I254" s="172" t="s">
        <v>867</v>
      </c>
    </row>
    <row r="255" spans="1:9" x14ac:dyDescent="0.25">
      <c r="A255" s="100" t="s">
        <v>850</v>
      </c>
      <c r="B255" s="99" t="s">
        <v>273</v>
      </c>
      <c r="C255" s="7">
        <v>0.55000000000000004</v>
      </c>
      <c r="D255" s="7">
        <v>1.37</v>
      </c>
      <c r="E255" s="100">
        <f t="shared" si="36"/>
        <v>4</v>
      </c>
      <c r="F255" s="100">
        <f t="shared" si="37"/>
        <v>2</v>
      </c>
      <c r="G255" s="99">
        <f t="shared" si="38"/>
        <v>8</v>
      </c>
      <c r="H255" s="175">
        <f t="shared" si="39"/>
        <v>0</v>
      </c>
      <c r="I255" s="172" t="s">
        <v>867</v>
      </c>
    </row>
    <row r="256" spans="1:9" x14ac:dyDescent="0.25">
      <c r="A256" s="100" t="s">
        <v>859</v>
      </c>
      <c r="B256" s="99" t="s">
        <v>274</v>
      </c>
      <c r="C256" s="7">
        <v>0.59</v>
      </c>
      <c r="D256" s="7">
        <v>1.36</v>
      </c>
      <c r="E256" s="100">
        <f t="shared" si="36"/>
        <v>4</v>
      </c>
      <c r="F256" s="100">
        <f t="shared" si="37"/>
        <v>2</v>
      </c>
      <c r="G256" s="99">
        <f t="shared" si="38"/>
        <v>8</v>
      </c>
      <c r="H256" s="175">
        <f t="shared" si="39"/>
        <v>0</v>
      </c>
      <c r="I256" s="172" t="s">
        <v>867</v>
      </c>
    </row>
    <row r="257" spans="1:9" x14ac:dyDescent="0.25">
      <c r="A257" s="100" t="s">
        <v>856</v>
      </c>
      <c r="B257" s="99" t="s">
        <v>470</v>
      </c>
      <c r="C257" s="7">
        <v>2.0499999999999998</v>
      </c>
      <c r="D257" s="7">
        <v>3.06</v>
      </c>
      <c r="E257" s="100">
        <f t="shared" si="36"/>
        <v>2</v>
      </c>
      <c r="F257" s="100">
        <f t="shared" si="37"/>
        <v>4</v>
      </c>
      <c r="G257" s="99">
        <f t="shared" si="38"/>
        <v>8</v>
      </c>
      <c r="H257" s="175">
        <f t="shared" si="39"/>
        <v>0</v>
      </c>
      <c r="I257" s="172" t="s">
        <v>867</v>
      </c>
    </row>
    <row r="258" spans="1:9" x14ac:dyDescent="0.25">
      <c r="A258" s="100" t="s">
        <v>857</v>
      </c>
      <c r="B258" s="99" t="s">
        <v>399</v>
      </c>
      <c r="C258" s="7">
        <v>0.8</v>
      </c>
      <c r="D258" s="7">
        <v>1.85</v>
      </c>
      <c r="E258" s="100">
        <f t="shared" ref="E258:E321" si="42">IF(C258&lt;=1,4,IF(C258&lt;2,3,IF(C258&lt;3,2,1)))</f>
        <v>4</v>
      </c>
      <c r="F258" s="100">
        <f t="shared" ref="F258:F321" si="43">IF(D258&lt;=1.25,1,IF(D258&lt;2,2,IF(D258&lt;3,3,4)))</f>
        <v>2</v>
      </c>
      <c r="G258" s="99">
        <f t="shared" ref="G258:G321" si="44">E258*F258</f>
        <v>8</v>
      </c>
      <c r="H258" s="175">
        <f t="shared" ref="H258:H321" si="45">IF(G258&gt;=9,1,0)</f>
        <v>0</v>
      </c>
      <c r="I258" s="172" t="s">
        <v>867</v>
      </c>
    </row>
    <row r="259" spans="1:9" x14ac:dyDescent="0.25">
      <c r="A259" s="100" t="s">
        <v>857</v>
      </c>
      <c r="B259" s="99" t="s">
        <v>543</v>
      </c>
      <c r="C259" s="7">
        <v>0.56000000000000005</v>
      </c>
      <c r="D259" s="7">
        <v>1.67</v>
      </c>
      <c r="E259" s="100">
        <f t="shared" si="42"/>
        <v>4</v>
      </c>
      <c r="F259" s="100">
        <f t="shared" si="43"/>
        <v>2</v>
      </c>
      <c r="G259" s="99">
        <f t="shared" si="44"/>
        <v>8</v>
      </c>
      <c r="H259" s="175">
        <f t="shared" si="45"/>
        <v>0</v>
      </c>
      <c r="I259" s="172" t="s">
        <v>867</v>
      </c>
    </row>
    <row r="260" spans="1:9" x14ac:dyDescent="0.25">
      <c r="A260" s="100" t="s">
        <v>857</v>
      </c>
      <c r="B260" s="99" t="s">
        <v>497</v>
      </c>
      <c r="C260" s="7">
        <v>0.64</v>
      </c>
      <c r="D260" s="7">
        <v>1.65</v>
      </c>
      <c r="E260" s="100">
        <f t="shared" si="42"/>
        <v>4</v>
      </c>
      <c r="F260" s="100">
        <f t="shared" si="43"/>
        <v>2</v>
      </c>
      <c r="G260" s="99">
        <f t="shared" si="44"/>
        <v>8</v>
      </c>
      <c r="H260" s="175">
        <f t="shared" si="45"/>
        <v>0</v>
      </c>
      <c r="I260" s="172" t="s">
        <v>867</v>
      </c>
    </row>
    <row r="261" spans="1:9" x14ac:dyDescent="0.25">
      <c r="A261" s="100" t="s">
        <v>854</v>
      </c>
      <c r="B261" s="99" t="s">
        <v>432</v>
      </c>
      <c r="C261" s="7">
        <v>0.62</v>
      </c>
      <c r="D261" s="7">
        <v>1.53</v>
      </c>
      <c r="E261" s="100">
        <f t="shared" si="42"/>
        <v>4</v>
      </c>
      <c r="F261" s="100">
        <f t="shared" si="43"/>
        <v>2</v>
      </c>
      <c r="G261" s="99">
        <f t="shared" si="44"/>
        <v>8</v>
      </c>
      <c r="H261" s="175">
        <f t="shared" si="45"/>
        <v>0</v>
      </c>
      <c r="I261" s="172" t="s">
        <v>867</v>
      </c>
    </row>
    <row r="262" spans="1:9" x14ac:dyDescent="0.25">
      <c r="A262" s="100" t="s">
        <v>857</v>
      </c>
      <c r="B262" s="99" t="s">
        <v>373</v>
      </c>
      <c r="C262" s="7">
        <v>0.72</v>
      </c>
      <c r="D262" s="7">
        <v>1.59</v>
      </c>
      <c r="E262" s="100">
        <f t="shared" si="42"/>
        <v>4</v>
      </c>
      <c r="F262" s="100">
        <f t="shared" si="43"/>
        <v>2</v>
      </c>
      <c r="G262" s="99">
        <f t="shared" si="44"/>
        <v>8</v>
      </c>
      <c r="H262" s="175">
        <f t="shared" si="45"/>
        <v>0</v>
      </c>
      <c r="I262" s="172" t="s">
        <v>867</v>
      </c>
    </row>
    <row r="263" spans="1:9" x14ac:dyDescent="0.25">
      <c r="A263" s="100" t="s">
        <v>861</v>
      </c>
      <c r="B263" s="99" t="s">
        <v>536</v>
      </c>
      <c r="C263" s="7">
        <v>0.77</v>
      </c>
      <c r="D263" s="7">
        <v>1.56</v>
      </c>
      <c r="E263" s="100">
        <f t="shared" si="42"/>
        <v>4</v>
      </c>
      <c r="F263" s="100">
        <f t="shared" si="43"/>
        <v>2</v>
      </c>
      <c r="G263" s="99">
        <f t="shared" si="44"/>
        <v>8</v>
      </c>
      <c r="H263" s="175">
        <f t="shared" si="45"/>
        <v>0</v>
      </c>
      <c r="I263" s="172" t="s">
        <v>867</v>
      </c>
    </row>
    <row r="264" spans="1:9" x14ac:dyDescent="0.25">
      <c r="A264" s="100" t="s">
        <v>861</v>
      </c>
      <c r="B264" s="99" t="s">
        <v>471</v>
      </c>
      <c r="C264" s="7">
        <v>0.77</v>
      </c>
      <c r="D264" s="7">
        <v>1.69</v>
      </c>
      <c r="E264" s="100">
        <f t="shared" si="42"/>
        <v>4</v>
      </c>
      <c r="F264" s="100">
        <f t="shared" si="43"/>
        <v>2</v>
      </c>
      <c r="G264" s="99">
        <f t="shared" si="44"/>
        <v>8</v>
      </c>
      <c r="H264" s="175">
        <f t="shared" si="45"/>
        <v>0</v>
      </c>
      <c r="I264" s="172" t="s">
        <v>867</v>
      </c>
    </row>
    <row r="265" spans="1:9" x14ac:dyDescent="0.25">
      <c r="A265" s="100" t="s">
        <v>857</v>
      </c>
      <c r="B265" s="99" t="s">
        <v>544</v>
      </c>
      <c r="C265" s="7">
        <v>0.56000000000000005</v>
      </c>
      <c r="D265" s="7">
        <v>1.73</v>
      </c>
      <c r="E265" s="100">
        <f t="shared" si="42"/>
        <v>4</v>
      </c>
      <c r="F265" s="100">
        <f t="shared" si="43"/>
        <v>2</v>
      </c>
      <c r="G265" s="99">
        <f t="shared" si="44"/>
        <v>8</v>
      </c>
      <c r="H265" s="175">
        <f t="shared" si="45"/>
        <v>0</v>
      </c>
      <c r="I265" s="172" t="s">
        <v>867</v>
      </c>
    </row>
    <row r="266" spans="1:9" x14ac:dyDescent="0.25">
      <c r="A266" s="100" t="s">
        <v>857</v>
      </c>
      <c r="B266" s="99" t="s">
        <v>434</v>
      </c>
      <c r="C266" s="7">
        <v>0.73</v>
      </c>
      <c r="D266" s="7">
        <v>1.62</v>
      </c>
      <c r="E266" s="100">
        <f t="shared" si="42"/>
        <v>4</v>
      </c>
      <c r="F266" s="100">
        <f t="shared" si="43"/>
        <v>2</v>
      </c>
      <c r="G266" s="99">
        <f t="shared" si="44"/>
        <v>8</v>
      </c>
      <c r="H266" s="175">
        <f t="shared" si="45"/>
        <v>0</v>
      </c>
      <c r="I266" s="172" t="s">
        <v>867</v>
      </c>
    </row>
    <row r="267" spans="1:9" x14ac:dyDescent="0.25">
      <c r="A267" s="100" t="s">
        <v>862</v>
      </c>
      <c r="B267" s="99" t="s">
        <v>276</v>
      </c>
      <c r="C267" s="7">
        <v>0.9</v>
      </c>
      <c r="D267" s="7">
        <v>1.62</v>
      </c>
      <c r="E267" s="100">
        <f t="shared" si="42"/>
        <v>4</v>
      </c>
      <c r="F267" s="100">
        <f t="shared" si="43"/>
        <v>2</v>
      </c>
      <c r="G267" s="99">
        <f t="shared" si="44"/>
        <v>8</v>
      </c>
      <c r="H267" s="175">
        <f t="shared" si="45"/>
        <v>0</v>
      </c>
      <c r="I267" s="172" t="s">
        <v>867</v>
      </c>
    </row>
    <row r="268" spans="1:9" x14ac:dyDescent="0.25">
      <c r="A268" s="100" t="s">
        <v>858</v>
      </c>
      <c r="B268" s="99" t="s">
        <v>476</v>
      </c>
      <c r="C268" s="7">
        <v>2.65</v>
      </c>
      <c r="D268" s="7">
        <v>3.05</v>
      </c>
      <c r="E268" s="100">
        <f t="shared" si="42"/>
        <v>2</v>
      </c>
      <c r="F268" s="100">
        <f t="shared" si="43"/>
        <v>4</v>
      </c>
      <c r="G268" s="99">
        <f t="shared" si="44"/>
        <v>8</v>
      </c>
      <c r="H268" s="175">
        <f t="shared" si="45"/>
        <v>0</v>
      </c>
      <c r="I268" s="172" t="s">
        <v>867</v>
      </c>
    </row>
    <row r="269" spans="1:9" x14ac:dyDescent="0.25">
      <c r="A269" s="100" t="s">
        <v>857</v>
      </c>
      <c r="B269" s="99" t="s">
        <v>506</v>
      </c>
      <c r="C269" s="7">
        <v>0.88</v>
      </c>
      <c r="D269" s="7">
        <v>1.71</v>
      </c>
      <c r="E269" s="100">
        <f t="shared" si="42"/>
        <v>4</v>
      </c>
      <c r="F269" s="100">
        <f t="shared" si="43"/>
        <v>2</v>
      </c>
      <c r="G269" s="99">
        <f t="shared" si="44"/>
        <v>8</v>
      </c>
      <c r="H269" s="175">
        <f t="shared" si="45"/>
        <v>0</v>
      </c>
      <c r="I269" s="172" t="s">
        <v>867</v>
      </c>
    </row>
    <row r="270" spans="1:9" x14ac:dyDescent="0.25">
      <c r="A270" s="100" t="s">
        <v>857</v>
      </c>
      <c r="B270" s="99" t="s">
        <v>493</v>
      </c>
      <c r="C270" s="7">
        <v>0.74</v>
      </c>
      <c r="D270" s="7">
        <v>1.75</v>
      </c>
      <c r="E270" s="100">
        <f t="shared" si="42"/>
        <v>4</v>
      </c>
      <c r="F270" s="100">
        <f t="shared" si="43"/>
        <v>2</v>
      </c>
      <c r="G270" s="99">
        <f t="shared" si="44"/>
        <v>8</v>
      </c>
      <c r="H270" s="175">
        <f t="shared" si="45"/>
        <v>0</v>
      </c>
      <c r="I270" s="172" t="s">
        <v>867</v>
      </c>
    </row>
    <row r="271" spans="1:9" x14ac:dyDescent="0.25">
      <c r="A271" s="100" t="s">
        <v>845</v>
      </c>
      <c r="B271" s="99" t="s">
        <v>363</v>
      </c>
      <c r="C271" s="7">
        <v>0.75</v>
      </c>
      <c r="D271" s="7">
        <v>1.82</v>
      </c>
      <c r="E271" s="100">
        <f t="shared" si="42"/>
        <v>4</v>
      </c>
      <c r="F271" s="100">
        <f t="shared" si="43"/>
        <v>2</v>
      </c>
      <c r="G271" s="99">
        <f t="shared" si="44"/>
        <v>8</v>
      </c>
      <c r="H271" s="175">
        <f t="shared" si="45"/>
        <v>0</v>
      </c>
      <c r="I271" s="172" t="s">
        <v>867</v>
      </c>
    </row>
    <row r="272" spans="1:9" x14ac:dyDescent="0.25">
      <c r="A272" s="100" t="s">
        <v>868</v>
      </c>
      <c r="B272" s="99" t="s">
        <v>278</v>
      </c>
      <c r="C272" s="7">
        <v>0.83</v>
      </c>
      <c r="D272" s="7">
        <v>1.3</v>
      </c>
      <c r="E272" s="100">
        <f t="shared" si="42"/>
        <v>4</v>
      </c>
      <c r="F272" s="100">
        <f t="shared" si="43"/>
        <v>2</v>
      </c>
      <c r="G272" s="99">
        <f t="shared" si="44"/>
        <v>8</v>
      </c>
      <c r="H272" s="175">
        <f t="shared" si="45"/>
        <v>0</v>
      </c>
      <c r="I272" s="172" t="s">
        <v>867</v>
      </c>
    </row>
    <row r="273" spans="1:9" x14ac:dyDescent="0.25">
      <c r="A273" s="100" t="s">
        <v>861</v>
      </c>
      <c r="B273" s="99" t="s">
        <v>669</v>
      </c>
      <c r="C273" s="7">
        <v>1</v>
      </c>
      <c r="D273" s="7">
        <v>1.31</v>
      </c>
      <c r="E273" s="100">
        <f t="shared" si="42"/>
        <v>4</v>
      </c>
      <c r="F273" s="100">
        <f t="shared" si="43"/>
        <v>2</v>
      </c>
      <c r="G273" s="99">
        <f t="shared" si="44"/>
        <v>8</v>
      </c>
      <c r="H273" s="175">
        <f t="shared" si="45"/>
        <v>0</v>
      </c>
      <c r="I273" s="172" t="s">
        <v>867</v>
      </c>
    </row>
    <row r="274" spans="1:9" x14ac:dyDescent="0.25">
      <c r="A274" s="100" t="s">
        <v>857</v>
      </c>
      <c r="B274" s="99" t="s">
        <v>546</v>
      </c>
      <c r="C274" s="7">
        <v>0.63</v>
      </c>
      <c r="D274" s="7">
        <v>1.7</v>
      </c>
      <c r="E274" s="100">
        <f t="shared" si="42"/>
        <v>4</v>
      </c>
      <c r="F274" s="100">
        <f t="shared" si="43"/>
        <v>2</v>
      </c>
      <c r="G274" s="99">
        <f t="shared" si="44"/>
        <v>8</v>
      </c>
      <c r="H274" s="175">
        <f t="shared" si="45"/>
        <v>0</v>
      </c>
      <c r="I274" s="172" t="s">
        <v>867</v>
      </c>
    </row>
    <row r="275" spans="1:9" x14ac:dyDescent="0.25">
      <c r="A275" s="100" t="s">
        <v>853</v>
      </c>
      <c r="B275" s="99" t="s">
        <v>246</v>
      </c>
      <c r="C275" s="7">
        <v>0.79</v>
      </c>
      <c r="D275" s="7">
        <v>1.99</v>
      </c>
      <c r="E275" s="100">
        <f t="shared" si="42"/>
        <v>4</v>
      </c>
      <c r="F275" s="100">
        <f t="shared" si="43"/>
        <v>2</v>
      </c>
      <c r="G275" s="99">
        <f t="shared" si="44"/>
        <v>8</v>
      </c>
      <c r="H275" s="175">
        <f t="shared" si="45"/>
        <v>0</v>
      </c>
      <c r="I275" s="172" t="s">
        <v>867</v>
      </c>
    </row>
    <row r="276" spans="1:9" x14ac:dyDescent="0.25">
      <c r="A276" s="100" t="s">
        <v>861</v>
      </c>
      <c r="B276" s="99" t="s">
        <v>647</v>
      </c>
      <c r="C276" s="7">
        <v>0.81</v>
      </c>
      <c r="D276" s="7">
        <v>1.47</v>
      </c>
      <c r="E276" s="100">
        <f t="shared" si="42"/>
        <v>4</v>
      </c>
      <c r="F276" s="100">
        <f t="shared" si="43"/>
        <v>2</v>
      </c>
      <c r="G276" s="99">
        <f t="shared" si="44"/>
        <v>8</v>
      </c>
      <c r="H276" s="175">
        <f t="shared" si="45"/>
        <v>0</v>
      </c>
      <c r="I276" s="172" t="s">
        <v>867</v>
      </c>
    </row>
    <row r="277" spans="1:9" x14ac:dyDescent="0.25">
      <c r="A277" s="100" t="s">
        <v>849</v>
      </c>
      <c r="B277" s="99" t="s">
        <v>337</v>
      </c>
      <c r="C277" s="7">
        <v>0.78</v>
      </c>
      <c r="D277" s="7">
        <v>1.42</v>
      </c>
      <c r="E277" s="100">
        <f t="shared" si="42"/>
        <v>4</v>
      </c>
      <c r="F277" s="100">
        <f t="shared" si="43"/>
        <v>2</v>
      </c>
      <c r="G277" s="99">
        <f t="shared" si="44"/>
        <v>8</v>
      </c>
      <c r="H277" s="175">
        <f t="shared" si="45"/>
        <v>0</v>
      </c>
      <c r="I277" s="172" t="s">
        <v>867</v>
      </c>
    </row>
    <row r="278" spans="1:9" x14ac:dyDescent="0.25">
      <c r="A278" s="100" t="s">
        <v>869</v>
      </c>
      <c r="B278" s="99" t="s">
        <v>439</v>
      </c>
      <c r="C278" s="7">
        <v>0.82</v>
      </c>
      <c r="D278" s="7">
        <v>1.68</v>
      </c>
      <c r="E278" s="100">
        <f t="shared" si="42"/>
        <v>4</v>
      </c>
      <c r="F278" s="100">
        <f t="shared" si="43"/>
        <v>2</v>
      </c>
      <c r="G278" s="99">
        <f t="shared" si="44"/>
        <v>8</v>
      </c>
      <c r="H278" s="175">
        <f t="shared" si="45"/>
        <v>0</v>
      </c>
      <c r="I278" s="172" t="s">
        <v>867</v>
      </c>
    </row>
    <row r="279" spans="1:9" x14ac:dyDescent="0.25">
      <c r="A279" s="100" t="s">
        <v>854</v>
      </c>
      <c r="B279" s="99" t="s">
        <v>264</v>
      </c>
      <c r="C279" s="7">
        <v>0.65</v>
      </c>
      <c r="D279" s="7">
        <v>1.97</v>
      </c>
      <c r="E279" s="100">
        <f t="shared" si="42"/>
        <v>4</v>
      </c>
      <c r="F279" s="100">
        <f t="shared" si="43"/>
        <v>2</v>
      </c>
      <c r="G279" s="99">
        <f t="shared" si="44"/>
        <v>8</v>
      </c>
      <c r="H279" s="175">
        <f t="shared" si="45"/>
        <v>0</v>
      </c>
      <c r="I279" s="172" t="s">
        <v>867</v>
      </c>
    </row>
    <row r="280" spans="1:9" x14ac:dyDescent="0.25">
      <c r="A280" s="100" t="s">
        <v>848</v>
      </c>
      <c r="B280" s="99" t="s">
        <v>260</v>
      </c>
      <c r="C280" s="7">
        <v>0.54</v>
      </c>
      <c r="D280" s="7">
        <v>1.48</v>
      </c>
      <c r="E280" s="100">
        <f t="shared" si="42"/>
        <v>4</v>
      </c>
      <c r="F280" s="100">
        <f t="shared" si="43"/>
        <v>2</v>
      </c>
      <c r="G280" s="99">
        <f t="shared" si="44"/>
        <v>8</v>
      </c>
      <c r="H280" s="175">
        <f t="shared" si="45"/>
        <v>0</v>
      </c>
      <c r="I280" s="172" t="s">
        <v>867</v>
      </c>
    </row>
    <row r="281" spans="1:9" x14ac:dyDescent="0.25">
      <c r="A281" s="100" t="s">
        <v>857</v>
      </c>
      <c r="B281" s="99" t="s">
        <v>376</v>
      </c>
      <c r="C281" s="7">
        <v>0.55000000000000004</v>
      </c>
      <c r="D281" s="7">
        <v>1.33</v>
      </c>
      <c r="E281" s="100">
        <f t="shared" si="42"/>
        <v>4</v>
      </c>
      <c r="F281" s="100">
        <f t="shared" si="43"/>
        <v>2</v>
      </c>
      <c r="G281" s="99">
        <f t="shared" si="44"/>
        <v>8</v>
      </c>
      <c r="H281" s="175">
        <f t="shared" si="45"/>
        <v>0</v>
      </c>
      <c r="I281" s="172" t="s">
        <v>867</v>
      </c>
    </row>
    <row r="282" spans="1:9" x14ac:dyDescent="0.25">
      <c r="A282" s="100" t="s">
        <v>870</v>
      </c>
      <c r="B282" s="99" t="s">
        <v>441</v>
      </c>
      <c r="C282" s="7">
        <v>0.61</v>
      </c>
      <c r="D282" s="7">
        <v>1.45</v>
      </c>
      <c r="E282" s="100">
        <f t="shared" si="42"/>
        <v>4</v>
      </c>
      <c r="F282" s="100">
        <f t="shared" si="43"/>
        <v>2</v>
      </c>
      <c r="G282" s="99">
        <f t="shared" si="44"/>
        <v>8</v>
      </c>
      <c r="H282" s="175">
        <f t="shared" si="45"/>
        <v>0</v>
      </c>
      <c r="I282" s="172" t="s">
        <v>867</v>
      </c>
    </row>
    <row r="283" spans="1:9" x14ac:dyDescent="0.25">
      <c r="A283" s="100" t="s">
        <v>859</v>
      </c>
      <c r="B283" s="99" t="s">
        <v>651</v>
      </c>
      <c r="C283" s="7">
        <v>0.65</v>
      </c>
      <c r="D283" s="7">
        <v>1.36</v>
      </c>
      <c r="E283" s="100">
        <f t="shared" si="42"/>
        <v>4</v>
      </c>
      <c r="F283" s="100">
        <f t="shared" si="43"/>
        <v>2</v>
      </c>
      <c r="G283" s="99">
        <f t="shared" si="44"/>
        <v>8</v>
      </c>
      <c r="H283" s="175">
        <f t="shared" si="45"/>
        <v>0</v>
      </c>
      <c r="I283" s="172" t="s">
        <v>867</v>
      </c>
    </row>
    <row r="284" spans="1:9" x14ac:dyDescent="0.25">
      <c r="A284" s="100" t="s">
        <v>849</v>
      </c>
      <c r="B284" s="99" t="s">
        <v>304</v>
      </c>
      <c r="C284" s="7">
        <v>0.62</v>
      </c>
      <c r="D284" s="7">
        <v>1.57</v>
      </c>
      <c r="E284" s="100">
        <f t="shared" si="42"/>
        <v>4</v>
      </c>
      <c r="F284" s="100">
        <f t="shared" si="43"/>
        <v>2</v>
      </c>
      <c r="G284" s="99">
        <f t="shared" si="44"/>
        <v>8</v>
      </c>
      <c r="H284" s="175">
        <f t="shared" si="45"/>
        <v>0</v>
      </c>
      <c r="I284" s="172" t="s">
        <v>867</v>
      </c>
    </row>
    <row r="285" spans="1:9" x14ac:dyDescent="0.25">
      <c r="A285" s="100" t="s">
        <v>869</v>
      </c>
      <c r="B285" s="99" t="s">
        <v>370</v>
      </c>
      <c r="C285" s="7">
        <v>0.63</v>
      </c>
      <c r="D285" s="7">
        <v>1.62</v>
      </c>
      <c r="E285" s="100">
        <f t="shared" si="42"/>
        <v>4</v>
      </c>
      <c r="F285" s="100">
        <f t="shared" si="43"/>
        <v>2</v>
      </c>
      <c r="G285" s="99">
        <f t="shared" si="44"/>
        <v>8</v>
      </c>
      <c r="H285" s="175">
        <f t="shared" si="45"/>
        <v>0</v>
      </c>
      <c r="I285" s="172" t="s">
        <v>867</v>
      </c>
    </row>
    <row r="286" spans="1:9" x14ac:dyDescent="0.25">
      <c r="A286" s="100" t="s">
        <v>857</v>
      </c>
      <c r="B286" s="99" t="s">
        <v>445</v>
      </c>
      <c r="C286" s="7">
        <v>0.72</v>
      </c>
      <c r="D286" s="7">
        <v>1.59</v>
      </c>
      <c r="E286" s="100">
        <f t="shared" si="42"/>
        <v>4</v>
      </c>
      <c r="F286" s="100">
        <f t="shared" si="43"/>
        <v>2</v>
      </c>
      <c r="G286" s="99">
        <f t="shared" si="44"/>
        <v>8</v>
      </c>
      <c r="H286" s="175">
        <f t="shared" si="45"/>
        <v>0</v>
      </c>
      <c r="I286" s="172" t="s">
        <v>867</v>
      </c>
    </row>
    <row r="287" spans="1:9" x14ac:dyDescent="0.25">
      <c r="A287" s="100" t="s">
        <v>857</v>
      </c>
      <c r="B287" s="99" t="s">
        <v>616</v>
      </c>
      <c r="C287" s="7">
        <v>0.55000000000000004</v>
      </c>
      <c r="D287" s="7">
        <v>1.78</v>
      </c>
      <c r="E287" s="100">
        <f t="shared" si="42"/>
        <v>4</v>
      </c>
      <c r="F287" s="100">
        <f t="shared" si="43"/>
        <v>2</v>
      </c>
      <c r="G287" s="99">
        <f t="shared" si="44"/>
        <v>8</v>
      </c>
      <c r="H287" s="175">
        <f t="shared" si="45"/>
        <v>0</v>
      </c>
      <c r="I287" s="172" t="s">
        <v>867</v>
      </c>
    </row>
    <row r="288" spans="1:9" x14ac:dyDescent="0.25">
      <c r="A288" s="100" t="s">
        <v>857</v>
      </c>
      <c r="B288" s="99" t="s">
        <v>479</v>
      </c>
      <c r="C288" s="7">
        <v>0.63</v>
      </c>
      <c r="D288" s="7">
        <v>1.55</v>
      </c>
      <c r="E288" s="100">
        <f t="shared" si="42"/>
        <v>4</v>
      </c>
      <c r="F288" s="100">
        <f t="shared" si="43"/>
        <v>2</v>
      </c>
      <c r="G288" s="99">
        <f t="shared" si="44"/>
        <v>8</v>
      </c>
      <c r="H288" s="175">
        <f t="shared" si="45"/>
        <v>0</v>
      </c>
      <c r="I288" s="172" t="s">
        <v>867</v>
      </c>
    </row>
    <row r="289" spans="1:9" x14ac:dyDescent="0.25">
      <c r="A289" s="100" t="s">
        <v>857</v>
      </c>
      <c r="B289" s="99" t="s">
        <v>510</v>
      </c>
      <c r="C289" s="7">
        <v>0.73</v>
      </c>
      <c r="D289" s="7">
        <v>1.93</v>
      </c>
      <c r="E289" s="100">
        <f t="shared" si="42"/>
        <v>4</v>
      </c>
      <c r="F289" s="100">
        <f t="shared" si="43"/>
        <v>2</v>
      </c>
      <c r="G289" s="99">
        <f t="shared" si="44"/>
        <v>8</v>
      </c>
      <c r="H289" s="175">
        <f t="shared" si="45"/>
        <v>0</v>
      </c>
      <c r="I289" s="172" t="s">
        <v>867</v>
      </c>
    </row>
    <row r="290" spans="1:9" x14ac:dyDescent="0.25">
      <c r="A290" s="100" t="s">
        <v>857</v>
      </c>
      <c r="B290" s="99" t="s">
        <v>642</v>
      </c>
      <c r="C290" s="7">
        <v>0.9</v>
      </c>
      <c r="D290" s="7">
        <v>1.77</v>
      </c>
      <c r="E290" s="100">
        <f t="shared" si="42"/>
        <v>4</v>
      </c>
      <c r="F290" s="100">
        <f t="shared" si="43"/>
        <v>2</v>
      </c>
      <c r="G290" s="99">
        <f t="shared" si="44"/>
        <v>8</v>
      </c>
      <c r="H290" s="175">
        <f t="shared" si="45"/>
        <v>0</v>
      </c>
      <c r="I290" s="172" t="s">
        <v>867</v>
      </c>
    </row>
    <row r="291" spans="1:9" x14ac:dyDescent="0.25">
      <c r="A291" s="100" t="s">
        <v>854</v>
      </c>
      <c r="B291" s="99" t="s">
        <v>265</v>
      </c>
      <c r="C291" s="7">
        <v>0.7</v>
      </c>
      <c r="D291" s="7">
        <v>1.89</v>
      </c>
      <c r="E291" s="100">
        <f t="shared" si="42"/>
        <v>4</v>
      </c>
      <c r="F291" s="100">
        <f t="shared" si="43"/>
        <v>2</v>
      </c>
      <c r="G291" s="99">
        <f t="shared" si="44"/>
        <v>8</v>
      </c>
      <c r="H291" s="175">
        <f t="shared" si="45"/>
        <v>0</v>
      </c>
      <c r="I291" s="172" t="s">
        <v>867</v>
      </c>
    </row>
    <row r="292" spans="1:9" x14ac:dyDescent="0.25">
      <c r="A292" s="100" t="s">
        <v>857</v>
      </c>
      <c r="B292" s="99" t="s">
        <v>674</v>
      </c>
      <c r="C292" s="7">
        <v>0.83</v>
      </c>
      <c r="D292" s="7">
        <v>1.97</v>
      </c>
      <c r="E292" s="100">
        <f t="shared" si="42"/>
        <v>4</v>
      </c>
      <c r="F292" s="100">
        <f t="shared" si="43"/>
        <v>2</v>
      </c>
      <c r="G292" s="99">
        <f t="shared" si="44"/>
        <v>8</v>
      </c>
      <c r="H292" s="175">
        <f t="shared" si="45"/>
        <v>0</v>
      </c>
      <c r="I292" s="172" t="s">
        <v>867</v>
      </c>
    </row>
    <row r="293" spans="1:9" x14ac:dyDescent="0.25">
      <c r="A293" s="100" t="s">
        <v>857</v>
      </c>
      <c r="B293" s="99" t="s">
        <v>547</v>
      </c>
      <c r="C293" s="7">
        <v>0.61</v>
      </c>
      <c r="D293" s="7">
        <v>1.54</v>
      </c>
      <c r="E293" s="100">
        <f t="shared" si="42"/>
        <v>4</v>
      </c>
      <c r="F293" s="100">
        <f t="shared" si="43"/>
        <v>2</v>
      </c>
      <c r="G293" s="99">
        <f t="shared" si="44"/>
        <v>8</v>
      </c>
      <c r="H293" s="175">
        <f t="shared" si="45"/>
        <v>0</v>
      </c>
      <c r="I293" s="172" t="s">
        <v>867</v>
      </c>
    </row>
    <row r="294" spans="1:9" x14ac:dyDescent="0.25">
      <c r="A294" s="100" t="s">
        <v>870</v>
      </c>
      <c r="B294" s="99" t="s">
        <v>512</v>
      </c>
      <c r="C294" s="7">
        <v>0.6</v>
      </c>
      <c r="D294" s="7">
        <v>1.35</v>
      </c>
      <c r="E294" s="100">
        <f t="shared" si="42"/>
        <v>4</v>
      </c>
      <c r="F294" s="100">
        <f t="shared" si="43"/>
        <v>2</v>
      </c>
      <c r="G294" s="99">
        <f t="shared" si="44"/>
        <v>8</v>
      </c>
      <c r="H294" s="175">
        <f t="shared" si="45"/>
        <v>0</v>
      </c>
      <c r="I294" s="172" t="s">
        <v>867</v>
      </c>
    </row>
    <row r="295" spans="1:9" x14ac:dyDescent="0.25">
      <c r="A295" s="100" t="s">
        <v>857</v>
      </c>
      <c r="B295" s="99" t="s">
        <v>644</v>
      </c>
      <c r="C295" s="7">
        <v>0.57999999999999996</v>
      </c>
      <c r="D295" s="7">
        <v>1.48</v>
      </c>
      <c r="E295" s="100">
        <f t="shared" si="42"/>
        <v>4</v>
      </c>
      <c r="F295" s="100">
        <f t="shared" si="43"/>
        <v>2</v>
      </c>
      <c r="G295" s="99">
        <f t="shared" si="44"/>
        <v>8</v>
      </c>
      <c r="H295" s="175">
        <f t="shared" si="45"/>
        <v>0</v>
      </c>
      <c r="I295" s="172" t="s">
        <v>867</v>
      </c>
    </row>
    <row r="296" spans="1:9" x14ac:dyDescent="0.25">
      <c r="A296" s="100" t="s">
        <v>862</v>
      </c>
      <c r="B296" s="99" t="s">
        <v>321</v>
      </c>
      <c r="C296" s="7">
        <v>0.82</v>
      </c>
      <c r="D296" s="7">
        <v>1.71</v>
      </c>
      <c r="E296" s="100">
        <f t="shared" si="42"/>
        <v>4</v>
      </c>
      <c r="F296" s="100">
        <f t="shared" si="43"/>
        <v>2</v>
      </c>
      <c r="G296" s="99">
        <f t="shared" si="44"/>
        <v>8</v>
      </c>
      <c r="H296" s="175">
        <f t="shared" si="45"/>
        <v>0</v>
      </c>
      <c r="I296" s="172" t="s">
        <v>867</v>
      </c>
    </row>
    <row r="297" spans="1:9" x14ac:dyDescent="0.25">
      <c r="A297" s="100" t="s">
        <v>857</v>
      </c>
      <c r="B297" s="99" t="s">
        <v>378</v>
      </c>
      <c r="C297" s="7">
        <v>0.55000000000000004</v>
      </c>
      <c r="D297" s="7">
        <v>1.63</v>
      </c>
      <c r="E297" s="100">
        <f t="shared" si="42"/>
        <v>4</v>
      </c>
      <c r="F297" s="100">
        <f t="shared" si="43"/>
        <v>2</v>
      </c>
      <c r="G297" s="99">
        <f t="shared" si="44"/>
        <v>8</v>
      </c>
      <c r="H297" s="175">
        <f t="shared" si="45"/>
        <v>0</v>
      </c>
      <c r="I297" s="172" t="s">
        <v>867</v>
      </c>
    </row>
    <row r="298" spans="1:9" x14ac:dyDescent="0.25">
      <c r="A298" s="100" t="s">
        <v>869</v>
      </c>
      <c r="B298" s="99" t="s">
        <v>309</v>
      </c>
      <c r="C298" s="7">
        <v>0.81</v>
      </c>
      <c r="D298" s="7">
        <v>1.42</v>
      </c>
      <c r="E298" s="100">
        <f t="shared" si="42"/>
        <v>4</v>
      </c>
      <c r="F298" s="100">
        <f t="shared" si="43"/>
        <v>2</v>
      </c>
      <c r="G298" s="99">
        <f t="shared" si="44"/>
        <v>8</v>
      </c>
      <c r="H298" s="175">
        <f t="shared" si="45"/>
        <v>0</v>
      </c>
      <c r="I298" s="172" t="s">
        <v>867</v>
      </c>
    </row>
    <row r="299" spans="1:9" x14ac:dyDescent="0.25">
      <c r="A299" s="100" t="s">
        <v>848</v>
      </c>
      <c r="B299" s="99" t="s">
        <v>311</v>
      </c>
      <c r="C299" s="7">
        <v>0.46</v>
      </c>
      <c r="D299" s="7">
        <v>1.66</v>
      </c>
      <c r="E299" s="100">
        <f t="shared" si="42"/>
        <v>4</v>
      </c>
      <c r="F299" s="100">
        <f t="shared" si="43"/>
        <v>2</v>
      </c>
      <c r="G299" s="99">
        <f t="shared" si="44"/>
        <v>8</v>
      </c>
      <c r="H299" s="175">
        <f t="shared" si="45"/>
        <v>0</v>
      </c>
      <c r="I299" s="172" t="s">
        <v>867</v>
      </c>
    </row>
    <row r="300" spans="1:9" x14ac:dyDescent="0.25">
      <c r="A300" s="100" t="s">
        <v>857</v>
      </c>
      <c r="B300" s="99" t="s">
        <v>617</v>
      </c>
      <c r="C300" s="7">
        <v>0.82</v>
      </c>
      <c r="D300" s="7">
        <v>1.89</v>
      </c>
      <c r="E300" s="100">
        <f t="shared" si="42"/>
        <v>4</v>
      </c>
      <c r="F300" s="100">
        <f t="shared" si="43"/>
        <v>2</v>
      </c>
      <c r="G300" s="99">
        <f t="shared" si="44"/>
        <v>8</v>
      </c>
      <c r="H300" s="175">
        <f t="shared" si="45"/>
        <v>0</v>
      </c>
      <c r="I300" s="172" t="s">
        <v>867</v>
      </c>
    </row>
    <row r="301" spans="1:9" x14ac:dyDescent="0.25">
      <c r="A301" s="100" t="s">
        <v>857</v>
      </c>
      <c r="B301" s="99" t="s">
        <v>513</v>
      </c>
      <c r="C301" s="7">
        <v>0.67</v>
      </c>
      <c r="D301" s="7">
        <v>1.65</v>
      </c>
      <c r="E301" s="100">
        <f t="shared" si="42"/>
        <v>4</v>
      </c>
      <c r="F301" s="100">
        <f t="shared" si="43"/>
        <v>2</v>
      </c>
      <c r="G301" s="99">
        <f t="shared" si="44"/>
        <v>8</v>
      </c>
      <c r="H301" s="175">
        <f t="shared" si="45"/>
        <v>0</v>
      </c>
      <c r="I301" s="172" t="s">
        <v>867</v>
      </c>
    </row>
    <row r="302" spans="1:9" x14ac:dyDescent="0.25">
      <c r="A302" s="100" t="s">
        <v>857</v>
      </c>
      <c r="B302" s="99" t="s">
        <v>567</v>
      </c>
      <c r="C302" s="7">
        <v>0.9</v>
      </c>
      <c r="D302" s="7">
        <v>1.9</v>
      </c>
      <c r="E302" s="100">
        <f t="shared" si="42"/>
        <v>4</v>
      </c>
      <c r="F302" s="100">
        <f t="shared" si="43"/>
        <v>2</v>
      </c>
      <c r="G302" s="99">
        <f t="shared" si="44"/>
        <v>8</v>
      </c>
      <c r="H302" s="175">
        <f t="shared" si="45"/>
        <v>0</v>
      </c>
      <c r="I302" s="172" t="s">
        <v>867</v>
      </c>
    </row>
    <row r="303" spans="1:9" x14ac:dyDescent="0.25">
      <c r="A303" s="100" t="s">
        <v>854</v>
      </c>
      <c r="B303" s="99" t="s">
        <v>312</v>
      </c>
      <c r="C303" s="7">
        <v>0.79</v>
      </c>
      <c r="D303" s="7">
        <v>1.87</v>
      </c>
      <c r="E303" s="100">
        <f t="shared" si="42"/>
        <v>4</v>
      </c>
      <c r="F303" s="100">
        <f t="shared" si="43"/>
        <v>2</v>
      </c>
      <c r="G303" s="99">
        <f t="shared" si="44"/>
        <v>8</v>
      </c>
      <c r="H303" s="175">
        <f t="shared" si="45"/>
        <v>0</v>
      </c>
      <c r="I303" s="172" t="s">
        <v>867</v>
      </c>
    </row>
    <row r="304" spans="1:9" x14ac:dyDescent="0.25">
      <c r="A304" s="100" t="s">
        <v>858</v>
      </c>
      <c r="B304" s="99" t="s">
        <v>379</v>
      </c>
      <c r="C304" s="7">
        <v>2.0499999999999998</v>
      </c>
      <c r="D304" s="7">
        <v>4.03</v>
      </c>
      <c r="E304" s="100">
        <f t="shared" si="42"/>
        <v>2</v>
      </c>
      <c r="F304" s="100">
        <f t="shared" si="43"/>
        <v>4</v>
      </c>
      <c r="G304" s="99">
        <f t="shared" si="44"/>
        <v>8</v>
      </c>
      <c r="H304" s="175">
        <f t="shared" si="45"/>
        <v>0</v>
      </c>
      <c r="I304" s="172" t="s">
        <v>867</v>
      </c>
    </row>
    <row r="305" spans="1:9" x14ac:dyDescent="0.25">
      <c r="A305" s="100" t="s">
        <v>857</v>
      </c>
      <c r="B305" s="99" t="s">
        <v>618</v>
      </c>
      <c r="C305" s="7">
        <v>0.5</v>
      </c>
      <c r="D305" s="7">
        <v>1.66</v>
      </c>
      <c r="E305" s="100">
        <f t="shared" si="42"/>
        <v>4</v>
      </c>
      <c r="F305" s="100">
        <f t="shared" si="43"/>
        <v>2</v>
      </c>
      <c r="G305" s="99">
        <f t="shared" si="44"/>
        <v>8</v>
      </c>
      <c r="H305" s="175">
        <f t="shared" si="45"/>
        <v>0</v>
      </c>
      <c r="I305" s="172" t="s">
        <v>867</v>
      </c>
    </row>
    <row r="306" spans="1:9" x14ac:dyDescent="0.25">
      <c r="A306" s="100" t="s">
        <v>857</v>
      </c>
      <c r="B306" s="99" t="s">
        <v>619</v>
      </c>
      <c r="C306" s="7">
        <v>0.61</v>
      </c>
      <c r="D306" s="7">
        <v>1.58</v>
      </c>
      <c r="E306" s="100">
        <f t="shared" si="42"/>
        <v>4</v>
      </c>
      <c r="F306" s="100">
        <f t="shared" si="43"/>
        <v>2</v>
      </c>
      <c r="G306" s="99">
        <f t="shared" si="44"/>
        <v>8</v>
      </c>
      <c r="H306" s="175">
        <f t="shared" si="45"/>
        <v>0</v>
      </c>
      <c r="I306" s="172" t="s">
        <v>867</v>
      </c>
    </row>
    <row r="307" spans="1:9" x14ac:dyDescent="0.25">
      <c r="A307" s="100" t="s">
        <v>857</v>
      </c>
      <c r="B307" s="99" t="s">
        <v>481</v>
      </c>
      <c r="C307" s="7">
        <v>0.76</v>
      </c>
      <c r="D307" s="7">
        <v>1.83</v>
      </c>
      <c r="E307" s="100">
        <f t="shared" si="42"/>
        <v>4</v>
      </c>
      <c r="F307" s="100">
        <f t="shared" si="43"/>
        <v>2</v>
      </c>
      <c r="G307" s="99">
        <f t="shared" si="44"/>
        <v>8</v>
      </c>
      <c r="H307" s="175">
        <f t="shared" si="45"/>
        <v>0</v>
      </c>
      <c r="I307" s="172" t="s">
        <v>867</v>
      </c>
    </row>
    <row r="308" spans="1:9" x14ac:dyDescent="0.25">
      <c r="A308" s="100" t="s">
        <v>857</v>
      </c>
      <c r="B308" s="99" t="s">
        <v>450</v>
      </c>
      <c r="C308" s="7">
        <v>0.72</v>
      </c>
      <c r="D308" s="7">
        <v>1.72</v>
      </c>
      <c r="E308" s="100">
        <f t="shared" si="42"/>
        <v>4</v>
      </c>
      <c r="F308" s="100">
        <f t="shared" si="43"/>
        <v>2</v>
      </c>
      <c r="G308" s="99">
        <f t="shared" si="44"/>
        <v>8</v>
      </c>
      <c r="H308" s="175">
        <f t="shared" si="45"/>
        <v>0</v>
      </c>
      <c r="I308" s="172" t="s">
        <v>867</v>
      </c>
    </row>
    <row r="309" spans="1:9" x14ac:dyDescent="0.25">
      <c r="A309" s="100" t="s">
        <v>871</v>
      </c>
      <c r="B309" s="99" t="s">
        <v>571</v>
      </c>
      <c r="C309" s="7">
        <v>0.8</v>
      </c>
      <c r="D309" s="7">
        <v>1.32</v>
      </c>
      <c r="E309" s="100">
        <f t="shared" si="42"/>
        <v>4</v>
      </c>
      <c r="F309" s="100">
        <f t="shared" si="43"/>
        <v>2</v>
      </c>
      <c r="G309" s="99">
        <f t="shared" si="44"/>
        <v>8</v>
      </c>
      <c r="H309" s="175">
        <f t="shared" si="45"/>
        <v>0</v>
      </c>
      <c r="I309" s="172" t="s">
        <v>867</v>
      </c>
    </row>
    <row r="310" spans="1:9" x14ac:dyDescent="0.25">
      <c r="A310" s="100" t="s">
        <v>857</v>
      </c>
      <c r="B310" s="99" t="s">
        <v>550</v>
      </c>
      <c r="C310" s="7">
        <v>0.77</v>
      </c>
      <c r="D310" s="7">
        <v>1.83</v>
      </c>
      <c r="E310" s="100">
        <f t="shared" si="42"/>
        <v>4</v>
      </c>
      <c r="F310" s="100">
        <f t="shared" si="43"/>
        <v>2</v>
      </c>
      <c r="G310" s="99">
        <f t="shared" si="44"/>
        <v>8</v>
      </c>
      <c r="H310" s="175">
        <f t="shared" si="45"/>
        <v>0</v>
      </c>
      <c r="I310" s="172" t="s">
        <v>867</v>
      </c>
    </row>
    <row r="311" spans="1:9" x14ac:dyDescent="0.25">
      <c r="A311" s="100" t="s">
        <v>854</v>
      </c>
      <c r="B311" s="99" t="s">
        <v>332</v>
      </c>
      <c r="C311" s="7">
        <v>0.62</v>
      </c>
      <c r="D311" s="7">
        <v>1.91</v>
      </c>
      <c r="E311" s="100">
        <f t="shared" si="42"/>
        <v>4</v>
      </c>
      <c r="F311" s="100">
        <f t="shared" si="43"/>
        <v>2</v>
      </c>
      <c r="G311" s="99">
        <f t="shared" si="44"/>
        <v>8</v>
      </c>
      <c r="H311" s="175">
        <f t="shared" si="45"/>
        <v>0</v>
      </c>
      <c r="I311" s="172" t="s">
        <v>867</v>
      </c>
    </row>
    <row r="312" spans="1:9" x14ac:dyDescent="0.25">
      <c r="A312" s="100" t="s">
        <v>855</v>
      </c>
      <c r="B312" s="99" t="s">
        <v>410</v>
      </c>
      <c r="C312" s="7">
        <v>0.34</v>
      </c>
      <c r="D312" s="7">
        <v>1.31</v>
      </c>
      <c r="E312" s="100">
        <f t="shared" si="42"/>
        <v>4</v>
      </c>
      <c r="F312" s="100">
        <f t="shared" si="43"/>
        <v>2</v>
      </c>
      <c r="G312" s="99">
        <f t="shared" si="44"/>
        <v>8</v>
      </c>
      <c r="H312" s="175">
        <f t="shared" si="45"/>
        <v>0</v>
      </c>
      <c r="I312" s="172" t="s">
        <v>867</v>
      </c>
    </row>
    <row r="313" spans="1:9" x14ac:dyDescent="0.25">
      <c r="A313" s="100" t="s">
        <v>869</v>
      </c>
      <c r="B313" s="99" t="s">
        <v>281</v>
      </c>
      <c r="C313" s="7">
        <v>0.82</v>
      </c>
      <c r="D313" s="7">
        <v>1.3</v>
      </c>
      <c r="E313" s="100">
        <f t="shared" si="42"/>
        <v>4</v>
      </c>
      <c r="F313" s="100">
        <f t="shared" si="43"/>
        <v>2</v>
      </c>
      <c r="G313" s="99">
        <f t="shared" si="44"/>
        <v>8</v>
      </c>
      <c r="H313" s="175">
        <f t="shared" si="45"/>
        <v>0</v>
      </c>
      <c r="I313" s="172" t="s">
        <v>867</v>
      </c>
    </row>
    <row r="314" spans="1:9" x14ac:dyDescent="0.25">
      <c r="A314" s="100" t="s">
        <v>859</v>
      </c>
      <c r="B314" s="99" t="s">
        <v>603</v>
      </c>
      <c r="C314" s="7">
        <v>0.7</v>
      </c>
      <c r="D314" s="7">
        <v>1.84</v>
      </c>
      <c r="E314" s="100">
        <f t="shared" si="42"/>
        <v>4</v>
      </c>
      <c r="F314" s="100">
        <f t="shared" si="43"/>
        <v>2</v>
      </c>
      <c r="G314" s="99">
        <f t="shared" si="44"/>
        <v>8</v>
      </c>
      <c r="H314" s="175">
        <f t="shared" si="45"/>
        <v>0</v>
      </c>
      <c r="I314" s="172" t="s">
        <v>867</v>
      </c>
    </row>
    <row r="315" spans="1:9" x14ac:dyDescent="0.25">
      <c r="A315" s="100" t="s">
        <v>857</v>
      </c>
      <c r="B315" s="99" t="s">
        <v>551</v>
      </c>
      <c r="C315" s="7">
        <v>0.51</v>
      </c>
      <c r="D315" s="7">
        <v>1.69</v>
      </c>
      <c r="E315" s="100">
        <f t="shared" si="42"/>
        <v>4</v>
      </c>
      <c r="F315" s="100">
        <f t="shared" si="43"/>
        <v>2</v>
      </c>
      <c r="G315" s="99">
        <f t="shared" si="44"/>
        <v>8</v>
      </c>
      <c r="H315" s="175">
        <f t="shared" si="45"/>
        <v>0</v>
      </c>
      <c r="I315" s="172" t="s">
        <v>867</v>
      </c>
    </row>
    <row r="316" spans="1:9" x14ac:dyDescent="0.25">
      <c r="A316" s="100" t="s">
        <v>857</v>
      </c>
      <c r="B316" s="99" t="s">
        <v>552</v>
      </c>
      <c r="C316" s="7">
        <v>0.75</v>
      </c>
      <c r="D316" s="7">
        <v>1.83</v>
      </c>
      <c r="E316" s="100">
        <f t="shared" si="42"/>
        <v>4</v>
      </c>
      <c r="F316" s="100">
        <f t="shared" si="43"/>
        <v>2</v>
      </c>
      <c r="G316" s="99">
        <f t="shared" si="44"/>
        <v>8</v>
      </c>
      <c r="H316" s="175">
        <f t="shared" si="45"/>
        <v>0</v>
      </c>
      <c r="I316" s="172" t="s">
        <v>867</v>
      </c>
    </row>
    <row r="317" spans="1:9" x14ac:dyDescent="0.25">
      <c r="A317" s="100" t="s">
        <v>857</v>
      </c>
      <c r="B317" s="99" t="s">
        <v>623</v>
      </c>
      <c r="C317" s="7">
        <v>0.61</v>
      </c>
      <c r="D317" s="7">
        <v>1.89</v>
      </c>
      <c r="E317" s="100">
        <f t="shared" si="42"/>
        <v>4</v>
      </c>
      <c r="F317" s="100">
        <f t="shared" si="43"/>
        <v>2</v>
      </c>
      <c r="G317" s="99">
        <f t="shared" si="44"/>
        <v>8</v>
      </c>
      <c r="H317" s="175">
        <f t="shared" si="45"/>
        <v>0</v>
      </c>
      <c r="I317" s="172" t="s">
        <v>867</v>
      </c>
    </row>
    <row r="318" spans="1:9" x14ac:dyDescent="0.25">
      <c r="A318" s="100" t="s">
        <v>859</v>
      </c>
      <c r="B318" s="99" t="s">
        <v>624</v>
      </c>
      <c r="C318" s="7">
        <v>0.57999999999999996</v>
      </c>
      <c r="D318" s="7">
        <v>1.45</v>
      </c>
      <c r="E318" s="100">
        <f t="shared" si="42"/>
        <v>4</v>
      </c>
      <c r="F318" s="100">
        <f t="shared" si="43"/>
        <v>2</v>
      </c>
      <c r="G318" s="99">
        <f t="shared" si="44"/>
        <v>8</v>
      </c>
      <c r="H318" s="175">
        <f t="shared" si="45"/>
        <v>0</v>
      </c>
      <c r="I318" s="172" t="s">
        <v>867</v>
      </c>
    </row>
    <row r="319" spans="1:9" x14ac:dyDescent="0.25">
      <c r="A319" s="100" t="s">
        <v>857</v>
      </c>
      <c r="B319" s="99" t="s">
        <v>384</v>
      </c>
      <c r="C319" s="7">
        <v>0.59</v>
      </c>
      <c r="D319" s="7">
        <v>1.39</v>
      </c>
      <c r="E319" s="100">
        <f t="shared" si="42"/>
        <v>4</v>
      </c>
      <c r="F319" s="100">
        <f t="shared" si="43"/>
        <v>2</v>
      </c>
      <c r="G319" s="99">
        <f t="shared" si="44"/>
        <v>8</v>
      </c>
      <c r="H319" s="175">
        <f t="shared" si="45"/>
        <v>0</v>
      </c>
      <c r="I319" s="172" t="s">
        <v>867</v>
      </c>
    </row>
    <row r="320" spans="1:9" x14ac:dyDescent="0.25">
      <c r="A320" s="100" t="s">
        <v>857</v>
      </c>
      <c r="B320" s="99" t="s">
        <v>453</v>
      </c>
      <c r="C320" s="7">
        <v>0.62</v>
      </c>
      <c r="D320" s="7">
        <v>1.75</v>
      </c>
      <c r="E320" s="100">
        <f t="shared" si="42"/>
        <v>4</v>
      </c>
      <c r="F320" s="100">
        <f t="shared" si="43"/>
        <v>2</v>
      </c>
      <c r="G320" s="99">
        <f t="shared" si="44"/>
        <v>8</v>
      </c>
      <c r="H320" s="175">
        <f t="shared" si="45"/>
        <v>0</v>
      </c>
      <c r="I320" s="172" t="s">
        <v>867</v>
      </c>
    </row>
    <row r="321" spans="1:9" x14ac:dyDescent="0.25">
      <c r="A321" s="100" t="s">
        <v>861</v>
      </c>
      <c r="B321" s="99" t="s">
        <v>413</v>
      </c>
      <c r="C321" s="7">
        <v>0.6</v>
      </c>
      <c r="D321" s="7">
        <v>1.84</v>
      </c>
      <c r="E321" s="100">
        <f t="shared" si="42"/>
        <v>4</v>
      </c>
      <c r="F321" s="100">
        <f t="shared" si="43"/>
        <v>2</v>
      </c>
      <c r="G321" s="99">
        <f t="shared" si="44"/>
        <v>8</v>
      </c>
      <c r="H321" s="175">
        <f t="shared" si="45"/>
        <v>0</v>
      </c>
      <c r="I321" s="172" t="s">
        <v>867</v>
      </c>
    </row>
    <row r="322" spans="1:9" x14ac:dyDescent="0.25">
      <c r="A322" s="100" t="s">
        <v>857</v>
      </c>
      <c r="B322" s="99" t="s">
        <v>553</v>
      </c>
      <c r="C322" s="7">
        <v>0.51</v>
      </c>
      <c r="D322" s="7">
        <v>1.77</v>
      </c>
      <c r="E322" s="100">
        <f t="shared" ref="E322:E385" si="46">IF(C322&lt;=1,4,IF(C322&lt;2,3,IF(C322&lt;3,2,1)))</f>
        <v>4</v>
      </c>
      <c r="F322" s="100">
        <f t="shared" ref="F322:F385" si="47">IF(D322&lt;=1.25,1,IF(D322&lt;2,2,IF(D322&lt;3,3,4)))</f>
        <v>2</v>
      </c>
      <c r="G322" s="99">
        <f t="shared" ref="G322:G385" si="48">E322*F322</f>
        <v>8</v>
      </c>
      <c r="H322" s="175">
        <f t="shared" ref="H322:H385" si="49">IF(G322&gt;=9,1,0)</f>
        <v>0</v>
      </c>
      <c r="I322" s="172" t="s">
        <v>867</v>
      </c>
    </row>
    <row r="323" spans="1:9" x14ac:dyDescent="0.25">
      <c r="A323" s="100" t="s">
        <v>854</v>
      </c>
      <c r="B323" s="99" t="s">
        <v>414</v>
      </c>
      <c r="C323" s="7">
        <v>0.82</v>
      </c>
      <c r="D323" s="7">
        <v>1.64</v>
      </c>
      <c r="E323" s="100">
        <f t="shared" si="46"/>
        <v>4</v>
      </c>
      <c r="F323" s="100">
        <f t="shared" si="47"/>
        <v>2</v>
      </c>
      <c r="G323" s="99">
        <f t="shared" si="48"/>
        <v>8</v>
      </c>
      <c r="H323" s="175">
        <f t="shared" si="49"/>
        <v>0</v>
      </c>
      <c r="I323" s="172" t="s">
        <v>867</v>
      </c>
    </row>
    <row r="324" spans="1:9" x14ac:dyDescent="0.25">
      <c r="A324" s="100" t="s">
        <v>871</v>
      </c>
      <c r="B324" s="99" t="s">
        <v>604</v>
      </c>
      <c r="C324" s="7">
        <v>0.88</v>
      </c>
      <c r="D324" s="7">
        <v>1.53</v>
      </c>
      <c r="E324" s="100">
        <f t="shared" si="46"/>
        <v>4</v>
      </c>
      <c r="F324" s="100">
        <f t="shared" si="47"/>
        <v>2</v>
      </c>
      <c r="G324" s="99">
        <f t="shared" si="48"/>
        <v>8</v>
      </c>
      <c r="H324" s="175">
        <f t="shared" si="49"/>
        <v>0</v>
      </c>
      <c r="I324" s="172" t="s">
        <v>867</v>
      </c>
    </row>
    <row r="325" spans="1:9" x14ac:dyDescent="0.25">
      <c r="A325" s="100" t="s">
        <v>857</v>
      </c>
      <c r="B325" s="99" t="s">
        <v>660</v>
      </c>
      <c r="C325" s="7">
        <v>0.73</v>
      </c>
      <c r="D325" s="7">
        <v>1.69</v>
      </c>
      <c r="E325" s="100">
        <f t="shared" si="46"/>
        <v>4</v>
      </c>
      <c r="F325" s="100">
        <f t="shared" si="47"/>
        <v>2</v>
      </c>
      <c r="G325" s="99">
        <f t="shared" si="48"/>
        <v>8</v>
      </c>
      <c r="H325" s="175">
        <f t="shared" si="49"/>
        <v>0</v>
      </c>
      <c r="I325" s="172" t="s">
        <v>867</v>
      </c>
    </row>
    <row r="326" spans="1:9" x14ac:dyDescent="0.25">
      <c r="A326" s="100" t="s">
        <v>849</v>
      </c>
      <c r="B326" s="99" t="s">
        <v>263</v>
      </c>
      <c r="C326" s="7">
        <v>0.93</v>
      </c>
      <c r="D326" s="7">
        <v>1.41</v>
      </c>
      <c r="E326" s="100">
        <f t="shared" si="46"/>
        <v>4</v>
      </c>
      <c r="F326" s="100">
        <f t="shared" si="47"/>
        <v>2</v>
      </c>
      <c r="G326" s="99">
        <f t="shared" si="48"/>
        <v>8</v>
      </c>
      <c r="H326" s="175">
        <f t="shared" si="49"/>
        <v>0</v>
      </c>
      <c r="I326" s="172" t="s">
        <v>867</v>
      </c>
    </row>
    <row r="327" spans="1:9" x14ac:dyDescent="0.25">
      <c r="A327" s="100" t="s">
        <v>861</v>
      </c>
      <c r="B327" s="99" t="s">
        <v>349</v>
      </c>
      <c r="C327" s="7">
        <v>0.79</v>
      </c>
      <c r="D327" s="7">
        <v>1.39</v>
      </c>
      <c r="E327" s="100">
        <f t="shared" si="46"/>
        <v>4</v>
      </c>
      <c r="F327" s="100">
        <f t="shared" si="47"/>
        <v>2</v>
      </c>
      <c r="G327" s="99">
        <f t="shared" si="48"/>
        <v>8</v>
      </c>
      <c r="H327" s="175">
        <f t="shared" si="49"/>
        <v>0</v>
      </c>
      <c r="I327" s="172" t="s">
        <v>867</v>
      </c>
    </row>
    <row r="328" spans="1:9" x14ac:dyDescent="0.25">
      <c r="A328" s="100" t="s">
        <v>850</v>
      </c>
      <c r="B328" s="99" t="s">
        <v>350</v>
      </c>
      <c r="C328" s="7">
        <v>0.28999999999999998</v>
      </c>
      <c r="D328" s="7">
        <v>1.73</v>
      </c>
      <c r="E328" s="100">
        <f t="shared" si="46"/>
        <v>4</v>
      </c>
      <c r="F328" s="100">
        <f t="shared" si="47"/>
        <v>2</v>
      </c>
      <c r="G328" s="99">
        <f t="shared" si="48"/>
        <v>8</v>
      </c>
      <c r="H328" s="175">
        <f t="shared" si="49"/>
        <v>0</v>
      </c>
      <c r="I328" s="172" t="s">
        <v>867</v>
      </c>
    </row>
    <row r="329" spans="1:9" x14ac:dyDescent="0.25">
      <c r="A329" s="100" t="s">
        <v>854</v>
      </c>
      <c r="B329" s="99" t="s">
        <v>333</v>
      </c>
      <c r="C329" s="7">
        <v>0.66</v>
      </c>
      <c r="D329" s="7">
        <v>1.6</v>
      </c>
      <c r="E329" s="100">
        <f t="shared" si="46"/>
        <v>4</v>
      </c>
      <c r="F329" s="100">
        <f t="shared" si="47"/>
        <v>2</v>
      </c>
      <c r="G329" s="99">
        <f t="shared" si="48"/>
        <v>8</v>
      </c>
      <c r="H329" s="175">
        <f t="shared" si="49"/>
        <v>0</v>
      </c>
      <c r="I329" s="172" t="s">
        <v>867</v>
      </c>
    </row>
    <row r="330" spans="1:9" x14ac:dyDescent="0.25">
      <c r="A330" s="100" t="s">
        <v>869</v>
      </c>
      <c r="B330" s="99" t="s">
        <v>417</v>
      </c>
      <c r="C330" s="7">
        <v>0.92</v>
      </c>
      <c r="D330" s="7">
        <v>1.6</v>
      </c>
      <c r="E330" s="100">
        <f t="shared" si="46"/>
        <v>4</v>
      </c>
      <c r="F330" s="100">
        <f t="shared" si="47"/>
        <v>2</v>
      </c>
      <c r="G330" s="99">
        <f t="shared" si="48"/>
        <v>8</v>
      </c>
      <c r="H330" s="175">
        <f t="shared" si="49"/>
        <v>0</v>
      </c>
      <c r="I330" s="172" t="s">
        <v>867</v>
      </c>
    </row>
    <row r="331" spans="1:9" x14ac:dyDescent="0.25">
      <c r="A331" s="100" t="s">
        <v>866</v>
      </c>
      <c r="B331" s="99" t="s">
        <v>485</v>
      </c>
      <c r="C331" s="7">
        <v>2.85</v>
      </c>
      <c r="D331" s="7">
        <v>3.35</v>
      </c>
      <c r="E331" s="100">
        <f t="shared" si="46"/>
        <v>2</v>
      </c>
      <c r="F331" s="100">
        <f t="shared" si="47"/>
        <v>4</v>
      </c>
      <c r="G331" s="99">
        <f t="shared" si="48"/>
        <v>8</v>
      </c>
      <c r="H331" s="175">
        <f t="shared" si="49"/>
        <v>0</v>
      </c>
      <c r="I331" s="172" t="s">
        <v>867</v>
      </c>
    </row>
    <row r="332" spans="1:9" x14ac:dyDescent="0.25">
      <c r="A332" s="100" t="s">
        <v>871</v>
      </c>
      <c r="B332" s="99" t="s">
        <v>580</v>
      </c>
      <c r="C332" s="7">
        <v>0.92</v>
      </c>
      <c r="D332" s="7">
        <v>1.62</v>
      </c>
      <c r="E332" s="100">
        <f t="shared" si="46"/>
        <v>4</v>
      </c>
      <c r="F332" s="100">
        <f t="shared" si="47"/>
        <v>2</v>
      </c>
      <c r="G332" s="99">
        <f t="shared" si="48"/>
        <v>8</v>
      </c>
      <c r="H332" s="175">
        <f t="shared" si="49"/>
        <v>0</v>
      </c>
      <c r="I332" s="172" t="s">
        <v>867</v>
      </c>
    </row>
    <row r="333" spans="1:9" x14ac:dyDescent="0.25">
      <c r="A333" s="100" t="s">
        <v>850</v>
      </c>
      <c r="B333" s="99" t="s">
        <v>318</v>
      </c>
      <c r="C333" s="7">
        <v>0.19</v>
      </c>
      <c r="D333" s="7">
        <v>1.26</v>
      </c>
      <c r="E333" s="100">
        <f t="shared" si="46"/>
        <v>4</v>
      </c>
      <c r="F333" s="100">
        <f t="shared" si="47"/>
        <v>2</v>
      </c>
      <c r="G333" s="99">
        <f t="shared" si="48"/>
        <v>8</v>
      </c>
      <c r="H333" s="175">
        <f t="shared" si="49"/>
        <v>0</v>
      </c>
      <c r="I333" s="172" t="s">
        <v>867</v>
      </c>
    </row>
    <row r="334" spans="1:9" x14ac:dyDescent="0.25">
      <c r="A334" s="100" t="s">
        <v>848</v>
      </c>
      <c r="B334" s="99" t="s">
        <v>661</v>
      </c>
      <c r="C334" s="7">
        <v>0.7</v>
      </c>
      <c r="D334" s="7">
        <v>1.85</v>
      </c>
      <c r="E334" s="100">
        <f t="shared" si="46"/>
        <v>4</v>
      </c>
      <c r="F334" s="100">
        <f t="shared" si="47"/>
        <v>2</v>
      </c>
      <c r="G334" s="99">
        <f t="shared" si="48"/>
        <v>8</v>
      </c>
      <c r="H334" s="175">
        <f t="shared" si="49"/>
        <v>0</v>
      </c>
      <c r="I334" s="172" t="s">
        <v>867</v>
      </c>
    </row>
    <row r="335" spans="1:9" x14ac:dyDescent="0.25">
      <c r="A335" s="100" t="s">
        <v>850</v>
      </c>
      <c r="B335" s="99" t="s">
        <v>323</v>
      </c>
      <c r="C335" s="7">
        <v>0.28999999999999998</v>
      </c>
      <c r="D335" s="7">
        <v>1.33</v>
      </c>
      <c r="E335" s="100">
        <f t="shared" si="46"/>
        <v>4</v>
      </c>
      <c r="F335" s="100">
        <f t="shared" si="47"/>
        <v>2</v>
      </c>
      <c r="G335" s="99">
        <f t="shared" si="48"/>
        <v>8</v>
      </c>
      <c r="H335" s="175">
        <f t="shared" si="49"/>
        <v>0</v>
      </c>
      <c r="I335" s="172" t="s">
        <v>867</v>
      </c>
    </row>
    <row r="336" spans="1:9" x14ac:dyDescent="0.25">
      <c r="A336" s="100" t="s">
        <v>859</v>
      </c>
      <c r="B336" s="99" t="s">
        <v>496</v>
      </c>
      <c r="C336" s="7">
        <v>0.68</v>
      </c>
      <c r="D336" s="7">
        <v>1.27</v>
      </c>
      <c r="E336" s="100">
        <f t="shared" si="46"/>
        <v>4</v>
      </c>
      <c r="F336" s="100">
        <f t="shared" si="47"/>
        <v>2</v>
      </c>
      <c r="G336" s="99">
        <f t="shared" si="48"/>
        <v>8</v>
      </c>
      <c r="H336" s="175">
        <f t="shared" si="49"/>
        <v>0</v>
      </c>
      <c r="I336" s="172" t="s">
        <v>867</v>
      </c>
    </row>
    <row r="337" spans="1:9" x14ac:dyDescent="0.25">
      <c r="A337" s="100" t="s">
        <v>857</v>
      </c>
      <c r="B337" s="99" t="s">
        <v>455</v>
      </c>
      <c r="C337" s="7">
        <v>0.98</v>
      </c>
      <c r="D337" s="7">
        <v>1.92</v>
      </c>
      <c r="E337" s="100">
        <f t="shared" si="46"/>
        <v>4</v>
      </c>
      <c r="F337" s="100">
        <f t="shared" si="47"/>
        <v>2</v>
      </c>
      <c r="G337" s="99">
        <f t="shared" si="48"/>
        <v>8</v>
      </c>
      <c r="H337" s="175">
        <f t="shared" si="49"/>
        <v>0</v>
      </c>
      <c r="I337" s="172" t="s">
        <v>867</v>
      </c>
    </row>
    <row r="338" spans="1:9" x14ac:dyDescent="0.25">
      <c r="A338" s="100" t="s">
        <v>857</v>
      </c>
      <c r="B338" s="99" t="s">
        <v>418</v>
      </c>
      <c r="C338" s="7">
        <v>0.51</v>
      </c>
      <c r="D338" s="7">
        <v>1.89</v>
      </c>
      <c r="E338" s="100">
        <f t="shared" si="46"/>
        <v>4</v>
      </c>
      <c r="F338" s="100">
        <f t="shared" si="47"/>
        <v>2</v>
      </c>
      <c r="G338" s="99">
        <f t="shared" si="48"/>
        <v>8</v>
      </c>
      <c r="H338" s="175">
        <f t="shared" si="49"/>
        <v>0</v>
      </c>
      <c r="I338" s="172" t="s">
        <v>867</v>
      </c>
    </row>
    <row r="339" spans="1:9" x14ac:dyDescent="0.25">
      <c r="A339" s="100" t="s">
        <v>854</v>
      </c>
      <c r="B339" s="99" t="s">
        <v>354</v>
      </c>
      <c r="C339" s="7">
        <v>0.71</v>
      </c>
      <c r="D339" s="7">
        <v>1.36</v>
      </c>
      <c r="E339" s="100">
        <f t="shared" si="46"/>
        <v>4</v>
      </c>
      <c r="F339" s="100">
        <f t="shared" si="47"/>
        <v>2</v>
      </c>
      <c r="G339" s="99">
        <f t="shared" si="48"/>
        <v>8</v>
      </c>
      <c r="H339" s="175">
        <f t="shared" si="49"/>
        <v>0</v>
      </c>
      <c r="I339" s="172" t="s">
        <v>867</v>
      </c>
    </row>
    <row r="340" spans="1:9" x14ac:dyDescent="0.25">
      <c r="A340" s="100" t="s">
        <v>861</v>
      </c>
      <c r="B340" s="99" t="s">
        <v>458</v>
      </c>
      <c r="C340" s="7">
        <v>0.69</v>
      </c>
      <c r="D340" s="7">
        <v>1.52</v>
      </c>
      <c r="E340" s="100">
        <f t="shared" si="46"/>
        <v>4</v>
      </c>
      <c r="F340" s="100">
        <f t="shared" si="47"/>
        <v>2</v>
      </c>
      <c r="G340" s="99">
        <f t="shared" si="48"/>
        <v>8</v>
      </c>
      <c r="H340" s="175">
        <f t="shared" si="49"/>
        <v>0</v>
      </c>
      <c r="I340" s="172" t="s">
        <v>867</v>
      </c>
    </row>
    <row r="341" spans="1:9" x14ac:dyDescent="0.25">
      <c r="A341" s="100" t="s">
        <v>859</v>
      </c>
      <c r="B341" s="99" t="s">
        <v>527</v>
      </c>
      <c r="C341" s="7">
        <v>0.65</v>
      </c>
      <c r="D341" s="7">
        <v>1.66</v>
      </c>
      <c r="E341" s="100">
        <f t="shared" si="46"/>
        <v>4</v>
      </c>
      <c r="F341" s="100">
        <f t="shared" si="47"/>
        <v>2</v>
      </c>
      <c r="G341" s="99">
        <f t="shared" si="48"/>
        <v>8</v>
      </c>
      <c r="H341" s="175">
        <f t="shared" si="49"/>
        <v>0</v>
      </c>
      <c r="I341" s="172" t="s">
        <v>867</v>
      </c>
    </row>
    <row r="342" spans="1:9" x14ac:dyDescent="0.25">
      <c r="A342" s="100" t="s">
        <v>857</v>
      </c>
      <c r="B342" s="99" t="s">
        <v>584</v>
      </c>
      <c r="C342" s="7">
        <v>0.89</v>
      </c>
      <c r="D342" s="7">
        <v>1.96</v>
      </c>
      <c r="E342" s="100">
        <f t="shared" si="46"/>
        <v>4</v>
      </c>
      <c r="F342" s="100">
        <f t="shared" si="47"/>
        <v>2</v>
      </c>
      <c r="G342" s="99">
        <f t="shared" si="48"/>
        <v>8</v>
      </c>
      <c r="H342" s="175">
        <f t="shared" si="49"/>
        <v>0</v>
      </c>
      <c r="I342" s="172" t="s">
        <v>867</v>
      </c>
    </row>
    <row r="343" spans="1:9" x14ac:dyDescent="0.25">
      <c r="A343" s="100" t="s">
        <v>859</v>
      </c>
      <c r="B343" s="99" t="s">
        <v>585</v>
      </c>
      <c r="C343" s="7">
        <v>0.78</v>
      </c>
      <c r="D343" s="7">
        <v>1.77</v>
      </c>
      <c r="E343" s="100">
        <f t="shared" si="46"/>
        <v>4</v>
      </c>
      <c r="F343" s="100">
        <f t="shared" si="47"/>
        <v>2</v>
      </c>
      <c r="G343" s="99">
        <f t="shared" si="48"/>
        <v>8</v>
      </c>
      <c r="H343" s="175">
        <f t="shared" si="49"/>
        <v>0</v>
      </c>
      <c r="I343" s="172" t="s">
        <v>867</v>
      </c>
    </row>
    <row r="344" spans="1:9" x14ac:dyDescent="0.25">
      <c r="A344" s="100" t="s">
        <v>850</v>
      </c>
      <c r="B344" s="99" t="s">
        <v>459</v>
      </c>
      <c r="C344" s="7">
        <v>0.38</v>
      </c>
      <c r="D344" s="7">
        <v>1.41</v>
      </c>
      <c r="E344" s="100">
        <f t="shared" si="46"/>
        <v>4</v>
      </c>
      <c r="F344" s="100">
        <f t="shared" si="47"/>
        <v>2</v>
      </c>
      <c r="G344" s="99">
        <f t="shared" si="48"/>
        <v>8</v>
      </c>
      <c r="H344" s="175">
        <f t="shared" si="49"/>
        <v>0</v>
      </c>
      <c r="I344" s="172" t="s">
        <v>867</v>
      </c>
    </row>
    <row r="345" spans="1:9" x14ac:dyDescent="0.25">
      <c r="A345" s="100" t="s">
        <v>857</v>
      </c>
      <c r="B345" s="99" t="s">
        <v>528</v>
      </c>
      <c r="C345" s="7">
        <v>0.71</v>
      </c>
      <c r="D345" s="7">
        <v>1.51</v>
      </c>
      <c r="E345" s="100">
        <f t="shared" si="46"/>
        <v>4</v>
      </c>
      <c r="F345" s="100">
        <f t="shared" si="47"/>
        <v>2</v>
      </c>
      <c r="G345" s="99">
        <f t="shared" si="48"/>
        <v>8</v>
      </c>
      <c r="H345" s="175">
        <f t="shared" si="49"/>
        <v>0</v>
      </c>
      <c r="I345" s="172" t="s">
        <v>867</v>
      </c>
    </row>
    <row r="346" spans="1:9" x14ac:dyDescent="0.25">
      <c r="A346" s="100" t="s">
        <v>857</v>
      </c>
      <c r="B346" s="99" t="s">
        <v>586</v>
      </c>
      <c r="C346" s="7">
        <v>0.61</v>
      </c>
      <c r="D346" s="7">
        <v>1.61</v>
      </c>
      <c r="E346" s="100">
        <f t="shared" si="46"/>
        <v>4</v>
      </c>
      <c r="F346" s="100">
        <f t="shared" si="47"/>
        <v>2</v>
      </c>
      <c r="G346" s="99">
        <f t="shared" si="48"/>
        <v>8</v>
      </c>
      <c r="H346" s="175">
        <f t="shared" si="49"/>
        <v>0</v>
      </c>
      <c r="I346" s="172" t="s">
        <v>867</v>
      </c>
    </row>
    <row r="347" spans="1:9" x14ac:dyDescent="0.25">
      <c r="A347" s="100" t="s">
        <v>857</v>
      </c>
      <c r="B347" s="99" t="s">
        <v>529</v>
      </c>
      <c r="C347" s="7">
        <v>0.48</v>
      </c>
      <c r="D347" s="7">
        <v>1.49</v>
      </c>
      <c r="E347" s="100">
        <f t="shared" si="46"/>
        <v>4</v>
      </c>
      <c r="F347" s="100">
        <f t="shared" si="47"/>
        <v>2</v>
      </c>
      <c r="G347" s="99">
        <f t="shared" si="48"/>
        <v>8</v>
      </c>
      <c r="H347" s="175">
        <f t="shared" si="49"/>
        <v>0</v>
      </c>
      <c r="I347" s="172" t="s">
        <v>867</v>
      </c>
    </row>
    <row r="348" spans="1:9" x14ac:dyDescent="0.25">
      <c r="A348" s="100" t="s">
        <v>850</v>
      </c>
      <c r="B348" s="99" t="s">
        <v>326</v>
      </c>
      <c r="C348" s="7">
        <v>0.2</v>
      </c>
      <c r="D348" s="7">
        <v>1.26</v>
      </c>
      <c r="E348" s="100">
        <f t="shared" si="46"/>
        <v>4</v>
      </c>
      <c r="F348" s="100">
        <f t="shared" si="47"/>
        <v>2</v>
      </c>
      <c r="G348" s="99">
        <f t="shared" si="48"/>
        <v>8</v>
      </c>
      <c r="H348" s="175">
        <f t="shared" si="49"/>
        <v>0</v>
      </c>
      <c r="I348" s="172" t="s">
        <v>867</v>
      </c>
    </row>
    <row r="349" spans="1:9" x14ac:dyDescent="0.25">
      <c r="A349" s="100" t="s">
        <v>862</v>
      </c>
      <c r="B349" s="99" t="s">
        <v>357</v>
      </c>
      <c r="C349" s="7">
        <v>0.84</v>
      </c>
      <c r="D349" s="7">
        <v>1.56</v>
      </c>
      <c r="E349" s="100">
        <f t="shared" si="46"/>
        <v>4</v>
      </c>
      <c r="F349" s="100">
        <f t="shared" si="47"/>
        <v>2</v>
      </c>
      <c r="G349" s="99">
        <f t="shared" si="48"/>
        <v>8</v>
      </c>
      <c r="H349" s="175">
        <f t="shared" si="49"/>
        <v>0</v>
      </c>
      <c r="I349" s="172" t="s">
        <v>867</v>
      </c>
    </row>
    <row r="350" spans="1:9" x14ac:dyDescent="0.25">
      <c r="A350" s="100" t="s">
        <v>857</v>
      </c>
      <c r="B350" s="99" t="s">
        <v>557</v>
      </c>
      <c r="C350" s="7">
        <v>0.84</v>
      </c>
      <c r="D350" s="7">
        <v>1.6</v>
      </c>
      <c r="E350" s="100">
        <f t="shared" si="46"/>
        <v>4</v>
      </c>
      <c r="F350" s="100">
        <f t="shared" si="47"/>
        <v>2</v>
      </c>
      <c r="G350" s="99">
        <f t="shared" si="48"/>
        <v>8</v>
      </c>
      <c r="H350" s="175">
        <f t="shared" si="49"/>
        <v>0</v>
      </c>
      <c r="I350" s="172" t="s">
        <v>867</v>
      </c>
    </row>
    <row r="351" spans="1:9" x14ac:dyDescent="0.25">
      <c r="A351" s="100" t="s">
        <v>857</v>
      </c>
      <c r="B351" s="99" t="s">
        <v>590</v>
      </c>
      <c r="C351" s="7">
        <v>0.71</v>
      </c>
      <c r="D351" s="7">
        <v>1.87</v>
      </c>
      <c r="E351" s="100">
        <f t="shared" si="46"/>
        <v>4</v>
      </c>
      <c r="F351" s="100">
        <f t="shared" si="47"/>
        <v>2</v>
      </c>
      <c r="G351" s="99">
        <f t="shared" si="48"/>
        <v>8</v>
      </c>
      <c r="H351" s="175">
        <f t="shared" si="49"/>
        <v>0</v>
      </c>
      <c r="I351" s="172" t="s">
        <v>867</v>
      </c>
    </row>
    <row r="352" spans="1:9" x14ac:dyDescent="0.25">
      <c r="A352" s="100" t="s">
        <v>857</v>
      </c>
      <c r="B352" s="99" t="s">
        <v>391</v>
      </c>
      <c r="C352" s="7">
        <v>0.57999999999999996</v>
      </c>
      <c r="D352" s="7">
        <v>1.38</v>
      </c>
      <c r="E352" s="100">
        <f t="shared" si="46"/>
        <v>4</v>
      </c>
      <c r="F352" s="100">
        <f t="shared" si="47"/>
        <v>2</v>
      </c>
      <c r="G352" s="99">
        <f t="shared" si="48"/>
        <v>8</v>
      </c>
      <c r="H352" s="175">
        <f t="shared" si="49"/>
        <v>0</v>
      </c>
      <c r="I352" s="172" t="s">
        <v>867</v>
      </c>
    </row>
    <row r="353" spans="1:9" x14ac:dyDescent="0.25">
      <c r="A353" s="100" t="s">
        <v>870</v>
      </c>
      <c r="B353" s="99" t="s">
        <v>628</v>
      </c>
      <c r="C353" s="7">
        <v>0.61</v>
      </c>
      <c r="D353" s="7">
        <v>1.48</v>
      </c>
      <c r="E353" s="100">
        <f t="shared" si="46"/>
        <v>4</v>
      </c>
      <c r="F353" s="100">
        <f t="shared" si="47"/>
        <v>2</v>
      </c>
      <c r="G353" s="99">
        <f t="shared" si="48"/>
        <v>8</v>
      </c>
      <c r="H353" s="175">
        <f t="shared" si="49"/>
        <v>0</v>
      </c>
      <c r="I353" s="172" t="s">
        <v>867</v>
      </c>
    </row>
    <row r="354" spans="1:9" x14ac:dyDescent="0.25">
      <c r="A354" s="100" t="s">
        <v>847</v>
      </c>
      <c r="B354" s="99" t="s">
        <v>592</v>
      </c>
      <c r="C354" s="7">
        <v>2.44</v>
      </c>
      <c r="D354" s="7">
        <v>3.12</v>
      </c>
      <c r="E354" s="100">
        <f t="shared" si="46"/>
        <v>2</v>
      </c>
      <c r="F354" s="100">
        <f t="shared" si="47"/>
        <v>4</v>
      </c>
      <c r="G354" s="99">
        <f t="shared" si="48"/>
        <v>8</v>
      </c>
      <c r="H354" s="175">
        <f t="shared" si="49"/>
        <v>0</v>
      </c>
      <c r="I354" s="172" t="s">
        <v>867</v>
      </c>
    </row>
    <row r="355" spans="1:9" x14ac:dyDescent="0.25">
      <c r="A355" s="100" t="s">
        <v>857</v>
      </c>
      <c r="B355" s="99" t="s">
        <v>460</v>
      </c>
      <c r="C355" s="7">
        <v>0.68</v>
      </c>
      <c r="D355" s="7">
        <v>1.95</v>
      </c>
      <c r="E355" s="100">
        <f t="shared" si="46"/>
        <v>4</v>
      </c>
      <c r="F355" s="100">
        <f t="shared" si="47"/>
        <v>2</v>
      </c>
      <c r="G355" s="99">
        <f t="shared" si="48"/>
        <v>8</v>
      </c>
      <c r="H355" s="175">
        <f t="shared" si="49"/>
        <v>0</v>
      </c>
      <c r="I355" s="172" t="s">
        <v>867</v>
      </c>
    </row>
    <row r="356" spans="1:9" x14ac:dyDescent="0.25">
      <c r="A356" s="100" t="s">
        <v>859</v>
      </c>
      <c r="B356" s="99" t="s">
        <v>593</v>
      </c>
      <c r="C356" s="7">
        <v>0.66</v>
      </c>
      <c r="D356" s="7">
        <v>1.83</v>
      </c>
      <c r="E356" s="100">
        <f t="shared" si="46"/>
        <v>4</v>
      </c>
      <c r="F356" s="100">
        <f t="shared" si="47"/>
        <v>2</v>
      </c>
      <c r="G356" s="99">
        <f t="shared" si="48"/>
        <v>8</v>
      </c>
      <c r="H356" s="175">
        <f t="shared" si="49"/>
        <v>0</v>
      </c>
      <c r="I356" s="172" t="s">
        <v>867</v>
      </c>
    </row>
    <row r="357" spans="1:9" x14ac:dyDescent="0.25">
      <c r="A357" s="100" t="s">
        <v>872</v>
      </c>
      <c r="B357" s="99" t="s">
        <v>359</v>
      </c>
      <c r="C357" s="7">
        <v>0.98</v>
      </c>
      <c r="D357" s="7">
        <v>1.43</v>
      </c>
      <c r="E357" s="100">
        <f t="shared" si="46"/>
        <v>4</v>
      </c>
      <c r="F357" s="100">
        <f t="shared" si="47"/>
        <v>2</v>
      </c>
      <c r="G357" s="99">
        <f t="shared" si="48"/>
        <v>8</v>
      </c>
      <c r="H357" s="175">
        <f t="shared" si="49"/>
        <v>0</v>
      </c>
      <c r="I357" s="172" t="s">
        <v>867</v>
      </c>
    </row>
    <row r="358" spans="1:9" x14ac:dyDescent="0.25">
      <c r="A358" s="100" t="s">
        <v>870</v>
      </c>
      <c r="B358" s="99" t="s">
        <v>461</v>
      </c>
      <c r="C358" s="7">
        <v>0.38</v>
      </c>
      <c r="D358" s="7">
        <v>1.51</v>
      </c>
      <c r="E358" s="100">
        <f t="shared" si="46"/>
        <v>4</v>
      </c>
      <c r="F358" s="100">
        <f t="shared" si="47"/>
        <v>2</v>
      </c>
      <c r="G358" s="99">
        <f t="shared" si="48"/>
        <v>8</v>
      </c>
      <c r="H358" s="175">
        <f t="shared" si="49"/>
        <v>0</v>
      </c>
      <c r="I358" s="172" t="s">
        <v>867</v>
      </c>
    </row>
    <row r="359" spans="1:9" x14ac:dyDescent="0.25">
      <c r="A359" s="100" t="s">
        <v>869</v>
      </c>
      <c r="B359" s="99" t="s">
        <v>301</v>
      </c>
      <c r="C359" s="7">
        <v>0.52</v>
      </c>
      <c r="D359" s="7">
        <v>1.82</v>
      </c>
      <c r="E359" s="100">
        <f t="shared" si="46"/>
        <v>4</v>
      </c>
      <c r="F359" s="100">
        <f t="shared" si="47"/>
        <v>2</v>
      </c>
      <c r="G359" s="99">
        <f t="shared" si="48"/>
        <v>8</v>
      </c>
      <c r="H359" s="175">
        <f t="shared" si="49"/>
        <v>0</v>
      </c>
      <c r="I359" s="172" t="s">
        <v>867</v>
      </c>
    </row>
    <row r="360" spans="1:9" x14ac:dyDescent="0.25">
      <c r="A360" s="100" t="s">
        <v>857</v>
      </c>
      <c r="B360" s="99" t="s">
        <v>463</v>
      </c>
      <c r="C360" s="7">
        <v>0.49</v>
      </c>
      <c r="D360" s="7">
        <v>1.79</v>
      </c>
      <c r="E360" s="100">
        <f t="shared" si="46"/>
        <v>4</v>
      </c>
      <c r="F360" s="100">
        <f t="shared" si="47"/>
        <v>2</v>
      </c>
      <c r="G360" s="99">
        <f t="shared" si="48"/>
        <v>8</v>
      </c>
      <c r="H360" s="175">
        <f t="shared" si="49"/>
        <v>0</v>
      </c>
      <c r="I360" s="172" t="s">
        <v>867</v>
      </c>
    </row>
    <row r="361" spans="1:9" x14ac:dyDescent="0.25">
      <c r="A361" s="100" t="s">
        <v>850</v>
      </c>
      <c r="B361" s="99" t="s">
        <v>320</v>
      </c>
      <c r="C361" s="7">
        <v>0.54</v>
      </c>
      <c r="D361" s="7">
        <v>1.4</v>
      </c>
      <c r="E361" s="100">
        <f t="shared" si="46"/>
        <v>4</v>
      </c>
      <c r="F361" s="100">
        <f t="shared" si="47"/>
        <v>2</v>
      </c>
      <c r="G361" s="99">
        <f t="shared" si="48"/>
        <v>8</v>
      </c>
      <c r="H361" s="175">
        <f t="shared" si="49"/>
        <v>0</v>
      </c>
      <c r="I361" s="172" t="s">
        <v>867</v>
      </c>
    </row>
    <row r="362" spans="1:9" x14ac:dyDescent="0.25">
      <c r="A362" s="100" t="s">
        <v>859</v>
      </c>
      <c r="B362" s="99" t="s">
        <v>532</v>
      </c>
      <c r="C362" s="7">
        <v>0.73</v>
      </c>
      <c r="D362" s="7">
        <v>1.33</v>
      </c>
      <c r="E362" s="100">
        <f t="shared" si="46"/>
        <v>4</v>
      </c>
      <c r="F362" s="100">
        <f t="shared" si="47"/>
        <v>2</v>
      </c>
      <c r="G362" s="99">
        <f t="shared" si="48"/>
        <v>8</v>
      </c>
      <c r="H362" s="175">
        <f t="shared" si="49"/>
        <v>0</v>
      </c>
      <c r="I362" s="172" t="s">
        <v>867</v>
      </c>
    </row>
    <row r="363" spans="1:9" x14ac:dyDescent="0.25">
      <c r="A363" s="100" t="s">
        <v>859</v>
      </c>
      <c r="B363" s="99" t="s">
        <v>395</v>
      </c>
      <c r="C363" s="7">
        <v>0.72</v>
      </c>
      <c r="D363" s="7">
        <v>1.8</v>
      </c>
      <c r="E363" s="100">
        <f t="shared" si="46"/>
        <v>4</v>
      </c>
      <c r="F363" s="100">
        <f t="shared" si="47"/>
        <v>2</v>
      </c>
      <c r="G363" s="99">
        <f t="shared" si="48"/>
        <v>8</v>
      </c>
      <c r="H363" s="175">
        <f t="shared" si="49"/>
        <v>0</v>
      </c>
      <c r="I363" s="172" t="s">
        <v>867</v>
      </c>
    </row>
    <row r="364" spans="1:9" x14ac:dyDescent="0.25">
      <c r="A364" s="100" t="s">
        <v>859</v>
      </c>
      <c r="B364" s="99" t="s">
        <v>664</v>
      </c>
      <c r="C364" s="7">
        <v>0.89</v>
      </c>
      <c r="D364" s="7">
        <v>1.26</v>
      </c>
      <c r="E364" s="100">
        <f t="shared" si="46"/>
        <v>4</v>
      </c>
      <c r="F364" s="100">
        <f t="shared" si="47"/>
        <v>2</v>
      </c>
      <c r="G364" s="99">
        <f t="shared" si="48"/>
        <v>8</v>
      </c>
      <c r="H364" s="175">
        <f t="shared" si="49"/>
        <v>0</v>
      </c>
      <c r="I364" s="172" t="s">
        <v>867</v>
      </c>
    </row>
    <row r="365" spans="1:9" x14ac:dyDescent="0.25">
      <c r="A365" s="100" t="s">
        <v>859</v>
      </c>
      <c r="B365" s="99" t="s">
        <v>501</v>
      </c>
      <c r="C365" s="7">
        <v>0.99</v>
      </c>
      <c r="D365" s="7">
        <v>1.82</v>
      </c>
      <c r="E365" s="100">
        <f t="shared" si="46"/>
        <v>4</v>
      </c>
      <c r="F365" s="100">
        <f t="shared" si="47"/>
        <v>2</v>
      </c>
      <c r="G365" s="99">
        <f t="shared" si="48"/>
        <v>8</v>
      </c>
      <c r="H365" s="175">
        <f t="shared" si="49"/>
        <v>0</v>
      </c>
      <c r="I365" s="172" t="s">
        <v>867</v>
      </c>
    </row>
    <row r="366" spans="1:9" x14ac:dyDescent="0.25">
      <c r="A366" s="100" t="s">
        <v>855</v>
      </c>
      <c r="B366" s="99" t="s">
        <v>630</v>
      </c>
      <c r="C366" s="7">
        <v>0.17</v>
      </c>
      <c r="D366" s="7">
        <v>1.32</v>
      </c>
      <c r="E366" s="100">
        <f t="shared" si="46"/>
        <v>4</v>
      </c>
      <c r="F366" s="100">
        <f t="shared" si="47"/>
        <v>2</v>
      </c>
      <c r="G366" s="99">
        <f t="shared" si="48"/>
        <v>8</v>
      </c>
      <c r="H366" s="175">
        <f t="shared" si="49"/>
        <v>0</v>
      </c>
      <c r="I366" s="172" t="s">
        <v>867</v>
      </c>
    </row>
    <row r="367" spans="1:9" x14ac:dyDescent="0.25">
      <c r="A367" s="100" t="s">
        <v>859</v>
      </c>
      <c r="B367" s="99" t="s">
        <v>466</v>
      </c>
      <c r="C367" s="7">
        <v>0.59</v>
      </c>
      <c r="D367" s="7">
        <v>1.3</v>
      </c>
      <c r="E367" s="100">
        <f t="shared" si="46"/>
        <v>4</v>
      </c>
      <c r="F367" s="100">
        <f t="shared" si="47"/>
        <v>2</v>
      </c>
      <c r="G367" s="99">
        <f t="shared" si="48"/>
        <v>8</v>
      </c>
      <c r="H367" s="175">
        <f t="shared" si="49"/>
        <v>0</v>
      </c>
      <c r="I367" s="172" t="s">
        <v>867</v>
      </c>
    </row>
    <row r="368" spans="1:9" x14ac:dyDescent="0.25">
      <c r="A368" s="100" t="s">
        <v>847</v>
      </c>
      <c r="B368" s="99" t="s">
        <v>502</v>
      </c>
      <c r="C368" s="7">
        <v>2.4500000000000002</v>
      </c>
      <c r="D368" s="7">
        <v>3.27</v>
      </c>
      <c r="E368" s="100">
        <f t="shared" si="46"/>
        <v>2</v>
      </c>
      <c r="F368" s="100">
        <f t="shared" si="47"/>
        <v>4</v>
      </c>
      <c r="G368" s="99">
        <f t="shared" si="48"/>
        <v>8</v>
      </c>
      <c r="H368" s="175">
        <f t="shared" si="49"/>
        <v>0</v>
      </c>
      <c r="I368" s="172" t="s">
        <v>867</v>
      </c>
    </row>
    <row r="369" spans="1:9" x14ac:dyDescent="0.25">
      <c r="A369" s="100" t="s">
        <v>849</v>
      </c>
      <c r="B369" s="99" t="s">
        <v>270</v>
      </c>
      <c r="C369" s="7">
        <v>0.85</v>
      </c>
      <c r="D369" s="7">
        <v>1.94</v>
      </c>
      <c r="E369" s="100">
        <f t="shared" si="46"/>
        <v>4</v>
      </c>
      <c r="F369" s="100">
        <f t="shared" si="47"/>
        <v>2</v>
      </c>
      <c r="G369" s="99">
        <f t="shared" si="48"/>
        <v>8</v>
      </c>
      <c r="H369" s="175">
        <f t="shared" si="49"/>
        <v>0</v>
      </c>
      <c r="I369" s="172" t="s">
        <v>867</v>
      </c>
    </row>
    <row r="370" spans="1:9" x14ac:dyDescent="0.25">
      <c r="A370" s="100" t="s">
        <v>861</v>
      </c>
      <c r="B370" s="99" t="s">
        <v>596</v>
      </c>
      <c r="C370" s="7">
        <v>0.78</v>
      </c>
      <c r="D370" s="7">
        <v>1.37</v>
      </c>
      <c r="E370" s="100">
        <f t="shared" si="46"/>
        <v>4</v>
      </c>
      <c r="F370" s="100">
        <f t="shared" si="47"/>
        <v>2</v>
      </c>
      <c r="G370" s="99">
        <f t="shared" si="48"/>
        <v>8</v>
      </c>
      <c r="H370" s="175">
        <f t="shared" si="49"/>
        <v>0</v>
      </c>
      <c r="I370" s="172" t="s">
        <v>867</v>
      </c>
    </row>
    <row r="371" spans="1:9" x14ac:dyDescent="0.25">
      <c r="A371" s="100" t="s">
        <v>856</v>
      </c>
      <c r="B371" s="99" t="s">
        <v>597</v>
      </c>
      <c r="C371" s="7">
        <v>2.0099999999999998</v>
      </c>
      <c r="D371" s="7">
        <v>3.01</v>
      </c>
      <c r="E371" s="100">
        <f t="shared" si="46"/>
        <v>2</v>
      </c>
      <c r="F371" s="100">
        <f t="shared" si="47"/>
        <v>4</v>
      </c>
      <c r="G371" s="99">
        <f t="shared" si="48"/>
        <v>8</v>
      </c>
      <c r="H371" s="175">
        <f t="shared" si="49"/>
        <v>0</v>
      </c>
      <c r="I371" s="172" t="s">
        <v>867</v>
      </c>
    </row>
    <row r="372" spans="1:9" x14ac:dyDescent="0.25">
      <c r="A372" s="100" t="s">
        <v>857</v>
      </c>
      <c r="B372" s="99" t="s">
        <v>533</v>
      </c>
      <c r="C372" s="7">
        <v>0.64</v>
      </c>
      <c r="D372" s="7">
        <v>1.79</v>
      </c>
      <c r="E372" s="100">
        <f t="shared" si="46"/>
        <v>4</v>
      </c>
      <c r="F372" s="100">
        <f t="shared" si="47"/>
        <v>2</v>
      </c>
      <c r="G372" s="99">
        <f t="shared" si="48"/>
        <v>8</v>
      </c>
      <c r="H372" s="175">
        <f t="shared" si="49"/>
        <v>0</v>
      </c>
      <c r="I372" s="172" t="s">
        <v>867</v>
      </c>
    </row>
    <row r="373" spans="1:9" x14ac:dyDescent="0.25">
      <c r="A373" s="100" t="s">
        <v>861</v>
      </c>
      <c r="B373" s="99" t="s">
        <v>631</v>
      </c>
      <c r="C373" s="7">
        <v>0.81</v>
      </c>
      <c r="D373" s="7">
        <v>1.51</v>
      </c>
      <c r="E373" s="100">
        <f t="shared" si="46"/>
        <v>4</v>
      </c>
      <c r="F373" s="100">
        <f t="shared" si="47"/>
        <v>2</v>
      </c>
      <c r="G373" s="99">
        <f t="shared" si="48"/>
        <v>8</v>
      </c>
      <c r="H373" s="175">
        <f t="shared" si="49"/>
        <v>0</v>
      </c>
      <c r="I373" s="172" t="s">
        <v>867</v>
      </c>
    </row>
    <row r="374" spans="1:9" x14ac:dyDescent="0.25">
      <c r="A374" s="100" t="s">
        <v>857</v>
      </c>
      <c r="B374" s="99" t="s">
        <v>534</v>
      </c>
      <c r="C374" s="7">
        <v>0.32</v>
      </c>
      <c r="D374" s="7">
        <v>1.59</v>
      </c>
      <c r="E374" s="100">
        <f t="shared" si="46"/>
        <v>4</v>
      </c>
      <c r="F374" s="100">
        <f t="shared" si="47"/>
        <v>2</v>
      </c>
      <c r="G374" s="99">
        <f t="shared" si="48"/>
        <v>8</v>
      </c>
      <c r="H374" s="175">
        <f t="shared" si="49"/>
        <v>0</v>
      </c>
      <c r="I374" s="172" t="s">
        <v>867</v>
      </c>
    </row>
    <row r="375" spans="1:9" x14ac:dyDescent="0.25">
      <c r="A375" s="100" t="s">
        <v>859</v>
      </c>
      <c r="B375" s="99" t="s">
        <v>673</v>
      </c>
      <c r="C375" s="7">
        <v>0.63</v>
      </c>
      <c r="D375" s="7">
        <v>1.94</v>
      </c>
      <c r="E375" s="100">
        <f t="shared" si="46"/>
        <v>4</v>
      </c>
      <c r="F375" s="100">
        <f t="shared" si="47"/>
        <v>2</v>
      </c>
      <c r="G375" s="99">
        <f t="shared" si="48"/>
        <v>8</v>
      </c>
      <c r="H375" s="175">
        <f t="shared" si="49"/>
        <v>0</v>
      </c>
      <c r="I375" s="172" t="s">
        <v>867</v>
      </c>
    </row>
    <row r="376" spans="1:9" x14ac:dyDescent="0.25">
      <c r="A376" s="100" t="s">
        <v>869</v>
      </c>
      <c r="B376" s="99" t="s">
        <v>430</v>
      </c>
      <c r="C376" s="7">
        <v>0.82</v>
      </c>
      <c r="D376" s="7">
        <v>1.86</v>
      </c>
      <c r="E376" s="100">
        <f t="shared" si="46"/>
        <v>4</v>
      </c>
      <c r="F376" s="100">
        <f t="shared" si="47"/>
        <v>2</v>
      </c>
      <c r="G376" s="99">
        <f t="shared" si="48"/>
        <v>8</v>
      </c>
      <c r="H376" s="175">
        <f t="shared" si="49"/>
        <v>0</v>
      </c>
      <c r="I376" s="172" t="s">
        <v>867</v>
      </c>
    </row>
    <row r="377" spans="1:9" x14ac:dyDescent="0.25">
      <c r="A377" s="100" t="s">
        <v>869</v>
      </c>
      <c r="B377" s="99" t="s">
        <v>272</v>
      </c>
      <c r="C377" s="7">
        <v>0.69</v>
      </c>
      <c r="D377" s="7">
        <v>1.6</v>
      </c>
      <c r="E377" s="100">
        <f t="shared" si="46"/>
        <v>4</v>
      </c>
      <c r="F377" s="100">
        <f t="shared" si="47"/>
        <v>2</v>
      </c>
      <c r="G377" s="99">
        <f t="shared" si="48"/>
        <v>8</v>
      </c>
      <c r="H377" s="175">
        <f t="shared" si="49"/>
        <v>0</v>
      </c>
      <c r="I377" s="172" t="s">
        <v>867</v>
      </c>
    </row>
    <row r="378" spans="1:9" x14ac:dyDescent="0.25">
      <c r="A378" s="100" t="s">
        <v>871</v>
      </c>
      <c r="B378" s="99" t="s">
        <v>632</v>
      </c>
      <c r="C378" s="7">
        <v>0.8</v>
      </c>
      <c r="D378" s="7">
        <v>1.33</v>
      </c>
      <c r="E378" s="100">
        <f t="shared" si="46"/>
        <v>4</v>
      </c>
      <c r="F378" s="100">
        <f t="shared" si="47"/>
        <v>2</v>
      </c>
      <c r="G378" s="99">
        <f t="shared" si="48"/>
        <v>8</v>
      </c>
      <c r="H378" s="175">
        <f t="shared" si="49"/>
        <v>0</v>
      </c>
      <c r="I378" s="172" t="s">
        <v>867</v>
      </c>
    </row>
    <row r="379" spans="1:9" x14ac:dyDescent="0.25">
      <c r="A379" s="100" t="s">
        <v>855</v>
      </c>
      <c r="B379" s="99" t="s">
        <v>361</v>
      </c>
      <c r="C379" s="7">
        <v>0.41</v>
      </c>
      <c r="D379" s="7">
        <v>1.27</v>
      </c>
      <c r="E379" s="100">
        <f t="shared" si="46"/>
        <v>4</v>
      </c>
      <c r="F379" s="100">
        <f t="shared" si="47"/>
        <v>2</v>
      </c>
      <c r="G379" s="99">
        <f t="shared" si="48"/>
        <v>8</v>
      </c>
      <c r="H379" s="175">
        <f t="shared" si="49"/>
        <v>0</v>
      </c>
      <c r="I379" s="172" t="s">
        <v>867</v>
      </c>
    </row>
    <row r="380" spans="1:9" x14ac:dyDescent="0.25">
      <c r="A380" s="100" t="s">
        <v>869</v>
      </c>
      <c r="B380" s="99" t="s">
        <v>468</v>
      </c>
      <c r="C380" s="7">
        <v>0.79</v>
      </c>
      <c r="D380" s="7">
        <v>1.61</v>
      </c>
      <c r="E380" s="100">
        <f t="shared" si="46"/>
        <v>4</v>
      </c>
      <c r="F380" s="100">
        <f t="shared" si="47"/>
        <v>2</v>
      </c>
      <c r="G380" s="99">
        <f t="shared" si="48"/>
        <v>8</v>
      </c>
      <c r="H380" s="175">
        <f t="shared" si="49"/>
        <v>0</v>
      </c>
      <c r="I380" s="172" t="s">
        <v>867</v>
      </c>
    </row>
    <row r="381" spans="1:9" x14ac:dyDescent="0.25">
      <c r="A381" s="100" t="s">
        <v>582</v>
      </c>
      <c r="B381" s="99" t="s">
        <v>290</v>
      </c>
      <c r="C381" s="7">
        <v>0.91</v>
      </c>
      <c r="D381" s="7">
        <v>1.72</v>
      </c>
      <c r="E381" s="100">
        <f t="shared" si="46"/>
        <v>4</v>
      </c>
      <c r="F381" s="100">
        <f t="shared" si="47"/>
        <v>2</v>
      </c>
      <c r="G381" s="99">
        <f t="shared" si="48"/>
        <v>8</v>
      </c>
      <c r="H381" s="175">
        <f t="shared" si="49"/>
        <v>0</v>
      </c>
      <c r="I381" s="172" t="s">
        <v>867</v>
      </c>
    </row>
    <row r="382" spans="1:9" x14ac:dyDescent="0.25">
      <c r="A382" s="1" t="s">
        <v>871</v>
      </c>
      <c r="B382" s="29" t="s">
        <v>149</v>
      </c>
      <c r="C382" s="8">
        <v>1.41</v>
      </c>
      <c r="D382" s="8">
        <v>1.93</v>
      </c>
      <c r="E382" s="1">
        <f t="shared" si="46"/>
        <v>3</v>
      </c>
      <c r="F382" s="1">
        <f t="shared" si="47"/>
        <v>2</v>
      </c>
      <c r="G382" s="29">
        <f t="shared" si="48"/>
        <v>6</v>
      </c>
      <c r="H382" s="176">
        <f t="shared" si="49"/>
        <v>0</v>
      </c>
      <c r="I382" s="173" t="str">
        <f t="shared" ref="I382:I413" si="50">IF(H382=0,"","Community SIP")</f>
        <v/>
      </c>
    </row>
    <row r="383" spans="1:9" x14ac:dyDescent="0.25">
      <c r="A383" s="1" t="s">
        <v>862</v>
      </c>
      <c r="B383" s="29" t="s">
        <v>80</v>
      </c>
      <c r="C383" s="8">
        <v>1.35</v>
      </c>
      <c r="D383" s="8">
        <v>1.56</v>
      </c>
      <c r="E383" s="1">
        <f t="shared" si="46"/>
        <v>3</v>
      </c>
      <c r="F383" s="1">
        <f t="shared" si="47"/>
        <v>2</v>
      </c>
      <c r="G383" s="29">
        <f t="shared" si="48"/>
        <v>6</v>
      </c>
      <c r="H383" s="176">
        <f t="shared" si="49"/>
        <v>0</v>
      </c>
      <c r="I383" s="173" t="str">
        <f t="shared" si="50"/>
        <v/>
      </c>
    </row>
    <row r="384" spans="1:9" x14ac:dyDescent="0.25">
      <c r="A384" s="1" t="s">
        <v>862</v>
      </c>
      <c r="B384" s="29" t="s">
        <v>98</v>
      </c>
      <c r="C384" s="8">
        <v>1.5</v>
      </c>
      <c r="D384" s="8">
        <v>1.29</v>
      </c>
      <c r="E384" s="1">
        <f t="shared" si="46"/>
        <v>3</v>
      </c>
      <c r="F384" s="1">
        <f t="shared" si="47"/>
        <v>2</v>
      </c>
      <c r="G384" s="29">
        <f t="shared" si="48"/>
        <v>6</v>
      </c>
      <c r="H384" s="176">
        <f t="shared" si="49"/>
        <v>0</v>
      </c>
      <c r="I384" s="173" t="str">
        <f t="shared" si="50"/>
        <v/>
      </c>
    </row>
    <row r="385" spans="1:9" x14ac:dyDescent="0.25">
      <c r="A385" s="1" t="s">
        <v>857</v>
      </c>
      <c r="B385" s="29" t="s">
        <v>150</v>
      </c>
      <c r="C385" s="8">
        <v>1.01</v>
      </c>
      <c r="D385" s="8">
        <v>1.96</v>
      </c>
      <c r="E385" s="1">
        <f t="shared" si="46"/>
        <v>3</v>
      </c>
      <c r="F385" s="1">
        <f t="shared" si="47"/>
        <v>2</v>
      </c>
      <c r="G385" s="29">
        <f t="shared" si="48"/>
        <v>6</v>
      </c>
      <c r="H385" s="176">
        <f t="shared" si="49"/>
        <v>0</v>
      </c>
      <c r="I385" s="173" t="str">
        <f t="shared" si="50"/>
        <v/>
      </c>
    </row>
    <row r="386" spans="1:9" x14ac:dyDescent="0.25">
      <c r="A386" s="1" t="s">
        <v>862</v>
      </c>
      <c r="B386" s="29" t="s">
        <v>138</v>
      </c>
      <c r="C386" s="8">
        <v>1.6</v>
      </c>
      <c r="D386" s="8">
        <v>1.37</v>
      </c>
      <c r="E386" s="1">
        <f t="shared" ref="E386:E449" si="51">IF(C386&lt;=1,4,IF(C386&lt;2,3,IF(C386&lt;3,2,1)))</f>
        <v>3</v>
      </c>
      <c r="F386" s="1">
        <f t="shared" ref="F386:F449" si="52">IF(D386&lt;=1.25,1,IF(D386&lt;2,2,IF(D386&lt;3,3,4)))</f>
        <v>2</v>
      </c>
      <c r="G386" s="29">
        <f t="shared" ref="G386:G449" si="53">E386*F386</f>
        <v>6</v>
      </c>
      <c r="H386" s="176">
        <f t="shared" ref="H386:H449" si="54">IF(G386&gt;=9,1,0)</f>
        <v>0</v>
      </c>
      <c r="I386" s="173" t="str">
        <f t="shared" si="50"/>
        <v/>
      </c>
    </row>
    <row r="387" spans="1:9" x14ac:dyDescent="0.25">
      <c r="A387" s="1" t="s">
        <v>869</v>
      </c>
      <c r="B387" s="29" t="s">
        <v>54</v>
      </c>
      <c r="C387" s="8">
        <v>1.59</v>
      </c>
      <c r="D387" s="8">
        <v>1.63</v>
      </c>
      <c r="E387" s="1">
        <f t="shared" si="51"/>
        <v>3</v>
      </c>
      <c r="F387" s="1">
        <f t="shared" si="52"/>
        <v>2</v>
      </c>
      <c r="G387" s="29">
        <f t="shared" si="53"/>
        <v>6</v>
      </c>
      <c r="H387" s="176">
        <f t="shared" si="54"/>
        <v>0</v>
      </c>
      <c r="I387" s="173" t="str">
        <f t="shared" si="50"/>
        <v/>
      </c>
    </row>
    <row r="388" spans="1:9" x14ac:dyDescent="0.25">
      <c r="A388" s="1" t="s">
        <v>862</v>
      </c>
      <c r="B388" s="29" t="s">
        <v>64</v>
      </c>
      <c r="C388" s="8">
        <v>1.29</v>
      </c>
      <c r="D388" s="8">
        <v>1.28</v>
      </c>
      <c r="E388" s="1">
        <f t="shared" si="51"/>
        <v>3</v>
      </c>
      <c r="F388" s="1">
        <f t="shared" si="52"/>
        <v>2</v>
      </c>
      <c r="G388" s="29">
        <f t="shared" si="53"/>
        <v>6</v>
      </c>
      <c r="H388" s="176">
        <f t="shared" si="54"/>
        <v>0</v>
      </c>
      <c r="I388" s="173" t="str">
        <f t="shared" si="50"/>
        <v/>
      </c>
    </row>
    <row r="389" spans="1:9" x14ac:dyDescent="0.25">
      <c r="A389" s="1" t="s">
        <v>861</v>
      </c>
      <c r="B389" s="29" t="s">
        <v>55</v>
      </c>
      <c r="C389" s="8">
        <v>1.86</v>
      </c>
      <c r="D389" s="8">
        <v>1.51</v>
      </c>
      <c r="E389" s="1">
        <f t="shared" si="51"/>
        <v>3</v>
      </c>
      <c r="F389" s="1">
        <f t="shared" si="52"/>
        <v>2</v>
      </c>
      <c r="G389" s="29">
        <f t="shared" si="53"/>
        <v>6</v>
      </c>
      <c r="H389" s="176">
        <f t="shared" si="54"/>
        <v>0</v>
      </c>
      <c r="I389" s="173" t="str">
        <f t="shared" si="50"/>
        <v/>
      </c>
    </row>
    <row r="390" spans="1:9" x14ac:dyDescent="0.25">
      <c r="A390" s="1" t="s">
        <v>854</v>
      </c>
      <c r="B390" s="29" t="s">
        <v>42</v>
      </c>
      <c r="C390" s="8">
        <v>1.05</v>
      </c>
      <c r="D390" s="8">
        <v>1.3</v>
      </c>
      <c r="E390" s="1">
        <f t="shared" si="51"/>
        <v>3</v>
      </c>
      <c r="F390" s="1">
        <f t="shared" si="52"/>
        <v>2</v>
      </c>
      <c r="G390" s="29">
        <f t="shared" si="53"/>
        <v>6</v>
      </c>
      <c r="H390" s="176">
        <f t="shared" si="54"/>
        <v>0</v>
      </c>
      <c r="I390" s="173" t="str">
        <f t="shared" si="50"/>
        <v/>
      </c>
    </row>
    <row r="391" spans="1:9" x14ac:dyDescent="0.25">
      <c r="A391" s="1" t="s">
        <v>847</v>
      </c>
      <c r="B391" s="29" t="s">
        <v>190</v>
      </c>
      <c r="C391" s="8">
        <v>2.11</v>
      </c>
      <c r="D391" s="8">
        <v>2.06</v>
      </c>
      <c r="E391" s="1">
        <f t="shared" si="51"/>
        <v>2</v>
      </c>
      <c r="F391" s="1">
        <f t="shared" si="52"/>
        <v>3</v>
      </c>
      <c r="G391" s="29">
        <f t="shared" si="53"/>
        <v>6</v>
      </c>
      <c r="H391" s="176">
        <f t="shared" si="54"/>
        <v>0</v>
      </c>
      <c r="I391" s="173" t="str">
        <f t="shared" si="50"/>
        <v/>
      </c>
    </row>
    <row r="392" spans="1:9" x14ac:dyDescent="0.25">
      <c r="A392" s="1" t="s">
        <v>854</v>
      </c>
      <c r="B392" s="29" t="s">
        <v>14</v>
      </c>
      <c r="C392" s="8">
        <v>1.23</v>
      </c>
      <c r="D392" s="8">
        <v>1.42</v>
      </c>
      <c r="E392" s="1">
        <f t="shared" si="51"/>
        <v>3</v>
      </c>
      <c r="F392" s="1">
        <f t="shared" si="52"/>
        <v>2</v>
      </c>
      <c r="G392" s="29">
        <f t="shared" si="53"/>
        <v>6</v>
      </c>
      <c r="H392" s="176">
        <f t="shared" si="54"/>
        <v>0</v>
      </c>
      <c r="I392" s="173" t="str">
        <f t="shared" si="50"/>
        <v/>
      </c>
    </row>
    <row r="393" spans="1:9" x14ac:dyDescent="0.25">
      <c r="A393" s="1" t="s">
        <v>854</v>
      </c>
      <c r="B393" s="29" t="s">
        <v>128</v>
      </c>
      <c r="C393" s="8">
        <v>1.08</v>
      </c>
      <c r="D393" s="8">
        <v>1.8</v>
      </c>
      <c r="E393" s="1">
        <f t="shared" si="51"/>
        <v>3</v>
      </c>
      <c r="F393" s="1">
        <f t="shared" si="52"/>
        <v>2</v>
      </c>
      <c r="G393" s="29">
        <f t="shared" si="53"/>
        <v>6</v>
      </c>
      <c r="H393" s="176">
        <f t="shared" si="54"/>
        <v>0</v>
      </c>
      <c r="I393" s="173" t="str">
        <f t="shared" si="50"/>
        <v/>
      </c>
    </row>
    <row r="394" spans="1:9" x14ac:dyDescent="0.25">
      <c r="A394" s="1" t="s">
        <v>861</v>
      </c>
      <c r="B394" s="29" t="s">
        <v>57</v>
      </c>
      <c r="C394" s="8">
        <v>1.6</v>
      </c>
      <c r="D394" s="8">
        <v>1.65</v>
      </c>
      <c r="E394" s="1">
        <f t="shared" si="51"/>
        <v>3</v>
      </c>
      <c r="F394" s="1">
        <f t="shared" si="52"/>
        <v>2</v>
      </c>
      <c r="G394" s="29">
        <f t="shared" si="53"/>
        <v>6</v>
      </c>
      <c r="H394" s="176">
        <f t="shared" si="54"/>
        <v>0</v>
      </c>
      <c r="I394" s="173" t="str">
        <f t="shared" si="50"/>
        <v/>
      </c>
    </row>
    <row r="395" spans="1:9" x14ac:dyDescent="0.25">
      <c r="A395" s="1" t="s">
        <v>861</v>
      </c>
      <c r="B395" s="29" t="s">
        <v>65</v>
      </c>
      <c r="C395" s="8">
        <v>1.69</v>
      </c>
      <c r="D395" s="8">
        <v>1.51</v>
      </c>
      <c r="E395" s="1">
        <f t="shared" si="51"/>
        <v>3</v>
      </c>
      <c r="F395" s="1">
        <f t="shared" si="52"/>
        <v>2</v>
      </c>
      <c r="G395" s="29">
        <f t="shared" si="53"/>
        <v>6</v>
      </c>
      <c r="H395" s="176">
        <f t="shared" si="54"/>
        <v>0</v>
      </c>
      <c r="I395" s="173" t="str">
        <f t="shared" si="50"/>
        <v/>
      </c>
    </row>
    <row r="396" spans="1:9" x14ac:dyDescent="0.25">
      <c r="A396" s="1" t="s">
        <v>856</v>
      </c>
      <c r="B396" s="29" t="s">
        <v>165</v>
      </c>
      <c r="C396" s="8">
        <v>1.9</v>
      </c>
      <c r="D396" s="8">
        <v>1.87</v>
      </c>
      <c r="E396" s="1">
        <f t="shared" si="51"/>
        <v>3</v>
      </c>
      <c r="F396" s="1">
        <f t="shared" si="52"/>
        <v>2</v>
      </c>
      <c r="G396" s="29">
        <f t="shared" si="53"/>
        <v>6</v>
      </c>
      <c r="H396" s="176">
        <f t="shared" si="54"/>
        <v>0</v>
      </c>
      <c r="I396" s="173" t="str">
        <f t="shared" si="50"/>
        <v/>
      </c>
    </row>
    <row r="397" spans="1:9" x14ac:dyDescent="0.25">
      <c r="A397" s="1" t="s">
        <v>862</v>
      </c>
      <c r="B397" s="29" t="s">
        <v>40</v>
      </c>
      <c r="C397" s="8">
        <v>1.19</v>
      </c>
      <c r="D397" s="8">
        <v>1.68</v>
      </c>
      <c r="E397" s="1">
        <f t="shared" si="51"/>
        <v>3</v>
      </c>
      <c r="F397" s="1">
        <f t="shared" si="52"/>
        <v>2</v>
      </c>
      <c r="G397" s="29">
        <f t="shared" si="53"/>
        <v>6</v>
      </c>
      <c r="H397" s="176">
        <f t="shared" si="54"/>
        <v>0</v>
      </c>
      <c r="I397" s="173" t="str">
        <f t="shared" si="50"/>
        <v/>
      </c>
    </row>
    <row r="398" spans="1:9" x14ac:dyDescent="0.25">
      <c r="A398" s="1" t="s">
        <v>861</v>
      </c>
      <c r="B398" s="29" t="s">
        <v>153</v>
      </c>
      <c r="C398" s="8">
        <v>1.7</v>
      </c>
      <c r="D398" s="8">
        <v>1.8</v>
      </c>
      <c r="E398" s="1">
        <f t="shared" si="51"/>
        <v>3</v>
      </c>
      <c r="F398" s="1">
        <f t="shared" si="52"/>
        <v>2</v>
      </c>
      <c r="G398" s="29">
        <f t="shared" si="53"/>
        <v>6</v>
      </c>
      <c r="H398" s="176">
        <f t="shared" si="54"/>
        <v>0</v>
      </c>
      <c r="I398" s="173" t="str">
        <f t="shared" si="50"/>
        <v/>
      </c>
    </row>
    <row r="399" spans="1:9" x14ac:dyDescent="0.25">
      <c r="A399" s="1" t="s">
        <v>873</v>
      </c>
      <c r="B399" s="29" t="s">
        <v>15</v>
      </c>
      <c r="C399" s="8">
        <v>1.29</v>
      </c>
      <c r="D399" s="8">
        <v>1.3</v>
      </c>
      <c r="E399" s="1">
        <f t="shared" si="51"/>
        <v>3</v>
      </c>
      <c r="F399" s="1">
        <f t="shared" si="52"/>
        <v>2</v>
      </c>
      <c r="G399" s="29">
        <f t="shared" si="53"/>
        <v>6</v>
      </c>
      <c r="H399" s="176">
        <f t="shared" si="54"/>
        <v>0</v>
      </c>
      <c r="I399" s="173" t="str">
        <f t="shared" si="50"/>
        <v/>
      </c>
    </row>
    <row r="400" spans="1:9" x14ac:dyDescent="0.25">
      <c r="A400" s="1" t="s">
        <v>862</v>
      </c>
      <c r="B400" s="29" t="s">
        <v>129</v>
      </c>
      <c r="C400" s="8">
        <v>1.3</v>
      </c>
      <c r="D400" s="8">
        <v>1.28</v>
      </c>
      <c r="E400" s="1">
        <f t="shared" si="51"/>
        <v>3</v>
      </c>
      <c r="F400" s="1">
        <f t="shared" si="52"/>
        <v>2</v>
      </c>
      <c r="G400" s="29">
        <f t="shared" si="53"/>
        <v>6</v>
      </c>
      <c r="H400" s="176">
        <f t="shared" si="54"/>
        <v>0</v>
      </c>
      <c r="I400" s="173" t="str">
        <f t="shared" si="50"/>
        <v/>
      </c>
    </row>
    <row r="401" spans="1:9" x14ac:dyDescent="0.25">
      <c r="A401" s="1" t="s">
        <v>856</v>
      </c>
      <c r="B401" s="29" t="s">
        <v>166</v>
      </c>
      <c r="C401" s="8">
        <v>1.74</v>
      </c>
      <c r="D401" s="8">
        <v>1.83</v>
      </c>
      <c r="E401" s="1">
        <f t="shared" si="51"/>
        <v>3</v>
      </c>
      <c r="F401" s="1">
        <f t="shared" si="52"/>
        <v>2</v>
      </c>
      <c r="G401" s="29">
        <f t="shared" si="53"/>
        <v>6</v>
      </c>
      <c r="H401" s="176">
        <f t="shared" si="54"/>
        <v>0</v>
      </c>
      <c r="I401" s="173" t="str">
        <f t="shared" si="50"/>
        <v/>
      </c>
    </row>
    <row r="402" spans="1:9" x14ac:dyDescent="0.25">
      <c r="A402" s="1" t="s">
        <v>862</v>
      </c>
      <c r="B402" s="29" t="s">
        <v>43</v>
      </c>
      <c r="C402" s="8">
        <v>1.72</v>
      </c>
      <c r="D402" s="8">
        <v>1.53</v>
      </c>
      <c r="E402" s="1">
        <f t="shared" si="51"/>
        <v>3</v>
      </c>
      <c r="F402" s="1">
        <f t="shared" si="52"/>
        <v>2</v>
      </c>
      <c r="G402" s="29">
        <f t="shared" si="53"/>
        <v>6</v>
      </c>
      <c r="H402" s="176">
        <f t="shared" si="54"/>
        <v>0</v>
      </c>
      <c r="I402" s="173" t="str">
        <f t="shared" si="50"/>
        <v/>
      </c>
    </row>
    <row r="403" spans="1:9" x14ac:dyDescent="0.25">
      <c r="A403" s="1" t="s">
        <v>861</v>
      </c>
      <c r="B403" s="29" t="s">
        <v>184</v>
      </c>
      <c r="C403" s="8">
        <v>1.37</v>
      </c>
      <c r="D403" s="8">
        <v>1.65</v>
      </c>
      <c r="E403" s="1">
        <f t="shared" si="51"/>
        <v>3</v>
      </c>
      <c r="F403" s="1">
        <f t="shared" si="52"/>
        <v>2</v>
      </c>
      <c r="G403" s="29">
        <f t="shared" si="53"/>
        <v>6</v>
      </c>
      <c r="H403" s="176">
        <f t="shared" si="54"/>
        <v>0</v>
      </c>
      <c r="I403" s="173" t="str">
        <f t="shared" si="50"/>
        <v/>
      </c>
    </row>
    <row r="404" spans="1:9" x14ac:dyDescent="0.25">
      <c r="A404" s="1" t="s">
        <v>861</v>
      </c>
      <c r="B404" s="29" t="s">
        <v>156</v>
      </c>
      <c r="C404" s="8">
        <v>1.79</v>
      </c>
      <c r="D404" s="8">
        <v>1.45</v>
      </c>
      <c r="E404" s="1">
        <f t="shared" si="51"/>
        <v>3</v>
      </c>
      <c r="F404" s="1">
        <f t="shared" si="52"/>
        <v>2</v>
      </c>
      <c r="G404" s="29">
        <f t="shared" si="53"/>
        <v>6</v>
      </c>
      <c r="H404" s="176">
        <f t="shared" si="54"/>
        <v>0</v>
      </c>
      <c r="I404" s="173" t="str">
        <f t="shared" si="50"/>
        <v/>
      </c>
    </row>
    <row r="405" spans="1:9" x14ac:dyDescent="0.25">
      <c r="A405" s="1" t="s">
        <v>861</v>
      </c>
      <c r="B405" s="29" t="s">
        <v>91</v>
      </c>
      <c r="C405" s="8">
        <v>1.35</v>
      </c>
      <c r="D405" s="8">
        <v>1.26</v>
      </c>
      <c r="E405" s="1">
        <f t="shared" si="51"/>
        <v>3</v>
      </c>
      <c r="F405" s="1">
        <f t="shared" si="52"/>
        <v>2</v>
      </c>
      <c r="G405" s="29">
        <f t="shared" si="53"/>
        <v>6</v>
      </c>
      <c r="H405" s="176">
        <f t="shared" si="54"/>
        <v>0</v>
      </c>
      <c r="I405" s="173" t="str">
        <f t="shared" si="50"/>
        <v/>
      </c>
    </row>
    <row r="406" spans="1:9" x14ac:dyDescent="0.25">
      <c r="A406" s="1" t="s">
        <v>862</v>
      </c>
      <c r="B406" s="29" t="s">
        <v>119</v>
      </c>
      <c r="C406" s="8">
        <v>1.69</v>
      </c>
      <c r="D406" s="8">
        <v>1.31</v>
      </c>
      <c r="E406" s="1">
        <f t="shared" si="51"/>
        <v>3</v>
      </c>
      <c r="F406" s="1">
        <f t="shared" si="52"/>
        <v>2</v>
      </c>
      <c r="G406" s="29">
        <f t="shared" si="53"/>
        <v>6</v>
      </c>
      <c r="H406" s="176">
        <f t="shared" si="54"/>
        <v>0</v>
      </c>
      <c r="I406" s="173" t="str">
        <f t="shared" si="50"/>
        <v/>
      </c>
    </row>
    <row r="407" spans="1:9" x14ac:dyDescent="0.25">
      <c r="A407" s="1" t="s">
        <v>860</v>
      </c>
      <c r="B407" s="29" t="s">
        <v>33</v>
      </c>
      <c r="C407" s="8">
        <v>1.1200000000000001</v>
      </c>
      <c r="D407" s="8">
        <v>1.43</v>
      </c>
      <c r="E407" s="1">
        <f t="shared" si="51"/>
        <v>3</v>
      </c>
      <c r="F407" s="1">
        <f t="shared" si="52"/>
        <v>2</v>
      </c>
      <c r="G407" s="29">
        <f t="shared" si="53"/>
        <v>6</v>
      </c>
      <c r="H407" s="176">
        <f t="shared" si="54"/>
        <v>0</v>
      </c>
      <c r="I407" s="173" t="str">
        <f t="shared" si="50"/>
        <v/>
      </c>
    </row>
    <row r="408" spans="1:9" x14ac:dyDescent="0.25">
      <c r="A408" s="1" t="s">
        <v>856</v>
      </c>
      <c r="B408" s="29" t="s">
        <v>141</v>
      </c>
      <c r="C408" s="8">
        <v>1.92</v>
      </c>
      <c r="D408" s="8">
        <v>1.94</v>
      </c>
      <c r="E408" s="1">
        <f t="shared" si="51"/>
        <v>3</v>
      </c>
      <c r="F408" s="1">
        <f t="shared" si="52"/>
        <v>2</v>
      </c>
      <c r="G408" s="29">
        <f t="shared" si="53"/>
        <v>6</v>
      </c>
      <c r="H408" s="176">
        <f t="shared" si="54"/>
        <v>0</v>
      </c>
      <c r="I408" s="173" t="str">
        <f t="shared" si="50"/>
        <v/>
      </c>
    </row>
    <row r="409" spans="1:9" x14ac:dyDescent="0.25">
      <c r="A409" s="1" t="s">
        <v>859</v>
      </c>
      <c r="B409" s="29" t="s">
        <v>189</v>
      </c>
      <c r="C409" s="8">
        <v>1.26</v>
      </c>
      <c r="D409" s="8">
        <v>1.83</v>
      </c>
      <c r="E409" s="1">
        <f t="shared" si="51"/>
        <v>3</v>
      </c>
      <c r="F409" s="1">
        <f t="shared" si="52"/>
        <v>2</v>
      </c>
      <c r="G409" s="29">
        <f t="shared" si="53"/>
        <v>6</v>
      </c>
      <c r="H409" s="176">
        <f t="shared" si="54"/>
        <v>0</v>
      </c>
      <c r="I409" s="173" t="str">
        <f t="shared" si="50"/>
        <v/>
      </c>
    </row>
    <row r="410" spans="1:9" x14ac:dyDescent="0.25">
      <c r="A410" s="1" t="s">
        <v>862</v>
      </c>
      <c r="B410" s="29" t="s">
        <v>120</v>
      </c>
      <c r="C410" s="8">
        <v>1.58</v>
      </c>
      <c r="D410" s="8">
        <v>1.63</v>
      </c>
      <c r="E410" s="1">
        <f t="shared" si="51"/>
        <v>3</v>
      </c>
      <c r="F410" s="1">
        <f t="shared" si="52"/>
        <v>2</v>
      </c>
      <c r="G410" s="29">
        <f t="shared" si="53"/>
        <v>6</v>
      </c>
      <c r="H410" s="176">
        <f t="shared" si="54"/>
        <v>0</v>
      </c>
      <c r="I410" s="173" t="str">
        <f t="shared" si="50"/>
        <v/>
      </c>
    </row>
    <row r="411" spans="1:9" x14ac:dyDescent="0.25">
      <c r="A411" s="1" t="s">
        <v>853</v>
      </c>
      <c r="B411" s="29" t="s">
        <v>142</v>
      </c>
      <c r="C411" s="8">
        <v>1.56</v>
      </c>
      <c r="D411" s="8">
        <v>1.38</v>
      </c>
      <c r="E411" s="1">
        <f t="shared" si="51"/>
        <v>3</v>
      </c>
      <c r="F411" s="1">
        <f t="shared" si="52"/>
        <v>2</v>
      </c>
      <c r="G411" s="29">
        <f t="shared" si="53"/>
        <v>6</v>
      </c>
      <c r="H411" s="176">
        <f t="shared" si="54"/>
        <v>0</v>
      </c>
      <c r="I411" s="173" t="str">
        <f t="shared" si="50"/>
        <v/>
      </c>
    </row>
    <row r="412" spans="1:9" x14ac:dyDescent="0.25">
      <c r="A412" s="1" t="s">
        <v>856</v>
      </c>
      <c r="B412" s="29" t="s">
        <v>157</v>
      </c>
      <c r="C412" s="8">
        <v>1.84</v>
      </c>
      <c r="D412" s="8">
        <v>1.8</v>
      </c>
      <c r="E412" s="1">
        <f t="shared" si="51"/>
        <v>3</v>
      </c>
      <c r="F412" s="1">
        <f t="shared" si="52"/>
        <v>2</v>
      </c>
      <c r="G412" s="29">
        <f t="shared" si="53"/>
        <v>6</v>
      </c>
      <c r="H412" s="176">
        <f t="shared" si="54"/>
        <v>0</v>
      </c>
      <c r="I412" s="173" t="str">
        <f t="shared" si="50"/>
        <v/>
      </c>
    </row>
    <row r="413" spans="1:9" x14ac:dyDescent="0.25">
      <c r="A413" s="1" t="s">
        <v>861</v>
      </c>
      <c r="B413" s="29" t="s">
        <v>143</v>
      </c>
      <c r="C413" s="8">
        <v>1.59</v>
      </c>
      <c r="D413" s="8">
        <v>1.46</v>
      </c>
      <c r="E413" s="1">
        <f t="shared" si="51"/>
        <v>3</v>
      </c>
      <c r="F413" s="1">
        <f t="shared" si="52"/>
        <v>2</v>
      </c>
      <c r="G413" s="29">
        <f t="shared" si="53"/>
        <v>6</v>
      </c>
      <c r="H413" s="176">
        <f t="shared" si="54"/>
        <v>0</v>
      </c>
      <c r="I413" s="173" t="str">
        <f t="shared" si="50"/>
        <v/>
      </c>
    </row>
    <row r="414" spans="1:9" x14ac:dyDescent="0.25">
      <c r="A414" s="1" t="s">
        <v>862</v>
      </c>
      <c r="B414" s="29" t="s">
        <v>89</v>
      </c>
      <c r="C414" s="8">
        <v>1.53</v>
      </c>
      <c r="D414" s="8">
        <v>1.51</v>
      </c>
      <c r="E414" s="1">
        <f t="shared" si="51"/>
        <v>3</v>
      </c>
      <c r="F414" s="1">
        <f t="shared" si="52"/>
        <v>2</v>
      </c>
      <c r="G414" s="29">
        <f t="shared" si="53"/>
        <v>6</v>
      </c>
      <c r="H414" s="176">
        <f t="shared" si="54"/>
        <v>0</v>
      </c>
      <c r="I414" s="173" t="str">
        <f t="shared" ref="I414:I445" si="55">IF(H414=0,"","Community SIP")</f>
        <v/>
      </c>
    </row>
    <row r="415" spans="1:9" x14ac:dyDescent="0.25">
      <c r="A415" s="1" t="s">
        <v>856</v>
      </c>
      <c r="B415" s="29" t="s">
        <v>101</v>
      </c>
      <c r="C415" s="8">
        <v>1.88</v>
      </c>
      <c r="D415" s="8">
        <v>1.77</v>
      </c>
      <c r="E415" s="1">
        <f t="shared" si="51"/>
        <v>3</v>
      </c>
      <c r="F415" s="1">
        <f t="shared" si="52"/>
        <v>2</v>
      </c>
      <c r="G415" s="29">
        <f t="shared" si="53"/>
        <v>6</v>
      </c>
      <c r="H415" s="176">
        <f t="shared" si="54"/>
        <v>0</v>
      </c>
      <c r="I415" s="173" t="str">
        <f t="shared" si="55"/>
        <v/>
      </c>
    </row>
    <row r="416" spans="1:9" x14ac:dyDescent="0.25">
      <c r="A416" s="1" t="s">
        <v>862</v>
      </c>
      <c r="B416" s="29" t="s">
        <v>163</v>
      </c>
      <c r="C416" s="8">
        <v>1.45</v>
      </c>
      <c r="D416" s="8">
        <v>1.28</v>
      </c>
      <c r="E416" s="1">
        <f t="shared" si="51"/>
        <v>3</v>
      </c>
      <c r="F416" s="1">
        <f t="shared" si="52"/>
        <v>2</v>
      </c>
      <c r="G416" s="29">
        <f t="shared" si="53"/>
        <v>6</v>
      </c>
      <c r="H416" s="176">
        <f t="shared" si="54"/>
        <v>0</v>
      </c>
      <c r="I416" s="173" t="str">
        <f t="shared" si="55"/>
        <v/>
      </c>
    </row>
    <row r="417" spans="1:9" x14ac:dyDescent="0.25">
      <c r="A417" s="1" t="s">
        <v>862</v>
      </c>
      <c r="B417" s="29" t="s">
        <v>19</v>
      </c>
      <c r="C417" s="8">
        <v>1.29</v>
      </c>
      <c r="D417" s="8">
        <v>1.37</v>
      </c>
      <c r="E417" s="1">
        <f t="shared" si="51"/>
        <v>3</v>
      </c>
      <c r="F417" s="1">
        <f t="shared" si="52"/>
        <v>2</v>
      </c>
      <c r="G417" s="29">
        <f t="shared" si="53"/>
        <v>6</v>
      </c>
      <c r="H417" s="176">
        <f t="shared" si="54"/>
        <v>0</v>
      </c>
      <c r="I417" s="173" t="str">
        <f t="shared" si="55"/>
        <v/>
      </c>
    </row>
    <row r="418" spans="1:9" x14ac:dyDescent="0.25">
      <c r="A418" s="1" t="s">
        <v>847</v>
      </c>
      <c r="B418" s="29" t="s">
        <v>193</v>
      </c>
      <c r="C418" s="8">
        <v>1.66</v>
      </c>
      <c r="D418" s="8">
        <v>1.94</v>
      </c>
      <c r="E418" s="1">
        <f t="shared" si="51"/>
        <v>3</v>
      </c>
      <c r="F418" s="1">
        <f t="shared" si="52"/>
        <v>2</v>
      </c>
      <c r="G418" s="29">
        <f t="shared" si="53"/>
        <v>6</v>
      </c>
      <c r="H418" s="176">
        <f t="shared" si="54"/>
        <v>0</v>
      </c>
      <c r="I418" s="173" t="str">
        <f t="shared" si="55"/>
        <v/>
      </c>
    </row>
    <row r="419" spans="1:9" x14ac:dyDescent="0.25">
      <c r="A419" s="1" t="s">
        <v>849</v>
      </c>
      <c r="B419" s="29" t="s">
        <v>20</v>
      </c>
      <c r="C419" s="8">
        <v>1.1200000000000001</v>
      </c>
      <c r="D419" s="8">
        <v>1.83</v>
      </c>
      <c r="E419" s="1">
        <f t="shared" si="51"/>
        <v>3</v>
      </c>
      <c r="F419" s="1">
        <f t="shared" si="52"/>
        <v>2</v>
      </c>
      <c r="G419" s="29">
        <f t="shared" si="53"/>
        <v>6</v>
      </c>
      <c r="H419" s="176">
        <f t="shared" si="54"/>
        <v>0</v>
      </c>
      <c r="I419" s="173" t="str">
        <f t="shared" si="55"/>
        <v/>
      </c>
    </row>
    <row r="420" spans="1:9" x14ac:dyDescent="0.25">
      <c r="A420" s="1" t="s">
        <v>854</v>
      </c>
      <c r="B420" s="29" t="s">
        <v>31</v>
      </c>
      <c r="C420" s="8">
        <v>1.28</v>
      </c>
      <c r="D420" s="8">
        <v>1.65</v>
      </c>
      <c r="E420" s="1">
        <f t="shared" si="51"/>
        <v>3</v>
      </c>
      <c r="F420" s="1">
        <f t="shared" si="52"/>
        <v>2</v>
      </c>
      <c r="G420" s="29">
        <f t="shared" si="53"/>
        <v>6</v>
      </c>
      <c r="H420" s="176">
        <f t="shared" si="54"/>
        <v>0</v>
      </c>
      <c r="I420" s="173" t="str">
        <f t="shared" si="55"/>
        <v/>
      </c>
    </row>
    <row r="421" spans="1:9" x14ac:dyDescent="0.25">
      <c r="A421" s="1" t="s">
        <v>871</v>
      </c>
      <c r="B421" s="29" t="s">
        <v>164</v>
      </c>
      <c r="C421" s="8">
        <v>1.1200000000000001</v>
      </c>
      <c r="D421" s="8">
        <v>1.4</v>
      </c>
      <c r="E421" s="1">
        <f t="shared" si="51"/>
        <v>3</v>
      </c>
      <c r="F421" s="1">
        <f t="shared" si="52"/>
        <v>2</v>
      </c>
      <c r="G421" s="29">
        <f t="shared" si="53"/>
        <v>6</v>
      </c>
      <c r="H421" s="176">
        <f t="shared" si="54"/>
        <v>0</v>
      </c>
      <c r="I421" s="173" t="str">
        <f t="shared" si="55"/>
        <v/>
      </c>
    </row>
    <row r="422" spans="1:9" x14ac:dyDescent="0.25">
      <c r="A422" s="1" t="s">
        <v>861</v>
      </c>
      <c r="B422" s="29" t="s">
        <v>195</v>
      </c>
      <c r="C422" s="8">
        <v>2.27</v>
      </c>
      <c r="D422" s="8">
        <v>2.1800000000000002</v>
      </c>
      <c r="E422" s="1">
        <f t="shared" si="51"/>
        <v>2</v>
      </c>
      <c r="F422" s="1">
        <f t="shared" si="52"/>
        <v>3</v>
      </c>
      <c r="G422" s="29">
        <f t="shared" si="53"/>
        <v>6</v>
      </c>
      <c r="H422" s="176">
        <f t="shared" si="54"/>
        <v>0</v>
      </c>
      <c r="I422" s="173" t="str">
        <f t="shared" si="55"/>
        <v/>
      </c>
    </row>
    <row r="423" spans="1:9" x14ac:dyDescent="0.25">
      <c r="A423" s="1" t="s">
        <v>847</v>
      </c>
      <c r="B423" s="29" t="s">
        <v>124</v>
      </c>
      <c r="C423" s="8">
        <v>2.1</v>
      </c>
      <c r="D423" s="8">
        <v>2.3199999999999998</v>
      </c>
      <c r="E423" s="1">
        <f t="shared" si="51"/>
        <v>2</v>
      </c>
      <c r="F423" s="1">
        <f t="shared" si="52"/>
        <v>3</v>
      </c>
      <c r="G423" s="29">
        <f t="shared" si="53"/>
        <v>6</v>
      </c>
      <c r="H423" s="176">
        <f t="shared" si="54"/>
        <v>0</v>
      </c>
      <c r="I423" s="173" t="str">
        <f t="shared" si="55"/>
        <v/>
      </c>
    </row>
    <row r="424" spans="1:9" x14ac:dyDescent="0.25">
      <c r="A424" s="1" t="s">
        <v>869</v>
      </c>
      <c r="B424" s="29" t="s">
        <v>71</v>
      </c>
      <c r="C424" s="8">
        <v>1.39</v>
      </c>
      <c r="D424" s="8">
        <v>1.54</v>
      </c>
      <c r="E424" s="1">
        <f t="shared" si="51"/>
        <v>3</v>
      </c>
      <c r="F424" s="1">
        <f t="shared" si="52"/>
        <v>2</v>
      </c>
      <c r="G424" s="29">
        <f t="shared" si="53"/>
        <v>6</v>
      </c>
      <c r="H424" s="176">
        <f t="shared" si="54"/>
        <v>0</v>
      </c>
      <c r="I424" s="173" t="str">
        <f t="shared" si="55"/>
        <v/>
      </c>
    </row>
    <row r="425" spans="1:9" x14ac:dyDescent="0.25">
      <c r="A425" s="1" t="s">
        <v>862</v>
      </c>
      <c r="B425" s="29" t="s">
        <v>144</v>
      </c>
      <c r="C425" s="8">
        <v>1.4</v>
      </c>
      <c r="D425" s="8">
        <v>1.27</v>
      </c>
      <c r="E425" s="1">
        <f t="shared" si="51"/>
        <v>3</v>
      </c>
      <c r="F425" s="1">
        <f t="shared" si="52"/>
        <v>2</v>
      </c>
      <c r="G425" s="29">
        <f t="shared" si="53"/>
        <v>6</v>
      </c>
      <c r="H425" s="176">
        <f t="shared" si="54"/>
        <v>0</v>
      </c>
      <c r="I425" s="173" t="str">
        <f t="shared" si="55"/>
        <v/>
      </c>
    </row>
    <row r="426" spans="1:9" x14ac:dyDescent="0.25">
      <c r="A426" s="1" t="s">
        <v>871</v>
      </c>
      <c r="B426" s="29" t="s">
        <v>85</v>
      </c>
      <c r="C426" s="8">
        <v>1.1200000000000001</v>
      </c>
      <c r="D426" s="8">
        <v>1.75</v>
      </c>
      <c r="E426" s="1">
        <f t="shared" si="51"/>
        <v>3</v>
      </c>
      <c r="F426" s="1">
        <f t="shared" si="52"/>
        <v>2</v>
      </c>
      <c r="G426" s="29">
        <f t="shared" si="53"/>
        <v>6</v>
      </c>
      <c r="H426" s="176">
        <f t="shared" si="54"/>
        <v>0</v>
      </c>
      <c r="I426" s="173" t="str">
        <f t="shared" si="55"/>
        <v/>
      </c>
    </row>
    <row r="427" spans="1:9" x14ac:dyDescent="0.25">
      <c r="A427" s="1" t="s">
        <v>865</v>
      </c>
      <c r="B427" s="29" t="s">
        <v>215</v>
      </c>
      <c r="C427" s="8">
        <v>1.2</v>
      </c>
      <c r="D427" s="8">
        <v>1.43</v>
      </c>
      <c r="E427" s="1">
        <f t="shared" si="51"/>
        <v>3</v>
      </c>
      <c r="F427" s="1">
        <f t="shared" si="52"/>
        <v>2</v>
      </c>
      <c r="G427" s="29">
        <f t="shared" si="53"/>
        <v>6</v>
      </c>
      <c r="H427" s="176">
        <f t="shared" si="54"/>
        <v>0</v>
      </c>
      <c r="I427" s="173" t="str">
        <f t="shared" si="55"/>
        <v/>
      </c>
    </row>
    <row r="428" spans="1:9" x14ac:dyDescent="0.25">
      <c r="A428" s="1" t="s">
        <v>854</v>
      </c>
      <c r="B428" s="29" t="s">
        <v>32</v>
      </c>
      <c r="C428" s="8">
        <v>1.42</v>
      </c>
      <c r="D428" s="8">
        <v>1.84</v>
      </c>
      <c r="E428" s="1">
        <f t="shared" si="51"/>
        <v>3</v>
      </c>
      <c r="F428" s="1">
        <f t="shared" si="52"/>
        <v>2</v>
      </c>
      <c r="G428" s="29">
        <f t="shared" si="53"/>
        <v>6</v>
      </c>
      <c r="H428" s="176">
        <f t="shared" si="54"/>
        <v>0</v>
      </c>
      <c r="I428" s="173" t="str">
        <f t="shared" si="55"/>
        <v/>
      </c>
    </row>
    <row r="429" spans="1:9" x14ac:dyDescent="0.25">
      <c r="A429" s="1" t="s">
        <v>868</v>
      </c>
      <c r="B429" s="29" t="s">
        <v>26</v>
      </c>
      <c r="C429" s="8">
        <v>1.76</v>
      </c>
      <c r="D429" s="8">
        <v>1.34</v>
      </c>
      <c r="E429" s="1">
        <f t="shared" si="51"/>
        <v>3</v>
      </c>
      <c r="F429" s="1">
        <f t="shared" si="52"/>
        <v>2</v>
      </c>
      <c r="G429" s="29">
        <f t="shared" si="53"/>
        <v>6</v>
      </c>
      <c r="H429" s="176">
        <f t="shared" si="54"/>
        <v>0</v>
      </c>
      <c r="I429" s="173" t="str">
        <f t="shared" si="55"/>
        <v/>
      </c>
    </row>
    <row r="430" spans="1:9" x14ac:dyDescent="0.25">
      <c r="A430" s="1" t="s">
        <v>854</v>
      </c>
      <c r="B430" s="29" t="s">
        <v>72</v>
      </c>
      <c r="C430" s="8">
        <v>1.1000000000000001</v>
      </c>
      <c r="D430" s="8">
        <v>1.5</v>
      </c>
      <c r="E430" s="1">
        <f t="shared" si="51"/>
        <v>3</v>
      </c>
      <c r="F430" s="1">
        <f t="shared" si="52"/>
        <v>2</v>
      </c>
      <c r="G430" s="29">
        <f t="shared" si="53"/>
        <v>6</v>
      </c>
      <c r="H430" s="176">
        <f t="shared" si="54"/>
        <v>0</v>
      </c>
      <c r="I430" s="173" t="str">
        <f t="shared" si="55"/>
        <v/>
      </c>
    </row>
    <row r="431" spans="1:9" x14ac:dyDescent="0.25">
      <c r="A431" s="1" t="s">
        <v>862</v>
      </c>
      <c r="B431" s="29" t="s">
        <v>73</v>
      </c>
      <c r="C431" s="8">
        <v>1.74</v>
      </c>
      <c r="D431" s="8">
        <v>1.46</v>
      </c>
      <c r="E431" s="1">
        <f t="shared" si="51"/>
        <v>3</v>
      </c>
      <c r="F431" s="1">
        <f t="shared" si="52"/>
        <v>2</v>
      </c>
      <c r="G431" s="29">
        <f t="shared" si="53"/>
        <v>6</v>
      </c>
      <c r="H431" s="176">
        <f t="shared" si="54"/>
        <v>0</v>
      </c>
      <c r="I431" s="173" t="str">
        <f t="shared" si="55"/>
        <v/>
      </c>
    </row>
    <row r="432" spans="1:9" x14ac:dyDescent="0.25">
      <c r="A432" s="1" t="s">
        <v>871</v>
      </c>
      <c r="B432" s="29" t="s">
        <v>93</v>
      </c>
      <c r="C432" s="8">
        <v>1.1299999999999999</v>
      </c>
      <c r="D432" s="8">
        <v>1.69</v>
      </c>
      <c r="E432" s="1">
        <f t="shared" si="51"/>
        <v>3</v>
      </c>
      <c r="F432" s="1">
        <f t="shared" si="52"/>
        <v>2</v>
      </c>
      <c r="G432" s="29">
        <f t="shared" si="53"/>
        <v>6</v>
      </c>
      <c r="H432" s="176">
        <f t="shared" si="54"/>
        <v>0</v>
      </c>
      <c r="I432" s="173" t="str">
        <f t="shared" si="55"/>
        <v/>
      </c>
    </row>
    <row r="433" spans="1:9" x14ac:dyDescent="0.25">
      <c r="A433" s="1" t="s">
        <v>862</v>
      </c>
      <c r="B433" s="29" t="s">
        <v>47</v>
      </c>
      <c r="C433" s="8">
        <v>1.29</v>
      </c>
      <c r="D433" s="8">
        <v>1.43</v>
      </c>
      <c r="E433" s="1">
        <f t="shared" si="51"/>
        <v>3</v>
      </c>
      <c r="F433" s="1">
        <f t="shared" si="52"/>
        <v>2</v>
      </c>
      <c r="G433" s="29">
        <f t="shared" si="53"/>
        <v>6</v>
      </c>
      <c r="H433" s="176">
        <f t="shared" si="54"/>
        <v>0</v>
      </c>
      <c r="I433" s="173" t="str">
        <f t="shared" si="55"/>
        <v/>
      </c>
    </row>
    <row r="434" spans="1:9" x14ac:dyDescent="0.25">
      <c r="A434" s="1" t="s">
        <v>862</v>
      </c>
      <c r="B434" s="29" t="s">
        <v>30</v>
      </c>
      <c r="C434" s="8">
        <v>1.79</v>
      </c>
      <c r="D434" s="8">
        <v>1.39</v>
      </c>
      <c r="E434" s="1">
        <f t="shared" si="51"/>
        <v>3</v>
      </c>
      <c r="F434" s="1">
        <f t="shared" si="52"/>
        <v>2</v>
      </c>
      <c r="G434" s="29">
        <f t="shared" si="53"/>
        <v>6</v>
      </c>
      <c r="H434" s="176">
        <f t="shared" si="54"/>
        <v>0</v>
      </c>
      <c r="I434" s="173" t="str">
        <f t="shared" si="55"/>
        <v/>
      </c>
    </row>
    <row r="435" spans="1:9" x14ac:dyDescent="0.25">
      <c r="A435" s="1" t="s">
        <v>858</v>
      </c>
      <c r="B435" s="29" t="s">
        <v>21</v>
      </c>
      <c r="C435" s="8">
        <v>2.37</v>
      </c>
      <c r="D435" s="8">
        <v>2.85</v>
      </c>
      <c r="E435" s="1">
        <f t="shared" si="51"/>
        <v>2</v>
      </c>
      <c r="F435" s="1">
        <f t="shared" si="52"/>
        <v>3</v>
      </c>
      <c r="G435" s="29">
        <f t="shared" si="53"/>
        <v>6</v>
      </c>
      <c r="H435" s="176">
        <f t="shared" si="54"/>
        <v>0</v>
      </c>
      <c r="I435" s="173" t="str">
        <f t="shared" si="55"/>
        <v/>
      </c>
    </row>
    <row r="436" spans="1:9" x14ac:dyDescent="0.25">
      <c r="A436" s="1" t="s">
        <v>862</v>
      </c>
      <c r="B436" s="29" t="s">
        <v>105</v>
      </c>
      <c r="C436" s="8">
        <v>1.41</v>
      </c>
      <c r="D436" s="8">
        <v>1.55</v>
      </c>
      <c r="E436" s="1">
        <f t="shared" si="51"/>
        <v>3</v>
      </c>
      <c r="F436" s="1">
        <f t="shared" si="52"/>
        <v>2</v>
      </c>
      <c r="G436" s="29">
        <f t="shared" si="53"/>
        <v>6</v>
      </c>
      <c r="H436" s="176">
        <f t="shared" si="54"/>
        <v>0</v>
      </c>
      <c r="I436" s="173" t="str">
        <f t="shared" si="55"/>
        <v/>
      </c>
    </row>
    <row r="437" spans="1:9" x14ac:dyDescent="0.25">
      <c r="A437" s="1" t="s">
        <v>872</v>
      </c>
      <c r="B437" s="29" t="s">
        <v>48</v>
      </c>
      <c r="C437" s="8">
        <v>1.08</v>
      </c>
      <c r="D437" s="8">
        <v>1.34</v>
      </c>
      <c r="E437" s="1">
        <f t="shared" si="51"/>
        <v>3</v>
      </c>
      <c r="F437" s="1">
        <f t="shared" si="52"/>
        <v>2</v>
      </c>
      <c r="G437" s="29">
        <f t="shared" si="53"/>
        <v>6</v>
      </c>
      <c r="H437" s="176">
        <f t="shared" si="54"/>
        <v>0</v>
      </c>
      <c r="I437" s="173" t="str">
        <f t="shared" si="55"/>
        <v/>
      </c>
    </row>
    <row r="438" spans="1:9" x14ac:dyDescent="0.25">
      <c r="A438" s="1" t="s">
        <v>862</v>
      </c>
      <c r="B438" s="29" t="s">
        <v>90</v>
      </c>
      <c r="C438" s="8">
        <v>1.6</v>
      </c>
      <c r="D438" s="8">
        <v>1.36</v>
      </c>
      <c r="E438" s="1">
        <f t="shared" si="51"/>
        <v>3</v>
      </c>
      <c r="F438" s="1">
        <f t="shared" si="52"/>
        <v>2</v>
      </c>
      <c r="G438" s="29">
        <f t="shared" si="53"/>
        <v>6</v>
      </c>
      <c r="H438" s="176">
        <f t="shared" si="54"/>
        <v>0</v>
      </c>
      <c r="I438" s="173" t="str">
        <f t="shared" si="55"/>
        <v/>
      </c>
    </row>
    <row r="439" spans="1:9" x14ac:dyDescent="0.25">
      <c r="A439" s="1" t="s">
        <v>862</v>
      </c>
      <c r="B439" s="29" t="s">
        <v>106</v>
      </c>
      <c r="C439" s="8">
        <v>1.59</v>
      </c>
      <c r="D439" s="8">
        <v>1.52</v>
      </c>
      <c r="E439" s="1">
        <f t="shared" si="51"/>
        <v>3</v>
      </c>
      <c r="F439" s="1">
        <f t="shared" si="52"/>
        <v>2</v>
      </c>
      <c r="G439" s="29">
        <f t="shared" si="53"/>
        <v>6</v>
      </c>
      <c r="H439" s="176">
        <f t="shared" si="54"/>
        <v>0</v>
      </c>
      <c r="I439" s="173" t="str">
        <f t="shared" si="55"/>
        <v/>
      </c>
    </row>
    <row r="440" spans="1:9" x14ac:dyDescent="0.25">
      <c r="A440" s="1" t="s">
        <v>862</v>
      </c>
      <c r="B440" s="29" t="s">
        <v>60</v>
      </c>
      <c r="C440" s="8">
        <v>1.43</v>
      </c>
      <c r="D440" s="8">
        <v>1.27</v>
      </c>
      <c r="E440" s="1">
        <f t="shared" si="51"/>
        <v>3</v>
      </c>
      <c r="F440" s="1">
        <f t="shared" si="52"/>
        <v>2</v>
      </c>
      <c r="G440" s="29">
        <f t="shared" si="53"/>
        <v>6</v>
      </c>
      <c r="H440" s="176">
        <f t="shared" si="54"/>
        <v>0</v>
      </c>
      <c r="I440" s="173" t="str">
        <f t="shared" si="55"/>
        <v/>
      </c>
    </row>
    <row r="441" spans="1:9" x14ac:dyDescent="0.25">
      <c r="A441" s="1" t="s">
        <v>869</v>
      </c>
      <c r="B441" s="29" t="s">
        <v>86</v>
      </c>
      <c r="C441" s="8">
        <v>1.2</v>
      </c>
      <c r="D441" s="8">
        <v>1.99</v>
      </c>
      <c r="E441" s="1">
        <f t="shared" si="51"/>
        <v>3</v>
      </c>
      <c r="F441" s="1">
        <f t="shared" si="52"/>
        <v>2</v>
      </c>
      <c r="G441" s="29">
        <f t="shared" si="53"/>
        <v>6</v>
      </c>
      <c r="H441" s="176">
        <f t="shared" si="54"/>
        <v>0</v>
      </c>
      <c r="I441" s="173" t="str">
        <f t="shared" si="55"/>
        <v/>
      </c>
    </row>
    <row r="442" spans="1:9" x14ac:dyDescent="0.25">
      <c r="A442" s="1" t="s">
        <v>862</v>
      </c>
      <c r="B442" s="29" t="s">
        <v>49</v>
      </c>
      <c r="C442" s="8">
        <v>1.23</v>
      </c>
      <c r="D442" s="8">
        <v>1.64</v>
      </c>
      <c r="E442" s="1">
        <f t="shared" si="51"/>
        <v>3</v>
      </c>
      <c r="F442" s="1">
        <f t="shared" si="52"/>
        <v>2</v>
      </c>
      <c r="G442" s="29">
        <f t="shared" si="53"/>
        <v>6</v>
      </c>
      <c r="H442" s="176">
        <f t="shared" si="54"/>
        <v>0</v>
      </c>
      <c r="I442" s="173" t="str">
        <f t="shared" si="55"/>
        <v/>
      </c>
    </row>
    <row r="443" spans="1:9" x14ac:dyDescent="0.25">
      <c r="A443" s="1" t="s">
        <v>861</v>
      </c>
      <c r="B443" s="29" t="s">
        <v>61</v>
      </c>
      <c r="C443" s="8">
        <v>1.97</v>
      </c>
      <c r="D443" s="8">
        <v>1.85</v>
      </c>
      <c r="E443" s="1">
        <f t="shared" si="51"/>
        <v>3</v>
      </c>
      <c r="F443" s="1">
        <f t="shared" si="52"/>
        <v>2</v>
      </c>
      <c r="G443" s="29">
        <f t="shared" si="53"/>
        <v>6</v>
      </c>
      <c r="H443" s="176">
        <f t="shared" si="54"/>
        <v>0</v>
      </c>
      <c r="I443" s="173" t="str">
        <f t="shared" si="55"/>
        <v/>
      </c>
    </row>
    <row r="444" spans="1:9" x14ac:dyDescent="0.25">
      <c r="A444" s="1" t="s">
        <v>858</v>
      </c>
      <c r="B444" s="29" t="s">
        <v>87</v>
      </c>
      <c r="C444" s="8">
        <v>1.17</v>
      </c>
      <c r="D444" s="8">
        <v>1.94</v>
      </c>
      <c r="E444" s="1">
        <f t="shared" si="51"/>
        <v>3</v>
      </c>
      <c r="F444" s="1">
        <f t="shared" si="52"/>
        <v>2</v>
      </c>
      <c r="G444" s="29">
        <f t="shared" si="53"/>
        <v>6</v>
      </c>
      <c r="H444" s="176">
        <f t="shared" si="54"/>
        <v>0</v>
      </c>
      <c r="I444" s="173" t="str">
        <f t="shared" si="55"/>
        <v/>
      </c>
    </row>
    <row r="445" spans="1:9" x14ac:dyDescent="0.25">
      <c r="A445" s="1" t="s">
        <v>856</v>
      </c>
      <c r="B445" s="29" t="s">
        <v>125</v>
      </c>
      <c r="C445" s="8">
        <v>2.0299999999999998</v>
      </c>
      <c r="D445" s="8">
        <v>2.06</v>
      </c>
      <c r="E445" s="1">
        <f t="shared" si="51"/>
        <v>2</v>
      </c>
      <c r="F445" s="1">
        <f t="shared" si="52"/>
        <v>3</v>
      </c>
      <c r="G445" s="29">
        <f t="shared" si="53"/>
        <v>6</v>
      </c>
      <c r="H445" s="176">
        <f t="shared" si="54"/>
        <v>0</v>
      </c>
      <c r="I445" s="173" t="str">
        <f t="shared" si="55"/>
        <v/>
      </c>
    </row>
    <row r="446" spans="1:9" x14ac:dyDescent="0.25">
      <c r="A446" s="1" t="s">
        <v>865</v>
      </c>
      <c r="B446" s="29" t="s">
        <v>160</v>
      </c>
      <c r="C446" s="8">
        <v>1.95</v>
      </c>
      <c r="D446" s="8">
        <v>1.8</v>
      </c>
      <c r="E446" s="1">
        <f t="shared" si="51"/>
        <v>3</v>
      </c>
      <c r="F446" s="1">
        <f t="shared" si="52"/>
        <v>2</v>
      </c>
      <c r="G446" s="29">
        <f t="shared" si="53"/>
        <v>6</v>
      </c>
      <c r="H446" s="176">
        <f t="shared" si="54"/>
        <v>0</v>
      </c>
      <c r="I446" s="173" t="str">
        <f t="shared" ref="I446:I467" si="56">IF(H446=0,"","Community SIP")</f>
        <v/>
      </c>
    </row>
    <row r="447" spans="1:9" x14ac:dyDescent="0.25">
      <c r="A447" s="1" t="s">
        <v>871</v>
      </c>
      <c r="B447" s="29" t="s">
        <v>161</v>
      </c>
      <c r="C447" s="8">
        <v>1.1599999999999999</v>
      </c>
      <c r="D447" s="8">
        <v>1.4</v>
      </c>
      <c r="E447" s="1">
        <f t="shared" si="51"/>
        <v>3</v>
      </c>
      <c r="F447" s="1">
        <f t="shared" si="52"/>
        <v>2</v>
      </c>
      <c r="G447" s="29">
        <f t="shared" si="53"/>
        <v>6</v>
      </c>
      <c r="H447" s="176">
        <f t="shared" si="54"/>
        <v>0</v>
      </c>
      <c r="I447" s="173" t="str">
        <f t="shared" si="56"/>
        <v/>
      </c>
    </row>
    <row r="448" spans="1:9" x14ac:dyDescent="0.25">
      <c r="A448" s="1" t="s">
        <v>854</v>
      </c>
      <c r="B448" s="29" t="s">
        <v>51</v>
      </c>
      <c r="C448" s="8">
        <v>1.1499999999999999</v>
      </c>
      <c r="D448" s="8">
        <v>1.7</v>
      </c>
      <c r="E448" s="1">
        <f t="shared" si="51"/>
        <v>3</v>
      </c>
      <c r="F448" s="1">
        <f t="shared" si="52"/>
        <v>2</v>
      </c>
      <c r="G448" s="29">
        <f t="shared" si="53"/>
        <v>6</v>
      </c>
      <c r="H448" s="176">
        <f t="shared" si="54"/>
        <v>0</v>
      </c>
      <c r="I448" s="173" t="str">
        <f t="shared" si="56"/>
        <v/>
      </c>
    </row>
    <row r="449" spans="1:9" x14ac:dyDescent="0.25">
      <c r="A449" s="1" t="s">
        <v>860</v>
      </c>
      <c r="B449" s="29" t="s">
        <v>75</v>
      </c>
      <c r="C449" s="8">
        <v>1.1399999999999999</v>
      </c>
      <c r="D449" s="8">
        <v>1.3</v>
      </c>
      <c r="E449" s="1">
        <f t="shared" si="51"/>
        <v>3</v>
      </c>
      <c r="F449" s="1">
        <f t="shared" si="52"/>
        <v>2</v>
      </c>
      <c r="G449" s="29">
        <f t="shared" si="53"/>
        <v>6</v>
      </c>
      <c r="H449" s="176">
        <f t="shared" si="54"/>
        <v>0</v>
      </c>
      <c r="I449" s="173" t="str">
        <f t="shared" si="56"/>
        <v/>
      </c>
    </row>
    <row r="450" spans="1:9" x14ac:dyDescent="0.25">
      <c r="A450" s="1" t="s">
        <v>854</v>
      </c>
      <c r="B450" s="29" t="s">
        <v>27</v>
      </c>
      <c r="C450" s="8">
        <v>1.3</v>
      </c>
      <c r="D450" s="8">
        <v>1.77</v>
      </c>
      <c r="E450" s="1">
        <f t="shared" ref="E450:E513" si="57">IF(C450&lt;=1,4,IF(C450&lt;2,3,IF(C450&lt;3,2,1)))</f>
        <v>3</v>
      </c>
      <c r="F450" s="1">
        <f t="shared" ref="F450:F513" si="58">IF(D450&lt;=1.25,1,IF(D450&lt;2,2,IF(D450&lt;3,3,4)))</f>
        <v>2</v>
      </c>
      <c r="G450" s="29">
        <f t="shared" ref="G450:G513" si="59">E450*F450</f>
        <v>6</v>
      </c>
      <c r="H450" s="176">
        <f t="shared" ref="H450:H513" si="60">IF(G450&gt;=9,1,0)</f>
        <v>0</v>
      </c>
      <c r="I450" s="173" t="str">
        <f t="shared" si="56"/>
        <v/>
      </c>
    </row>
    <row r="451" spans="1:9" x14ac:dyDescent="0.25">
      <c r="A451" s="1" t="s">
        <v>853</v>
      </c>
      <c r="B451" s="29" t="s">
        <v>12</v>
      </c>
      <c r="C451" s="8">
        <v>1.1100000000000001</v>
      </c>
      <c r="D451" s="8">
        <v>1.45</v>
      </c>
      <c r="E451" s="1">
        <f t="shared" si="57"/>
        <v>3</v>
      </c>
      <c r="F451" s="1">
        <f t="shared" si="58"/>
        <v>2</v>
      </c>
      <c r="G451" s="29">
        <f t="shared" si="59"/>
        <v>6</v>
      </c>
      <c r="H451" s="176">
        <f t="shared" si="60"/>
        <v>0</v>
      </c>
      <c r="I451" s="173" t="str">
        <f t="shared" si="56"/>
        <v/>
      </c>
    </row>
    <row r="452" spans="1:9" x14ac:dyDescent="0.25">
      <c r="A452" s="1" t="s">
        <v>856</v>
      </c>
      <c r="B452" s="29" t="s">
        <v>177</v>
      </c>
      <c r="C452" s="8">
        <v>2.14</v>
      </c>
      <c r="D452" s="8">
        <v>2.15</v>
      </c>
      <c r="E452" s="1">
        <f t="shared" si="57"/>
        <v>2</v>
      </c>
      <c r="F452" s="1">
        <f t="shared" si="58"/>
        <v>3</v>
      </c>
      <c r="G452" s="29">
        <f t="shared" si="59"/>
        <v>6</v>
      </c>
      <c r="H452" s="176">
        <f t="shared" si="60"/>
        <v>0</v>
      </c>
      <c r="I452" s="173" t="str">
        <f t="shared" si="56"/>
        <v/>
      </c>
    </row>
    <row r="453" spans="1:9" x14ac:dyDescent="0.25">
      <c r="A453" s="1" t="s">
        <v>868</v>
      </c>
      <c r="B453" s="29" t="s">
        <v>28</v>
      </c>
      <c r="C453" s="8">
        <v>1.4</v>
      </c>
      <c r="D453" s="8">
        <v>1.56</v>
      </c>
      <c r="E453" s="1">
        <f t="shared" si="57"/>
        <v>3</v>
      </c>
      <c r="F453" s="1">
        <f t="shared" si="58"/>
        <v>2</v>
      </c>
      <c r="G453" s="29">
        <f t="shared" si="59"/>
        <v>6</v>
      </c>
      <c r="H453" s="176">
        <f t="shared" si="60"/>
        <v>0</v>
      </c>
      <c r="I453" s="173" t="str">
        <f t="shared" si="56"/>
        <v/>
      </c>
    </row>
    <row r="454" spans="1:9" x14ac:dyDescent="0.25">
      <c r="A454" s="1" t="s">
        <v>861</v>
      </c>
      <c r="B454" s="29" t="s">
        <v>148</v>
      </c>
      <c r="C454" s="8">
        <v>1.1100000000000001</v>
      </c>
      <c r="D454" s="8">
        <v>1.71</v>
      </c>
      <c r="E454" s="1">
        <f t="shared" si="57"/>
        <v>3</v>
      </c>
      <c r="F454" s="1">
        <f t="shared" si="58"/>
        <v>2</v>
      </c>
      <c r="G454" s="29">
        <f t="shared" si="59"/>
        <v>6</v>
      </c>
      <c r="H454" s="176">
        <f t="shared" si="60"/>
        <v>0</v>
      </c>
      <c r="I454" s="173" t="str">
        <f t="shared" si="56"/>
        <v/>
      </c>
    </row>
    <row r="455" spans="1:9" x14ac:dyDescent="0.25">
      <c r="A455" s="1" t="s">
        <v>860</v>
      </c>
      <c r="B455" s="29" t="s">
        <v>78</v>
      </c>
      <c r="C455" s="8">
        <v>1.73</v>
      </c>
      <c r="D455" s="8">
        <v>1.51</v>
      </c>
      <c r="E455" s="1">
        <f t="shared" si="57"/>
        <v>3</v>
      </c>
      <c r="F455" s="1">
        <f t="shared" si="58"/>
        <v>2</v>
      </c>
      <c r="G455" s="29">
        <f t="shared" si="59"/>
        <v>6</v>
      </c>
      <c r="H455" s="176">
        <f t="shared" si="60"/>
        <v>0</v>
      </c>
      <c r="I455" s="173" t="str">
        <f t="shared" si="56"/>
        <v/>
      </c>
    </row>
    <row r="456" spans="1:9" x14ac:dyDescent="0.25">
      <c r="A456" s="1" t="s">
        <v>854</v>
      </c>
      <c r="B456" s="29" t="s">
        <v>38</v>
      </c>
      <c r="C456" s="8">
        <v>1.08</v>
      </c>
      <c r="D456" s="8">
        <v>1.69</v>
      </c>
      <c r="E456" s="1">
        <f t="shared" si="57"/>
        <v>3</v>
      </c>
      <c r="F456" s="1">
        <f t="shared" si="58"/>
        <v>2</v>
      </c>
      <c r="G456" s="29">
        <f t="shared" si="59"/>
        <v>6</v>
      </c>
      <c r="H456" s="176">
        <f t="shared" si="60"/>
        <v>0</v>
      </c>
      <c r="I456" s="173" t="str">
        <f t="shared" si="56"/>
        <v/>
      </c>
    </row>
    <row r="457" spans="1:9" x14ac:dyDescent="0.25">
      <c r="A457" s="1" t="s">
        <v>849</v>
      </c>
      <c r="B457" s="29" t="s">
        <v>29</v>
      </c>
      <c r="C457" s="8">
        <v>1.22</v>
      </c>
      <c r="D457" s="8">
        <v>1.9</v>
      </c>
      <c r="E457" s="1">
        <f t="shared" si="57"/>
        <v>3</v>
      </c>
      <c r="F457" s="1">
        <f t="shared" si="58"/>
        <v>2</v>
      </c>
      <c r="G457" s="29">
        <f t="shared" si="59"/>
        <v>6</v>
      </c>
      <c r="H457" s="176">
        <f t="shared" si="60"/>
        <v>0</v>
      </c>
      <c r="I457" s="173" t="str">
        <f t="shared" si="56"/>
        <v/>
      </c>
    </row>
    <row r="458" spans="1:9" x14ac:dyDescent="0.25">
      <c r="A458" s="1" t="s">
        <v>861</v>
      </c>
      <c r="B458" s="29" t="s">
        <v>136</v>
      </c>
      <c r="C458" s="8">
        <v>1.24</v>
      </c>
      <c r="D458" s="8">
        <v>1.34</v>
      </c>
      <c r="E458" s="1">
        <f t="shared" si="57"/>
        <v>3</v>
      </c>
      <c r="F458" s="1">
        <f t="shared" si="58"/>
        <v>2</v>
      </c>
      <c r="G458" s="29">
        <f t="shared" si="59"/>
        <v>6</v>
      </c>
      <c r="H458" s="176">
        <f t="shared" si="60"/>
        <v>0</v>
      </c>
      <c r="I458" s="173" t="str">
        <f t="shared" si="56"/>
        <v/>
      </c>
    </row>
    <row r="459" spans="1:9" x14ac:dyDescent="0.25">
      <c r="A459" s="1" t="s">
        <v>856</v>
      </c>
      <c r="B459" s="29" t="s">
        <v>127</v>
      </c>
      <c r="C459" s="8">
        <v>2.38</v>
      </c>
      <c r="D459" s="8">
        <v>2.52</v>
      </c>
      <c r="E459" s="1">
        <f t="shared" si="57"/>
        <v>2</v>
      </c>
      <c r="F459" s="1">
        <f t="shared" si="58"/>
        <v>3</v>
      </c>
      <c r="G459" s="29">
        <f t="shared" si="59"/>
        <v>6</v>
      </c>
      <c r="H459" s="176">
        <f t="shared" si="60"/>
        <v>0</v>
      </c>
      <c r="I459" s="173" t="str">
        <f t="shared" si="56"/>
        <v/>
      </c>
    </row>
    <row r="460" spans="1:9" x14ac:dyDescent="0.25">
      <c r="A460" s="1" t="s">
        <v>862</v>
      </c>
      <c r="B460" s="29" t="s">
        <v>114</v>
      </c>
      <c r="C460" s="8">
        <v>1.58</v>
      </c>
      <c r="D460" s="8">
        <v>1.3</v>
      </c>
      <c r="E460" s="1">
        <f t="shared" si="57"/>
        <v>3</v>
      </c>
      <c r="F460" s="1">
        <f t="shared" si="58"/>
        <v>2</v>
      </c>
      <c r="G460" s="29">
        <f t="shared" si="59"/>
        <v>6</v>
      </c>
      <c r="H460" s="176">
        <f t="shared" si="60"/>
        <v>0</v>
      </c>
      <c r="I460" s="173" t="str">
        <f t="shared" si="56"/>
        <v/>
      </c>
    </row>
    <row r="461" spans="1:9" x14ac:dyDescent="0.25">
      <c r="A461" s="1" t="s">
        <v>860</v>
      </c>
      <c r="B461" s="29" t="s">
        <v>62</v>
      </c>
      <c r="C461" s="8">
        <v>1.65</v>
      </c>
      <c r="D461" s="8">
        <v>1.67</v>
      </c>
      <c r="E461" s="1">
        <f t="shared" si="57"/>
        <v>3</v>
      </c>
      <c r="F461" s="1">
        <f t="shared" si="58"/>
        <v>2</v>
      </c>
      <c r="G461" s="29">
        <f t="shared" si="59"/>
        <v>6</v>
      </c>
      <c r="H461" s="176">
        <f t="shared" si="60"/>
        <v>0</v>
      </c>
      <c r="I461" s="173" t="str">
        <f t="shared" si="56"/>
        <v/>
      </c>
    </row>
    <row r="462" spans="1:9" x14ac:dyDescent="0.25">
      <c r="A462" s="1" t="s">
        <v>863</v>
      </c>
      <c r="B462" s="29" t="s">
        <v>39</v>
      </c>
      <c r="C462" s="8">
        <v>2.02</v>
      </c>
      <c r="D462" s="8">
        <v>2.56</v>
      </c>
      <c r="E462" s="1">
        <f t="shared" si="57"/>
        <v>2</v>
      </c>
      <c r="F462" s="1">
        <f t="shared" si="58"/>
        <v>3</v>
      </c>
      <c r="G462" s="29">
        <f t="shared" si="59"/>
        <v>6</v>
      </c>
      <c r="H462" s="176">
        <f t="shared" si="60"/>
        <v>0</v>
      </c>
      <c r="I462" s="173" t="str">
        <f t="shared" si="56"/>
        <v/>
      </c>
    </row>
    <row r="463" spans="1:9" x14ac:dyDescent="0.25">
      <c r="A463" s="1" t="s">
        <v>860</v>
      </c>
      <c r="B463" s="29" t="s">
        <v>115</v>
      </c>
      <c r="C463" s="8">
        <v>1.1000000000000001</v>
      </c>
      <c r="D463" s="8">
        <v>1.36</v>
      </c>
      <c r="E463" s="1">
        <f t="shared" si="57"/>
        <v>3</v>
      </c>
      <c r="F463" s="1">
        <f t="shared" si="58"/>
        <v>2</v>
      </c>
      <c r="G463" s="29">
        <f t="shared" si="59"/>
        <v>6</v>
      </c>
      <c r="H463" s="176">
        <f t="shared" si="60"/>
        <v>0</v>
      </c>
      <c r="I463" s="173" t="str">
        <f t="shared" si="56"/>
        <v/>
      </c>
    </row>
    <row r="464" spans="1:9" x14ac:dyDescent="0.25">
      <c r="A464" s="1" t="s">
        <v>856</v>
      </c>
      <c r="B464" s="29" t="s">
        <v>145</v>
      </c>
      <c r="C464" s="8">
        <v>1.75</v>
      </c>
      <c r="D464" s="8">
        <v>1.81</v>
      </c>
      <c r="E464" s="1">
        <f t="shared" si="57"/>
        <v>3</v>
      </c>
      <c r="F464" s="1">
        <f t="shared" si="58"/>
        <v>2</v>
      </c>
      <c r="G464" s="29">
        <f t="shared" si="59"/>
        <v>6</v>
      </c>
      <c r="H464" s="176">
        <f t="shared" si="60"/>
        <v>0</v>
      </c>
      <c r="I464" s="173" t="str">
        <f t="shared" si="56"/>
        <v/>
      </c>
    </row>
    <row r="465" spans="1:9" x14ac:dyDescent="0.25">
      <c r="A465" s="1" t="s">
        <v>869</v>
      </c>
      <c r="B465" s="29" t="s">
        <v>137</v>
      </c>
      <c r="C465" s="8">
        <v>1.1399999999999999</v>
      </c>
      <c r="D465" s="8">
        <v>1.48</v>
      </c>
      <c r="E465" s="1">
        <f t="shared" si="57"/>
        <v>3</v>
      </c>
      <c r="F465" s="1">
        <f t="shared" si="58"/>
        <v>2</v>
      </c>
      <c r="G465" s="29">
        <f t="shared" si="59"/>
        <v>6</v>
      </c>
      <c r="H465" s="176">
        <f t="shared" si="60"/>
        <v>0</v>
      </c>
      <c r="I465" s="173" t="str">
        <f t="shared" si="56"/>
        <v/>
      </c>
    </row>
    <row r="466" spans="1:9" x14ac:dyDescent="0.25">
      <c r="A466" s="1" t="s">
        <v>861</v>
      </c>
      <c r="B466" s="29" t="s">
        <v>79</v>
      </c>
      <c r="C466" s="8">
        <v>1.86</v>
      </c>
      <c r="D466" s="8">
        <v>1.5</v>
      </c>
      <c r="E466" s="1">
        <f t="shared" si="57"/>
        <v>3</v>
      </c>
      <c r="F466" s="1">
        <f t="shared" si="58"/>
        <v>2</v>
      </c>
      <c r="G466" s="29">
        <f t="shared" si="59"/>
        <v>6</v>
      </c>
      <c r="H466" s="176">
        <f t="shared" si="60"/>
        <v>0</v>
      </c>
      <c r="I466" s="173" t="str">
        <f t="shared" si="56"/>
        <v/>
      </c>
    </row>
    <row r="467" spans="1:9" x14ac:dyDescent="0.25">
      <c r="A467" s="1" t="s">
        <v>865</v>
      </c>
      <c r="B467" s="29" t="s">
        <v>210</v>
      </c>
      <c r="C467" s="8">
        <v>2.36</v>
      </c>
      <c r="D467" s="8">
        <v>1.69</v>
      </c>
      <c r="E467" s="1">
        <f t="shared" si="57"/>
        <v>2</v>
      </c>
      <c r="F467" s="1">
        <f t="shared" si="58"/>
        <v>2</v>
      </c>
      <c r="G467" s="29">
        <f t="shared" si="59"/>
        <v>4</v>
      </c>
      <c r="H467" s="176">
        <f t="shared" si="60"/>
        <v>0</v>
      </c>
      <c r="I467" s="173" t="str">
        <f t="shared" si="56"/>
        <v/>
      </c>
    </row>
    <row r="468" spans="1:9" x14ac:dyDescent="0.25">
      <c r="A468" s="100" t="s">
        <v>855</v>
      </c>
      <c r="B468" s="99" t="s">
        <v>431</v>
      </c>
      <c r="C468" s="7">
        <v>7.0000000000000007E-2</v>
      </c>
      <c r="D468" s="7">
        <v>1.04</v>
      </c>
      <c r="E468" s="100">
        <f t="shared" si="57"/>
        <v>4</v>
      </c>
      <c r="F468" s="100">
        <f t="shared" si="58"/>
        <v>1</v>
      </c>
      <c r="G468" s="99">
        <f t="shared" si="59"/>
        <v>4</v>
      </c>
      <c r="H468" s="175">
        <f t="shared" si="60"/>
        <v>0</v>
      </c>
      <c r="I468" s="172" t="s">
        <v>867</v>
      </c>
    </row>
    <row r="469" spans="1:9" x14ac:dyDescent="0.25">
      <c r="A469" s="100" t="s">
        <v>865</v>
      </c>
      <c r="B469" s="99" t="s">
        <v>469</v>
      </c>
      <c r="C469" s="7">
        <v>1</v>
      </c>
      <c r="D469" s="7">
        <v>1</v>
      </c>
      <c r="E469" s="100">
        <f t="shared" si="57"/>
        <v>4</v>
      </c>
      <c r="F469" s="100">
        <f t="shared" si="58"/>
        <v>1</v>
      </c>
      <c r="G469" s="99">
        <f t="shared" si="59"/>
        <v>4</v>
      </c>
      <c r="H469" s="175">
        <f t="shared" si="60"/>
        <v>0</v>
      </c>
      <c r="I469" s="172" t="s">
        <v>867</v>
      </c>
    </row>
    <row r="470" spans="1:9" x14ac:dyDescent="0.25">
      <c r="A470" s="100" t="s">
        <v>850</v>
      </c>
      <c r="B470" s="99" t="s">
        <v>248</v>
      </c>
      <c r="C470" s="7">
        <v>0.34</v>
      </c>
      <c r="D470" s="7">
        <v>1.1599999999999999</v>
      </c>
      <c r="E470" s="100">
        <f t="shared" si="57"/>
        <v>4</v>
      </c>
      <c r="F470" s="100">
        <f t="shared" si="58"/>
        <v>1</v>
      </c>
      <c r="G470" s="99">
        <f t="shared" si="59"/>
        <v>4</v>
      </c>
      <c r="H470" s="175">
        <f t="shared" si="60"/>
        <v>0</v>
      </c>
      <c r="I470" s="172" t="s">
        <v>867</v>
      </c>
    </row>
    <row r="471" spans="1:9" x14ac:dyDescent="0.25">
      <c r="A471" s="1" t="s">
        <v>865</v>
      </c>
      <c r="B471" s="29" t="s">
        <v>225</v>
      </c>
      <c r="C471" s="8">
        <v>2.25</v>
      </c>
      <c r="D471" s="8">
        <v>1.31</v>
      </c>
      <c r="E471" s="1">
        <f t="shared" si="57"/>
        <v>2</v>
      </c>
      <c r="F471" s="1">
        <f t="shared" si="58"/>
        <v>2</v>
      </c>
      <c r="G471" s="29">
        <f t="shared" si="59"/>
        <v>4</v>
      </c>
      <c r="H471" s="176">
        <f t="shared" si="60"/>
        <v>0</v>
      </c>
      <c r="I471" s="173" t="str">
        <f>IF(H471=0,"","Community SIP")</f>
        <v/>
      </c>
    </row>
    <row r="472" spans="1:9" x14ac:dyDescent="0.25">
      <c r="A472" s="100" t="s">
        <v>850</v>
      </c>
      <c r="B472" s="99" t="s">
        <v>249</v>
      </c>
      <c r="C472" s="7">
        <v>0.46</v>
      </c>
      <c r="D472" s="7">
        <v>1</v>
      </c>
      <c r="E472" s="100">
        <f t="shared" si="57"/>
        <v>4</v>
      </c>
      <c r="F472" s="100">
        <f t="shared" si="58"/>
        <v>1</v>
      </c>
      <c r="G472" s="99">
        <f t="shared" si="59"/>
        <v>4</v>
      </c>
      <c r="H472" s="175">
        <f t="shared" si="60"/>
        <v>0</v>
      </c>
      <c r="I472" s="172" t="s">
        <v>867</v>
      </c>
    </row>
    <row r="473" spans="1:9" x14ac:dyDescent="0.25">
      <c r="A473" s="100" t="s">
        <v>848</v>
      </c>
      <c r="B473" s="99" t="s">
        <v>678</v>
      </c>
      <c r="C473" s="100"/>
      <c r="D473" s="100"/>
      <c r="E473" s="100">
        <f t="shared" si="57"/>
        <v>4</v>
      </c>
      <c r="F473" s="100">
        <f t="shared" si="58"/>
        <v>1</v>
      </c>
      <c r="G473" s="99">
        <f t="shared" si="59"/>
        <v>4</v>
      </c>
      <c r="H473" s="175">
        <f t="shared" si="60"/>
        <v>0</v>
      </c>
      <c r="I473" s="172" t="s">
        <v>867</v>
      </c>
    </row>
    <row r="474" spans="1:9" x14ac:dyDescent="0.25">
      <c r="A474" s="100" t="s">
        <v>850</v>
      </c>
      <c r="B474" s="99" t="s">
        <v>401</v>
      </c>
      <c r="C474" s="7">
        <v>0.23</v>
      </c>
      <c r="D474" s="7">
        <v>1</v>
      </c>
      <c r="E474" s="100">
        <f t="shared" si="57"/>
        <v>4</v>
      </c>
      <c r="F474" s="100">
        <f t="shared" si="58"/>
        <v>1</v>
      </c>
      <c r="G474" s="99">
        <f t="shared" si="59"/>
        <v>4</v>
      </c>
      <c r="H474" s="175">
        <f t="shared" si="60"/>
        <v>0</v>
      </c>
      <c r="I474" s="172" t="s">
        <v>867</v>
      </c>
    </row>
    <row r="475" spans="1:9" x14ac:dyDescent="0.25">
      <c r="A475" s="100" t="s">
        <v>850</v>
      </c>
      <c r="B475" s="99" t="s">
        <v>402</v>
      </c>
      <c r="C475" s="7">
        <v>0.26</v>
      </c>
      <c r="D475" s="7">
        <v>1</v>
      </c>
      <c r="E475" s="100">
        <f t="shared" si="57"/>
        <v>4</v>
      </c>
      <c r="F475" s="100">
        <f t="shared" si="58"/>
        <v>1</v>
      </c>
      <c r="G475" s="99">
        <f t="shared" si="59"/>
        <v>4</v>
      </c>
      <c r="H475" s="175">
        <f t="shared" si="60"/>
        <v>0</v>
      </c>
      <c r="I475" s="172" t="s">
        <v>867</v>
      </c>
    </row>
    <row r="476" spans="1:9" x14ac:dyDescent="0.25">
      <c r="A476" s="1" t="s">
        <v>861</v>
      </c>
      <c r="B476" s="29" t="s">
        <v>206</v>
      </c>
      <c r="C476" s="8">
        <v>2.58</v>
      </c>
      <c r="D476" s="8">
        <v>1.64</v>
      </c>
      <c r="E476" s="1">
        <f t="shared" si="57"/>
        <v>2</v>
      </c>
      <c r="F476" s="1">
        <f t="shared" si="58"/>
        <v>2</v>
      </c>
      <c r="G476" s="29">
        <f t="shared" si="59"/>
        <v>4</v>
      </c>
      <c r="H476" s="176">
        <f t="shared" si="60"/>
        <v>0</v>
      </c>
      <c r="I476" s="173" t="str">
        <f>IF(H476=0,"","Community SIP")</f>
        <v/>
      </c>
    </row>
    <row r="477" spans="1:9" x14ac:dyDescent="0.25">
      <c r="A477" s="100" t="s">
        <v>863</v>
      </c>
      <c r="B477" s="99" t="s">
        <v>561</v>
      </c>
      <c r="C477" s="7">
        <v>3.25</v>
      </c>
      <c r="D477" s="7">
        <v>3.38</v>
      </c>
      <c r="E477" s="100">
        <f t="shared" si="57"/>
        <v>1</v>
      </c>
      <c r="F477" s="100">
        <f t="shared" si="58"/>
        <v>4</v>
      </c>
      <c r="G477" s="99">
        <f t="shared" si="59"/>
        <v>4</v>
      </c>
      <c r="H477" s="175">
        <f t="shared" si="60"/>
        <v>0</v>
      </c>
      <c r="I477" s="172" t="s">
        <v>867</v>
      </c>
    </row>
    <row r="478" spans="1:9" x14ac:dyDescent="0.25">
      <c r="A478" s="100" t="s">
        <v>859</v>
      </c>
      <c r="B478" s="99" t="s">
        <v>437</v>
      </c>
      <c r="C478" s="7"/>
      <c r="D478" s="7"/>
      <c r="E478" s="100">
        <f t="shared" si="57"/>
        <v>4</v>
      </c>
      <c r="F478" s="100">
        <f t="shared" si="58"/>
        <v>1</v>
      </c>
      <c r="G478" s="99">
        <f t="shared" si="59"/>
        <v>4</v>
      </c>
      <c r="H478" s="175">
        <f t="shared" si="60"/>
        <v>0</v>
      </c>
      <c r="I478" s="172" t="s">
        <v>867</v>
      </c>
    </row>
    <row r="479" spans="1:9" x14ac:dyDescent="0.25">
      <c r="A479" s="100" t="s">
        <v>873</v>
      </c>
      <c r="B479" s="99" t="s">
        <v>240</v>
      </c>
      <c r="C479" s="7">
        <v>0.88</v>
      </c>
      <c r="D479" s="7">
        <v>1</v>
      </c>
      <c r="E479" s="100">
        <f t="shared" si="57"/>
        <v>4</v>
      </c>
      <c r="F479" s="100">
        <f t="shared" si="58"/>
        <v>1</v>
      </c>
      <c r="G479" s="99">
        <f t="shared" si="59"/>
        <v>4</v>
      </c>
      <c r="H479" s="175">
        <f t="shared" si="60"/>
        <v>0</v>
      </c>
      <c r="I479" s="172" t="s">
        <v>867</v>
      </c>
    </row>
    <row r="480" spans="1:9" x14ac:dyDescent="0.25">
      <c r="A480" s="100" t="s">
        <v>859</v>
      </c>
      <c r="B480" s="99" t="s">
        <v>640</v>
      </c>
      <c r="C480" s="7">
        <v>0.7</v>
      </c>
      <c r="D480" s="7">
        <v>1.01</v>
      </c>
      <c r="E480" s="100">
        <f t="shared" si="57"/>
        <v>4</v>
      </c>
      <c r="F480" s="100">
        <f t="shared" si="58"/>
        <v>1</v>
      </c>
      <c r="G480" s="99">
        <f t="shared" si="59"/>
        <v>4</v>
      </c>
      <c r="H480" s="175">
        <f t="shared" si="60"/>
        <v>0</v>
      </c>
      <c r="I480" s="172" t="s">
        <v>867</v>
      </c>
    </row>
    <row r="481" spans="1:9" x14ac:dyDescent="0.25">
      <c r="A481" s="100" t="s">
        <v>861</v>
      </c>
      <c r="B481" s="99" t="s">
        <v>648</v>
      </c>
      <c r="C481" s="7">
        <v>0.82</v>
      </c>
      <c r="D481" s="7">
        <v>1</v>
      </c>
      <c r="E481" s="100">
        <f t="shared" si="57"/>
        <v>4</v>
      </c>
      <c r="F481" s="100">
        <f t="shared" si="58"/>
        <v>1</v>
      </c>
      <c r="G481" s="99">
        <f t="shared" si="59"/>
        <v>4</v>
      </c>
      <c r="H481" s="175">
        <f t="shared" si="60"/>
        <v>0</v>
      </c>
      <c r="I481" s="172" t="s">
        <v>867</v>
      </c>
    </row>
    <row r="482" spans="1:9" x14ac:dyDescent="0.25">
      <c r="A482" s="100" t="s">
        <v>858</v>
      </c>
      <c r="B482" s="99" t="s">
        <v>364</v>
      </c>
      <c r="C482" s="7">
        <v>4.72</v>
      </c>
      <c r="D482" s="7">
        <v>3.54</v>
      </c>
      <c r="E482" s="100">
        <f t="shared" si="57"/>
        <v>1</v>
      </c>
      <c r="F482" s="100">
        <f t="shared" si="58"/>
        <v>4</v>
      </c>
      <c r="G482" s="99">
        <f t="shared" si="59"/>
        <v>4</v>
      </c>
      <c r="H482" s="175">
        <f t="shared" si="60"/>
        <v>0</v>
      </c>
      <c r="I482" s="172" t="s">
        <v>867</v>
      </c>
    </row>
    <row r="483" spans="1:9" x14ac:dyDescent="0.25">
      <c r="A483" s="100" t="s">
        <v>853</v>
      </c>
      <c r="B483" s="99" t="s">
        <v>339</v>
      </c>
      <c r="C483" s="7">
        <v>0.65</v>
      </c>
      <c r="D483" s="7">
        <v>1</v>
      </c>
      <c r="E483" s="100">
        <f t="shared" si="57"/>
        <v>4</v>
      </c>
      <c r="F483" s="100">
        <f t="shared" si="58"/>
        <v>1</v>
      </c>
      <c r="G483" s="99">
        <f t="shared" si="59"/>
        <v>4</v>
      </c>
      <c r="H483" s="175">
        <f t="shared" si="60"/>
        <v>0</v>
      </c>
      <c r="I483" s="172" t="s">
        <v>867</v>
      </c>
    </row>
    <row r="484" spans="1:9" x14ac:dyDescent="0.25">
      <c r="A484" s="1" t="s">
        <v>861</v>
      </c>
      <c r="B484" s="29" t="s">
        <v>118</v>
      </c>
      <c r="C484" s="8">
        <v>2.0699999999999998</v>
      </c>
      <c r="D484" s="8">
        <v>1.86</v>
      </c>
      <c r="E484" s="1">
        <f t="shared" si="57"/>
        <v>2</v>
      </c>
      <c r="F484" s="1">
        <f t="shared" si="58"/>
        <v>2</v>
      </c>
      <c r="G484" s="29">
        <f t="shared" si="59"/>
        <v>4</v>
      </c>
      <c r="H484" s="176">
        <f t="shared" si="60"/>
        <v>0</v>
      </c>
      <c r="I484" s="173" t="str">
        <f>IF(H484=0,"","Community SIP")</f>
        <v/>
      </c>
    </row>
    <row r="485" spans="1:9" x14ac:dyDescent="0.25">
      <c r="A485" s="100" t="s">
        <v>863</v>
      </c>
      <c r="B485" s="99" t="s">
        <v>679</v>
      </c>
      <c r="C485" s="100"/>
      <c r="D485" s="100"/>
      <c r="E485" s="100">
        <f t="shared" si="57"/>
        <v>4</v>
      </c>
      <c r="F485" s="100">
        <f t="shared" si="58"/>
        <v>1</v>
      </c>
      <c r="G485" s="99">
        <f t="shared" si="59"/>
        <v>4</v>
      </c>
      <c r="H485" s="175">
        <f t="shared" si="60"/>
        <v>0</v>
      </c>
      <c r="I485" s="172" t="s">
        <v>867</v>
      </c>
    </row>
    <row r="486" spans="1:9" x14ac:dyDescent="0.25">
      <c r="A486" s="100" t="s">
        <v>863</v>
      </c>
      <c r="B486" s="99" t="s">
        <v>477</v>
      </c>
      <c r="C486" s="7">
        <v>3.85</v>
      </c>
      <c r="D486" s="7">
        <v>3.04</v>
      </c>
      <c r="E486" s="100">
        <f t="shared" si="57"/>
        <v>1</v>
      </c>
      <c r="F486" s="100">
        <f t="shared" si="58"/>
        <v>4</v>
      </c>
      <c r="G486" s="99">
        <f t="shared" si="59"/>
        <v>4</v>
      </c>
      <c r="H486" s="175">
        <f t="shared" si="60"/>
        <v>0</v>
      </c>
      <c r="I486" s="172" t="s">
        <v>867</v>
      </c>
    </row>
    <row r="487" spans="1:9" x14ac:dyDescent="0.25">
      <c r="A487" s="100" t="s">
        <v>855</v>
      </c>
      <c r="B487" s="99" t="s">
        <v>444</v>
      </c>
      <c r="C487" s="7">
        <v>0.1</v>
      </c>
      <c r="D487" s="7">
        <v>1.1100000000000001</v>
      </c>
      <c r="E487" s="100">
        <f t="shared" si="57"/>
        <v>4</v>
      </c>
      <c r="F487" s="100">
        <f t="shared" si="58"/>
        <v>1</v>
      </c>
      <c r="G487" s="99">
        <f t="shared" si="59"/>
        <v>4</v>
      </c>
      <c r="H487" s="175">
        <f t="shared" si="60"/>
        <v>0</v>
      </c>
      <c r="I487" s="172" t="s">
        <v>867</v>
      </c>
    </row>
    <row r="488" spans="1:9" x14ac:dyDescent="0.25">
      <c r="A488" s="1" t="s">
        <v>861</v>
      </c>
      <c r="B488" s="29" t="s">
        <v>66</v>
      </c>
      <c r="C488" s="8">
        <v>2.16</v>
      </c>
      <c r="D488" s="8">
        <v>1.95</v>
      </c>
      <c r="E488" s="1">
        <f t="shared" si="57"/>
        <v>2</v>
      </c>
      <c r="F488" s="1">
        <f t="shared" si="58"/>
        <v>2</v>
      </c>
      <c r="G488" s="29">
        <f t="shared" si="59"/>
        <v>4</v>
      </c>
      <c r="H488" s="176">
        <f t="shared" si="60"/>
        <v>0</v>
      </c>
      <c r="I488" s="173" t="str">
        <f>IF(H488=0,"","Community SIP")</f>
        <v/>
      </c>
    </row>
    <row r="489" spans="1:9" x14ac:dyDescent="0.25">
      <c r="A489" s="1" t="s">
        <v>861</v>
      </c>
      <c r="B489" s="29" t="s">
        <v>100</v>
      </c>
      <c r="C489" s="8">
        <v>2.13</v>
      </c>
      <c r="D489" s="8">
        <v>1.83</v>
      </c>
      <c r="E489" s="1">
        <f t="shared" si="57"/>
        <v>2</v>
      </c>
      <c r="F489" s="1">
        <f t="shared" si="58"/>
        <v>2</v>
      </c>
      <c r="G489" s="29">
        <f t="shared" si="59"/>
        <v>4</v>
      </c>
      <c r="H489" s="176">
        <f t="shared" si="60"/>
        <v>0</v>
      </c>
      <c r="I489" s="173" t="str">
        <f>IF(H489=0,"","Community SIP")</f>
        <v/>
      </c>
    </row>
    <row r="490" spans="1:9" x14ac:dyDescent="0.25">
      <c r="A490" s="100" t="s">
        <v>845</v>
      </c>
      <c r="B490" s="99" t="s">
        <v>549</v>
      </c>
      <c r="C490" s="7">
        <v>0.86</v>
      </c>
      <c r="D490" s="7">
        <v>1.03</v>
      </c>
      <c r="E490" s="100">
        <f t="shared" si="57"/>
        <v>4</v>
      </c>
      <c r="F490" s="100">
        <f t="shared" si="58"/>
        <v>1</v>
      </c>
      <c r="G490" s="99">
        <f t="shared" si="59"/>
        <v>4</v>
      </c>
      <c r="H490" s="175">
        <f t="shared" si="60"/>
        <v>0</v>
      </c>
      <c r="I490" s="172" t="s">
        <v>867</v>
      </c>
    </row>
    <row r="491" spans="1:9" x14ac:dyDescent="0.25">
      <c r="A491" s="100" t="s">
        <v>861</v>
      </c>
      <c r="B491" s="99" t="s">
        <v>343</v>
      </c>
      <c r="C491" s="7">
        <v>0.84</v>
      </c>
      <c r="D491" s="7">
        <v>1.24</v>
      </c>
      <c r="E491" s="100">
        <f t="shared" si="57"/>
        <v>4</v>
      </c>
      <c r="F491" s="100">
        <f t="shared" si="58"/>
        <v>1</v>
      </c>
      <c r="G491" s="99">
        <f t="shared" si="59"/>
        <v>4</v>
      </c>
      <c r="H491" s="175">
        <f t="shared" si="60"/>
        <v>0</v>
      </c>
      <c r="I491" s="172" t="s">
        <v>867</v>
      </c>
    </row>
    <row r="492" spans="1:9" x14ac:dyDescent="0.25">
      <c r="A492" s="100" t="s">
        <v>853</v>
      </c>
      <c r="B492" s="99" t="s">
        <v>247</v>
      </c>
      <c r="C492" s="7">
        <v>0.76</v>
      </c>
      <c r="D492" s="7">
        <v>1</v>
      </c>
      <c r="E492" s="100">
        <f t="shared" si="57"/>
        <v>4</v>
      </c>
      <c r="F492" s="100">
        <f t="shared" si="58"/>
        <v>1</v>
      </c>
      <c r="G492" s="99">
        <f t="shared" si="59"/>
        <v>4</v>
      </c>
      <c r="H492" s="175">
        <f t="shared" si="60"/>
        <v>0</v>
      </c>
      <c r="I492" s="172" t="s">
        <v>867</v>
      </c>
    </row>
    <row r="493" spans="1:9" x14ac:dyDescent="0.25">
      <c r="A493" s="100" t="s">
        <v>871</v>
      </c>
      <c r="B493" s="99" t="s">
        <v>666</v>
      </c>
      <c r="C493" s="7"/>
      <c r="D493" s="7"/>
      <c r="E493" s="100">
        <f t="shared" si="57"/>
        <v>4</v>
      </c>
      <c r="F493" s="100">
        <f t="shared" si="58"/>
        <v>1</v>
      </c>
      <c r="G493" s="99">
        <f t="shared" si="59"/>
        <v>4</v>
      </c>
      <c r="H493" s="175">
        <f t="shared" si="60"/>
        <v>0</v>
      </c>
      <c r="I493" s="172" t="s">
        <v>867</v>
      </c>
    </row>
    <row r="494" spans="1:9" x14ac:dyDescent="0.25">
      <c r="A494" s="100" t="s">
        <v>855</v>
      </c>
      <c r="B494" s="99" t="s">
        <v>514</v>
      </c>
      <c r="C494" s="7">
        <v>0.4</v>
      </c>
      <c r="D494" s="7">
        <v>1.1299999999999999</v>
      </c>
      <c r="E494" s="100">
        <f t="shared" si="57"/>
        <v>4</v>
      </c>
      <c r="F494" s="100">
        <f t="shared" si="58"/>
        <v>1</v>
      </c>
      <c r="G494" s="99">
        <f t="shared" si="59"/>
        <v>4</v>
      </c>
      <c r="H494" s="175">
        <f t="shared" si="60"/>
        <v>0</v>
      </c>
      <c r="I494" s="172" t="s">
        <v>867</v>
      </c>
    </row>
    <row r="495" spans="1:9" x14ac:dyDescent="0.25">
      <c r="A495" s="100" t="s">
        <v>873</v>
      </c>
      <c r="B495" s="99" t="s">
        <v>242</v>
      </c>
      <c r="C495" s="7">
        <v>1</v>
      </c>
      <c r="D495" s="7">
        <v>1.03</v>
      </c>
      <c r="E495" s="100">
        <f t="shared" si="57"/>
        <v>4</v>
      </c>
      <c r="F495" s="100">
        <f t="shared" si="58"/>
        <v>1</v>
      </c>
      <c r="G495" s="99">
        <f t="shared" si="59"/>
        <v>4</v>
      </c>
      <c r="H495" s="175">
        <f t="shared" si="60"/>
        <v>0</v>
      </c>
      <c r="I495" s="172" t="s">
        <v>867</v>
      </c>
    </row>
    <row r="496" spans="1:9" x14ac:dyDescent="0.25">
      <c r="A496" s="100" t="s">
        <v>873</v>
      </c>
      <c r="B496" s="99" t="s">
        <v>244</v>
      </c>
      <c r="C496" s="7">
        <v>0.9</v>
      </c>
      <c r="D496" s="7">
        <v>1.1200000000000001</v>
      </c>
      <c r="E496" s="100">
        <f t="shared" si="57"/>
        <v>4</v>
      </c>
      <c r="F496" s="100">
        <f t="shared" si="58"/>
        <v>1</v>
      </c>
      <c r="G496" s="99">
        <f t="shared" si="59"/>
        <v>4</v>
      </c>
      <c r="H496" s="175">
        <f t="shared" si="60"/>
        <v>0</v>
      </c>
      <c r="I496" s="172" t="s">
        <v>867</v>
      </c>
    </row>
    <row r="497" spans="1:9" x14ac:dyDescent="0.25">
      <c r="A497" s="1" t="s">
        <v>865</v>
      </c>
      <c r="B497" s="29" t="s">
        <v>171</v>
      </c>
      <c r="C497" s="8">
        <v>2.23</v>
      </c>
      <c r="D497" s="8">
        <v>1.83</v>
      </c>
      <c r="E497" s="1">
        <f t="shared" si="57"/>
        <v>2</v>
      </c>
      <c r="F497" s="1">
        <f t="shared" si="58"/>
        <v>2</v>
      </c>
      <c r="G497" s="29">
        <f t="shared" si="59"/>
        <v>4</v>
      </c>
      <c r="H497" s="176">
        <f t="shared" si="60"/>
        <v>0</v>
      </c>
      <c r="I497" s="173" t="str">
        <f>IF(H497=0,"","Community SIP")</f>
        <v/>
      </c>
    </row>
    <row r="498" spans="1:9" x14ac:dyDescent="0.25">
      <c r="A498" s="1" t="s">
        <v>865</v>
      </c>
      <c r="B498" s="29" t="s">
        <v>187</v>
      </c>
      <c r="C498" s="8">
        <v>2.13</v>
      </c>
      <c r="D498" s="8">
        <v>1.75</v>
      </c>
      <c r="E498" s="1">
        <f t="shared" si="57"/>
        <v>2</v>
      </c>
      <c r="F498" s="1">
        <f t="shared" si="58"/>
        <v>2</v>
      </c>
      <c r="G498" s="29">
        <f t="shared" si="59"/>
        <v>4</v>
      </c>
      <c r="H498" s="176">
        <f t="shared" si="60"/>
        <v>0</v>
      </c>
      <c r="I498" s="173" t="str">
        <f>IF(H498=0,"","Community SIP")</f>
        <v/>
      </c>
    </row>
    <row r="499" spans="1:9" x14ac:dyDescent="0.25">
      <c r="A499" s="100" t="s">
        <v>850</v>
      </c>
      <c r="B499" s="99" t="s">
        <v>345</v>
      </c>
      <c r="C499" s="7">
        <v>0.43</v>
      </c>
      <c r="D499" s="7">
        <v>1.24</v>
      </c>
      <c r="E499" s="100">
        <f t="shared" si="57"/>
        <v>4</v>
      </c>
      <c r="F499" s="100">
        <f t="shared" si="58"/>
        <v>1</v>
      </c>
      <c r="G499" s="99">
        <f t="shared" si="59"/>
        <v>4</v>
      </c>
      <c r="H499" s="175">
        <f t="shared" si="60"/>
        <v>0</v>
      </c>
      <c r="I499" s="172" t="s">
        <v>867</v>
      </c>
    </row>
    <row r="500" spans="1:9" x14ac:dyDescent="0.25">
      <c r="A500" s="1" t="s">
        <v>864</v>
      </c>
      <c r="B500" s="29" t="s">
        <v>203</v>
      </c>
      <c r="C500" s="8">
        <v>2.21</v>
      </c>
      <c r="D500" s="8">
        <v>1.87</v>
      </c>
      <c r="E500" s="1">
        <f t="shared" si="57"/>
        <v>2</v>
      </c>
      <c r="F500" s="1">
        <f t="shared" si="58"/>
        <v>2</v>
      </c>
      <c r="G500" s="29">
        <f t="shared" si="59"/>
        <v>4</v>
      </c>
      <c r="H500" s="176">
        <f t="shared" si="60"/>
        <v>0</v>
      </c>
      <c r="I500" s="173" t="str">
        <f>IF(H500=0,"","Community SIP")</f>
        <v/>
      </c>
    </row>
    <row r="501" spans="1:9" x14ac:dyDescent="0.25">
      <c r="A501" s="100" t="s">
        <v>859</v>
      </c>
      <c r="B501" s="99" t="s">
        <v>518</v>
      </c>
      <c r="C501" s="7">
        <v>0.26</v>
      </c>
      <c r="D501" s="7">
        <v>1.1399999999999999</v>
      </c>
      <c r="E501" s="100">
        <f t="shared" si="57"/>
        <v>4</v>
      </c>
      <c r="F501" s="100">
        <f t="shared" si="58"/>
        <v>1</v>
      </c>
      <c r="G501" s="99">
        <f t="shared" si="59"/>
        <v>4</v>
      </c>
      <c r="H501" s="175">
        <f t="shared" si="60"/>
        <v>0</v>
      </c>
      <c r="I501" s="172" t="s">
        <v>867</v>
      </c>
    </row>
    <row r="502" spans="1:9" x14ac:dyDescent="0.25">
      <c r="A502" s="100" t="s">
        <v>855</v>
      </c>
      <c r="B502" s="99" t="s">
        <v>449</v>
      </c>
      <c r="C502" s="7">
        <v>0.2</v>
      </c>
      <c r="D502" s="7">
        <v>1.2</v>
      </c>
      <c r="E502" s="100">
        <f t="shared" si="57"/>
        <v>4</v>
      </c>
      <c r="F502" s="100">
        <f t="shared" si="58"/>
        <v>1</v>
      </c>
      <c r="G502" s="99">
        <f t="shared" si="59"/>
        <v>4</v>
      </c>
      <c r="H502" s="175">
        <f t="shared" si="60"/>
        <v>0</v>
      </c>
      <c r="I502" s="172" t="s">
        <v>867</v>
      </c>
    </row>
    <row r="503" spans="1:9" x14ac:dyDescent="0.25">
      <c r="A503" s="100" t="s">
        <v>849</v>
      </c>
      <c r="B503" s="99" t="s">
        <v>407</v>
      </c>
      <c r="C503" s="7">
        <v>0.99</v>
      </c>
      <c r="D503" s="7">
        <v>1.23</v>
      </c>
      <c r="E503" s="100">
        <f t="shared" si="57"/>
        <v>4</v>
      </c>
      <c r="F503" s="100">
        <f t="shared" si="58"/>
        <v>1</v>
      </c>
      <c r="G503" s="99">
        <f t="shared" si="59"/>
        <v>4</v>
      </c>
      <c r="H503" s="175">
        <f t="shared" si="60"/>
        <v>0</v>
      </c>
      <c r="I503" s="172" t="s">
        <v>867</v>
      </c>
    </row>
    <row r="504" spans="1:9" x14ac:dyDescent="0.25">
      <c r="A504" s="1" t="s">
        <v>864</v>
      </c>
      <c r="B504" s="29" t="s">
        <v>212</v>
      </c>
      <c r="C504" s="8">
        <v>2.4300000000000002</v>
      </c>
      <c r="D504" s="8">
        <v>1.32</v>
      </c>
      <c r="E504" s="1">
        <f t="shared" si="57"/>
        <v>2</v>
      </c>
      <c r="F504" s="1">
        <f t="shared" si="58"/>
        <v>2</v>
      </c>
      <c r="G504" s="29">
        <f t="shared" si="59"/>
        <v>4</v>
      </c>
      <c r="H504" s="176">
        <f t="shared" si="60"/>
        <v>0</v>
      </c>
      <c r="I504" s="173" t="str">
        <f>IF(H504=0,"","Community SIP")</f>
        <v/>
      </c>
    </row>
    <row r="505" spans="1:9" x14ac:dyDescent="0.25">
      <c r="A505" s="100" t="s">
        <v>855</v>
      </c>
      <c r="B505" s="99" t="s">
        <v>658</v>
      </c>
      <c r="C505" s="7">
        <v>0.33</v>
      </c>
      <c r="D505" s="7">
        <v>1.1299999999999999</v>
      </c>
      <c r="E505" s="100">
        <f t="shared" si="57"/>
        <v>4</v>
      </c>
      <c r="F505" s="100">
        <f t="shared" si="58"/>
        <v>1</v>
      </c>
      <c r="G505" s="99">
        <f t="shared" si="59"/>
        <v>4</v>
      </c>
      <c r="H505" s="175">
        <f t="shared" si="60"/>
        <v>0</v>
      </c>
      <c r="I505" s="172" t="s">
        <v>867</v>
      </c>
    </row>
    <row r="506" spans="1:9" x14ac:dyDescent="0.25">
      <c r="A506" s="100" t="s">
        <v>850</v>
      </c>
      <c r="B506" s="99" t="s">
        <v>572</v>
      </c>
      <c r="C506" s="7">
        <v>0.48</v>
      </c>
      <c r="D506" s="7">
        <v>1.04</v>
      </c>
      <c r="E506" s="100">
        <f t="shared" si="57"/>
        <v>4</v>
      </c>
      <c r="F506" s="100">
        <f t="shared" si="58"/>
        <v>1</v>
      </c>
      <c r="G506" s="99">
        <f t="shared" si="59"/>
        <v>4</v>
      </c>
      <c r="H506" s="175">
        <f t="shared" si="60"/>
        <v>0</v>
      </c>
      <c r="I506" s="172" t="s">
        <v>867</v>
      </c>
    </row>
    <row r="507" spans="1:9" x14ac:dyDescent="0.25">
      <c r="A507" s="100" t="s">
        <v>850</v>
      </c>
      <c r="B507" s="99" t="s">
        <v>408</v>
      </c>
      <c r="C507" s="7">
        <v>0.36</v>
      </c>
      <c r="D507" s="7">
        <v>1.05</v>
      </c>
      <c r="E507" s="100">
        <f t="shared" si="57"/>
        <v>4</v>
      </c>
      <c r="F507" s="100">
        <f t="shared" si="58"/>
        <v>1</v>
      </c>
      <c r="G507" s="99">
        <f t="shared" si="59"/>
        <v>4</v>
      </c>
      <c r="H507" s="175">
        <f t="shared" si="60"/>
        <v>0</v>
      </c>
      <c r="I507" s="172" t="s">
        <v>867</v>
      </c>
    </row>
    <row r="508" spans="1:9" x14ac:dyDescent="0.25">
      <c r="A508" s="100" t="s">
        <v>870</v>
      </c>
      <c r="B508" s="99" t="s">
        <v>382</v>
      </c>
      <c r="C508" s="7">
        <v>0.46</v>
      </c>
      <c r="D508" s="7">
        <v>1.1200000000000001</v>
      </c>
      <c r="E508" s="100">
        <f t="shared" si="57"/>
        <v>4</v>
      </c>
      <c r="F508" s="100">
        <f t="shared" si="58"/>
        <v>1</v>
      </c>
      <c r="G508" s="99">
        <f t="shared" si="59"/>
        <v>4</v>
      </c>
      <c r="H508" s="175">
        <f t="shared" si="60"/>
        <v>0</v>
      </c>
      <c r="I508" s="172" t="s">
        <v>867</v>
      </c>
    </row>
    <row r="509" spans="1:9" x14ac:dyDescent="0.25">
      <c r="A509" s="100" t="s">
        <v>850</v>
      </c>
      <c r="B509" s="99" t="s">
        <v>347</v>
      </c>
      <c r="C509" s="7">
        <v>0.25</v>
      </c>
      <c r="D509" s="7">
        <v>1</v>
      </c>
      <c r="E509" s="100">
        <f t="shared" si="57"/>
        <v>4</v>
      </c>
      <c r="F509" s="100">
        <f t="shared" si="58"/>
        <v>1</v>
      </c>
      <c r="G509" s="99">
        <f t="shared" si="59"/>
        <v>4</v>
      </c>
      <c r="H509" s="175">
        <f t="shared" si="60"/>
        <v>0</v>
      </c>
      <c r="I509" s="172" t="s">
        <v>867</v>
      </c>
    </row>
    <row r="510" spans="1:9" x14ac:dyDescent="0.25">
      <c r="A510" s="100" t="s">
        <v>853</v>
      </c>
      <c r="B510" s="99" t="s">
        <v>257</v>
      </c>
      <c r="C510" s="7">
        <v>0.81</v>
      </c>
      <c r="D510" s="7">
        <v>1</v>
      </c>
      <c r="E510" s="100">
        <f t="shared" si="57"/>
        <v>4</v>
      </c>
      <c r="F510" s="100">
        <f t="shared" si="58"/>
        <v>1</v>
      </c>
      <c r="G510" s="99">
        <f t="shared" si="59"/>
        <v>4</v>
      </c>
      <c r="H510" s="175">
        <f t="shared" si="60"/>
        <v>0</v>
      </c>
      <c r="I510" s="172" t="s">
        <v>867</v>
      </c>
    </row>
    <row r="511" spans="1:9" x14ac:dyDescent="0.25">
      <c r="A511" s="1" t="s">
        <v>868</v>
      </c>
      <c r="B511" s="29" t="s">
        <v>34</v>
      </c>
      <c r="C511" s="8">
        <v>2.5099999999999998</v>
      </c>
      <c r="D511" s="8">
        <v>1.49</v>
      </c>
      <c r="E511" s="1">
        <f t="shared" si="57"/>
        <v>2</v>
      </c>
      <c r="F511" s="1">
        <f t="shared" si="58"/>
        <v>2</v>
      </c>
      <c r="G511" s="29">
        <f t="shared" si="59"/>
        <v>4</v>
      </c>
      <c r="H511" s="176">
        <f t="shared" si="60"/>
        <v>0</v>
      </c>
      <c r="I511" s="173" t="str">
        <f>IF(H511=0,"","Community SIP")</f>
        <v/>
      </c>
    </row>
    <row r="512" spans="1:9" x14ac:dyDescent="0.25">
      <c r="A512" s="100" t="s">
        <v>848</v>
      </c>
      <c r="B512" s="99" t="s">
        <v>483</v>
      </c>
      <c r="C512" s="7"/>
      <c r="D512" s="7"/>
      <c r="E512" s="100">
        <f t="shared" si="57"/>
        <v>4</v>
      </c>
      <c r="F512" s="100">
        <f t="shared" si="58"/>
        <v>1</v>
      </c>
      <c r="G512" s="99">
        <f t="shared" si="59"/>
        <v>4</v>
      </c>
      <c r="H512" s="175">
        <f t="shared" si="60"/>
        <v>0</v>
      </c>
      <c r="I512" s="172" t="s">
        <v>867</v>
      </c>
    </row>
    <row r="513" spans="1:9" x14ac:dyDescent="0.25">
      <c r="A513" s="100" t="s">
        <v>855</v>
      </c>
      <c r="B513" s="99" t="s">
        <v>520</v>
      </c>
      <c r="C513" s="7">
        <v>7.0000000000000007E-2</v>
      </c>
      <c r="D513" s="7">
        <v>1.08</v>
      </c>
      <c r="E513" s="100">
        <f t="shared" si="57"/>
        <v>4</v>
      </c>
      <c r="F513" s="100">
        <f t="shared" si="58"/>
        <v>1</v>
      </c>
      <c r="G513" s="99">
        <f t="shared" si="59"/>
        <v>4</v>
      </c>
      <c r="H513" s="175">
        <f t="shared" si="60"/>
        <v>0</v>
      </c>
      <c r="I513" s="172" t="s">
        <v>867</v>
      </c>
    </row>
    <row r="514" spans="1:9" x14ac:dyDescent="0.25">
      <c r="A514" s="100" t="s">
        <v>855</v>
      </c>
      <c r="B514" s="99" t="s">
        <v>451</v>
      </c>
      <c r="C514" s="7">
        <v>0.19</v>
      </c>
      <c r="D514" s="7">
        <v>1.23</v>
      </c>
      <c r="E514" s="100">
        <f t="shared" ref="E514:E577" si="61">IF(C514&lt;=1,4,IF(C514&lt;2,3,IF(C514&lt;3,2,1)))</f>
        <v>4</v>
      </c>
      <c r="F514" s="100">
        <f t="shared" ref="F514:F577" si="62">IF(D514&lt;=1.25,1,IF(D514&lt;2,2,IF(D514&lt;3,3,4)))</f>
        <v>1</v>
      </c>
      <c r="G514" s="99">
        <f t="shared" ref="G514:G577" si="63">E514*F514</f>
        <v>4</v>
      </c>
      <c r="H514" s="175">
        <f t="shared" ref="H514:H577" si="64">IF(G514&gt;=9,1,0)</f>
        <v>0</v>
      </c>
      <c r="I514" s="172" t="s">
        <v>867</v>
      </c>
    </row>
    <row r="515" spans="1:9" x14ac:dyDescent="0.25">
      <c r="A515" s="100" t="s">
        <v>850</v>
      </c>
      <c r="B515" s="99" t="s">
        <v>412</v>
      </c>
      <c r="C515" s="7">
        <v>0.42</v>
      </c>
      <c r="D515" s="7">
        <v>1.02</v>
      </c>
      <c r="E515" s="100">
        <f t="shared" si="61"/>
        <v>4</v>
      </c>
      <c r="F515" s="100">
        <f t="shared" si="62"/>
        <v>1</v>
      </c>
      <c r="G515" s="99">
        <f t="shared" si="63"/>
        <v>4</v>
      </c>
      <c r="H515" s="175">
        <f t="shared" si="64"/>
        <v>0</v>
      </c>
      <c r="I515" s="172" t="s">
        <v>867</v>
      </c>
    </row>
    <row r="516" spans="1:9" x14ac:dyDescent="0.25">
      <c r="A516" s="100" t="s">
        <v>654</v>
      </c>
      <c r="B516" s="99" t="s">
        <v>654</v>
      </c>
      <c r="C516" s="7"/>
      <c r="D516" s="7"/>
      <c r="E516" s="100">
        <f t="shared" si="61"/>
        <v>4</v>
      </c>
      <c r="F516" s="100">
        <f t="shared" si="62"/>
        <v>1</v>
      </c>
      <c r="G516" s="99">
        <f t="shared" si="63"/>
        <v>4</v>
      </c>
      <c r="H516" s="175">
        <f t="shared" si="64"/>
        <v>0</v>
      </c>
      <c r="I516" s="172" t="s">
        <v>867</v>
      </c>
    </row>
    <row r="517" spans="1:9" x14ac:dyDescent="0.25">
      <c r="A517" s="1" t="s">
        <v>863</v>
      </c>
      <c r="B517" s="29" t="s">
        <v>103</v>
      </c>
      <c r="C517" s="8">
        <v>2.93</v>
      </c>
      <c r="D517" s="8">
        <v>1.43</v>
      </c>
      <c r="E517" s="1">
        <f t="shared" si="61"/>
        <v>2</v>
      </c>
      <c r="F517" s="1">
        <f t="shared" si="62"/>
        <v>2</v>
      </c>
      <c r="G517" s="29">
        <f t="shared" si="63"/>
        <v>4</v>
      </c>
      <c r="H517" s="176">
        <f t="shared" si="64"/>
        <v>0</v>
      </c>
      <c r="I517" s="173" t="str">
        <f>IF(H517=0,"","Community SIP")</f>
        <v/>
      </c>
    </row>
    <row r="518" spans="1:9" x14ac:dyDescent="0.25">
      <c r="A518" s="100" t="s">
        <v>850</v>
      </c>
      <c r="B518" s="99" t="s">
        <v>245</v>
      </c>
      <c r="C518" s="7">
        <v>0.53</v>
      </c>
      <c r="D518" s="7">
        <v>1.06</v>
      </c>
      <c r="E518" s="100">
        <f t="shared" si="61"/>
        <v>4</v>
      </c>
      <c r="F518" s="100">
        <f t="shared" si="62"/>
        <v>1</v>
      </c>
      <c r="G518" s="99">
        <f t="shared" si="63"/>
        <v>4</v>
      </c>
      <c r="H518" s="175">
        <f t="shared" si="64"/>
        <v>0</v>
      </c>
      <c r="I518" s="172" t="s">
        <v>867</v>
      </c>
    </row>
    <row r="519" spans="1:9" x14ac:dyDescent="0.25">
      <c r="A519" s="100" t="s">
        <v>582</v>
      </c>
      <c r="B519" s="99" t="s">
        <v>322</v>
      </c>
      <c r="C519" s="7">
        <v>0.04</v>
      </c>
      <c r="D519" s="7">
        <v>1</v>
      </c>
      <c r="E519" s="100">
        <f t="shared" si="61"/>
        <v>4</v>
      </c>
      <c r="F519" s="100">
        <f t="shared" si="62"/>
        <v>1</v>
      </c>
      <c r="G519" s="99">
        <f t="shared" si="63"/>
        <v>4</v>
      </c>
      <c r="H519" s="175">
        <f t="shared" si="64"/>
        <v>0</v>
      </c>
      <c r="I519" s="172" t="s">
        <v>867</v>
      </c>
    </row>
    <row r="520" spans="1:9" x14ac:dyDescent="0.25">
      <c r="A520" s="100" t="s">
        <v>855</v>
      </c>
      <c r="B520" s="99" t="s">
        <v>521</v>
      </c>
      <c r="C520" s="7">
        <v>0.12</v>
      </c>
      <c r="D520" s="7">
        <v>1.1200000000000001</v>
      </c>
      <c r="E520" s="100">
        <f t="shared" si="61"/>
        <v>4</v>
      </c>
      <c r="F520" s="100">
        <f t="shared" si="62"/>
        <v>1</v>
      </c>
      <c r="G520" s="99">
        <f t="shared" si="63"/>
        <v>4</v>
      </c>
      <c r="H520" s="175">
        <f t="shared" si="64"/>
        <v>0</v>
      </c>
      <c r="I520" s="172" t="s">
        <v>867</v>
      </c>
    </row>
    <row r="521" spans="1:9" x14ac:dyDescent="0.25">
      <c r="A521" s="100" t="s">
        <v>862</v>
      </c>
      <c r="B521" s="99" t="s">
        <v>524</v>
      </c>
      <c r="C521" s="7"/>
      <c r="D521" s="7"/>
      <c r="E521" s="100">
        <f t="shared" si="61"/>
        <v>4</v>
      </c>
      <c r="F521" s="100">
        <f t="shared" si="62"/>
        <v>1</v>
      </c>
      <c r="G521" s="99">
        <f t="shared" si="63"/>
        <v>4</v>
      </c>
      <c r="H521" s="175">
        <f t="shared" si="64"/>
        <v>0</v>
      </c>
      <c r="I521" s="172" t="s">
        <v>867</v>
      </c>
    </row>
    <row r="522" spans="1:9" x14ac:dyDescent="0.25">
      <c r="A522" s="100" t="s">
        <v>862</v>
      </c>
      <c r="B522" s="99" t="s">
        <v>495</v>
      </c>
      <c r="C522" s="7"/>
      <c r="D522" s="7"/>
      <c r="E522" s="100">
        <f t="shared" si="61"/>
        <v>4</v>
      </c>
      <c r="F522" s="100">
        <f t="shared" si="62"/>
        <v>1</v>
      </c>
      <c r="G522" s="99">
        <f t="shared" si="63"/>
        <v>4</v>
      </c>
      <c r="H522" s="175">
        <f t="shared" si="64"/>
        <v>0</v>
      </c>
      <c r="I522" s="172" t="s">
        <v>867</v>
      </c>
    </row>
    <row r="523" spans="1:9" x14ac:dyDescent="0.25">
      <c r="A523" s="100" t="s">
        <v>850</v>
      </c>
      <c r="B523" s="99" t="s">
        <v>386</v>
      </c>
      <c r="C523" s="7">
        <v>0.36</v>
      </c>
      <c r="D523" s="7">
        <v>1.01</v>
      </c>
      <c r="E523" s="100">
        <f t="shared" si="61"/>
        <v>4</v>
      </c>
      <c r="F523" s="100">
        <f t="shared" si="62"/>
        <v>1</v>
      </c>
      <c r="G523" s="99">
        <f t="shared" si="63"/>
        <v>4</v>
      </c>
      <c r="H523" s="175">
        <f t="shared" si="64"/>
        <v>0</v>
      </c>
      <c r="I523" s="172" t="s">
        <v>867</v>
      </c>
    </row>
    <row r="524" spans="1:9" x14ac:dyDescent="0.25">
      <c r="A524" s="100" t="s">
        <v>850</v>
      </c>
      <c r="B524" s="99" t="s">
        <v>387</v>
      </c>
      <c r="C524" s="7">
        <v>0.53</v>
      </c>
      <c r="D524" s="7">
        <v>1.01</v>
      </c>
      <c r="E524" s="100">
        <f t="shared" si="61"/>
        <v>4</v>
      </c>
      <c r="F524" s="100">
        <f t="shared" si="62"/>
        <v>1</v>
      </c>
      <c r="G524" s="99">
        <f t="shared" si="63"/>
        <v>4</v>
      </c>
      <c r="H524" s="175">
        <f t="shared" si="64"/>
        <v>0</v>
      </c>
      <c r="I524" s="172" t="s">
        <v>867</v>
      </c>
    </row>
    <row r="525" spans="1:9" x14ac:dyDescent="0.25">
      <c r="A525" s="100" t="s">
        <v>870</v>
      </c>
      <c r="B525" s="99" t="s">
        <v>486</v>
      </c>
      <c r="C525" s="7">
        <v>0.43</v>
      </c>
      <c r="D525" s="7">
        <v>1.07</v>
      </c>
      <c r="E525" s="100">
        <f t="shared" si="61"/>
        <v>4</v>
      </c>
      <c r="F525" s="100">
        <f t="shared" si="62"/>
        <v>1</v>
      </c>
      <c r="G525" s="99">
        <f t="shared" si="63"/>
        <v>4</v>
      </c>
      <c r="H525" s="175">
        <f t="shared" si="64"/>
        <v>0</v>
      </c>
      <c r="I525" s="172" t="s">
        <v>867</v>
      </c>
    </row>
    <row r="526" spans="1:9" x14ac:dyDescent="0.25">
      <c r="A526" s="100" t="s">
        <v>855</v>
      </c>
      <c r="B526" s="99" t="s">
        <v>555</v>
      </c>
      <c r="C526" s="7">
        <v>0.22</v>
      </c>
      <c r="D526" s="7">
        <v>1.24</v>
      </c>
      <c r="E526" s="100">
        <f t="shared" si="61"/>
        <v>4</v>
      </c>
      <c r="F526" s="100">
        <f t="shared" si="62"/>
        <v>1</v>
      </c>
      <c r="G526" s="99">
        <f t="shared" si="63"/>
        <v>4</v>
      </c>
      <c r="H526" s="175">
        <f t="shared" si="64"/>
        <v>0</v>
      </c>
      <c r="I526" s="172" t="s">
        <v>867</v>
      </c>
    </row>
    <row r="527" spans="1:9" x14ac:dyDescent="0.25">
      <c r="A527" s="100" t="s">
        <v>853</v>
      </c>
      <c r="B527" s="99" t="s">
        <v>299</v>
      </c>
      <c r="C527" s="7">
        <v>0.85</v>
      </c>
      <c r="D527" s="7">
        <v>1</v>
      </c>
      <c r="E527" s="100">
        <f t="shared" si="61"/>
        <v>4</v>
      </c>
      <c r="F527" s="100">
        <f t="shared" si="62"/>
        <v>1</v>
      </c>
      <c r="G527" s="99">
        <f t="shared" si="63"/>
        <v>4</v>
      </c>
      <c r="H527" s="175">
        <f t="shared" si="64"/>
        <v>0</v>
      </c>
      <c r="I527" s="172" t="s">
        <v>867</v>
      </c>
    </row>
    <row r="528" spans="1:9" x14ac:dyDescent="0.25">
      <c r="A528" s="100" t="s">
        <v>862</v>
      </c>
      <c r="B528" s="99" t="s">
        <v>106</v>
      </c>
      <c r="C528" s="100"/>
      <c r="D528" s="100"/>
      <c r="E528" s="100">
        <f t="shared" si="61"/>
        <v>4</v>
      </c>
      <c r="F528" s="100">
        <f t="shared" si="62"/>
        <v>1</v>
      </c>
      <c r="G528" s="99">
        <f t="shared" si="63"/>
        <v>4</v>
      </c>
      <c r="H528" s="175">
        <f t="shared" si="64"/>
        <v>0</v>
      </c>
      <c r="I528" s="172" t="s">
        <v>867</v>
      </c>
    </row>
    <row r="529" spans="1:9" x14ac:dyDescent="0.25">
      <c r="A529" s="100" t="s">
        <v>847</v>
      </c>
      <c r="B529" s="99" t="s">
        <v>540</v>
      </c>
      <c r="C529" s="7">
        <v>3.4</v>
      </c>
      <c r="D529" s="7">
        <v>3.14</v>
      </c>
      <c r="E529" s="100">
        <f t="shared" si="61"/>
        <v>1</v>
      </c>
      <c r="F529" s="100">
        <f t="shared" si="62"/>
        <v>4</v>
      </c>
      <c r="G529" s="99">
        <f t="shared" si="63"/>
        <v>4</v>
      </c>
      <c r="H529" s="175">
        <f t="shared" si="64"/>
        <v>0</v>
      </c>
      <c r="I529" s="172" t="s">
        <v>867</v>
      </c>
    </row>
    <row r="530" spans="1:9" x14ac:dyDescent="0.25">
      <c r="A530" s="1" t="s">
        <v>865</v>
      </c>
      <c r="B530" s="29" t="s">
        <v>209</v>
      </c>
      <c r="C530" s="8">
        <v>2.0699999999999998</v>
      </c>
      <c r="D530" s="8">
        <v>1.52</v>
      </c>
      <c r="E530" s="1">
        <f t="shared" si="61"/>
        <v>2</v>
      </c>
      <c r="F530" s="1">
        <f t="shared" si="62"/>
        <v>2</v>
      </c>
      <c r="G530" s="29">
        <f t="shared" si="63"/>
        <v>4</v>
      </c>
      <c r="H530" s="176">
        <f t="shared" si="64"/>
        <v>0</v>
      </c>
      <c r="I530" s="173" t="str">
        <f>IF(H530=0,"","Community SIP")</f>
        <v/>
      </c>
    </row>
    <row r="531" spans="1:9" x14ac:dyDescent="0.25">
      <c r="A531" s="100" t="s">
        <v>582</v>
      </c>
      <c r="B531" s="99" t="s">
        <v>582</v>
      </c>
      <c r="C531" s="7">
        <v>0.67</v>
      </c>
      <c r="D531" s="7">
        <v>1.17</v>
      </c>
      <c r="E531" s="100">
        <f t="shared" si="61"/>
        <v>4</v>
      </c>
      <c r="F531" s="100">
        <f t="shared" si="62"/>
        <v>1</v>
      </c>
      <c r="G531" s="99">
        <f t="shared" si="63"/>
        <v>4</v>
      </c>
      <c r="H531" s="175">
        <f t="shared" si="64"/>
        <v>0</v>
      </c>
      <c r="I531" s="172" t="s">
        <v>867</v>
      </c>
    </row>
    <row r="532" spans="1:9" x14ac:dyDescent="0.25">
      <c r="A532" s="100" t="s">
        <v>850</v>
      </c>
      <c r="B532" s="99" t="s">
        <v>284</v>
      </c>
      <c r="C532" s="7">
        <v>0.46</v>
      </c>
      <c r="D532" s="7">
        <v>1.1599999999999999</v>
      </c>
      <c r="E532" s="100">
        <f t="shared" si="61"/>
        <v>4</v>
      </c>
      <c r="F532" s="100">
        <f t="shared" si="62"/>
        <v>1</v>
      </c>
      <c r="G532" s="99">
        <f t="shared" si="63"/>
        <v>4</v>
      </c>
      <c r="H532" s="175">
        <f t="shared" si="64"/>
        <v>0</v>
      </c>
      <c r="I532" s="172" t="s">
        <v>867</v>
      </c>
    </row>
    <row r="533" spans="1:9" x14ac:dyDescent="0.25">
      <c r="A533" s="100" t="s">
        <v>850</v>
      </c>
      <c r="B533" s="99" t="s">
        <v>285</v>
      </c>
      <c r="C533" s="7">
        <v>0.5</v>
      </c>
      <c r="D533" s="7">
        <v>1.24</v>
      </c>
      <c r="E533" s="100">
        <f t="shared" si="61"/>
        <v>4</v>
      </c>
      <c r="F533" s="100">
        <f t="shared" si="62"/>
        <v>1</v>
      </c>
      <c r="G533" s="99">
        <f t="shared" si="63"/>
        <v>4</v>
      </c>
      <c r="H533" s="175">
        <f t="shared" si="64"/>
        <v>0</v>
      </c>
      <c r="I533" s="172" t="s">
        <v>867</v>
      </c>
    </row>
    <row r="534" spans="1:9" x14ac:dyDescent="0.25">
      <c r="A534" s="100" t="s">
        <v>850</v>
      </c>
      <c r="B534" s="99" t="s">
        <v>356</v>
      </c>
      <c r="C534" s="7">
        <v>0.57999999999999996</v>
      </c>
      <c r="D534" s="7">
        <v>1</v>
      </c>
      <c r="E534" s="100">
        <f t="shared" si="61"/>
        <v>4</v>
      </c>
      <c r="F534" s="100">
        <f t="shared" si="62"/>
        <v>1</v>
      </c>
      <c r="G534" s="99">
        <f t="shared" si="63"/>
        <v>4</v>
      </c>
      <c r="H534" s="175">
        <f t="shared" si="64"/>
        <v>0</v>
      </c>
      <c r="I534" s="172" t="s">
        <v>867</v>
      </c>
    </row>
    <row r="535" spans="1:9" x14ac:dyDescent="0.25">
      <c r="A535" s="100" t="s">
        <v>850</v>
      </c>
      <c r="B535" s="99" t="s">
        <v>319</v>
      </c>
      <c r="C535" s="7">
        <v>0.6</v>
      </c>
      <c r="D535" s="7">
        <v>1</v>
      </c>
      <c r="E535" s="100">
        <f t="shared" si="61"/>
        <v>4</v>
      </c>
      <c r="F535" s="100">
        <f t="shared" si="62"/>
        <v>1</v>
      </c>
      <c r="G535" s="99">
        <f t="shared" si="63"/>
        <v>4</v>
      </c>
      <c r="H535" s="175">
        <f t="shared" si="64"/>
        <v>0</v>
      </c>
      <c r="I535" s="172" t="s">
        <v>867</v>
      </c>
    </row>
    <row r="536" spans="1:9" x14ac:dyDescent="0.25">
      <c r="A536" s="100" t="s">
        <v>858</v>
      </c>
      <c r="B536" s="99" t="s">
        <v>542</v>
      </c>
      <c r="C536" s="7">
        <v>3.34</v>
      </c>
      <c r="D536" s="7">
        <v>3.38</v>
      </c>
      <c r="E536" s="100">
        <f t="shared" si="61"/>
        <v>1</v>
      </c>
      <c r="F536" s="100">
        <f t="shared" si="62"/>
        <v>4</v>
      </c>
      <c r="G536" s="99">
        <f t="shared" si="63"/>
        <v>4</v>
      </c>
      <c r="H536" s="175">
        <f t="shared" si="64"/>
        <v>0</v>
      </c>
      <c r="I536" s="172" t="s">
        <v>867</v>
      </c>
    </row>
    <row r="537" spans="1:9" x14ac:dyDescent="0.25">
      <c r="A537" s="1" t="s">
        <v>865</v>
      </c>
      <c r="B537" s="29" t="s">
        <v>179</v>
      </c>
      <c r="C537" s="8">
        <v>2.79</v>
      </c>
      <c r="D537" s="8">
        <v>1.91</v>
      </c>
      <c r="E537" s="1">
        <f t="shared" si="61"/>
        <v>2</v>
      </c>
      <c r="F537" s="1">
        <f t="shared" si="62"/>
        <v>2</v>
      </c>
      <c r="G537" s="29">
        <f t="shared" si="63"/>
        <v>4</v>
      </c>
      <c r="H537" s="176">
        <f t="shared" si="64"/>
        <v>0</v>
      </c>
      <c r="I537" s="173" t="str">
        <f>IF(H537=0,"","Community SIP")</f>
        <v/>
      </c>
    </row>
    <row r="538" spans="1:9" x14ac:dyDescent="0.25">
      <c r="A538" s="100" t="s">
        <v>855</v>
      </c>
      <c r="B538" s="99" t="s">
        <v>396</v>
      </c>
      <c r="C538" s="7">
        <v>0.15</v>
      </c>
      <c r="D538" s="7">
        <v>1.1100000000000001</v>
      </c>
      <c r="E538" s="100">
        <f t="shared" si="61"/>
        <v>4</v>
      </c>
      <c r="F538" s="100">
        <f t="shared" si="62"/>
        <v>1</v>
      </c>
      <c r="G538" s="99">
        <f t="shared" si="63"/>
        <v>4</v>
      </c>
      <c r="H538" s="175">
        <f t="shared" si="64"/>
        <v>0</v>
      </c>
      <c r="I538" s="172" t="s">
        <v>867</v>
      </c>
    </row>
    <row r="539" spans="1:9" x14ac:dyDescent="0.25">
      <c r="A539" s="100" t="s">
        <v>870</v>
      </c>
      <c r="B539" s="99" t="s">
        <v>397</v>
      </c>
      <c r="C539" s="7">
        <v>0.52</v>
      </c>
      <c r="D539" s="7">
        <v>1.05</v>
      </c>
      <c r="E539" s="100">
        <f t="shared" si="61"/>
        <v>4</v>
      </c>
      <c r="F539" s="100">
        <f t="shared" si="62"/>
        <v>1</v>
      </c>
      <c r="G539" s="99">
        <f t="shared" si="63"/>
        <v>4</v>
      </c>
      <c r="H539" s="175">
        <f t="shared" si="64"/>
        <v>0</v>
      </c>
      <c r="I539" s="172" t="s">
        <v>867</v>
      </c>
    </row>
    <row r="540" spans="1:9" x14ac:dyDescent="0.25">
      <c r="A540" s="100" t="s">
        <v>859</v>
      </c>
      <c r="B540" s="99" t="s">
        <v>646</v>
      </c>
      <c r="C540" s="7">
        <v>0.57999999999999996</v>
      </c>
      <c r="D540" s="7">
        <v>1.05</v>
      </c>
      <c r="E540" s="100">
        <f t="shared" si="61"/>
        <v>4</v>
      </c>
      <c r="F540" s="100">
        <f t="shared" si="62"/>
        <v>1</v>
      </c>
      <c r="G540" s="99">
        <f t="shared" si="63"/>
        <v>4</v>
      </c>
      <c r="H540" s="175">
        <f t="shared" si="64"/>
        <v>0</v>
      </c>
      <c r="I540" s="172" t="s">
        <v>867</v>
      </c>
    </row>
    <row r="541" spans="1:9" x14ac:dyDescent="0.25">
      <c r="A541" s="100" t="s">
        <v>859</v>
      </c>
      <c r="B541" s="99" t="s">
        <v>601</v>
      </c>
      <c r="C541" s="7">
        <v>0.88</v>
      </c>
      <c r="D541" s="7">
        <v>1.18</v>
      </c>
      <c r="E541" s="100">
        <f t="shared" si="61"/>
        <v>4</v>
      </c>
      <c r="F541" s="100">
        <f t="shared" si="62"/>
        <v>1</v>
      </c>
      <c r="G541" s="99">
        <f t="shared" si="63"/>
        <v>4</v>
      </c>
      <c r="H541" s="175">
        <f t="shared" si="64"/>
        <v>0</v>
      </c>
      <c r="I541" s="172" t="s">
        <v>867</v>
      </c>
    </row>
    <row r="542" spans="1:9" x14ac:dyDescent="0.25">
      <c r="A542" s="100" t="s">
        <v>870</v>
      </c>
      <c r="B542" s="99" t="s">
        <v>535</v>
      </c>
      <c r="C542" s="7">
        <v>0.36</v>
      </c>
      <c r="D542" s="7">
        <v>1.1100000000000001</v>
      </c>
      <c r="E542" s="100">
        <f t="shared" si="61"/>
        <v>4</v>
      </c>
      <c r="F542" s="100">
        <f t="shared" si="62"/>
        <v>1</v>
      </c>
      <c r="G542" s="99">
        <f t="shared" si="63"/>
        <v>4</v>
      </c>
      <c r="H542" s="175">
        <f t="shared" si="64"/>
        <v>0</v>
      </c>
      <c r="I542" s="172" t="s">
        <v>867</v>
      </c>
    </row>
    <row r="543" spans="1:9" x14ac:dyDescent="0.25">
      <c r="A543" s="1" t="s">
        <v>862</v>
      </c>
      <c r="B543" s="29" t="s">
        <v>147</v>
      </c>
      <c r="C543" s="8">
        <v>2.0299999999999998</v>
      </c>
      <c r="D543" s="1">
        <v>1.34</v>
      </c>
      <c r="E543" s="1">
        <f t="shared" si="61"/>
        <v>2</v>
      </c>
      <c r="F543" s="1">
        <f t="shared" si="62"/>
        <v>2</v>
      </c>
      <c r="G543" s="29">
        <f t="shared" si="63"/>
        <v>4</v>
      </c>
      <c r="H543" s="176">
        <f t="shared" si="64"/>
        <v>0</v>
      </c>
      <c r="I543" s="173" t="str">
        <f t="shared" ref="I543:I574" si="65">IF(H543=0,"","Community SIP")</f>
        <v/>
      </c>
    </row>
    <row r="544" spans="1:9" x14ac:dyDescent="0.25">
      <c r="A544" s="1" t="s">
        <v>868</v>
      </c>
      <c r="B544" s="29" t="s">
        <v>13</v>
      </c>
      <c r="C544" s="8">
        <v>1.0900000000000001</v>
      </c>
      <c r="D544" s="8">
        <v>1.1399999999999999</v>
      </c>
      <c r="E544" s="1">
        <f t="shared" si="61"/>
        <v>3</v>
      </c>
      <c r="F544" s="1">
        <f t="shared" si="62"/>
        <v>1</v>
      </c>
      <c r="G544" s="29">
        <f t="shared" si="63"/>
        <v>3</v>
      </c>
      <c r="H544" s="176">
        <f t="shared" si="64"/>
        <v>0</v>
      </c>
      <c r="I544" s="173" t="str">
        <f t="shared" si="65"/>
        <v/>
      </c>
    </row>
    <row r="545" spans="1:9" x14ac:dyDescent="0.25">
      <c r="A545" s="1" t="s">
        <v>864</v>
      </c>
      <c r="B545" s="29" t="s">
        <v>200</v>
      </c>
      <c r="C545" s="8">
        <v>1.84</v>
      </c>
      <c r="D545" s="8">
        <v>1</v>
      </c>
      <c r="E545" s="1">
        <f t="shared" si="61"/>
        <v>3</v>
      </c>
      <c r="F545" s="1">
        <f t="shared" si="62"/>
        <v>1</v>
      </c>
      <c r="G545" s="29">
        <f t="shared" si="63"/>
        <v>3</v>
      </c>
      <c r="H545" s="176">
        <f t="shared" si="64"/>
        <v>0</v>
      </c>
      <c r="I545" s="173" t="str">
        <f t="shared" si="65"/>
        <v/>
      </c>
    </row>
    <row r="546" spans="1:9" x14ac:dyDescent="0.25">
      <c r="A546" s="1" t="s">
        <v>863</v>
      </c>
      <c r="B546" s="29" t="s">
        <v>63</v>
      </c>
      <c r="C546" s="8">
        <v>3.9</v>
      </c>
      <c r="D546" s="8">
        <v>2.06</v>
      </c>
      <c r="E546" s="1">
        <f t="shared" si="61"/>
        <v>1</v>
      </c>
      <c r="F546" s="1">
        <f t="shared" si="62"/>
        <v>3</v>
      </c>
      <c r="G546" s="29">
        <f t="shared" si="63"/>
        <v>3</v>
      </c>
      <c r="H546" s="176">
        <f t="shared" si="64"/>
        <v>0</v>
      </c>
      <c r="I546" s="173" t="str">
        <f t="shared" si="65"/>
        <v/>
      </c>
    </row>
    <row r="547" spans="1:9" x14ac:dyDescent="0.25">
      <c r="A547" s="1" t="s">
        <v>865</v>
      </c>
      <c r="B547" s="29" t="s">
        <v>139</v>
      </c>
      <c r="C547" s="8">
        <v>1.97</v>
      </c>
      <c r="D547" s="8">
        <v>1.01</v>
      </c>
      <c r="E547" s="1">
        <f t="shared" si="61"/>
        <v>3</v>
      </c>
      <c r="F547" s="1">
        <f t="shared" si="62"/>
        <v>1</v>
      </c>
      <c r="G547" s="29">
        <f t="shared" si="63"/>
        <v>3</v>
      </c>
      <c r="H547" s="176">
        <f t="shared" si="64"/>
        <v>0</v>
      </c>
      <c r="I547" s="173" t="str">
        <f t="shared" si="65"/>
        <v/>
      </c>
    </row>
    <row r="548" spans="1:9" x14ac:dyDescent="0.25">
      <c r="A548" s="1" t="s">
        <v>853</v>
      </c>
      <c r="B548" s="29" t="s">
        <v>8</v>
      </c>
      <c r="C548" s="8">
        <v>1.17</v>
      </c>
      <c r="D548" s="8">
        <v>1</v>
      </c>
      <c r="E548" s="1">
        <f t="shared" si="61"/>
        <v>3</v>
      </c>
      <c r="F548" s="1">
        <f t="shared" si="62"/>
        <v>1</v>
      </c>
      <c r="G548" s="29">
        <f t="shared" si="63"/>
        <v>3</v>
      </c>
      <c r="H548" s="176">
        <f t="shared" si="64"/>
        <v>0</v>
      </c>
      <c r="I548" s="173" t="str">
        <f t="shared" si="65"/>
        <v/>
      </c>
    </row>
    <row r="549" spans="1:9" x14ac:dyDescent="0.25">
      <c r="A549" s="1" t="s">
        <v>873</v>
      </c>
      <c r="B549" s="29" t="s">
        <v>58</v>
      </c>
      <c r="C549" s="8">
        <v>1.45</v>
      </c>
      <c r="D549" s="8">
        <v>1.02</v>
      </c>
      <c r="E549" s="1">
        <f t="shared" si="61"/>
        <v>3</v>
      </c>
      <c r="F549" s="1">
        <f t="shared" si="62"/>
        <v>1</v>
      </c>
      <c r="G549" s="29">
        <f t="shared" si="63"/>
        <v>3</v>
      </c>
      <c r="H549" s="176">
        <f t="shared" si="64"/>
        <v>0</v>
      </c>
      <c r="I549" s="173" t="str">
        <f t="shared" si="65"/>
        <v/>
      </c>
    </row>
    <row r="550" spans="1:9" x14ac:dyDescent="0.25">
      <c r="A550" s="1" t="s">
        <v>865</v>
      </c>
      <c r="B550" s="29" t="s">
        <v>155</v>
      </c>
      <c r="C550" s="8">
        <v>1.7</v>
      </c>
      <c r="D550" s="8">
        <v>1</v>
      </c>
      <c r="E550" s="1">
        <f t="shared" si="61"/>
        <v>3</v>
      </c>
      <c r="F550" s="1">
        <f t="shared" si="62"/>
        <v>1</v>
      </c>
      <c r="G550" s="29">
        <f t="shared" si="63"/>
        <v>3</v>
      </c>
      <c r="H550" s="176">
        <f t="shared" si="64"/>
        <v>0</v>
      </c>
      <c r="I550" s="173" t="str">
        <f t="shared" si="65"/>
        <v/>
      </c>
    </row>
    <row r="551" spans="1:9" x14ac:dyDescent="0.25">
      <c r="A551" s="1" t="s">
        <v>874</v>
      </c>
      <c r="B551" s="29" t="s">
        <v>185</v>
      </c>
      <c r="C551" s="8">
        <v>1.1399999999999999</v>
      </c>
      <c r="D551" s="8">
        <v>1</v>
      </c>
      <c r="E551" s="1">
        <f t="shared" si="61"/>
        <v>3</v>
      </c>
      <c r="F551" s="1">
        <f t="shared" si="62"/>
        <v>1</v>
      </c>
      <c r="G551" s="29">
        <f t="shared" si="63"/>
        <v>3</v>
      </c>
      <c r="H551" s="176">
        <f t="shared" si="64"/>
        <v>0</v>
      </c>
      <c r="I551" s="173" t="str">
        <f t="shared" si="65"/>
        <v/>
      </c>
    </row>
    <row r="552" spans="1:9" x14ac:dyDescent="0.25">
      <c r="A552" s="1" t="s">
        <v>864</v>
      </c>
      <c r="B552" s="29" t="s">
        <v>217</v>
      </c>
      <c r="C552" s="8">
        <v>1.36</v>
      </c>
      <c r="D552" s="8">
        <v>1.1499999999999999</v>
      </c>
      <c r="E552" s="1">
        <f t="shared" si="61"/>
        <v>3</v>
      </c>
      <c r="F552" s="1">
        <f t="shared" si="62"/>
        <v>1</v>
      </c>
      <c r="G552" s="29">
        <f t="shared" si="63"/>
        <v>3</v>
      </c>
      <c r="H552" s="176">
        <f t="shared" si="64"/>
        <v>0</v>
      </c>
      <c r="I552" s="173" t="str">
        <f t="shared" si="65"/>
        <v/>
      </c>
    </row>
    <row r="553" spans="1:9" x14ac:dyDescent="0.25">
      <c r="A553" s="1" t="s">
        <v>865</v>
      </c>
      <c r="B553" s="29" t="s">
        <v>191</v>
      </c>
      <c r="C553" s="8">
        <v>1.22</v>
      </c>
      <c r="D553" s="8">
        <v>1.2</v>
      </c>
      <c r="E553" s="1">
        <f t="shared" si="61"/>
        <v>3</v>
      </c>
      <c r="F553" s="1">
        <f t="shared" si="62"/>
        <v>1</v>
      </c>
      <c r="G553" s="29">
        <f t="shared" si="63"/>
        <v>3</v>
      </c>
      <c r="H553" s="176">
        <f t="shared" si="64"/>
        <v>0</v>
      </c>
      <c r="I553" s="173" t="str">
        <f t="shared" si="65"/>
        <v/>
      </c>
    </row>
    <row r="554" spans="1:9" x14ac:dyDescent="0.25">
      <c r="A554" s="1" t="s">
        <v>865</v>
      </c>
      <c r="B554" s="29" t="s">
        <v>181</v>
      </c>
      <c r="C554" s="8">
        <v>1.57</v>
      </c>
      <c r="D554" s="8">
        <v>1</v>
      </c>
      <c r="E554" s="1">
        <f t="shared" si="61"/>
        <v>3</v>
      </c>
      <c r="F554" s="1">
        <f t="shared" si="62"/>
        <v>1</v>
      </c>
      <c r="G554" s="29">
        <f t="shared" si="63"/>
        <v>3</v>
      </c>
      <c r="H554" s="176">
        <f t="shared" si="64"/>
        <v>0</v>
      </c>
      <c r="I554" s="173" t="str">
        <f t="shared" si="65"/>
        <v/>
      </c>
    </row>
    <row r="555" spans="1:9" x14ac:dyDescent="0.25">
      <c r="A555" s="1" t="s">
        <v>864</v>
      </c>
      <c r="B555" s="29" t="s">
        <v>202</v>
      </c>
      <c r="C555" s="8">
        <v>1.47</v>
      </c>
      <c r="D555" s="8">
        <v>1</v>
      </c>
      <c r="E555" s="1">
        <f t="shared" si="61"/>
        <v>3</v>
      </c>
      <c r="F555" s="1">
        <f t="shared" si="62"/>
        <v>1</v>
      </c>
      <c r="G555" s="29">
        <f t="shared" si="63"/>
        <v>3</v>
      </c>
      <c r="H555" s="176">
        <f t="shared" si="64"/>
        <v>0</v>
      </c>
      <c r="I555" s="173" t="str">
        <f t="shared" si="65"/>
        <v/>
      </c>
    </row>
    <row r="556" spans="1:9" x14ac:dyDescent="0.25">
      <c r="A556" s="1" t="s">
        <v>847</v>
      </c>
      <c r="B556" s="29" t="s">
        <v>82</v>
      </c>
      <c r="C556" s="8">
        <v>4.45</v>
      </c>
      <c r="D556" s="8">
        <v>2.06</v>
      </c>
      <c r="E556" s="1">
        <f t="shared" si="61"/>
        <v>1</v>
      </c>
      <c r="F556" s="1">
        <f t="shared" si="62"/>
        <v>3</v>
      </c>
      <c r="G556" s="29">
        <f t="shared" si="63"/>
        <v>3</v>
      </c>
      <c r="H556" s="176">
        <f t="shared" si="64"/>
        <v>0</v>
      </c>
      <c r="I556" s="173" t="str">
        <f t="shared" si="65"/>
        <v/>
      </c>
    </row>
    <row r="557" spans="1:9" x14ac:dyDescent="0.25">
      <c r="A557" s="1" t="s">
        <v>856</v>
      </c>
      <c r="B557" s="29" t="s">
        <v>59</v>
      </c>
      <c r="C557" s="8">
        <v>3.05</v>
      </c>
      <c r="D557" s="8">
        <v>2.13</v>
      </c>
      <c r="E557" s="1">
        <f t="shared" si="61"/>
        <v>1</v>
      </c>
      <c r="F557" s="1">
        <f t="shared" si="62"/>
        <v>3</v>
      </c>
      <c r="G557" s="29">
        <f t="shared" si="63"/>
        <v>3</v>
      </c>
      <c r="H557" s="176">
        <f t="shared" si="64"/>
        <v>0</v>
      </c>
      <c r="I557" s="173" t="str">
        <f t="shared" si="65"/>
        <v/>
      </c>
    </row>
    <row r="558" spans="1:9" x14ac:dyDescent="0.25">
      <c r="A558" s="1" t="s">
        <v>860</v>
      </c>
      <c r="B558" s="29" t="s">
        <v>131</v>
      </c>
      <c r="C558" s="8">
        <v>1.24</v>
      </c>
      <c r="D558" s="8">
        <v>1.02</v>
      </c>
      <c r="E558" s="1">
        <f t="shared" si="61"/>
        <v>3</v>
      </c>
      <c r="F558" s="1">
        <f t="shared" si="62"/>
        <v>1</v>
      </c>
      <c r="G558" s="29">
        <f t="shared" si="63"/>
        <v>3</v>
      </c>
      <c r="H558" s="176">
        <f t="shared" si="64"/>
        <v>0</v>
      </c>
      <c r="I558" s="173" t="str">
        <f t="shared" si="65"/>
        <v/>
      </c>
    </row>
    <row r="559" spans="1:9" x14ac:dyDescent="0.25">
      <c r="A559" s="1" t="s">
        <v>847</v>
      </c>
      <c r="B559" s="29" t="s">
        <v>192</v>
      </c>
      <c r="C559" s="8">
        <v>4.47</v>
      </c>
      <c r="D559" s="8">
        <v>2.85</v>
      </c>
      <c r="E559" s="1">
        <f t="shared" si="61"/>
        <v>1</v>
      </c>
      <c r="F559" s="1">
        <f t="shared" si="62"/>
        <v>3</v>
      </c>
      <c r="G559" s="29">
        <f t="shared" si="63"/>
        <v>3</v>
      </c>
      <c r="H559" s="176">
        <f t="shared" si="64"/>
        <v>0</v>
      </c>
      <c r="I559" s="173" t="str">
        <f t="shared" si="65"/>
        <v/>
      </c>
    </row>
    <row r="560" spans="1:9" x14ac:dyDescent="0.25">
      <c r="A560" s="1" t="s">
        <v>853</v>
      </c>
      <c r="B560" s="29" t="s">
        <v>23</v>
      </c>
      <c r="C560" s="8">
        <v>1.58</v>
      </c>
      <c r="D560" s="8">
        <v>1.25</v>
      </c>
      <c r="E560" s="1">
        <f t="shared" si="61"/>
        <v>3</v>
      </c>
      <c r="F560" s="1">
        <f t="shared" si="62"/>
        <v>1</v>
      </c>
      <c r="G560" s="29">
        <f t="shared" si="63"/>
        <v>3</v>
      </c>
      <c r="H560" s="176">
        <f t="shared" si="64"/>
        <v>0</v>
      </c>
      <c r="I560" s="173" t="str">
        <f t="shared" si="65"/>
        <v/>
      </c>
    </row>
    <row r="561" spans="1:9" x14ac:dyDescent="0.25">
      <c r="A561" s="1" t="s">
        <v>864</v>
      </c>
      <c r="B561" s="29" t="s">
        <v>123</v>
      </c>
      <c r="C561" s="8">
        <v>1.71</v>
      </c>
      <c r="D561" s="8">
        <v>1</v>
      </c>
      <c r="E561" s="1">
        <f t="shared" si="61"/>
        <v>3</v>
      </c>
      <c r="F561" s="1">
        <f t="shared" si="62"/>
        <v>1</v>
      </c>
      <c r="G561" s="29">
        <f t="shared" si="63"/>
        <v>3</v>
      </c>
      <c r="H561" s="176">
        <f t="shared" si="64"/>
        <v>0</v>
      </c>
      <c r="I561" s="173" t="str">
        <f t="shared" si="65"/>
        <v/>
      </c>
    </row>
    <row r="562" spans="1:9" x14ac:dyDescent="0.25">
      <c r="A562" s="1" t="s">
        <v>582</v>
      </c>
      <c r="B562" s="29" t="s">
        <v>68</v>
      </c>
      <c r="C562" s="8">
        <v>1.24</v>
      </c>
      <c r="D562" s="8">
        <v>1.23</v>
      </c>
      <c r="E562" s="1">
        <f t="shared" si="61"/>
        <v>3</v>
      </c>
      <c r="F562" s="1">
        <f t="shared" si="62"/>
        <v>1</v>
      </c>
      <c r="G562" s="29">
        <f t="shared" si="63"/>
        <v>3</v>
      </c>
      <c r="H562" s="176">
        <f t="shared" si="64"/>
        <v>0</v>
      </c>
      <c r="I562" s="173" t="str">
        <f t="shared" si="65"/>
        <v/>
      </c>
    </row>
    <row r="563" spans="1:9" x14ac:dyDescent="0.25">
      <c r="A563" s="1" t="s">
        <v>865</v>
      </c>
      <c r="B563" s="29" t="s">
        <v>162</v>
      </c>
      <c r="C563" s="8">
        <v>1.1299999999999999</v>
      </c>
      <c r="D563" s="8">
        <v>1.02</v>
      </c>
      <c r="E563" s="1">
        <f t="shared" si="61"/>
        <v>3</v>
      </c>
      <c r="F563" s="1">
        <f t="shared" si="62"/>
        <v>1</v>
      </c>
      <c r="G563" s="29">
        <f t="shared" si="63"/>
        <v>3</v>
      </c>
      <c r="H563" s="176">
        <f t="shared" si="64"/>
        <v>0</v>
      </c>
      <c r="I563" s="173" t="str">
        <f t="shared" si="65"/>
        <v/>
      </c>
    </row>
    <row r="564" spans="1:9" x14ac:dyDescent="0.25">
      <c r="A564" s="1" t="s">
        <v>853</v>
      </c>
      <c r="B564" s="29" t="s">
        <v>24</v>
      </c>
      <c r="C564" s="8">
        <v>1.85</v>
      </c>
      <c r="D564" s="8">
        <v>1.02</v>
      </c>
      <c r="E564" s="1">
        <f t="shared" si="61"/>
        <v>3</v>
      </c>
      <c r="F564" s="1">
        <f t="shared" si="62"/>
        <v>1</v>
      </c>
      <c r="G564" s="29">
        <f t="shared" si="63"/>
        <v>3</v>
      </c>
      <c r="H564" s="176">
        <f t="shared" si="64"/>
        <v>0</v>
      </c>
      <c r="I564" s="173" t="str">
        <f t="shared" si="65"/>
        <v/>
      </c>
    </row>
    <row r="565" spans="1:9" x14ac:dyDescent="0.25">
      <c r="A565" s="1" t="s">
        <v>861</v>
      </c>
      <c r="B565" s="29" t="s">
        <v>69</v>
      </c>
      <c r="C565" s="8">
        <v>1.79</v>
      </c>
      <c r="D565" s="8">
        <v>1.1200000000000001</v>
      </c>
      <c r="E565" s="1">
        <f t="shared" si="61"/>
        <v>3</v>
      </c>
      <c r="F565" s="1">
        <f t="shared" si="62"/>
        <v>1</v>
      </c>
      <c r="G565" s="29">
        <f t="shared" si="63"/>
        <v>3</v>
      </c>
      <c r="H565" s="176">
        <f t="shared" si="64"/>
        <v>0</v>
      </c>
      <c r="I565" s="173" t="str">
        <f t="shared" si="65"/>
        <v/>
      </c>
    </row>
    <row r="566" spans="1:9" x14ac:dyDescent="0.25">
      <c r="A566" s="1" t="s">
        <v>849</v>
      </c>
      <c r="B566" s="29" t="s">
        <v>92</v>
      </c>
      <c r="C566" s="8">
        <v>1.1200000000000001</v>
      </c>
      <c r="D566" s="8">
        <v>1.2</v>
      </c>
      <c r="E566" s="1">
        <f t="shared" si="61"/>
        <v>3</v>
      </c>
      <c r="F566" s="1">
        <f t="shared" si="62"/>
        <v>1</v>
      </c>
      <c r="G566" s="29">
        <f t="shared" si="63"/>
        <v>3</v>
      </c>
      <c r="H566" s="176">
        <f t="shared" si="64"/>
        <v>0</v>
      </c>
      <c r="I566" s="173" t="str">
        <f t="shared" si="65"/>
        <v/>
      </c>
    </row>
    <row r="567" spans="1:9" x14ac:dyDescent="0.25">
      <c r="A567" s="1" t="s">
        <v>853</v>
      </c>
      <c r="B567" s="29" t="s">
        <v>44</v>
      </c>
      <c r="C567" s="8">
        <v>1.43</v>
      </c>
      <c r="D567" s="8">
        <v>1.1200000000000001</v>
      </c>
      <c r="E567" s="1">
        <f t="shared" si="61"/>
        <v>3</v>
      </c>
      <c r="F567" s="1">
        <f t="shared" si="62"/>
        <v>1</v>
      </c>
      <c r="G567" s="29">
        <f t="shared" si="63"/>
        <v>3</v>
      </c>
      <c r="H567" s="176">
        <f t="shared" si="64"/>
        <v>0</v>
      </c>
      <c r="I567" s="173" t="str">
        <f t="shared" si="65"/>
        <v/>
      </c>
    </row>
    <row r="568" spans="1:9" x14ac:dyDescent="0.25">
      <c r="A568" s="1" t="s">
        <v>868</v>
      </c>
      <c r="B568" s="29" t="s">
        <v>16</v>
      </c>
      <c r="C568" s="8">
        <v>1.02</v>
      </c>
      <c r="D568" s="8">
        <v>1.05</v>
      </c>
      <c r="E568" s="1">
        <f t="shared" si="61"/>
        <v>3</v>
      </c>
      <c r="F568" s="1">
        <f t="shared" si="62"/>
        <v>1</v>
      </c>
      <c r="G568" s="29">
        <f t="shared" si="63"/>
        <v>3</v>
      </c>
      <c r="H568" s="176">
        <f t="shared" si="64"/>
        <v>0</v>
      </c>
      <c r="I568" s="173" t="str">
        <f t="shared" si="65"/>
        <v/>
      </c>
    </row>
    <row r="569" spans="1:9" x14ac:dyDescent="0.25">
      <c r="A569" s="1" t="s">
        <v>853</v>
      </c>
      <c r="B569" s="29" t="s">
        <v>25</v>
      </c>
      <c r="C569" s="8">
        <v>1.61</v>
      </c>
      <c r="D569" s="8">
        <v>1</v>
      </c>
      <c r="E569" s="1">
        <f t="shared" si="61"/>
        <v>3</v>
      </c>
      <c r="F569" s="1">
        <f t="shared" si="62"/>
        <v>1</v>
      </c>
      <c r="G569" s="29">
        <f t="shared" si="63"/>
        <v>3</v>
      </c>
      <c r="H569" s="176">
        <f t="shared" si="64"/>
        <v>0</v>
      </c>
      <c r="I569" s="173" t="str">
        <f t="shared" si="65"/>
        <v/>
      </c>
    </row>
    <row r="570" spans="1:9" x14ac:dyDescent="0.25">
      <c r="A570" s="1" t="s">
        <v>863</v>
      </c>
      <c r="B570" s="29" t="s">
        <v>46</v>
      </c>
      <c r="C570" s="8">
        <v>1.58</v>
      </c>
      <c r="D570" s="8">
        <v>1.01</v>
      </c>
      <c r="E570" s="1">
        <f t="shared" si="61"/>
        <v>3</v>
      </c>
      <c r="F570" s="1">
        <f t="shared" si="62"/>
        <v>1</v>
      </c>
      <c r="G570" s="29">
        <f t="shared" si="63"/>
        <v>3</v>
      </c>
      <c r="H570" s="176">
        <f t="shared" si="64"/>
        <v>0</v>
      </c>
      <c r="I570" s="173" t="str">
        <f t="shared" si="65"/>
        <v/>
      </c>
    </row>
    <row r="571" spans="1:9" x14ac:dyDescent="0.25">
      <c r="A571" s="1" t="s">
        <v>868</v>
      </c>
      <c r="B571" s="29" t="s">
        <v>17</v>
      </c>
      <c r="C571" s="8">
        <v>1.06</v>
      </c>
      <c r="D571" s="8">
        <v>1.06</v>
      </c>
      <c r="E571" s="1">
        <f t="shared" si="61"/>
        <v>3</v>
      </c>
      <c r="F571" s="1">
        <f t="shared" si="62"/>
        <v>1</v>
      </c>
      <c r="G571" s="29">
        <f t="shared" si="63"/>
        <v>3</v>
      </c>
      <c r="H571" s="176">
        <f t="shared" si="64"/>
        <v>0</v>
      </c>
      <c r="I571" s="173" t="str">
        <f t="shared" si="65"/>
        <v/>
      </c>
    </row>
    <row r="572" spans="1:9" x14ac:dyDescent="0.25">
      <c r="A572" s="1" t="s">
        <v>864</v>
      </c>
      <c r="B572" s="29" t="s">
        <v>208</v>
      </c>
      <c r="C572" s="8">
        <v>1.9</v>
      </c>
      <c r="D572" s="8">
        <v>1</v>
      </c>
      <c r="E572" s="1">
        <f t="shared" si="61"/>
        <v>3</v>
      </c>
      <c r="F572" s="1">
        <f t="shared" si="62"/>
        <v>1</v>
      </c>
      <c r="G572" s="29">
        <f t="shared" si="63"/>
        <v>3</v>
      </c>
      <c r="H572" s="176">
        <f t="shared" si="64"/>
        <v>0</v>
      </c>
      <c r="I572" s="173" t="str">
        <f t="shared" si="65"/>
        <v/>
      </c>
    </row>
    <row r="573" spans="1:9" x14ac:dyDescent="0.25">
      <c r="A573" s="1" t="s">
        <v>864</v>
      </c>
      <c r="B573" s="29" t="s">
        <v>172</v>
      </c>
      <c r="C573" s="8">
        <v>1.61</v>
      </c>
      <c r="D573" s="8">
        <v>1</v>
      </c>
      <c r="E573" s="1">
        <f t="shared" si="61"/>
        <v>3</v>
      </c>
      <c r="F573" s="1">
        <f t="shared" si="62"/>
        <v>1</v>
      </c>
      <c r="G573" s="29">
        <f t="shared" si="63"/>
        <v>3</v>
      </c>
      <c r="H573" s="176">
        <f t="shared" si="64"/>
        <v>0</v>
      </c>
      <c r="I573" s="173" t="str">
        <f t="shared" si="65"/>
        <v/>
      </c>
    </row>
    <row r="574" spans="1:9" x14ac:dyDescent="0.25">
      <c r="A574" s="1" t="s">
        <v>875</v>
      </c>
      <c r="B574" s="29" t="s">
        <v>134</v>
      </c>
      <c r="C574" s="8">
        <v>5.12</v>
      </c>
      <c r="D574" s="8">
        <v>2.66</v>
      </c>
      <c r="E574" s="1">
        <f t="shared" si="61"/>
        <v>1</v>
      </c>
      <c r="F574" s="1">
        <f t="shared" si="62"/>
        <v>3</v>
      </c>
      <c r="G574" s="29">
        <f t="shared" si="63"/>
        <v>3</v>
      </c>
      <c r="H574" s="176">
        <f t="shared" si="64"/>
        <v>0</v>
      </c>
      <c r="I574" s="173" t="str">
        <f t="shared" si="65"/>
        <v/>
      </c>
    </row>
    <row r="575" spans="1:9" x14ac:dyDescent="0.25">
      <c r="A575" s="1" t="s">
        <v>847</v>
      </c>
      <c r="B575" s="29" t="s">
        <v>174</v>
      </c>
      <c r="C575" s="8">
        <v>3.91</v>
      </c>
      <c r="D575" s="8">
        <v>2.06</v>
      </c>
      <c r="E575" s="1">
        <f t="shared" si="61"/>
        <v>1</v>
      </c>
      <c r="F575" s="1">
        <f t="shared" si="62"/>
        <v>3</v>
      </c>
      <c r="G575" s="29">
        <f t="shared" si="63"/>
        <v>3</v>
      </c>
      <c r="H575" s="176">
        <f t="shared" si="64"/>
        <v>0</v>
      </c>
      <c r="I575" s="173" t="str">
        <f t="shared" ref="I575:I606" si="66">IF(H575=0,"","Community SIP")</f>
        <v/>
      </c>
    </row>
    <row r="576" spans="1:9" x14ac:dyDescent="0.25">
      <c r="A576" s="1" t="s">
        <v>865</v>
      </c>
      <c r="B576" s="29" t="s">
        <v>135</v>
      </c>
      <c r="C576" s="8">
        <v>1.22</v>
      </c>
      <c r="D576" s="8">
        <v>1</v>
      </c>
      <c r="E576" s="1">
        <f t="shared" si="61"/>
        <v>3</v>
      </c>
      <c r="F576" s="1">
        <f t="shared" si="62"/>
        <v>1</v>
      </c>
      <c r="G576" s="29">
        <f t="shared" si="63"/>
        <v>3</v>
      </c>
      <c r="H576" s="176">
        <f t="shared" si="64"/>
        <v>0</v>
      </c>
      <c r="I576" s="173" t="str">
        <f t="shared" si="66"/>
        <v/>
      </c>
    </row>
    <row r="577" spans="1:9" x14ac:dyDescent="0.25">
      <c r="A577" s="1" t="s">
        <v>854</v>
      </c>
      <c r="B577" s="29" t="s">
        <v>36</v>
      </c>
      <c r="C577" s="8">
        <v>1.04</v>
      </c>
      <c r="D577" s="8">
        <v>1.22</v>
      </c>
      <c r="E577" s="1">
        <f t="shared" si="61"/>
        <v>3</v>
      </c>
      <c r="F577" s="1">
        <f t="shared" si="62"/>
        <v>1</v>
      </c>
      <c r="G577" s="29">
        <f t="shared" si="63"/>
        <v>3</v>
      </c>
      <c r="H577" s="176">
        <f t="shared" si="64"/>
        <v>0</v>
      </c>
      <c r="I577" s="173" t="str">
        <f t="shared" si="66"/>
        <v/>
      </c>
    </row>
    <row r="578" spans="1:9" x14ac:dyDescent="0.25">
      <c r="A578" s="1" t="s">
        <v>864</v>
      </c>
      <c r="B578" s="29" t="s">
        <v>159</v>
      </c>
      <c r="C578" s="8">
        <v>1.41</v>
      </c>
      <c r="D578" s="8">
        <v>1</v>
      </c>
      <c r="E578" s="1">
        <f t="shared" ref="E578:E641" si="67">IF(C578&lt;=1,4,IF(C578&lt;2,3,IF(C578&lt;3,2,1)))</f>
        <v>3</v>
      </c>
      <c r="F578" s="1">
        <f t="shared" ref="F578:F641" si="68">IF(D578&lt;=1.25,1,IF(D578&lt;2,2,IF(D578&lt;3,3,4)))</f>
        <v>1</v>
      </c>
      <c r="G578" s="29">
        <f t="shared" ref="G578:G641" si="69">E578*F578</f>
        <v>3</v>
      </c>
      <c r="H578" s="176">
        <f t="shared" ref="H578:H641" si="70">IF(G578&gt;=9,1,0)</f>
        <v>0</v>
      </c>
      <c r="I578" s="173" t="str">
        <f t="shared" si="66"/>
        <v/>
      </c>
    </row>
    <row r="579" spans="1:9" x14ac:dyDescent="0.25">
      <c r="A579" s="1" t="s">
        <v>865</v>
      </c>
      <c r="B579" s="29" t="s">
        <v>107</v>
      </c>
      <c r="C579" s="8">
        <v>1.47</v>
      </c>
      <c r="D579" s="8">
        <v>1.02</v>
      </c>
      <c r="E579" s="1">
        <f t="shared" si="67"/>
        <v>3</v>
      </c>
      <c r="F579" s="1">
        <f t="shared" si="68"/>
        <v>1</v>
      </c>
      <c r="G579" s="29">
        <f t="shared" si="69"/>
        <v>3</v>
      </c>
      <c r="H579" s="176">
        <f t="shared" si="70"/>
        <v>0</v>
      </c>
      <c r="I579" s="173" t="str">
        <f t="shared" si="66"/>
        <v/>
      </c>
    </row>
    <row r="580" spans="1:9" x14ac:dyDescent="0.25">
      <c r="A580" s="1" t="s">
        <v>864</v>
      </c>
      <c r="B580" s="29" t="s">
        <v>196</v>
      </c>
      <c r="C580" s="8">
        <v>1.4</v>
      </c>
      <c r="D580" s="8">
        <v>1</v>
      </c>
      <c r="E580" s="1">
        <f t="shared" si="67"/>
        <v>3</v>
      </c>
      <c r="F580" s="1">
        <f t="shared" si="68"/>
        <v>1</v>
      </c>
      <c r="G580" s="29">
        <f t="shared" si="69"/>
        <v>3</v>
      </c>
      <c r="H580" s="176">
        <f t="shared" si="70"/>
        <v>0</v>
      </c>
      <c r="I580" s="173" t="str">
        <f t="shared" si="66"/>
        <v/>
      </c>
    </row>
    <row r="581" spans="1:9" x14ac:dyDescent="0.25">
      <c r="A581" s="1" t="s">
        <v>864</v>
      </c>
      <c r="B581" s="29" t="s">
        <v>204</v>
      </c>
      <c r="C581" s="8">
        <v>1.54</v>
      </c>
      <c r="D581" s="8">
        <v>1.02</v>
      </c>
      <c r="E581" s="1">
        <f t="shared" si="67"/>
        <v>3</v>
      </c>
      <c r="F581" s="1">
        <f t="shared" si="68"/>
        <v>1</v>
      </c>
      <c r="G581" s="29">
        <f t="shared" si="69"/>
        <v>3</v>
      </c>
      <c r="H581" s="176">
        <f t="shared" si="70"/>
        <v>0</v>
      </c>
      <c r="I581" s="173" t="str">
        <f t="shared" si="66"/>
        <v/>
      </c>
    </row>
    <row r="582" spans="1:9" x14ac:dyDescent="0.25">
      <c r="A582" s="1" t="s">
        <v>863</v>
      </c>
      <c r="B582" s="29" t="s">
        <v>74</v>
      </c>
      <c r="C582" s="8">
        <v>4.07</v>
      </c>
      <c r="D582" s="8">
        <v>2.31</v>
      </c>
      <c r="E582" s="1">
        <f t="shared" si="67"/>
        <v>1</v>
      </c>
      <c r="F582" s="1">
        <f t="shared" si="68"/>
        <v>3</v>
      </c>
      <c r="G582" s="29">
        <f t="shared" si="69"/>
        <v>3</v>
      </c>
      <c r="H582" s="176">
        <f t="shared" si="70"/>
        <v>0</v>
      </c>
      <c r="I582" s="173" t="str">
        <f t="shared" si="66"/>
        <v/>
      </c>
    </row>
    <row r="583" spans="1:9" x14ac:dyDescent="0.25">
      <c r="A583" s="1" t="s">
        <v>853</v>
      </c>
      <c r="B583" s="29" t="s">
        <v>37</v>
      </c>
      <c r="C583" s="8">
        <v>1.5</v>
      </c>
      <c r="D583" s="8">
        <v>1.04</v>
      </c>
      <c r="E583" s="1">
        <f t="shared" si="67"/>
        <v>3</v>
      </c>
      <c r="F583" s="1">
        <f t="shared" si="68"/>
        <v>1</v>
      </c>
      <c r="G583" s="29">
        <f t="shared" si="69"/>
        <v>3</v>
      </c>
      <c r="H583" s="176">
        <f t="shared" si="70"/>
        <v>0</v>
      </c>
      <c r="I583" s="173" t="str">
        <f t="shared" si="66"/>
        <v/>
      </c>
    </row>
    <row r="584" spans="1:9" x14ac:dyDescent="0.25">
      <c r="A584" s="1" t="s">
        <v>875</v>
      </c>
      <c r="B584" s="29" t="s">
        <v>108</v>
      </c>
      <c r="C584" s="8">
        <v>3.94</v>
      </c>
      <c r="D584" s="8">
        <v>2.38</v>
      </c>
      <c r="E584" s="1">
        <f t="shared" si="67"/>
        <v>1</v>
      </c>
      <c r="F584" s="1">
        <f t="shared" si="68"/>
        <v>3</v>
      </c>
      <c r="G584" s="29">
        <f t="shared" si="69"/>
        <v>3</v>
      </c>
      <c r="H584" s="176">
        <f t="shared" si="70"/>
        <v>0</v>
      </c>
      <c r="I584" s="173" t="str">
        <f t="shared" si="66"/>
        <v/>
      </c>
    </row>
    <row r="585" spans="1:9" x14ac:dyDescent="0.25">
      <c r="A585" s="1" t="s">
        <v>865</v>
      </c>
      <c r="B585" s="29" t="s">
        <v>198</v>
      </c>
      <c r="C585" s="8">
        <v>1.95</v>
      </c>
      <c r="D585" s="8">
        <v>1.18</v>
      </c>
      <c r="E585" s="1">
        <f t="shared" si="67"/>
        <v>3</v>
      </c>
      <c r="F585" s="1">
        <f t="shared" si="68"/>
        <v>1</v>
      </c>
      <c r="G585" s="29">
        <f t="shared" si="69"/>
        <v>3</v>
      </c>
      <c r="H585" s="176">
        <f t="shared" si="70"/>
        <v>0</v>
      </c>
      <c r="I585" s="173" t="str">
        <f t="shared" si="66"/>
        <v/>
      </c>
    </row>
    <row r="586" spans="1:9" x14ac:dyDescent="0.25">
      <c r="A586" s="1" t="s">
        <v>853</v>
      </c>
      <c r="B586" s="29" t="s">
        <v>50</v>
      </c>
      <c r="C586" s="8">
        <v>1.44</v>
      </c>
      <c r="D586" s="8">
        <v>1</v>
      </c>
      <c r="E586" s="1">
        <f t="shared" si="67"/>
        <v>3</v>
      </c>
      <c r="F586" s="1">
        <f t="shared" si="68"/>
        <v>1</v>
      </c>
      <c r="G586" s="29">
        <f t="shared" si="69"/>
        <v>3</v>
      </c>
      <c r="H586" s="176">
        <f t="shared" si="70"/>
        <v>0</v>
      </c>
      <c r="I586" s="173" t="str">
        <f t="shared" si="66"/>
        <v/>
      </c>
    </row>
    <row r="587" spans="1:9" x14ac:dyDescent="0.25">
      <c r="A587" s="1" t="s">
        <v>864</v>
      </c>
      <c r="B587" s="29" t="s">
        <v>214</v>
      </c>
      <c r="C587" s="8">
        <v>1.7</v>
      </c>
      <c r="D587" s="8">
        <v>1</v>
      </c>
      <c r="E587" s="1">
        <f t="shared" si="67"/>
        <v>3</v>
      </c>
      <c r="F587" s="1">
        <f t="shared" si="68"/>
        <v>1</v>
      </c>
      <c r="G587" s="29">
        <f t="shared" si="69"/>
        <v>3</v>
      </c>
      <c r="H587" s="176">
        <f t="shared" si="70"/>
        <v>0</v>
      </c>
      <c r="I587" s="173" t="str">
        <f t="shared" si="66"/>
        <v/>
      </c>
    </row>
    <row r="588" spans="1:9" x14ac:dyDescent="0.25">
      <c r="A588" s="1" t="s">
        <v>864</v>
      </c>
      <c r="B588" s="29" t="s">
        <v>76</v>
      </c>
      <c r="C588" s="8">
        <v>1.93</v>
      </c>
      <c r="D588" s="8">
        <v>1</v>
      </c>
      <c r="E588" s="1">
        <f t="shared" si="67"/>
        <v>3</v>
      </c>
      <c r="F588" s="1">
        <f t="shared" si="68"/>
        <v>1</v>
      </c>
      <c r="G588" s="29">
        <f t="shared" si="69"/>
        <v>3</v>
      </c>
      <c r="H588" s="176">
        <f t="shared" si="70"/>
        <v>0</v>
      </c>
      <c r="I588" s="173" t="str">
        <f t="shared" si="66"/>
        <v/>
      </c>
    </row>
    <row r="589" spans="1:9" x14ac:dyDescent="0.25">
      <c r="A589" s="1" t="s">
        <v>876</v>
      </c>
      <c r="B589" s="29" t="s">
        <v>227</v>
      </c>
      <c r="C589" s="8">
        <v>1.9062803541198345</v>
      </c>
      <c r="D589" s="33">
        <v>1.23</v>
      </c>
      <c r="E589" s="1">
        <f t="shared" si="67"/>
        <v>3</v>
      </c>
      <c r="F589" s="1">
        <f t="shared" si="68"/>
        <v>1</v>
      </c>
      <c r="G589" s="29">
        <f t="shared" si="69"/>
        <v>3</v>
      </c>
      <c r="H589" s="176">
        <f t="shared" si="70"/>
        <v>0</v>
      </c>
      <c r="I589" s="173" t="str">
        <f t="shared" si="66"/>
        <v/>
      </c>
    </row>
    <row r="590" spans="1:9" x14ac:dyDescent="0.25">
      <c r="A590" s="1" t="s">
        <v>865</v>
      </c>
      <c r="B590" s="29" t="s">
        <v>176</v>
      </c>
      <c r="C590" s="8">
        <v>1.51</v>
      </c>
      <c r="D590" s="8">
        <v>1.18</v>
      </c>
      <c r="E590" s="1">
        <f t="shared" si="67"/>
        <v>3</v>
      </c>
      <c r="F590" s="1">
        <f t="shared" si="68"/>
        <v>1</v>
      </c>
      <c r="G590" s="29">
        <f t="shared" si="69"/>
        <v>3</v>
      </c>
      <c r="H590" s="176">
        <f t="shared" si="70"/>
        <v>0</v>
      </c>
      <c r="I590" s="173" t="str">
        <f t="shared" si="66"/>
        <v/>
      </c>
    </row>
    <row r="591" spans="1:9" x14ac:dyDescent="0.25">
      <c r="A591" s="1" t="s">
        <v>868</v>
      </c>
      <c r="B591" s="29" t="s">
        <v>18</v>
      </c>
      <c r="C591" s="8">
        <v>1.07</v>
      </c>
      <c r="D591" s="8">
        <v>1</v>
      </c>
      <c r="E591" s="1">
        <f t="shared" si="67"/>
        <v>3</v>
      </c>
      <c r="F591" s="1">
        <f t="shared" si="68"/>
        <v>1</v>
      </c>
      <c r="G591" s="29">
        <f t="shared" si="69"/>
        <v>3</v>
      </c>
      <c r="H591" s="176">
        <f t="shared" si="70"/>
        <v>0</v>
      </c>
      <c r="I591" s="173" t="str">
        <f t="shared" si="66"/>
        <v/>
      </c>
    </row>
    <row r="592" spans="1:9" x14ac:dyDescent="0.25">
      <c r="A592" s="1" t="s">
        <v>873</v>
      </c>
      <c r="B592" s="29" t="s">
        <v>10</v>
      </c>
      <c r="C592" s="8">
        <v>1.07</v>
      </c>
      <c r="D592" s="8">
        <v>1</v>
      </c>
      <c r="E592" s="1">
        <f t="shared" si="67"/>
        <v>3</v>
      </c>
      <c r="F592" s="1">
        <f t="shared" si="68"/>
        <v>1</v>
      </c>
      <c r="G592" s="29">
        <f t="shared" si="69"/>
        <v>3</v>
      </c>
      <c r="H592" s="176">
        <f t="shared" si="70"/>
        <v>0</v>
      </c>
      <c r="I592" s="173" t="str">
        <f t="shared" si="66"/>
        <v/>
      </c>
    </row>
    <row r="593" spans="1:9" x14ac:dyDescent="0.25">
      <c r="A593" s="1" t="s">
        <v>862</v>
      </c>
      <c r="B593" s="29" t="s">
        <v>77</v>
      </c>
      <c r="C593" s="8">
        <v>1.59</v>
      </c>
      <c r="D593" s="8">
        <v>1.25</v>
      </c>
      <c r="E593" s="1">
        <f t="shared" si="67"/>
        <v>3</v>
      </c>
      <c r="F593" s="1">
        <f t="shared" si="68"/>
        <v>1</v>
      </c>
      <c r="G593" s="29">
        <f t="shared" si="69"/>
        <v>3</v>
      </c>
      <c r="H593" s="176">
        <f t="shared" si="70"/>
        <v>0</v>
      </c>
      <c r="I593" s="173" t="str">
        <f t="shared" si="66"/>
        <v/>
      </c>
    </row>
    <row r="594" spans="1:9" x14ac:dyDescent="0.25">
      <c r="A594" s="1" t="s">
        <v>864</v>
      </c>
      <c r="B594" s="29" t="s">
        <v>201</v>
      </c>
      <c r="C594" s="8">
        <v>1.9</v>
      </c>
      <c r="D594" s="8">
        <v>1</v>
      </c>
      <c r="E594" s="1">
        <f t="shared" si="67"/>
        <v>3</v>
      </c>
      <c r="F594" s="1">
        <f t="shared" si="68"/>
        <v>1</v>
      </c>
      <c r="G594" s="29">
        <f t="shared" si="69"/>
        <v>3</v>
      </c>
      <c r="H594" s="176">
        <f t="shared" si="70"/>
        <v>0</v>
      </c>
      <c r="I594" s="173" t="str">
        <f t="shared" si="66"/>
        <v/>
      </c>
    </row>
    <row r="595" spans="1:9" x14ac:dyDescent="0.25">
      <c r="A595" s="1" t="s">
        <v>860</v>
      </c>
      <c r="B595" s="29" t="s">
        <v>109</v>
      </c>
      <c r="C595" s="8">
        <v>1.58</v>
      </c>
      <c r="D595" s="8">
        <v>1.25</v>
      </c>
      <c r="E595" s="1">
        <f t="shared" si="67"/>
        <v>3</v>
      </c>
      <c r="F595" s="1">
        <f t="shared" si="68"/>
        <v>1</v>
      </c>
      <c r="G595" s="29">
        <f t="shared" si="69"/>
        <v>3</v>
      </c>
      <c r="H595" s="176">
        <f t="shared" si="70"/>
        <v>0</v>
      </c>
      <c r="I595" s="173" t="str">
        <f t="shared" si="66"/>
        <v/>
      </c>
    </row>
    <row r="596" spans="1:9" x14ac:dyDescent="0.25">
      <c r="A596" s="1" t="s">
        <v>874</v>
      </c>
      <c r="B596" s="29" t="s">
        <v>94</v>
      </c>
      <c r="C596" s="8">
        <v>1.28</v>
      </c>
      <c r="D596" s="8">
        <v>1.02</v>
      </c>
      <c r="E596" s="1">
        <f t="shared" si="67"/>
        <v>3</v>
      </c>
      <c r="F596" s="1">
        <f t="shared" si="68"/>
        <v>1</v>
      </c>
      <c r="G596" s="29">
        <f t="shared" si="69"/>
        <v>3</v>
      </c>
      <c r="H596" s="176">
        <f t="shared" si="70"/>
        <v>0</v>
      </c>
      <c r="I596" s="173" t="str">
        <f t="shared" si="66"/>
        <v/>
      </c>
    </row>
    <row r="597" spans="1:9" x14ac:dyDescent="0.25">
      <c r="A597" s="1" t="s">
        <v>860</v>
      </c>
      <c r="B597" s="29" t="s">
        <v>52</v>
      </c>
      <c r="C597" s="8">
        <v>1.05</v>
      </c>
      <c r="D597" s="8">
        <v>1</v>
      </c>
      <c r="E597" s="1">
        <f t="shared" si="67"/>
        <v>3</v>
      </c>
      <c r="F597" s="1">
        <f t="shared" si="68"/>
        <v>1</v>
      </c>
      <c r="G597" s="29">
        <f t="shared" si="69"/>
        <v>3</v>
      </c>
      <c r="H597" s="176">
        <f t="shared" si="70"/>
        <v>0</v>
      </c>
      <c r="I597" s="173" t="str">
        <f t="shared" si="66"/>
        <v/>
      </c>
    </row>
    <row r="598" spans="1:9" x14ac:dyDescent="0.25">
      <c r="A598" s="1" t="s">
        <v>865</v>
      </c>
      <c r="B598" s="29" t="s">
        <v>126</v>
      </c>
      <c r="C598" s="8">
        <v>1.63</v>
      </c>
      <c r="D598" s="8">
        <v>1</v>
      </c>
      <c r="E598" s="1">
        <f t="shared" si="67"/>
        <v>3</v>
      </c>
      <c r="F598" s="1">
        <f t="shared" si="68"/>
        <v>1</v>
      </c>
      <c r="G598" s="29">
        <f t="shared" si="69"/>
        <v>3</v>
      </c>
      <c r="H598" s="176">
        <f t="shared" si="70"/>
        <v>0</v>
      </c>
      <c r="I598" s="173" t="str">
        <f t="shared" si="66"/>
        <v/>
      </c>
    </row>
    <row r="599" spans="1:9" x14ac:dyDescent="0.25">
      <c r="A599" s="1" t="s">
        <v>865</v>
      </c>
      <c r="B599" s="29" t="s">
        <v>110</v>
      </c>
      <c r="C599" s="8">
        <v>1.96</v>
      </c>
      <c r="D599" s="8">
        <v>1.01</v>
      </c>
      <c r="E599" s="1">
        <f t="shared" si="67"/>
        <v>3</v>
      </c>
      <c r="F599" s="1">
        <f t="shared" si="68"/>
        <v>1</v>
      </c>
      <c r="G599" s="29">
        <f t="shared" si="69"/>
        <v>3</v>
      </c>
      <c r="H599" s="176">
        <f t="shared" si="70"/>
        <v>0</v>
      </c>
      <c r="I599" s="173" t="str">
        <f t="shared" si="66"/>
        <v/>
      </c>
    </row>
    <row r="600" spans="1:9" x14ac:dyDescent="0.25">
      <c r="A600" s="1" t="s">
        <v>873</v>
      </c>
      <c r="B600" s="29" t="s">
        <v>6</v>
      </c>
      <c r="C600" s="8">
        <v>1.02</v>
      </c>
      <c r="D600" s="8">
        <v>1.18</v>
      </c>
      <c r="E600" s="1">
        <f t="shared" si="67"/>
        <v>3</v>
      </c>
      <c r="F600" s="1">
        <f t="shared" si="68"/>
        <v>1</v>
      </c>
      <c r="G600" s="29">
        <f t="shared" si="69"/>
        <v>3</v>
      </c>
      <c r="H600" s="176">
        <f t="shared" si="70"/>
        <v>0</v>
      </c>
      <c r="I600" s="173" t="str">
        <f t="shared" si="66"/>
        <v/>
      </c>
    </row>
    <row r="601" spans="1:9" x14ac:dyDescent="0.25">
      <c r="A601" s="1" t="s">
        <v>875</v>
      </c>
      <c r="B601" s="29" t="s">
        <v>111</v>
      </c>
      <c r="C601" s="8">
        <v>5.33</v>
      </c>
      <c r="D601" s="8">
        <v>2.06</v>
      </c>
      <c r="E601" s="1">
        <f t="shared" si="67"/>
        <v>1</v>
      </c>
      <c r="F601" s="1">
        <f t="shared" si="68"/>
        <v>3</v>
      </c>
      <c r="G601" s="29">
        <f t="shared" si="69"/>
        <v>3</v>
      </c>
      <c r="H601" s="176">
        <f t="shared" si="70"/>
        <v>0</v>
      </c>
      <c r="I601" s="173" t="str">
        <f t="shared" si="66"/>
        <v/>
      </c>
    </row>
    <row r="602" spans="1:9" x14ac:dyDescent="0.25">
      <c r="A602" s="1" t="s">
        <v>873</v>
      </c>
      <c r="B602" s="29" t="s">
        <v>11</v>
      </c>
      <c r="C602" s="8">
        <v>1.1399999999999999</v>
      </c>
      <c r="D602" s="8">
        <v>1.01</v>
      </c>
      <c r="E602" s="1">
        <f t="shared" si="67"/>
        <v>3</v>
      </c>
      <c r="F602" s="1">
        <f t="shared" si="68"/>
        <v>1</v>
      </c>
      <c r="G602" s="29">
        <f t="shared" si="69"/>
        <v>3</v>
      </c>
      <c r="H602" s="176">
        <f t="shared" si="70"/>
        <v>0</v>
      </c>
      <c r="I602" s="173" t="str">
        <f t="shared" si="66"/>
        <v/>
      </c>
    </row>
    <row r="603" spans="1:9" x14ac:dyDescent="0.25">
      <c r="A603" s="1" t="s">
        <v>863</v>
      </c>
      <c r="B603" s="29" t="s">
        <v>112</v>
      </c>
      <c r="C603" s="8">
        <v>3.15</v>
      </c>
      <c r="D603" s="8">
        <v>2.33</v>
      </c>
      <c r="E603" s="1">
        <f t="shared" si="67"/>
        <v>1</v>
      </c>
      <c r="F603" s="1">
        <f t="shared" si="68"/>
        <v>3</v>
      </c>
      <c r="G603" s="29">
        <f t="shared" si="69"/>
        <v>3</v>
      </c>
      <c r="H603" s="176">
        <f t="shared" si="70"/>
        <v>0</v>
      </c>
      <c r="I603" s="173" t="str">
        <f t="shared" si="66"/>
        <v/>
      </c>
    </row>
    <row r="604" spans="1:9" x14ac:dyDescent="0.25">
      <c r="A604" s="1" t="s">
        <v>865</v>
      </c>
      <c r="B604" s="29" t="s">
        <v>188</v>
      </c>
      <c r="C604" s="8">
        <v>1.51</v>
      </c>
      <c r="D604" s="8">
        <v>1.03</v>
      </c>
      <c r="E604" s="1">
        <f t="shared" si="67"/>
        <v>3</v>
      </c>
      <c r="F604" s="1">
        <f t="shared" si="68"/>
        <v>1</v>
      </c>
      <c r="G604" s="29">
        <f t="shared" si="69"/>
        <v>3</v>
      </c>
      <c r="H604" s="176">
        <f t="shared" si="70"/>
        <v>0</v>
      </c>
      <c r="I604" s="173" t="str">
        <f t="shared" si="66"/>
        <v/>
      </c>
    </row>
    <row r="605" spans="1:9" x14ac:dyDescent="0.25">
      <c r="A605" s="1" t="s">
        <v>865</v>
      </c>
      <c r="B605" s="29" t="s">
        <v>88</v>
      </c>
      <c r="C605" s="8">
        <v>1.22</v>
      </c>
      <c r="D605" s="8">
        <v>1</v>
      </c>
      <c r="E605" s="1">
        <f t="shared" si="67"/>
        <v>3</v>
      </c>
      <c r="F605" s="1">
        <f t="shared" si="68"/>
        <v>1</v>
      </c>
      <c r="G605" s="29">
        <f t="shared" si="69"/>
        <v>3</v>
      </c>
      <c r="H605" s="176">
        <f t="shared" si="70"/>
        <v>0</v>
      </c>
      <c r="I605" s="173" t="str">
        <f t="shared" si="66"/>
        <v/>
      </c>
    </row>
    <row r="606" spans="1:9" x14ac:dyDescent="0.25">
      <c r="A606" s="1" t="s">
        <v>862</v>
      </c>
      <c r="B606" s="29" t="s">
        <v>113</v>
      </c>
      <c r="C606" s="8">
        <v>1.97</v>
      </c>
      <c r="D606" s="8">
        <v>1.25</v>
      </c>
      <c r="E606" s="1">
        <f t="shared" si="67"/>
        <v>3</v>
      </c>
      <c r="F606" s="1">
        <f t="shared" si="68"/>
        <v>1</v>
      </c>
      <c r="G606" s="29">
        <f t="shared" si="69"/>
        <v>3</v>
      </c>
      <c r="H606" s="176">
        <f t="shared" si="70"/>
        <v>0</v>
      </c>
      <c r="I606" s="173" t="str">
        <f t="shared" si="66"/>
        <v/>
      </c>
    </row>
    <row r="607" spans="1:9" x14ac:dyDescent="0.25">
      <c r="A607" s="1" t="s">
        <v>877</v>
      </c>
      <c r="B607" s="29" t="s">
        <v>183</v>
      </c>
      <c r="C607" s="8">
        <v>1.25</v>
      </c>
      <c r="D607" s="8">
        <v>1</v>
      </c>
      <c r="E607" s="1">
        <f t="shared" si="67"/>
        <v>3</v>
      </c>
      <c r="F607" s="1">
        <f t="shared" si="68"/>
        <v>1</v>
      </c>
      <c r="G607" s="29">
        <f t="shared" si="69"/>
        <v>3</v>
      </c>
      <c r="H607" s="176">
        <f t="shared" si="70"/>
        <v>0</v>
      </c>
      <c r="I607" s="173" t="str">
        <f t="shared" ref="I607:I638" si="71">IF(H607=0,"","Community SIP")</f>
        <v/>
      </c>
    </row>
    <row r="608" spans="1:9" x14ac:dyDescent="0.25">
      <c r="A608" s="1" t="s">
        <v>863</v>
      </c>
      <c r="B608" s="29" t="s">
        <v>146</v>
      </c>
      <c r="C608" s="8">
        <v>3.12</v>
      </c>
      <c r="D608" s="8">
        <v>2.23</v>
      </c>
      <c r="E608" s="1">
        <f t="shared" si="67"/>
        <v>1</v>
      </c>
      <c r="F608" s="1">
        <f t="shared" si="68"/>
        <v>3</v>
      </c>
      <c r="G608" s="29">
        <f t="shared" si="69"/>
        <v>3</v>
      </c>
      <c r="H608" s="176">
        <f t="shared" si="70"/>
        <v>0</v>
      </c>
      <c r="I608" s="173" t="str">
        <f t="shared" si="71"/>
        <v/>
      </c>
    </row>
    <row r="609" spans="1:9" x14ac:dyDescent="0.25">
      <c r="A609" s="1" t="s">
        <v>874</v>
      </c>
      <c r="B609" s="29" t="s">
        <v>97</v>
      </c>
      <c r="C609" s="8">
        <v>1.22</v>
      </c>
      <c r="D609" s="8">
        <v>1.0900000000000001</v>
      </c>
      <c r="E609" s="1">
        <f t="shared" si="67"/>
        <v>3</v>
      </c>
      <c r="F609" s="1">
        <f t="shared" si="68"/>
        <v>1</v>
      </c>
      <c r="G609" s="29">
        <f t="shared" si="69"/>
        <v>3</v>
      </c>
      <c r="H609" s="176">
        <f t="shared" si="70"/>
        <v>0</v>
      </c>
      <c r="I609" s="173" t="str">
        <f t="shared" si="71"/>
        <v/>
      </c>
    </row>
    <row r="610" spans="1:9" x14ac:dyDescent="0.25">
      <c r="A610" s="1" t="s">
        <v>865</v>
      </c>
      <c r="B610" s="29" t="s">
        <v>151</v>
      </c>
      <c r="C610" s="8">
        <v>2.2000000000000002</v>
      </c>
      <c r="D610" s="8">
        <v>1.01</v>
      </c>
      <c r="E610" s="1">
        <f t="shared" si="67"/>
        <v>2</v>
      </c>
      <c r="F610" s="1">
        <f t="shared" si="68"/>
        <v>1</v>
      </c>
      <c r="G610" s="29">
        <f t="shared" si="69"/>
        <v>2</v>
      </c>
      <c r="H610" s="176">
        <f t="shared" si="70"/>
        <v>0</v>
      </c>
      <c r="I610" s="173" t="str">
        <f t="shared" si="71"/>
        <v/>
      </c>
    </row>
    <row r="611" spans="1:9" x14ac:dyDescent="0.25">
      <c r="A611" s="1" t="s">
        <v>847</v>
      </c>
      <c r="B611" s="29" t="s">
        <v>99</v>
      </c>
      <c r="C611" s="8">
        <v>6.32</v>
      </c>
      <c r="D611" s="8">
        <v>1.67</v>
      </c>
      <c r="E611" s="1">
        <f t="shared" si="67"/>
        <v>1</v>
      </c>
      <c r="F611" s="1">
        <f t="shared" si="68"/>
        <v>2</v>
      </c>
      <c r="G611" s="29">
        <f t="shared" si="69"/>
        <v>2</v>
      </c>
      <c r="H611" s="176">
        <f t="shared" si="70"/>
        <v>0</v>
      </c>
      <c r="I611" s="173" t="str">
        <f t="shared" si="71"/>
        <v/>
      </c>
    </row>
    <row r="612" spans="1:9" x14ac:dyDescent="0.25">
      <c r="A612" s="1" t="s">
        <v>865</v>
      </c>
      <c r="B612" s="29" t="s">
        <v>152</v>
      </c>
      <c r="C612" s="8">
        <v>2.02</v>
      </c>
      <c r="D612" s="8">
        <v>1.01</v>
      </c>
      <c r="E612" s="1">
        <f t="shared" si="67"/>
        <v>2</v>
      </c>
      <c r="F612" s="1">
        <f t="shared" si="68"/>
        <v>1</v>
      </c>
      <c r="G612" s="29">
        <f t="shared" si="69"/>
        <v>2</v>
      </c>
      <c r="H612" s="176">
        <f t="shared" si="70"/>
        <v>0</v>
      </c>
      <c r="I612" s="173" t="str">
        <f t="shared" si="71"/>
        <v/>
      </c>
    </row>
    <row r="613" spans="1:9" x14ac:dyDescent="0.25">
      <c r="A613" s="1" t="s">
        <v>864</v>
      </c>
      <c r="B613" s="29" t="s">
        <v>186</v>
      </c>
      <c r="C613" s="8">
        <v>2.59</v>
      </c>
      <c r="D613" s="8">
        <v>1.18</v>
      </c>
      <c r="E613" s="1">
        <f t="shared" si="67"/>
        <v>2</v>
      </c>
      <c r="F613" s="1">
        <f t="shared" si="68"/>
        <v>1</v>
      </c>
      <c r="G613" s="29">
        <f t="shared" si="69"/>
        <v>2</v>
      </c>
      <c r="H613" s="176">
        <f t="shared" si="70"/>
        <v>0</v>
      </c>
      <c r="I613" s="173" t="str">
        <f t="shared" si="71"/>
        <v/>
      </c>
    </row>
    <row r="614" spans="1:9" x14ac:dyDescent="0.25">
      <c r="A614" s="1" t="s">
        <v>847</v>
      </c>
      <c r="B614" s="29" t="s">
        <v>140</v>
      </c>
      <c r="C614" s="8">
        <v>7.16</v>
      </c>
      <c r="D614" s="8">
        <v>1.64</v>
      </c>
      <c r="E614" s="1">
        <f t="shared" si="67"/>
        <v>1</v>
      </c>
      <c r="F614" s="1">
        <f t="shared" si="68"/>
        <v>2</v>
      </c>
      <c r="G614" s="29">
        <f t="shared" si="69"/>
        <v>2</v>
      </c>
      <c r="H614" s="176">
        <f t="shared" si="70"/>
        <v>0</v>
      </c>
      <c r="I614" s="173" t="str">
        <f t="shared" si="71"/>
        <v/>
      </c>
    </row>
    <row r="615" spans="1:9" x14ac:dyDescent="0.25">
      <c r="A615" s="1" t="s">
        <v>865</v>
      </c>
      <c r="B615" s="29" t="s">
        <v>154</v>
      </c>
      <c r="C615" s="8">
        <v>2.27</v>
      </c>
      <c r="D615" s="8">
        <v>1.22</v>
      </c>
      <c r="E615" s="1">
        <f t="shared" si="67"/>
        <v>2</v>
      </c>
      <c r="F615" s="1">
        <f t="shared" si="68"/>
        <v>1</v>
      </c>
      <c r="G615" s="29">
        <f t="shared" si="69"/>
        <v>2</v>
      </c>
      <c r="H615" s="176">
        <f t="shared" si="70"/>
        <v>0</v>
      </c>
      <c r="I615" s="173" t="str">
        <f t="shared" si="71"/>
        <v/>
      </c>
    </row>
    <row r="616" spans="1:9" x14ac:dyDescent="0.25">
      <c r="A616" s="1" t="s">
        <v>847</v>
      </c>
      <c r="B616" s="29" t="s">
        <v>167</v>
      </c>
      <c r="C616" s="8">
        <v>5.38</v>
      </c>
      <c r="D616" s="8">
        <v>1.66</v>
      </c>
      <c r="E616" s="1">
        <f t="shared" si="67"/>
        <v>1</v>
      </c>
      <c r="F616" s="1">
        <f t="shared" si="68"/>
        <v>2</v>
      </c>
      <c r="G616" s="29">
        <f t="shared" si="69"/>
        <v>2</v>
      </c>
      <c r="H616" s="176">
        <f t="shared" si="70"/>
        <v>0</v>
      </c>
      <c r="I616" s="173" t="str">
        <f t="shared" si="71"/>
        <v/>
      </c>
    </row>
    <row r="617" spans="1:9" x14ac:dyDescent="0.25">
      <c r="A617" s="1" t="s">
        <v>865</v>
      </c>
      <c r="B617" s="29" t="s">
        <v>168</v>
      </c>
      <c r="C617" s="8">
        <v>2.2200000000000002</v>
      </c>
      <c r="D617" s="8">
        <v>1.02</v>
      </c>
      <c r="E617" s="1">
        <f t="shared" si="67"/>
        <v>2</v>
      </c>
      <c r="F617" s="1">
        <f t="shared" si="68"/>
        <v>1</v>
      </c>
      <c r="G617" s="29">
        <f t="shared" si="69"/>
        <v>2</v>
      </c>
      <c r="H617" s="176">
        <f t="shared" si="70"/>
        <v>0</v>
      </c>
      <c r="I617" s="173" t="str">
        <f t="shared" si="71"/>
        <v/>
      </c>
    </row>
    <row r="618" spans="1:9" x14ac:dyDescent="0.25">
      <c r="A618" s="1" t="s">
        <v>865</v>
      </c>
      <c r="B618" s="29" t="s">
        <v>169</v>
      </c>
      <c r="C618" s="8">
        <v>2.2799999999999998</v>
      </c>
      <c r="D618" s="8">
        <v>1.01</v>
      </c>
      <c r="E618" s="1">
        <f t="shared" si="67"/>
        <v>2</v>
      </c>
      <c r="F618" s="1">
        <f t="shared" si="68"/>
        <v>1</v>
      </c>
      <c r="G618" s="29">
        <f t="shared" si="69"/>
        <v>2</v>
      </c>
      <c r="H618" s="176">
        <f t="shared" si="70"/>
        <v>0</v>
      </c>
      <c r="I618" s="173" t="str">
        <f t="shared" si="71"/>
        <v/>
      </c>
    </row>
    <row r="619" spans="1:9" x14ac:dyDescent="0.25">
      <c r="A619" s="1" t="s">
        <v>875</v>
      </c>
      <c r="B619" s="29" t="s">
        <v>81</v>
      </c>
      <c r="C619" s="8">
        <v>3.81</v>
      </c>
      <c r="D619" s="8">
        <v>1.9</v>
      </c>
      <c r="E619" s="1">
        <f t="shared" si="67"/>
        <v>1</v>
      </c>
      <c r="F619" s="1">
        <f t="shared" si="68"/>
        <v>2</v>
      </c>
      <c r="G619" s="29">
        <f t="shared" si="69"/>
        <v>2</v>
      </c>
      <c r="H619" s="176">
        <f t="shared" si="70"/>
        <v>0</v>
      </c>
      <c r="I619" s="173" t="str">
        <f t="shared" si="71"/>
        <v/>
      </c>
    </row>
    <row r="620" spans="1:9" x14ac:dyDescent="0.25">
      <c r="A620" s="1" t="s">
        <v>863</v>
      </c>
      <c r="B620" s="29" t="s">
        <v>130</v>
      </c>
      <c r="C620" s="8">
        <v>4.8499999999999996</v>
      </c>
      <c r="D620" s="8">
        <v>1.6</v>
      </c>
      <c r="E620" s="1">
        <f t="shared" si="67"/>
        <v>1</v>
      </c>
      <c r="F620" s="1">
        <f t="shared" si="68"/>
        <v>2</v>
      </c>
      <c r="G620" s="29">
        <f t="shared" si="69"/>
        <v>2</v>
      </c>
      <c r="H620" s="176">
        <f t="shared" si="70"/>
        <v>0</v>
      </c>
      <c r="I620" s="173" t="str">
        <f t="shared" si="71"/>
        <v/>
      </c>
    </row>
    <row r="621" spans="1:9" x14ac:dyDescent="0.25">
      <c r="A621" s="1" t="s">
        <v>864</v>
      </c>
      <c r="B621" s="29" t="s">
        <v>180</v>
      </c>
      <c r="C621" s="8">
        <v>2.19</v>
      </c>
      <c r="D621" s="8">
        <v>1</v>
      </c>
      <c r="E621" s="1">
        <f t="shared" si="67"/>
        <v>2</v>
      </c>
      <c r="F621" s="1">
        <f t="shared" si="68"/>
        <v>1</v>
      </c>
      <c r="G621" s="29">
        <f t="shared" si="69"/>
        <v>2</v>
      </c>
      <c r="H621" s="176">
        <f t="shared" si="70"/>
        <v>0</v>
      </c>
      <c r="I621" s="173" t="str">
        <f t="shared" si="71"/>
        <v/>
      </c>
    </row>
    <row r="622" spans="1:9" x14ac:dyDescent="0.25">
      <c r="A622" s="1" t="s">
        <v>847</v>
      </c>
      <c r="B622" s="29" t="s">
        <v>170</v>
      </c>
      <c r="C622" s="8">
        <v>7.42</v>
      </c>
      <c r="D622" s="8">
        <v>1.77</v>
      </c>
      <c r="E622" s="1">
        <f t="shared" si="67"/>
        <v>1</v>
      </c>
      <c r="F622" s="1">
        <f t="shared" si="68"/>
        <v>2</v>
      </c>
      <c r="G622" s="29">
        <f t="shared" si="69"/>
        <v>2</v>
      </c>
      <c r="H622" s="176">
        <f t="shared" si="70"/>
        <v>0</v>
      </c>
      <c r="I622" s="173" t="str">
        <f t="shared" si="71"/>
        <v/>
      </c>
    </row>
    <row r="623" spans="1:9" x14ac:dyDescent="0.25">
      <c r="A623" s="1" t="s">
        <v>876</v>
      </c>
      <c r="B623" s="29" t="s">
        <v>226</v>
      </c>
      <c r="C623" s="8">
        <v>2.5987812124310805</v>
      </c>
      <c r="D623" s="33">
        <v>1.23</v>
      </c>
      <c r="E623" s="1">
        <f t="shared" si="67"/>
        <v>2</v>
      </c>
      <c r="F623" s="1">
        <f t="shared" si="68"/>
        <v>1</v>
      </c>
      <c r="G623" s="29">
        <f t="shared" si="69"/>
        <v>2</v>
      </c>
      <c r="H623" s="176">
        <f t="shared" si="70"/>
        <v>0</v>
      </c>
      <c r="I623" s="173" t="str">
        <f t="shared" si="71"/>
        <v/>
      </c>
    </row>
    <row r="624" spans="1:9" x14ac:dyDescent="0.25">
      <c r="A624" s="1" t="s">
        <v>864</v>
      </c>
      <c r="B624" s="29" t="s">
        <v>121</v>
      </c>
      <c r="C624" s="8">
        <v>2.58</v>
      </c>
      <c r="D624" s="8">
        <v>1</v>
      </c>
      <c r="E624" s="1">
        <f t="shared" si="67"/>
        <v>2</v>
      </c>
      <c r="F624" s="1">
        <f t="shared" si="68"/>
        <v>1</v>
      </c>
      <c r="G624" s="29">
        <f t="shared" si="69"/>
        <v>2</v>
      </c>
      <c r="H624" s="176">
        <f t="shared" si="70"/>
        <v>0</v>
      </c>
      <c r="I624" s="173" t="str">
        <f t="shared" si="71"/>
        <v/>
      </c>
    </row>
    <row r="625" spans="1:9" x14ac:dyDescent="0.25">
      <c r="A625" s="1" t="s">
        <v>876</v>
      </c>
      <c r="B625" s="29" t="s">
        <v>231</v>
      </c>
      <c r="C625" s="8">
        <v>2.7909973150939718</v>
      </c>
      <c r="D625" s="33">
        <v>1.23</v>
      </c>
      <c r="E625" s="1">
        <f t="shared" si="67"/>
        <v>2</v>
      </c>
      <c r="F625" s="1">
        <f t="shared" si="68"/>
        <v>1</v>
      </c>
      <c r="G625" s="29">
        <f t="shared" si="69"/>
        <v>2</v>
      </c>
      <c r="H625" s="176">
        <f t="shared" si="70"/>
        <v>0</v>
      </c>
      <c r="I625" s="173" t="str">
        <f t="shared" si="71"/>
        <v/>
      </c>
    </row>
    <row r="626" spans="1:9" x14ac:dyDescent="0.25">
      <c r="A626" s="1" t="s">
        <v>847</v>
      </c>
      <c r="B626" s="29" t="s">
        <v>102</v>
      </c>
      <c r="C626" s="8">
        <v>7.81</v>
      </c>
      <c r="D626" s="8">
        <v>1.85</v>
      </c>
      <c r="E626" s="1">
        <f t="shared" si="67"/>
        <v>1</v>
      </c>
      <c r="F626" s="1">
        <f t="shared" si="68"/>
        <v>2</v>
      </c>
      <c r="G626" s="29">
        <f t="shared" si="69"/>
        <v>2</v>
      </c>
      <c r="H626" s="176">
        <f t="shared" si="70"/>
        <v>0</v>
      </c>
      <c r="I626" s="173" t="str">
        <f t="shared" si="71"/>
        <v/>
      </c>
    </row>
    <row r="627" spans="1:9" x14ac:dyDescent="0.25">
      <c r="A627" s="1" t="s">
        <v>864</v>
      </c>
      <c r="B627" s="29" t="s">
        <v>182</v>
      </c>
      <c r="C627" s="8">
        <v>2.31</v>
      </c>
      <c r="D627" s="8">
        <v>1</v>
      </c>
      <c r="E627" s="1">
        <f t="shared" si="67"/>
        <v>2</v>
      </c>
      <c r="F627" s="1">
        <f t="shared" si="68"/>
        <v>1</v>
      </c>
      <c r="G627" s="29">
        <f t="shared" si="69"/>
        <v>2</v>
      </c>
      <c r="H627" s="176">
        <f t="shared" si="70"/>
        <v>0</v>
      </c>
      <c r="I627" s="173" t="str">
        <f t="shared" si="71"/>
        <v/>
      </c>
    </row>
    <row r="628" spans="1:9" x14ac:dyDescent="0.25">
      <c r="A628" s="1" t="s">
        <v>847</v>
      </c>
      <c r="B628" s="29" t="s">
        <v>194</v>
      </c>
      <c r="C628" s="8">
        <v>5.7</v>
      </c>
      <c r="D628" s="8">
        <v>1.86</v>
      </c>
      <c r="E628" s="1">
        <f t="shared" si="67"/>
        <v>1</v>
      </c>
      <c r="F628" s="1">
        <f t="shared" si="68"/>
        <v>2</v>
      </c>
      <c r="G628" s="29">
        <f t="shared" si="69"/>
        <v>2</v>
      </c>
      <c r="H628" s="176">
        <f t="shared" si="70"/>
        <v>0</v>
      </c>
      <c r="I628" s="173" t="str">
        <f t="shared" si="71"/>
        <v/>
      </c>
    </row>
    <row r="629" spans="1:9" x14ac:dyDescent="0.25">
      <c r="A629" s="1" t="s">
        <v>865</v>
      </c>
      <c r="B629" s="29" t="s">
        <v>207</v>
      </c>
      <c r="C629" s="8">
        <v>3.03</v>
      </c>
      <c r="D629" s="8">
        <v>1.69</v>
      </c>
      <c r="E629" s="1">
        <f t="shared" si="67"/>
        <v>1</v>
      </c>
      <c r="F629" s="1">
        <f t="shared" si="68"/>
        <v>2</v>
      </c>
      <c r="G629" s="29">
        <f t="shared" si="69"/>
        <v>2</v>
      </c>
      <c r="H629" s="176">
        <f t="shared" si="70"/>
        <v>0</v>
      </c>
      <c r="I629" s="173" t="str">
        <f t="shared" si="71"/>
        <v/>
      </c>
    </row>
    <row r="630" spans="1:9" x14ac:dyDescent="0.25">
      <c r="A630" s="1" t="s">
        <v>875</v>
      </c>
      <c r="B630" s="29" t="s">
        <v>132</v>
      </c>
      <c r="C630" s="8">
        <v>7.48</v>
      </c>
      <c r="D630" s="8">
        <v>1.91</v>
      </c>
      <c r="E630" s="1">
        <f t="shared" si="67"/>
        <v>1</v>
      </c>
      <c r="F630" s="1">
        <f t="shared" si="68"/>
        <v>2</v>
      </c>
      <c r="G630" s="29">
        <f t="shared" si="69"/>
        <v>2</v>
      </c>
      <c r="H630" s="176">
        <f t="shared" si="70"/>
        <v>0</v>
      </c>
      <c r="I630" s="173" t="str">
        <f t="shared" si="71"/>
        <v/>
      </c>
    </row>
    <row r="631" spans="1:9" x14ac:dyDescent="0.25">
      <c r="A631" s="1" t="s">
        <v>864</v>
      </c>
      <c r="B631" s="29" t="s">
        <v>213</v>
      </c>
      <c r="C631" s="8">
        <v>2.06</v>
      </c>
      <c r="D631" s="8">
        <v>1.1399999999999999</v>
      </c>
      <c r="E631" s="1">
        <f t="shared" si="67"/>
        <v>2</v>
      </c>
      <c r="F631" s="1">
        <f t="shared" si="68"/>
        <v>1</v>
      </c>
      <c r="G631" s="29">
        <f t="shared" si="69"/>
        <v>2</v>
      </c>
      <c r="H631" s="176">
        <f t="shared" si="70"/>
        <v>0</v>
      </c>
      <c r="I631" s="173" t="str">
        <f t="shared" si="71"/>
        <v/>
      </c>
    </row>
    <row r="632" spans="1:9" x14ac:dyDescent="0.25">
      <c r="A632" s="1" t="s">
        <v>863</v>
      </c>
      <c r="B632" s="29" t="s">
        <v>133</v>
      </c>
      <c r="C632" s="8">
        <v>3.1</v>
      </c>
      <c r="D632" s="8">
        <v>1.74</v>
      </c>
      <c r="E632" s="1">
        <f t="shared" si="67"/>
        <v>1</v>
      </c>
      <c r="F632" s="1">
        <f t="shared" si="68"/>
        <v>2</v>
      </c>
      <c r="G632" s="29">
        <f t="shared" si="69"/>
        <v>2</v>
      </c>
      <c r="H632" s="176">
        <f t="shared" si="70"/>
        <v>0</v>
      </c>
      <c r="I632" s="173" t="str">
        <f t="shared" si="71"/>
        <v/>
      </c>
    </row>
    <row r="633" spans="1:9" x14ac:dyDescent="0.25">
      <c r="A633" s="1" t="s">
        <v>863</v>
      </c>
      <c r="B633" s="29" t="s">
        <v>158</v>
      </c>
      <c r="C633" s="8">
        <v>8.58</v>
      </c>
      <c r="D633" s="8">
        <v>1.8</v>
      </c>
      <c r="E633" s="1">
        <f t="shared" si="67"/>
        <v>1</v>
      </c>
      <c r="F633" s="1">
        <f t="shared" si="68"/>
        <v>2</v>
      </c>
      <c r="G633" s="29">
        <f t="shared" si="69"/>
        <v>2</v>
      </c>
      <c r="H633" s="176">
        <f t="shared" si="70"/>
        <v>0</v>
      </c>
      <c r="I633" s="173" t="str">
        <f t="shared" si="71"/>
        <v/>
      </c>
    </row>
    <row r="634" spans="1:9" x14ac:dyDescent="0.25">
      <c r="A634" s="1" t="s">
        <v>875</v>
      </c>
      <c r="B634" s="29" t="s">
        <v>84</v>
      </c>
      <c r="C634" s="8">
        <v>4.09</v>
      </c>
      <c r="D634" s="8">
        <v>1.48</v>
      </c>
      <c r="E634" s="1">
        <f t="shared" si="67"/>
        <v>1</v>
      </c>
      <c r="F634" s="1">
        <f t="shared" si="68"/>
        <v>2</v>
      </c>
      <c r="G634" s="29">
        <f t="shared" si="69"/>
        <v>2</v>
      </c>
      <c r="H634" s="176">
        <f t="shared" si="70"/>
        <v>0</v>
      </c>
      <c r="I634" s="173" t="str">
        <f t="shared" si="71"/>
        <v/>
      </c>
    </row>
    <row r="635" spans="1:9" x14ac:dyDescent="0.25">
      <c r="A635" s="1" t="s">
        <v>863</v>
      </c>
      <c r="B635" s="29" t="s">
        <v>117</v>
      </c>
      <c r="C635" s="8">
        <v>7.52</v>
      </c>
      <c r="D635" s="8">
        <v>1.63</v>
      </c>
      <c r="E635" s="1">
        <f t="shared" si="67"/>
        <v>1</v>
      </c>
      <c r="F635" s="1">
        <f t="shared" si="68"/>
        <v>2</v>
      </c>
      <c r="G635" s="29">
        <f t="shared" si="69"/>
        <v>2</v>
      </c>
      <c r="H635" s="176">
        <f t="shared" si="70"/>
        <v>0</v>
      </c>
      <c r="I635" s="173" t="str">
        <f t="shared" si="71"/>
        <v/>
      </c>
    </row>
    <row r="636" spans="1:9" x14ac:dyDescent="0.25">
      <c r="A636" s="1" t="s">
        <v>875</v>
      </c>
      <c r="B636" s="29" t="s">
        <v>104</v>
      </c>
      <c r="C636" s="8">
        <v>4.3</v>
      </c>
      <c r="D636" s="8">
        <v>1.88</v>
      </c>
      <c r="E636" s="1">
        <f t="shared" si="67"/>
        <v>1</v>
      </c>
      <c r="F636" s="1">
        <f t="shared" si="68"/>
        <v>2</v>
      </c>
      <c r="G636" s="29">
        <f t="shared" si="69"/>
        <v>2</v>
      </c>
      <c r="H636" s="176">
        <f t="shared" si="70"/>
        <v>0</v>
      </c>
      <c r="I636" s="173" t="str">
        <f t="shared" si="71"/>
        <v/>
      </c>
    </row>
    <row r="637" spans="1:9" x14ac:dyDescent="0.25">
      <c r="A637" s="1" t="s">
        <v>865</v>
      </c>
      <c r="B637" s="29" t="s">
        <v>173</v>
      </c>
      <c r="C637" s="8">
        <v>2.27</v>
      </c>
      <c r="D637" s="8">
        <v>1.08</v>
      </c>
      <c r="E637" s="1">
        <f t="shared" si="67"/>
        <v>2</v>
      </c>
      <c r="F637" s="1">
        <f t="shared" si="68"/>
        <v>1</v>
      </c>
      <c r="G637" s="29">
        <f t="shared" si="69"/>
        <v>2</v>
      </c>
      <c r="H637" s="176">
        <f t="shared" si="70"/>
        <v>0</v>
      </c>
      <c r="I637" s="173" t="str">
        <f t="shared" si="71"/>
        <v/>
      </c>
    </row>
    <row r="638" spans="1:9" x14ac:dyDescent="0.25">
      <c r="A638" s="1" t="s">
        <v>863</v>
      </c>
      <c r="B638" s="29" t="s">
        <v>35</v>
      </c>
      <c r="C638" s="8">
        <v>2.04</v>
      </c>
      <c r="D638" s="8">
        <v>1</v>
      </c>
      <c r="E638" s="1">
        <f t="shared" si="67"/>
        <v>2</v>
      </c>
      <c r="F638" s="1">
        <f t="shared" si="68"/>
        <v>1</v>
      </c>
      <c r="G638" s="29">
        <f t="shared" si="69"/>
        <v>2</v>
      </c>
      <c r="H638" s="176">
        <f t="shared" si="70"/>
        <v>0</v>
      </c>
      <c r="I638" s="173" t="str">
        <f t="shared" si="71"/>
        <v/>
      </c>
    </row>
    <row r="639" spans="1:9" x14ac:dyDescent="0.25">
      <c r="A639" s="1" t="s">
        <v>865</v>
      </c>
      <c r="B639" s="29" t="s">
        <v>175</v>
      </c>
      <c r="C639" s="8">
        <v>2.0699999999999998</v>
      </c>
      <c r="D639" s="8">
        <v>1.01</v>
      </c>
      <c r="E639" s="1">
        <f t="shared" si="67"/>
        <v>2</v>
      </c>
      <c r="F639" s="1">
        <f t="shared" si="68"/>
        <v>1</v>
      </c>
      <c r="G639" s="29">
        <f t="shared" si="69"/>
        <v>2</v>
      </c>
      <c r="H639" s="176">
        <f t="shared" si="70"/>
        <v>0</v>
      </c>
      <c r="I639" s="173" t="str">
        <f t="shared" ref="I639:I668" si="72">IF(H639=0,"","Community SIP")</f>
        <v/>
      </c>
    </row>
    <row r="640" spans="1:9" x14ac:dyDescent="0.25">
      <c r="A640" s="1" t="s">
        <v>874</v>
      </c>
      <c r="B640" s="29" t="s">
        <v>216</v>
      </c>
      <c r="C640" s="8">
        <v>2.4300000000000002</v>
      </c>
      <c r="D640" s="8">
        <v>1.17</v>
      </c>
      <c r="E640" s="1">
        <f t="shared" si="67"/>
        <v>2</v>
      </c>
      <c r="F640" s="1">
        <f t="shared" si="68"/>
        <v>1</v>
      </c>
      <c r="G640" s="29">
        <f t="shared" si="69"/>
        <v>2</v>
      </c>
      <c r="H640" s="176">
        <f t="shared" si="70"/>
        <v>0</v>
      </c>
      <c r="I640" s="173" t="str">
        <f t="shared" si="72"/>
        <v/>
      </c>
    </row>
    <row r="641" spans="1:9" x14ac:dyDescent="0.25">
      <c r="A641" s="1" t="s">
        <v>876</v>
      </c>
      <c r="B641" s="29" t="s">
        <v>224</v>
      </c>
      <c r="C641" s="8">
        <v>2.0779744858109868</v>
      </c>
      <c r="D641" s="33">
        <v>1.23</v>
      </c>
      <c r="E641" s="1">
        <f t="shared" si="67"/>
        <v>2</v>
      </c>
      <c r="F641" s="1">
        <f t="shared" si="68"/>
        <v>1</v>
      </c>
      <c r="G641" s="29">
        <f t="shared" si="69"/>
        <v>2</v>
      </c>
      <c r="H641" s="176">
        <f t="shared" si="70"/>
        <v>0</v>
      </c>
      <c r="I641" s="173" t="str">
        <f t="shared" si="72"/>
        <v/>
      </c>
    </row>
    <row r="642" spans="1:9" x14ac:dyDescent="0.25">
      <c r="A642" s="1" t="s">
        <v>876</v>
      </c>
      <c r="B642" s="29" t="s">
        <v>238</v>
      </c>
      <c r="C642" s="8">
        <v>2.9847790414756972</v>
      </c>
      <c r="D642" s="33">
        <v>1.23</v>
      </c>
      <c r="E642" s="1">
        <f t="shared" ref="E642:E668" si="73">IF(C642&lt;=1,4,IF(C642&lt;2,3,IF(C642&lt;3,2,1)))</f>
        <v>2</v>
      </c>
      <c r="F642" s="1">
        <f t="shared" ref="F642:F668" si="74">IF(D642&lt;=1.25,1,IF(D642&lt;2,2,IF(D642&lt;3,3,4)))</f>
        <v>1</v>
      </c>
      <c r="G642" s="29">
        <f t="shared" ref="G642:G668" si="75">E642*F642</f>
        <v>2</v>
      </c>
      <c r="H642" s="176">
        <f t="shared" ref="H642:H668" si="76">IF(G642&gt;=9,1,0)</f>
        <v>0</v>
      </c>
      <c r="I642" s="173" t="str">
        <f t="shared" si="72"/>
        <v/>
      </c>
    </row>
    <row r="643" spans="1:9" x14ac:dyDescent="0.25">
      <c r="A643" s="1" t="s">
        <v>876</v>
      </c>
      <c r="B643" s="29" t="s">
        <v>237</v>
      </c>
      <c r="C643" s="8">
        <v>2.8805612594113619</v>
      </c>
      <c r="D643" s="33">
        <v>1.23</v>
      </c>
      <c r="E643" s="1">
        <f t="shared" si="73"/>
        <v>2</v>
      </c>
      <c r="F643" s="1">
        <f t="shared" si="74"/>
        <v>1</v>
      </c>
      <c r="G643" s="29">
        <f t="shared" si="75"/>
        <v>2</v>
      </c>
      <c r="H643" s="176">
        <f t="shared" si="76"/>
        <v>0</v>
      </c>
      <c r="I643" s="173" t="str">
        <f t="shared" si="72"/>
        <v/>
      </c>
    </row>
    <row r="644" spans="1:9" x14ac:dyDescent="0.25">
      <c r="A644" s="1" t="s">
        <v>864</v>
      </c>
      <c r="B644" s="29" t="s">
        <v>178</v>
      </c>
      <c r="C644" s="8">
        <v>2.5099999999999998</v>
      </c>
      <c r="D644" s="8">
        <v>1.1100000000000001</v>
      </c>
      <c r="E644" s="1">
        <f t="shared" si="73"/>
        <v>2</v>
      </c>
      <c r="F644" s="1">
        <f t="shared" si="74"/>
        <v>1</v>
      </c>
      <c r="G644" s="29">
        <f t="shared" si="75"/>
        <v>2</v>
      </c>
      <c r="H644" s="176">
        <f t="shared" si="76"/>
        <v>0</v>
      </c>
      <c r="I644" s="173" t="str">
        <f t="shared" si="72"/>
        <v/>
      </c>
    </row>
    <row r="645" spans="1:9" x14ac:dyDescent="0.25">
      <c r="A645" s="1" t="s">
        <v>873</v>
      </c>
      <c r="B645" s="29" t="s">
        <v>22</v>
      </c>
      <c r="C645" s="8">
        <v>2.0499999999999998</v>
      </c>
      <c r="D645" s="8">
        <v>1.2</v>
      </c>
      <c r="E645" s="1">
        <f t="shared" si="73"/>
        <v>2</v>
      </c>
      <c r="F645" s="1">
        <f t="shared" si="74"/>
        <v>1</v>
      </c>
      <c r="G645" s="29">
        <f t="shared" si="75"/>
        <v>2</v>
      </c>
      <c r="H645" s="176">
        <f t="shared" si="76"/>
        <v>0</v>
      </c>
      <c r="I645" s="173" t="str">
        <f t="shared" si="72"/>
        <v/>
      </c>
    </row>
    <row r="646" spans="1:9" x14ac:dyDescent="0.25">
      <c r="A646" s="1" t="s">
        <v>863</v>
      </c>
      <c r="B646" s="29" t="s">
        <v>45</v>
      </c>
      <c r="C646" s="8">
        <v>10.53</v>
      </c>
      <c r="D646" s="8">
        <v>1.99</v>
      </c>
      <c r="E646" s="1">
        <f t="shared" si="73"/>
        <v>1</v>
      </c>
      <c r="F646" s="1">
        <f t="shared" si="74"/>
        <v>2</v>
      </c>
      <c r="G646" s="29">
        <f t="shared" si="75"/>
        <v>2</v>
      </c>
      <c r="H646" s="176">
        <f t="shared" si="76"/>
        <v>0</v>
      </c>
      <c r="I646" s="173" t="str">
        <f t="shared" si="72"/>
        <v/>
      </c>
    </row>
    <row r="647" spans="1:9" x14ac:dyDescent="0.25">
      <c r="A647" s="1" t="s">
        <v>863</v>
      </c>
      <c r="B647" s="29" t="s">
        <v>96</v>
      </c>
      <c r="C647" s="8">
        <v>5.52</v>
      </c>
      <c r="D647" s="8">
        <v>1.29</v>
      </c>
      <c r="E647" s="1">
        <f t="shared" si="73"/>
        <v>1</v>
      </c>
      <c r="F647" s="1">
        <f t="shared" si="74"/>
        <v>2</v>
      </c>
      <c r="G647" s="29">
        <f t="shared" si="75"/>
        <v>2</v>
      </c>
      <c r="H647" s="176">
        <f t="shared" si="76"/>
        <v>0</v>
      </c>
      <c r="I647" s="173" t="str">
        <f t="shared" si="72"/>
        <v/>
      </c>
    </row>
    <row r="648" spans="1:9" x14ac:dyDescent="0.25">
      <c r="A648" s="1" t="s">
        <v>875</v>
      </c>
      <c r="B648" s="29" t="s">
        <v>116</v>
      </c>
      <c r="C648" s="8">
        <v>5.92</v>
      </c>
      <c r="D648" s="8">
        <v>1.69</v>
      </c>
      <c r="E648" s="1">
        <f t="shared" si="73"/>
        <v>1</v>
      </c>
      <c r="F648" s="1">
        <f t="shared" si="74"/>
        <v>2</v>
      </c>
      <c r="G648" s="29">
        <f t="shared" si="75"/>
        <v>2</v>
      </c>
      <c r="H648" s="176">
        <f t="shared" si="76"/>
        <v>0</v>
      </c>
      <c r="I648" s="173" t="str">
        <f t="shared" si="72"/>
        <v/>
      </c>
    </row>
    <row r="649" spans="1:9" x14ac:dyDescent="0.25">
      <c r="A649" s="1" t="s">
        <v>876</v>
      </c>
      <c r="B649" s="29" t="s">
        <v>228</v>
      </c>
      <c r="C649" s="8">
        <v>3.58</v>
      </c>
      <c r="D649" s="32">
        <v>1.23</v>
      </c>
      <c r="E649" s="1">
        <f t="shared" si="73"/>
        <v>1</v>
      </c>
      <c r="F649" s="1">
        <f t="shared" si="74"/>
        <v>1</v>
      </c>
      <c r="G649" s="29">
        <f t="shared" si="75"/>
        <v>1</v>
      </c>
      <c r="H649" s="176">
        <f t="shared" si="76"/>
        <v>0</v>
      </c>
      <c r="I649" s="173" t="str">
        <f t="shared" si="72"/>
        <v/>
      </c>
    </row>
    <row r="650" spans="1:9" x14ac:dyDescent="0.25">
      <c r="A650" s="1" t="s">
        <v>876</v>
      </c>
      <c r="B650" s="29" t="s">
        <v>205</v>
      </c>
      <c r="C650" s="8">
        <v>3.9422168515873888</v>
      </c>
      <c r="D650" s="33">
        <v>1.23</v>
      </c>
      <c r="E650" s="1">
        <f t="shared" si="73"/>
        <v>1</v>
      </c>
      <c r="F650" s="1">
        <f t="shared" si="74"/>
        <v>1</v>
      </c>
      <c r="G650" s="29">
        <f t="shared" si="75"/>
        <v>1</v>
      </c>
      <c r="H650" s="176">
        <f t="shared" si="76"/>
        <v>0</v>
      </c>
      <c r="I650" s="173" t="str">
        <f t="shared" si="72"/>
        <v/>
      </c>
    </row>
    <row r="651" spans="1:9" x14ac:dyDescent="0.25">
      <c r="A651" s="1" t="s">
        <v>876</v>
      </c>
      <c r="B651" s="29" t="s">
        <v>219</v>
      </c>
      <c r="C651" s="8">
        <v>3.9890091038016378</v>
      </c>
      <c r="D651" s="33">
        <v>1.23</v>
      </c>
      <c r="E651" s="1">
        <f t="shared" si="73"/>
        <v>1</v>
      </c>
      <c r="F651" s="1">
        <f t="shared" si="74"/>
        <v>1</v>
      </c>
      <c r="G651" s="29">
        <f t="shared" si="75"/>
        <v>1</v>
      </c>
      <c r="H651" s="176">
        <f t="shared" si="76"/>
        <v>0</v>
      </c>
      <c r="I651" s="173" t="str">
        <f t="shared" si="72"/>
        <v/>
      </c>
    </row>
    <row r="652" spans="1:9" x14ac:dyDescent="0.25">
      <c r="A652" s="1" t="s">
        <v>876</v>
      </c>
      <c r="B652" s="29" t="s">
        <v>218</v>
      </c>
      <c r="C652" s="8">
        <v>3.9601111610150461</v>
      </c>
      <c r="D652" s="33">
        <v>1.23</v>
      </c>
      <c r="E652" s="1">
        <f t="shared" si="73"/>
        <v>1</v>
      </c>
      <c r="F652" s="1">
        <f t="shared" si="74"/>
        <v>1</v>
      </c>
      <c r="G652" s="29">
        <f t="shared" si="75"/>
        <v>1</v>
      </c>
      <c r="H652" s="176">
        <f t="shared" si="76"/>
        <v>0</v>
      </c>
      <c r="I652" s="173" t="str">
        <f t="shared" si="72"/>
        <v/>
      </c>
    </row>
    <row r="653" spans="1:9" x14ac:dyDescent="0.25">
      <c r="A653" s="1" t="s">
        <v>876</v>
      </c>
      <c r="B653" s="29" t="s">
        <v>235</v>
      </c>
      <c r="C653" s="8">
        <v>3.3642338984409443</v>
      </c>
      <c r="D653" s="33">
        <v>1.23</v>
      </c>
      <c r="E653" s="1">
        <f t="shared" si="73"/>
        <v>1</v>
      </c>
      <c r="F653" s="1">
        <f t="shared" si="74"/>
        <v>1</v>
      </c>
      <c r="G653" s="29">
        <f t="shared" si="75"/>
        <v>1</v>
      </c>
      <c r="H653" s="176">
        <f t="shared" si="76"/>
        <v>0</v>
      </c>
      <c r="I653" s="173" t="str">
        <f t="shared" si="72"/>
        <v/>
      </c>
    </row>
    <row r="654" spans="1:9" x14ac:dyDescent="0.25">
      <c r="A654" s="1" t="s">
        <v>876</v>
      </c>
      <c r="B654" s="29" t="s">
        <v>211</v>
      </c>
      <c r="C654" s="8">
        <v>4.5366257733039737</v>
      </c>
      <c r="D654" s="33">
        <v>1.23</v>
      </c>
      <c r="E654" s="1">
        <f t="shared" si="73"/>
        <v>1</v>
      </c>
      <c r="F654" s="1">
        <f t="shared" si="74"/>
        <v>1</v>
      </c>
      <c r="G654" s="29">
        <f t="shared" si="75"/>
        <v>1</v>
      </c>
      <c r="H654" s="176">
        <f t="shared" si="76"/>
        <v>0</v>
      </c>
      <c r="I654" s="173" t="str">
        <f t="shared" si="72"/>
        <v/>
      </c>
    </row>
    <row r="655" spans="1:9" x14ac:dyDescent="0.25">
      <c r="A655" s="1" t="s">
        <v>876</v>
      </c>
      <c r="B655" s="29" t="s">
        <v>220</v>
      </c>
      <c r="C655" s="8">
        <v>4.6148277782197118</v>
      </c>
      <c r="D655" s="33">
        <v>1.23</v>
      </c>
      <c r="E655" s="1">
        <f t="shared" si="73"/>
        <v>1</v>
      </c>
      <c r="F655" s="1">
        <f t="shared" si="74"/>
        <v>1</v>
      </c>
      <c r="G655" s="29">
        <f t="shared" si="75"/>
        <v>1</v>
      </c>
      <c r="H655" s="176">
        <f t="shared" si="76"/>
        <v>0</v>
      </c>
      <c r="I655" s="173" t="str">
        <f t="shared" si="72"/>
        <v/>
      </c>
    </row>
    <row r="656" spans="1:9" x14ac:dyDescent="0.25">
      <c r="A656" s="1" t="s">
        <v>876</v>
      </c>
      <c r="B656" s="29" t="s">
        <v>234</v>
      </c>
      <c r="C656" s="8">
        <v>4.0737550355704126</v>
      </c>
      <c r="D656" s="33">
        <v>1.23</v>
      </c>
      <c r="E656" s="1">
        <f t="shared" si="73"/>
        <v>1</v>
      </c>
      <c r="F656" s="1">
        <f t="shared" si="74"/>
        <v>1</v>
      </c>
      <c r="G656" s="29">
        <f t="shared" si="75"/>
        <v>1</v>
      </c>
      <c r="H656" s="176">
        <f t="shared" si="76"/>
        <v>0</v>
      </c>
      <c r="I656" s="173" t="str">
        <f t="shared" si="72"/>
        <v/>
      </c>
    </row>
    <row r="657" spans="1:9" x14ac:dyDescent="0.25">
      <c r="A657" s="1" t="s">
        <v>876</v>
      </c>
      <c r="B657" s="29" t="s">
        <v>232</v>
      </c>
      <c r="C657" s="8">
        <v>3.9850525338132003</v>
      </c>
      <c r="D657" s="33">
        <v>1.23</v>
      </c>
      <c r="E657" s="1">
        <f t="shared" si="73"/>
        <v>1</v>
      </c>
      <c r="F657" s="1">
        <f t="shared" si="74"/>
        <v>1</v>
      </c>
      <c r="G657" s="29">
        <f t="shared" si="75"/>
        <v>1</v>
      </c>
      <c r="H657" s="176">
        <f t="shared" si="76"/>
        <v>0</v>
      </c>
      <c r="I657" s="173" t="str">
        <f t="shared" si="72"/>
        <v/>
      </c>
    </row>
    <row r="658" spans="1:9" x14ac:dyDescent="0.25">
      <c r="A658" s="1" t="s">
        <v>875</v>
      </c>
      <c r="B658" s="29" t="s">
        <v>83</v>
      </c>
      <c r="C658" s="8">
        <v>3.62</v>
      </c>
      <c r="D658" s="8">
        <v>1.1599999999999999</v>
      </c>
      <c r="E658" s="1">
        <f t="shared" si="73"/>
        <v>1</v>
      </c>
      <c r="F658" s="1">
        <f t="shared" si="74"/>
        <v>1</v>
      </c>
      <c r="G658" s="29">
        <f t="shared" si="75"/>
        <v>1</v>
      </c>
      <c r="H658" s="176">
        <f t="shared" si="76"/>
        <v>0</v>
      </c>
      <c r="I658" s="173" t="str">
        <f t="shared" si="72"/>
        <v/>
      </c>
    </row>
    <row r="659" spans="1:9" x14ac:dyDescent="0.25">
      <c r="A659" s="1" t="s">
        <v>876</v>
      </c>
      <c r="B659" s="29" t="s">
        <v>229</v>
      </c>
      <c r="C659" s="8">
        <v>3.8599863415189368</v>
      </c>
      <c r="D659" s="33">
        <v>1.23</v>
      </c>
      <c r="E659" s="1">
        <f t="shared" si="73"/>
        <v>1</v>
      </c>
      <c r="F659" s="1">
        <f t="shared" si="74"/>
        <v>1</v>
      </c>
      <c r="G659" s="29">
        <f t="shared" si="75"/>
        <v>1</v>
      </c>
      <c r="H659" s="176">
        <f t="shared" si="76"/>
        <v>0</v>
      </c>
      <c r="I659" s="173" t="str">
        <f t="shared" si="72"/>
        <v/>
      </c>
    </row>
    <row r="660" spans="1:9" x14ac:dyDescent="0.25">
      <c r="A660" s="1" t="s">
        <v>876</v>
      </c>
      <c r="B660" s="29" t="s">
        <v>221</v>
      </c>
      <c r="C660" s="8">
        <v>4.0473479523943396</v>
      </c>
      <c r="D660" s="33">
        <v>1.23</v>
      </c>
      <c r="E660" s="1">
        <f t="shared" si="73"/>
        <v>1</v>
      </c>
      <c r="F660" s="1">
        <f t="shared" si="74"/>
        <v>1</v>
      </c>
      <c r="G660" s="29">
        <f t="shared" si="75"/>
        <v>1</v>
      </c>
      <c r="H660" s="176">
        <f t="shared" si="76"/>
        <v>0</v>
      </c>
      <c r="I660" s="173" t="str">
        <f t="shared" si="72"/>
        <v/>
      </c>
    </row>
    <row r="661" spans="1:9" x14ac:dyDescent="0.25">
      <c r="A661" s="1" t="s">
        <v>876</v>
      </c>
      <c r="B661" s="29" t="s">
        <v>236</v>
      </c>
      <c r="C661" s="8">
        <v>3.7437242412888723</v>
      </c>
      <c r="D661" s="33">
        <v>1.23</v>
      </c>
      <c r="E661" s="1">
        <f t="shared" si="73"/>
        <v>1</v>
      </c>
      <c r="F661" s="1">
        <f t="shared" si="74"/>
        <v>1</v>
      </c>
      <c r="G661" s="29">
        <f t="shared" si="75"/>
        <v>1</v>
      </c>
      <c r="H661" s="176">
        <f t="shared" si="76"/>
        <v>0</v>
      </c>
      <c r="I661" s="173" t="str">
        <f t="shared" si="72"/>
        <v/>
      </c>
    </row>
    <row r="662" spans="1:9" x14ac:dyDescent="0.25">
      <c r="A662" s="1" t="s">
        <v>876</v>
      </c>
      <c r="B662" s="29" t="s">
        <v>222</v>
      </c>
      <c r="C662" s="8">
        <v>5.1352267541667569</v>
      </c>
      <c r="D662" s="33">
        <v>1.23</v>
      </c>
      <c r="E662" s="1">
        <f t="shared" si="73"/>
        <v>1</v>
      </c>
      <c r="F662" s="1">
        <f t="shared" si="74"/>
        <v>1</v>
      </c>
      <c r="G662" s="29">
        <f t="shared" si="75"/>
        <v>1</v>
      </c>
      <c r="H662" s="176">
        <f t="shared" si="76"/>
        <v>0</v>
      </c>
      <c r="I662" s="173" t="str">
        <f t="shared" si="72"/>
        <v/>
      </c>
    </row>
    <row r="663" spans="1:9" x14ac:dyDescent="0.25">
      <c r="A663" s="1" t="s">
        <v>876</v>
      </c>
      <c r="B663" s="29" t="s">
        <v>223</v>
      </c>
      <c r="C663" s="8">
        <v>3.9205548159385741</v>
      </c>
      <c r="D663" s="33">
        <v>1.23</v>
      </c>
      <c r="E663" s="1">
        <f t="shared" si="73"/>
        <v>1</v>
      </c>
      <c r="F663" s="1">
        <f t="shared" si="74"/>
        <v>1</v>
      </c>
      <c r="G663" s="29">
        <f t="shared" si="75"/>
        <v>1</v>
      </c>
      <c r="H663" s="176">
        <f t="shared" si="76"/>
        <v>0</v>
      </c>
      <c r="I663" s="173" t="str">
        <f t="shared" si="72"/>
        <v/>
      </c>
    </row>
    <row r="664" spans="1:9" x14ac:dyDescent="0.25">
      <c r="A664" s="1" t="s">
        <v>875</v>
      </c>
      <c r="B664" s="29" t="s">
        <v>197</v>
      </c>
      <c r="C664" s="8">
        <v>3.37</v>
      </c>
      <c r="D664" s="8">
        <v>1.05</v>
      </c>
      <c r="E664" s="1">
        <f t="shared" si="73"/>
        <v>1</v>
      </c>
      <c r="F664" s="1">
        <f t="shared" si="74"/>
        <v>1</v>
      </c>
      <c r="G664" s="29">
        <f t="shared" si="75"/>
        <v>1</v>
      </c>
      <c r="H664" s="176">
        <f t="shared" si="76"/>
        <v>0</v>
      </c>
      <c r="I664" s="173" t="str">
        <f t="shared" si="72"/>
        <v/>
      </c>
    </row>
    <row r="665" spans="1:9" x14ac:dyDescent="0.25">
      <c r="A665" s="1" t="s">
        <v>876</v>
      </c>
      <c r="B665" s="29" t="s">
        <v>230</v>
      </c>
      <c r="C665" s="8">
        <v>3.5332866575729409</v>
      </c>
      <c r="D665" s="33">
        <v>1.23</v>
      </c>
      <c r="E665" s="1">
        <f t="shared" si="73"/>
        <v>1</v>
      </c>
      <c r="F665" s="1">
        <f t="shared" si="74"/>
        <v>1</v>
      </c>
      <c r="G665" s="29">
        <f t="shared" si="75"/>
        <v>1</v>
      </c>
      <c r="H665" s="176">
        <f t="shared" si="76"/>
        <v>0</v>
      </c>
      <c r="I665" s="173" t="str">
        <f t="shared" si="72"/>
        <v/>
      </c>
    </row>
    <row r="666" spans="1:9" x14ac:dyDescent="0.25">
      <c r="A666" s="1" t="s">
        <v>876</v>
      </c>
      <c r="B666" s="29" t="s">
        <v>233</v>
      </c>
      <c r="C666" s="8">
        <v>3.3650406031358413</v>
      </c>
      <c r="D666" s="33">
        <v>1.23</v>
      </c>
      <c r="E666" s="1">
        <f t="shared" si="73"/>
        <v>1</v>
      </c>
      <c r="F666" s="1">
        <f t="shared" si="74"/>
        <v>1</v>
      </c>
      <c r="G666" s="29">
        <f t="shared" si="75"/>
        <v>1</v>
      </c>
      <c r="H666" s="176">
        <f t="shared" si="76"/>
        <v>0</v>
      </c>
      <c r="I666" s="173" t="str">
        <f t="shared" si="72"/>
        <v/>
      </c>
    </row>
    <row r="667" spans="1:9" x14ac:dyDescent="0.25">
      <c r="A667" s="1" t="s">
        <v>865</v>
      </c>
      <c r="B667" s="29" t="s">
        <v>199</v>
      </c>
      <c r="C667" s="8">
        <v>4.29</v>
      </c>
      <c r="D667" s="8">
        <v>1.1100000000000001</v>
      </c>
      <c r="E667" s="1">
        <f t="shared" si="73"/>
        <v>1</v>
      </c>
      <c r="F667" s="1">
        <f t="shared" si="74"/>
        <v>1</v>
      </c>
      <c r="G667" s="29">
        <f t="shared" si="75"/>
        <v>1</v>
      </c>
      <c r="H667" s="176">
        <f t="shared" si="76"/>
        <v>0</v>
      </c>
      <c r="I667" s="173" t="str">
        <f t="shared" si="72"/>
        <v/>
      </c>
    </row>
    <row r="668" spans="1:9" x14ac:dyDescent="0.25">
      <c r="A668" s="1" t="s">
        <v>875</v>
      </c>
      <c r="B668" s="29" t="s">
        <v>53</v>
      </c>
      <c r="C668" s="8">
        <v>4.96</v>
      </c>
      <c r="D668" s="1">
        <v>1.0900000000000001</v>
      </c>
      <c r="E668" s="1">
        <f t="shared" si="73"/>
        <v>1</v>
      </c>
      <c r="F668" s="1">
        <f t="shared" si="74"/>
        <v>1</v>
      </c>
      <c r="G668" s="29">
        <f t="shared" si="75"/>
        <v>1</v>
      </c>
      <c r="H668" s="176">
        <f t="shared" si="76"/>
        <v>0</v>
      </c>
      <c r="I668" s="173" t="str">
        <f t="shared" si="72"/>
        <v/>
      </c>
    </row>
  </sheetData>
  <autoFilter ref="A1:L668" xr:uid="{06EA0096-5E63-4ECC-8706-ED53AF0F4BCB}">
    <sortState xmlns:xlrd2="http://schemas.microsoft.com/office/spreadsheetml/2017/richdata2" ref="A2:L668">
      <sortCondition descending="1" ref="G1:G66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C587-8C53-4227-B420-8D536416473E}">
  <dimension ref="A1:I669"/>
  <sheetViews>
    <sheetView topLeftCell="A641" workbookViewId="0">
      <selection activeCell="E2" sqref="E2:E668"/>
    </sheetView>
  </sheetViews>
  <sheetFormatPr defaultRowHeight="15" x14ac:dyDescent="0.25"/>
  <cols>
    <col min="1" max="1" width="26" bestFit="1" customWidth="1"/>
    <col min="2" max="2" width="12" bestFit="1" customWidth="1"/>
    <col min="3" max="3" width="28.140625" style="1" customWidth="1"/>
    <col min="4" max="4" width="21.140625" bestFit="1" customWidth="1"/>
    <col min="5" max="5" width="23.85546875" bestFit="1" customWidth="1"/>
    <col min="6" max="6" width="21.140625" customWidth="1"/>
  </cols>
  <sheetData>
    <row r="1" spans="1:9" x14ac:dyDescent="0.25">
      <c r="A1" s="34" t="s">
        <v>878</v>
      </c>
      <c r="B1" s="34" t="s">
        <v>879</v>
      </c>
      <c r="C1" s="34" t="s">
        <v>880</v>
      </c>
      <c r="D1" s="34" t="s">
        <v>881</v>
      </c>
      <c r="E1" s="34" t="s">
        <v>882</v>
      </c>
      <c r="F1" s="34" t="s">
        <v>883</v>
      </c>
    </row>
    <row r="2" spans="1:9" x14ac:dyDescent="0.25">
      <c r="A2" s="1" t="s">
        <v>339</v>
      </c>
      <c r="B2" s="1">
        <v>2082.3102616087699</v>
      </c>
      <c r="C2" s="1">
        <v>206205.65199999945</v>
      </c>
      <c r="D2" s="1">
        <f t="shared" ref="D2:D65" si="0">C2/100</f>
        <v>2062.0565199999946</v>
      </c>
      <c r="E2" s="1">
        <f t="shared" ref="E2:E65" si="1">D2/B2*100</f>
        <v>99.027342755679086</v>
      </c>
      <c r="F2" s="1">
        <v>4060</v>
      </c>
    </row>
    <row r="3" spans="1:9" x14ac:dyDescent="0.25">
      <c r="A3" s="1" t="s">
        <v>284</v>
      </c>
      <c r="B3" s="1">
        <v>3243.5567276966099</v>
      </c>
      <c r="C3" s="1">
        <v>293070.35499998333</v>
      </c>
      <c r="D3" s="1">
        <f t="shared" si="0"/>
        <v>2930.7035499998333</v>
      </c>
      <c r="E3" s="1">
        <f t="shared" si="1"/>
        <v>90.354625987412675</v>
      </c>
      <c r="F3" s="1">
        <v>1501</v>
      </c>
    </row>
    <row r="4" spans="1:9" x14ac:dyDescent="0.25">
      <c r="A4" s="1" t="s">
        <v>466</v>
      </c>
      <c r="B4" s="1">
        <v>6950.3860694253999</v>
      </c>
      <c r="C4" s="1">
        <v>605174.00300000026</v>
      </c>
      <c r="D4" s="1">
        <f t="shared" si="0"/>
        <v>6051.7400300000027</v>
      </c>
      <c r="E4" s="1">
        <f t="shared" si="1"/>
        <v>87.070559384053183</v>
      </c>
      <c r="F4" s="1">
        <v>2979</v>
      </c>
    </row>
    <row r="5" spans="1:9" x14ac:dyDescent="0.25">
      <c r="A5" s="1" t="s">
        <v>249</v>
      </c>
      <c r="B5" s="1">
        <v>3089.0009099367398</v>
      </c>
      <c r="C5" s="1">
        <v>267035.10000000097</v>
      </c>
      <c r="D5" s="1">
        <f t="shared" si="0"/>
        <v>2670.3510000000097</v>
      </c>
      <c r="E5" s="1">
        <f t="shared" si="1"/>
        <v>86.447077157212505</v>
      </c>
      <c r="F5" s="1">
        <v>3344</v>
      </c>
      <c r="I5">
        <f>QUARTILE(E:E,4)</f>
        <v>1367.4279561145247</v>
      </c>
    </row>
    <row r="6" spans="1:9" x14ac:dyDescent="0.25">
      <c r="A6" s="1" t="s">
        <v>287</v>
      </c>
      <c r="B6" s="1">
        <v>603.79402215540506</v>
      </c>
      <c r="C6" s="1">
        <v>46110.122000000054</v>
      </c>
      <c r="D6" s="1">
        <f t="shared" si="0"/>
        <v>461.10122000000052</v>
      </c>
      <c r="E6" s="1">
        <f t="shared" si="1"/>
        <v>76.367304590723791</v>
      </c>
      <c r="F6" s="1">
        <v>939</v>
      </c>
    </row>
    <row r="7" spans="1:9" x14ac:dyDescent="0.25">
      <c r="A7" s="1" t="s">
        <v>537</v>
      </c>
      <c r="B7" s="1">
        <v>10842.0605275125</v>
      </c>
      <c r="C7" s="1">
        <v>698290.6090000018</v>
      </c>
      <c r="D7" s="1">
        <f t="shared" si="0"/>
        <v>6982.9060900000177</v>
      </c>
      <c r="E7" s="1">
        <f t="shared" si="1"/>
        <v>64.405710264025899</v>
      </c>
      <c r="F7" s="1">
        <v>1877</v>
      </c>
    </row>
    <row r="8" spans="1:9" x14ac:dyDescent="0.25">
      <c r="A8" s="1" t="s">
        <v>570</v>
      </c>
      <c r="B8" s="1">
        <v>4720.4730613021202</v>
      </c>
      <c r="C8" s="1">
        <v>268657.01900000032</v>
      </c>
      <c r="D8" s="1">
        <f t="shared" si="0"/>
        <v>2686.5701900000031</v>
      </c>
      <c r="E8" s="1">
        <f t="shared" si="1"/>
        <v>56.913155844997561</v>
      </c>
      <c r="F8" s="1">
        <v>6705</v>
      </c>
    </row>
    <row r="9" spans="1:9" x14ac:dyDescent="0.25">
      <c r="A9" s="1" t="s">
        <v>245</v>
      </c>
      <c r="B9" s="1">
        <v>3439.2643646193901</v>
      </c>
      <c r="C9" s="1">
        <v>181619.88099999537</v>
      </c>
      <c r="D9" s="1">
        <f t="shared" si="0"/>
        <v>1816.1988099999537</v>
      </c>
      <c r="E9" s="1">
        <f t="shared" si="1"/>
        <v>52.807769844146456</v>
      </c>
      <c r="F9" s="1">
        <v>4893</v>
      </c>
    </row>
    <row r="10" spans="1:9" x14ac:dyDescent="0.25">
      <c r="A10" s="1" t="s">
        <v>595</v>
      </c>
      <c r="B10" s="1">
        <v>6291.2989473317402</v>
      </c>
      <c r="C10" s="1">
        <v>331821.86000000016</v>
      </c>
      <c r="D10" s="1">
        <f t="shared" si="0"/>
        <v>3318.2186000000015</v>
      </c>
      <c r="E10" s="1">
        <f t="shared" si="1"/>
        <v>52.742980865776865</v>
      </c>
      <c r="F10" s="1">
        <v>5021</v>
      </c>
    </row>
    <row r="11" spans="1:9" x14ac:dyDescent="0.25">
      <c r="A11" s="1" t="s">
        <v>246</v>
      </c>
      <c r="B11" s="1">
        <v>3758.5161014259202</v>
      </c>
      <c r="C11" s="1">
        <v>171409.73099999994</v>
      </c>
      <c r="D11" s="1">
        <f t="shared" si="0"/>
        <v>1714.0973099999994</v>
      </c>
      <c r="E11" s="1">
        <f t="shared" si="1"/>
        <v>45.605692878359591</v>
      </c>
      <c r="F11" s="1">
        <v>4033</v>
      </c>
    </row>
    <row r="12" spans="1:9" x14ac:dyDescent="0.25">
      <c r="A12" s="1" t="s">
        <v>583</v>
      </c>
      <c r="B12" s="1">
        <v>4779.5486445029801</v>
      </c>
      <c r="C12" s="1">
        <v>198702.61099999494</v>
      </c>
      <c r="D12" s="1">
        <f t="shared" si="0"/>
        <v>1987.0261099999493</v>
      </c>
      <c r="E12" s="1">
        <f t="shared" si="1"/>
        <v>41.573509504610925</v>
      </c>
      <c r="F12" s="1">
        <v>7575</v>
      </c>
    </row>
    <row r="13" spans="1:9" x14ac:dyDescent="0.25">
      <c r="A13" s="1" t="s">
        <v>532</v>
      </c>
      <c r="B13" s="1">
        <v>3449.9903976875603</v>
      </c>
      <c r="C13" s="1">
        <v>133493.55299999984</v>
      </c>
      <c r="D13" s="1">
        <f t="shared" si="0"/>
        <v>1334.9355299999984</v>
      </c>
      <c r="E13" s="1">
        <f t="shared" si="1"/>
        <v>38.693891174154324</v>
      </c>
      <c r="F13" s="1">
        <v>4564</v>
      </c>
    </row>
    <row r="14" spans="1:9" x14ac:dyDescent="0.25">
      <c r="A14" s="1" t="s">
        <v>248</v>
      </c>
      <c r="B14" s="1">
        <v>666.53256849899901</v>
      </c>
      <c r="C14" s="1">
        <v>21476.917999999994</v>
      </c>
      <c r="D14" s="1">
        <f t="shared" si="0"/>
        <v>214.76917999999995</v>
      </c>
      <c r="E14" s="1">
        <f t="shared" si="1"/>
        <v>32.221858338242996</v>
      </c>
      <c r="F14" s="1">
        <v>546</v>
      </c>
    </row>
    <row r="15" spans="1:9" x14ac:dyDescent="0.25">
      <c r="A15" s="1" t="s">
        <v>241</v>
      </c>
      <c r="B15" s="1">
        <v>1343.0968605832902</v>
      </c>
      <c r="C15" s="1">
        <v>42657.325000000543</v>
      </c>
      <c r="D15" s="1">
        <f t="shared" si="0"/>
        <v>426.57325000000543</v>
      </c>
      <c r="E15" s="1">
        <f t="shared" si="1"/>
        <v>31.760423430276653</v>
      </c>
      <c r="F15" s="1">
        <v>4850</v>
      </c>
    </row>
    <row r="16" spans="1:9" x14ac:dyDescent="0.25">
      <c r="A16" s="1" t="s">
        <v>247</v>
      </c>
      <c r="B16" s="1">
        <v>4816.3993884708007</v>
      </c>
      <c r="C16" s="1">
        <v>145779.65799999921</v>
      </c>
      <c r="D16" s="1">
        <f t="shared" si="0"/>
        <v>1457.796579999992</v>
      </c>
      <c r="E16" s="1">
        <f t="shared" si="1"/>
        <v>30.267352485127695</v>
      </c>
      <c r="F16" s="1">
        <v>4725</v>
      </c>
    </row>
    <row r="17" spans="1:6" x14ac:dyDescent="0.25">
      <c r="A17" s="1" t="s">
        <v>295</v>
      </c>
      <c r="B17" s="1">
        <v>4251.8294388292798</v>
      </c>
      <c r="C17" s="1">
        <v>120597.17900000012</v>
      </c>
      <c r="D17" s="1">
        <f t="shared" si="0"/>
        <v>1205.9717900000012</v>
      </c>
      <c r="E17" s="1">
        <f t="shared" si="1"/>
        <v>28.363597537253504</v>
      </c>
      <c r="F17" s="1">
        <v>1683</v>
      </c>
    </row>
    <row r="18" spans="1:6" x14ac:dyDescent="0.25">
      <c r="A18" s="1" t="s">
        <v>302</v>
      </c>
      <c r="B18" s="1">
        <v>8967.49766394586</v>
      </c>
      <c r="C18" s="1">
        <v>249761.62699999753</v>
      </c>
      <c r="D18" s="1">
        <f t="shared" si="0"/>
        <v>2497.6162699999754</v>
      </c>
      <c r="E18" s="1">
        <f t="shared" si="1"/>
        <v>27.851875334651378</v>
      </c>
      <c r="F18" s="1">
        <v>3519</v>
      </c>
    </row>
    <row r="19" spans="1:6" x14ac:dyDescent="0.25">
      <c r="A19" s="1" t="s">
        <v>319</v>
      </c>
      <c r="B19" s="1">
        <v>2053.9994247690001</v>
      </c>
      <c r="C19" s="1">
        <v>57012.972999999853</v>
      </c>
      <c r="D19" s="1">
        <f t="shared" si="0"/>
        <v>570.12972999999852</v>
      </c>
      <c r="E19" s="1">
        <f t="shared" si="1"/>
        <v>27.757054024692206</v>
      </c>
      <c r="F19" s="1">
        <v>2184</v>
      </c>
    </row>
    <row r="20" spans="1:6" x14ac:dyDescent="0.25">
      <c r="A20" s="1" t="s">
        <v>257</v>
      </c>
      <c r="B20" s="1">
        <v>1321.9318202017901</v>
      </c>
      <c r="C20" s="1">
        <v>35062.161999999989</v>
      </c>
      <c r="D20" s="1">
        <f t="shared" si="0"/>
        <v>350.62161999999989</v>
      </c>
      <c r="E20" s="1">
        <f t="shared" si="1"/>
        <v>26.523426900071005</v>
      </c>
      <c r="F20" s="1">
        <v>1889</v>
      </c>
    </row>
    <row r="21" spans="1:6" x14ac:dyDescent="0.25">
      <c r="A21" s="1" t="s">
        <v>350</v>
      </c>
      <c r="B21" s="1">
        <v>2336.6669044297</v>
      </c>
      <c r="C21" s="1">
        <v>56082.641999999854</v>
      </c>
      <c r="D21" s="1">
        <f t="shared" si="0"/>
        <v>560.82641999999851</v>
      </c>
      <c r="E21" s="1">
        <f t="shared" si="1"/>
        <v>24.001128228281939</v>
      </c>
      <c r="F21" s="1">
        <v>2298</v>
      </c>
    </row>
    <row r="22" spans="1:6" x14ac:dyDescent="0.25">
      <c r="A22" s="1" t="s">
        <v>640</v>
      </c>
      <c r="B22" s="1">
        <v>3877.09801119846</v>
      </c>
      <c r="C22" s="1">
        <v>91343.927000000782</v>
      </c>
      <c r="D22" s="1">
        <f t="shared" si="0"/>
        <v>913.43927000000781</v>
      </c>
      <c r="E22" s="1">
        <f t="shared" si="1"/>
        <v>23.559870484616717</v>
      </c>
      <c r="F22" s="1">
        <v>3810</v>
      </c>
    </row>
    <row r="23" spans="1:6" x14ac:dyDescent="0.25">
      <c r="A23" s="1" t="s">
        <v>243</v>
      </c>
      <c r="B23" s="1">
        <v>2240.2403434828202</v>
      </c>
      <c r="C23" s="1">
        <v>50501.606999999647</v>
      </c>
      <c r="D23" s="1">
        <f t="shared" si="0"/>
        <v>505.01606999999649</v>
      </c>
      <c r="E23" s="1">
        <f t="shared" si="1"/>
        <v>22.54294149594978</v>
      </c>
      <c r="F23" s="1">
        <v>3902</v>
      </c>
    </row>
    <row r="24" spans="1:6" x14ac:dyDescent="0.25">
      <c r="A24" s="1" t="s">
        <v>239</v>
      </c>
      <c r="B24" s="1">
        <v>3284.9697528125303</v>
      </c>
      <c r="C24" s="1">
        <v>56403.227999999581</v>
      </c>
      <c r="D24" s="1">
        <f t="shared" si="0"/>
        <v>564.03227999999581</v>
      </c>
      <c r="E24" s="1">
        <f t="shared" si="1"/>
        <v>17.17009051657422</v>
      </c>
      <c r="F24" s="1">
        <v>1652</v>
      </c>
    </row>
    <row r="25" spans="1:6" x14ac:dyDescent="0.25">
      <c r="A25" s="1" t="s">
        <v>15</v>
      </c>
      <c r="B25" s="1">
        <v>486.09762928198398</v>
      </c>
      <c r="C25" s="1">
        <v>7759.0110000000086</v>
      </c>
      <c r="D25" s="1">
        <f t="shared" si="0"/>
        <v>77.590110000000081</v>
      </c>
      <c r="E25" s="1">
        <f t="shared" si="1"/>
        <v>15.961836743497109</v>
      </c>
      <c r="F25" s="1">
        <v>322</v>
      </c>
    </row>
    <row r="26" spans="1:6" x14ac:dyDescent="0.25">
      <c r="A26" s="1" t="s">
        <v>40</v>
      </c>
      <c r="B26" s="1">
        <v>11805.9112574268</v>
      </c>
      <c r="C26" s="1">
        <v>181979</v>
      </c>
      <c r="D26" s="1">
        <f t="shared" si="0"/>
        <v>1819.79</v>
      </c>
      <c r="E26" s="1">
        <f t="shared" si="1"/>
        <v>15.414227333406528</v>
      </c>
      <c r="F26" s="1">
        <v>4235</v>
      </c>
    </row>
    <row r="27" spans="1:6" x14ac:dyDescent="0.25">
      <c r="A27" s="1" t="s">
        <v>591</v>
      </c>
      <c r="B27" s="1">
        <v>7933.6470650519504</v>
      </c>
      <c r="C27" s="1">
        <v>110832.15</v>
      </c>
      <c r="D27" s="1">
        <f t="shared" si="0"/>
        <v>1108.3215</v>
      </c>
      <c r="E27" s="1">
        <f t="shared" si="1"/>
        <v>13.969886622285014</v>
      </c>
      <c r="F27" s="93">
        <v>53</v>
      </c>
    </row>
    <row r="28" spans="1:6" x14ac:dyDescent="0.25">
      <c r="A28" s="1" t="s">
        <v>8</v>
      </c>
      <c r="B28" s="1">
        <v>2868.3834966911099</v>
      </c>
      <c r="C28" s="1">
        <v>39285.646999999823</v>
      </c>
      <c r="D28" s="1">
        <f t="shared" si="0"/>
        <v>392.85646999999824</v>
      </c>
      <c r="E28" s="1">
        <f t="shared" si="1"/>
        <v>13.696092954557399</v>
      </c>
      <c r="F28" s="93">
        <v>3700</v>
      </c>
    </row>
    <row r="29" spans="1:6" x14ac:dyDescent="0.25">
      <c r="A29" s="1" t="s">
        <v>254</v>
      </c>
      <c r="B29" s="1">
        <v>4967.0457079062207</v>
      </c>
      <c r="C29" s="1">
        <v>66955.644000000073</v>
      </c>
      <c r="D29" s="1">
        <f t="shared" si="0"/>
        <v>669.55644000000075</v>
      </c>
      <c r="E29" s="1">
        <f t="shared" si="1"/>
        <v>13.479973396142586</v>
      </c>
      <c r="F29" s="93">
        <v>1265</v>
      </c>
    </row>
    <row r="30" spans="1:6" x14ac:dyDescent="0.25">
      <c r="A30" s="1" t="s">
        <v>483</v>
      </c>
      <c r="B30" s="1">
        <v>91.586076499771991</v>
      </c>
      <c r="C30" s="1">
        <v>1175.0699999999742</v>
      </c>
      <c r="D30" s="1">
        <f t="shared" si="0"/>
        <v>11.750699999999743</v>
      </c>
      <c r="E30" s="1">
        <f t="shared" si="1"/>
        <v>12.830225345474863</v>
      </c>
      <c r="F30" s="93">
        <v>3051</v>
      </c>
    </row>
    <row r="31" spans="1:6" x14ac:dyDescent="0.25">
      <c r="A31" s="1" t="s">
        <v>580</v>
      </c>
      <c r="B31" s="1">
        <v>8075.0202965197604</v>
      </c>
      <c r="C31" s="1">
        <v>103367.58299999996</v>
      </c>
      <c r="D31" s="1">
        <f t="shared" si="0"/>
        <v>1033.6758299999995</v>
      </c>
      <c r="E31" s="1">
        <f t="shared" si="1"/>
        <v>12.800906896116432</v>
      </c>
      <c r="F31" s="93">
        <v>1333</v>
      </c>
    </row>
    <row r="32" spans="1:6" x14ac:dyDescent="0.25">
      <c r="A32" s="1" t="s">
        <v>265</v>
      </c>
      <c r="B32" s="1">
        <v>8386.3794139685197</v>
      </c>
      <c r="C32" s="1">
        <v>105776.446</v>
      </c>
      <c r="D32" s="1">
        <f t="shared" si="0"/>
        <v>1057.7644599999999</v>
      </c>
      <c r="E32" s="1">
        <f t="shared" si="1"/>
        <v>12.612885821003598</v>
      </c>
      <c r="F32" s="93">
        <v>2307</v>
      </c>
    </row>
    <row r="33" spans="1:6" x14ac:dyDescent="0.25">
      <c r="A33" s="1" t="s">
        <v>272</v>
      </c>
      <c r="B33" s="1">
        <v>5742.4161988878895</v>
      </c>
      <c r="C33" s="1">
        <v>69565.327999999106</v>
      </c>
      <c r="D33" s="1">
        <f t="shared" si="0"/>
        <v>695.65327999999101</v>
      </c>
      <c r="E33" s="1">
        <f t="shared" si="1"/>
        <v>12.114295723370162</v>
      </c>
      <c r="F33" s="93">
        <v>10752</v>
      </c>
    </row>
    <row r="34" spans="1:6" x14ac:dyDescent="0.25">
      <c r="A34" s="1" t="s">
        <v>465</v>
      </c>
      <c r="B34" s="1">
        <v>4596.9586429626906</v>
      </c>
      <c r="C34" s="1">
        <v>52246.475999999915</v>
      </c>
      <c r="D34" s="1">
        <f t="shared" si="0"/>
        <v>522.46475999999916</v>
      </c>
      <c r="E34" s="1">
        <f t="shared" si="1"/>
        <v>11.365443994146448</v>
      </c>
      <c r="F34" s="93">
        <v>2875</v>
      </c>
    </row>
    <row r="35" spans="1:6" x14ac:dyDescent="0.25">
      <c r="A35" s="1" t="s">
        <v>601</v>
      </c>
      <c r="B35" s="1">
        <v>4393.7036130486094</v>
      </c>
      <c r="C35" s="1">
        <v>48937.184000000132</v>
      </c>
      <c r="D35" s="1">
        <f t="shared" si="0"/>
        <v>489.37184000000133</v>
      </c>
      <c r="E35" s="1">
        <f t="shared" si="1"/>
        <v>11.138025754551213</v>
      </c>
      <c r="F35" s="93">
        <v>3707</v>
      </c>
    </row>
    <row r="36" spans="1:6" x14ac:dyDescent="0.25">
      <c r="A36" s="1" t="s">
        <v>25</v>
      </c>
      <c r="B36" s="1">
        <v>1500.7667833869</v>
      </c>
      <c r="C36" s="1">
        <v>16560.953000000049</v>
      </c>
      <c r="D36" s="1">
        <f t="shared" si="0"/>
        <v>165.60953000000049</v>
      </c>
      <c r="E36" s="1">
        <f t="shared" si="1"/>
        <v>11.034994366430222</v>
      </c>
      <c r="F36" s="93">
        <v>2701</v>
      </c>
    </row>
    <row r="37" spans="1:6" x14ac:dyDescent="0.25">
      <c r="A37" s="1" t="s">
        <v>289</v>
      </c>
      <c r="B37" s="1">
        <v>5525.64340968955</v>
      </c>
      <c r="C37" s="1">
        <v>58903.409999925818</v>
      </c>
      <c r="D37" s="1">
        <f t="shared" si="0"/>
        <v>589.03409999925816</v>
      </c>
      <c r="E37" s="1">
        <f t="shared" si="1"/>
        <v>10.6600092754149</v>
      </c>
      <c r="F37" s="93">
        <v>355780</v>
      </c>
    </row>
    <row r="38" spans="1:6" x14ac:dyDescent="0.25">
      <c r="A38" s="1" t="s">
        <v>468</v>
      </c>
      <c r="B38" s="1">
        <v>7819.7317479538096</v>
      </c>
      <c r="C38" s="1">
        <v>80748.811999995873</v>
      </c>
      <c r="D38" s="1">
        <f t="shared" si="0"/>
        <v>807.48811999995871</v>
      </c>
      <c r="E38" s="1">
        <f t="shared" si="1"/>
        <v>10.326289264478341</v>
      </c>
      <c r="F38" s="93">
        <v>29600</v>
      </c>
    </row>
    <row r="39" spans="1:6" x14ac:dyDescent="0.25">
      <c r="A39" s="1" t="s">
        <v>24</v>
      </c>
      <c r="B39" s="1">
        <v>2772.22763130373</v>
      </c>
      <c r="C39" s="1">
        <v>28275.21200000008</v>
      </c>
      <c r="D39" s="1">
        <f t="shared" si="0"/>
        <v>282.75212000000079</v>
      </c>
      <c r="E39" s="1">
        <f t="shared" si="1"/>
        <v>10.199455369652579</v>
      </c>
      <c r="F39" s="93">
        <v>1941</v>
      </c>
    </row>
    <row r="40" spans="1:6" x14ac:dyDescent="0.25">
      <c r="A40" s="1" t="s">
        <v>27</v>
      </c>
      <c r="B40" s="1">
        <v>6752.1358114668501</v>
      </c>
      <c r="C40" s="1">
        <v>66247.632999999973</v>
      </c>
      <c r="D40" s="1">
        <f t="shared" si="0"/>
        <v>662.47632999999973</v>
      </c>
      <c r="E40" s="1">
        <f t="shared" si="1"/>
        <v>9.8113596719270042</v>
      </c>
      <c r="F40" s="93">
        <v>1893</v>
      </c>
    </row>
    <row r="41" spans="1:6" x14ac:dyDescent="0.25">
      <c r="A41" s="1" t="s">
        <v>502</v>
      </c>
      <c r="B41" s="1">
        <v>7466.9687078323095</v>
      </c>
      <c r="C41" s="1">
        <v>67453.666000001424</v>
      </c>
      <c r="D41" s="1">
        <f t="shared" si="0"/>
        <v>674.53666000001419</v>
      </c>
      <c r="E41" s="1">
        <f t="shared" si="1"/>
        <v>9.033607698027101</v>
      </c>
      <c r="F41" s="93">
        <v>1934</v>
      </c>
    </row>
    <row r="42" spans="1:6" x14ac:dyDescent="0.25">
      <c r="A42" s="1" t="s">
        <v>279</v>
      </c>
      <c r="B42" s="1">
        <v>3081.00718881592</v>
      </c>
      <c r="C42" s="1">
        <v>26065.478000000086</v>
      </c>
      <c r="D42" s="1">
        <f t="shared" si="0"/>
        <v>260.65478000000087</v>
      </c>
      <c r="E42" s="1">
        <f t="shared" si="1"/>
        <v>8.4600510166344218</v>
      </c>
      <c r="F42" s="93">
        <v>1046</v>
      </c>
    </row>
    <row r="43" spans="1:6" x14ac:dyDescent="0.25">
      <c r="A43" s="1" t="s">
        <v>281</v>
      </c>
      <c r="B43" s="1">
        <v>8703.49621568775</v>
      </c>
      <c r="C43" s="1">
        <v>73630.620999995706</v>
      </c>
      <c r="D43" s="1">
        <f t="shared" si="0"/>
        <v>736.3062099999571</v>
      </c>
      <c r="E43" s="1">
        <f t="shared" si="1"/>
        <v>8.4598900459425792</v>
      </c>
      <c r="F43" s="93">
        <v>23928</v>
      </c>
    </row>
    <row r="44" spans="1:6" x14ac:dyDescent="0.25">
      <c r="A44" s="1" t="s">
        <v>436</v>
      </c>
      <c r="B44" s="1">
        <v>2889.67059415719</v>
      </c>
      <c r="C44" s="1">
        <v>24389.207999999948</v>
      </c>
      <c r="D44" s="1">
        <f t="shared" si="0"/>
        <v>243.89207999999948</v>
      </c>
      <c r="E44" s="1">
        <f t="shared" si="1"/>
        <v>8.4401343354893292</v>
      </c>
      <c r="F44" s="93">
        <v>1616</v>
      </c>
    </row>
    <row r="45" spans="1:6" x14ac:dyDescent="0.25">
      <c r="A45" s="1" t="s">
        <v>399</v>
      </c>
      <c r="B45" s="1">
        <v>2207.3827799840997</v>
      </c>
      <c r="C45" s="1">
        <v>18362.819999999952</v>
      </c>
      <c r="D45" s="1">
        <f t="shared" si="0"/>
        <v>183.62819999999954</v>
      </c>
      <c r="E45" s="1">
        <f t="shared" si="1"/>
        <v>8.3188199919418704</v>
      </c>
      <c r="F45" s="93">
        <v>2568</v>
      </c>
    </row>
    <row r="46" spans="1:6" x14ac:dyDescent="0.25">
      <c r="A46" s="1" t="s">
        <v>273</v>
      </c>
      <c r="B46" s="1">
        <v>2817.1775527101204</v>
      </c>
      <c r="C46" s="1">
        <v>23063.019000000004</v>
      </c>
      <c r="D46" s="1">
        <f t="shared" si="0"/>
        <v>230.63019000000003</v>
      </c>
      <c r="E46" s="1">
        <f t="shared" si="1"/>
        <v>8.1865692056978858</v>
      </c>
      <c r="F46" s="93">
        <v>1981</v>
      </c>
    </row>
    <row r="47" spans="1:6" x14ac:dyDescent="0.25">
      <c r="A47" s="1" t="s">
        <v>124</v>
      </c>
      <c r="B47" s="1">
        <v>5664.7855492665794</v>
      </c>
      <c r="C47" s="1">
        <v>45929.632000000005</v>
      </c>
      <c r="D47" s="1">
        <f t="shared" si="0"/>
        <v>459.29632000000004</v>
      </c>
      <c r="E47" s="1">
        <f t="shared" si="1"/>
        <v>8.1079206971827062</v>
      </c>
      <c r="F47" s="93">
        <v>217</v>
      </c>
    </row>
    <row r="48" spans="1:6" x14ac:dyDescent="0.25">
      <c r="A48" s="1" t="s">
        <v>343</v>
      </c>
      <c r="B48" s="1">
        <v>7025.3201161417701</v>
      </c>
      <c r="C48" s="1">
        <v>54548.306000000135</v>
      </c>
      <c r="D48" s="1">
        <f t="shared" si="0"/>
        <v>545.48306000000139</v>
      </c>
      <c r="E48" s="1">
        <f t="shared" si="1"/>
        <v>7.7645296012443454</v>
      </c>
      <c r="F48" s="93">
        <v>5491</v>
      </c>
    </row>
    <row r="49" spans="1:6" x14ac:dyDescent="0.25">
      <c r="A49" s="1" t="s">
        <v>311</v>
      </c>
      <c r="B49" s="1">
        <v>1439.6509464830999</v>
      </c>
      <c r="C49" s="1">
        <v>10807.470000000461</v>
      </c>
      <c r="D49" s="1">
        <f t="shared" si="0"/>
        <v>108.07470000000461</v>
      </c>
      <c r="E49" s="1">
        <f t="shared" si="1"/>
        <v>7.5070071855972138</v>
      </c>
      <c r="F49" s="93">
        <v>37301</v>
      </c>
    </row>
    <row r="50" spans="1:6" x14ac:dyDescent="0.25">
      <c r="A50" s="1" t="s">
        <v>501</v>
      </c>
      <c r="B50" s="1">
        <v>2555.1417534920702</v>
      </c>
      <c r="C50" s="1">
        <v>18761.275000000031</v>
      </c>
      <c r="D50" s="1">
        <f t="shared" si="0"/>
        <v>187.61275000000032</v>
      </c>
      <c r="E50" s="1">
        <f t="shared" si="1"/>
        <v>7.3425574038541335</v>
      </c>
      <c r="F50" s="93">
        <v>6524</v>
      </c>
    </row>
    <row r="51" spans="1:6" x14ac:dyDescent="0.25">
      <c r="A51" s="1" t="s">
        <v>283</v>
      </c>
      <c r="B51" s="1">
        <v>3575.1709605466899</v>
      </c>
      <c r="C51" s="1">
        <v>26095.213000000018</v>
      </c>
      <c r="D51" s="1">
        <f t="shared" si="0"/>
        <v>260.95213000000018</v>
      </c>
      <c r="E51" s="1">
        <f t="shared" si="1"/>
        <v>7.2990112327410834</v>
      </c>
      <c r="F51" s="93">
        <v>5936</v>
      </c>
    </row>
    <row r="52" spans="1:6" x14ac:dyDescent="0.25">
      <c r="A52" s="1" t="s">
        <v>301</v>
      </c>
      <c r="B52" s="1">
        <v>6287.2943159106499</v>
      </c>
      <c r="C52" s="1">
        <v>45816.706999999413</v>
      </c>
      <c r="D52" s="1">
        <f t="shared" si="0"/>
        <v>458.16706999999411</v>
      </c>
      <c r="E52" s="1">
        <f t="shared" si="1"/>
        <v>7.2871897986476446</v>
      </c>
      <c r="F52" s="93">
        <v>9292</v>
      </c>
    </row>
    <row r="53" spans="1:6" x14ac:dyDescent="0.25">
      <c r="A53" s="1" t="s">
        <v>359</v>
      </c>
      <c r="B53" s="1">
        <v>2085.18197523053</v>
      </c>
      <c r="C53" s="1">
        <v>14339.041000000017</v>
      </c>
      <c r="D53" s="1">
        <f t="shared" si="0"/>
        <v>143.39041000000017</v>
      </c>
      <c r="E53" s="1">
        <f t="shared" si="1"/>
        <v>6.8766377085216961</v>
      </c>
      <c r="F53" s="93">
        <v>897</v>
      </c>
    </row>
    <row r="54" spans="1:6" x14ac:dyDescent="0.25">
      <c r="A54" s="1" t="s">
        <v>582</v>
      </c>
      <c r="B54" s="1">
        <v>198.16782968578499</v>
      </c>
      <c r="C54" s="1">
        <v>1306.8000000000009</v>
      </c>
      <c r="D54" s="1">
        <f t="shared" si="0"/>
        <v>13.068000000000008</v>
      </c>
      <c r="E54" s="1">
        <f t="shared" si="1"/>
        <v>6.5944104150106684</v>
      </c>
      <c r="F54" s="93">
        <v>566</v>
      </c>
    </row>
    <row r="55" spans="1:6" x14ac:dyDescent="0.25">
      <c r="A55" s="1" t="s">
        <v>527</v>
      </c>
      <c r="B55" s="1">
        <v>4346.5446911087301</v>
      </c>
      <c r="C55" s="1">
        <v>28084.987999999135</v>
      </c>
      <c r="D55" s="1">
        <f t="shared" si="0"/>
        <v>280.84987999999134</v>
      </c>
      <c r="E55" s="1">
        <f t="shared" si="1"/>
        <v>6.461451565757427</v>
      </c>
      <c r="F55" s="93">
        <v>10292</v>
      </c>
    </row>
    <row r="56" spans="1:6" x14ac:dyDescent="0.25">
      <c r="A56" s="1" t="s">
        <v>255</v>
      </c>
      <c r="B56" s="1">
        <v>2042.7946197936899</v>
      </c>
      <c r="C56" s="1">
        <v>12666.556999999983</v>
      </c>
      <c r="D56" s="1">
        <f t="shared" si="0"/>
        <v>126.66556999999983</v>
      </c>
      <c r="E56" s="1">
        <f t="shared" si="1"/>
        <v>6.2006022912275096</v>
      </c>
      <c r="F56" s="93">
        <v>1678</v>
      </c>
    </row>
    <row r="57" spans="1:6" x14ac:dyDescent="0.25">
      <c r="A57" s="1" t="s">
        <v>636</v>
      </c>
      <c r="B57" s="1">
        <v>6431.9633871448405</v>
      </c>
      <c r="C57" s="1">
        <v>37142.70400000002</v>
      </c>
      <c r="D57" s="1">
        <f t="shared" si="0"/>
        <v>371.4270400000002</v>
      </c>
      <c r="E57" s="1">
        <f t="shared" si="1"/>
        <v>5.7747070007013406</v>
      </c>
      <c r="F57" s="93">
        <v>140</v>
      </c>
    </row>
    <row r="58" spans="1:6" x14ac:dyDescent="0.25">
      <c r="A58" s="1" t="s">
        <v>371</v>
      </c>
      <c r="B58" s="1">
        <v>2802.7210914699999</v>
      </c>
      <c r="C58" s="1">
        <v>15684.883999999995</v>
      </c>
      <c r="D58" s="1">
        <f t="shared" si="0"/>
        <v>156.84883999999994</v>
      </c>
      <c r="E58" s="1">
        <f t="shared" si="1"/>
        <v>5.5963056929697652</v>
      </c>
      <c r="F58" s="93">
        <v>1593</v>
      </c>
    </row>
    <row r="59" spans="1:6" x14ac:dyDescent="0.25">
      <c r="A59" s="1" t="s">
        <v>657</v>
      </c>
      <c r="B59" s="1">
        <v>1299.30422934169</v>
      </c>
      <c r="C59" s="1">
        <v>7000.027</v>
      </c>
      <c r="D59" s="1">
        <f t="shared" si="0"/>
        <v>70.00027</v>
      </c>
      <c r="E59" s="1">
        <f t="shared" si="1"/>
        <v>5.3875195985059312</v>
      </c>
      <c r="F59" s="93">
        <v>8</v>
      </c>
    </row>
    <row r="60" spans="1:6" x14ac:dyDescent="0.25">
      <c r="A60" s="1" t="s">
        <v>85</v>
      </c>
      <c r="B60" s="1">
        <v>18771.509917584997</v>
      </c>
      <c r="C60" s="1">
        <v>93670.586999999941</v>
      </c>
      <c r="D60" s="1">
        <f t="shared" si="0"/>
        <v>936.70586999999944</v>
      </c>
      <c r="E60" s="1">
        <f t="shared" si="1"/>
        <v>4.9900400879446627</v>
      </c>
      <c r="F60" s="93">
        <v>2885</v>
      </c>
    </row>
    <row r="61" spans="1:6" x14ac:dyDescent="0.25">
      <c r="A61" s="1" t="s">
        <v>440</v>
      </c>
      <c r="B61" s="1">
        <v>2089.0531398440103</v>
      </c>
      <c r="C61" s="1">
        <v>10143.749999999631</v>
      </c>
      <c r="D61" s="1">
        <f t="shared" si="0"/>
        <v>101.43749999999631</v>
      </c>
      <c r="E61" s="1">
        <f t="shared" si="1"/>
        <v>4.8556687269128371</v>
      </c>
      <c r="F61" s="93">
        <v>30939</v>
      </c>
    </row>
    <row r="62" spans="1:6" x14ac:dyDescent="0.25">
      <c r="A62" s="1" t="s">
        <v>315</v>
      </c>
      <c r="B62" s="1">
        <v>6843.2384626362</v>
      </c>
      <c r="C62" s="1">
        <v>32935.464000000051</v>
      </c>
      <c r="D62" s="1">
        <f t="shared" si="0"/>
        <v>329.35464000000053</v>
      </c>
      <c r="E62" s="1">
        <f t="shared" si="1"/>
        <v>4.8128476276000507</v>
      </c>
      <c r="F62" s="93">
        <v>2773</v>
      </c>
    </row>
    <row r="63" spans="1:6" x14ac:dyDescent="0.25">
      <c r="A63" s="1" t="s">
        <v>269</v>
      </c>
      <c r="B63" s="1">
        <v>7383.53431731208</v>
      </c>
      <c r="C63" s="1">
        <v>34723.889999999956</v>
      </c>
      <c r="D63" s="1">
        <f t="shared" si="0"/>
        <v>347.23889999999955</v>
      </c>
      <c r="E63" s="1">
        <f t="shared" si="1"/>
        <v>4.7028819136904785</v>
      </c>
      <c r="F63" s="93">
        <v>2854</v>
      </c>
    </row>
    <row r="64" spans="1:6" x14ac:dyDescent="0.25">
      <c r="A64" s="1" t="s">
        <v>439</v>
      </c>
      <c r="B64" s="1">
        <v>15442.1828665627</v>
      </c>
      <c r="C64" s="1">
        <v>72491.413999999408</v>
      </c>
      <c r="D64" s="1">
        <f t="shared" si="0"/>
        <v>724.91413999999406</v>
      </c>
      <c r="E64" s="1">
        <f t="shared" si="1"/>
        <v>4.6943760883033363</v>
      </c>
      <c r="F64" s="93">
        <v>10669</v>
      </c>
    </row>
    <row r="65" spans="1:6" x14ac:dyDescent="0.25">
      <c r="A65" s="1" t="s">
        <v>259</v>
      </c>
      <c r="B65" s="1">
        <v>4005.2755699945501</v>
      </c>
      <c r="C65" s="1">
        <v>18395.123999999985</v>
      </c>
      <c r="D65" s="1">
        <f t="shared" si="0"/>
        <v>183.95123999999984</v>
      </c>
      <c r="E65" s="1">
        <f t="shared" si="1"/>
        <v>4.5927236911753901</v>
      </c>
      <c r="F65" s="93">
        <v>1106</v>
      </c>
    </row>
    <row r="66" spans="1:6" x14ac:dyDescent="0.25">
      <c r="A66" s="1" t="s">
        <v>554</v>
      </c>
      <c r="B66" s="1">
        <v>2440.2572839703303</v>
      </c>
      <c r="C66" s="1">
        <v>11200.598000000073</v>
      </c>
      <c r="D66" s="1">
        <f t="shared" ref="D66:D129" si="2">C66/100</f>
        <v>112.00598000000073</v>
      </c>
      <c r="E66" s="1">
        <f t="shared" ref="E66:E129" si="3">D66/B66*100</f>
        <v>4.5899250351899594</v>
      </c>
      <c r="F66" s="93">
        <v>7073</v>
      </c>
    </row>
    <row r="67" spans="1:6" x14ac:dyDescent="0.25">
      <c r="A67" s="1" t="s">
        <v>470</v>
      </c>
      <c r="B67" s="1">
        <v>4821.0925444182794</v>
      </c>
      <c r="C67" s="1">
        <v>21513.985999999972</v>
      </c>
      <c r="D67" s="1">
        <f t="shared" si="2"/>
        <v>215.13985999999971</v>
      </c>
      <c r="E67" s="1">
        <f t="shared" si="3"/>
        <v>4.4624710689091085</v>
      </c>
      <c r="F67" s="93">
        <v>2182</v>
      </c>
    </row>
    <row r="68" spans="1:6" x14ac:dyDescent="0.25">
      <c r="A68" s="1" t="s">
        <v>478</v>
      </c>
      <c r="B68" s="1">
        <v>2184.2497062781299</v>
      </c>
      <c r="C68" s="1">
        <v>9054.2510000000111</v>
      </c>
      <c r="D68" s="1">
        <f t="shared" si="2"/>
        <v>90.542510000000107</v>
      </c>
      <c r="E68" s="1">
        <f t="shared" si="3"/>
        <v>4.1452453782988368</v>
      </c>
      <c r="F68" s="93">
        <v>1808</v>
      </c>
    </row>
    <row r="69" spans="1:6" x14ac:dyDescent="0.25">
      <c r="A69" s="1" t="s">
        <v>593</v>
      </c>
      <c r="B69" s="1">
        <v>4150.1262625407999</v>
      </c>
      <c r="C69" s="1">
        <v>17027.83000000014</v>
      </c>
      <c r="D69" s="1">
        <f t="shared" si="2"/>
        <v>170.27830000000139</v>
      </c>
      <c r="E69" s="1">
        <f t="shared" si="3"/>
        <v>4.1029667346976861</v>
      </c>
      <c r="F69" s="93">
        <v>10032</v>
      </c>
    </row>
    <row r="70" spans="1:6" x14ac:dyDescent="0.25">
      <c r="A70" s="1" t="s">
        <v>317</v>
      </c>
      <c r="B70" s="1">
        <v>612.59915543180898</v>
      </c>
      <c r="C70" s="1">
        <v>2406</v>
      </c>
      <c r="D70" s="1">
        <f t="shared" si="2"/>
        <v>24.06</v>
      </c>
      <c r="E70" s="1">
        <f t="shared" si="3"/>
        <v>3.9275274519503025</v>
      </c>
      <c r="F70" s="93">
        <v>1304</v>
      </c>
    </row>
    <row r="71" spans="1:6" x14ac:dyDescent="0.25">
      <c r="A71" s="1" t="s">
        <v>148</v>
      </c>
      <c r="B71" s="1">
        <v>8047.6180953841695</v>
      </c>
      <c r="C71" s="1">
        <v>28100.044000000013</v>
      </c>
      <c r="D71" s="1">
        <f t="shared" si="2"/>
        <v>281.00044000000014</v>
      </c>
      <c r="E71" s="1">
        <f t="shared" si="3"/>
        <v>3.4917218569451265</v>
      </c>
      <c r="F71" s="93">
        <v>3937</v>
      </c>
    </row>
    <row r="72" spans="1:6" x14ac:dyDescent="0.25">
      <c r="A72" s="1" t="s">
        <v>372</v>
      </c>
      <c r="B72" s="1">
        <v>2713.7801987525399</v>
      </c>
      <c r="C72" s="1">
        <v>9381.4800000000196</v>
      </c>
      <c r="D72" s="1">
        <f t="shared" si="2"/>
        <v>93.81480000000019</v>
      </c>
      <c r="E72" s="1">
        <f t="shared" si="3"/>
        <v>3.4569785733982665</v>
      </c>
      <c r="F72" s="93">
        <v>1457</v>
      </c>
    </row>
    <row r="73" spans="1:6" x14ac:dyDescent="0.25">
      <c r="A73" s="1" t="s">
        <v>64</v>
      </c>
      <c r="B73" s="1">
        <v>10469.066124027901</v>
      </c>
      <c r="C73" s="1">
        <v>35215.07</v>
      </c>
      <c r="D73" s="1">
        <f t="shared" si="2"/>
        <v>352.15069999999997</v>
      </c>
      <c r="E73" s="1">
        <f t="shared" si="3"/>
        <v>3.3637260079174323</v>
      </c>
      <c r="F73" s="93">
        <v>5683</v>
      </c>
    </row>
    <row r="74" spans="1:6" x14ac:dyDescent="0.25">
      <c r="A74" s="1" t="s">
        <v>291</v>
      </c>
      <c r="B74" s="1">
        <v>6376.7008505596395</v>
      </c>
      <c r="C74" s="1">
        <v>21324.107999999917</v>
      </c>
      <c r="D74" s="1">
        <f t="shared" si="2"/>
        <v>213.24107999999916</v>
      </c>
      <c r="E74" s="1">
        <f t="shared" si="3"/>
        <v>3.3440659205658743</v>
      </c>
      <c r="F74" s="93">
        <v>1102</v>
      </c>
    </row>
    <row r="75" spans="1:6" x14ac:dyDescent="0.25">
      <c r="A75" s="1" t="s">
        <v>608</v>
      </c>
      <c r="B75" s="1">
        <v>12543.225251433099</v>
      </c>
      <c r="C75" s="1">
        <v>41310.432999999997</v>
      </c>
      <c r="D75" s="1">
        <f t="shared" si="2"/>
        <v>413.10432999999995</v>
      </c>
      <c r="E75" s="1">
        <f t="shared" si="3"/>
        <v>3.2934458380455349</v>
      </c>
      <c r="F75" s="93">
        <v>775</v>
      </c>
    </row>
    <row r="76" spans="1:6" x14ac:dyDescent="0.25">
      <c r="A76" s="1" t="s">
        <v>564</v>
      </c>
      <c r="B76" s="1">
        <v>7156.5207642749392</v>
      </c>
      <c r="C76" s="1">
        <v>23459.882000000027</v>
      </c>
      <c r="D76" s="1">
        <f t="shared" si="2"/>
        <v>234.59882000000027</v>
      </c>
      <c r="E76" s="1">
        <f t="shared" si="3"/>
        <v>3.2781127551687974</v>
      </c>
      <c r="F76" s="93">
        <v>2688</v>
      </c>
    </row>
    <row r="77" spans="1:6" x14ac:dyDescent="0.25">
      <c r="A77" s="1" t="s">
        <v>405</v>
      </c>
      <c r="B77" s="1">
        <v>2439.0780932002099</v>
      </c>
      <c r="C77" s="1">
        <v>7988.091999999996</v>
      </c>
      <c r="D77" s="1">
        <f t="shared" si="2"/>
        <v>79.880919999999961</v>
      </c>
      <c r="E77" s="1">
        <f t="shared" si="3"/>
        <v>3.2750456093511802</v>
      </c>
      <c r="F77" s="93">
        <v>4117</v>
      </c>
    </row>
    <row r="78" spans="1:6" x14ac:dyDescent="0.25">
      <c r="A78" s="1" t="s">
        <v>370</v>
      </c>
      <c r="B78" s="1">
        <v>10821.8250440417</v>
      </c>
      <c r="C78" s="1">
        <v>34420.973999999762</v>
      </c>
      <c r="D78" s="1">
        <f t="shared" si="2"/>
        <v>344.20973999999762</v>
      </c>
      <c r="E78" s="1">
        <f t="shared" si="3"/>
        <v>3.1806995455864748</v>
      </c>
      <c r="F78" s="93">
        <v>22218</v>
      </c>
    </row>
    <row r="79" spans="1:6" x14ac:dyDescent="0.25">
      <c r="A79" s="1" t="s">
        <v>252</v>
      </c>
      <c r="B79" s="1">
        <v>4552.58955550069</v>
      </c>
      <c r="C79" s="1">
        <v>14310.329999997233</v>
      </c>
      <c r="D79" s="1">
        <f t="shared" si="2"/>
        <v>143.10329999997234</v>
      </c>
      <c r="E79" s="1">
        <f t="shared" si="3"/>
        <v>3.1433384946171357</v>
      </c>
      <c r="F79" s="93">
        <v>33968</v>
      </c>
    </row>
    <row r="80" spans="1:6" x14ac:dyDescent="0.25">
      <c r="A80" s="1" t="s">
        <v>463</v>
      </c>
      <c r="B80" s="1">
        <v>2473.5814945417001</v>
      </c>
      <c r="C80" s="1">
        <v>7467.6739999999281</v>
      </c>
      <c r="D80" s="1">
        <f t="shared" si="2"/>
        <v>74.676739999999285</v>
      </c>
      <c r="E80" s="1">
        <f t="shared" si="3"/>
        <v>3.0189722944153585</v>
      </c>
      <c r="F80" s="93">
        <v>5655</v>
      </c>
    </row>
    <row r="81" spans="1:6" x14ac:dyDescent="0.25">
      <c r="A81" s="1" t="s">
        <v>105</v>
      </c>
      <c r="B81" s="1">
        <v>16215.771099723201</v>
      </c>
      <c r="C81" s="1">
        <v>48616.23699999987</v>
      </c>
      <c r="D81" s="1">
        <f t="shared" si="2"/>
        <v>486.1623699999987</v>
      </c>
      <c r="E81" s="1">
        <f t="shared" si="3"/>
        <v>2.9980835756142201</v>
      </c>
      <c r="F81" s="93">
        <v>6137</v>
      </c>
    </row>
    <row r="82" spans="1:6" x14ac:dyDescent="0.25">
      <c r="A82" s="1" t="s">
        <v>568</v>
      </c>
      <c r="B82" s="1">
        <v>3150.58102642228</v>
      </c>
      <c r="C82" s="1">
        <v>9378.7199999997665</v>
      </c>
      <c r="D82" s="1">
        <f t="shared" si="2"/>
        <v>93.787199999997668</v>
      </c>
      <c r="E82" s="1">
        <f t="shared" si="3"/>
        <v>2.9768223452580123</v>
      </c>
      <c r="F82" s="93">
        <v>26894</v>
      </c>
    </row>
    <row r="83" spans="1:6" x14ac:dyDescent="0.25">
      <c r="A83" s="1" t="s">
        <v>413</v>
      </c>
      <c r="B83" s="1">
        <v>5074.5676303191003</v>
      </c>
      <c r="C83" s="1">
        <v>15038.849999999999</v>
      </c>
      <c r="D83" s="1">
        <f t="shared" si="2"/>
        <v>150.38849999999999</v>
      </c>
      <c r="E83" s="1">
        <f t="shared" si="3"/>
        <v>2.9635726815713603</v>
      </c>
      <c r="F83" s="93">
        <v>2437</v>
      </c>
    </row>
    <row r="84" spans="1:6" x14ac:dyDescent="0.25">
      <c r="A84" s="1" t="s">
        <v>428</v>
      </c>
      <c r="B84" s="1">
        <v>4457.0426062231199</v>
      </c>
      <c r="C84" s="1">
        <v>13106.311000000009</v>
      </c>
      <c r="D84" s="1">
        <f t="shared" si="2"/>
        <v>131.06311000000008</v>
      </c>
      <c r="E84" s="1">
        <f t="shared" si="3"/>
        <v>2.9405846337884225</v>
      </c>
      <c r="F84" s="93">
        <v>75</v>
      </c>
    </row>
    <row r="85" spans="1:6" x14ac:dyDescent="0.25">
      <c r="A85" s="1" t="s">
        <v>19</v>
      </c>
      <c r="B85" s="1">
        <v>8034.1399018252496</v>
      </c>
      <c r="C85" s="1">
        <v>22460</v>
      </c>
      <c r="D85" s="1">
        <f t="shared" si="2"/>
        <v>224.6</v>
      </c>
      <c r="E85" s="1">
        <f t="shared" si="3"/>
        <v>2.795569939589599</v>
      </c>
      <c r="F85" s="93">
        <v>5319</v>
      </c>
    </row>
    <row r="86" spans="1:6" x14ac:dyDescent="0.25">
      <c r="A86" s="1" t="s">
        <v>48</v>
      </c>
      <c r="B86" s="1">
        <v>1789.4624224456602</v>
      </c>
      <c r="C86" s="1">
        <v>4894.4260000000068</v>
      </c>
      <c r="D86" s="1">
        <f t="shared" si="2"/>
        <v>48.944260000000071</v>
      </c>
      <c r="E86" s="1">
        <f t="shared" si="3"/>
        <v>2.7351376249135142</v>
      </c>
      <c r="F86" s="93">
        <v>566</v>
      </c>
    </row>
    <row r="87" spans="1:6" x14ac:dyDescent="0.25">
      <c r="A87" s="1" t="s">
        <v>375</v>
      </c>
      <c r="B87" s="1">
        <v>2288.1459024463702</v>
      </c>
      <c r="C87" s="1">
        <v>6146.7200000000576</v>
      </c>
      <c r="D87" s="1">
        <f t="shared" si="2"/>
        <v>61.467200000000574</v>
      </c>
      <c r="E87" s="1">
        <f t="shared" si="3"/>
        <v>2.6863321929900952</v>
      </c>
      <c r="F87" s="93">
        <v>3759</v>
      </c>
    </row>
    <row r="88" spans="1:6" x14ac:dyDescent="0.25">
      <c r="A88" s="1" t="s">
        <v>675</v>
      </c>
      <c r="B88" s="1">
        <v>120.859140599997</v>
      </c>
      <c r="C88" s="1">
        <v>318.27100000000002</v>
      </c>
      <c r="D88" s="1">
        <f t="shared" si="2"/>
        <v>3.1827100000000002</v>
      </c>
      <c r="E88" s="1">
        <f t="shared" si="3"/>
        <v>2.6334044609283604</v>
      </c>
      <c r="F88" s="93">
        <v>189</v>
      </c>
    </row>
    <row r="89" spans="1:6" x14ac:dyDescent="0.25">
      <c r="A89" s="1" t="s">
        <v>54</v>
      </c>
      <c r="B89" s="1">
        <v>19711.108542810798</v>
      </c>
      <c r="C89" s="1">
        <v>50829.494999997849</v>
      </c>
      <c r="D89" s="1">
        <f t="shared" si="2"/>
        <v>508.29494999997848</v>
      </c>
      <c r="E89" s="1">
        <f t="shared" si="3"/>
        <v>2.5787233066877313</v>
      </c>
      <c r="F89" s="93">
        <v>50537</v>
      </c>
    </row>
    <row r="90" spans="1:6" x14ac:dyDescent="0.25">
      <c r="A90" s="1" t="s">
        <v>658</v>
      </c>
      <c r="B90" s="1">
        <v>2031.70891533953</v>
      </c>
      <c r="C90" s="1">
        <v>5067.776000000058</v>
      </c>
      <c r="D90" s="1">
        <f t="shared" si="2"/>
        <v>50.677760000000582</v>
      </c>
      <c r="E90" s="1">
        <f t="shared" si="3"/>
        <v>2.4943415672087821</v>
      </c>
      <c r="F90" s="93">
        <v>2880</v>
      </c>
    </row>
    <row r="91" spans="1:6" x14ac:dyDescent="0.25">
      <c r="A91" s="1" t="s">
        <v>144</v>
      </c>
      <c r="B91" s="1">
        <v>7440.6437563994596</v>
      </c>
      <c r="C91" s="1">
        <v>18206.710000000006</v>
      </c>
      <c r="D91" s="1">
        <f t="shared" si="2"/>
        <v>182.06710000000007</v>
      </c>
      <c r="E91" s="1">
        <f t="shared" si="3"/>
        <v>2.4469267171057609</v>
      </c>
      <c r="F91" s="93">
        <v>2186</v>
      </c>
    </row>
    <row r="92" spans="1:6" x14ac:dyDescent="0.25">
      <c r="A92" s="1" t="s">
        <v>12</v>
      </c>
      <c r="B92" s="1">
        <v>2652.0939816324099</v>
      </c>
      <c r="C92" s="1">
        <v>6287.5790000000034</v>
      </c>
      <c r="D92" s="1">
        <f t="shared" si="2"/>
        <v>62.87579000000003</v>
      </c>
      <c r="E92" s="1">
        <f t="shared" si="3"/>
        <v>2.3707979594787547</v>
      </c>
      <c r="F92" s="93">
        <v>3851</v>
      </c>
    </row>
    <row r="93" spans="1:6" x14ac:dyDescent="0.25">
      <c r="A93" s="1" t="s">
        <v>300</v>
      </c>
      <c r="B93" s="1">
        <v>6252.3842304182199</v>
      </c>
      <c r="C93" s="1">
        <v>14669.100000000137</v>
      </c>
      <c r="D93" s="1">
        <f t="shared" si="2"/>
        <v>146.69100000000137</v>
      </c>
      <c r="E93" s="1">
        <f t="shared" si="3"/>
        <v>2.3461609938548076</v>
      </c>
      <c r="F93" s="93">
        <v>20867</v>
      </c>
    </row>
    <row r="94" spans="1:6" x14ac:dyDescent="0.25">
      <c r="A94" s="1" t="s">
        <v>165</v>
      </c>
      <c r="B94" s="1">
        <v>2785.2645584892903</v>
      </c>
      <c r="C94" s="1">
        <v>6529.7829999999994</v>
      </c>
      <c r="D94" s="1">
        <f t="shared" si="2"/>
        <v>65.29782999999999</v>
      </c>
      <c r="E94" s="1">
        <f t="shared" si="3"/>
        <v>2.3444031483823253</v>
      </c>
      <c r="F94" s="93">
        <v>390</v>
      </c>
    </row>
    <row r="95" spans="1:6" x14ac:dyDescent="0.25">
      <c r="A95" s="1" t="s">
        <v>44</v>
      </c>
      <c r="B95" s="1">
        <v>4268.3422277107402</v>
      </c>
      <c r="C95" s="1">
        <v>10001.194000000291</v>
      </c>
      <c r="D95" s="1">
        <f t="shared" si="2"/>
        <v>100.01194000000291</v>
      </c>
      <c r="E95" s="1">
        <f t="shared" si="3"/>
        <v>2.3431096820379085</v>
      </c>
      <c r="F95" s="93">
        <v>4700</v>
      </c>
    </row>
    <row r="96" spans="1:6" x14ac:dyDescent="0.25">
      <c r="A96" s="1" t="s">
        <v>629</v>
      </c>
      <c r="B96" s="1">
        <v>3352.7320572058502</v>
      </c>
      <c r="C96" s="1">
        <v>7841.023999999953</v>
      </c>
      <c r="D96" s="1">
        <f t="shared" si="2"/>
        <v>78.410239999999533</v>
      </c>
      <c r="E96" s="1">
        <f t="shared" si="3"/>
        <v>2.3386968795038818</v>
      </c>
      <c r="F96" s="93">
        <v>3758</v>
      </c>
    </row>
    <row r="97" spans="1:6" x14ac:dyDescent="0.25">
      <c r="A97" s="1" t="s">
        <v>250</v>
      </c>
      <c r="B97" s="1">
        <v>6959.32705613898</v>
      </c>
      <c r="C97" s="1">
        <v>15802.129999998964</v>
      </c>
      <c r="D97" s="1">
        <f t="shared" si="2"/>
        <v>158.02129999998965</v>
      </c>
      <c r="E97" s="1">
        <f t="shared" si="3"/>
        <v>2.2706405191949628</v>
      </c>
      <c r="F97" s="93">
        <v>24846</v>
      </c>
    </row>
    <row r="98" spans="1:6" x14ac:dyDescent="0.25">
      <c r="A98" s="1" t="s">
        <v>86</v>
      </c>
      <c r="B98" s="1">
        <v>18068.905267732302</v>
      </c>
      <c r="C98" s="1">
        <v>39707.273000000016</v>
      </c>
      <c r="D98" s="1">
        <f t="shared" si="2"/>
        <v>397.07273000000015</v>
      </c>
      <c r="E98" s="1">
        <f t="shared" si="3"/>
        <v>2.19754724548309</v>
      </c>
      <c r="F98" s="93">
        <v>5475</v>
      </c>
    </row>
    <row r="99" spans="1:6" x14ac:dyDescent="0.25">
      <c r="A99" s="1" t="s">
        <v>23</v>
      </c>
      <c r="B99" s="1">
        <v>1803.3349633036498</v>
      </c>
      <c r="C99" s="1">
        <v>3887.0949999998179</v>
      </c>
      <c r="D99" s="1">
        <f t="shared" si="2"/>
        <v>38.870949999998182</v>
      </c>
      <c r="E99" s="1">
        <f t="shared" si="3"/>
        <v>2.1555035970016294</v>
      </c>
      <c r="F99" s="93">
        <v>4860</v>
      </c>
    </row>
    <row r="100" spans="1:6" x14ac:dyDescent="0.25">
      <c r="A100" s="1" t="s">
        <v>444</v>
      </c>
      <c r="B100" s="1">
        <v>2323.9028468420402</v>
      </c>
      <c r="C100" s="1">
        <v>4771.3190000001377</v>
      </c>
      <c r="D100" s="1">
        <f t="shared" si="2"/>
        <v>47.713190000001376</v>
      </c>
      <c r="E100" s="1">
        <f t="shared" si="3"/>
        <v>2.0531490834412032</v>
      </c>
      <c r="F100" s="93">
        <v>4416</v>
      </c>
    </row>
    <row r="101" spans="1:6" x14ac:dyDescent="0.25">
      <c r="A101" s="1" t="s">
        <v>368</v>
      </c>
      <c r="B101" s="1">
        <v>1080.2216891435799</v>
      </c>
      <c r="C101" s="1">
        <v>2214.7640000000042</v>
      </c>
      <c r="D101" s="1">
        <f t="shared" si="2"/>
        <v>22.147640000000042</v>
      </c>
      <c r="E101" s="1">
        <f t="shared" si="3"/>
        <v>2.0502865497506453</v>
      </c>
      <c r="F101" s="93">
        <v>3414</v>
      </c>
    </row>
    <row r="102" spans="1:6" x14ac:dyDescent="0.25">
      <c r="A102" s="1" t="s">
        <v>90</v>
      </c>
      <c r="B102" s="1">
        <v>7800.3534396855293</v>
      </c>
      <c r="C102" s="1">
        <v>15608.100000000004</v>
      </c>
      <c r="D102" s="1">
        <f t="shared" si="2"/>
        <v>156.08100000000005</v>
      </c>
      <c r="E102" s="1">
        <f t="shared" si="3"/>
        <v>2.0009477930309325</v>
      </c>
      <c r="F102" s="93">
        <v>3272</v>
      </c>
    </row>
    <row r="103" spans="1:6" x14ac:dyDescent="0.25">
      <c r="A103" s="1" t="s">
        <v>325</v>
      </c>
      <c r="B103" s="1">
        <v>8895.1318118478703</v>
      </c>
      <c r="C103" s="1">
        <v>17602.701999999997</v>
      </c>
      <c r="D103" s="1">
        <f t="shared" si="2"/>
        <v>176.02701999999996</v>
      </c>
      <c r="E103" s="1">
        <f t="shared" si="3"/>
        <v>1.9789141265511185</v>
      </c>
      <c r="F103" s="93">
        <v>2280</v>
      </c>
    </row>
    <row r="104" spans="1:6" x14ac:dyDescent="0.25">
      <c r="A104" s="1" t="s">
        <v>190</v>
      </c>
      <c r="B104" s="1">
        <v>7001.0628663686803</v>
      </c>
      <c r="C104" s="1">
        <v>13697.803999999998</v>
      </c>
      <c r="D104" s="1">
        <f t="shared" si="2"/>
        <v>136.97803999999999</v>
      </c>
      <c r="E104" s="1">
        <f t="shared" si="3"/>
        <v>1.9565320668381303</v>
      </c>
      <c r="F104" s="93">
        <v>118</v>
      </c>
    </row>
    <row r="105" spans="1:6" x14ac:dyDescent="0.25">
      <c r="A105" s="1" t="s">
        <v>634</v>
      </c>
      <c r="B105" s="1">
        <v>8825.8285217717985</v>
      </c>
      <c r="C105" s="1">
        <v>16758.063000000002</v>
      </c>
      <c r="D105" s="1">
        <f t="shared" si="2"/>
        <v>167.58063000000001</v>
      </c>
      <c r="E105" s="1">
        <f t="shared" si="3"/>
        <v>1.8987523900629553</v>
      </c>
      <c r="F105" s="93">
        <v>2242</v>
      </c>
    </row>
    <row r="106" spans="1:6" x14ac:dyDescent="0.25">
      <c r="A106" s="1" t="s">
        <v>384</v>
      </c>
      <c r="B106" s="1">
        <v>3194.2797320238301</v>
      </c>
      <c r="C106" s="1">
        <v>5973.7059999999838</v>
      </c>
      <c r="D106" s="1">
        <f t="shared" si="2"/>
        <v>59.737059999999836</v>
      </c>
      <c r="E106" s="1">
        <f t="shared" si="3"/>
        <v>1.8701261320702072</v>
      </c>
      <c r="F106" s="93">
        <v>4612</v>
      </c>
    </row>
    <row r="107" spans="1:6" x14ac:dyDescent="0.25">
      <c r="A107" s="1" t="s">
        <v>514</v>
      </c>
      <c r="B107" s="1">
        <v>5136.9560625192807</v>
      </c>
      <c r="C107" s="1">
        <v>9447.9210000002167</v>
      </c>
      <c r="D107" s="1">
        <f t="shared" si="2"/>
        <v>94.479210000002169</v>
      </c>
      <c r="E107" s="1">
        <f t="shared" si="3"/>
        <v>1.8392061144799319</v>
      </c>
      <c r="F107" s="93">
        <v>3792</v>
      </c>
    </row>
    <row r="108" spans="1:6" x14ac:dyDescent="0.25">
      <c r="A108" s="1" t="s">
        <v>320</v>
      </c>
      <c r="B108" s="1">
        <v>2385.4326623963198</v>
      </c>
      <c r="C108" s="1">
        <v>4377.3089999999729</v>
      </c>
      <c r="D108" s="1">
        <f t="shared" si="2"/>
        <v>43.773089999999726</v>
      </c>
      <c r="E108" s="1">
        <f t="shared" si="3"/>
        <v>1.8350167954867718</v>
      </c>
      <c r="F108" s="93">
        <v>1129</v>
      </c>
    </row>
    <row r="109" spans="1:6" x14ac:dyDescent="0.25">
      <c r="A109" s="1" t="s">
        <v>356</v>
      </c>
      <c r="B109" s="1">
        <v>1687.7219046472499</v>
      </c>
      <c r="C109" s="1">
        <v>3063.5319999999911</v>
      </c>
      <c r="D109" s="1">
        <f t="shared" si="2"/>
        <v>30.635319999999911</v>
      </c>
      <c r="E109" s="1">
        <f t="shared" si="3"/>
        <v>1.8151876749151388</v>
      </c>
      <c r="F109" s="93">
        <v>811</v>
      </c>
    </row>
    <row r="110" spans="1:6" x14ac:dyDescent="0.25">
      <c r="A110" s="1" t="s">
        <v>430</v>
      </c>
      <c r="B110" s="1">
        <v>11422.169389230399</v>
      </c>
      <c r="C110" s="1">
        <v>20688.411000000549</v>
      </c>
      <c r="D110" s="1">
        <f t="shared" si="2"/>
        <v>206.88411000000551</v>
      </c>
      <c r="E110" s="1">
        <f t="shared" si="3"/>
        <v>1.8112505860320192</v>
      </c>
      <c r="F110" s="93">
        <v>10354</v>
      </c>
    </row>
    <row r="111" spans="1:6" x14ac:dyDescent="0.25">
      <c r="A111" s="1" t="s">
        <v>596</v>
      </c>
      <c r="B111" s="1">
        <v>4069.66603802596</v>
      </c>
      <c r="C111" s="1">
        <v>7360.0110000000013</v>
      </c>
      <c r="D111" s="1">
        <f t="shared" si="2"/>
        <v>73.600110000000015</v>
      </c>
      <c r="E111" s="1">
        <f t="shared" si="3"/>
        <v>1.8085049070930799</v>
      </c>
      <c r="F111" s="93">
        <v>618</v>
      </c>
    </row>
    <row r="112" spans="1:6" x14ac:dyDescent="0.25">
      <c r="A112" s="1" t="s">
        <v>274</v>
      </c>
      <c r="B112" s="1">
        <v>1984.1334192869001</v>
      </c>
      <c r="C112" s="1">
        <v>3494.1669999999981</v>
      </c>
      <c r="D112" s="1">
        <f t="shared" si="2"/>
        <v>34.941669999999981</v>
      </c>
      <c r="E112" s="1">
        <f t="shared" si="3"/>
        <v>1.761054456335807</v>
      </c>
      <c r="F112" s="93">
        <v>2293</v>
      </c>
    </row>
    <row r="113" spans="1:6" x14ac:dyDescent="0.25">
      <c r="A113" s="1" t="s">
        <v>360</v>
      </c>
      <c r="B113" s="1">
        <v>3758.6427663996601</v>
      </c>
      <c r="C113" s="1">
        <v>6592.9029999999993</v>
      </c>
      <c r="D113" s="1">
        <f t="shared" si="2"/>
        <v>65.929029999999997</v>
      </c>
      <c r="E113" s="1">
        <f t="shared" si="3"/>
        <v>1.7540648073653538</v>
      </c>
      <c r="F113" s="93">
        <v>2339</v>
      </c>
    </row>
    <row r="114" spans="1:6" x14ac:dyDescent="0.25">
      <c r="A114" s="1" t="s">
        <v>342</v>
      </c>
      <c r="B114" s="1">
        <v>4086.5086496726499</v>
      </c>
      <c r="C114" s="1">
        <v>7155.4590000002509</v>
      </c>
      <c r="D114" s="1">
        <f t="shared" si="2"/>
        <v>71.554590000002506</v>
      </c>
      <c r="E114" s="1">
        <f t="shared" si="3"/>
        <v>1.750995681992118</v>
      </c>
      <c r="F114" s="93">
        <v>3681</v>
      </c>
    </row>
    <row r="115" spans="1:6" x14ac:dyDescent="0.25">
      <c r="A115" s="1" t="s">
        <v>75</v>
      </c>
      <c r="B115" s="1">
        <v>2397.4040129794503</v>
      </c>
      <c r="C115" s="1">
        <v>4153</v>
      </c>
      <c r="D115" s="1">
        <f t="shared" si="2"/>
        <v>41.53</v>
      </c>
      <c r="E115" s="1">
        <f t="shared" si="3"/>
        <v>1.7322904181005048</v>
      </c>
      <c r="F115" s="93">
        <v>2677</v>
      </c>
    </row>
    <row r="116" spans="1:6" x14ac:dyDescent="0.25">
      <c r="A116" s="1" t="s">
        <v>592</v>
      </c>
      <c r="B116" s="1">
        <v>5401.5911537093698</v>
      </c>
      <c r="C116" s="1">
        <v>9326.1660000000011</v>
      </c>
      <c r="D116" s="1">
        <f t="shared" si="2"/>
        <v>93.261660000000006</v>
      </c>
      <c r="E116" s="1">
        <f t="shared" si="3"/>
        <v>1.7265590331833158</v>
      </c>
      <c r="F116" s="93">
        <v>71</v>
      </c>
    </row>
    <row r="117" spans="1:6" x14ac:dyDescent="0.25">
      <c r="A117" s="1" t="s">
        <v>605</v>
      </c>
      <c r="B117" s="1">
        <v>5810.3965609675906</v>
      </c>
      <c r="C117" s="1">
        <v>10024.550000000118</v>
      </c>
      <c r="D117" s="1">
        <f t="shared" si="2"/>
        <v>100.24550000000117</v>
      </c>
      <c r="E117" s="1">
        <f t="shared" si="3"/>
        <v>1.7252781105065835</v>
      </c>
      <c r="F117" s="93">
        <v>33867</v>
      </c>
    </row>
    <row r="118" spans="1:6" x14ac:dyDescent="0.25">
      <c r="A118" s="1" t="s">
        <v>189</v>
      </c>
      <c r="B118" s="1">
        <v>6131.9668137632107</v>
      </c>
      <c r="C118" s="1">
        <v>10559.963999999996</v>
      </c>
      <c r="D118" s="1">
        <f t="shared" si="2"/>
        <v>105.59963999999997</v>
      </c>
      <c r="E118" s="1">
        <f t="shared" si="3"/>
        <v>1.7221169521495352</v>
      </c>
      <c r="F118" s="93">
        <v>1168</v>
      </c>
    </row>
    <row r="119" spans="1:6" x14ac:dyDescent="0.25">
      <c r="A119" s="1" t="s">
        <v>135</v>
      </c>
      <c r="B119" s="1">
        <v>2298.1341807459103</v>
      </c>
      <c r="C119" s="1">
        <v>3922.7899999999981</v>
      </c>
      <c r="D119" s="1">
        <f t="shared" si="2"/>
        <v>39.227899999999984</v>
      </c>
      <c r="E119" s="1">
        <f t="shared" si="3"/>
        <v>1.706945587801479</v>
      </c>
      <c r="F119" s="93">
        <v>1484</v>
      </c>
    </row>
    <row r="120" spans="1:6" x14ac:dyDescent="0.25">
      <c r="A120" s="1" t="s">
        <v>62</v>
      </c>
      <c r="B120" s="1">
        <v>3037.6886545615603</v>
      </c>
      <c r="C120" s="1">
        <v>5075</v>
      </c>
      <c r="D120" s="1">
        <f t="shared" si="2"/>
        <v>50.75</v>
      </c>
      <c r="E120" s="1">
        <f t="shared" si="3"/>
        <v>1.6706781296954514</v>
      </c>
      <c r="F120" s="93">
        <v>2335</v>
      </c>
    </row>
    <row r="121" spans="1:6" x14ac:dyDescent="0.25">
      <c r="A121" s="1" t="s">
        <v>282</v>
      </c>
      <c r="B121" s="1">
        <v>3903.4568709893397</v>
      </c>
      <c r="C121" s="1">
        <v>6328.3100000005752</v>
      </c>
      <c r="D121" s="1">
        <f t="shared" si="2"/>
        <v>63.283100000005753</v>
      </c>
      <c r="E121" s="1">
        <f t="shared" si="3"/>
        <v>1.6212065892242462</v>
      </c>
      <c r="F121" s="93">
        <v>13874</v>
      </c>
    </row>
    <row r="122" spans="1:6" x14ac:dyDescent="0.25">
      <c r="A122" s="1" t="s">
        <v>357</v>
      </c>
      <c r="B122" s="1">
        <v>10952.9949458429</v>
      </c>
      <c r="C122" s="1">
        <v>17339</v>
      </c>
      <c r="D122" s="1">
        <f t="shared" si="2"/>
        <v>173.39</v>
      </c>
      <c r="E122" s="1">
        <f t="shared" si="3"/>
        <v>1.5830373414516037</v>
      </c>
      <c r="F122" s="93">
        <v>3756</v>
      </c>
    </row>
    <row r="123" spans="1:6" x14ac:dyDescent="0.25">
      <c r="A123" s="1" t="s">
        <v>137</v>
      </c>
      <c r="B123" s="1">
        <v>15436.2396790441</v>
      </c>
      <c r="C123" s="1">
        <v>24349.043000000114</v>
      </c>
      <c r="D123" s="1">
        <f t="shared" si="2"/>
        <v>243.49043000000114</v>
      </c>
      <c r="E123" s="1">
        <f t="shared" si="3"/>
        <v>1.5773947221780857</v>
      </c>
      <c r="F123" s="93">
        <v>7155</v>
      </c>
    </row>
    <row r="124" spans="1:6" x14ac:dyDescent="0.25">
      <c r="A124" s="1" t="s">
        <v>89</v>
      </c>
      <c r="B124" s="1">
        <v>4808.2445093091701</v>
      </c>
      <c r="C124" s="1">
        <v>7490</v>
      </c>
      <c r="D124" s="1">
        <f t="shared" si="2"/>
        <v>74.900000000000006</v>
      </c>
      <c r="E124" s="1">
        <f t="shared" si="3"/>
        <v>1.5577410810741268</v>
      </c>
      <c r="F124" s="93">
        <v>1657</v>
      </c>
    </row>
    <row r="125" spans="1:6" x14ac:dyDescent="0.25">
      <c r="A125" s="1" t="s">
        <v>277</v>
      </c>
      <c r="B125" s="1">
        <v>1712.15618812247</v>
      </c>
      <c r="C125" s="1">
        <v>2660.3629999999971</v>
      </c>
      <c r="D125" s="1">
        <f t="shared" si="2"/>
        <v>26.603629999999971</v>
      </c>
      <c r="E125" s="1">
        <f t="shared" si="3"/>
        <v>1.5538085943650499</v>
      </c>
      <c r="F125" s="93">
        <v>1267</v>
      </c>
    </row>
    <row r="126" spans="1:6" x14ac:dyDescent="0.25">
      <c r="A126" s="1" t="s">
        <v>520</v>
      </c>
      <c r="B126" s="1">
        <v>2477.7717251362301</v>
      </c>
      <c r="C126" s="1">
        <v>3784.143999999987</v>
      </c>
      <c r="D126" s="1">
        <f t="shared" si="2"/>
        <v>37.841439999999871</v>
      </c>
      <c r="E126" s="1">
        <f t="shared" si="3"/>
        <v>1.52723673517258</v>
      </c>
      <c r="F126" s="93">
        <v>2352</v>
      </c>
    </row>
    <row r="127" spans="1:6" x14ac:dyDescent="0.25">
      <c r="A127" s="1" t="s">
        <v>68</v>
      </c>
      <c r="B127" s="1">
        <v>194.956506283447</v>
      </c>
      <c r="C127" s="1">
        <v>297.4649999999998</v>
      </c>
      <c r="D127" s="1">
        <f t="shared" si="2"/>
        <v>2.9746499999999982</v>
      </c>
      <c r="E127" s="1">
        <f t="shared" si="3"/>
        <v>1.5258018604801824</v>
      </c>
      <c r="F127" s="93">
        <v>580</v>
      </c>
    </row>
    <row r="128" spans="1:6" x14ac:dyDescent="0.25">
      <c r="A128" s="1" t="s">
        <v>168</v>
      </c>
      <c r="B128" s="1">
        <v>4025.7860461555001</v>
      </c>
      <c r="C128" s="1">
        <v>6110.490000000008</v>
      </c>
      <c r="D128" s="1">
        <f t="shared" si="2"/>
        <v>61.104900000000079</v>
      </c>
      <c r="E128" s="1">
        <f t="shared" si="3"/>
        <v>1.5178377414853763</v>
      </c>
      <c r="F128" s="93">
        <v>2250</v>
      </c>
    </row>
    <row r="129" spans="1:6" x14ac:dyDescent="0.25">
      <c r="A129" s="1" t="s">
        <v>645</v>
      </c>
      <c r="B129" s="1">
        <v>2898.0603358804201</v>
      </c>
      <c r="C129" s="1">
        <v>4385.4379999999983</v>
      </c>
      <c r="D129" s="1">
        <f t="shared" si="2"/>
        <v>43.854379999999985</v>
      </c>
      <c r="E129" s="1">
        <f t="shared" si="3"/>
        <v>1.5132321248472966</v>
      </c>
      <c r="F129" s="93">
        <v>897</v>
      </c>
    </row>
    <row r="130" spans="1:6" x14ac:dyDescent="0.25">
      <c r="A130" s="1" t="s">
        <v>119</v>
      </c>
      <c r="B130" s="1">
        <v>7462.0119363817103</v>
      </c>
      <c r="C130" s="1">
        <v>11274.4</v>
      </c>
      <c r="D130" s="1">
        <f t="shared" ref="D130:D193" si="4">C130/100</f>
        <v>112.744</v>
      </c>
      <c r="E130" s="1">
        <f t="shared" ref="E130:E193" si="5">D130/B130*100</f>
        <v>1.5109061867122793</v>
      </c>
      <c r="F130" s="93">
        <v>3557</v>
      </c>
    </row>
    <row r="131" spans="1:6" x14ac:dyDescent="0.25">
      <c r="A131" s="1" t="s">
        <v>299</v>
      </c>
      <c r="B131" s="1">
        <v>4461.0544675051497</v>
      </c>
      <c r="C131" s="1">
        <v>6642.1279999999106</v>
      </c>
      <c r="D131" s="1">
        <f t="shared" si="4"/>
        <v>66.421279999999101</v>
      </c>
      <c r="E131" s="1">
        <f t="shared" si="5"/>
        <v>1.4889143471306971</v>
      </c>
      <c r="F131" s="93">
        <v>5681</v>
      </c>
    </row>
    <row r="132" spans="1:6" x14ac:dyDescent="0.25">
      <c r="A132" s="1" t="s">
        <v>454</v>
      </c>
      <c r="B132" s="1">
        <v>3610.42075671779</v>
      </c>
      <c r="C132" s="1">
        <v>5167.810000000035</v>
      </c>
      <c r="D132" s="1">
        <f t="shared" si="4"/>
        <v>51.678100000000349</v>
      </c>
      <c r="E132" s="1">
        <f t="shared" si="5"/>
        <v>1.4313594863935075</v>
      </c>
      <c r="F132" s="93">
        <v>11903</v>
      </c>
    </row>
    <row r="133" spans="1:6" x14ac:dyDescent="0.25">
      <c r="A133" s="1" t="s">
        <v>574</v>
      </c>
      <c r="B133" s="1">
        <v>4058.9738899404997</v>
      </c>
      <c r="C133" s="1">
        <v>5786.9140000000061</v>
      </c>
      <c r="D133" s="1">
        <f t="shared" si="4"/>
        <v>57.869140000000058</v>
      </c>
      <c r="E133" s="1">
        <f t="shared" si="5"/>
        <v>1.4257086044189449</v>
      </c>
      <c r="F133" s="93">
        <v>1304</v>
      </c>
    </row>
    <row r="134" spans="1:6" x14ac:dyDescent="0.25">
      <c r="A134" s="1" t="s">
        <v>335</v>
      </c>
      <c r="B134" s="1">
        <v>2777.27964217812</v>
      </c>
      <c r="C134" s="1">
        <v>3957.2069999999999</v>
      </c>
      <c r="D134" s="1">
        <f t="shared" si="4"/>
        <v>39.572069999999997</v>
      </c>
      <c r="E134" s="1">
        <f t="shared" si="5"/>
        <v>1.424850036669878</v>
      </c>
      <c r="F134" s="93">
        <v>1800</v>
      </c>
    </row>
    <row r="135" spans="1:6" x14ac:dyDescent="0.25">
      <c r="A135" s="1" t="s">
        <v>159</v>
      </c>
      <c r="B135" s="1">
        <v>924.06640709576595</v>
      </c>
      <c r="C135" s="1">
        <v>1295.8840000000016</v>
      </c>
      <c r="D135" s="1">
        <f t="shared" si="4"/>
        <v>12.958840000000016</v>
      </c>
      <c r="E135" s="1">
        <f t="shared" si="5"/>
        <v>1.4023710742530024</v>
      </c>
      <c r="F135" s="93">
        <v>1218</v>
      </c>
    </row>
    <row r="136" spans="1:6" x14ac:dyDescent="0.25">
      <c r="A136" s="1" t="s">
        <v>457</v>
      </c>
      <c r="B136" s="1">
        <v>3556.1670204624602</v>
      </c>
      <c r="C136" s="1">
        <v>4978.0490000000109</v>
      </c>
      <c r="D136" s="1">
        <f t="shared" si="4"/>
        <v>49.780490000000107</v>
      </c>
      <c r="E136" s="1">
        <f t="shared" si="5"/>
        <v>1.3998355452249378</v>
      </c>
      <c r="F136" s="93">
        <v>2624</v>
      </c>
    </row>
    <row r="137" spans="1:6" x14ac:dyDescent="0.25">
      <c r="A137" s="1" t="s">
        <v>345</v>
      </c>
      <c r="B137" s="1">
        <v>3357.87732036856</v>
      </c>
      <c r="C137" s="1">
        <v>4648.9520000000084</v>
      </c>
      <c r="D137" s="1">
        <f t="shared" si="4"/>
        <v>46.489520000000084</v>
      </c>
      <c r="E137" s="1">
        <f t="shared" si="5"/>
        <v>1.3844913189055221</v>
      </c>
      <c r="F137" s="93">
        <v>1329</v>
      </c>
    </row>
    <row r="138" spans="1:6" x14ac:dyDescent="0.25">
      <c r="A138" s="1" t="s">
        <v>195</v>
      </c>
      <c r="B138" s="1">
        <v>4246.57573674182</v>
      </c>
      <c r="C138" s="1">
        <v>5866</v>
      </c>
      <c r="D138" s="1">
        <f t="shared" si="4"/>
        <v>58.66</v>
      </c>
      <c r="E138" s="1">
        <f t="shared" si="5"/>
        <v>1.3813482588445911</v>
      </c>
      <c r="F138" s="93">
        <v>584</v>
      </c>
    </row>
    <row r="139" spans="1:6" x14ac:dyDescent="0.25">
      <c r="A139" s="1" t="s">
        <v>306</v>
      </c>
      <c r="B139" s="1">
        <v>3771.3235316578002</v>
      </c>
      <c r="C139" s="1">
        <v>5115.7540000000181</v>
      </c>
      <c r="D139" s="1">
        <f t="shared" si="4"/>
        <v>51.157540000000182</v>
      </c>
      <c r="E139" s="1">
        <f t="shared" si="5"/>
        <v>1.3564877043978332</v>
      </c>
      <c r="F139" s="93">
        <v>9370</v>
      </c>
    </row>
    <row r="140" spans="1:6" x14ac:dyDescent="0.25">
      <c r="A140" s="1" t="s">
        <v>555</v>
      </c>
      <c r="B140" s="1">
        <v>4615.9055599292205</v>
      </c>
      <c r="C140" s="1">
        <v>6251.2800000001853</v>
      </c>
      <c r="D140" s="1">
        <f t="shared" si="4"/>
        <v>62.512800000001853</v>
      </c>
      <c r="E140" s="1">
        <f t="shared" si="5"/>
        <v>1.3542911393741863</v>
      </c>
      <c r="F140" s="93">
        <v>5988</v>
      </c>
    </row>
    <row r="141" spans="1:6" x14ac:dyDescent="0.25">
      <c r="A141" s="1" t="s">
        <v>558</v>
      </c>
      <c r="B141" s="1">
        <v>2851.78564870529</v>
      </c>
      <c r="C141" s="1">
        <v>3854.2030000000013</v>
      </c>
      <c r="D141" s="1">
        <f t="shared" si="4"/>
        <v>38.542030000000011</v>
      </c>
      <c r="E141" s="1">
        <f t="shared" si="5"/>
        <v>1.351505153183518</v>
      </c>
      <c r="F141" s="93">
        <v>692</v>
      </c>
    </row>
    <row r="142" spans="1:6" x14ac:dyDescent="0.25">
      <c r="A142" s="1" t="s">
        <v>573</v>
      </c>
      <c r="B142" s="1">
        <v>6229.50122311225</v>
      </c>
      <c r="C142" s="1">
        <v>8394.0550000000003</v>
      </c>
      <c r="D142" s="1">
        <f t="shared" si="4"/>
        <v>83.940550000000002</v>
      </c>
      <c r="E142" s="1">
        <f t="shared" si="5"/>
        <v>1.3474682321045186</v>
      </c>
      <c r="F142" s="93">
        <v>4103</v>
      </c>
    </row>
    <row r="143" spans="1:6" x14ac:dyDescent="0.25">
      <c r="A143" s="1" t="s">
        <v>673</v>
      </c>
      <c r="B143" s="1">
        <v>6177.5236508670996</v>
      </c>
      <c r="C143" s="1">
        <v>8211.7389999999832</v>
      </c>
      <c r="D143" s="1">
        <f t="shared" si="4"/>
        <v>82.11738999999983</v>
      </c>
      <c r="E143" s="1">
        <f t="shared" si="5"/>
        <v>1.3292930086714201</v>
      </c>
      <c r="F143" s="93">
        <v>3035</v>
      </c>
    </row>
    <row r="144" spans="1:6" x14ac:dyDescent="0.25">
      <c r="A144" s="1" t="s">
        <v>215</v>
      </c>
      <c r="B144" s="1">
        <v>4630.15178141247</v>
      </c>
      <c r="C144" s="1">
        <v>6154.6400000000021</v>
      </c>
      <c r="D144" s="1">
        <f t="shared" si="4"/>
        <v>61.54640000000002</v>
      </c>
      <c r="E144" s="1">
        <f t="shared" si="5"/>
        <v>1.3292523205626907</v>
      </c>
      <c r="F144" s="93">
        <v>2244</v>
      </c>
    </row>
    <row r="145" spans="1:6" x14ac:dyDescent="0.25">
      <c r="A145" s="1" t="s">
        <v>492</v>
      </c>
      <c r="B145" s="1">
        <v>2865.4569338083102</v>
      </c>
      <c r="C145" s="1">
        <v>3701.3540000002781</v>
      </c>
      <c r="D145" s="1">
        <f t="shared" si="4"/>
        <v>37.013540000002784</v>
      </c>
      <c r="E145" s="1">
        <f t="shared" si="5"/>
        <v>1.2917151035597756</v>
      </c>
      <c r="F145" s="93">
        <v>10220</v>
      </c>
    </row>
    <row r="146" spans="1:6" x14ac:dyDescent="0.25">
      <c r="A146" s="1" t="s">
        <v>188</v>
      </c>
      <c r="B146" s="1">
        <v>4256.43801643794</v>
      </c>
      <c r="C146" s="1">
        <v>5496.4800000000068</v>
      </c>
      <c r="D146" s="1">
        <f t="shared" si="4"/>
        <v>54.964800000000068</v>
      </c>
      <c r="E146" s="1">
        <f t="shared" si="5"/>
        <v>1.2913332647563873</v>
      </c>
      <c r="F146" s="93">
        <v>2022</v>
      </c>
    </row>
    <row r="147" spans="1:6" x14ac:dyDescent="0.25">
      <c r="A147" s="1" t="s">
        <v>469</v>
      </c>
      <c r="B147" s="1">
        <v>3033.04615519544</v>
      </c>
      <c r="C147" s="1">
        <v>3898.7699999999973</v>
      </c>
      <c r="D147" s="1">
        <f t="shared" si="4"/>
        <v>38.987699999999975</v>
      </c>
      <c r="E147" s="1">
        <f t="shared" si="5"/>
        <v>1.2854304881980185</v>
      </c>
      <c r="F147" s="93">
        <v>1634</v>
      </c>
    </row>
    <row r="148" spans="1:6" x14ac:dyDescent="0.25">
      <c r="A148" s="1" t="s">
        <v>60</v>
      </c>
      <c r="B148" s="1">
        <v>6510.3140777574499</v>
      </c>
      <c r="C148" s="1">
        <v>8356</v>
      </c>
      <c r="D148" s="1">
        <f t="shared" si="4"/>
        <v>83.56</v>
      </c>
      <c r="E148" s="1">
        <f t="shared" si="5"/>
        <v>1.2835018249808183</v>
      </c>
      <c r="F148" s="93">
        <v>1688</v>
      </c>
    </row>
    <row r="149" spans="1:6" x14ac:dyDescent="0.25">
      <c r="A149" s="1" t="s">
        <v>161</v>
      </c>
      <c r="B149" s="1">
        <v>7709.1926139606003</v>
      </c>
      <c r="C149" s="1">
        <v>9809.1109999999971</v>
      </c>
      <c r="D149" s="1">
        <f t="shared" si="4"/>
        <v>98.091109999999972</v>
      </c>
      <c r="E149" s="1">
        <f t="shared" si="5"/>
        <v>1.2723914800411975</v>
      </c>
      <c r="F149" s="93">
        <v>3022</v>
      </c>
    </row>
    <row r="150" spans="1:6" x14ac:dyDescent="0.25">
      <c r="A150" s="1" t="s">
        <v>631</v>
      </c>
      <c r="B150" s="1">
        <v>10731.8392311588</v>
      </c>
      <c r="C150" s="1">
        <v>13619.266000000009</v>
      </c>
      <c r="D150" s="1">
        <f t="shared" si="4"/>
        <v>136.19266000000007</v>
      </c>
      <c r="E150" s="1">
        <f t="shared" si="5"/>
        <v>1.2690523689972786</v>
      </c>
      <c r="F150" s="93">
        <v>1313</v>
      </c>
    </row>
    <row r="151" spans="1:6" x14ac:dyDescent="0.25">
      <c r="A151" s="1" t="s">
        <v>575</v>
      </c>
      <c r="B151" s="1">
        <v>2442.2336918094102</v>
      </c>
      <c r="C151" s="1">
        <v>3016.02</v>
      </c>
      <c r="D151" s="1">
        <f t="shared" si="4"/>
        <v>30.1602</v>
      </c>
      <c r="E151" s="1">
        <f t="shared" si="5"/>
        <v>1.2349432448315301</v>
      </c>
      <c r="F151" s="93">
        <v>1161</v>
      </c>
    </row>
    <row r="152" spans="1:6" x14ac:dyDescent="0.25">
      <c r="A152" s="1" t="s">
        <v>606</v>
      </c>
      <c r="B152" s="1">
        <v>3978.9764284029598</v>
      </c>
      <c r="C152" s="1">
        <v>4878.1699999999437</v>
      </c>
      <c r="D152" s="1">
        <f t="shared" si="4"/>
        <v>48.781699999999439</v>
      </c>
      <c r="E152" s="1">
        <f t="shared" si="5"/>
        <v>1.2259861519104032</v>
      </c>
      <c r="F152" s="93">
        <v>25952</v>
      </c>
    </row>
    <row r="153" spans="1:6" x14ac:dyDescent="0.25">
      <c r="A153" s="1" t="s">
        <v>415</v>
      </c>
      <c r="B153" s="1">
        <v>5381.1425786621803</v>
      </c>
      <c r="C153" s="1">
        <v>6560.9200000000228</v>
      </c>
      <c r="D153" s="1">
        <f t="shared" si="4"/>
        <v>65.609200000000229</v>
      </c>
      <c r="E153" s="1">
        <f t="shared" si="5"/>
        <v>1.2192429217571763</v>
      </c>
      <c r="F153" s="93">
        <v>18674</v>
      </c>
    </row>
    <row r="154" spans="1:6" x14ac:dyDescent="0.25">
      <c r="A154" s="1" t="s">
        <v>47</v>
      </c>
      <c r="B154" s="1">
        <v>10838.865857176099</v>
      </c>
      <c r="C154" s="1">
        <v>13183</v>
      </c>
      <c r="D154" s="1">
        <f t="shared" si="4"/>
        <v>131.83000000000001</v>
      </c>
      <c r="E154" s="1">
        <f t="shared" si="5"/>
        <v>1.2162711646875783</v>
      </c>
      <c r="F154" s="93">
        <v>2724</v>
      </c>
    </row>
    <row r="155" spans="1:6" x14ac:dyDescent="0.25">
      <c r="A155" s="1" t="s">
        <v>664</v>
      </c>
      <c r="B155" s="1">
        <v>2921.9375757236699</v>
      </c>
      <c r="C155" s="1">
        <v>3485.4699999999989</v>
      </c>
      <c r="D155" s="1">
        <f t="shared" si="4"/>
        <v>34.854699999999987</v>
      </c>
      <c r="E155" s="1">
        <f t="shared" si="5"/>
        <v>1.1928625816507255</v>
      </c>
      <c r="F155" s="93">
        <v>1361</v>
      </c>
    </row>
    <row r="156" spans="1:6" x14ac:dyDescent="0.25">
      <c r="A156" s="1" t="s">
        <v>298</v>
      </c>
      <c r="B156" s="1">
        <v>4774.6964485778099</v>
      </c>
      <c r="C156" s="1">
        <v>5676.1139999999959</v>
      </c>
      <c r="D156" s="1">
        <f t="shared" si="4"/>
        <v>56.761139999999962</v>
      </c>
      <c r="E156" s="1">
        <f t="shared" si="5"/>
        <v>1.1887905464002182</v>
      </c>
      <c r="F156" s="93">
        <v>2760</v>
      </c>
    </row>
    <row r="157" spans="1:6" x14ac:dyDescent="0.25">
      <c r="A157" s="1" t="s">
        <v>49</v>
      </c>
      <c r="B157" s="1">
        <v>16327.5776524639</v>
      </c>
      <c r="C157" s="1">
        <v>19396</v>
      </c>
      <c r="D157" s="1">
        <f t="shared" si="4"/>
        <v>193.96</v>
      </c>
      <c r="E157" s="1">
        <f t="shared" si="5"/>
        <v>1.1879288166835369</v>
      </c>
      <c r="F157" s="93">
        <v>3680</v>
      </c>
    </row>
    <row r="158" spans="1:6" x14ac:dyDescent="0.25">
      <c r="A158" s="1" t="s">
        <v>37</v>
      </c>
      <c r="B158" s="1">
        <v>7229.4926405203105</v>
      </c>
      <c r="C158" s="1">
        <v>8490.260000000093</v>
      </c>
      <c r="D158" s="1">
        <f t="shared" si="4"/>
        <v>84.90260000000093</v>
      </c>
      <c r="E158" s="1">
        <f t="shared" si="5"/>
        <v>1.1743922322312572</v>
      </c>
      <c r="F158" s="93">
        <v>6740</v>
      </c>
    </row>
    <row r="159" spans="1:6" x14ac:dyDescent="0.25">
      <c r="A159" s="1" t="s">
        <v>199</v>
      </c>
      <c r="B159" s="1">
        <v>1793.3980469614798</v>
      </c>
      <c r="C159" s="1">
        <v>2104.3699999999994</v>
      </c>
      <c r="D159" s="1">
        <f t="shared" si="4"/>
        <v>21.043699999999994</v>
      </c>
      <c r="E159" s="1">
        <f t="shared" si="5"/>
        <v>1.1733981775910782</v>
      </c>
      <c r="F159" s="93">
        <v>1284</v>
      </c>
    </row>
    <row r="160" spans="1:6" x14ac:dyDescent="0.25">
      <c r="A160" s="1" t="s">
        <v>352</v>
      </c>
      <c r="B160" s="1">
        <v>1813.9209975844601</v>
      </c>
      <c r="C160" s="1">
        <v>2115.2160000000085</v>
      </c>
      <c r="D160" s="1">
        <f t="shared" si="4"/>
        <v>21.152160000000084</v>
      </c>
      <c r="E160" s="1">
        <f t="shared" si="5"/>
        <v>1.166101502114355</v>
      </c>
      <c r="F160" s="93">
        <v>4994</v>
      </c>
    </row>
    <row r="161" spans="1:6" x14ac:dyDescent="0.25">
      <c r="A161" s="1" t="s">
        <v>262</v>
      </c>
      <c r="B161" s="1">
        <v>1824.1272684307498</v>
      </c>
      <c r="C161" s="1">
        <v>2119.8160000000621</v>
      </c>
      <c r="D161" s="1">
        <f t="shared" si="4"/>
        <v>21.19816000000062</v>
      </c>
      <c r="E161" s="1">
        <f t="shared" si="5"/>
        <v>1.1620987398668106</v>
      </c>
      <c r="F161" s="93">
        <v>10589</v>
      </c>
    </row>
    <row r="162" spans="1:6" x14ac:dyDescent="0.25">
      <c r="A162" s="1" t="s">
        <v>653</v>
      </c>
      <c r="B162" s="1">
        <v>3333.61193340315</v>
      </c>
      <c r="C162" s="1">
        <v>3726.4000000002325</v>
      </c>
      <c r="D162" s="1">
        <f t="shared" si="4"/>
        <v>37.264000000002326</v>
      </c>
      <c r="E162" s="1">
        <f t="shared" si="5"/>
        <v>1.1178265720317664</v>
      </c>
      <c r="F162" s="93">
        <v>21881</v>
      </c>
    </row>
    <row r="163" spans="1:6" x14ac:dyDescent="0.25">
      <c r="A163" s="1" t="s">
        <v>155</v>
      </c>
      <c r="B163" s="1">
        <v>3854.72592366456</v>
      </c>
      <c r="C163" s="1">
        <v>4209.9100000000044</v>
      </c>
      <c r="D163" s="1">
        <f t="shared" si="4"/>
        <v>42.099100000000043</v>
      </c>
      <c r="E163" s="1">
        <f t="shared" si="5"/>
        <v>1.0921424981617844</v>
      </c>
      <c r="F163" s="93">
        <v>2209</v>
      </c>
    </row>
    <row r="164" spans="1:6" x14ac:dyDescent="0.25">
      <c r="A164" s="1" t="s">
        <v>157</v>
      </c>
      <c r="B164" s="1">
        <v>6447.5653255580501</v>
      </c>
      <c r="C164" s="1">
        <v>7010.50899999999</v>
      </c>
      <c r="D164" s="1">
        <f t="shared" si="4"/>
        <v>70.105089999999905</v>
      </c>
      <c r="E164" s="1">
        <f t="shared" si="5"/>
        <v>1.087311046265858</v>
      </c>
      <c r="F164" s="93">
        <v>1212</v>
      </c>
    </row>
    <row r="165" spans="1:6" x14ac:dyDescent="0.25">
      <c r="A165" s="1" t="s">
        <v>328</v>
      </c>
      <c r="B165" s="1">
        <v>2038.10798858103</v>
      </c>
      <c r="C165" s="1">
        <v>2196.1520000000037</v>
      </c>
      <c r="D165" s="1">
        <f t="shared" si="4"/>
        <v>21.961520000000036</v>
      </c>
      <c r="E165" s="1">
        <f t="shared" si="5"/>
        <v>1.0775444737494047</v>
      </c>
      <c r="F165" s="93">
        <v>2962</v>
      </c>
    </row>
    <row r="166" spans="1:6" x14ac:dyDescent="0.25">
      <c r="A166" s="1" t="s">
        <v>361</v>
      </c>
      <c r="B166" s="1">
        <v>2196.1646406976502</v>
      </c>
      <c r="C166" s="1">
        <v>2355.8360000000262</v>
      </c>
      <c r="D166" s="1">
        <f t="shared" si="4"/>
        <v>23.558360000000263</v>
      </c>
      <c r="E166" s="1">
        <f t="shared" si="5"/>
        <v>1.0727046398723794</v>
      </c>
      <c r="F166" s="93">
        <v>1943</v>
      </c>
    </row>
    <row r="167" spans="1:6" x14ac:dyDescent="0.25">
      <c r="A167" s="1" t="s">
        <v>611</v>
      </c>
      <c r="B167" s="1">
        <v>5176.7363051410603</v>
      </c>
      <c r="C167" s="1">
        <v>5541.1240000000007</v>
      </c>
      <c r="D167" s="1">
        <f t="shared" si="4"/>
        <v>55.411240000000006</v>
      </c>
      <c r="E167" s="1">
        <f t="shared" si="5"/>
        <v>1.070389464206833</v>
      </c>
      <c r="F167" s="93">
        <v>7565</v>
      </c>
    </row>
    <row r="168" spans="1:6" x14ac:dyDescent="0.25">
      <c r="A168" s="1" t="s">
        <v>110</v>
      </c>
      <c r="B168" s="1">
        <v>3295.8910250539998</v>
      </c>
      <c r="C168" s="1">
        <v>3474.399999999996</v>
      </c>
      <c r="D168" s="1">
        <f t="shared" si="4"/>
        <v>34.743999999999957</v>
      </c>
      <c r="E168" s="1">
        <f t="shared" si="5"/>
        <v>1.0541610670950723</v>
      </c>
      <c r="F168" s="93">
        <v>1476</v>
      </c>
    </row>
    <row r="169" spans="1:6" x14ac:dyDescent="0.25">
      <c r="A169" s="1" t="s">
        <v>330</v>
      </c>
      <c r="B169" s="1">
        <v>5958.2006358091694</v>
      </c>
      <c r="C169" s="1">
        <v>6235.8499999999985</v>
      </c>
      <c r="D169" s="1">
        <f t="shared" si="4"/>
        <v>62.358499999999985</v>
      </c>
      <c r="E169" s="1">
        <f t="shared" si="5"/>
        <v>1.0465995325035111</v>
      </c>
      <c r="F169" s="93">
        <v>652</v>
      </c>
    </row>
    <row r="170" spans="1:6" x14ac:dyDescent="0.25">
      <c r="A170" s="1" t="s">
        <v>458</v>
      </c>
      <c r="B170" s="1">
        <v>3602.0907025227798</v>
      </c>
      <c r="C170" s="1">
        <v>3757.529999999992</v>
      </c>
      <c r="D170" s="1">
        <f t="shared" si="4"/>
        <v>37.57529999999992</v>
      </c>
      <c r="E170" s="1">
        <f t="shared" si="5"/>
        <v>1.0431525217752979</v>
      </c>
      <c r="F170" s="93">
        <v>1213</v>
      </c>
    </row>
    <row r="171" spans="1:6" x14ac:dyDescent="0.25">
      <c r="A171" s="1" t="s">
        <v>251</v>
      </c>
      <c r="B171" s="1">
        <v>2375.6089087945497</v>
      </c>
      <c r="C171" s="1">
        <v>2460.8589999999899</v>
      </c>
      <c r="D171" s="1">
        <f t="shared" si="4"/>
        <v>24.6085899999999</v>
      </c>
      <c r="E171" s="1">
        <f t="shared" si="5"/>
        <v>1.0358855748056184</v>
      </c>
      <c r="F171" s="93">
        <v>1207</v>
      </c>
    </row>
    <row r="172" spans="1:6" x14ac:dyDescent="0.25">
      <c r="A172" s="1" t="s">
        <v>162</v>
      </c>
      <c r="B172" s="1">
        <v>4188.5264292216198</v>
      </c>
      <c r="C172" s="1">
        <v>4334.59</v>
      </c>
      <c r="D172" s="1">
        <f t="shared" si="4"/>
        <v>43.3459</v>
      </c>
      <c r="E172" s="1">
        <f t="shared" si="5"/>
        <v>1.0348723049135742</v>
      </c>
      <c r="F172" s="93">
        <v>1752</v>
      </c>
    </row>
    <row r="173" spans="1:6" x14ac:dyDescent="0.25">
      <c r="A173" s="1" t="s">
        <v>630</v>
      </c>
      <c r="B173" s="1">
        <v>3040.2802380039002</v>
      </c>
      <c r="C173" s="1">
        <v>3142.4179999999988</v>
      </c>
      <c r="D173" s="1">
        <f t="shared" si="4"/>
        <v>31.424179999999989</v>
      </c>
      <c r="E173" s="1">
        <f t="shared" si="5"/>
        <v>1.0335948511322619</v>
      </c>
      <c r="F173" s="93">
        <v>5023</v>
      </c>
    </row>
    <row r="174" spans="1:6" x14ac:dyDescent="0.25">
      <c r="A174" s="1" t="s">
        <v>191</v>
      </c>
      <c r="B174" s="1">
        <v>1816.18100815874</v>
      </c>
      <c r="C174" s="1">
        <v>1876.7500000000009</v>
      </c>
      <c r="D174" s="1">
        <f t="shared" si="4"/>
        <v>18.767500000000009</v>
      </c>
      <c r="E174" s="1">
        <f t="shared" si="5"/>
        <v>1.0333496449798614</v>
      </c>
      <c r="F174" s="93">
        <v>793</v>
      </c>
    </row>
    <row r="175" spans="1:6" x14ac:dyDescent="0.25">
      <c r="A175" s="1" t="s">
        <v>655</v>
      </c>
      <c r="B175" s="1">
        <v>3410.9490875881002</v>
      </c>
      <c r="C175" s="1">
        <v>3493.2999999999965</v>
      </c>
      <c r="D175" s="1">
        <f t="shared" si="4"/>
        <v>34.932999999999964</v>
      </c>
      <c r="E175" s="1">
        <f t="shared" si="5"/>
        <v>1.0241431080609085</v>
      </c>
      <c r="F175" s="93">
        <v>1410</v>
      </c>
    </row>
    <row r="176" spans="1:6" x14ac:dyDescent="0.25">
      <c r="A176" s="1" t="s">
        <v>496</v>
      </c>
      <c r="B176" s="1">
        <v>1785.2492153204701</v>
      </c>
      <c r="C176" s="1">
        <v>1827.4209999999998</v>
      </c>
      <c r="D176" s="1">
        <f t="shared" si="4"/>
        <v>18.274209999999997</v>
      </c>
      <c r="E176" s="1">
        <f t="shared" si="5"/>
        <v>1.0236223516121021</v>
      </c>
      <c r="F176" s="93">
        <v>1078</v>
      </c>
    </row>
    <row r="177" spans="1:6" x14ac:dyDescent="0.25">
      <c r="A177" s="1" t="s">
        <v>71</v>
      </c>
      <c r="B177" s="1">
        <v>18181.184437526797</v>
      </c>
      <c r="C177" s="1">
        <v>18387.973000000096</v>
      </c>
      <c r="D177" s="1">
        <f t="shared" si="4"/>
        <v>183.87973000000096</v>
      </c>
      <c r="E177" s="1">
        <f t="shared" si="5"/>
        <v>1.0113737673793395</v>
      </c>
      <c r="F177" s="93">
        <v>3781</v>
      </c>
    </row>
    <row r="178" spans="1:6" x14ac:dyDescent="0.25">
      <c r="A178" s="1" t="s">
        <v>396</v>
      </c>
      <c r="B178" s="1">
        <v>2103.2527139835001</v>
      </c>
      <c r="C178" s="1">
        <v>2123.4090000000156</v>
      </c>
      <c r="D178" s="1">
        <f t="shared" si="4"/>
        <v>21.234090000000155</v>
      </c>
      <c r="E178" s="1">
        <f t="shared" si="5"/>
        <v>1.0095833876179052</v>
      </c>
      <c r="F178" s="93">
        <v>2649</v>
      </c>
    </row>
    <row r="179" spans="1:6" x14ac:dyDescent="0.25">
      <c r="A179" s="1" t="s">
        <v>33</v>
      </c>
      <c r="B179" s="1">
        <v>2856.9782396256301</v>
      </c>
      <c r="C179" s="1">
        <v>2874</v>
      </c>
      <c r="D179" s="1">
        <f t="shared" si="4"/>
        <v>28.74</v>
      </c>
      <c r="E179" s="1">
        <f t="shared" si="5"/>
        <v>1.0059579594055992</v>
      </c>
      <c r="F179" s="93">
        <v>1352</v>
      </c>
    </row>
    <row r="180" spans="1:6" x14ac:dyDescent="0.25">
      <c r="A180" s="1" t="s">
        <v>661</v>
      </c>
      <c r="B180" s="1">
        <v>9393.1567722651598</v>
      </c>
      <c r="C180" s="1">
        <v>9376.0500000000447</v>
      </c>
      <c r="D180" s="1">
        <f t="shared" si="4"/>
        <v>93.760500000000448</v>
      </c>
      <c r="E180" s="1">
        <f t="shared" si="5"/>
        <v>0.99817880477459653</v>
      </c>
      <c r="F180" s="93">
        <v>35467</v>
      </c>
    </row>
    <row r="181" spans="1:6" x14ac:dyDescent="0.25">
      <c r="A181" s="1" t="s">
        <v>586</v>
      </c>
      <c r="B181" s="1">
        <v>1330.8913766590399</v>
      </c>
      <c r="C181" s="1">
        <v>1322.6490000000019</v>
      </c>
      <c r="D181" s="1">
        <f t="shared" si="4"/>
        <v>13.22649000000002</v>
      </c>
      <c r="E181" s="1">
        <f t="shared" si="5"/>
        <v>0.99380687499852249</v>
      </c>
      <c r="F181" s="93">
        <v>2857</v>
      </c>
    </row>
    <row r="182" spans="1:6" x14ac:dyDescent="0.25">
      <c r="A182" s="1" t="s">
        <v>638</v>
      </c>
      <c r="B182" s="1">
        <v>6283.3134150230399</v>
      </c>
      <c r="C182" s="1">
        <v>6147.5889999999981</v>
      </c>
      <c r="D182" s="1">
        <f t="shared" si="4"/>
        <v>61.475889999999978</v>
      </c>
      <c r="E182" s="1">
        <f t="shared" si="5"/>
        <v>0.97839922886887465</v>
      </c>
      <c r="F182" s="93">
        <v>711</v>
      </c>
    </row>
    <row r="183" spans="1:6" x14ac:dyDescent="0.25">
      <c r="A183" s="1" t="s">
        <v>321</v>
      </c>
      <c r="B183" s="1">
        <v>4691.4435135458698</v>
      </c>
      <c r="C183" s="1">
        <v>4508</v>
      </c>
      <c r="D183" s="1">
        <f t="shared" si="4"/>
        <v>45.08</v>
      </c>
      <c r="E183" s="1">
        <f t="shared" si="5"/>
        <v>0.96089827938539529</v>
      </c>
      <c r="F183" s="93">
        <v>4100</v>
      </c>
    </row>
    <row r="184" spans="1:6" x14ac:dyDescent="0.25">
      <c r="A184" s="1" t="s">
        <v>153</v>
      </c>
      <c r="B184" s="1">
        <v>5575.5818849365305</v>
      </c>
      <c r="C184" s="1">
        <v>5302.12</v>
      </c>
      <c r="D184" s="1">
        <f t="shared" si="4"/>
        <v>53.0212</v>
      </c>
      <c r="E184" s="1">
        <f t="shared" si="5"/>
        <v>0.9509536599802545</v>
      </c>
      <c r="F184" s="93">
        <v>730</v>
      </c>
    </row>
    <row r="185" spans="1:6" x14ac:dyDescent="0.25">
      <c r="A185" s="1" t="s">
        <v>539</v>
      </c>
      <c r="B185" s="1">
        <v>8435.7275525454497</v>
      </c>
      <c r="C185" s="1">
        <v>7995.6689999999944</v>
      </c>
      <c r="D185" s="1">
        <f t="shared" si="4"/>
        <v>79.956689999999938</v>
      </c>
      <c r="E185" s="1">
        <f t="shared" si="5"/>
        <v>0.94783395388194236</v>
      </c>
      <c r="F185" s="93">
        <v>3261</v>
      </c>
    </row>
    <row r="186" spans="1:6" x14ac:dyDescent="0.25">
      <c r="A186" s="1" t="s">
        <v>139</v>
      </c>
      <c r="B186" s="1">
        <v>5723.9249240891704</v>
      </c>
      <c r="C186" s="1">
        <v>5338.2740000000003</v>
      </c>
      <c r="D186" s="1">
        <f t="shared" si="4"/>
        <v>53.382740000000005</v>
      </c>
      <c r="E186" s="1">
        <f t="shared" si="5"/>
        <v>0.93262474102933179</v>
      </c>
      <c r="F186" s="93">
        <v>2247</v>
      </c>
    </row>
    <row r="187" spans="1:6" x14ac:dyDescent="0.25">
      <c r="A187" s="1" t="s">
        <v>267</v>
      </c>
      <c r="B187" s="1">
        <v>8014.2504333352199</v>
      </c>
      <c r="C187" s="1">
        <v>7445.9310000000005</v>
      </c>
      <c r="D187" s="1">
        <f t="shared" si="4"/>
        <v>74.459310000000002</v>
      </c>
      <c r="E187" s="1">
        <f t="shared" si="5"/>
        <v>0.92908638954289491</v>
      </c>
      <c r="F187" s="93">
        <v>1338</v>
      </c>
    </row>
    <row r="188" spans="1:6" x14ac:dyDescent="0.25">
      <c r="A188" s="1" t="s">
        <v>93</v>
      </c>
      <c r="B188" s="1">
        <v>14320.841965183599</v>
      </c>
      <c r="C188" s="1">
        <v>13068.254999999986</v>
      </c>
      <c r="D188" s="1">
        <f t="shared" si="4"/>
        <v>130.68254999999988</v>
      </c>
      <c r="E188" s="1">
        <f t="shared" si="5"/>
        <v>0.91253398590467916</v>
      </c>
      <c r="F188" s="93">
        <v>1970</v>
      </c>
    </row>
    <row r="189" spans="1:6" x14ac:dyDescent="0.25">
      <c r="A189" s="1" t="s">
        <v>599</v>
      </c>
      <c r="B189" s="1">
        <v>3359.4815826832</v>
      </c>
      <c r="C189" s="1">
        <v>3062.5500000001784</v>
      </c>
      <c r="D189" s="1">
        <f t="shared" si="4"/>
        <v>30.625500000001786</v>
      </c>
      <c r="E189" s="1">
        <f t="shared" si="5"/>
        <v>0.91161386798082578</v>
      </c>
      <c r="F189" s="93">
        <v>10493</v>
      </c>
    </row>
    <row r="190" spans="1:6" x14ac:dyDescent="0.25">
      <c r="A190" s="1" t="s">
        <v>662</v>
      </c>
      <c r="B190" s="1">
        <v>4796.98305309223</v>
      </c>
      <c r="C190" s="1">
        <v>4356.7860000000146</v>
      </c>
      <c r="D190" s="1">
        <f t="shared" si="4"/>
        <v>43.567860000000145</v>
      </c>
      <c r="E190" s="1">
        <f t="shared" si="5"/>
        <v>0.90823460324537619</v>
      </c>
      <c r="F190" s="93">
        <v>940</v>
      </c>
    </row>
    <row r="191" spans="1:6" x14ac:dyDescent="0.25">
      <c r="A191" s="1" t="s">
        <v>528</v>
      </c>
      <c r="B191" s="1">
        <v>2171.3521520342597</v>
      </c>
      <c r="C191" s="1">
        <v>1960.035000000011</v>
      </c>
      <c r="D191" s="1">
        <f t="shared" si="4"/>
        <v>19.600350000000109</v>
      </c>
      <c r="E191" s="1">
        <f t="shared" si="5"/>
        <v>0.90267946549514155</v>
      </c>
      <c r="F191" s="93">
        <v>2808</v>
      </c>
    </row>
    <row r="192" spans="1:6" x14ac:dyDescent="0.25">
      <c r="A192" s="1" t="s">
        <v>173</v>
      </c>
      <c r="B192" s="1">
        <v>5142.91175465365</v>
      </c>
      <c r="C192" s="1">
        <v>4642.3499999999958</v>
      </c>
      <c r="D192" s="1">
        <f t="shared" si="4"/>
        <v>46.423499999999962</v>
      </c>
      <c r="E192" s="1">
        <f t="shared" si="5"/>
        <v>0.90266958125409946</v>
      </c>
      <c r="F192" s="93">
        <v>1438</v>
      </c>
    </row>
    <row r="193" spans="1:6" x14ac:dyDescent="0.25">
      <c r="A193" s="1" t="s">
        <v>309</v>
      </c>
      <c r="B193" s="1">
        <v>11557.882480534901</v>
      </c>
      <c r="C193" s="1">
        <v>10323.490000000196</v>
      </c>
      <c r="D193" s="1">
        <f t="shared" si="4"/>
        <v>103.23490000000196</v>
      </c>
      <c r="E193" s="1">
        <f t="shared" si="5"/>
        <v>0.89319908014174787</v>
      </c>
      <c r="F193" s="93">
        <v>3466</v>
      </c>
    </row>
    <row r="194" spans="1:6" x14ac:dyDescent="0.25">
      <c r="A194" s="1" t="s">
        <v>326</v>
      </c>
      <c r="B194" s="1">
        <v>2646.2735059547199</v>
      </c>
      <c r="C194" s="1">
        <v>2339.9119999999862</v>
      </c>
      <c r="D194" s="1">
        <f t="shared" ref="D194:D257" si="6">C194/100</f>
        <v>23.399119999999861</v>
      </c>
      <c r="E194" s="1">
        <f t="shared" ref="E194:E257" si="7">D194/B194*100</f>
        <v>0.88422908468631445</v>
      </c>
      <c r="F194" s="93">
        <v>1259</v>
      </c>
    </row>
    <row r="195" spans="1:6" x14ac:dyDescent="0.25">
      <c r="A195" s="1" t="s">
        <v>610</v>
      </c>
      <c r="B195" s="1">
        <v>3622.10849620827</v>
      </c>
      <c r="C195" s="1">
        <v>3201.1870000000008</v>
      </c>
      <c r="D195" s="1">
        <f t="shared" si="6"/>
        <v>32.011870000000009</v>
      </c>
      <c r="E195" s="1">
        <f t="shared" si="7"/>
        <v>0.88379103037667084</v>
      </c>
      <c r="F195" s="93">
        <v>462</v>
      </c>
    </row>
    <row r="196" spans="1:6" x14ac:dyDescent="0.25">
      <c r="A196" s="1" t="s">
        <v>88</v>
      </c>
      <c r="B196" s="1">
        <v>3172.8330889348103</v>
      </c>
      <c r="C196" s="1">
        <v>2780.4400000000028</v>
      </c>
      <c r="D196" s="1">
        <f t="shared" si="6"/>
        <v>27.80440000000003</v>
      </c>
      <c r="E196" s="1">
        <f t="shared" si="7"/>
        <v>0.87632721988960893</v>
      </c>
      <c r="F196" s="93">
        <v>1770</v>
      </c>
    </row>
    <row r="197" spans="1:6" x14ac:dyDescent="0.25">
      <c r="A197" s="1" t="s">
        <v>136</v>
      </c>
      <c r="B197" s="1">
        <v>10900.057409597601</v>
      </c>
      <c r="C197" s="1">
        <v>9475.8370000000086</v>
      </c>
      <c r="D197" s="1">
        <f t="shared" si="6"/>
        <v>94.758370000000085</v>
      </c>
      <c r="E197" s="1">
        <f t="shared" si="7"/>
        <v>0.86933826528807523</v>
      </c>
      <c r="F197" s="93">
        <v>3109</v>
      </c>
    </row>
    <row r="198" spans="1:6" x14ac:dyDescent="0.25">
      <c r="A198" s="1" t="s">
        <v>448</v>
      </c>
      <c r="B198" s="1">
        <v>4256.2511332969298</v>
      </c>
      <c r="C198" s="1">
        <v>3641.2830000000185</v>
      </c>
      <c r="D198" s="1">
        <f t="shared" si="6"/>
        <v>36.412830000000184</v>
      </c>
      <c r="E198" s="1">
        <f t="shared" si="7"/>
        <v>0.85551413343870253</v>
      </c>
      <c r="F198" s="93">
        <v>1536</v>
      </c>
    </row>
    <row r="199" spans="1:6" x14ac:dyDescent="0.25">
      <c r="A199" s="1" t="s">
        <v>209</v>
      </c>
      <c r="B199" s="1">
        <v>6377.1265652182001</v>
      </c>
      <c r="C199" s="1">
        <v>5442.4900000000007</v>
      </c>
      <c r="D199" s="1">
        <f t="shared" si="6"/>
        <v>54.424900000000008</v>
      </c>
      <c r="E199" s="1">
        <f t="shared" si="7"/>
        <v>0.85343923228435736</v>
      </c>
      <c r="F199" s="93">
        <v>1897</v>
      </c>
    </row>
    <row r="200" spans="1:6" x14ac:dyDescent="0.25">
      <c r="A200" s="1" t="s">
        <v>147</v>
      </c>
      <c r="B200" s="1">
        <v>13805.936364696101</v>
      </c>
      <c r="C200" s="1">
        <v>11768</v>
      </c>
      <c r="D200" s="1">
        <f t="shared" si="6"/>
        <v>117.68</v>
      </c>
      <c r="E200" s="1">
        <f t="shared" si="7"/>
        <v>0.85238695073900117</v>
      </c>
      <c r="F200" s="93">
        <v>2316</v>
      </c>
    </row>
    <row r="201" spans="1:6" x14ac:dyDescent="0.25">
      <c r="A201" s="1" t="s">
        <v>594</v>
      </c>
      <c r="B201" s="1">
        <v>5145.9520591164401</v>
      </c>
      <c r="C201" s="1">
        <v>4361.1800000000039</v>
      </c>
      <c r="D201" s="1">
        <f t="shared" si="6"/>
        <v>43.611800000000038</v>
      </c>
      <c r="E201" s="1">
        <f t="shared" si="7"/>
        <v>0.84749720749415969</v>
      </c>
      <c r="F201" s="93">
        <v>1627</v>
      </c>
    </row>
    <row r="202" spans="1:6" x14ac:dyDescent="0.25">
      <c r="A202" s="1" t="s">
        <v>77</v>
      </c>
      <c r="B202" s="1">
        <v>15416.2713361596</v>
      </c>
      <c r="C202" s="1">
        <v>12931</v>
      </c>
      <c r="D202" s="1">
        <f t="shared" si="6"/>
        <v>129.31</v>
      </c>
      <c r="E202" s="1">
        <f t="shared" si="7"/>
        <v>0.83878907668611946</v>
      </c>
      <c r="F202" s="93">
        <v>3338</v>
      </c>
    </row>
    <row r="203" spans="1:6" x14ac:dyDescent="0.25">
      <c r="A203" s="1" t="s">
        <v>623</v>
      </c>
      <c r="B203" s="1">
        <v>2560.92022988689</v>
      </c>
      <c r="C203" s="1">
        <v>2132.0360000000032</v>
      </c>
      <c r="D203" s="1">
        <f t="shared" si="6"/>
        <v>21.320360000000033</v>
      </c>
      <c r="E203" s="1">
        <f t="shared" si="7"/>
        <v>0.83252729824160532</v>
      </c>
      <c r="F203" s="93">
        <v>4680</v>
      </c>
    </row>
    <row r="204" spans="1:6" x14ac:dyDescent="0.25">
      <c r="A204" s="1" t="s">
        <v>443</v>
      </c>
      <c r="B204" s="1">
        <v>3012.9157549740803</v>
      </c>
      <c r="C204" s="1">
        <v>2508.3060000000037</v>
      </c>
      <c r="D204" s="1">
        <f t="shared" si="6"/>
        <v>25.083060000000035</v>
      </c>
      <c r="E204" s="1">
        <f t="shared" si="7"/>
        <v>0.83251780135537912</v>
      </c>
      <c r="F204" s="93">
        <v>1432</v>
      </c>
    </row>
    <row r="205" spans="1:6" x14ac:dyDescent="0.25">
      <c r="A205" s="1" t="s">
        <v>603</v>
      </c>
      <c r="B205" s="1">
        <v>5253.3750646942699</v>
      </c>
      <c r="C205" s="1">
        <v>4358.3559999999898</v>
      </c>
      <c r="D205" s="1">
        <f t="shared" si="6"/>
        <v>43.583559999999899</v>
      </c>
      <c r="E205" s="1">
        <f t="shared" si="7"/>
        <v>0.82962970401460057</v>
      </c>
      <c r="F205" s="93">
        <v>1719</v>
      </c>
    </row>
    <row r="206" spans="1:6" x14ac:dyDescent="0.25">
      <c r="A206" s="1" t="s">
        <v>432</v>
      </c>
      <c r="B206" s="1">
        <v>3702.4544328696697</v>
      </c>
      <c r="C206" s="1">
        <v>3066.7729999999551</v>
      </c>
      <c r="D206" s="1">
        <f t="shared" si="6"/>
        <v>30.667729999999551</v>
      </c>
      <c r="E206" s="1">
        <f t="shared" si="7"/>
        <v>0.82830810091104468</v>
      </c>
      <c r="F206" s="93">
        <v>11078</v>
      </c>
    </row>
    <row r="207" spans="1:6" x14ac:dyDescent="0.25">
      <c r="A207" s="1" t="s">
        <v>435</v>
      </c>
      <c r="B207" s="1">
        <v>2527.5343150225804</v>
      </c>
      <c r="C207" s="1">
        <v>2091.3889999999947</v>
      </c>
      <c r="D207" s="1">
        <f t="shared" si="6"/>
        <v>20.913889999999945</v>
      </c>
      <c r="E207" s="1">
        <f t="shared" si="7"/>
        <v>0.82744237637830464</v>
      </c>
      <c r="F207" s="93">
        <v>4450</v>
      </c>
    </row>
    <row r="208" spans="1:6" x14ac:dyDescent="0.25">
      <c r="A208" s="1" t="s">
        <v>456</v>
      </c>
      <c r="B208" s="1">
        <v>3296.0920931251799</v>
      </c>
      <c r="C208" s="1">
        <v>2690.2870000000016</v>
      </c>
      <c r="D208" s="1">
        <f t="shared" si="6"/>
        <v>26.902870000000018</v>
      </c>
      <c r="E208" s="1">
        <f t="shared" si="7"/>
        <v>0.8162050464582784</v>
      </c>
      <c r="F208" s="93">
        <v>5948</v>
      </c>
    </row>
    <row r="209" spans="1:6" x14ac:dyDescent="0.25">
      <c r="A209" s="1" t="s">
        <v>210</v>
      </c>
      <c r="B209" s="1">
        <v>8185.0960838381097</v>
      </c>
      <c r="C209" s="1">
        <v>6464.782000000002</v>
      </c>
      <c r="D209" s="1">
        <f t="shared" si="6"/>
        <v>64.647820000000024</v>
      </c>
      <c r="E209" s="1">
        <f t="shared" si="7"/>
        <v>0.78982359324590512</v>
      </c>
      <c r="F209" s="93">
        <v>1964</v>
      </c>
    </row>
    <row r="210" spans="1:6" x14ac:dyDescent="0.25">
      <c r="A210" s="1" t="s">
        <v>406</v>
      </c>
      <c r="B210" s="1">
        <v>3890.3613386277198</v>
      </c>
      <c r="C210" s="1">
        <v>3047.0500000000079</v>
      </c>
      <c r="D210" s="1">
        <f t="shared" si="6"/>
        <v>30.470500000000079</v>
      </c>
      <c r="E210" s="1">
        <f t="shared" si="7"/>
        <v>0.78323058831209236</v>
      </c>
      <c r="F210" s="93">
        <v>1594</v>
      </c>
    </row>
    <row r="211" spans="1:6" x14ac:dyDescent="0.25">
      <c r="A211" s="1" t="s">
        <v>589</v>
      </c>
      <c r="B211" s="1">
        <v>10682.006311530198</v>
      </c>
      <c r="C211" s="1">
        <v>8320.0639999999967</v>
      </c>
      <c r="D211" s="1">
        <f t="shared" si="6"/>
        <v>83.200639999999964</v>
      </c>
      <c r="E211" s="1">
        <f t="shared" si="7"/>
        <v>0.77888589066075431</v>
      </c>
      <c r="F211" s="93">
        <v>1199</v>
      </c>
    </row>
    <row r="212" spans="1:6" x14ac:dyDescent="0.25">
      <c r="A212" s="1" t="s">
        <v>303</v>
      </c>
      <c r="B212" s="1">
        <v>3471.2573705699501</v>
      </c>
      <c r="C212" s="1">
        <v>2700.0600000000009</v>
      </c>
      <c r="D212" s="1">
        <f t="shared" si="6"/>
        <v>27.000600000000009</v>
      </c>
      <c r="E212" s="1">
        <f t="shared" si="7"/>
        <v>0.77783342223243868</v>
      </c>
      <c r="F212" s="93">
        <v>803</v>
      </c>
    </row>
    <row r="213" spans="1:6" x14ac:dyDescent="0.25">
      <c r="A213" s="1" t="s">
        <v>391</v>
      </c>
      <c r="B213" s="1">
        <v>3490.2914360340801</v>
      </c>
      <c r="C213" s="1">
        <v>2680.1629999999936</v>
      </c>
      <c r="D213" s="1">
        <f t="shared" si="6"/>
        <v>26.801629999999935</v>
      </c>
      <c r="E213" s="1">
        <f t="shared" si="7"/>
        <v>0.76789089080921769</v>
      </c>
      <c r="F213" s="93">
        <v>6905</v>
      </c>
    </row>
    <row r="214" spans="1:6" x14ac:dyDescent="0.25">
      <c r="A214" s="1" t="s">
        <v>308</v>
      </c>
      <c r="B214" s="1">
        <v>1905.6307685742299</v>
      </c>
      <c r="C214" s="1">
        <v>1449.733000000019</v>
      </c>
      <c r="D214" s="1">
        <f t="shared" si="6"/>
        <v>14.49733000000019</v>
      </c>
      <c r="E214" s="1">
        <f t="shared" si="7"/>
        <v>0.7607628003848258</v>
      </c>
      <c r="F214" s="93">
        <v>9007</v>
      </c>
    </row>
    <row r="215" spans="1:6" x14ac:dyDescent="0.25">
      <c r="A215" s="1" t="s">
        <v>376</v>
      </c>
      <c r="B215" s="1">
        <v>2561.0474210775601</v>
      </c>
      <c r="C215" s="1">
        <v>1940.7940000000006</v>
      </c>
      <c r="D215" s="1">
        <f t="shared" si="6"/>
        <v>19.407940000000007</v>
      </c>
      <c r="E215" s="1">
        <f t="shared" si="7"/>
        <v>0.75781259809059376</v>
      </c>
      <c r="F215" s="93">
        <v>4584</v>
      </c>
    </row>
    <row r="216" spans="1:6" x14ac:dyDescent="0.25">
      <c r="A216" s="1" t="s">
        <v>34</v>
      </c>
      <c r="B216" s="1">
        <v>1359.1558671776399</v>
      </c>
      <c r="C216" s="1">
        <v>1027.5470000000016</v>
      </c>
      <c r="D216" s="1">
        <f t="shared" si="6"/>
        <v>10.275470000000016</v>
      </c>
      <c r="E216" s="1">
        <f t="shared" si="7"/>
        <v>0.75601851473720816</v>
      </c>
      <c r="F216" s="93">
        <v>720</v>
      </c>
    </row>
    <row r="217" spans="1:6" x14ac:dyDescent="0.25">
      <c r="A217" s="1" t="s">
        <v>377</v>
      </c>
      <c r="B217" s="1">
        <v>2769.4883759004597</v>
      </c>
      <c r="C217" s="1">
        <v>2081.574999999928</v>
      </c>
      <c r="D217" s="1">
        <f t="shared" si="6"/>
        <v>20.81574999999928</v>
      </c>
      <c r="E217" s="1">
        <f t="shared" si="7"/>
        <v>0.75160994287370264</v>
      </c>
      <c r="F217" s="93">
        <v>10509</v>
      </c>
    </row>
    <row r="218" spans="1:6" x14ac:dyDescent="0.25">
      <c r="A218" s="1" t="s">
        <v>544</v>
      </c>
      <c r="B218" s="1">
        <v>4463.1128356462496</v>
      </c>
      <c r="C218" s="1">
        <v>3344.343999999996</v>
      </c>
      <c r="D218" s="1">
        <f t="shared" si="6"/>
        <v>33.44343999999996</v>
      </c>
      <c r="E218" s="1">
        <f t="shared" si="7"/>
        <v>0.74932992356572181</v>
      </c>
      <c r="F218" s="93">
        <v>9085</v>
      </c>
    </row>
    <row r="219" spans="1:6" x14ac:dyDescent="0.25">
      <c r="A219" s="1" t="s">
        <v>540</v>
      </c>
      <c r="B219" s="1">
        <v>12885.5076253394</v>
      </c>
      <c r="C219" s="1">
        <v>9626.6870000000017</v>
      </c>
      <c r="D219" s="1">
        <f t="shared" si="6"/>
        <v>96.266870000000011</v>
      </c>
      <c r="E219" s="1">
        <f t="shared" si="7"/>
        <v>0.74709412154388732</v>
      </c>
      <c r="F219" s="93">
        <v>423</v>
      </c>
    </row>
    <row r="220" spans="1:6" x14ac:dyDescent="0.25">
      <c r="A220" s="1" t="s">
        <v>553</v>
      </c>
      <c r="B220" s="1">
        <v>2071.17845061347</v>
      </c>
      <c r="C220" s="1">
        <v>1547.2170000000021</v>
      </c>
      <c r="D220" s="1">
        <f t="shared" si="6"/>
        <v>15.472170000000022</v>
      </c>
      <c r="E220" s="1">
        <f t="shared" si="7"/>
        <v>0.7470225462908453</v>
      </c>
      <c r="F220" s="93">
        <v>3733</v>
      </c>
    </row>
    <row r="221" spans="1:6" x14ac:dyDescent="0.25">
      <c r="A221" s="1" t="s">
        <v>164</v>
      </c>
      <c r="B221" s="1">
        <v>16268.237594719601</v>
      </c>
      <c r="C221" s="1">
        <v>12020.625000000007</v>
      </c>
      <c r="D221" s="1">
        <f t="shared" si="6"/>
        <v>120.20625000000007</v>
      </c>
      <c r="E221" s="1">
        <f t="shared" si="7"/>
        <v>0.73890149009759365</v>
      </c>
      <c r="F221" s="93">
        <v>1683</v>
      </c>
    </row>
    <row r="222" spans="1:6" x14ac:dyDescent="0.25">
      <c r="A222" s="1" t="s">
        <v>177</v>
      </c>
      <c r="B222" s="1">
        <v>6726.5829140715596</v>
      </c>
      <c r="C222" s="1">
        <v>4950.7950000000046</v>
      </c>
      <c r="D222" s="1">
        <f t="shared" si="6"/>
        <v>49.507950000000044</v>
      </c>
      <c r="E222" s="1">
        <f t="shared" si="7"/>
        <v>0.73600445623635646</v>
      </c>
      <c r="F222" s="93">
        <v>2516</v>
      </c>
    </row>
    <row r="223" spans="1:6" x14ac:dyDescent="0.25">
      <c r="A223" s="1" t="s">
        <v>324</v>
      </c>
      <c r="B223" s="1">
        <v>2197.3632678755598</v>
      </c>
      <c r="C223" s="1">
        <v>1604.3870000001386</v>
      </c>
      <c r="D223" s="1">
        <f t="shared" si="6"/>
        <v>16.043870000001387</v>
      </c>
      <c r="E223" s="1">
        <f t="shared" si="7"/>
        <v>0.73014190391526912</v>
      </c>
      <c r="F223" s="93">
        <v>5583</v>
      </c>
    </row>
    <row r="224" spans="1:6" x14ac:dyDescent="0.25">
      <c r="A224" s="1" t="s">
        <v>14</v>
      </c>
      <c r="B224" s="1">
        <v>5822.0600631458701</v>
      </c>
      <c r="C224" s="1">
        <v>4238.9210000000048</v>
      </c>
      <c r="D224" s="1">
        <f t="shared" si="6"/>
        <v>42.389210000000048</v>
      </c>
      <c r="E224" s="1">
        <f t="shared" si="7"/>
        <v>0.72807922866215879</v>
      </c>
      <c r="F224" s="93">
        <v>1698</v>
      </c>
    </row>
    <row r="225" spans="1:6" x14ac:dyDescent="0.25">
      <c r="A225" s="1" t="s">
        <v>562</v>
      </c>
      <c r="B225" s="1">
        <v>12003.9007106794</v>
      </c>
      <c r="C225" s="1">
        <v>8652.1240000000562</v>
      </c>
      <c r="D225" s="1">
        <f t="shared" si="6"/>
        <v>86.52124000000056</v>
      </c>
      <c r="E225" s="1">
        <f t="shared" si="7"/>
        <v>0.72077603843412341</v>
      </c>
      <c r="F225" s="93">
        <v>712</v>
      </c>
    </row>
    <row r="226" spans="1:6" x14ac:dyDescent="0.25">
      <c r="A226" s="1" t="s">
        <v>494</v>
      </c>
      <c r="B226" s="1">
        <v>4993.6711534898905</v>
      </c>
      <c r="C226" s="1">
        <v>3592.8409999999267</v>
      </c>
      <c r="D226" s="1">
        <f t="shared" si="6"/>
        <v>35.928409999999268</v>
      </c>
      <c r="E226" s="1">
        <f t="shared" si="7"/>
        <v>0.71947889429784029</v>
      </c>
      <c r="F226" s="93">
        <v>5127</v>
      </c>
    </row>
    <row r="227" spans="1:6" x14ac:dyDescent="0.25">
      <c r="A227" s="1" t="s">
        <v>597</v>
      </c>
      <c r="B227" s="1">
        <v>6283.1152807137805</v>
      </c>
      <c r="C227" s="1">
        <v>4503.8860000000013</v>
      </c>
      <c r="D227" s="1">
        <f t="shared" si="6"/>
        <v>45.038860000000014</v>
      </c>
      <c r="E227" s="1">
        <f t="shared" si="7"/>
        <v>0.71682370906432691</v>
      </c>
      <c r="F227" s="93">
        <v>1711</v>
      </c>
    </row>
    <row r="228" spans="1:6" x14ac:dyDescent="0.25">
      <c r="A228" s="1" t="s">
        <v>378</v>
      </c>
      <c r="B228" s="1">
        <v>3074.2157865142003</v>
      </c>
      <c r="C228" s="1">
        <v>2172.131000000008</v>
      </c>
      <c r="D228" s="1">
        <f t="shared" si="6"/>
        <v>21.721310000000081</v>
      </c>
      <c r="E228" s="1">
        <f t="shared" si="7"/>
        <v>0.70656425925876509</v>
      </c>
      <c r="F228" s="93">
        <v>5974</v>
      </c>
    </row>
    <row r="229" spans="1:6" x14ac:dyDescent="0.25">
      <c r="A229" s="1" t="s">
        <v>229</v>
      </c>
      <c r="B229" s="1">
        <v>3669.0366216453999</v>
      </c>
      <c r="C229" s="1">
        <v>2577.5870000000059</v>
      </c>
      <c r="D229" s="1">
        <f t="shared" si="6"/>
        <v>25.775870000000058</v>
      </c>
      <c r="E229" s="1">
        <f t="shared" si="7"/>
        <v>0.70252419525975529</v>
      </c>
      <c r="F229" s="93">
        <v>1189</v>
      </c>
    </row>
    <row r="230" spans="1:6" x14ac:dyDescent="0.25">
      <c r="A230" s="1" t="s">
        <v>109</v>
      </c>
      <c r="B230" s="1">
        <v>1846.9406609771399</v>
      </c>
      <c r="C230" s="1">
        <v>1295</v>
      </c>
      <c r="D230" s="1">
        <f t="shared" si="6"/>
        <v>12.95</v>
      </c>
      <c r="E230" s="1">
        <f t="shared" si="7"/>
        <v>0.70115950520839632</v>
      </c>
      <c r="F230" s="93">
        <v>747</v>
      </c>
    </row>
    <row r="231" spans="1:6" x14ac:dyDescent="0.25">
      <c r="A231" s="1" t="s">
        <v>52</v>
      </c>
      <c r="B231" s="1">
        <v>1429.2589205680301</v>
      </c>
      <c r="C231" s="1">
        <v>993</v>
      </c>
      <c r="D231" s="1">
        <f t="shared" si="6"/>
        <v>9.93</v>
      </c>
      <c r="E231" s="1">
        <f t="shared" si="7"/>
        <v>0.69476564792427686</v>
      </c>
      <c r="F231" s="93">
        <v>678</v>
      </c>
    </row>
    <row r="232" spans="1:6" x14ac:dyDescent="0.25">
      <c r="A232" s="1" t="s">
        <v>290</v>
      </c>
      <c r="B232" s="1">
        <v>31.728740639658998</v>
      </c>
      <c r="C232" s="1">
        <v>21.797999999999995</v>
      </c>
      <c r="D232" s="1">
        <f t="shared" si="6"/>
        <v>0.21797999999999995</v>
      </c>
      <c r="E232" s="1">
        <f t="shared" si="7"/>
        <v>0.68701119428464863</v>
      </c>
      <c r="F232" s="93">
        <v>25</v>
      </c>
    </row>
    <row r="233" spans="1:6" x14ac:dyDescent="0.25">
      <c r="A233" s="1" t="s">
        <v>225</v>
      </c>
      <c r="B233" s="1">
        <v>11232.695445912501</v>
      </c>
      <c r="C233" s="1">
        <v>7704.8499999999985</v>
      </c>
      <c r="D233" s="1">
        <f t="shared" si="6"/>
        <v>77.04849999999999</v>
      </c>
      <c r="E233" s="1">
        <f t="shared" si="7"/>
        <v>0.68593064212416976</v>
      </c>
      <c r="F233" s="93">
        <v>3121</v>
      </c>
    </row>
    <row r="234" spans="1:6" x14ac:dyDescent="0.25">
      <c r="A234" s="1" t="s">
        <v>451</v>
      </c>
      <c r="B234" s="1">
        <v>2355.6297130490298</v>
      </c>
      <c r="C234" s="1">
        <v>1615.66199999999</v>
      </c>
      <c r="D234" s="1">
        <f t="shared" si="6"/>
        <v>16.156619999999901</v>
      </c>
      <c r="E234" s="1">
        <f t="shared" si="7"/>
        <v>0.68587265267118058</v>
      </c>
      <c r="F234" s="93">
        <v>6192</v>
      </c>
    </row>
    <row r="235" spans="1:6" x14ac:dyDescent="0.25">
      <c r="A235" s="1" t="s">
        <v>523</v>
      </c>
      <c r="B235" s="1">
        <v>5084.4038287848998</v>
      </c>
      <c r="C235" s="1">
        <v>3478.6029999999987</v>
      </c>
      <c r="D235" s="1">
        <f t="shared" si="6"/>
        <v>34.78602999999999</v>
      </c>
      <c r="E235" s="1">
        <f t="shared" si="7"/>
        <v>0.68417126513558923</v>
      </c>
      <c r="F235" s="93">
        <v>1633</v>
      </c>
    </row>
    <row r="236" spans="1:6" x14ac:dyDescent="0.25">
      <c r="A236" s="1" t="s">
        <v>181</v>
      </c>
      <c r="B236" s="1">
        <v>1827.8092151476801</v>
      </c>
      <c r="C236" s="1">
        <v>1245.8010000000004</v>
      </c>
      <c r="D236" s="1">
        <f t="shared" si="6"/>
        <v>12.458010000000003</v>
      </c>
      <c r="E236" s="1">
        <f t="shared" si="7"/>
        <v>0.68158152922943016</v>
      </c>
      <c r="F236" s="93">
        <v>546</v>
      </c>
    </row>
    <row r="237" spans="1:6" x14ac:dyDescent="0.25">
      <c r="A237" s="1" t="s">
        <v>138</v>
      </c>
      <c r="B237" s="1">
        <v>12469.498957259199</v>
      </c>
      <c r="C237" s="1">
        <v>8485</v>
      </c>
      <c r="D237" s="1">
        <f t="shared" si="6"/>
        <v>84.85</v>
      </c>
      <c r="E237" s="1">
        <f t="shared" si="7"/>
        <v>0.68046038009092602</v>
      </c>
      <c r="F237" s="93">
        <v>1699</v>
      </c>
    </row>
    <row r="238" spans="1:6" x14ac:dyDescent="0.25">
      <c r="A238" s="1" t="s">
        <v>276</v>
      </c>
      <c r="B238" s="1">
        <v>4761.0097401344301</v>
      </c>
      <c r="C238" s="1">
        <v>3192.7999999999915</v>
      </c>
      <c r="D238" s="1">
        <f t="shared" si="6"/>
        <v>31.927999999999916</v>
      </c>
      <c r="E238" s="1">
        <f t="shared" si="7"/>
        <v>0.67061404497564436</v>
      </c>
      <c r="F238" s="93">
        <v>2720</v>
      </c>
    </row>
    <row r="239" spans="1:6" x14ac:dyDescent="0.25">
      <c r="A239" s="1" t="s">
        <v>152</v>
      </c>
      <c r="B239" s="1">
        <v>7192.1332358340396</v>
      </c>
      <c r="C239" s="1">
        <v>4750.4799999999941</v>
      </c>
      <c r="D239" s="1">
        <f t="shared" si="6"/>
        <v>47.504799999999939</v>
      </c>
      <c r="E239" s="1">
        <f t="shared" si="7"/>
        <v>0.66051056678583653</v>
      </c>
      <c r="F239" s="93">
        <v>1867</v>
      </c>
    </row>
    <row r="240" spans="1:6" x14ac:dyDescent="0.25">
      <c r="A240" s="1" t="s">
        <v>127</v>
      </c>
      <c r="B240" s="1">
        <v>7457.1190874384802</v>
      </c>
      <c r="C240" s="1">
        <v>4904.5789999999952</v>
      </c>
      <c r="D240" s="1">
        <f t="shared" si="6"/>
        <v>49.045789999999954</v>
      </c>
      <c r="E240" s="1">
        <f t="shared" si="7"/>
        <v>0.65770426118871572</v>
      </c>
      <c r="F240" s="93">
        <v>3233</v>
      </c>
    </row>
    <row r="241" spans="1:6" x14ac:dyDescent="0.25">
      <c r="A241" s="1" t="s">
        <v>543</v>
      </c>
      <c r="B241" s="1">
        <v>3908.6620317090101</v>
      </c>
      <c r="C241" s="1">
        <v>2568.8669999999802</v>
      </c>
      <c r="D241" s="1">
        <f t="shared" si="6"/>
        <v>25.688669999999803</v>
      </c>
      <c r="E241" s="1">
        <f t="shared" si="7"/>
        <v>0.6572241291674884</v>
      </c>
      <c r="F241" s="93">
        <v>7143</v>
      </c>
    </row>
    <row r="242" spans="1:6" x14ac:dyDescent="0.25">
      <c r="A242" s="1" t="s">
        <v>256</v>
      </c>
      <c r="B242" s="1">
        <v>3562.7857230832801</v>
      </c>
      <c r="C242" s="1">
        <v>2334.1640000000016</v>
      </c>
      <c r="D242" s="1">
        <f t="shared" si="6"/>
        <v>23.341640000000016</v>
      </c>
      <c r="E242" s="1">
        <f t="shared" si="7"/>
        <v>0.65515138473721801</v>
      </c>
      <c r="F242" s="93">
        <v>1020</v>
      </c>
    </row>
    <row r="243" spans="1:6" x14ac:dyDescent="0.25">
      <c r="A243" s="1" t="s">
        <v>490</v>
      </c>
      <c r="B243" s="1">
        <v>7569.5782405523005</v>
      </c>
      <c r="C243" s="1">
        <v>4947.3820000000051</v>
      </c>
      <c r="D243" s="1">
        <f t="shared" si="6"/>
        <v>49.473820000000053</v>
      </c>
      <c r="E243" s="1">
        <f t="shared" si="7"/>
        <v>0.65358753721515517</v>
      </c>
      <c r="F243" s="93">
        <v>2001</v>
      </c>
    </row>
    <row r="244" spans="1:6" x14ac:dyDescent="0.25">
      <c r="A244" s="1" t="s">
        <v>341</v>
      </c>
      <c r="B244" s="1">
        <v>3442.8016510074499</v>
      </c>
      <c r="C244" s="1">
        <v>2181.33699999998</v>
      </c>
      <c r="D244" s="1">
        <f t="shared" si="6"/>
        <v>21.8133699999998</v>
      </c>
      <c r="E244" s="1">
        <f t="shared" si="7"/>
        <v>0.63359357323465504</v>
      </c>
      <c r="F244" s="93">
        <v>14037</v>
      </c>
    </row>
    <row r="245" spans="1:6" x14ac:dyDescent="0.25">
      <c r="A245" s="1" t="s">
        <v>235</v>
      </c>
      <c r="B245" s="1">
        <v>1202.87149689585</v>
      </c>
      <c r="C245" s="1">
        <v>760.54899999999986</v>
      </c>
      <c r="D245" s="1">
        <f t="shared" si="6"/>
        <v>7.6054899999999988</v>
      </c>
      <c r="E245" s="1">
        <f t="shared" si="7"/>
        <v>0.63227784677140098</v>
      </c>
      <c r="F245" s="93">
        <v>639</v>
      </c>
    </row>
    <row r="246" spans="1:6" x14ac:dyDescent="0.25">
      <c r="A246" s="1" t="s">
        <v>604</v>
      </c>
      <c r="B246" s="1">
        <v>9961.9211212825794</v>
      </c>
      <c r="C246" s="1">
        <v>6252.7580000000144</v>
      </c>
      <c r="D246" s="1">
        <f t="shared" si="6"/>
        <v>62.527580000000142</v>
      </c>
      <c r="E246" s="1">
        <f t="shared" si="7"/>
        <v>0.62766588129689826</v>
      </c>
      <c r="F246" s="93">
        <v>3407</v>
      </c>
    </row>
    <row r="247" spans="1:6" x14ac:dyDescent="0.25">
      <c r="A247" s="1" t="s">
        <v>389</v>
      </c>
      <c r="B247" s="1">
        <v>8873.7172999679387</v>
      </c>
      <c r="C247" s="1">
        <v>5551.6730000000071</v>
      </c>
      <c r="D247" s="1">
        <f t="shared" si="6"/>
        <v>55.516730000000074</v>
      </c>
      <c r="E247" s="1">
        <f t="shared" si="7"/>
        <v>0.62563104191070706</v>
      </c>
      <c r="F247" s="93">
        <v>3622</v>
      </c>
    </row>
    <row r="248" spans="1:6" x14ac:dyDescent="0.25">
      <c r="A248" s="1" t="s">
        <v>474</v>
      </c>
      <c r="B248" s="1">
        <v>10284.955705071301</v>
      </c>
      <c r="C248" s="1">
        <v>6381.6840000000102</v>
      </c>
      <c r="D248" s="1">
        <f t="shared" si="6"/>
        <v>63.816840000000099</v>
      </c>
      <c r="E248" s="1">
        <f t="shared" si="7"/>
        <v>0.62048726149139677</v>
      </c>
      <c r="F248" s="93">
        <v>3776</v>
      </c>
    </row>
    <row r="249" spans="1:6" x14ac:dyDescent="0.25">
      <c r="A249" s="1" t="s">
        <v>579</v>
      </c>
      <c r="B249" s="1">
        <v>4301.9742643600302</v>
      </c>
      <c r="C249" s="1">
        <v>2637.2860000000019</v>
      </c>
      <c r="D249" s="1">
        <f t="shared" si="6"/>
        <v>26.372860000000017</v>
      </c>
      <c r="E249" s="1">
        <f t="shared" si="7"/>
        <v>0.61304085936746744</v>
      </c>
      <c r="F249" s="93">
        <v>1463</v>
      </c>
    </row>
    <row r="250" spans="1:6" x14ac:dyDescent="0.25">
      <c r="A250" s="1" t="s">
        <v>632</v>
      </c>
      <c r="B250" s="1">
        <v>12985.437832970199</v>
      </c>
      <c r="C250" s="1">
        <v>7944.0290000000423</v>
      </c>
      <c r="D250" s="1">
        <f t="shared" si="6"/>
        <v>79.440290000000417</v>
      </c>
      <c r="E250" s="1">
        <f t="shared" si="7"/>
        <v>0.61176443198781072</v>
      </c>
      <c r="F250" s="93">
        <v>2669</v>
      </c>
    </row>
    <row r="251" spans="1:6" x14ac:dyDescent="0.25">
      <c r="A251" s="1" t="s">
        <v>292</v>
      </c>
      <c r="B251" s="1">
        <v>9350.3023495291691</v>
      </c>
      <c r="C251" s="1">
        <v>5673.4419999999946</v>
      </c>
      <c r="D251" s="1">
        <f t="shared" si="6"/>
        <v>56.734419999999943</v>
      </c>
      <c r="E251" s="1">
        <f t="shared" si="7"/>
        <v>0.60676561975406906</v>
      </c>
      <c r="F251" s="93">
        <v>5011</v>
      </c>
    </row>
    <row r="252" spans="1:6" x14ac:dyDescent="0.25">
      <c r="A252" s="1" t="s">
        <v>296</v>
      </c>
      <c r="B252" s="1">
        <v>2123.83094438745</v>
      </c>
      <c r="C252" s="1">
        <v>1287.3419999999981</v>
      </c>
      <c r="D252" s="1">
        <f t="shared" si="6"/>
        <v>12.87341999999998</v>
      </c>
      <c r="E252" s="1">
        <f t="shared" si="7"/>
        <v>0.60614146497959132</v>
      </c>
      <c r="F252" s="93">
        <v>1231</v>
      </c>
    </row>
    <row r="253" spans="1:6" x14ac:dyDescent="0.25">
      <c r="A253" s="1" t="s">
        <v>557</v>
      </c>
      <c r="B253" s="1">
        <v>4705.6783380909992</v>
      </c>
      <c r="C253" s="1">
        <v>2850.9280000000113</v>
      </c>
      <c r="D253" s="1">
        <f t="shared" si="6"/>
        <v>28.509280000000114</v>
      </c>
      <c r="E253" s="1">
        <f t="shared" si="7"/>
        <v>0.60584846544283277</v>
      </c>
      <c r="F253" s="93">
        <v>5176</v>
      </c>
    </row>
    <row r="254" spans="1:6" x14ac:dyDescent="0.25">
      <c r="A254" s="1" t="s">
        <v>126</v>
      </c>
      <c r="B254" s="1">
        <v>4628.68718398279</v>
      </c>
      <c r="C254" s="1">
        <v>2797.2800000000007</v>
      </c>
      <c r="D254" s="1">
        <f t="shared" si="6"/>
        <v>27.972800000000007</v>
      </c>
      <c r="E254" s="1">
        <f t="shared" si="7"/>
        <v>0.60433550352673848</v>
      </c>
      <c r="F254" s="93">
        <v>1345</v>
      </c>
    </row>
    <row r="255" spans="1:6" x14ac:dyDescent="0.25">
      <c r="A255" s="1" t="s">
        <v>612</v>
      </c>
      <c r="B255" s="1">
        <v>2333.6827529979801</v>
      </c>
      <c r="C255" s="1">
        <v>1406.6709999999982</v>
      </c>
      <c r="D255" s="1">
        <f t="shared" si="6"/>
        <v>14.066709999999983</v>
      </c>
      <c r="E255" s="1">
        <f t="shared" si="7"/>
        <v>0.60276873460752523</v>
      </c>
      <c r="F255" s="93">
        <v>3316</v>
      </c>
    </row>
    <row r="256" spans="1:6" x14ac:dyDescent="0.25">
      <c r="A256" s="1" t="s">
        <v>434</v>
      </c>
      <c r="B256" s="1">
        <v>3832.2209410823202</v>
      </c>
      <c r="C256" s="1">
        <v>2303.692000000035</v>
      </c>
      <c r="D256" s="1">
        <f t="shared" si="6"/>
        <v>23.03692000000035</v>
      </c>
      <c r="E256" s="1">
        <f t="shared" si="7"/>
        <v>0.60113757411633251</v>
      </c>
      <c r="F256" s="93">
        <v>5636</v>
      </c>
    </row>
    <row r="257" spans="1:6" x14ac:dyDescent="0.25">
      <c r="A257" s="1" t="s">
        <v>618</v>
      </c>
      <c r="B257" s="1">
        <v>4052.4292354299996</v>
      </c>
      <c r="C257" s="1">
        <v>2423.6510000000035</v>
      </c>
      <c r="D257" s="1">
        <f t="shared" si="6"/>
        <v>24.236510000000035</v>
      </c>
      <c r="E257" s="1">
        <f t="shared" si="7"/>
        <v>0.59807361441632478</v>
      </c>
      <c r="F257" s="93">
        <v>5268</v>
      </c>
    </row>
    <row r="258" spans="1:6" x14ac:dyDescent="0.25">
      <c r="A258" s="1" t="s">
        <v>487</v>
      </c>
      <c r="B258" s="1">
        <v>7192.4095398479703</v>
      </c>
      <c r="C258" s="1">
        <v>4265.8069999999989</v>
      </c>
      <c r="D258" s="1">
        <f t="shared" ref="D258:D321" si="8">C258/100</f>
        <v>42.658069999999988</v>
      </c>
      <c r="E258" s="1">
        <f t="shared" ref="E258:E321" si="9">D258/B258*100</f>
        <v>0.59309845697276131</v>
      </c>
      <c r="F258" s="93">
        <v>2771</v>
      </c>
    </row>
    <row r="259" spans="1:6" x14ac:dyDescent="0.25">
      <c r="A259" s="1" t="s">
        <v>347</v>
      </c>
      <c r="B259" s="1">
        <v>1933.1484453468101</v>
      </c>
      <c r="C259" s="1">
        <v>1140.6600000000019</v>
      </c>
      <c r="D259" s="1">
        <f t="shared" si="8"/>
        <v>11.406600000000019</v>
      </c>
      <c r="E259" s="1">
        <f t="shared" si="9"/>
        <v>0.59005297950378843</v>
      </c>
      <c r="F259" s="93">
        <v>341</v>
      </c>
    </row>
    <row r="260" spans="1:6" x14ac:dyDescent="0.25">
      <c r="A260" s="1" t="s">
        <v>30</v>
      </c>
      <c r="B260" s="1">
        <v>6190.7972781074604</v>
      </c>
      <c r="C260" s="1">
        <v>3611.9600000000014</v>
      </c>
      <c r="D260" s="1">
        <f t="shared" si="8"/>
        <v>36.119600000000013</v>
      </c>
      <c r="E260" s="1">
        <f t="shared" si="9"/>
        <v>0.58344019966103378</v>
      </c>
      <c r="F260" s="93">
        <v>3009</v>
      </c>
    </row>
    <row r="261" spans="1:6" x14ac:dyDescent="0.25">
      <c r="A261" s="1" t="s">
        <v>506</v>
      </c>
      <c r="B261" s="1">
        <v>4385.9768936568498</v>
      </c>
      <c r="C261" s="1">
        <v>2531.0790000000707</v>
      </c>
      <c r="D261" s="1">
        <f t="shared" si="8"/>
        <v>25.310790000000708</v>
      </c>
      <c r="E261" s="1">
        <f t="shared" si="9"/>
        <v>0.57708443554743849</v>
      </c>
      <c r="F261" s="93">
        <v>7465</v>
      </c>
    </row>
    <row r="262" spans="1:6" x14ac:dyDescent="0.25">
      <c r="A262" s="1" t="s">
        <v>420</v>
      </c>
      <c r="B262" s="1">
        <v>8142.1238271476695</v>
      </c>
      <c r="C262" s="1">
        <v>4543.8410000000285</v>
      </c>
      <c r="D262" s="1">
        <f t="shared" si="8"/>
        <v>45.438410000000289</v>
      </c>
      <c r="E262" s="1">
        <f t="shared" si="9"/>
        <v>0.55806581875478767</v>
      </c>
      <c r="F262" s="93">
        <v>2643</v>
      </c>
    </row>
    <row r="263" spans="1:6" x14ac:dyDescent="0.25">
      <c r="A263" s="1" t="s">
        <v>663</v>
      </c>
      <c r="B263" s="1">
        <v>1999.7902049326701</v>
      </c>
      <c r="C263" s="1">
        <v>1096.7729999999153</v>
      </c>
      <c r="D263" s="1">
        <f t="shared" si="8"/>
        <v>10.967729999999154</v>
      </c>
      <c r="E263" s="1">
        <f t="shared" si="9"/>
        <v>0.54844403042610268</v>
      </c>
      <c r="F263" s="93">
        <v>9677</v>
      </c>
    </row>
    <row r="264" spans="1:6" x14ac:dyDescent="0.25">
      <c r="A264" s="1" t="s">
        <v>166</v>
      </c>
      <c r="B264" s="1">
        <v>3291.9813502952297</v>
      </c>
      <c r="C264" s="1">
        <v>1771.2150000000004</v>
      </c>
      <c r="D264" s="1">
        <f t="shared" si="8"/>
        <v>17.712150000000005</v>
      </c>
      <c r="E264" s="1">
        <f t="shared" si="9"/>
        <v>0.53803919631596797</v>
      </c>
      <c r="F264" s="93">
        <v>106</v>
      </c>
    </row>
    <row r="265" spans="1:6" x14ac:dyDescent="0.25">
      <c r="A265" s="1" t="s">
        <v>560</v>
      </c>
      <c r="B265" s="1">
        <v>1361.01365449318</v>
      </c>
      <c r="C265" s="1">
        <v>732.15999999999917</v>
      </c>
      <c r="D265" s="1">
        <f t="shared" si="8"/>
        <v>7.3215999999999921</v>
      </c>
      <c r="E265" s="1">
        <f t="shared" si="9"/>
        <v>0.53795198716991866</v>
      </c>
      <c r="F265" s="93">
        <v>821</v>
      </c>
    </row>
    <row r="266" spans="1:6" x14ac:dyDescent="0.25">
      <c r="A266" s="1" t="s">
        <v>175</v>
      </c>
      <c r="B266" s="1">
        <v>2690.7489292925902</v>
      </c>
      <c r="C266" s="1">
        <v>1446.4999999999982</v>
      </c>
      <c r="D266" s="1">
        <f t="shared" si="8"/>
        <v>14.464999999999982</v>
      </c>
      <c r="E266" s="1">
        <f t="shared" si="9"/>
        <v>0.53758267233810242</v>
      </c>
      <c r="F266" s="93">
        <v>856</v>
      </c>
    </row>
    <row r="267" spans="1:6" x14ac:dyDescent="0.25">
      <c r="A267" s="1" t="s">
        <v>533</v>
      </c>
      <c r="B267" s="1">
        <v>4642.0408739752102</v>
      </c>
      <c r="C267" s="1">
        <v>2482.9880000000194</v>
      </c>
      <c r="D267" s="1">
        <f t="shared" si="8"/>
        <v>24.829880000000195</v>
      </c>
      <c r="E267" s="1">
        <f t="shared" si="9"/>
        <v>0.53489145559240059</v>
      </c>
      <c r="F267" s="93">
        <v>5961</v>
      </c>
    </row>
    <row r="268" spans="1:6" x14ac:dyDescent="0.25">
      <c r="A268" s="1" t="s">
        <v>551</v>
      </c>
      <c r="B268" s="1">
        <v>2892.4895622560102</v>
      </c>
      <c r="C268" s="1">
        <v>1546.7970000000162</v>
      </c>
      <c r="D268" s="1">
        <f t="shared" si="8"/>
        <v>15.467970000000161</v>
      </c>
      <c r="E268" s="1">
        <f t="shared" si="9"/>
        <v>0.53476320889247564</v>
      </c>
      <c r="F268" s="93">
        <v>4245</v>
      </c>
    </row>
    <row r="269" spans="1:6" x14ac:dyDescent="0.25">
      <c r="A269" s="1" t="s">
        <v>620</v>
      </c>
      <c r="B269" s="1">
        <v>2955.2556055104501</v>
      </c>
      <c r="C269" s="1">
        <v>1566.5059999999994</v>
      </c>
      <c r="D269" s="1">
        <f t="shared" si="8"/>
        <v>15.665059999999993</v>
      </c>
      <c r="E269" s="1">
        <f t="shared" si="9"/>
        <v>0.53007462267529393</v>
      </c>
      <c r="F269" s="93">
        <v>1034</v>
      </c>
    </row>
    <row r="270" spans="1:6" x14ac:dyDescent="0.25">
      <c r="A270" s="1" t="s">
        <v>480</v>
      </c>
      <c r="B270" s="1">
        <v>4666.9468242593402</v>
      </c>
      <c r="C270" s="1">
        <v>2438.3749999999986</v>
      </c>
      <c r="D270" s="1">
        <f t="shared" si="8"/>
        <v>24.383749999999985</v>
      </c>
      <c r="E270" s="1">
        <f t="shared" si="9"/>
        <v>0.52247756227369846</v>
      </c>
      <c r="F270" s="93">
        <v>1496</v>
      </c>
    </row>
    <row r="271" spans="1:6" x14ac:dyDescent="0.25">
      <c r="A271" s="1" t="s">
        <v>609</v>
      </c>
      <c r="B271" s="1">
        <v>4992.23391641133</v>
      </c>
      <c r="C271" s="1">
        <v>2604.3910000000051</v>
      </c>
      <c r="D271" s="1">
        <f t="shared" si="8"/>
        <v>26.04391000000005</v>
      </c>
      <c r="E271" s="1">
        <f t="shared" si="9"/>
        <v>0.52168849529233863</v>
      </c>
      <c r="F271" s="93">
        <v>1546</v>
      </c>
    </row>
    <row r="272" spans="1:6" x14ac:dyDescent="0.25">
      <c r="A272" s="1" t="s">
        <v>73</v>
      </c>
      <c r="B272" s="1">
        <v>10085.9952553519</v>
      </c>
      <c r="C272" s="1">
        <v>5243</v>
      </c>
      <c r="D272" s="1">
        <f t="shared" si="8"/>
        <v>52.43</v>
      </c>
      <c r="E272" s="1">
        <f t="shared" si="9"/>
        <v>0.51982971112522813</v>
      </c>
      <c r="F272" s="93">
        <v>3269</v>
      </c>
    </row>
    <row r="273" spans="1:6" x14ac:dyDescent="0.25">
      <c r="A273" s="1" t="s">
        <v>154</v>
      </c>
      <c r="B273" s="1">
        <v>1724.2207056357199</v>
      </c>
      <c r="C273" s="1">
        <v>885.33000000000015</v>
      </c>
      <c r="D273" s="1">
        <f t="shared" si="8"/>
        <v>8.8533000000000008</v>
      </c>
      <c r="E273" s="1">
        <f t="shared" si="9"/>
        <v>0.5134667488368776</v>
      </c>
      <c r="F273" s="93">
        <v>376</v>
      </c>
    </row>
    <row r="274" spans="1:6" x14ac:dyDescent="0.25">
      <c r="A274" s="1" t="s">
        <v>151</v>
      </c>
      <c r="B274" s="1">
        <v>7852.7508365365893</v>
      </c>
      <c r="C274" s="1">
        <v>4027.2500000000068</v>
      </c>
      <c r="D274" s="1">
        <f t="shared" si="8"/>
        <v>40.272500000000065</v>
      </c>
      <c r="E274" s="1">
        <f t="shared" si="9"/>
        <v>0.51284576371153545</v>
      </c>
      <c r="F274" s="93">
        <v>1876</v>
      </c>
    </row>
    <row r="275" spans="1:6" x14ac:dyDescent="0.25">
      <c r="A275" s="1" t="s">
        <v>565</v>
      </c>
      <c r="B275" s="1">
        <v>4089.4151803190298</v>
      </c>
      <c r="C275" s="1">
        <v>2096.4729999999972</v>
      </c>
      <c r="D275" s="1">
        <f t="shared" si="8"/>
        <v>20.964729999999971</v>
      </c>
      <c r="E275" s="1">
        <f t="shared" si="9"/>
        <v>0.512658389417052</v>
      </c>
      <c r="F275" s="93">
        <v>1741</v>
      </c>
    </row>
    <row r="276" spans="1:6" x14ac:dyDescent="0.25">
      <c r="A276" s="1" t="s">
        <v>571</v>
      </c>
      <c r="B276" s="1">
        <v>12090.9799225809</v>
      </c>
      <c r="C276" s="1">
        <v>6182.0700000000297</v>
      </c>
      <c r="D276" s="1">
        <f t="shared" si="8"/>
        <v>61.820700000000301</v>
      </c>
      <c r="E276" s="1">
        <f t="shared" si="9"/>
        <v>0.51129602725205969</v>
      </c>
      <c r="F276" s="93">
        <v>1544</v>
      </c>
    </row>
    <row r="277" spans="1:6" x14ac:dyDescent="0.25">
      <c r="A277" s="1" t="s">
        <v>171</v>
      </c>
      <c r="B277" s="1">
        <v>7216.6336467696892</v>
      </c>
      <c r="C277" s="1">
        <v>3567.799999999992</v>
      </c>
      <c r="D277" s="1">
        <f t="shared" si="8"/>
        <v>35.677999999999919</v>
      </c>
      <c r="E277" s="1">
        <f t="shared" si="9"/>
        <v>0.49438563388859447</v>
      </c>
      <c r="F277" s="93">
        <v>1782</v>
      </c>
    </row>
    <row r="278" spans="1:6" x14ac:dyDescent="0.25">
      <c r="A278" s="1" t="s">
        <v>275</v>
      </c>
      <c r="B278" s="1">
        <v>4673.2419546664196</v>
      </c>
      <c r="C278" s="1">
        <v>2277.0640000000012</v>
      </c>
      <c r="D278" s="1">
        <f t="shared" si="8"/>
        <v>22.770640000000011</v>
      </c>
      <c r="E278" s="1">
        <f t="shared" si="9"/>
        <v>0.48725574709998942</v>
      </c>
      <c r="F278" s="93">
        <v>221</v>
      </c>
    </row>
    <row r="279" spans="1:6" x14ac:dyDescent="0.25">
      <c r="A279" s="1" t="s">
        <v>78</v>
      </c>
      <c r="B279" s="1">
        <v>494.73726884132896</v>
      </c>
      <c r="C279" s="1">
        <v>236</v>
      </c>
      <c r="D279" s="1">
        <f t="shared" si="8"/>
        <v>2.36</v>
      </c>
      <c r="E279" s="1">
        <f t="shared" si="9"/>
        <v>0.47702086514062353</v>
      </c>
      <c r="F279" s="93">
        <v>625</v>
      </c>
    </row>
    <row r="280" spans="1:6" x14ac:dyDescent="0.25">
      <c r="A280" s="1" t="s">
        <v>263</v>
      </c>
      <c r="B280" s="1">
        <v>1563.1059354648398</v>
      </c>
      <c r="C280" s="1">
        <v>745.52499999997713</v>
      </c>
      <c r="D280" s="1">
        <f t="shared" si="8"/>
        <v>7.4552499999997712</v>
      </c>
      <c r="E280" s="1">
        <f t="shared" si="9"/>
        <v>0.47695103900828784</v>
      </c>
      <c r="F280" s="93">
        <v>7803</v>
      </c>
    </row>
    <row r="281" spans="1:6" x14ac:dyDescent="0.25">
      <c r="A281" s="1" t="s">
        <v>160</v>
      </c>
      <c r="B281" s="1">
        <v>8151.5165379592509</v>
      </c>
      <c r="C281" s="1">
        <v>3846.3900000000067</v>
      </c>
      <c r="D281" s="1">
        <f t="shared" si="8"/>
        <v>38.463900000000066</v>
      </c>
      <c r="E281" s="1">
        <f t="shared" si="9"/>
        <v>0.47186189000396217</v>
      </c>
      <c r="F281" s="93">
        <v>2700</v>
      </c>
    </row>
    <row r="282" spans="1:6" x14ac:dyDescent="0.25">
      <c r="A282" s="1" t="s">
        <v>423</v>
      </c>
      <c r="B282" s="1">
        <v>6356.3080756159898</v>
      </c>
      <c r="C282" s="1">
        <v>2971.9890000000009</v>
      </c>
      <c r="D282" s="1">
        <f t="shared" si="8"/>
        <v>29.71989000000001</v>
      </c>
      <c r="E282" s="1">
        <f t="shared" si="9"/>
        <v>0.46756528548405601</v>
      </c>
      <c r="F282" s="93">
        <v>1924</v>
      </c>
    </row>
    <row r="283" spans="1:6" x14ac:dyDescent="0.25">
      <c r="A283" s="1" t="s">
        <v>635</v>
      </c>
      <c r="B283" s="1">
        <v>7858.8614283505894</v>
      </c>
      <c r="C283" s="1">
        <v>3649.3770000000036</v>
      </c>
      <c r="D283" s="1">
        <f t="shared" si="8"/>
        <v>36.493770000000033</v>
      </c>
      <c r="E283" s="1">
        <f t="shared" si="9"/>
        <v>0.46436459444812112</v>
      </c>
      <c r="F283" s="93">
        <v>453</v>
      </c>
    </row>
    <row r="284" spans="1:6" x14ac:dyDescent="0.25">
      <c r="A284" s="1" t="s">
        <v>142</v>
      </c>
      <c r="B284" s="1">
        <v>5369.5651176706197</v>
      </c>
      <c r="C284" s="1">
        <v>2487.0780000000113</v>
      </c>
      <c r="D284" s="1">
        <f t="shared" si="8"/>
        <v>24.870780000000114</v>
      </c>
      <c r="E284" s="1">
        <f t="shared" si="9"/>
        <v>0.46318052682056582</v>
      </c>
      <c r="F284" s="93">
        <v>6465</v>
      </c>
    </row>
    <row r="285" spans="1:6" x14ac:dyDescent="0.25">
      <c r="A285" s="1" t="s">
        <v>288</v>
      </c>
      <c r="B285" s="1">
        <v>2227.4842242206601</v>
      </c>
      <c r="C285" s="1">
        <v>1029.6720000000057</v>
      </c>
      <c r="D285" s="1">
        <f t="shared" si="8"/>
        <v>10.296720000000057</v>
      </c>
      <c r="E285" s="1">
        <f t="shared" si="9"/>
        <v>0.46225781929398929</v>
      </c>
      <c r="F285" s="93">
        <v>2978</v>
      </c>
    </row>
    <row r="286" spans="1:6" x14ac:dyDescent="0.25">
      <c r="A286" s="1" t="s">
        <v>472</v>
      </c>
      <c r="B286" s="1">
        <v>2285.7582123803199</v>
      </c>
      <c r="C286" s="1">
        <v>1053.8619999999989</v>
      </c>
      <c r="D286" s="1">
        <f t="shared" si="8"/>
        <v>10.538619999999989</v>
      </c>
      <c r="E286" s="1">
        <f t="shared" si="9"/>
        <v>0.46105576446886681</v>
      </c>
      <c r="F286" s="93">
        <v>4586</v>
      </c>
    </row>
    <row r="287" spans="1:6" x14ac:dyDescent="0.25">
      <c r="A287" s="1" t="s">
        <v>530</v>
      </c>
      <c r="B287" s="1">
        <v>2366.1987677585003</v>
      </c>
      <c r="C287" s="1">
        <v>1089.3499999999992</v>
      </c>
      <c r="D287" s="1">
        <f t="shared" si="8"/>
        <v>10.893499999999992</v>
      </c>
      <c r="E287" s="1">
        <f t="shared" si="9"/>
        <v>0.46037975120405478</v>
      </c>
      <c r="F287" s="93">
        <v>586</v>
      </c>
    </row>
    <row r="288" spans="1:6" x14ac:dyDescent="0.25">
      <c r="A288" s="1" t="s">
        <v>459</v>
      </c>
      <c r="B288" s="1">
        <v>2904.4238883275298</v>
      </c>
      <c r="C288" s="1">
        <v>1328.8360000000027</v>
      </c>
      <c r="D288" s="1">
        <f t="shared" si="8"/>
        <v>13.288360000000027</v>
      </c>
      <c r="E288" s="1">
        <f t="shared" si="9"/>
        <v>0.45752137122284642</v>
      </c>
      <c r="F288" s="93">
        <v>522</v>
      </c>
    </row>
    <row r="289" spans="1:6" x14ac:dyDescent="0.25">
      <c r="A289" s="1" t="s">
        <v>336</v>
      </c>
      <c r="B289" s="1">
        <v>2451.07367867524</v>
      </c>
      <c r="C289" s="1">
        <v>1113.8219999999903</v>
      </c>
      <c r="D289" s="1">
        <f t="shared" si="8"/>
        <v>11.138219999999903</v>
      </c>
      <c r="E289" s="1">
        <f t="shared" si="9"/>
        <v>0.45442208028686865</v>
      </c>
      <c r="F289" s="93">
        <v>4255</v>
      </c>
    </row>
    <row r="290" spans="1:6" x14ac:dyDescent="0.25">
      <c r="A290" s="1" t="s">
        <v>163</v>
      </c>
      <c r="B290" s="1">
        <v>12164.169236301001</v>
      </c>
      <c r="C290" s="1">
        <v>5482.700000000008</v>
      </c>
      <c r="D290" s="1">
        <f t="shared" si="8"/>
        <v>54.827000000000083</v>
      </c>
      <c r="E290" s="1">
        <f t="shared" si="9"/>
        <v>0.45072539632531794</v>
      </c>
      <c r="F290" s="93">
        <v>3071</v>
      </c>
    </row>
    <row r="291" spans="1:6" x14ac:dyDescent="0.25">
      <c r="A291" s="1" t="s">
        <v>481</v>
      </c>
      <c r="B291" s="1">
        <v>3201.2015585882</v>
      </c>
      <c r="C291" s="1">
        <v>1435.467000000006</v>
      </c>
      <c r="D291" s="1">
        <f t="shared" si="8"/>
        <v>14.354670000000061</v>
      </c>
      <c r="E291" s="1">
        <f t="shared" si="9"/>
        <v>0.44841506344670112</v>
      </c>
      <c r="F291" s="93">
        <v>3190</v>
      </c>
    </row>
    <row r="292" spans="1:6" x14ac:dyDescent="0.25">
      <c r="A292" s="1" t="s">
        <v>286</v>
      </c>
      <c r="B292" s="1">
        <v>8378.4104608858706</v>
      </c>
      <c r="C292" s="1">
        <v>3726.2320000000072</v>
      </c>
      <c r="D292" s="1">
        <f t="shared" si="8"/>
        <v>37.262320000000074</v>
      </c>
      <c r="E292" s="1">
        <f t="shared" si="9"/>
        <v>0.44474211634721267</v>
      </c>
      <c r="F292" s="93">
        <v>3853</v>
      </c>
    </row>
    <row r="293" spans="1:6" x14ac:dyDescent="0.25">
      <c r="A293" s="1" t="s">
        <v>503</v>
      </c>
      <c r="B293" s="1">
        <v>3328.3263634961099</v>
      </c>
      <c r="C293" s="1">
        <v>1478.184999999999</v>
      </c>
      <c r="D293" s="1">
        <f t="shared" si="8"/>
        <v>14.78184999999999</v>
      </c>
      <c r="E293" s="1">
        <f t="shared" si="9"/>
        <v>0.44412261255753099</v>
      </c>
      <c r="F293" s="93">
        <v>3283</v>
      </c>
    </row>
    <row r="294" spans="1:6" x14ac:dyDescent="0.25">
      <c r="A294" s="1" t="s">
        <v>169</v>
      </c>
      <c r="B294" s="1">
        <v>4943.6220343777795</v>
      </c>
      <c r="C294" s="1">
        <v>2174.2420000000034</v>
      </c>
      <c r="D294" s="1">
        <f t="shared" si="8"/>
        <v>21.742420000000035</v>
      </c>
      <c r="E294" s="1">
        <f t="shared" si="9"/>
        <v>0.43980749031386274</v>
      </c>
      <c r="F294" s="93">
        <v>934</v>
      </c>
    </row>
    <row r="295" spans="1:6" x14ac:dyDescent="0.25">
      <c r="A295" s="1" t="s">
        <v>113</v>
      </c>
      <c r="B295" s="1">
        <v>6425.2020702592799</v>
      </c>
      <c r="C295" s="1">
        <v>2795</v>
      </c>
      <c r="D295" s="1">
        <f t="shared" si="8"/>
        <v>27.95</v>
      </c>
      <c r="E295" s="1">
        <f t="shared" si="9"/>
        <v>0.43500577404987534</v>
      </c>
      <c r="F295" s="93">
        <v>1372</v>
      </c>
    </row>
    <row r="296" spans="1:6" x14ac:dyDescent="0.25">
      <c r="A296" s="1" t="s">
        <v>43</v>
      </c>
      <c r="B296" s="1">
        <v>11476.1266245759</v>
      </c>
      <c r="C296" s="1">
        <v>4975</v>
      </c>
      <c r="D296" s="1">
        <f t="shared" si="8"/>
        <v>49.75</v>
      </c>
      <c r="E296" s="1">
        <f t="shared" si="9"/>
        <v>0.43350863603632039</v>
      </c>
      <c r="F296" s="93">
        <v>4878</v>
      </c>
    </row>
    <row r="297" spans="1:6" x14ac:dyDescent="0.25">
      <c r="A297" s="1" t="s">
        <v>567</v>
      </c>
      <c r="B297" s="1">
        <v>1650.49703269632</v>
      </c>
      <c r="C297" s="1">
        <v>713.38999999999828</v>
      </c>
      <c r="D297" s="1">
        <f t="shared" si="8"/>
        <v>7.1338999999999828</v>
      </c>
      <c r="E297" s="1">
        <f t="shared" si="9"/>
        <v>0.43222737506808784</v>
      </c>
      <c r="F297" s="93">
        <v>1711</v>
      </c>
    </row>
    <row r="298" spans="1:6" x14ac:dyDescent="0.25">
      <c r="A298" s="1" t="s">
        <v>80</v>
      </c>
      <c r="B298" s="1">
        <v>16808.543810413499</v>
      </c>
      <c r="C298" s="1">
        <v>7251.6250000000091</v>
      </c>
      <c r="D298" s="1">
        <f t="shared" si="8"/>
        <v>72.516250000000085</v>
      </c>
      <c r="E298" s="1">
        <f t="shared" si="9"/>
        <v>0.43142493970877865</v>
      </c>
      <c r="F298" s="93">
        <v>4994</v>
      </c>
    </row>
    <row r="299" spans="1:6" x14ac:dyDescent="0.25">
      <c r="A299" s="1" t="s">
        <v>223</v>
      </c>
      <c r="B299" s="1">
        <v>3420.9043197004999</v>
      </c>
      <c r="C299" s="1">
        <v>1456.6360000000036</v>
      </c>
      <c r="D299" s="1">
        <f t="shared" si="8"/>
        <v>14.566360000000037</v>
      </c>
      <c r="E299" s="1">
        <f t="shared" si="9"/>
        <v>0.42580436746255795</v>
      </c>
      <c r="F299" s="93">
        <v>1365</v>
      </c>
    </row>
    <row r="300" spans="1:6" x14ac:dyDescent="0.25">
      <c r="A300" s="1" t="s">
        <v>392</v>
      </c>
      <c r="B300" s="1">
        <v>3794.3188176794301</v>
      </c>
      <c r="C300" s="1">
        <v>1591.0039999999681</v>
      </c>
      <c r="D300" s="1">
        <f t="shared" si="8"/>
        <v>15.910039999999681</v>
      </c>
      <c r="E300" s="1">
        <f t="shared" si="9"/>
        <v>0.41931215494775192</v>
      </c>
      <c r="F300" s="93">
        <v>2362</v>
      </c>
    </row>
    <row r="301" spans="1:6" x14ac:dyDescent="0.25">
      <c r="A301" s="1" t="s">
        <v>198</v>
      </c>
      <c r="B301" s="1">
        <v>2498.5598908025599</v>
      </c>
      <c r="C301" s="1">
        <v>1035.5300000000016</v>
      </c>
      <c r="D301" s="1">
        <f t="shared" si="8"/>
        <v>10.355300000000016</v>
      </c>
      <c r="E301" s="1">
        <f t="shared" si="9"/>
        <v>0.41445074173002111</v>
      </c>
      <c r="F301" s="93">
        <v>341</v>
      </c>
    </row>
    <row r="302" spans="1:6" x14ac:dyDescent="0.25">
      <c r="A302" s="1" t="s">
        <v>270</v>
      </c>
      <c r="B302" s="1">
        <v>1978.52460493494</v>
      </c>
      <c r="C302" s="1">
        <v>816.56399999998473</v>
      </c>
      <c r="D302" s="1">
        <f t="shared" si="8"/>
        <v>8.165639999999847</v>
      </c>
      <c r="E302" s="1">
        <f t="shared" si="9"/>
        <v>0.41271359373710487</v>
      </c>
      <c r="F302" s="93">
        <v>5621</v>
      </c>
    </row>
    <row r="303" spans="1:6" x14ac:dyDescent="0.25">
      <c r="A303" s="1" t="s">
        <v>114</v>
      </c>
      <c r="B303" s="1">
        <v>5323.6464378787605</v>
      </c>
      <c r="C303" s="1">
        <v>2191</v>
      </c>
      <c r="D303" s="1">
        <f t="shared" si="8"/>
        <v>21.91</v>
      </c>
      <c r="E303" s="1">
        <f t="shared" si="9"/>
        <v>0.41156001352956439</v>
      </c>
      <c r="F303" s="93">
        <v>2111</v>
      </c>
    </row>
    <row r="304" spans="1:6" x14ac:dyDescent="0.25">
      <c r="A304" s="1" t="s">
        <v>450</v>
      </c>
      <c r="B304" s="1">
        <v>2959.25477931967</v>
      </c>
      <c r="C304" s="1">
        <v>1195.4960000000026</v>
      </c>
      <c r="D304" s="1">
        <f t="shared" si="8"/>
        <v>11.954960000000026</v>
      </c>
      <c r="E304" s="1">
        <f t="shared" si="9"/>
        <v>0.40398549268368372</v>
      </c>
      <c r="F304" s="93">
        <v>3120</v>
      </c>
    </row>
    <row r="305" spans="1:6" x14ac:dyDescent="0.25">
      <c r="A305" s="1" t="s">
        <v>538</v>
      </c>
      <c r="B305" s="1">
        <v>2564.99182613734</v>
      </c>
      <c r="C305" s="1">
        <v>1033.6539999999995</v>
      </c>
      <c r="D305" s="1">
        <f t="shared" si="8"/>
        <v>10.336539999999996</v>
      </c>
      <c r="E305" s="1">
        <f t="shared" si="9"/>
        <v>0.40298529978420822</v>
      </c>
      <c r="F305" s="93">
        <v>956</v>
      </c>
    </row>
    <row r="306" spans="1:6" x14ac:dyDescent="0.25">
      <c r="A306" s="1" t="s">
        <v>115</v>
      </c>
      <c r="B306" s="1">
        <v>3830.9548704047297</v>
      </c>
      <c r="C306" s="1">
        <v>1531</v>
      </c>
      <c r="D306" s="1">
        <f t="shared" si="8"/>
        <v>15.31</v>
      </c>
      <c r="E306" s="1">
        <f t="shared" si="9"/>
        <v>0.39963926796095461</v>
      </c>
      <c r="F306" s="93">
        <v>1158</v>
      </c>
    </row>
    <row r="307" spans="1:6" x14ac:dyDescent="0.25">
      <c r="A307" s="1" t="s">
        <v>446</v>
      </c>
      <c r="B307" s="1">
        <v>1669.91410932285</v>
      </c>
      <c r="C307" s="1">
        <v>663.29499999999302</v>
      </c>
      <c r="D307" s="1">
        <f t="shared" si="8"/>
        <v>6.63294999999993</v>
      </c>
      <c r="E307" s="1">
        <f t="shared" si="9"/>
        <v>0.39720306349705559</v>
      </c>
      <c r="F307" s="93">
        <v>3693</v>
      </c>
    </row>
    <row r="308" spans="1:6" x14ac:dyDescent="0.25">
      <c r="A308" s="1" t="s">
        <v>667</v>
      </c>
      <c r="B308" s="1">
        <v>2118.0757348310103</v>
      </c>
      <c r="C308" s="1">
        <v>840.88600000000019</v>
      </c>
      <c r="D308" s="1">
        <f t="shared" si="8"/>
        <v>8.4088600000000024</v>
      </c>
      <c r="E308" s="1">
        <f t="shared" si="9"/>
        <v>0.39700468976246966</v>
      </c>
      <c r="F308" s="93">
        <v>2922</v>
      </c>
    </row>
    <row r="309" spans="1:6" x14ac:dyDescent="0.25">
      <c r="A309" s="1" t="s">
        <v>390</v>
      </c>
      <c r="B309" s="1">
        <v>574.51934476977601</v>
      </c>
      <c r="C309" s="1">
        <v>225.67100000000016</v>
      </c>
      <c r="D309" s="1">
        <f t="shared" si="8"/>
        <v>2.2567100000000018</v>
      </c>
      <c r="E309" s="1">
        <f t="shared" si="9"/>
        <v>0.39279965427523089</v>
      </c>
      <c r="F309" s="93">
        <v>371</v>
      </c>
    </row>
    <row r="310" spans="1:6" x14ac:dyDescent="0.25">
      <c r="A310" s="1" t="s">
        <v>327</v>
      </c>
      <c r="B310" s="1">
        <v>5812.9518440961701</v>
      </c>
      <c r="C310" s="1">
        <v>2282.2600000000002</v>
      </c>
      <c r="D310" s="1">
        <f t="shared" si="8"/>
        <v>22.822600000000001</v>
      </c>
      <c r="E310" s="1">
        <f t="shared" si="9"/>
        <v>0.39261636105207726</v>
      </c>
      <c r="F310" s="93">
        <v>2115</v>
      </c>
    </row>
    <row r="311" spans="1:6" x14ac:dyDescent="0.25">
      <c r="A311" s="1" t="s">
        <v>143</v>
      </c>
      <c r="B311" s="1">
        <v>4979.1924791415395</v>
      </c>
      <c r="C311" s="1">
        <v>1951.8429999999969</v>
      </c>
      <c r="D311" s="1">
        <f t="shared" si="8"/>
        <v>19.51842999999997</v>
      </c>
      <c r="E311" s="1">
        <f t="shared" si="9"/>
        <v>0.39199990925767819</v>
      </c>
      <c r="F311" s="93">
        <v>1449</v>
      </c>
    </row>
    <row r="312" spans="1:6" x14ac:dyDescent="0.25">
      <c r="A312" s="1" t="s">
        <v>445</v>
      </c>
      <c r="B312" s="1">
        <v>2540.6722956426802</v>
      </c>
      <c r="C312" s="1">
        <v>990.22000000000048</v>
      </c>
      <c r="D312" s="1">
        <f t="shared" si="8"/>
        <v>9.9022000000000041</v>
      </c>
      <c r="E312" s="1">
        <f t="shared" si="9"/>
        <v>0.38974723410738715</v>
      </c>
      <c r="F312" s="93">
        <v>1877</v>
      </c>
    </row>
    <row r="313" spans="1:6" x14ac:dyDescent="0.25">
      <c r="A313" s="1" t="s">
        <v>409</v>
      </c>
      <c r="B313" s="1">
        <v>3295.4240479483301</v>
      </c>
      <c r="C313" s="1">
        <v>1273.2739999999192</v>
      </c>
      <c r="D313" s="1">
        <f t="shared" si="8"/>
        <v>12.732739999999191</v>
      </c>
      <c r="E313" s="1">
        <f t="shared" si="9"/>
        <v>0.38637637568756467</v>
      </c>
      <c r="F313" s="93">
        <v>10835</v>
      </c>
    </row>
    <row r="314" spans="1:6" x14ac:dyDescent="0.25">
      <c r="A314" s="1" t="s">
        <v>373</v>
      </c>
      <c r="B314" s="1">
        <v>3381.99966312373</v>
      </c>
      <c r="C314" s="1">
        <v>1296.9720000000041</v>
      </c>
      <c r="D314" s="1">
        <f t="shared" si="8"/>
        <v>12.969720000000041</v>
      </c>
      <c r="E314" s="1">
        <f t="shared" si="9"/>
        <v>0.38349264612347028</v>
      </c>
      <c r="F314" s="93">
        <v>1752</v>
      </c>
    </row>
    <row r="315" spans="1:6" x14ac:dyDescent="0.25">
      <c r="A315" s="1" t="s">
        <v>204</v>
      </c>
      <c r="B315" s="1">
        <v>1253.06580172383</v>
      </c>
      <c r="C315" s="1">
        <v>479.38200000000035</v>
      </c>
      <c r="D315" s="1">
        <f t="shared" si="8"/>
        <v>4.7938200000000037</v>
      </c>
      <c r="E315" s="1">
        <f t="shared" si="9"/>
        <v>0.38256729961069835</v>
      </c>
      <c r="F315" s="93">
        <v>574</v>
      </c>
    </row>
    <row r="316" spans="1:6" x14ac:dyDescent="0.25">
      <c r="A316" s="1" t="s">
        <v>98</v>
      </c>
      <c r="B316" s="1">
        <v>5658.3252291555</v>
      </c>
      <c r="C316" s="1">
        <v>2155</v>
      </c>
      <c r="D316" s="1">
        <f t="shared" si="8"/>
        <v>21.55</v>
      </c>
      <c r="E316" s="1">
        <f t="shared" si="9"/>
        <v>0.38085474283026177</v>
      </c>
      <c r="F316" s="93">
        <v>433</v>
      </c>
    </row>
    <row r="317" spans="1:6" x14ac:dyDescent="0.25">
      <c r="A317" s="1" t="s">
        <v>521</v>
      </c>
      <c r="B317" s="1">
        <v>3621.4610328951703</v>
      </c>
      <c r="C317" s="1">
        <v>1378.5329999999826</v>
      </c>
      <c r="D317" s="1">
        <f t="shared" si="8"/>
        <v>13.785329999999826</v>
      </c>
      <c r="E317" s="1">
        <f t="shared" si="9"/>
        <v>0.38065658790146278</v>
      </c>
      <c r="F317" s="93">
        <v>5983</v>
      </c>
    </row>
    <row r="318" spans="1:6" x14ac:dyDescent="0.25">
      <c r="A318" s="1" t="s">
        <v>625</v>
      </c>
      <c r="B318" s="1">
        <v>2655.3984143484904</v>
      </c>
      <c r="C318" s="1">
        <v>1004.6520000000002</v>
      </c>
      <c r="D318" s="1">
        <f t="shared" si="8"/>
        <v>10.046520000000001</v>
      </c>
      <c r="E318" s="1">
        <f t="shared" si="9"/>
        <v>0.37834322509622137</v>
      </c>
      <c r="F318" s="93">
        <v>1833</v>
      </c>
    </row>
    <row r="319" spans="1:6" x14ac:dyDescent="0.25">
      <c r="A319" s="1" t="s">
        <v>672</v>
      </c>
      <c r="B319" s="1">
        <v>5308.5220942174501</v>
      </c>
      <c r="C319" s="1">
        <v>1998.7369999999846</v>
      </c>
      <c r="D319" s="1">
        <f t="shared" si="8"/>
        <v>19.987369999999846</v>
      </c>
      <c r="E319" s="1">
        <f t="shared" si="9"/>
        <v>0.37651477464456634</v>
      </c>
      <c r="F319" s="93">
        <v>1470</v>
      </c>
    </row>
    <row r="320" spans="1:6" x14ac:dyDescent="0.25">
      <c r="A320" s="1" t="s">
        <v>600</v>
      </c>
      <c r="B320" s="1">
        <v>2009.3568113317799</v>
      </c>
      <c r="C320" s="1">
        <v>756.23700000000474</v>
      </c>
      <c r="D320" s="1">
        <f t="shared" si="8"/>
        <v>7.5623700000000476</v>
      </c>
      <c r="E320" s="1">
        <f t="shared" si="9"/>
        <v>0.37635774578969827</v>
      </c>
      <c r="F320" s="93">
        <v>1635</v>
      </c>
    </row>
    <row r="321" spans="1:6" x14ac:dyDescent="0.25">
      <c r="A321" s="1" t="s">
        <v>460</v>
      </c>
      <c r="B321" s="1">
        <v>5828.8434271200895</v>
      </c>
      <c r="C321" s="1">
        <v>2190.6490000000053</v>
      </c>
      <c r="D321" s="1">
        <f t="shared" si="8"/>
        <v>21.906490000000055</v>
      </c>
      <c r="E321" s="1">
        <f t="shared" si="9"/>
        <v>0.37582910355894733</v>
      </c>
      <c r="F321" s="93">
        <v>12530</v>
      </c>
    </row>
    <row r="322" spans="1:6" x14ac:dyDescent="0.25">
      <c r="A322" s="1" t="s">
        <v>598</v>
      </c>
      <c r="B322" s="1">
        <v>1576.77884618639</v>
      </c>
      <c r="C322" s="1">
        <v>588.86900000000026</v>
      </c>
      <c r="D322" s="1">
        <f t="shared" ref="D322:D385" si="10">C322/100</f>
        <v>5.8886900000000022</v>
      </c>
      <c r="E322" s="1">
        <f t="shared" ref="E322:E385" si="11">D322/B322*100</f>
        <v>0.37346328017035713</v>
      </c>
      <c r="F322" s="93">
        <v>2567</v>
      </c>
    </row>
    <row r="323" spans="1:6" x14ac:dyDescent="0.25">
      <c r="A323" s="1" t="s">
        <v>513</v>
      </c>
      <c r="B323" s="1">
        <v>6073.9288275129802</v>
      </c>
      <c r="C323" s="1">
        <v>2256.9009999999998</v>
      </c>
      <c r="D323" s="1">
        <f t="shared" si="10"/>
        <v>22.569009999999999</v>
      </c>
      <c r="E323" s="1">
        <f t="shared" si="11"/>
        <v>0.37157185474037013</v>
      </c>
      <c r="F323" s="93">
        <v>4357</v>
      </c>
    </row>
    <row r="324" spans="1:6" x14ac:dyDescent="0.25">
      <c r="A324" s="1" t="s">
        <v>617</v>
      </c>
      <c r="B324" s="1">
        <v>1124.1321723812</v>
      </c>
      <c r="C324" s="1">
        <v>415.00699999999961</v>
      </c>
      <c r="D324" s="1">
        <f t="shared" si="10"/>
        <v>4.1500699999999959</v>
      </c>
      <c r="E324" s="1">
        <f t="shared" si="11"/>
        <v>0.36917989734330653</v>
      </c>
      <c r="F324" s="93">
        <v>763</v>
      </c>
    </row>
    <row r="325" spans="1:6" x14ac:dyDescent="0.25">
      <c r="A325" s="1" t="s">
        <v>129</v>
      </c>
      <c r="B325" s="1">
        <v>9891.3307333127595</v>
      </c>
      <c r="C325" s="1">
        <v>3607</v>
      </c>
      <c r="D325" s="1">
        <f t="shared" si="10"/>
        <v>36.07</v>
      </c>
      <c r="E325" s="1">
        <f t="shared" si="11"/>
        <v>0.36466276350987609</v>
      </c>
      <c r="F325" s="93">
        <v>3611</v>
      </c>
    </row>
    <row r="326" spans="1:6" x14ac:dyDescent="0.25">
      <c r="A326" s="1" t="s">
        <v>179</v>
      </c>
      <c r="B326" s="1">
        <v>9784.9793360272597</v>
      </c>
      <c r="C326" s="1">
        <v>3566.1199999999972</v>
      </c>
      <c r="D326" s="1">
        <f t="shared" si="10"/>
        <v>35.661199999999972</v>
      </c>
      <c r="E326" s="1">
        <f t="shared" si="11"/>
        <v>0.36444839355663433</v>
      </c>
      <c r="F326" s="93">
        <v>1149</v>
      </c>
    </row>
    <row r="327" spans="1:6" x14ac:dyDescent="0.25">
      <c r="A327" s="1" t="s">
        <v>656</v>
      </c>
      <c r="B327" s="1">
        <v>4036.31380472622</v>
      </c>
      <c r="C327" s="1">
        <v>1439.924999999999</v>
      </c>
      <c r="D327" s="1">
        <f t="shared" si="10"/>
        <v>14.39924999999999</v>
      </c>
      <c r="E327" s="1">
        <f t="shared" si="11"/>
        <v>0.35674257990395963</v>
      </c>
      <c r="F327" s="93">
        <v>636</v>
      </c>
    </row>
    <row r="328" spans="1:6" x14ac:dyDescent="0.25">
      <c r="A328" s="1" t="s">
        <v>643</v>
      </c>
      <c r="B328" s="1">
        <v>890.50859361101197</v>
      </c>
      <c r="C328" s="1">
        <v>317.27999999999986</v>
      </c>
      <c r="D328" s="1">
        <f t="shared" si="10"/>
        <v>3.1727999999999987</v>
      </c>
      <c r="E328" s="1">
        <f t="shared" si="11"/>
        <v>0.35629077841172718</v>
      </c>
      <c r="F328" s="93">
        <v>908</v>
      </c>
    </row>
    <row r="329" spans="1:6" x14ac:dyDescent="0.25">
      <c r="A329" s="1" t="s">
        <v>337</v>
      </c>
      <c r="B329" s="1">
        <v>1191.9235557127499</v>
      </c>
      <c r="C329" s="1">
        <v>419.27200000000249</v>
      </c>
      <c r="D329" s="1">
        <f t="shared" si="10"/>
        <v>4.1927200000000253</v>
      </c>
      <c r="E329" s="1">
        <f t="shared" si="11"/>
        <v>0.35176081384622443</v>
      </c>
      <c r="F329" s="93">
        <v>3042</v>
      </c>
    </row>
    <row r="330" spans="1:6" x14ac:dyDescent="0.25">
      <c r="A330" s="1" t="s">
        <v>449</v>
      </c>
      <c r="B330" s="1">
        <v>2881.3264856800697</v>
      </c>
      <c r="C330" s="1">
        <v>982.26699999997049</v>
      </c>
      <c r="D330" s="1">
        <f t="shared" si="10"/>
        <v>9.8226699999997056</v>
      </c>
      <c r="E330" s="1">
        <f t="shared" si="11"/>
        <v>0.34090791338008658</v>
      </c>
      <c r="F330" s="93">
        <v>5314</v>
      </c>
    </row>
    <row r="331" spans="1:6" x14ac:dyDescent="0.25">
      <c r="A331" s="1" t="s">
        <v>332</v>
      </c>
      <c r="B331" s="1">
        <v>2755.8698442368304</v>
      </c>
      <c r="C331" s="1">
        <v>920.63599999999826</v>
      </c>
      <c r="D331" s="1">
        <f t="shared" si="10"/>
        <v>9.2063599999999823</v>
      </c>
      <c r="E331" s="1">
        <f t="shared" si="11"/>
        <v>0.33406367210166465</v>
      </c>
      <c r="F331" s="93">
        <v>1863</v>
      </c>
    </row>
    <row r="332" spans="1:6" x14ac:dyDescent="0.25">
      <c r="A332" s="1" t="s">
        <v>607</v>
      </c>
      <c r="B332" s="1">
        <v>4791.5190263275499</v>
      </c>
      <c r="C332" s="1">
        <v>1588.705999999999</v>
      </c>
      <c r="D332" s="1">
        <f t="shared" si="10"/>
        <v>15.887059999999989</v>
      </c>
      <c r="E332" s="1">
        <f t="shared" si="11"/>
        <v>0.33156625096773523</v>
      </c>
      <c r="F332" s="93">
        <v>555</v>
      </c>
    </row>
    <row r="333" spans="1:6" x14ac:dyDescent="0.25">
      <c r="A333" s="1" t="s">
        <v>222</v>
      </c>
      <c r="B333" s="1">
        <v>2690.8064402312398</v>
      </c>
      <c r="C333" s="1">
        <v>891.58600000000024</v>
      </c>
      <c r="D333" s="1">
        <f t="shared" si="10"/>
        <v>8.9158600000000021</v>
      </c>
      <c r="E333" s="1">
        <f t="shared" si="11"/>
        <v>0.33134527503337624</v>
      </c>
      <c r="F333" s="93">
        <v>436</v>
      </c>
    </row>
    <row r="334" spans="1:6" x14ac:dyDescent="0.25">
      <c r="A334" s="1" t="s">
        <v>346</v>
      </c>
      <c r="B334" s="1">
        <v>2480.7384446757997</v>
      </c>
      <c r="C334" s="1">
        <v>820.31399999999428</v>
      </c>
      <c r="D334" s="1">
        <f t="shared" si="10"/>
        <v>8.2031399999999426</v>
      </c>
      <c r="E334" s="1">
        <f t="shared" si="11"/>
        <v>0.33067331292445007</v>
      </c>
      <c r="F334" s="93">
        <v>4138</v>
      </c>
    </row>
    <row r="335" spans="1:6" x14ac:dyDescent="0.25">
      <c r="A335" s="1" t="s">
        <v>577</v>
      </c>
      <c r="B335" s="1">
        <v>2783.5672220725196</v>
      </c>
      <c r="C335" s="1">
        <v>919.00600000000077</v>
      </c>
      <c r="D335" s="1">
        <f t="shared" si="10"/>
        <v>9.1900600000000079</v>
      </c>
      <c r="E335" s="1">
        <f t="shared" si="11"/>
        <v>0.33015405294065431</v>
      </c>
      <c r="F335" s="93">
        <v>1327</v>
      </c>
    </row>
    <row r="336" spans="1:6" x14ac:dyDescent="0.25">
      <c r="A336" s="1" t="s">
        <v>651</v>
      </c>
      <c r="B336" s="1">
        <v>4613.6662877340696</v>
      </c>
      <c r="C336" s="1">
        <v>1523.1639999999986</v>
      </c>
      <c r="D336" s="1">
        <f t="shared" si="10"/>
        <v>15.231639999999986</v>
      </c>
      <c r="E336" s="1">
        <f t="shared" si="11"/>
        <v>0.33014177987894244</v>
      </c>
      <c r="F336" s="93">
        <v>1225</v>
      </c>
    </row>
    <row r="337" spans="1:6" x14ac:dyDescent="0.25">
      <c r="A337" s="1" t="s">
        <v>455</v>
      </c>
      <c r="B337" s="1">
        <v>3631.14607710565</v>
      </c>
      <c r="C337" s="1">
        <v>1191.4710000000257</v>
      </c>
      <c r="D337" s="1">
        <f t="shared" si="10"/>
        <v>11.914710000000257</v>
      </c>
      <c r="E337" s="1">
        <f t="shared" si="11"/>
        <v>0.32812532867026245</v>
      </c>
      <c r="F337" s="93">
        <v>4620</v>
      </c>
    </row>
    <row r="338" spans="1:6" x14ac:dyDescent="0.25">
      <c r="A338" s="1" t="s">
        <v>187</v>
      </c>
      <c r="B338" s="1">
        <v>7550.5684307667198</v>
      </c>
      <c r="C338" s="1">
        <v>2465.3199999999988</v>
      </c>
      <c r="D338" s="1">
        <f t="shared" si="10"/>
        <v>24.653199999999988</v>
      </c>
      <c r="E338" s="1">
        <f t="shared" si="11"/>
        <v>0.32650786793142922</v>
      </c>
      <c r="F338" s="93">
        <v>970</v>
      </c>
    </row>
    <row r="339" spans="1:6" x14ac:dyDescent="0.25">
      <c r="A339" s="1" t="s">
        <v>125</v>
      </c>
      <c r="B339" s="1">
        <v>8664.3065091390999</v>
      </c>
      <c r="C339" s="1">
        <v>2809.2760000000035</v>
      </c>
      <c r="D339" s="1">
        <f t="shared" si="10"/>
        <v>28.092760000000034</v>
      </c>
      <c r="E339" s="1">
        <f t="shared" si="11"/>
        <v>0.32423552849114728</v>
      </c>
      <c r="F339" s="93">
        <v>933</v>
      </c>
    </row>
    <row r="340" spans="1:6" x14ac:dyDescent="0.25">
      <c r="A340" s="1" t="s">
        <v>200</v>
      </c>
      <c r="B340" s="1">
        <v>1792.2884723353</v>
      </c>
      <c r="C340" s="1">
        <v>580.78099999999893</v>
      </c>
      <c r="D340" s="1">
        <f t="shared" si="10"/>
        <v>5.8078099999999893</v>
      </c>
      <c r="E340" s="1">
        <f t="shared" si="11"/>
        <v>0.32404437620650328</v>
      </c>
      <c r="F340" s="93">
        <v>775</v>
      </c>
    </row>
    <row r="341" spans="1:6" x14ac:dyDescent="0.25">
      <c r="A341" s="1" t="s">
        <v>305</v>
      </c>
      <c r="B341" s="1">
        <v>6543.7028738563704</v>
      </c>
      <c r="C341" s="1">
        <v>2115.353999999998</v>
      </c>
      <c r="D341" s="1">
        <f t="shared" si="10"/>
        <v>21.153539999999978</v>
      </c>
      <c r="E341" s="1">
        <f t="shared" si="11"/>
        <v>0.32326559453842774</v>
      </c>
      <c r="F341" s="93">
        <v>1520</v>
      </c>
    </row>
    <row r="342" spans="1:6" x14ac:dyDescent="0.25">
      <c r="A342" s="1" t="s">
        <v>497</v>
      </c>
      <c r="B342" s="1">
        <v>3711.9173690277098</v>
      </c>
      <c r="C342" s="1">
        <v>1196.0770000000064</v>
      </c>
      <c r="D342" s="1">
        <f t="shared" si="10"/>
        <v>11.960770000000064</v>
      </c>
      <c r="E342" s="1">
        <f t="shared" si="11"/>
        <v>0.32222619231238542</v>
      </c>
      <c r="F342" s="93">
        <v>3230</v>
      </c>
    </row>
    <row r="343" spans="1:6" x14ac:dyDescent="0.25">
      <c r="A343" s="1" t="s">
        <v>677</v>
      </c>
      <c r="B343" s="1">
        <v>1332.3434574448499</v>
      </c>
      <c r="C343" s="1">
        <v>428.35499999999985</v>
      </c>
      <c r="D343" s="1">
        <f t="shared" si="10"/>
        <v>4.2835499999999982</v>
      </c>
      <c r="E343" s="1">
        <f t="shared" si="11"/>
        <v>0.32150493748923659</v>
      </c>
      <c r="F343" s="93">
        <v>799</v>
      </c>
    </row>
    <row r="344" spans="1:6" x14ac:dyDescent="0.25">
      <c r="A344" s="1" t="s">
        <v>637</v>
      </c>
      <c r="B344" s="1">
        <v>5823.5856860220902</v>
      </c>
      <c r="C344" s="1">
        <v>1865.7989999999979</v>
      </c>
      <c r="D344" s="1">
        <f t="shared" si="10"/>
        <v>18.65798999999998</v>
      </c>
      <c r="E344" s="1">
        <f t="shared" si="11"/>
        <v>0.32038663129458772</v>
      </c>
      <c r="F344" s="93">
        <v>527</v>
      </c>
    </row>
    <row r="345" spans="1:6" x14ac:dyDescent="0.25">
      <c r="A345" s="1" t="s">
        <v>76</v>
      </c>
      <c r="B345" s="1">
        <v>1728.2643408168199</v>
      </c>
      <c r="C345" s="1">
        <v>549.12899999999877</v>
      </c>
      <c r="D345" s="1">
        <f t="shared" si="10"/>
        <v>5.4912899999999878</v>
      </c>
      <c r="E345" s="1">
        <f t="shared" si="11"/>
        <v>0.31773438069113141</v>
      </c>
      <c r="F345" s="93">
        <v>651</v>
      </c>
    </row>
    <row r="346" spans="1:6" x14ac:dyDescent="0.25">
      <c r="A346" s="1" t="s">
        <v>393</v>
      </c>
      <c r="B346" s="1">
        <v>5328.4008354880798</v>
      </c>
      <c r="C346" s="1">
        <v>1644.1980000000378</v>
      </c>
      <c r="D346" s="1">
        <f t="shared" si="10"/>
        <v>16.441980000000378</v>
      </c>
      <c r="E346" s="1">
        <f t="shared" si="11"/>
        <v>0.308572506229147</v>
      </c>
      <c r="F346" s="93">
        <v>5999</v>
      </c>
    </row>
    <row r="347" spans="1:6" x14ac:dyDescent="0.25">
      <c r="A347" s="1" t="s">
        <v>401</v>
      </c>
      <c r="B347" s="1">
        <v>1938.13590764582</v>
      </c>
      <c r="C347" s="1">
        <v>597.49699999999984</v>
      </c>
      <c r="D347" s="1">
        <f t="shared" si="10"/>
        <v>5.9749699999999981</v>
      </c>
      <c r="E347" s="1">
        <f t="shared" si="11"/>
        <v>0.30828436625260031</v>
      </c>
      <c r="F347" s="93">
        <v>139</v>
      </c>
    </row>
    <row r="348" spans="1:6" x14ac:dyDescent="0.25">
      <c r="A348" s="1" t="s">
        <v>590</v>
      </c>
      <c r="B348" s="1">
        <v>3170.1096929989899</v>
      </c>
      <c r="C348" s="1">
        <v>973.27700000000607</v>
      </c>
      <c r="D348" s="1">
        <f t="shared" si="10"/>
        <v>9.7327700000000608</v>
      </c>
      <c r="E348" s="1">
        <f t="shared" si="11"/>
        <v>0.30701682094768956</v>
      </c>
      <c r="F348" s="93">
        <v>1697</v>
      </c>
    </row>
    <row r="349" spans="1:6" x14ac:dyDescent="0.25">
      <c r="A349" s="1" t="s">
        <v>313</v>
      </c>
      <c r="B349" s="1">
        <v>3318.2857261818999</v>
      </c>
      <c r="C349" s="1">
        <v>987.09599999994589</v>
      </c>
      <c r="D349" s="1">
        <f t="shared" si="10"/>
        <v>9.8709599999994584</v>
      </c>
      <c r="E349" s="1">
        <f t="shared" si="11"/>
        <v>0.29747167105339128</v>
      </c>
      <c r="F349" s="93">
        <v>7571</v>
      </c>
    </row>
    <row r="350" spans="1:6" x14ac:dyDescent="0.25">
      <c r="A350" s="1" t="s">
        <v>65</v>
      </c>
      <c r="B350" s="1">
        <v>8687.99084174155</v>
      </c>
      <c r="C350" s="1">
        <v>2579.2000000000003</v>
      </c>
      <c r="D350" s="1">
        <f t="shared" si="10"/>
        <v>25.792000000000002</v>
      </c>
      <c r="E350" s="1">
        <f t="shared" si="11"/>
        <v>0.29686955787386476</v>
      </c>
      <c r="F350" s="93">
        <v>165</v>
      </c>
    </row>
    <row r="351" spans="1:6" x14ac:dyDescent="0.25">
      <c r="A351" s="1" t="s">
        <v>362</v>
      </c>
      <c r="B351" s="1">
        <v>1126.3413790966899</v>
      </c>
      <c r="C351" s="1">
        <v>328.96800000000394</v>
      </c>
      <c r="D351" s="1">
        <f t="shared" si="10"/>
        <v>3.2896800000000392</v>
      </c>
      <c r="E351" s="1">
        <f t="shared" si="11"/>
        <v>0.2920677568143964</v>
      </c>
      <c r="F351" s="93">
        <v>4147</v>
      </c>
    </row>
    <row r="352" spans="1:6" x14ac:dyDescent="0.25">
      <c r="A352" s="1" t="s">
        <v>522</v>
      </c>
      <c r="B352" s="1">
        <v>4535.8466269731907</v>
      </c>
      <c r="C352" s="1">
        <v>1314.7300000000005</v>
      </c>
      <c r="D352" s="1">
        <f t="shared" si="10"/>
        <v>13.147300000000005</v>
      </c>
      <c r="E352" s="1">
        <f t="shared" si="11"/>
        <v>0.28985327506043368</v>
      </c>
      <c r="F352" s="93">
        <v>1837</v>
      </c>
    </row>
    <row r="353" spans="1:6" x14ac:dyDescent="0.25">
      <c r="A353" s="1" t="s">
        <v>644</v>
      </c>
      <c r="B353" s="1">
        <v>4029.1328217464702</v>
      </c>
      <c r="C353" s="1">
        <v>1165.3980000000158</v>
      </c>
      <c r="D353" s="1">
        <f t="shared" si="10"/>
        <v>11.653980000000159</v>
      </c>
      <c r="E353" s="1">
        <f t="shared" si="11"/>
        <v>0.28924288465001802</v>
      </c>
      <c r="F353" s="93">
        <v>2932</v>
      </c>
    </row>
    <row r="354" spans="1:6" x14ac:dyDescent="0.25">
      <c r="A354" s="1" t="s">
        <v>92</v>
      </c>
      <c r="B354" s="1">
        <v>2986.3578126760603</v>
      </c>
      <c r="C354" s="1">
        <v>862.73899999998059</v>
      </c>
      <c r="D354" s="1">
        <f t="shared" si="10"/>
        <v>8.6273899999998065</v>
      </c>
      <c r="E354" s="1">
        <f t="shared" si="11"/>
        <v>0.28889337919855107</v>
      </c>
      <c r="F354" s="93">
        <v>6881</v>
      </c>
    </row>
    <row r="355" spans="1:6" x14ac:dyDescent="0.25">
      <c r="A355" s="1" t="s">
        <v>106</v>
      </c>
      <c r="B355" s="1">
        <v>4546.9966997634092</v>
      </c>
      <c r="C355" s="1">
        <v>1307.4189999999985</v>
      </c>
      <c r="D355" s="1">
        <f t="shared" si="10"/>
        <v>13.074189999999986</v>
      </c>
      <c r="E355" s="1">
        <f t="shared" si="11"/>
        <v>0.28753462699192778</v>
      </c>
      <c r="F355" s="93">
        <v>1204</v>
      </c>
    </row>
    <row r="356" spans="1:6" x14ac:dyDescent="0.25">
      <c r="A356" s="1" t="s">
        <v>585</v>
      </c>
      <c r="B356" s="1">
        <v>5326.5171558218099</v>
      </c>
      <c r="C356" s="1">
        <v>1491.0549999999994</v>
      </c>
      <c r="D356" s="1">
        <f t="shared" si="10"/>
        <v>14.910549999999994</v>
      </c>
      <c r="E356" s="1">
        <f t="shared" si="11"/>
        <v>0.27993057308945246</v>
      </c>
      <c r="F356" s="93">
        <v>896</v>
      </c>
    </row>
    <row r="357" spans="1:6" x14ac:dyDescent="0.25">
      <c r="A357" s="1" t="s">
        <v>475</v>
      </c>
      <c r="B357" s="1">
        <v>4545.1406338943498</v>
      </c>
      <c r="C357" s="1">
        <v>1254.8309999999999</v>
      </c>
      <c r="D357" s="1">
        <f t="shared" si="10"/>
        <v>12.548309999999999</v>
      </c>
      <c r="E357" s="1">
        <f t="shared" si="11"/>
        <v>0.27608188636505193</v>
      </c>
      <c r="F357" s="93">
        <v>1604</v>
      </c>
    </row>
    <row r="358" spans="1:6" x14ac:dyDescent="0.25">
      <c r="A358" s="1" t="s">
        <v>266</v>
      </c>
      <c r="B358" s="1">
        <v>3563.7506621144498</v>
      </c>
      <c r="C358" s="1">
        <v>978.83799999993994</v>
      </c>
      <c r="D358" s="1">
        <f t="shared" si="10"/>
        <v>9.7883799999993997</v>
      </c>
      <c r="E358" s="1">
        <f t="shared" si="11"/>
        <v>0.27466511908528818</v>
      </c>
      <c r="F358" s="93">
        <v>9496</v>
      </c>
    </row>
    <row r="359" spans="1:6" x14ac:dyDescent="0.25">
      <c r="A359" s="1" t="s">
        <v>91</v>
      </c>
      <c r="B359" s="1">
        <v>6841.6085564046798</v>
      </c>
      <c r="C359" s="1">
        <v>1857.8039999999996</v>
      </c>
      <c r="D359" s="1">
        <f t="shared" si="10"/>
        <v>18.578039999999998</v>
      </c>
      <c r="E359" s="1">
        <f t="shared" si="11"/>
        <v>0.27154491296653355</v>
      </c>
      <c r="F359" s="93">
        <v>387</v>
      </c>
    </row>
    <row r="360" spans="1:6" x14ac:dyDescent="0.25">
      <c r="A360" s="1" t="s">
        <v>131</v>
      </c>
      <c r="B360" s="1">
        <v>3817.4046918250397</v>
      </c>
      <c r="C360" s="1">
        <v>1035</v>
      </c>
      <c r="D360" s="1">
        <f t="shared" si="10"/>
        <v>10.35</v>
      </c>
      <c r="E360" s="1">
        <f t="shared" si="11"/>
        <v>0.27112661180944458</v>
      </c>
      <c r="F360" s="93">
        <v>648</v>
      </c>
    </row>
    <row r="361" spans="1:6" x14ac:dyDescent="0.25">
      <c r="A361" s="1" t="s">
        <v>226</v>
      </c>
      <c r="B361" s="1">
        <v>2655.5206985406498</v>
      </c>
      <c r="C361" s="1">
        <v>716.00099999999929</v>
      </c>
      <c r="D361" s="1">
        <f t="shared" si="10"/>
        <v>7.1600099999999927</v>
      </c>
      <c r="E361" s="1">
        <f t="shared" si="11"/>
        <v>0.26962734667949678</v>
      </c>
      <c r="F361" s="93">
        <v>1484</v>
      </c>
    </row>
    <row r="362" spans="1:6" x14ac:dyDescent="0.25">
      <c r="A362" s="1" t="s">
        <v>329</v>
      </c>
      <c r="B362" s="1">
        <v>6346.3620943691394</v>
      </c>
      <c r="C362" s="1">
        <v>1706.4090000000001</v>
      </c>
      <c r="D362" s="1">
        <f t="shared" si="10"/>
        <v>17.06409</v>
      </c>
      <c r="E362" s="1">
        <f t="shared" si="11"/>
        <v>0.26887986765111072</v>
      </c>
      <c r="F362" s="93">
        <v>643</v>
      </c>
    </row>
    <row r="363" spans="1:6" x14ac:dyDescent="0.25">
      <c r="A363" s="1" t="s">
        <v>354</v>
      </c>
      <c r="B363" s="1">
        <v>3501.1513106483103</v>
      </c>
      <c r="C363" s="1">
        <v>934.62900000000627</v>
      </c>
      <c r="D363" s="1">
        <f t="shared" si="10"/>
        <v>9.3462900000000619</v>
      </c>
      <c r="E363" s="1">
        <f t="shared" si="11"/>
        <v>0.26694904534901132</v>
      </c>
      <c r="F363" s="93">
        <v>3263</v>
      </c>
    </row>
    <row r="364" spans="1:6" x14ac:dyDescent="0.25">
      <c r="A364" s="1" t="s">
        <v>217</v>
      </c>
      <c r="B364" s="1">
        <v>1285.08465050513</v>
      </c>
      <c r="C364" s="1">
        <v>342.50599999999997</v>
      </c>
      <c r="D364" s="1">
        <f t="shared" si="10"/>
        <v>3.4250599999999998</v>
      </c>
      <c r="E364" s="1">
        <f t="shared" si="11"/>
        <v>0.2665240767332881</v>
      </c>
      <c r="F364" s="93">
        <v>265</v>
      </c>
    </row>
    <row r="365" spans="1:6" x14ac:dyDescent="0.25">
      <c r="A365" s="1" t="s">
        <v>572</v>
      </c>
      <c r="B365" s="1">
        <v>3060.1770908795302</v>
      </c>
      <c r="C365" s="1">
        <v>808.75099999999986</v>
      </c>
      <c r="D365" s="1">
        <f t="shared" si="10"/>
        <v>8.0875099999999982</v>
      </c>
      <c r="E365" s="1">
        <f t="shared" si="11"/>
        <v>0.26428241764516819</v>
      </c>
      <c r="F365" s="93">
        <v>965</v>
      </c>
    </row>
    <row r="366" spans="1:6" x14ac:dyDescent="0.25">
      <c r="A366" s="1" t="s">
        <v>367</v>
      </c>
      <c r="B366" s="1">
        <v>2871.9686650666899</v>
      </c>
      <c r="C366" s="1">
        <v>750.01900000000126</v>
      </c>
      <c r="D366" s="1">
        <f t="shared" si="10"/>
        <v>7.5001900000000123</v>
      </c>
      <c r="E366" s="1">
        <f t="shared" si="11"/>
        <v>0.26115152617188636</v>
      </c>
      <c r="F366" s="93">
        <v>1178</v>
      </c>
    </row>
    <row r="367" spans="1:6" x14ac:dyDescent="0.25">
      <c r="A367" s="1" t="s">
        <v>619</v>
      </c>
      <c r="B367" s="1">
        <v>2100.0958258436099</v>
      </c>
      <c r="C367" s="1">
        <v>547.53000000000145</v>
      </c>
      <c r="D367" s="1">
        <f t="shared" si="10"/>
        <v>5.4753000000000149</v>
      </c>
      <c r="E367" s="1">
        <f t="shared" si="11"/>
        <v>0.26071667457367492</v>
      </c>
      <c r="F367" s="93">
        <v>1384</v>
      </c>
    </row>
    <row r="368" spans="1:6" x14ac:dyDescent="0.25">
      <c r="A368" s="1" t="s">
        <v>208</v>
      </c>
      <c r="B368" s="1">
        <v>1990.34346359037</v>
      </c>
      <c r="C368" s="1">
        <v>518.43099999999868</v>
      </c>
      <c r="D368" s="1">
        <f t="shared" si="10"/>
        <v>5.1843099999999867</v>
      </c>
      <c r="E368" s="1">
        <f t="shared" si="11"/>
        <v>0.26047313415183315</v>
      </c>
      <c r="F368" s="93">
        <v>868</v>
      </c>
    </row>
    <row r="369" spans="1:6" x14ac:dyDescent="0.25">
      <c r="A369" s="1" t="s">
        <v>253</v>
      </c>
      <c r="B369" s="1">
        <v>3810.0472867271401</v>
      </c>
      <c r="C369" s="1">
        <v>987.03999999997143</v>
      </c>
      <c r="D369" s="1">
        <f t="shared" si="10"/>
        <v>9.8703999999997141</v>
      </c>
      <c r="E369" s="1">
        <f t="shared" si="11"/>
        <v>0.25906240151886578</v>
      </c>
      <c r="F369" s="93">
        <v>7214</v>
      </c>
    </row>
    <row r="370" spans="1:6" x14ac:dyDescent="0.25">
      <c r="A370" s="1" t="s">
        <v>442</v>
      </c>
      <c r="B370" s="1">
        <v>2572.7072357069701</v>
      </c>
      <c r="C370" s="1">
        <v>663.83299999998997</v>
      </c>
      <c r="D370" s="1">
        <f t="shared" si="10"/>
        <v>6.6383299999998995</v>
      </c>
      <c r="E370" s="1">
        <f t="shared" si="11"/>
        <v>0.25802897072257469</v>
      </c>
      <c r="F370" s="93">
        <v>6446</v>
      </c>
    </row>
    <row r="371" spans="1:6" x14ac:dyDescent="0.25">
      <c r="A371" s="1" t="s">
        <v>323</v>
      </c>
      <c r="B371" s="1">
        <v>3205.4339549342099</v>
      </c>
      <c r="C371" s="1">
        <v>821.23200000000202</v>
      </c>
      <c r="D371" s="1">
        <f t="shared" si="10"/>
        <v>8.2123200000000196</v>
      </c>
      <c r="E371" s="1">
        <f t="shared" si="11"/>
        <v>0.25619994407804214</v>
      </c>
      <c r="F371" s="93">
        <v>360</v>
      </c>
    </row>
    <row r="372" spans="1:6" x14ac:dyDescent="0.25">
      <c r="A372" s="1" t="s">
        <v>387</v>
      </c>
      <c r="B372" s="1">
        <v>3186.1555691353201</v>
      </c>
      <c r="C372" s="1">
        <v>812.32300000000032</v>
      </c>
      <c r="D372" s="1">
        <f t="shared" si="10"/>
        <v>8.1232300000000031</v>
      </c>
      <c r="E372" s="1">
        <f t="shared" si="11"/>
        <v>0.25495396642557977</v>
      </c>
      <c r="F372" s="93">
        <v>785</v>
      </c>
    </row>
    <row r="373" spans="1:6" x14ac:dyDescent="0.25">
      <c r="A373" s="1" t="s">
        <v>221</v>
      </c>
      <c r="B373" s="1">
        <v>2274.36166681343</v>
      </c>
      <c r="C373" s="1">
        <v>574.49499999999978</v>
      </c>
      <c r="D373" s="1">
        <f t="shared" si="10"/>
        <v>5.7449499999999976</v>
      </c>
      <c r="E373" s="1">
        <f t="shared" si="11"/>
        <v>0.25259614967258709</v>
      </c>
      <c r="F373" s="93">
        <v>707</v>
      </c>
    </row>
    <row r="374" spans="1:6" x14ac:dyDescent="0.25">
      <c r="A374" s="1" t="s">
        <v>438</v>
      </c>
      <c r="B374" s="1">
        <v>3108.7388200426303</v>
      </c>
      <c r="C374" s="1">
        <v>785.05500000000029</v>
      </c>
      <c r="D374" s="1">
        <f t="shared" si="10"/>
        <v>7.8505500000000028</v>
      </c>
      <c r="E374" s="1">
        <f t="shared" si="11"/>
        <v>0.25253166812811723</v>
      </c>
      <c r="F374" s="93">
        <v>425</v>
      </c>
    </row>
    <row r="375" spans="1:6" x14ac:dyDescent="0.25">
      <c r="A375" s="1" t="s">
        <v>380</v>
      </c>
      <c r="B375" s="1">
        <v>5144.54640618334</v>
      </c>
      <c r="C375" s="1">
        <v>1295.6460000000047</v>
      </c>
      <c r="D375" s="1">
        <f t="shared" si="10"/>
        <v>12.956460000000048</v>
      </c>
      <c r="E375" s="1">
        <f t="shared" si="11"/>
        <v>0.25184844254543803</v>
      </c>
      <c r="F375" s="93">
        <v>1476</v>
      </c>
    </row>
    <row r="376" spans="1:6" x14ac:dyDescent="0.25">
      <c r="A376" s="1" t="s">
        <v>228</v>
      </c>
      <c r="B376" s="1">
        <v>2696.3898328406904</v>
      </c>
      <c r="C376" s="1">
        <v>675.78000000000168</v>
      </c>
      <c r="D376" s="1">
        <f t="shared" si="10"/>
        <v>6.7578000000000165</v>
      </c>
      <c r="E376" s="1">
        <f t="shared" si="11"/>
        <v>0.2506239979728957</v>
      </c>
      <c r="F376" s="93">
        <v>1055</v>
      </c>
    </row>
    <row r="377" spans="1:6" x14ac:dyDescent="0.25">
      <c r="A377" s="1" t="s">
        <v>584</v>
      </c>
      <c r="B377" s="1">
        <v>2606.8707629397504</v>
      </c>
      <c r="C377" s="1">
        <v>651.24699999999996</v>
      </c>
      <c r="D377" s="1">
        <f t="shared" si="10"/>
        <v>6.5124699999999995</v>
      </c>
      <c r="E377" s="1">
        <f t="shared" si="11"/>
        <v>0.24981944224407704</v>
      </c>
      <c r="F377" s="93">
        <v>2575</v>
      </c>
    </row>
    <row r="378" spans="1:6" x14ac:dyDescent="0.25">
      <c r="A378" s="1" t="s">
        <v>549</v>
      </c>
      <c r="B378" s="1">
        <v>2428.8560151432898</v>
      </c>
      <c r="C378" s="1">
        <v>601.76699999999926</v>
      </c>
      <c r="D378" s="1">
        <f t="shared" si="10"/>
        <v>6.0176699999999927</v>
      </c>
      <c r="E378" s="1">
        <f t="shared" si="11"/>
        <v>0.24775737888460145</v>
      </c>
      <c r="F378" s="93">
        <v>1065</v>
      </c>
    </row>
    <row r="379" spans="1:6" x14ac:dyDescent="0.25">
      <c r="A379" s="1" t="s">
        <v>293</v>
      </c>
      <c r="B379" s="1">
        <v>4709.36066898839</v>
      </c>
      <c r="C379" s="1">
        <v>1161.8749999999995</v>
      </c>
      <c r="D379" s="1">
        <f t="shared" si="10"/>
        <v>11.618749999999995</v>
      </c>
      <c r="E379" s="1">
        <f t="shared" si="11"/>
        <v>0.24671607924427241</v>
      </c>
      <c r="F379" s="93">
        <v>595</v>
      </c>
    </row>
    <row r="380" spans="1:6" x14ac:dyDescent="0.25">
      <c r="A380" s="1" t="s">
        <v>234</v>
      </c>
      <c r="B380" s="1">
        <v>2678.2238644669501</v>
      </c>
      <c r="C380" s="1">
        <v>650.26999999999805</v>
      </c>
      <c r="D380" s="1">
        <f t="shared" si="10"/>
        <v>6.5026999999999804</v>
      </c>
      <c r="E380" s="1">
        <f t="shared" si="11"/>
        <v>0.24279897159732838</v>
      </c>
      <c r="F380" s="93">
        <v>1315</v>
      </c>
    </row>
    <row r="381" spans="1:6" x14ac:dyDescent="0.25">
      <c r="A381" s="1" t="s">
        <v>230</v>
      </c>
      <c r="B381" s="1">
        <v>3704.1757319229396</v>
      </c>
      <c r="C381" s="1">
        <v>884.89099999999803</v>
      </c>
      <c r="D381" s="1">
        <f t="shared" si="10"/>
        <v>8.8489099999999805</v>
      </c>
      <c r="E381" s="1">
        <f t="shared" si="11"/>
        <v>0.23889012402244394</v>
      </c>
      <c r="F381" s="93">
        <v>1130</v>
      </c>
    </row>
    <row r="382" spans="1:6" x14ac:dyDescent="0.25">
      <c r="A382" s="1" t="s">
        <v>20</v>
      </c>
      <c r="B382" s="1">
        <v>2872.3528635634198</v>
      </c>
      <c r="C382" s="1">
        <v>671.35999999998592</v>
      </c>
      <c r="D382" s="1">
        <f t="shared" si="10"/>
        <v>6.7135999999998592</v>
      </c>
      <c r="E382" s="1">
        <f t="shared" si="11"/>
        <v>0.23373172861745881</v>
      </c>
      <c r="F382" s="93">
        <v>3138</v>
      </c>
    </row>
    <row r="383" spans="1:6" x14ac:dyDescent="0.25">
      <c r="A383" s="1" t="s">
        <v>403</v>
      </c>
      <c r="B383" s="1">
        <v>5585.7902066528595</v>
      </c>
      <c r="C383" s="1">
        <v>1261.8859999999975</v>
      </c>
      <c r="D383" s="1">
        <f t="shared" si="10"/>
        <v>12.618859999999975</v>
      </c>
      <c r="E383" s="1">
        <f t="shared" si="11"/>
        <v>0.22591002406374838</v>
      </c>
      <c r="F383" s="93">
        <v>983</v>
      </c>
    </row>
    <row r="384" spans="1:6" x14ac:dyDescent="0.25">
      <c r="A384" s="1" t="s">
        <v>316</v>
      </c>
      <c r="B384" s="1">
        <v>4020.5578017518001</v>
      </c>
      <c r="C384" s="1">
        <v>903.30899999995552</v>
      </c>
      <c r="D384" s="1">
        <f t="shared" si="10"/>
        <v>9.0330899999995555</v>
      </c>
      <c r="E384" s="1">
        <f t="shared" si="11"/>
        <v>0.22467255653093066</v>
      </c>
      <c r="F384" s="93">
        <v>5908</v>
      </c>
    </row>
    <row r="385" spans="1:6" x14ac:dyDescent="0.25">
      <c r="A385" s="1" t="s">
        <v>150</v>
      </c>
      <c r="B385" s="1">
        <v>3936.5622222286802</v>
      </c>
      <c r="C385" s="1">
        <v>882.72500000000218</v>
      </c>
      <c r="D385" s="1">
        <f t="shared" si="10"/>
        <v>8.8272500000000225</v>
      </c>
      <c r="E385" s="1">
        <f t="shared" si="11"/>
        <v>0.2242375326917222</v>
      </c>
      <c r="F385" s="93">
        <v>2410</v>
      </c>
    </row>
    <row r="386" spans="1:6" x14ac:dyDescent="0.25">
      <c r="A386" s="1" t="s">
        <v>647</v>
      </c>
      <c r="B386" s="1">
        <v>4330.5536846941204</v>
      </c>
      <c r="C386" s="1">
        <v>969.57300000000009</v>
      </c>
      <c r="D386" s="1">
        <f t="shared" ref="D386:D449" si="12">C386/100</f>
        <v>9.6957300000000011</v>
      </c>
      <c r="E386" s="1">
        <f t="shared" ref="E386:E449" si="13">D386/B386*100</f>
        <v>0.2238912320673572</v>
      </c>
      <c r="F386" s="93">
        <v>753</v>
      </c>
    </row>
    <row r="387" spans="1:6" x14ac:dyDescent="0.25">
      <c r="A387" s="1" t="s">
        <v>493</v>
      </c>
      <c r="B387" s="1">
        <v>4269.8840890335305</v>
      </c>
      <c r="C387" s="1">
        <v>955.77599999999916</v>
      </c>
      <c r="D387" s="1">
        <f t="shared" si="12"/>
        <v>9.5577599999999912</v>
      </c>
      <c r="E387" s="1">
        <f t="shared" si="13"/>
        <v>0.22384120507035468</v>
      </c>
      <c r="F387" s="93">
        <v>3208</v>
      </c>
    </row>
    <row r="388" spans="1:6" x14ac:dyDescent="0.25">
      <c r="A388" s="1" t="s">
        <v>633</v>
      </c>
      <c r="B388" s="1">
        <v>5163.95279089411</v>
      </c>
      <c r="C388" s="1">
        <v>1148.6479999999988</v>
      </c>
      <c r="D388" s="1">
        <f t="shared" si="12"/>
        <v>11.486479999999988</v>
      </c>
      <c r="E388" s="1">
        <f t="shared" si="13"/>
        <v>0.22243580576985031</v>
      </c>
      <c r="F388" s="93">
        <v>1315</v>
      </c>
    </row>
    <row r="389" spans="1:6" x14ac:dyDescent="0.25">
      <c r="A389" s="1" t="s">
        <v>285</v>
      </c>
      <c r="B389" s="1">
        <v>3873.9054113615298</v>
      </c>
      <c r="C389" s="1">
        <v>838.06200000000695</v>
      </c>
      <c r="D389" s="1">
        <f t="shared" si="12"/>
        <v>8.3806200000000697</v>
      </c>
      <c r="E389" s="1">
        <f t="shared" si="13"/>
        <v>0.21633517368341218</v>
      </c>
      <c r="F389" s="93">
        <v>1209</v>
      </c>
    </row>
    <row r="390" spans="1:6" x14ac:dyDescent="0.25">
      <c r="A390" s="1" t="s">
        <v>525</v>
      </c>
      <c r="B390" s="1">
        <v>3478.2232981349503</v>
      </c>
      <c r="C390" s="1">
        <v>752.21599999999989</v>
      </c>
      <c r="D390" s="1">
        <f t="shared" si="12"/>
        <v>7.5221599999999986</v>
      </c>
      <c r="E390" s="1">
        <f t="shared" si="13"/>
        <v>0.21626443604220114</v>
      </c>
      <c r="F390" s="93">
        <v>1061</v>
      </c>
    </row>
    <row r="391" spans="1:6" x14ac:dyDescent="0.25">
      <c r="A391" s="1" t="s">
        <v>192</v>
      </c>
      <c r="B391" s="1">
        <v>11302.883637388901</v>
      </c>
      <c r="C391" s="1">
        <v>2435.8210000000031</v>
      </c>
      <c r="D391" s="1">
        <f t="shared" si="12"/>
        <v>24.358210000000032</v>
      </c>
      <c r="E391" s="1">
        <f t="shared" si="13"/>
        <v>0.21550438614996717</v>
      </c>
      <c r="F391" s="93">
        <v>1065</v>
      </c>
    </row>
    <row r="392" spans="1:6" x14ac:dyDescent="0.25">
      <c r="A392" s="1" t="s">
        <v>541</v>
      </c>
      <c r="B392" s="1">
        <v>10424.769609351</v>
      </c>
      <c r="C392" s="1">
        <v>2234.9980000000005</v>
      </c>
      <c r="D392" s="1">
        <f t="shared" si="12"/>
        <v>22.349980000000006</v>
      </c>
      <c r="E392" s="1">
        <f t="shared" si="13"/>
        <v>0.21439303541012658</v>
      </c>
      <c r="F392" s="93">
        <v>1157</v>
      </c>
    </row>
    <row r="393" spans="1:6" x14ac:dyDescent="0.25">
      <c r="A393" s="1" t="s">
        <v>258</v>
      </c>
      <c r="B393" s="1">
        <v>2670.9244994578698</v>
      </c>
      <c r="C393" s="1">
        <v>567.27399999999773</v>
      </c>
      <c r="D393" s="1">
        <f t="shared" si="12"/>
        <v>5.672739999999977</v>
      </c>
      <c r="E393" s="1">
        <f t="shared" si="13"/>
        <v>0.21238863176968872</v>
      </c>
      <c r="F393" s="93">
        <v>4353</v>
      </c>
    </row>
    <row r="394" spans="1:6" x14ac:dyDescent="0.25">
      <c r="A394" s="1" t="s">
        <v>120</v>
      </c>
      <c r="B394" s="1">
        <v>14630.174187934499</v>
      </c>
      <c r="C394" s="1">
        <v>3036</v>
      </c>
      <c r="D394" s="1">
        <f t="shared" si="12"/>
        <v>30.36</v>
      </c>
      <c r="E394" s="1">
        <f t="shared" si="13"/>
        <v>0.20751632625835639</v>
      </c>
      <c r="F394" s="93">
        <v>3028</v>
      </c>
    </row>
    <row r="395" spans="1:6" x14ac:dyDescent="0.25">
      <c r="A395" s="1" t="s">
        <v>666</v>
      </c>
      <c r="B395" s="1">
        <v>181.540360853571</v>
      </c>
      <c r="C395" s="1">
        <v>37.419999999999995</v>
      </c>
      <c r="D395" s="1">
        <f t="shared" si="12"/>
        <v>0.37419999999999992</v>
      </c>
      <c r="E395" s="1">
        <f t="shared" si="13"/>
        <v>0.20612496209690065</v>
      </c>
      <c r="F395" s="93">
        <v>94</v>
      </c>
    </row>
    <row r="396" spans="1:6" x14ac:dyDescent="0.25">
      <c r="A396" s="1" t="s">
        <v>340</v>
      </c>
      <c r="B396" s="1">
        <v>4480.3666147954</v>
      </c>
      <c r="C396" s="1">
        <v>918.31399999999951</v>
      </c>
      <c r="D396" s="1">
        <f t="shared" si="12"/>
        <v>9.1831399999999945</v>
      </c>
      <c r="E396" s="1">
        <f t="shared" si="13"/>
        <v>0.20496403061469895</v>
      </c>
      <c r="F396" s="93">
        <v>1033</v>
      </c>
    </row>
    <row r="397" spans="1:6" x14ac:dyDescent="0.25">
      <c r="A397" s="1" t="s">
        <v>659</v>
      </c>
      <c r="B397" s="1">
        <v>3592.825380963</v>
      </c>
      <c r="C397" s="1">
        <v>735.98400000000356</v>
      </c>
      <c r="D397" s="1">
        <f t="shared" si="12"/>
        <v>7.3598400000000357</v>
      </c>
      <c r="E397" s="1">
        <f t="shared" si="13"/>
        <v>0.20484825226956471</v>
      </c>
      <c r="F397" s="93">
        <v>2421</v>
      </c>
    </row>
    <row r="398" spans="1:6" x14ac:dyDescent="0.25">
      <c r="A398" s="1" t="s">
        <v>381</v>
      </c>
      <c r="B398" s="1">
        <v>800.84210940813603</v>
      </c>
      <c r="C398" s="1">
        <v>163.15399999999903</v>
      </c>
      <c r="D398" s="1">
        <f t="shared" si="12"/>
        <v>1.6315399999999902</v>
      </c>
      <c r="E398" s="1">
        <f t="shared" si="13"/>
        <v>0.20372804836720973</v>
      </c>
      <c r="F398" s="93">
        <v>1619</v>
      </c>
    </row>
    <row r="399" spans="1:6" x14ac:dyDescent="0.25">
      <c r="A399" s="1" t="s">
        <v>156</v>
      </c>
      <c r="B399" s="1">
        <v>8694.7265710975498</v>
      </c>
      <c r="C399" s="1">
        <v>1760.8219999999992</v>
      </c>
      <c r="D399" s="1">
        <f t="shared" si="12"/>
        <v>17.608219999999992</v>
      </c>
      <c r="E399" s="1">
        <f t="shared" si="13"/>
        <v>0.20251608668790233</v>
      </c>
      <c r="F399" s="93">
        <v>460</v>
      </c>
    </row>
    <row r="400" spans="1:6" x14ac:dyDescent="0.25">
      <c r="A400" s="1" t="s">
        <v>219</v>
      </c>
      <c r="B400" s="1">
        <v>3472.2535256454903</v>
      </c>
      <c r="C400" s="1">
        <v>676.63999999999976</v>
      </c>
      <c r="D400" s="1">
        <f t="shared" si="12"/>
        <v>6.7663999999999973</v>
      </c>
      <c r="E400" s="1">
        <f t="shared" si="13"/>
        <v>0.1948705631666722</v>
      </c>
      <c r="F400" s="93">
        <v>573</v>
      </c>
    </row>
    <row r="401" spans="1:6" x14ac:dyDescent="0.25">
      <c r="A401" s="1" t="s">
        <v>505</v>
      </c>
      <c r="B401" s="1">
        <v>3011.9206016840903</v>
      </c>
      <c r="C401" s="1">
        <v>582.21099999999774</v>
      </c>
      <c r="D401" s="1">
        <f t="shared" si="12"/>
        <v>5.8221099999999772</v>
      </c>
      <c r="E401" s="1">
        <f t="shared" si="13"/>
        <v>0.19330224032946264</v>
      </c>
      <c r="F401" s="93">
        <v>2286</v>
      </c>
    </row>
    <row r="402" spans="1:6" x14ac:dyDescent="0.25">
      <c r="A402" s="1" t="s">
        <v>244</v>
      </c>
      <c r="B402" s="1">
        <v>493.45237644717503</v>
      </c>
      <c r="C402" s="1">
        <v>94.597000000000065</v>
      </c>
      <c r="D402" s="1">
        <f t="shared" si="12"/>
        <v>0.94597000000000064</v>
      </c>
      <c r="E402" s="1">
        <f t="shared" si="13"/>
        <v>0.19170441670803637</v>
      </c>
      <c r="F402" s="93">
        <v>345</v>
      </c>
    </row>
    <row r="403" spans="1:6" x14ac:dyDescent="0.25">
      <c r="A403" s="1" t="s">
        <v>233</v>
      </c>
      <c r="B403" s="1">
        <v>2423.1217066951599</v>
      </c>
      <c r="C403" s="1">
        <v>455.95999999999947</v>
      </c>
      <c r="D403" s="1">
        <f t="shared" si="12"/>
        <v>4.5595999999999943</v>
      </c>
      <c r="E403" s="1">
        <f t="shared" si="13"/>
        <v>0.18817049046284712</v>
      </c>
      <c r="F403" s="93">
        <v>735</v>
      </c>
    </row>
    <row r="404" spans="1:6" x14ac:dyDescent="0.25">
      <c r="A404" s="1" t="s">
        <v>101</v>
      </c>
      <c r="B404" s="1">
        <v>6847.7097474846005</v>
      </c>
      <c r="C404" s="1">
        <v>1276.3840000000007</v>
      </c>
      <c r="D404" s="1">
        <f t="shared" si="12"/>
        <v>12.763840000000007</v>
      </c>
      <c r="E404" s="1">
        <f t="shared" si="13"/>
        <v>0.18639575085215324</v>
      </c>
      <c r="F404" s="93">
        <v>1008</v>
      </c>
    </row>
    <row r="405" spans="1:6" x14ac:dyDescent="0.25">
      <c r="A405" s="1" t="s">
        <v>479</v>
      </c>
      <c r="B405" s="1">
        <v>2212.9363830735897</v>
      </c>
      <c r="C405" s="1">
        <v>410.3209999999994</v>
      </c>
      <c r="D405" s="1">
        <f t="shared" si="12"/>
        <v>4.1032099999999936</v>
      </c>
      <c r="E405" s="1">
        <f t="shared" si="13"/>
        <v>0.18541924799035417</v>
      </c>
      <c r="F405" s="93">
        <v>2255</v>
      </c>
    </row>
    <row r="406" spans="1:6" x14ac:dyDescent="0.25">
      <c r="A406" s="1" t="s">
        <v>268</v>
      </c>
      <c r="B406" s="1">
        <v>1836.8304093075699</v>
      </c>
      <c r="C406" s="1">
        <v>339.90199999999965</v>
      </c>
      <c r="D406" s="1">
        <f t="shared" si="12"/>
        <v>3.3990199999999966</v>
      </c>
      <c r="E406" s="1">
        <f t="shared" si="13"/>
        <v>0.18504811237752347</v>
      </c>
      <c r="F406" s="93">
        <v>221</v>
      </c>
    </row>
    <row r="407" spans="1:6" x14ac:dyDescent="0.25">
      <c r="A407" s="1" t="s">
        <v>231</v>
      </c>
      <c r="B407" s="1">
        <v>3451.6716461616902</v>
      </c>
      <c r="C407" s="1">
        <v>631.08100000000024</v>
      </c>
      <c r="D407" s="1">
        <f t="shared" si="12"/>
        <v>6.3108100000000027</v>
      </c>
      <c r="E407" s="1">
        <f t="shared" si="13"/>
        <v>0.18283343976295419</v>
      </c>
      <c r="F407" s="93">
        <v>1265</v>
      </c>
    </row>
    <row r="408" spans="1:6" x14ac:dyDescent="0.25">
      <c r="A408" s="1" t="s">
        <v>211</v>
      </c>
      <c r="B408" s="1">
        <v>2822.1947632155398</v>
      </c>
      <c r="C408" s="1">
        <v>513.57200000000012</v>
      </c>
      <c r="D408" s="1">
        <f t="shared" si="12"/>
        <v>5.135720000000001</v>
      </c>
      <c r="E408" s="1">
        <f t="shared" si="13"/>
        <v>0.18197610125774902</v>
      </c>
      <c r="F408" s="93">
        <v>714</v>
      </c>
    </row>
    <row r="409" spans="1:6" x14ac:dyDescent="0.25">
      <c r="A409" s="1" t="s">
        <v>334</v>
      </c>
      <c r="B409" s="1">
        <v>2402.8258402654101</v>
      </c>
      <c r="C409" s="1">
        <v>436.42499999999802</v>
      </c>
      <c r="D409" s="1">
        <f t="shared" si="12"/>
        <v>4.3642499999999806</v>
      </c>
      <c r="E409" s="1">
        <f t="shared" si="13"/>
        <v>0.18162989288969508</v>
      </c>
      <c r="F409" s="93">
        <v>4181</v>
      </c>
    </row>
    <row r="410" spans="1:6" x14ac:dyDescent="0.25">
      <c r="A410" s="1" t="s">
        <v>6</v>
      </c>
      <c r="B410" s="1">
        <v>722.32197998031995</v>
      </c>
      <c r="C410" s="1">
        <v>128.73800000000006</v>
      </c>
      <c r="D410" s="1">
        <f t="shared" si="12"/>
        <v>1.2873800000000006</v>
      </c>
      <c r="E410" s="1">
        <f t="shared" si="13"/>
        <v>0.17822799744167775</v>
      </c>
      <c r="F410" s="93">
        <v>372</v>
      </c>
    </row>
    <row r="411" spans="1:6" x14ac:dyDescent="0.25">
      <c r="A411" s="1" t="s">
        <v>344</v>
      </c>
      <c r="B411" s="1">
        <v>3378.0648205265397</v>
      </c>
      <c r="C411" s="1">
        <v>600.17999999999847</v>
      </c>
      <c r="D411" s="1">
        <f t="shared" si="12"/>
        <v>6.0017999999999851</v>
      </c>
      <c r="E411" s="1">
        <f t="shared" si="13"/>
        <v>0.17766977008642726</v>
      </c>
      <c r="F411" s="93">
        <v>1377</v>
      </c>
    </row>
    <row r="412" spans="1:6" x14ac:dyDescent="0.25">
      <c r="A412" s="1" t="s">
        <v>348</v>
      </c>
      <c r="B412" s="1">
        <v>6637.6342006854693</v>
      </c>
      <c r="C412" s="1">
        <v>1152.9799999999975</v>
      </c>
      <c r="D412" s="1">
        <f t="shared" si="12"/>
        <v>11.529799999999975</v>
      </c>
      <c r="E412" s="1">
        <f t="shared" si="13"/>
        <v>0.17370345595135825</v>
      </c>
      <c r="F412" s="93">
        <v>819</v>
      </c>
    </row>
    <row r="413" spans="1:6" x14ac:dyDescent="0.25">
      <c r="A413" s="1" t="s">
        <v>531</v>
      </c>
      <c r="B413" s="1">
        <v>4458.4065294543398</v>
      </c>
      <c r="C413" s="1">
        <v>772.1</v>
      </c>
      <c r="D413" s="1">
        <f t="shared" si="12"/>
        <v>7.7210000000000001</v>
      </c>
      <c r="E413" s="1">
        <f t="shared" si="13"/>
        <v>0.17317846519807978</v>
      </c>
      <c r="F413" s="93">
        <v>1278</v>
      </c>
    </row>
    <row r="414" spans="1:6" x14ac:dyDescent="0.25">
      <c r="A414" s="1" t="s">
        <v>615</v>
      </c>
      <c r="B414" s="1">
        <v>6206.5448325420302</v>
      </c>
      <c r="C414" s="1">
        <v>1061.812000000001</v>
      </c>
      <c r="D414" s="1">
        <f t="shared" si="12"/>
        <v>10.61812000000001</v>
      </c>
      <c r="E414" s="1">
        <f t="shared" si="13"/>
        <v>0.17107940547415848</v>
      </c>
      <c r="F414" s="93">
        <v>2350</v>
      </c>
    </row>
    <row r="415" spans="1:6" x14ac:dyDescent="0.25">
      <c r="A415" s="1" t="s">
        <v>499</v>
      </c>
      <c r="B415" s="1">
        <v>939.12304859042206</v>
      </c>
      <c r="C415" s="1">
        <v>157.91999999999976</v>
      </c>
      <c r="D415" s="1">
        <f t="shared" si="12"/>
        <v>1.5791999999999975</v>
      </c>
      <c r="E415" s="1">
        <f t="shared" si="13"/>
        <v>0.16815687809710345</v>
      </c>
      <c r="F415" s="93">
        <v>98</v>
      </c>
    </row>
    <row r="416" spans="1:6" x14ac:dyDescent="0.25">
      <c r="A416" s="1" t="s">
        <v>511</v>
      </c>
      <c r="B416" s="1">
        <v>4073.7985703188101</v>
      </c>
      <c r="C416" s="1">
        <v>681.76</v>
      </c>
      <c r="D416" s="1">
        <f t="shared" si="12"/>
        <v>6.8175999999999997</v>
      </c>
      <c r="E416" s="1">
        <f t="shared" si="13"/>
        <v>0.16735240788958455</v>
      </c>
      <c r="F416" s="93">
        <v>309</v>
      </c>
    </row>
    <row r="417" spans="1:6" x14ac:dyDescent="0.25">
      <c r="A417" s="1" t="s">
        <v>358</v>
      </c>
      <c r="B417" s="1">
        <v>6810.8122667990401</v>
      </c>
      <c r="C417" s="1">
        <v>1116.2980000000011</v>
      </c>
      <c r="D417" s="1">
        <f t="shared" si="12"/>
        <v>11.162980000000012</v>
      </c>
      <c r="E417" s="1">
        <f t="shared" si="13"/>
        <v>0.16390086178731825</v>
      </c>
      <c r="F417" s="93">
        <v>1179</v>
      </c>
    </row>
    <row r="418" spans="1:6" x14ac:dyDescent="0.25">
      <c r="A418" s="1" t="s">
        <v>331</v>
      </c>
      <c r="B418" s="1">
        <v>4626.0343493271903</v>
      </c>
      <c r="C418" s="1">
        <v>718.51500000000181</v>
      </c>
      <c r="D418" s="1">
        <f t="shared" si="12"/>
        <v>7.1851500000000179</v>
      </c>
      <c r="E418" s="1">
        <f t="shared" si="13"/>
        <v>0.15531985838032147</v>
      </c>
      <c r="F418" s="93">
        <v>1665</v>
      </c>
    </row>
    <row r="419" spans="1:6" x14ac:dyDescent="0.25">
      <c r="A419" s="1" t="s">
        <v>297</v>
      </c>
      <c r="B419" s="1">
        <v>5134.7467958637799</v>
      </c>
      <c r="C419" s="1">
        <v>792.61799999999903</v>
      </c>
      <c r="D419" s="1">
        <f t="shared" si="12"/>
        <v>7.9261799999999907</v>
      </c>
      <c r="E419" s="1">
        <f t="shared" si="13"/>
        <v>0.1543635999030139</v>
      </c>
      <c r="F419" s="93">
        <v>970</v>
      </c>
    </row>
    <row r="420" spans="1:6" x14ac:dyDescent="0.25">
      <c r="A420" s="1" t="s">
        <v>670</v>
      </c>
      <c r="B420" s="1">
        <v>3932.4616119760999</v>
      </c>
      <c r="C420" s="1">
        <v>606.27400000000023</v>
      </c>
      <c r="D420" s="1">
        <f t="shared" si="12"/>
        <v>6.0627400000000025</v>
      </c>
      <c r="E420" s="1">
        <f t="shared" si="13"/>
        <v>0.15417162577089766</v>
      </c>
      <c r="F420" s="93">
        <v>939</v>
      </c>
    </row>
    <row r="421" spans="1:6" x14ac:dyDescent="0.25">
      <c r="A421" s="1" t="s">
        <v>426</v>
      </c>
      <c r="B421" s="1">
        <v>5432.3400809782497</v>
      </c>
      <c r="C421" s="1">
        <v>831.74000000000012</v>
      </c>
      <c r="D421" s="1">
        <f t="shared" si="12"/>
        <v>8.317400000000001</v>
      </c>
      <c r="E421" s="1">
        <f t="shared" si="13"/>
        <v>0.15310897101460946</v>
      </c>
      <c r="F421" s="93">
        <v>574</v>
      </c>
    </row>
    <row r="422" spans="1:6" x14ac:dyDescent="0.25">
      <c r="A422" s="1" t="s">
        <v>182</v>
      </c>
      <c r="B422" s="1">
        <v>2804.7489201563803</v>
      </c>
      <c r="C422" s="1">
        <v>428.02</v>
      </c>
      <c r="D422" s="1">
        <f t="shared" si="12"/>
        <v>4.2801999999999998</v>
      </c>
      <c r="E422" s="1">
        <f t="shared" si="13"/>
        <v>0.15260546030485161</v>
      </c>
      <c r="F422" s="93">
        <v>1026</v>
      </c>
    </row>
    <row r="423" spans="1:6" x14ac:dyDescent="0.25">
      <c r="A423" s="1" t="s">
        <v>379</v>
      </c>
      <c r="B423" s="1">
        <v>5833.8419557306206</v>
      </c>
      <c r="C423" s="1">
        <v>889.79999999999836</v>
      </c>
      <c r="D423" s="1">
        <f t="shared" si="12"/>
        <v>8.8979999999999837</v>
      </c>
      <c r="E423" s="1">
        <f t="shared" si="13"/>
        <v>0.15252384393546042</v>
      </c>
      <c r="F423" s="93">
        <v>1552</v>
      </c>
    </row>
    <row r="424" spans="1:6" x14ac:dyDescent="0.25">
      <c r="A424" s="1" t="s">
        <v>581</v>
      </c>
      <c r="B424" s="1">
        <v>4464.7129611487298</v>
      </c>
      <c r="C424" s="1">
        <v>677.3500000000023</v>
      </c>
      <c r="D424" s="1">
        <f t="shared" si="12"/>
        <v>6.7735000000000234</v>
      </c>
      <c r="E424" s="1">
        <f t="shared" si="13"/>
        <v>0.15171188067277822</v>
      </c>
      <c r="F424" s="93">
        <v>3089</v>
      </c>
    </row>
    <row r="425" spans="1:6" x14ac:dyDescent="0.25">
      <c r="A425" s="1" t="s">
        <v>207</v>
      </c>
      <c r="B425" s="1">
        <v>45477.829052382898</v>
      </c>
      <c r="C425" s="1">
        <v>6829.5899999999974</v>
      </c>
      <c r="D425" s="1">
        <f t="shared" si="12"/>
        <v>68.295899999999975</v>
      </c>
      <c r="E425" s="1">
        <f t="shared" si="13"/>
        <v>0.15017405496936639</v>
      </c>
      <c r="F425" s="93">
        <v>2501</v>
      </c>
    </row>
    <row r="426" spans="1:6" x14ac:dyDescent="0.25">
      <c r="A426" s="1" t="s">
        <v>365</v>
      </c>
      <c r="B426" s="1">
        <v>5134.7058938930795</v>
      </c>
      <c r="C426" s="1">
        <v>769.31299999999692</v>
      </c>
      <c r="D426" s="1">
        <f t="shared" si="12"/>
        <v>7.6931299999999689</v>
      </c>
      <c r="E426" s="1">
        <f t="shared" si="13"/>
        <v>0.14982610803765276</v>
      </c>
      <c r="F426" s="93">
        <v>1391</v>
      </c>
    </row>
    <row r="427" spans="1:6" x14ac:dyDescent="0.25">
      <c r="A427" s="1" t="s">
        <v>29</v>
      </c>
      <c r="B427" s="1">
        <v>3858.69950987844</v>
      </c>
      <c r="C427" s="1">
        <v>576.73899999998969</v>
      </c>
      <c r="D427" s="1">
        <f t="shared" si="12"/>
        <v>5.7673899999998968</v>
      </c>
      <c r="E427" s="1">
        <f t="shared" si="13"/>
        <v>0.14946460550336002</v>
      </c>
      <c r="F427" s="93">
        <v>5146</v>
      </c>
    </row>
    <row r="428" spans="1:6" x14ac:dyDescent="0.25">
      <c r="A428" s="1" t="s">
        <v>410</v>
      </c>
      <c r="B428" s="1">
        <v>2169.48157952768</v>
      </c>
      <c r="C428" s="1">
        <v>321.34599999999671</v>
      </c>
      <c r="D428" s="1">
        <f t="shared" si="12"/>
        <v>3.2134599999999671</v>
      </c>
      <c r="E428" s="1">
        <f t="shared" si="13"/>
        <v>0.14812110092677408</v>
      </c>
      <c r="F428" s="93">
        <v>3506</v>
      </c>
    </row>
    <row r="429" spans="1:6" x14ac:dyDescent="0.25">
      <c r="A429" s="1" t="s">
        <v>32</v>
      </c>
      <c r="B429" s="1">
        <v>5867.8907478764095</v>
      </c>
      <c r="C429" s="1">
        <v>857.14099999999667</v>
      </c>
      <c r="D429" s="1">
        <f t="shared" si="12"/>
        <v>8.5714099999999664</v>
      </c>
      <c r="E429" s="1">
        <f t="shared" si="13"/>
        <v>0.14607310136273347</v>
      </c>
      <c r="F429" s="93">
        <v>1928</v>
      </c>
    </row>
    <row r="430" spans="1:6" x14ac:dyDescent="0.25">
      <c r="A430" s="1" t="s">
        <v>180</v>
      </c>
      <c r="B430" s="1">
        <v>2471.6658784020101</v>
      </c>
      <c r="C430" s="1">
        <v>356.80500000000006</v>
      </c>
      <c r="D430" s="1">
        <f t="shared" si="12"/>
        <v>3.5680500000000008</v>
      </c>
      <c r="E430" s="1">
        <f t="shared" si="13"/>
        <v>0.1443581040292885</v>
      </c>
      <c r="F430" s="93">
        <v>270</v>
      </c>
    </row>
    <row r="431" spans="1:6" x14ac:dyDescent="0.25">
      <c r="A431" s="1" t="s">
        <v>500</v>
      </c>
      <c r="B431" s="1">
        <v>5225.17797082979</v>
      </c>
      <c r="C431" s="1">
        <v>736.64900000000057</v>
      </c>
      <c r="D431" s="1">
        <f t="shared" si="12"/>
        <v>7.366490000000006</v>
      </c>
      <c r="E431" s="1">
        <f t="shared" si="13"/>
        <v>0.14098065254665695</v>
      </c>
      <c r="F431" s="93">
        <v>564</v>
      </c>
    </row>
    <row r="432" spans="1:6" x14ac:dyDescent="0.25">
      <c r="A432" s="1" t="s">
        <v>104</v>
      </c>
      <c r="B432" s="1">
        <v>2200.9340309019699</v>
      </c>
      <c r="C432" s="1">
        <v>310.09399999999999</v>
      </c>
      <c r="D432" s="1">
        <f t="shared" si="12"/>
        <v>3.10094</v>
      </c>
      <c r="E432" s="1">
        <f t="shared" si="13"/>
        <v>0.14089200114413228</v>
      </c>
      <c r="F432" s="93">
        <v>92</v>
      </c>
    </row>
    <row r="433" spans="1:6" x14ac:dyDescent="0.25">
      <c r="A433" s="1" t="s">
        <v>21</v>
      </c>
      <c r="B433" s="1">
        <v>3964.5420162391501</v>
      </c>
      <c r="C433" s="1">
        <v>558.56100000000004</v>
      </c>
      <c r="D433" s="1">
        <f t="shared" si="12"/>
        <v>5.58561</v>
      </c>
      <c r="E433" s="1">
        <f t="shared" si="13"/>
        <v>0.14088916139924351</v>
      </c>
      <c r="F433" s="93">
        <v>220</v>
      </c>
    </row>
    <row r="434" spans="1:6" x14ac:dyDescent="0.25">
      <c r="A434" s="1" t="s">
        <v>81</v>
      </c>
      <c r="B434" s="1">
        <v>876.10403293018703</v>
      </c>
      <c r="C434" s="1">
        <v>118.026</v>
      </c>
      <c r="D434" s="1">
        <f t="shared" si="12"/>
        <v>1.1802599999999999</v>
      </c>
      <c r="E434" s="1">
        <f t="shared" si="13"/>
        <v>0.13471687786352762</v>
      </c>
      <c r="F434" s="93">
        <v>510</v>
      </c>
    </row>
    <row r="435" spans="1:6" x14ac:dyDescent="0.25">
      <c r="A435" s="1" t="s">
        <v>563</v>
      </c>
      <c r="B435" s="1">
        <v>7453.8830143513405</v>
      </c>
      <c r="C435" s="1">
        <v>998.971</v>
      </c>
      <c r="D435" s="1">
        <f t="shared" si="12"/>
        <v>9.9897100000000005</v>
      </c>
      <c r="E435" s="1">
        <f t="shared" si="13"/>
        <v>0.13402021444079956</v>
      </c>
      <c r="F435" s="93">
        <v>578</v>
      </c>
    </row>
    <row r="436" spans="1:6" x14ac:dyDescent="0.25">
      <c r="A436" s="1" t="s">
        <v>232</v>
      </c>
      <c r="B436" s="1">
        <v>1707.25562861194</v>
      </c>
      <c r="C436" s="1">
        <v>224.58599999999996</v>
      </c>
      <c r="D436" s="1">
        <f t="shared" si="12"/>
        <v>2.2458599999999995</v>
      </c>
      <c r="E436" s="1">
        <f t="shared" si="13"/>
        <v>0.13154796284525735</v>
      </c>
      <c r="F436" s="93">
        <v>527</v>
      </c>
    </row>
    <row r="437" spans="1:6" x14ac:dyDescent="0.25">
      <c r="A437" s="1" t="s">
        <v>431</v>
      </c>
      <c r="B437" s="1">
        <v>1286.6386758769299</v>
      </c>
      <c r="C437" s="1">
        <v>168.84699999999984</v>
      </c>
      <c r="D437" s="1">
        <f t="shared" si="12"/>
        <v>1.6884699999999984</v>
      </c>
      <c r="E437" s="1">
        <f t="shared" si="13"/>
        <v>0.13123109320875914</v>
      </c>
      <c r="F437" s="93">
        <v>4239</v>
      </c>
    </row>
    <row r="438" spans="1:6" x14ac:dyDescent="0.25">
      <c r="A438" s="1" t="s">
        <v>242</v>
      </c>
      <c r="B438" s="1">
        <v>604.78400411666803</v>
      </c>
      <c r="C438" s="1">
        <v>78.731000000000066</v>
      </c>
      <c r="D438" s="1">
        <f t="shared" si="12"/>
        <v>0.78731000000000062</v>
      </c>
      <c r="E438" s="1">
        <f t="shared" si="13"/>
        <v>0.13018036102821956</v>
      </c>
      <c r="F438" s="93">
        <v>247</v>
      </c>
    </row>
    <row r="439" spans="1:6" x14ac:dyDescent="0.25">
      <c r="A439" s="1" t="s">
        <v>547</v>
      </c>
      <c r="B439" s="1">
        <v>3393.35980776009</v>
      </c>
      <c r="C439" s="1">
        <v>436.82699999999943</v>
      </c>
      <c r="D439" s="1">
        <f t="shared" si="12"/>
        <v>4.3682699999999945</v>
      </c>
      <c r="E439" s="1">
        <f t="shared" si="13"/>
        <v>0.12872993868821206</v>
      </c>
      <c r="F439" s="93">
        <v>3196</v>
      </c>
    </row>
    <row r="440" spans="1:6" x14ac:dyDescent="0.25">
      <c r="A440" s="1" t="s">
        <v>36</v>
      </c>
      <c r="B440" s="1">
        <v>3888.2274145727802</v>
      </c>
      <c r="C440" s="1">
        <v>492.85000000000093</v>
      </c>
      <c r="D440" s="1">
        <f t="shared" si="12"/>
        <v>4.9285000000000094</v>
      </c>
      <c r="E440" s="1">
        <f t="shared" si="13"/>
        <v>0.126754417232088</v>
      </c>
      <c r="F440" s="93">
        <v>746</v>
      </c>
    </row>
    <row r="441" spans="1:6" x14ac:dyDescent="0.25">
      <c r="A441" s="1" t="s">
        <v>196</v>
      </c>
      <c r="B441" s="1">
        <v>754.26993170862102</v>
      </c>
      <c r="C441" s="1">
        <v>95</v>
      </c>
      <c r="D441" s="1">
        <f t="shared" si="12"/>
        <v>0.95</v>
      </c>
      <c r="E441" s="1">
        <f t="shared" si="13"/>
        <v>0.12594960505027669</v>
      </c>
      <c r="F441" s="93">
        <v>209</v>
      </c>
    </row>
    <row r="442" spans="1:6" x14ac:dyDescent="0.25">
      <c r="A442" s="1" t="s">
        <v>484</v>
      </c>
      <c r="B442" s="1">
        <v>6671.0115549408201</v>
      </c>
      <c r="C442" s="1">
        <v>834.25700000000097</v>
      </c>
      <c r="D442" s="1">
        <f t="shared" si="12"/>
        <v>8.3425700000000091</v>
      </c>
      <c r="E442" s="1">
        <f t="shared" si="13"/>
        <v>0.1250570461659771</v>
      </c>
      <c r="F442" s="93">
        <v>734</v>
      </c>
    </row>
    <row r="443" spans="1:6" x14ac:dyDescent="0.25">
      <c r="A443" s="1" t="s">
        <v>220</v>
      </c>
      <c r="B443" s="1">
        <v>2585.8647266251201</v>
      </c>
      <c r="C443" s="1">
        <v>322.75199999999978</v>
      </c>
      <c r="D443" s="1">
        <f t="shared" si="12"/>
        <v>3.2275199999999979</v>
      </c>
      <c r="E443" s="1">
        <f t="shared" si="13"/>
        <v>0.12481395359811877</v>
      </c>
      <c r="F443" s="93">
        <v>493</v>
      </c>
    </row>
    <row r="444" spans="1:6" x14ac:dyDescent="0.25">
      <c r="A444" s="1" t="s">
        <v>236</v>
      </c>
      <c r="B444" s="1">
        <v>2374.83544098825</v>
      </c>
      <c r="C444" s="1">
        <v>296.34300000000025</v>
      </c>
      <c r="D444" s="1">
        <f t="shared" si="12"/>
        <v>2.9634300000000025</v>
      </c>
      <c r="E444" s="1">
        <f t="shared" si="13"/>
        <v>0.124784646079175</v>
      </c>
      <c r="F444" s="93">
        <v>480</v>
      </c>
    </row>
    <row r="445" spans="1:6" x14ac:dyDescent="0.25">
      <c r="A445" s="1" t="s">
        <v>202</v>
      </c>
      <c r="B445" s="1">
        <v>1315.6970208806099</v>
      </c>
      <c r="C445" s="1">
        <v>163.80900000000011</v>
      </c>
      <c r="D445" s="1">
        <f t="shared" si="12"/>
        <v>1.6380900000000012</v>
      </c>
      <c r="E445" s="1">
        <f t="shared" si="13"/>
        <v>0.12450358813639406</v>
      </c>
      <c r="F445" s="93">
        <v>535</v>
      </c>
    </row>
    <row r="446" spans="1:6" x14ac:dyDescent="0.25">
      <c r="A446" s="1" t="s">
        <v>398</v>
      </c>
      <c r="B446" s="1">
        <v>2803.70358242368</v>
      </c>
      <c r="C446" s="1">
        <v>348.65999999999775</v>
      </c>
      <c r="D446" s="1">
        <f t="shared" si="12"/>
        <v>3.4865999999999775</v>
      </c>
      <c r="E446" s="1">
        <f t="shared" si="13"/>
        <v>0.12435694065012262</v>
      </c>
      <c r="F446" s="93">
        <v>1348</v>
      </c>
    </row>
    <row r="447" spans="1:6" x14ac:dyDescent="0.25">
      <c r="A447" s="1" t="s">
        <v>310</v>
      </c>
      <c r="B447" s="1">
        <v>4313.6964380466006</v>
      </c>
      <c r="C447" s="1">
        <v>528.07900000000006</v>
      </c>
      <c r="D447" s="1">
        <f t="shared" si="12"/>
        <v>5.2807900000000005</v>
      </c>
      <c r="E447" s="1">
        <f t="shared" si="13"/>
        <v>0.1224191381067912</v>
      </c>
      <c r="F447" s="93">
        <v>1435</v>
      </c>
    </row>
    <row r="448" spans="1:6" x14ac:dyDescent="0.25">
      <c r="A448" s="1" t="s">
        <v>42</v>
      </c>
      <c r="B448" s="1">
        <v>6598.0732622078103</v>
      </c>
      <c r="C448" s="1">
        <v>789.79899999999975</v>
      </c>
      <c r="D448" s="1">
        <f t="shared" si="12"/>
        <v>7.8979899999999974</v>
      </c>
      <c r="E448" s="1">
        <f t="shared" si="13"/>
        <v>0.11970145959484567</v>
      </c>
      <c r="F448" s="93">
        <v>741</v>
      </c>
    </row>
    <row r="449" spans="1:6" x14ac:dyDescent="0.25">
      <c r="A449" s="1" t="s">
        <v>665</v>
      </c>
      <c r="B449" s="1">
        <v>5948.0860295492403</v>
      </c>
      <c r="C449" s="1">
        <v>703.42999999999984</v>
      </c>
      <c r="D449" s="1">
        <f t="shared" si="12"/>
        <v>7.0342999999999982</v>
      </c>
      <c r="E449" s="1">
        <f t="shared" si="13"/>
        <v>0.11826157128620202</v>
      </c>
      <c r="F449" s="93">
        <v>776</v>
      </c>
    </row>
    <row r="450" spans="1:6" x14ac:dyDescent="0.25">
      <c r="A450" s="1" t="s">
        <v>227</v>
      </c>
      <c r="B450" s="1">
        <v>1415.2542809795498</v>
      </c>
      <c r="C450" s="1">
        <v>165.01800000000037</v>
      </c>
      <c r="D450" s="1">
        <f t="shared" ref="D450:D513" si="14">C450/100</f>
        <v>1.6501800000000038</v>
      </c>
      <c r="E450" s="1">
        <f t="shared" ref="E450:E513" si="15">D450/B450*100</f>
        <v>0.11659954131054479</v>
      </c>
      <c r="F450" s="93">
        <v>397</v>
      </c>
    </row>
    <row r="451" spans="1:6" x14ac:dyDescent="0.25">
      <c r="A451" s="1" t="s">
        <v>261</v>
      </c>
      <c r="B451" s="1">
        <v>1607.9420505647299</v>
      </c>
      <c r="C451" s="1">
        <v>185.6199999999981</v>
      </c>
      <c r="D451" s="1">
        <f t="shared" si="14"/>
        <v>1.856199999999981</v>
      </c>
      <c r="E451" s="1">
        <f t="shared" si="15"/>
        <v>0.11543948361497604</v>
      </c>
      <c r="F451" s="93">
        <v>2006</v>
      </c>
    </row>
    <row r="452" spans="1:6" x14ac:dyDescent="0.25">
      <c r="A452" s="1" t="s">
        <v>660</v>
      </c>
      <c r="B452" s="1">
        <v>2138.0170124998199</v>
      </c>
      <c r="C452" s="1">
        <v>246.50400000000013</v>
      </c>
      <c r="D452" s="1">
        <f t="shared" si="14"/>
        <v>2.4650400000000015</v>
      </c>
      <c r="E452" s="1">
        <f t="shared" si="15"/>
        <v>0.11529562139067447</v>
      </c>
      <c r="F452" s="93">
        <v>2697</v>
      </c>
    </row>
    <row r="453" spans="1:6" x14ac:dyDescent="0.25">
      <c r="A453" s="1" t="s">
        <v>510</v>
      </c>
      <c r="B453" s="1">
        <v>4213.6000310825002</v>
      </c>
      <c r="C453" s="1">
        <v>474.48500000000109</v>
      </c>
      <c r="D453" s="1">
        <f t="shared" si="14"/>
        <v>4.7448500000000111</v>
      </c>
      <c r="E453" s="1">
        <f t="shared" si="15"/>
        <v>0.11260798284124347</v>
      </c>
      <c r="F453" s="93">
        <v>5370</v>
      </c>
    </row>
    <row r="454" spans="1:6" x14ac:dyDescent="0.25">
      <c r="A454" s="1" t="s">
        <v>218</v>
      </c>
      <c r="B454" s="1">
        <v>1496.5456982834999</v>
      </c>
      <c r="C454" s="1">
        <v>162.59799999999998</v>
      </c>
      <c r="D454" s="1">
        <f t="shared" si="14"/>
        <v>1.6259799999999998</v>
      </c>
      <c r="E454" s="1">
        <f t="shared" si="15"/>
        <v>0.10864887065359632</v>
      </c>
      <c r="F454" s="93">
        <v>184</v>
      </c>
    </row>
    <row r="455" spans="1:6" x14ac:dyDescent="0.25">
      <c r="A455" s="1" t="s">
        <v>453</v>
      </c>
      <c r="B455" s="1">
        <v>2790.7516212967603</v>
      </c>
      <c r="C455" s="1">
        <v>299.30799999999937</v>
      </c>
      <c r="D455" s="1">
        <f t="shared" si="14"/>
        <v>2.9930799999999937</v>
      </c>
      <c r="E455" s="1">
        <f t="shared" si="15"/>
        <v>0.10724996008814353</v>
      </c>
      <c r="F455" s="93">
        <v>974</v>
      </c>
    </row>
    <row r="456" spans="1:6" x14ac:dyDescent="0.25">
      <c r="A456" s="1" t="s">
        <v>425</v>
      </c>
      <c r="B456" s="1">
        <v>4809.0959882056104</v>
      </c>
      <c r="C456" s="1">
        <v>513.77400000000034</v>
      </c>
      <c r="D456" s="1">
        <f t="shared" si="14"/>
        <v>5.1377400000000035</v>
      </c>
      <c r="E456" s="1">
        <f t="shared" si="15"/>
        <v>0.10683380021110825</v>
      </c>
      <c r="F456" s="93">
        <v>337</v>
      </c>
    </row>
    <row r="457" spans="1:6" x14ac:dyDescent="0.25">
      <c r="A457" s="1" t="s">
        <v>87</v>
      </c>
      <c r="B457" s="1">
        <v>7104.0557952271101</v>
      </c>
      <c r="C457" s="1">
        <v>753.99999999999989</v>
      </c>
      <c r="D457" s="1">
        <f t="shared" si="14"/>
        <v>7.5399999999999991</v>
      </c>
      <c r="E457" s="1">
        <f t="shared" si="15"/>
        <v>0.10613655378475179</v>
      </c>
      <c r="F457" s="93">
        <v>1750</v>
      </c>
    </row>
    <row r="458" spans="1:6" x14ac:dyDescent="0.25">
      <c r="A458" s="1" t="s">
        <v>550</v>
      </c>
      <c r="B458" s="1">
        <v>2006.26882973687</v>
      </c>
      <c r="C458" s="1">
        <v>200.23999999999916</v>
      </c>
      <c r="D458" s="1">
        <f t="shared" si="14"/>
        <v>2.0023999999999917</v>
      </c>
      <c r="E458" s="1">
        <f t="shared" si="15"/>
        <v>9.980716294449006E-2</v>
      </c>
      <c r="F458" s="93">
        <v>1050</v>
      </c>
    </row>
    <row r="459" spans="1:6" x14ac:dyDescent="0.25">
      <c r="A459" s="1" t="s">
        <v>307</v>
      </c>
      <c r="B459" s="1">
        <v>2191.3611914221701</v>
      </c>
      <c r="C459" s="1">
        <v>215</v>
      </c>
      <c r="D459" s="1">
        <f t="shared" si="14"/>
        <v>2.15</v>
      </c>
      <c r="E459" s="1">
        <f t="shared" si="15"/>
        <v>9.8112534273944702E-2</v>
      </c>
      <c r="F459" s="93">
        <v>168</v>
      </c>
    </row>
    <row r="460" spans="1:6" x14ac:dyDescent="0.25">
      <c r="A460" s="1" t="s">
        <v>569</v>
      </c>
      <c r="B460" s="1">
        <v>11589.967408472001</v>
      </c>
      <c r="C460" s="1">
        <v>1119.078</v>
      </c>
      <c r="D460" s="1">
        <f t="shared" si="14"/>
        <v>11.19078</v>
      </c>
      <c r="E460" s="1">
        <f t="shared" si="15"/>
        <v>9.6555750379589467E-2</v>
      </c>
      <c r="F460" s="93">
        <v>82</v>
      </c>
    </row>
    <row r="461" spans="1:6" x14ac:dyDescent="0.25">
      <c r="A461" s="1" t="s">
        <v>412</v>
      </c>
      <c r="B461" s="1">
        <v>1335.60319372699</v>
      </c>
      <c r="C461" s="1">
        <v>126.67099999999998</v>
      </c>
      <c r="D461" s="1">
        <f t="shared" si="14"/>
        <v>1.2667099999999998</v>
      </c>
      <c r="E461" s="1">
        <f t="shared" si="15"/>
        <v>9.4841791779881543E-2</v>
      </c>
      <c r="F461" s="93">
        <v>140</v>
      </c>
    </row>
    <row r="462" spans="1:6" x14ac:dyDescent="0.25">
      <c r="A462" s="1" t="s">
        <v>364</v>
      </c>
      <c r="B462" s="1">
        <v>3004.57158833622</v>
      </c>
      <c r="C462" s="1">
        <v>284.32299999999992</v>
      </c>
      <c r="D462" s="1">
        <f t="shared" si="14"/>
        <v>2.8432299999999993</v>
      </c>
      <c r="E462" s="1">
        <f t="shared" si="15"/>
        <v>9.4630130000478249E-2</v>
      </c>
      <c r="F462" s="93">
        <v>188</v>
      </c>
    </row>
    <row r="463" spans="1:6" x14ac:dyDescent="0.25">
      <c r="A463" s="1" t="s">
        <v>515</v>
      </c>
      <c r="B463" s="1">
        <v>4060.60896719846</v>
      </c>
      <c r="C463" s="1">
        <v>383.245</v>
      </c>
      <c r="D463" s="1">
        <f t="shared" si="14"/>
        <v>3.8324500000000001</v>
      </c>
      <c r="E463" s="1">
        <f t="shared" si="15"/>
        <v>9.4381163785000596E-2</v>
      </c>
      <c r="F463" s="93">
        <v>313</v>
      </c>
    </row>
    <row r="464" spans="1:6" x14ac:dyDescent="0.25">
      <c r="A464" s="1" t="s">
        <v>408</v>
      </c>
      <c r="B464" s="1">
        <v>1490.3089460794101</v>
      </c>
      <c r="C464" s="1">
        <v>137.93199999999993</v>
      </c>
      <c r="D464" s="1">
        <f t="shared" si="14"/>
        <v>1.3793199999999992</v>
      </c>
      <c r="E464" s="1">
        <f t="shared" si="15"/>
        <v>9.2552621631146206E-2</v>
      </c>
      <c r="F464" s="93">
        <v>178</v>
      </c>
    </row>
    <row r="465" spans="1:6" x14ac:dyDescent="0.25">
      <c r="A465" s="1" t="s">
        <v>333</v>
      </c>
      <c r="B465" s="1">
        <v>3900.5598839374397</v>
      </c>
      <c r="C465" s="1">
        <v>355.6269999999995</v>
      </c>
      <c r="D465" s="1">
        <f t="shared" si="14"/>
        <v>3.5562699999999952</v>
      </c>
      <c r="E465" s="1">
        <f t="shared" si="15"/>
        <v>9.1173321415850189E-2</v>
      </c>
      <c r="F465" s="93">
        <v>879</v>
      </c>
    </row>
    <row r="466" spans="1:6" x14ac:dyDescent="0.25">
      <c r="A466" s="1" t="s">
        <v>414</v>
      </c>
      <c r="B466" s="1">
        <v>10443.955248578101</v>
      </c>
      <c r="C466" s="1">
        <v>936.98199999999645</v>
      </c>
      <c r="D466" s="1">
        <f t="shared" si="14"/>
        <v>9.3698199999999652</v>
      </c>
      <c r="E466" s="1">
        <f t="shared" si="15"/>
        <v>8.971524462703559E-2</v>
      </c>
      <c r="F466" s="93">
        <v>2911</v>
      </c>
    </row>
    <row r="467" spans="1:6" x14ac:dyDescent="0.25">
      <c r="A467" s="1" t="s">
        <v>260</v>
      </c>
      <c r="B467" s="1">
        <v>3144.5376009572601</v>
      </c>
      <c r="C467" s="1">
        <v>277.35000000000025</v>
      </c>
      <c r="D467" s="1">
        <f t="shared" si="14"/>
        <v>2.7735000000000025</v>
      </c>
      <c r="E467" s="1">
        <f t="shared" si="15"/>
        <v>8.8200567204402128E-2</v>
      </c>
      <c r="F467" s="93">
        <v>569</v>
      </c>
    </row>
    <row r="468" spans="1:6" x14ac:dyDescent="0.25">
      <c r="A468" s="1" t="s">
        <v>576</v>
      </c>
      <c r="B468" s="1">
        <v>3443.5016263026</v>
      </c>
      <c r="C468" s="1">
        <v>303.3299999999997</v>
      </c>
      <c r="D468" s="1">
        <f t="shared" si="14"/>
        <v>3.033299999999997</v>
      </c>
      <c r="E468" s="1">
        <f t="shared" si="15"/>
        <v>8.8087659864326831E-2</v>
      </c>
      <c r="F468" s="93">
        <v>1999</v>
      </c>
    </row>
    <row r="469" spans="1:6" x14ac:dyDescent="0.25">
      <c r="A469" s="1" t="s">
        <v>482</v>
      </c>
      <c r="B469" s="1">
        <v>6557.7441614116897</v>
      </c>
      <c r="C469" s="1">
        <v>575.1039999999939</v>
      </c>
      <c r="D469" s="1">
        <f t="shared" si="14"/>
        <v>5.7510399999999393</v>
      </c>
      <c r="E469" s="1">
        <f t="shared" si="15"/>
        <v>8.7698450236001729E-2</v>
      </c>
      <c r="F469" s="93">
        <v>1467</v>
      </c>
    </row>
    <row r="470" spans="1:6" x14ac:dyDescent="0.25">
      <c r="A470" s="1" t="s">
        <v>545</v>
      </c>
      <c r="B470" s="1">
        <v>3645.4715815182999</v>
      </c>
      <c r="C470" s="1">
        <v>312.00399999999973</v>
      </c>
      <c r="D470" s="1">
        <f t="shared" si="14"/>
        <v>3.1200399999999973</v>
      </c>
      <c r="E470" s="1">
        <f t="shared" si="15"/>
        <v>8.5586732202710902E-2</v>
      </c>
      <c r="F470" s="93">
        <v>2163</v>
      </c>
    </row>
    <row r="471" spans="1:6" x14ac:dyDescent="0.25">
      <c r="A471" s="1" t="s">
        <v>473</v>
      </c>
      <c r="B471" s="1">
        <v>5630.4250109876102</v>
      </c>
      <c r="C471" s="1">
        <v>480.815</v>
      </c>
      <c r="D471" s="1">
        <f t="shared" si="14"/>
        <v>4.8081500000000004</v>
      </c>
      <c r="E471" s="1">
        <f t="shared" si="15"/>
        <v>8.5395862490256699E-2</v>
      </c>
      <c r="F471" s="93">
        <v>149</v>
      </c>
    </row>
    <row r="472" spans="1:6" x14ac:dyDescent="0.25">
      <c r="A472" s="1" t="s">
        <v>312</v>
      </c>
      <c r="B472" s="1">
        <v>2901.95390066154</v>
      </c>
      <c r="C472" s="1">
        <v>236.44699999999978</v>
      </c>
      <c r="D472" s="1">
        <f t="shared" si="14"/>
        <v>2.3644699999999976</v>
      </c>
      <c r="E472" s="1">
        <f t="shared" si="15"/>
        <v>8.1478551380881156E-2</v>
      </c>
      <c r="F472" s="93">
        <v>733</v>
      </c>
    </row>
    <row r="473" spans="1:6" x14ac:dyDescent="0.25">
      <c r="A473" s="1" t="s">
        <v>504</v>
      </c>
      <c r="B473" s="1">
        <v>2306.4001195000401</v>
      </c>
      <c r="C473" s="1">
        <v>185.1</v>
      </c>
      <c r="D473" s="1">
        <f t="shared" si="14"/>
        <v>1.851</v>
      </c>
      <c r="E473" s="1">
        <f t="shared" si="15"/>
        <v>8.025493860975183E-2</v>
      </c>
      <c r="F473" s="93">
        <v>115</v>
      </c>
    </row>
    <row r="474" spans="1:6" x14ac:dyDescent="0.25">
      <c r="A474" s="1" t="s">
        <v>509</v>
      </c>
      <c r="B474" s="1">
        <v>3945.2332011919398</v>
      </c>
      <c r="C474" s="1">
        <v>308.51400000000007</v>
      </c>
      <c r="D474" s="1">
        <f t="shared" si="14"/>
        <v>3.0851400000000009</v>
      </c>
      <c r="E474" s="1">
        <f t="shared" si="15"/>
        <v>7.8199179685193604E-2</v>
      </c>
      <c r="F474" s="93">
        <v>83</v>
      </c>
    </row>
    <row r="475" spans="1:6" x14ac:dyDescent="0.25">
      <c r="A475" s="1" t="s">
        <v>212</v>
      </c>
      <c r="B475" s="1">
        <v>2644.4819142035299</v>
      </c>
      <c r="C475" s="1">
        <v>196</v>
      </c>
      <c r="D475" s="1">
        <f t="shared" si="14"/>
        <v>1.96</v>
      </c>
      <c r="E475" s="1">
        <f t="shared" si="15"/>
        <v>7.4116596883224153E-2</v>
      </c>
      <c r="F475" s="93">
        <v>200</v>
      </c>
    </row>
    <row r="476" spans="1:6" x14ac:dyDescent="0.25">
      <c r="A476" s="1" t="s">
        <v>421</v>
      </c>
      <c r="B476" s="1">
        <v>8903.4940132601787</v>
      </c>
      <c r="C476" s="1">
        <v>656.25</v>
      </c>
      <c r="D476" s="1">
        <f t="shared" si="14"/>
        <v>6.5625</v>
      </c>
      <c r="E476" s="1">
        <f t="shared" si="15"/>
        <v>7.3707018730245877E-2</v>
      </c>
      <c r="F476" s="93">
        <v>795</v>
      </c>
    </row>
    <row r="477" spans="1:6" x14ac:dyDescent="0.25">
      <c r="A477" s="1" t="s">
        <v>123</v>
      </c>
      <c r="B477" s="1">
        <v>2165.0595495932798</v>
      </c>
      <c r="C477" s="1">
        <v>159.19799999999969</v>
      </c>
      <c r="D477" s="1">
        <f t="shared" si="14"/>
        <v>1.5919799999999968</v>
      </c>
      <c r="E477" s="1">
        <f t="shared" si="15"/>
        <v>7.3530541009787023E-2</v>
      </c>
      <c r="F477" s="93">
        <v>994</v>
      </c>
    </row>
    <row r="478" spans="1:6" x14ac:dyDescent="0.25">
      <c r="A478" s="1" t="s">
        <v>26</v>
      </c>
      <c r="B478" s="1">
        <v>3068.4262624306502</v>
      </c>
      <c r="C478" s="1">
        <v>224.79000000000016</v>
      </c>
      <c r="D478" s="1">
        <f t="shared" si="14"/>
        <v>2.2479000000000018</v>
      </c>
      <c r="E478" s="1">
        <f t="shared" si="15"/>
        <v>7.3259052287583087E-2</v>
      </c>
      <c r="F478" s="93">
        <v>559</v>
      </c>
    </row>
    <row r="479" spans="1:6" x14ac:dyDescent="0.25">
      <c r="A479" s="1" t="s">
        <v>418</v>
      </c>
      <c r="B479" s="1">
        <v>3737.5436371487099</v>
      </c>
      <c r="C479" s="1">
        <v>273.05999999999995</v>
      </c>
      <c r="D479" s="1">
        <f t="shared" si="14"/>
        <v>2.7305999999999995</v>
      </c>
      <c r="E479" s="1">
        <f t="shared" si="15"/>
        <v>7.3058678776607267E-2</v>
      </c>
      <c r="F479" s="93">
        <v>75</v>
      </c>
    </row>
    <row r="480" spans="1:6" x14ac:dyDescent="0.25">
      <c r="A480" s="1" t="s">
        <v>534</v>
      </c>
      <c r="B480" s="1">
        <v>1556.4219670795401</v>
      </c>
      <c r="C480" s="1">
        <v>113.373</v>
      </c>
      <c r="D480" s="1">
        <f t="shared" si="14"/>
        <v>1.1337300000000001</v>
      </c>
      <c r="E480" s="1">
        <f t="shared" si="15"/>
        <v>7.2842071364960473E-2</v>
      </c>
      <c r="F480" s="93">
        <v>1867</v>
      </c>
    </row>
    <row r="481" spans="1:6" x14ac:dyDescent="0.25">
      <c r="A481" s="1" t="s">
        <v>351</v>
      </c>
      <c r="B481" s="1">
        <v>3438.24653433818</v>
      </c>
      <c r="C481" s="1">
        <v>247.21200000000084</v>
      </c>
      <c r="D481" s="1">
        <f t="shared" si="14"/>
        <v>2.4721200000000083</v>
      </c>
      <c r="E481" s="1">
        <f t="shared" si="15"/>
        <v>7.1900603267120305E-2</v>
      </c>
      <c r="F481" s="93">
        <v>2789</v>
      </c>
    </row>
    <row r="482" spans="1:6" x14ac:dyDescent="0.25">
      <c r="A482" s="1" t="s">
        <v>224</v>
      </c>
      <c r="B482" s="1">
        <v>1026.7430418177901</v>
      </c>
      <c r="C482" s="1">
        <v>67.349000000000032</v>
      </c>
      <c r="D482" s="1">
        <f t="shared" si="14"/>
        <v>0.67349000000000037</v>
      </c>
      <c r="E482" s="1">
        <f t="shared" si="15"/>
        <v>6.5594795637243825E-2</v>
      </c>
      <c r="F482" s="93">
        <v>186</v>
      </c>
    </row>
    <row r="483" spans="1:6" x14ac:dyDescent="0.25">
      <c r="A483" s="1" t="s">
        <v>507</v>
      </c>
      <c r="B483" s="1">
        <v>1193.3100345539601</v>
      </c>
      <c r="C483" s="1">
        <v>78.097000000006048</v>
      </c>
      <c r="D483" s="1">
        <f t="shared" si="14"/>
        <v>0.78097000000006045</v>
      </c>
      <c r="E483" s="1">
        <f t="shared" si="15"/>
        <v>6.5445691177144452E-2</v>
      </c>
      <c r="F483" s="93">
        <v>4682</v>
      </c>
    </row>
    <row r="484" spans="1:6" x14ac:dyDescent="0.25">
      <c r="A484" s="1" t="s">
        <v>280</v>
      </c>
      <c r="B484" s="1">
        <v>8320.9283371503698</v>
      </c>
      <c r="C484" s="1">
        <v>535.17899999999997</v>
      </c>
      <c r="D484" s="1">
        <f t="shared" si="14"/>
        <v>5.3517899999999994</v>
      </c>
      <c r="E484" s="1">
        <f t="shared" si="15"/>
        <v>6.4317222588084477E-2</v>
      </c>
      <c r="F484" s="93">
        <v>1631</v>
      </c>
    </row>
    <row r="485" spans="1:6" x14ac:dyDescent="0.25">
      <c r="A485" s="1" t="s">
        <v>588</v>
      </c>
      <c r="B485" s="1">
        <v>6683.7085857313205</v>
      </c>
      <c r="C485" s="1">
        <v>427.30700000000007</v>
      </c>
      <c r="D485" s="1">
        <f t="shared" si="14"/>
        <v>4.2730700000000006</v>
      </c>
      <c r="E485" s="1">
        <f t="shared" si="15"/>
        <v>6.3932619820115152E-2</v>
      </c>
      <c r="F485" s="93">
        <v>408</v>
      </c>
    </row>
    <row r="486" spans="1:6" x14ac:dyDescent="0.25">
      <c r="A486" s="1" t="s">
        <v>38</v>
      </c>
      <c r="B486" s="1">
        <v>9747.9526598288503</v>
      </c>
      <c r="C486" s="1">
        <v>618.04699999999821</v>
      </c>
      <c r="D486" s="1">
        <f t="shared" si="14"/>
        <v>6.1804699999999819</v>
      </c>
      <c r="E486" s="1">
        <f t="shared" si="15"/>
        <v>6.3402749435474748E-2</v>
      </c>
      <c r="F486" s="93">
        <v>1239</v>
      </c>
    </row>
    <row r="487" spans="1:6" x14ac:dyDescent="0.25">
      <c r="A487" s="1" t="s">
        <v>587</v>
      </c>
      <c r="B487" s="1">
        <v>1346.5271626522601</v>
      </c>
      <c r="C487" s="1">
        <v>84.938999999999965</v>
      </c>
      <c r="D487" s="1">
        <f t="shared" si="14"/>
        <v>0.84938999999999965</v>
      </c>
      <c r="E487" s="1">
        <f t="shared" si="15"/>
        <v>6.3080049445638567E-2</v>
      </c>
      <c r="F487" s="93">
        <v>432</v>
      </c>
    </row>
    <row r="488" spans="1:6" x14ac:dyDescent="0.25">
      <c r="A488" s="1" t="s">
        <v>386</v>
      </c>
      <c r="B488" s="1">
        <v>1368.6624105789199</v>
      </c>
      <c r="C488" s="1">
        <v>83.897999999999925</v>
      </c>
      <c r="D488" s="1">
        <f t="shared" si="14"/>
        <v>0.83897999999999928</v>
      </c>
      <c r="E488" s="1">
        <f t="shared" si="15"/>
        <v>6.1299265144947296E-2</v>
      </c>
      <c r="F488" s="93">
        <v>190</v>
      </c>
    </row>
    <row r="489" spans="1:6" x14ac:dyDescent="0.25">
      <c r="A489" s="1" t="s">
        <v>476</v>
      </c>
      <c r="B489" s="1">
        <v>8880.6403313014289</v>
      </c>
      <c r="C489" s="1">
        <v>537.82499999999982</v>
      </c>
      <c r="D489" s="1">
        <f t="shared" si="14"/>
        <v>5.3782499999999978</v>
      </c>
      <c r="E489" s="1">
        <f t="shared" si="15"/>
        <v>6.0561511325296885E-2</v>
      </c>
      <c r="F489" s="93">
        <v>170</v>
      </c>
    </row>
    <row r="490" spans="1:6" x14ac:dyDescent="0.25">
      <c r="A490" s="1" t="s">
        <v>668</v>
      </c>
      <c r="B490" s="1">
        <v>8503.6891412412988</v>
      </c>
      <c r="C490" s="1">
        <v>505</v>
      </c>
      <c r="D490" s="1">
        <f t="shared" si="14"/>
        <v>5.05</v>
      </c>
      <c r="E490" s="1">
        <f t="shared" si="15"/>
        <v>5.9385990199341203E-2</v>
      </c>
      <c r="F490" s="93">
        <v>2</v>
      </c>
    </row>
    <row r="491" spans="1:6" x14ac:dyDescent="0.25">
      <c r="A491" s="1" t="s">
        <v>79</v>
      </c>
      <c r="B491" s="1">
        <v>5412.2975715572593</v>
      </c>
      <c r="C491" s="1">
        <v>321.28200000000004</v>
      </c>
      <c r="D491" s="1">
        <f t="shared" si="14"/>
        <v>3.2128200000000002</v>
      </c>
      <c r="E491" s="1">
        <f t="shared" si="15"/>
        <v>5.9361481099709526E-2</v>
      </c>
      <c r="F491" s="93">
        <v>349</v>
      </c>
    </row>
    <row r="492" spans="1:6" x14ac:dyDescent="0.25">
      <c r="A492" s="1" t="s">
        <v>641</v>
      </c>
      <c r="B492" s="1">
        <v>3122.0907740646803</v>
      </c>
      <c r="C492" s="1">
        <v>184.51199999999997</v>
      </c>
      <c r="D492" s="1">
        <f t="shared" si="14"/>
        <v>1.8451199999999996</v>
      </c>
      <c r="E492" s="1">
        <f t="shared" si="15"/>
        <v>5.9098858217944125E-2</v>
      </c>
      <c r="F492" s="93">
        <v>210</v>
      </c>
    </row>
    <row r="493" spans="1:6" x14ac:dyDescent="0.25">
      <c r="A493" s="1" t="s">
        <v>264</v>
      </c>
      <c r="B493" s="1">
        <v>3943.1528110976801</v>
      </c>
      <c r="C493" s="1">
        <v>231.00800000000032</v>
      </c>
      <c r="D493" s="1">
        <f t="shared" si="14"/>
        <v>2.3100800000000032</v>
      </c>
      <c r="E493" s="1">
        <f t="shared" si="15"/>
        <v>5.858459234697861E-2</v>
      </c>
      <c r="F493" s="93">
        <v>882</v>
      </c>
    </row>
    <row r="494" spans="1:6" x14ac:dyDescent="0.25">
      <c r="A494" s="1" t="s">
        <v>642</v>
      </c>
      <c r="B494" s="1">
        <v>2894.9199274581802</v>
      </c>
      <c r="C494" s="1">
        <v>163.06099999999816</v>
      </c>
      <c r="D494" s="1">
        <f t="shared" si="14"/>
        <v>1.6306099999999817</v>
      </c>
      <c r="E494" s="1">
        <f t="shared" si="15"/>
        <v>5.6326601110231828E-2</v>
      </c>
      <c r="F494" s="93">
        <v>1692</v>
      </c>
    </row>
    <row r="495" spans="1:6" x14ac:dyDescent="0.25">
      <c r="A495" s="1" t="s">
        <v>74</v>
      </c>
      <c r="B495" s="1">
        <v>3567.0143108218799</v>
      </c>
      <c r="C495" s="1">
        <v>186.44800000000015</v>
      </c>
      <c r="D495" s="1">
        <f t="shared" si="14"/>
        <v>1.8644800000000015</v>
      </c>
      <c r="E495" s="1">
        <f t="shared" si="15"/>
        <v>5.2270045408660121E-2</v>
      </c>
      <c r="F495" s="93">
        <v>266</v>
      </c>
    </row>
    <row r="496" spans="1:6" x14ac:dyDescent="0.25">
      <c r="A496" s="1" t="s">
        <v>149</v>
      </c>
      <c r="B496" s="1">
        <v>16318.2806500116</v>
      </c>
      <c r="C496" s="1">
        <v>851.48800000000006</v>
      </c>
      <c r="D496" s="1">
        <f t="shared" si="14"/>
        <v>8.5148799999999998</v>
      </c>
      <c r="E496" s="1">
        <f t="shared" si="15"/>
        <v>5.2180007089128885E-2</v>
      </c>
      <c r="F496" s="93">
        <v>2377</v>
      </c>
    </row>
    <row r="497" spans="1:6" x14ac:dyDescent="0.25">
      <c r="A497" s="1" t="s">
        <v>650</v>
      </c>
      <c r="B497" s="1">
        <v>3684.5502121529898</v>
      </c>
      <c r="C497" s="1">
        <v>191.78</v>
      </c>
      <c r="D497" s="1">
        <f t="shared" si="14"/>
        <v>1.9177999999999999</v>
      </c>
      <c r="E497" s="1">
        <f t="shared" si="15"/>
        <v>5.2049772416573298E-2</v>
      </c>
      <c r="F497" s="93">
        <v>9</v>
      </c>
    </row>
    <row r="498" spans="1:6" x14ac:dyDescent="0.25">
      <c r="A498" s="1" t="s">
        <v>508</v>
      </c>
      <c r="B498" s="1">
        <v>6616.7577372126307</v>
      </c>
      <c r="C498" s="1">
        <v>341.77900000000426</v>
      </c>
      <c r="D498" s="1">
        <f t="shared" si="14"/>
        <v>3.4177900000000427</v>
      </c>
      <c r="E498" s="1">
        <f t="shared" si="15"/>
        <v>5.1653545977335694E-2</v>
      </c>
      <c r="F498" s="93">
        <v>2635</v>
      </c>
    </row>
    <row r="499" spans="1:6" x14ac:dyDescent="0.25">
      <c r="A499" s="1" t="s">
        <v>447</v>
      </c>
      <c r="B499" s="1">
        <v>2218.36465470433</v>
      </c>
      <c r="C499" s="1">
        <v>113.84499999999998</v>
      </c>
      <c r="D499" s="1">
        <f t="shared" si="14"/>
        <v>1.1384499999999997</v>
      </c>
      <c r="E499" s="1">
        <f t="shared" si="15"/>
        <v>5.1319335510767755E-2</v>
      </c>
      <c r="F499" s="93">
        <v>928</v>
      </c>
    </row>
    <row r="500" spans="1:6" x14ac:dyDescent="0.25">
      <c r="A500" s="1" t="s">
        <v>134</v>
      </c>
      <c r="B500" s="1">
        <v>1626.9254073947</v>
      </c>
      <c r="C500" s="1">
        <v>83.100999999999985</v>
      </c>
      <c r="D500" s="1">
        <f t="shared" si="14"/>
        <v>0.8310099999999998</v>
      </c>
      <c r="E500" s="1">
        <f t="shared" si="15"/>
        <v>5.1078555674580653E-2</v>
      </c>
      <c r="F500" s="93">
        <v>125</v>
      </c>
    </row>
    <row r="501" spans="1:6" x14ac:dyDescent="0.25">
      <c r="A501" s="1" t="s">
        <v>517</v>
      </c>
      <c r="B501" s="1">
        <v>5847.3548252729097</v>
      </c>
      <c r="C501" s="1">
        <v>292.11499999999535</v>
      </c>
      <c r="D501" s="1">
        <f t="shared" si="14"/>
        <v>2.9211499999999533</v>
      </c>
      <c r="E501" s="1">
        <f t="shared" si="15"/>
        <v>4.9956776821109307E-2</v>
      </c>
      <c r="F501" s="93">
        <v>9250</v>
      </c>
    </row>
    <row r="502" spans="1:6" x14ac:dyDescent="0.25">
      <c r="A502" s="1" t="s">
        <v>349</v>
      </c>
      <c r="B502" s="1">
        <v>6502.6540433413602</v>
      </c>
      <c r="C502" s="1">
        <v>311.70000000000005</v>
      </c>
      <c r="D502" s="1">
        <f t="shared" si="14"/>
        <v>3.1170000000000004</v>
      </c>
      <c r="E502" s="1">
        <f t="shared" si="15"/>
        <v>4.7934273901465985E-2</v>
      </c>
      <c r="F502" s="93">
        <v>318</v>
      </c>
    </row>
    <row r="503" spans="1:6" x14ac:dyDescent="0.25">
      <c r="A503" s="1" t="s">
        <v>100</v>
      </c>
      <c r="B503" s="1">
        <v>11274.862361040199</v>
      </c>
      <c r="C503" s="1">
        <v>539</v>
      </c>
      <c r="D503" s="1">
        <f t="shared" si="14"/>
        <v>5.39</v>
      </c>
      <c r="E503" s="1">
        <f t="shared" si="15"/>
        <v>4.7805461631397934E-2</v>
      </c>
      <c r="F503" s="93">
        <v>527</v>
      </c>
    </row>
    <row r="504" spans="1:6" x14ac:dyDescent="0.25">
      <c r="A504" s="1" t="s">
        <v>174</v>
      </c>
      <c r="B504" s="1">
        <v>18353.670343722697</v>
      </c>
      <c r="C504" s="1">
        <v>859.76500000000033</v>
      </c>
      <c r="D504" s="1">
        <f t="shared" si="14"/>
        <v>8.5976500000000033</v>
      </c>
      <c r="E504" s="1">
        <f t="shared" si="15"/>
        <v>4.6844308734904153E-2</v>
      </c>
      <c r="F504" s="93">
        <v>234</v>
      </c>
    </row>
    <row r="505" spans="1:6" x14ac:dyDescent="0.25">
      <c r="A505" s="1" t="s">
        <v>548</v>
      </c>
      <c r="B505" s="1">
        <v>1148.2441476198899</v>
      </c>
      <c r="C505" s="1">
        <v>52.458999999993949</v>
      </c>
      <c r="D505" s="1">
        <f t="shared" si="14"/>
        <v>0.52458999999993949</v>
      </c>
      <c r="E505" s="1">
        <f t="shared" si="15"/>
        <v>4.5686276832964764E-2</v>
      </c>
      <c r="F505" s="93">
        <v>13209</v>
      </c>
    </row>
    <row r="506" spans="1:6" x14ac:dyDescent="0.25">
      <c r="A506" s="1" t="s">
        <v>184</v>
      </c>
      <c r="B506" s="1">
        <v>7455.8359032286398</v>
      </c>
      <c r="C506" s="1">
        <v>311.596</v>
      </c>
      <c r="D506" s="1">
        <f t="shared" si="14"/>
        <v>3.1159599999999998</v>
      </c>
      <c r="E506" s="1">
        <f t="shared" si="15"/>
        <v>4.1792228804964436E-2</v>
      </c>
      <c r="F506" s="93">
        <v>477</v>
      </c>
    </row>
    <row r="507" spans="1:6" x14ac:dyDescent="0.25">
      <c r="A507" s="1" t="s">
        <v>429</v>
      </c>
      <c r="B507" s="1">
        <v>8168.4705343551595</v>
      </c>
      <c r="C507" s="1">
        <v>336.26599999999991</v>
      </c>
      <c r="D507" s="1">
        <f t="shared" si="14"/>
        <v>3.3626599999999991</v>
      </c>
      <c r="E507" s="1">
        <f t="shared" si="15"/>
        <v>4.1166335678842675E-2</v>
      </c>
      <c r="F507" s="93">
        <v>40</v>
      </c>
    </row>
    <row r="508" spans="1:6" x14ac:dyDescent="0.25">
      <c r="A508" s="1" t="s">
        <v>203</v>
      </c>
      <c r="B508" s="1">
        <v>2358.94643150916</v>
      </c>
      <c r="C508" s="1">
        <v>96.712000000000003</v>
      </c>
      <c r="D508" s="1">
        <f t="shared" si="14"/>
        <v>0.96711999999999998</v>
      </c>
      <c r="E508" s="1">
        <f t="shared" si="15"/>
        <v>4.0997963628248868E-2</v>
      </c>
      <c r="F508" s="93">
        <v>738</v>
      </c>
    </row>
    <row r="509" spans="1:6" x14ac:dyDescent="0.25">
      <c r="A509" s="1" t="s">
        <v>416</v>
      </c>
      <c r="B509" s="1">
        <v>2485.0422165665304</v>
      </c>
      <c r="C509" s="1">
        <v>91.279999999999987</v>
      </c>
      <c r="D509" s="1">
        <f t="shared" si="14"/>
        <v>0.91279999999999983</v>
      </c>
      <c r="E509" s="1">
        <f t="shared" si="15"/>
        <v>3.6731770346387672E-2</v>
      </c>
      <c r="F509" s="93">
        <v>49</v>
      </c>
    </row>
    <row r="510" spans="1:6" x14ac:dyDescent="0.25">
      <c r="A510" s="1" t="s">
        <v>621</v>
      </c>
      <c r="B510" s="1">
        <v>2691.4968317227303</v>
      </c>
      <c r="C510" s="1">
        <v>96.131999999999621</v>
      </c>
      <c r="D510" s="1">
        <f t="shared" si="14"/>
        <v>0.96131999999999618</v>
      </c>
      <c r="E510" s="1">
        <f t="shared" si="15"/>
        <v>3.5716928538410721E-2</v>
      </c>
      <c r="F510" s="93">
        <v>3138</v>
      </c>
    </row>
    <row r="511" spans="1:6" x14ac:dyDescent="0.25">
      <c r="A511" s="1" t="s">
        <v>118</v>
      </c>
      <c r="B511" s="1">
        <v>4432.2522853147493</v>
      </c>
      <c r="C511" s="1">
        <v>155.74</v>
      </c>
      <c r="D511" s="1">
        <f t="shared" si="14"/>
        <v>1.5574000000000001</v>
      </c>
      <c r="E511" s="1">
        <f t="shared" si="15"/>
        <v>3.5137891522106883E-2</v>
      </c>
      <c r="F511" s="93">
        <v>87</v>
      </c>
    </row>
    <row r="512" spans="1:6" x14ac:dyDescent="0.25">
      <c r="A512" s="1" t="s">
        <v>394</v>
      </c>
      <c r="B512" s="1">
        <v>2161.0742955185201</v>
      </c>
      <c r="C512" s="1">
        <v>75.197999999999993</v>
      </c>
      <c r="D512" s="1">
        <f t="shared" si="14"/>
        <v>0.75197999999999998</v>
      </c>
      <c r="E512" s="1">
        <f t="shared" si="15"/>
        <v>3.4796582494151254E-2</v>
      </c>
      <c r="F512" s="93">
        <v>26</v>
      </c>
    </row>
    <row r="513" spans="1:6" x14ac:dyDescent="0.25">
      <c r="A513" s="1" t="s">
        <v>205</v>
      </c>
      <c r="B513" s="1">
        <v>1526.81272165516</v>
      </c>
      <c r="C513" s="1">
        <v>51.249999999999979</v>
      </c>
      <c r="D513" s="1">
        <f t="shared" si="14"/>
        <v>0.51249999999999973</v>
      </c>
      <c r="E513" s="1">
        <f t="shared" si="15"/>
        <v>3.3566657700128268E-2</v>
      </c>
      <c r="F513" s="93">
        <v>148</v>
      </c>
    </row>
    <row r="514" spans="1:6" x14ac:dyDescent="0.25">
      <c r="A514" s="1" t="s">
        <v>194</v>
      </c>
      <c r="B514" s="1">
        <v>23941.6613817221</v>
      </c>
      <c r="C514" s="1">
        <v>738.16500000000042</v>
      </c>
      <c r="D514" s="1">
        <f t="shared" ref="D514:D577" si="16">C514/100</f>
        <v>7.381650000000004</v>
      </c>
      <c r="E514" s="1">
        <f t="shared" ref="E514:E577" si="17">D514/B514*100</f>
        <v>3.0831820241328002E-2</v>
      </c>
      <c r="F514" s="93">
        <v>468</v>
      </c>
    </row>
    <row r="515" spans="1:6" x14ac:dyDescent="0.25">
      <c r="A515" s="1" t="s">
        <v>28</v>
      </c>
      <c r="B515" s="1">
        <v>1369.8499817058</v>
      </c>
      <c r="C515" s="1">
        <v>42.120000000000033</v>
      </c>
      <c r="D515" s="1">
        <f t="shared" si="16"/>
        <v>0.42120000000000035</v>
      </c>
      <c r="E515" s="1">
        <f t="shared" si="17"/>
        <v>3.0747892515609835E-2</v>
      </c>
      <c r="F515" s="93">
        <v>311</v>
      </c>
    </row>
    <row r="516" spans="1:6" x14ac:dyDescent="0.25">
      <c r="A516" s="1" t="s">
        <v>51</v>
      </c>
      <c r="B516" s="1">
        <v>7400.7465488997204</v>
      </c>
      <c r="C516" s="1">
        <v>219.21400000000037</v>
      </c>
      <c r="D516" s="1">
        <f t="shared" si="16"/>
        <v>2.1921400000000038</v>
      </c>
      <c r="E516" s="1">
        <f t="shared" si="17"/>
        <v>2.9620525247225395E-2</v>
      </c>
      <c r="F516" s="93">
        <v>612</v>
      </c>
    </row>
    <row r="517" spans="1:6" x14ac:dyDescent="0.25">
      <c r="A517" s="1" t="s">
        <v>467</v>
      </c>
      <c r="B517" s="1">
        <v>2530.0606836534698</v>
      </c>
      <c r="C517" s="1">
        <v>72.583999999999932</v>
      </c>
      <c r="D517" s="1">
        <f t="shared" si="16"/>
        <v>0.72583999999999937</v>
      </c>
      <c r="E517" s="1">
        <f t="shared" si="17"/>
        <v>2.8688639948029573E-2</v>
      </c>
      <c r="F517" s="93">
        <v>896</v>
      </c>
    </row>
    <row r="518" spans="1:6" x14ac:dyDescent="0.25">
      <c r="A518" s="1" t="s">
        <v>314</v>
      </c>
      <c r="B518" s="1">
        <v>8619.3317124299101</v>
      </c>
      <c r="C518" s="1">
        <v>246.06600000000091</v>
      </c>
      <c r="D518" s="1">
        <f t="shared" si="16"/>
        <v>2.4606600000000092</v>
      </c>
      <c r="E518" s="1">
        <f t="shared" si="17"/>
        <v>2.8548152943823932E-2</v>
      </c>
      <c r="F518" s="93">
        <v>939</v>
      </c>
    </row>
    <row r="519" spans="1:6" x14ac:dyDescent="0.25">
      <c r="A519" s="1" t="s">
        <v>172</v>
      </c>
      <c r="B519" s="1">
        <v>1499.5376932658701</v>
      </c>
      <c r="C519" s="1">
        <v>42.730999999999987</v>
      </c>
      <c r="D519" s="1">
        <f t="shared" si="16"/>
        <v>0.42730999999999986</v>
      </c>
      <c r="E519" s="1">
        <f t="shared" si="17"/>
        <v>2.8496115964204521E-2</v>
      </c>
      <c r="F519" s="93">
        <v>337</v>
      </c>
    </row>
    <row r="520" spans="1:6" x14ac:dyDescent="0.25">
      <c r="A520" s="1" t="s">
        <v>103</v>
      </c>
      <c r="B520" s="1">
        <v>948.73091788459396</v>
      </c>
      <c r="C520" s="1">
        <v>26.846999999999991</v>
      </c>
      <c r="D520" s="1">
        <f t="shared" si="16"/>
        <v>0.26846999999999993</v>
      </c>
      <c r="E520" s="1">
        <f t="shared" si="17"/>
        <v>2.829780235249562E-2</v>
      </c>
      <c r="F520" s="93">
        <v>74</v>
      </c>
    </row>
    <row r="521" spans="1:6" x14ac:dyDescent="0.25">
      <c r="A521" s="1" t="s">
        <v>99</v>
      </c>
      <c r="B521" s="1">
        <v>30053.735983666502</v>
      </c>
      <c r="C521" s="1">
        <v>770.20100000000036</v>
      </c>
      <c r="D521" s="1">
        <f t="shared" si="16"/>
        <v>7.702010000000004</v>
      </c>
      <c r="E521" s="1">
        <f t="shared" si="17"/>
        <v>2.562746276930717E-2</v>
      </c>
      <c r="F521" s="93">
        <v>339</v>
      </c>
    </row>
    <row r="522" spans="1:6" x14ac:dyDescent="0.25">
      <c r="A522" s="1" t="s">
        <v>369</v>
      </c>
      <c r="B522" s="1">
        <v>2499.1172814092797</v>
      </c>
      <c r="C522" s="1">
        <v>63.933000000000384</v>
      </c>
      <c r="D522" s="1">
        <f t="shared" si="16"/>
        <v>0.63933000000000384</v>
      </c>
      <c r="E522" s="1">
        <f t="shared" si="17"/>
        <v>2.5582232764981668E-2</v>
      </c>
      <c r="F522" s="93">
        <v>639</v>
      </c>
    </row>
    <row r="523" spans="1:6" x14ac:dyDescent="0.25">
      <c r="A523" s="1" t="s">
        <v>84</v>
      </c>
      <c r="B523" s="1">
        <v>596.95485953879802</v>
      </c>
      <c r="C523" s="1">
        <v>14.724999999999996</v>
      </c>
      <c r="D523" s="1">
        <f t="shared" si="16"/>
        <v>0.14724999999999996</v>
      </c>
      <c r="E523" s="1">
        <f t="shared" si="17"/>
        <v>2.466685673917857E-2</v>
      </c>
      <c r="F523" s="93">
        <v>71</v>
      </c>
    </row>
    <row r="524" spans="1:6" x14ac:dyDescent="0.25">
      <c r="A524" s="1" t="s">
        <v>407</v>
      </c>
      <c r="B524" s="1">
        <v>10516.6653947179</v>
      </c>
      <c r="C524" s="1">
        <v>248.3939999999991</v>
      </c>
      <c r="D524" s="1">
        <f t="shared" si="16"/>
        <v>2.4839399999999912</v>
      </c>
      <c r="E524" s="1">
        <f t="shared" si="17"/>
        <v>2.3619083680722359E-2</v>
      </c>
      <c r="F524" s="93">
        <v>1830</v>
      </c>
    </row>
    <row r="525" spans="1:6" x14ac:dyDescent="0.25">
      <c r="A525" s="1" t="s">
        <v>395</v>
      </c>
      <c r="B525" s="1">
        <v>2626.4226800555803</v>
      </c>
      <c r="C525" s="1">
        <v>61.453999999999994</v>
      </c>
      <c r="D525" s="1">
        <f t="shared" si="16"/>
        <v>0.61453999999999998</v>
      </c>
      <c r="E525" s="1">
        <f t="shared" si="17"/>
        <v>2.3398366327958876E-2</v>
      </c>
      <c r="F525" s="93">
        <v>98</v>
      </c>
    </row>
    <row r="526" spans="1:6" x14ac:dyDescent="0.25">
      <c r="A526" s="1" t="s">
        <v>385</v>
      </c>
      <c r="B526" s="1">
        <v>4033.9740473188899</v>
      </c>
      <c r="C526" s="1">
        <v>91.114000000007749</v>
      </c>
      <c r="D526" s="1">
        <f t="shared" si="16"/>
        <v>0.91114000000007744</v>
      </c>
      <c r="E526" s="1">
        <f t="shared" si="17"/>
        <v>2.2586659936636198E-2</v>
      </c>
      <c r="F526" s="93">
        <v>13465</v>
      </c>
    </row>
    <row r="527" spans="1:6" x14ac:dyDescent="0.25">
      <c r="A527" s="1" t="s">
        <v>278</v>
      </c>
      <c r="B527" s="1">
        <v>3466.7176933369697</v>
      </c>
      <c r="C527" s="1">
        <v>71.337000000000003</v>
      </c>
      <c r="D527" s="1">
        <f t="shared" si="16"/>
        <v>0.71337000000000006</v>
      </c>
      <c r="E527" s="1">
        <f t="shared" si="17"/>
        <v>2.0577677881619752E-2</v>
      </c>
      <c r="F527" s="93">
        <v>179</v>
      </c>
    </row>
    <row r="528" spans="1:6" x14ac:dyDescent="0.25">
      <c r="A528" s="1" t="s">
        <v>94</v>
      </c>
      <c r="B528" s="1">
        <v>731.47515269321093</v>
      </c>
      <c r="C528" s="1">
        <v>14.785</v>
      </c>
      <c r="D528" s="1">
        <f t="shared" si="16"/>
        <v>0.14785000000000001</v>
      </c>
      <c r="E528" s="1">
        <f t="shared" si="17"/>
        <v>2.0212579942822748E-2</v>
      </c>
      <c r="F528" s="93">
        <v>18</v>
      </c>
    </row>
    <row r="529" spans="1:6" x14ac:dyDescent="0.25">
      <c r="A529" s="1" t="s">
        <v>66</v>
      </c>
      <c r="B529" s="1">
        <v>4800.5619489482897</v>
      </c>
      <c r="C529" s="1">
        <v>91.935999999999979</v>
      </c>
      <c r="D529" s="1">
        <f t="shared" si="16"/>
        <v>0.91935999999999973</v>
      </c>
      <c r="E529" s="1">
        <f t="shared" si="17"/>
        <v>1.9151091263417894E-2</v>
      </c>
      <c r="F529" s="93">
        <v>92</v>
      </c>
    </row>
    <row r="530" spans="1:6" x14ac:dyDescent="0.25">
      <c r="A530" s="1" t="s">
        <v>97</v>
      </c>
      <c r="B530" s="1">
        <v>1162.7084616080599</v>
      </c>
      <c r="C530" s="1">
        <v>21.954999999999991</v>
      </c>
      <c r="D530" s="1">
        <f t="shared" si="16"/>
        <v>0.21954999999999991</v>
      </c>
      <c r="E530" s="1">
        <f t="shared" si="17"/>
        <v>1.8882635436948299E-2</v>
      </c>
      <c r="F530" s="93">
        <v>52</v>
      </c>
    </row>
    <row r="531" spans="1:6" x14ac:dyDescent="0.25">
      <c r="A531" s="1" t="s">
        <v>477</v>
      </c>
      <c r="B531" s="1">
        <v>4124.5527067494404</v>
      </c>
      <c r="C531" s="1">
        <v>75.233000000000075</v>
      </c>
      <c r="D531" s="1">
        <f t="shared" si="16"/>
        <v>0.75233000000000072</v>
      </c>
      <c r="E531" s="1">
        <f t="shared" si="17"/>
        <v>1.8240280910191396E-2</v>
      </c>
      <c r="F531" s="93">
        <v>220</v>
      </c>
    </row>
    <row r="532" spans="1:6" x14ac:dyDescent="0.25">
      <c r="A532" s="1" t="s">
        <v>627</v>
      </c>
      <c r="B532" s="1">
        <v>869.52235019604097</v>
      </c>
      <c r="C532" s="1">
        <v>15.550999999999956</v>
      </c>
      <c r="D532" s="1">
        <f t="shared" si="16"/>
        <v>0.15550999999999957</v>
      </c>
      <c r="E532" s="1">
        <f t="shared" si="17"/>
        <v>1.7884531658667376E-2</v>
      </c>
      <c r="F532" s="93">
        <v>543</v>
      </c>
    </row>
    <row r="533" spans="1:6" x14ac:dyDescent="0.25">
      <c r="A533" s="1" t="s">
        <v>427</v>
      </c>
      <c r="B533" s="1">
        <v>5460.8270716392599</v>
      </c>
      <c r="C533" s="1">
        <v>93.190000000000012</v>
      </c>
      <c r="D533" s="1">
        <f t="shared" si="16"/>
        <v>0.93190000000000017</v>
      </c>
      <c r="E533" s="1">
        <f t="shared" si="17"/>
        <v>1.7065180562845721E-2</v>
      </c>
      <c r="F533" s="93">
        <v>100</v>
      </c>
    </row>
    <row r="534" spans="1:6" x14ac:dyDescent="0.25">
      <c r="A534" s="1" t="s">
        <v>402</v>
      </c>
      <c r="B534" s="1">
        <v>2558.3438695226696</v>
      </c>
      <c r="C534" s="1">
        <v>41.750000000000057</v>
      </c>
      <c r="D534" s="1">
        <f t="shared" si="16"/>
        <v>0.41750000000000059</v>
      </c>
      <c r="E534" s="1">
        <f t="shared" si="17"/>
        <v>1.631915103257393E-2</v>
      </c>
      <c r="F534" s="93">
        <v>224</v>
      </c>
    </row>
    <row r="535" spans="1:6" x14ac:dyDescent="0.25">
      <c r="A535" s="1" t="s">
        <v>22</v>
      </c>
      <c r="B535" s="1">
        <v>4238.7274787050601</v>
      </c>
      <c r="C535" s="1">
        <v>68.423000000000016</v>
      </c>
      <c r="D535" s="1">
        <f t="shared" si="16"/>
        <v>0.68423000000000012</v>
      </c>
      <c r="E535" s="1">
        <f t="shared" si="17"/>
        <v>1.6142344688057978E-2</v>
      </c>
      <c r="F535" s="93">
        <v>27</v>
      </c>
    </row>
    <row r="536" spans="1:6" x14ac:dyDescent="0.25">
      <c r="A536" s="1" t="s">
        <v>183</v>
      </c>
      <c r="B536" s="1">
        <v>1536.0928981600298</v>
      </c>
      <c r="C536" s="1">
        <v>23.986999999999991</v>
      </c>
      <c r="D536" s="1">
        <f t="shared" si="16"/>
        <v>0.23986999999999992</v>
      </c>
      <c r="E536" s="1">
        <f t="shared" si="17"/>
        <v>1.561559201838132E-2</v>
      </c>
      <c r="F536" s="93">
        <v>77</v>
      </c>
    </row>
    <row r="537" spans="1:6" x14ac:dyDescent="0.25">
      <c r="A537" s="1" t="s">
        <v>61</v>
      </c>
      <c r="B537" s="1">
        <v>8678.0355494043597</v>
      </c>
      <c r="C537" s="1">
        <v>130</v>
      </c>
      <c r="D537" s="1">
        <f t="shared" si="16"/>
        <v>1.3</v>
      </c>
      <c r="E537" s="1">
        <f t="shared" si="17"/>
        <v>1.4980348865812482E-2</v>
      </c>
      <c r="F537" s="93">
        <v>133</v>
      </c>
    </row>
    <row r="538" spans="1:6" x14ac:dyDescent="0.25">
      <c r="A538" s="1" t="s">
        <v>304</v>
      </c>
      <c r="B538" s="1">
        <v>4950.2168492903993</v>
      </c>
      <c r="C538" s="1">
        <v>72.900000000000219</v>
      </c>
      <c r="D538" s="1">
        <f t="shared" si="16"/>
        <v>0.7290000000000022</v>
      </c>
      <c r="E538" s="1">
        <f t="shared" si="17"/>
        <v>1.4726627584092652E-2</v>
      </c>
      <c r="F538" s="93">
        <v>487</v>
      </c>
    </row>
    <row r="539" spans="1:6" x14ac:dyDescent="0.25">
      <c r="A539" s="1" t="s">
        <v>669</v>
      </c>
      <c r="B539" s="1">
        <v>5815.2161846635709</v>
      </c>
      <c r="C539" s="1">
        <v>83</v>
      </c>
      <c r="D539" s="1">
        <f t="shared" si="16"/>
        <v>0.83</v>
      </c>
      <c r="E539" s="1">
        <f t="shared" si="17"/>
        <v>1.4272900157847154E-2</v>
      </c>
      <c r="F539" s="93">
        <v>83</v>
      </c>
    </row>
    <row r="540" spans="1:6" x14ac:dyDescent="0.25">
      <c r="A540" s="1" t="s">
        <v>213</v>
      </c>
      <c r="B540" s="1">
        <v>1878.6198316401999</v>
      </c>
      <c r="C540" s="1">
        <v>25</v>
      </c>
      <c r="D540" s="1">
        <f t="shared" si="16"/>
        <v>0.25</v>
      </c>
      <c r="E540" s="1">
        <f t="shared" si="17"/>
        <v>1.330764190760874E-2</v>
      </c>
      <c r="F540" s="93">
        <v>645</v>
      </c>
    </row>
    <row r="541" spans="1:6" x14ac:dyDescent="0.25">
      <c r="A541" s="1" t="s">
        <v>83</v>
      </c>
      <c r="B541" s="1">
        <v>1138.5604926805202</v>
      </c>
      <c r="C541" s="1">
        <v>14.974000000000004</v>
      </c>
      <c r="D541" s="1">
        <f t="shared" si="16"/>
        <v>0.14974000000000004</v>
      </c>
      <c r="E541" s="1">
        <f t="shared" si="17"/>
        <v>1.3151694702445385E-2</v>
      </c>
      <c r="F541" s="93">
        <v>143</v>
      </c>
    </row>
    <row r="542" spans="1:6" x14ac:dyDescent="0.25">
      <c r="A542" s="1" t="s">
        <v>13</v>
      </c>
      <c r="B542" s="1">
        <v>3481.2528544505099</v>
      </c>
      <c r="C542" s="1">
        <v>44.604000000000021</v>
      </c>
      <c r="D542" s="1">
        <f t="shared" si="16"/>
        <v>0.44604000000000021</v>
      </c>
      <c r="E542" s="1">
        <f t="shared" si="17"/>
        <v>1.2812628632527306E-2</v>
      </c>
      <c r="F542" s="93">
        <v>279</v>
      </c>
    </row>
    <row r="543" spans="1:6" x14ac:dyDescent="0.25">
      <c r="A543" s="1" t="s">
        <v>102</v>
      </c>
      <c r="B543" s="1">
        <v>41062.730262911798</v>
      </c>
      <c r="C543" s="1">
        <v>525.16099999999983</v>
      </c>
      <c r="D543" s="1">
        <f t="shared" si="16"/>
        <v>5.2516099999999986</v>
      </c>
      <c r="E543" s="1">
        <f t="shared" si="17"/>
        <v>1.2789237263025584E-2</v>
      </c>
      <c r="F543" s="93">
        <v>489</v>
      </c>
    </row>
    <row r="544" spans="1:6" x14ac:dyDescent="0.25">
      <c r="A544" s="1" t="s">
        <v>53</v>
      </c>
      <c r="B544" s="1">
        <v>1594.3850009682701</v>
      </c>
      <c r="C544" s="1">
        <v>18.485999999999979</v>
      </c>
      <c r="D544" s="1">
        <f t="shared" si="16"/>
        <v>0.1848599999999998</v>
      </c>
      <c r="E544" s="1">
        <f t="shared" si="17"/>
        <v>1.1594439228149683E-2</v>
      </c>
      <c r="F544" s="93">
        <v>189</v>
      </c>
    </row>
    <row r="545" spans="1:6" x14ac:dyDescent="0.25">
      <c r="A545" s="1" t="s">
        <v>485</v>
      </c>
      <c r="B545" s="1">
        <v>1748.3209444640099</v>
      </c>
      <c r="C545" s="1">
        <v>20.134</v>
      </c>
      <c r="D545" s="1">
        <f t="shared" si="16"/>
        <v>0.20133999999999999</v>
      </c>
      <c r="E545" s="1">
        <f t="shared" si="17"/>
        <v>1.1516192186425224E-2</v>
      </c>
      <c r="F545" s="93">
        <v>100</v>
      </c>
    </row>
    <row r="546" spans="1:6" x14ac:dyDescent="0.25">
      <c r="A546" s="1" t="s">
        <v>178</v>
      </c>
      <c r="B546" s="1">
        <v>4373.9982691165305</v>
      </c>
      <c r="C546" s="1">
        <v>47.738999999999976</v>
      </c>
      <c r="D546" s="1">
        <f t="shared" si="16"/>
        <v>0.47738999999999976</v>
      </c>
      <c r="E546" s="1">
        <f t="shared" si="17"/>
        <v>1.0914270436975368E-2</v>
      </c>
      <c r="F546" s="93">
        <v>1260</v>
      </c>
    </row>
    <row r="547" spans="1:6" x14ac:dyDescent="0.25">
      <c r="A547" s="1" t="s">
        <v>185</v>
      </c>
      <c r="B547" s="1">
        <v>946.44321804499498</v>
      </c>
      <c r="C547" s="1">
        <v>9.6899999999999959</v>
      </c>
      <c r="D547" s="1">
        <f t="shared" si="16"/>
        <v>9.6899999999999958E-2</v>
      </c>
      <c r="E547" s="1">
        <f t="shared" si="17"/>
        <v>1.02383321209866E-2</v>
      </c>
      <c r="F547" s="93">
        <v>35</v>
      </c>
    </row>
    <row r="548" spans="1:6" x14ac:dyDescent="0.25">
      <c r="A548" s="1" t="s">
        <v>294</v>
      </c>
      <c r="B548" s="1">
        <v>4563.2687902767293</v>
      </c>
      <c r="C548" s="1">
        <v>44.458000000000027</v>
      </c>
      <c r="D548" s="1">
        <f t="shared" si="16"/>
        <v>0.44458000000000025</v>
      </c>
      <c r="E548" s="1">
        <f t="shared" si="17"/>
        <v>9.7425775344923225E-3</v>
      </c>
      <c r="F548" s="93">
        <v>1285</v>
      </c>
    </row>
    <row r="549" spans="1:6" x14ac:dyDescent="0.25">
      <c r="A549" s="1" t="s">
        <v>108</v>
      </c>
      <c r="B549" s="1">
        <v>1936.1476995768801</v>
      </c>
      <c r="C549" s="1">
        <v>18.361999999999998</v>
      </c>
      <c r="D549" s="1">
        <f t="shared" si="16"/>
        <v>0.18361999999999998</v>
      </c>
      <c r="E549" s="1">
        <f t="shared" si="17"/>
        <v>9.4837806041412915E-3</v>
      </c>
      <c r="F549" s="93">
        <v>85</v>
      </c>
    </row>
    <row r="550" spans="1:6" x14ac:dyDescent="0.25">
      <c r="A550" s="1" t="s">
        <v>59</v>
      </c>
      <c r="B550" s="1">
        <v>3398.1439557918902</v>
      </c>
      <c r="C550" s="1">
        <v>30.007999999999992</v>
      </c>
      <c r="D550" s="1">
        <f t="shared" si="16"/>
        <v>0.3000799999999999</v>
      </c>
      <c r="E550" s="1">
        <f t="shared" si="17"/>
        <v>8.8307029926891489E-3</v>
      </c>
      <c r="F550" s="93">
        <v>44</v>
      </c>
    </row>
    <row r="551" spans="1:6" x14ac:dyDescent="0.25">
      <c r="A551" s="1" t="s">
        <v>17</v>
      </c>
      <c r="B551" s="1">
        <v>4558.5350812623301</v>
      </c>
      <c r="C551" s="1">
        <v>39.028999999999996</v>
      </c>
      <c r="D551" s="1">
        <f t="shared" si="16"/>
        <v>0.39028999999999997</v>
      </c>
      <c r="E551" s="1">
        <f t="shared" si="17"/>
        <v>8.5617417227799968E-3</v>
      </c>
      <c r="F551" s="93">
        <v>62</v>
      </c>
    </row>
    <row r="552" spans="1:6" x14ac:dyDescent="0.25">
      <c r="A552" s="1" t="s">
        <v>491</v>
      </c>
      <c r="B552" s="1">
        <v>5230.2580531006006</v>
      </c>
      <c r="C552" s="1">
        <v>40.942999999999543</v>
      </c>
      <c r="D552" s="1">
        <f t="shared" si="16"/>
        <v>0.40942999999999541</v>
      </c>
      <c r="E552" s="1">
        <f t="shared" si="17"/>
        <v>7.8281032377987021E-3</v>
      </c>
      <c r="F552" s="93">
        <v>15060</v>
      </c>
    </row>
    <row r="553" spans="1:6" x14ac:dyDescent="0.25">
      <c r="A553" s="1" t="s">
        <v>411</v>
      </c>
      <c r="B553" s="1">
        <v>1385.0498411306801</v>
      </c>
      <c r="C553" s="1">
        <v>10.689999999999998</v>
      </c>
      <c r="D553" s="1">
        <f t="shared" si="16"/>
        <v>0.10689999999999998</v>
      </c>
      <c r="E553" s="1">
        <f t="shared" si="17"/>
        <v>7.7181338046819004E-3</v>
      </c>
      <c r="F553" s="93">
        <v>43</v>
      </c>
    </row>
    <row r="554" spans="1:6" x14ac:dyDescent="0.25">
      <c r="A554" s="1" t="s">
        <v>111</v>
      </c>
      <c r="B554" s="1">
        <v>2174.8014290534202</v>
      </c>
      <c r="C554" s="1">
        <v>16.055</v>
      </c>
      <c r="D554" s="1">
        <f t="shared" si="16"/>
        <v>0.16055</v>
      </c>
      <c r="E554" s="1">
        <f t="shared" si="17"/>
        <v>7.3822831756129208E-3</v>
      </c>
      <c r="F554" s="93">
        <v>39</v>
      </c>
    </row>
    <row r="555" spans="1:6" x14ac:dyDescent="0.25">
      <c r="A555" s="1" t="s">
        <v>16</v>
      </c>
      <c r="B555" s="1">
        <v>2009.27600045534</v>
      </c>
      <c r="C555" s="1">
        <v>13.924999999999999</v>
      </c>
      <c r="D555" s="1">
        <f t="shared" si="16"/>
        <v>0.13924999999999998</v>
      </c>
      <c r="E555" s="1">
        <f t="shared" si="17"/>
        <v>6.9303570026439023E-3</v>
      </c>
      <c r="F555" s="93">
        <v>55</v>
      </c>
    </row>
    <row r="556" spans="1:6" x14ac:dyDescent="0.25">
      <c r="A556" s="1" t="s">
        <v>613</v>
      </c>
      <c r="B556" s="1">
        <v>2779.4130972047301</v>
      </c>
      <c r="C556" s="1">
        <v>19.24000000000002</v>
      </c>
      <c r="D556" s="1">
        <f t="shared" si="16"/>
        <v>0.19240000000000021</v>
      </c>
      <c r="E556" s="1">
        <f t="shared" si="17"/>
        <v>6.9223247236439188E-3</v>
      </c>
      <c r="F556" s="93">
        <v>161</v>
      </c>
    </row>
    <row r="557" spans="1:6" x14ac:dyDescent="0.25">
      <c r="A557" s="1" t="s">
        <v>197</v>
      </c>
      <c r="B557" s="1">
        <v>1700.8949163357101</v>
      </c>
      <c r="C557" s="1">
        <v>11.110999999999999</v>
      </c>
      <c r="D557" s="1">
        <f t="shared" si="16"/>
        <v>0.11110999999999999</v>
      </c>
      <c r="E557" s="1">
        <f t="shared" si="17"/>
        <v>6.532443535040228E-3</v>
      </c>
      <c r="F557" s="93">
        <v>74</v>
      </c>
    </row>
    <row r="558" spans="1:6" x14ac:dyDescent="0.25">
      <c r="A558" s="1" t="s">
        <v>471</v>
      </c>
      <c r="B558" s="1">
        <v>2361.76657236353</v>
      </c>
      <c r="C558" s="1">
        <v>15</v>
      </c>
      <c r="D558" s="1">
        <f t="shared" si="16"/>
        <v>0.15</v>
      </c>
      <c r="E558" s="1">
        <f t="shared" si="17"/>
        <v>6.3511780442335594E-3</v>
      </c>
      <c r="F558" s="93">
        <v>15</v>
      </c>
    </row>
    <row r="559" spans="1:6" x14ac:dyDescent="0.25">
      <c r="A559" s="1" t="s">
        <v>158</v>
      </c>
      <c r="B559" s="1">
        <v>3508.4164686755898</v>
      </c>
      <c r="C559" s="1">
        <v>20.769000000000002</v>
      </c>
      <c r="D559" s="1">
        <f t="shared" si="16"/>
        <v>0.20769000000000001</v>
      </c>
      <c r="E559" s="1">
        <f t="shared" si="17"/>
        <v>5.9197647102141775E-3</v>
      </c>
      <c r="F559" s="93">
        <v>11</v>
      </c>
    </row>
    <row r="560" spans="1:6" x14ac:dyDescent="0.25">
      <c r="A560" s="1" t="s">
        <v>452</v>
      </c>
      <c r="B560" s="1">
        <v>2840.5841731619603</v>
      </c>
      <c r="C560" s="1">
        <v>16.392999999999976</v>
      </c>
      <c r="D560" s="1">
        <f t="shared" si="16"/>
        <v>0.16392999999999977</v>
      </c>
      <c r="E560" s="1">
        <f t="shared" si="17"/>
        <v>5.7709960348586737E-3</v>
      </c>
      <c r="F560" s="93">
        <v>270</v>
      </c>
    </row>
    <row r="561" spans="1:6" x14ac:dyDescent="0.25">
      <c r="A561" s="1" t="s">
        <v>116</v>
      </c>
      <c r="B561" s="1">
        <v>1646.0204095353401</v>
      </c>
      <c r="C561" s="1">
        <v>8.7889999999999979</v>
      </c>
      <c r="D561" s="1">
        <f t="shared" si="16"/>
        <v>8.7889999999999982E-2</v>
      </c>
      <c r="E561" s="1">
        <f t="shared" si="17"/>
        <v>5.3395449710620969E-3</v>
      </c>
      <c r="F561" s="93">
        <v>41</v>
      </c>
    </row>
    <row r="562" spans="1:6" x14ac:dyDescent="0.25">
      <c r="A562" s="1" t="s">
        <v>216</v>
      </c>
      <c r="B562" s="1">
        <v>4240.5328913555795</v>
      </c>
      <c r="C562" s="1">
        <v>22.128000000000004</v>
      </c>
      <c r="D562" s="1">
        <f t="shared" si="16"/>
        <v>0.22128000000000003</v>
      </c>
      <c r="E562" s="1">
        <f t="shared" si="17"/>
        <v>5.2182120895957257E-3</v>
      </c>
      <c r="F562" s="93">
        <v>29</v>
      </c>
    </row>
    <row r="563" spans="1:6" x14ac:dyDescent="0.25">
      <c r="A563" s="1" t="s">
        <v>45</v>
      </c>
      <c r="B563" s="1">
        <v>1111.4157502733299</v>
      </c>
      <c r="C563" s="1">
        <v>5.2699999999999987</v>
      </c>
      <c r="D563" s="1">
        <f t="shared" si="16"/>
        <v>5.269999999999999E-2</v>
      </c>
      <c r="E563" s="1">
        <f t="shared" si="17"/>
        <v>4.7416999432516142E-3</v>
      </c>
      <c r="F563" s="93">
        <v>17</v>
      </c>
    </row>
    <row r="564" spans="1:6" x14ac:dyDescent="0.25">
      <c r="A564" s="1" t="s">
        <v>132</v>
      </c>
      <c r="B564" s="1">
        <v>1325.95895383846</v>
      </c>
      <c r="C564" s="1">
        <v>6.1469999999999976</v>
      </c>
      <c r="D564" s="1">
        <f t="shared" si="16"/>
        <v>6.1469999999999976E-2</v>
      </c>
      <c r="E564" s="1">
        <f t="shared" si="17"/>
        <v>4.6358901097242255E-3</v>
      </c>
      <c r="F564" s="93">
        <v>63</v>
      </c>
    </row>
    <row r="565" spans="1:6" x14ac:dyDescent="0.25">
      <c r="A565" s="1" t="s">
        <v>639</v>
      </c>
      <c r="B565" s="1">
        <v>3140.2545784139502</v>
      </c>
      <c r="C565" s="1">
        <v>13.329999999999991</v>
      </c>
      <c r="D565" s="1">
        <f t="shared" si="16"/>
        <v>0.13329999999999992</v>
      </c>
      <c r="E565" s="1">
        <f t="shared" si="17"/>
        <v>4.244878772450539E-3</v>
      </c>
      <c r="F565" s="93">
        <v>178</v>
      </c>
    </row>
    <row r="566" spans="1:6" x14ac:dyDescent="0.25">
      <c r="A566" s="1" t="s">
        <v>11</v>
      </c>
      <c r="B566" s="1">
        <v>4512.1086352836801</v>
      </c>
      <c r="C566" s="1">
        <v>17.249999999999993</v>
      </c>
      <c r="D566" s="1">
        <f t="shared" si="16"/>
        <v>0.17249999999999993</v>
      </c>
      <c r="E566" s="1">
        <f t="shared" si="17"/>
        <v>3.8230462505066593E-3</v>
      </c>
      <c r="F566" s="93">
        <v>82</v>
      </c>
    </row>
    <row r="567" spans="1:6" x14ac:dyDescent="0.25">
      <c r="A567" s="1" t="s">
        <v>516</v>
      </c>
      <c r="B567" s="1">
        <v>8077.9376039741801</v>
      </c>
      <c r="C567" s="1">
        <v>30.392999999999986</v>
      </c>
      <c r="D567" s="1">
        <f t="shared" si="16"/>
        <v>0.30392999999999987</v>
      </c>
      <c r="E567" s="1">
        <f t="shared" si="17"/>
        <v>3.7624702603604233E-3</v>
      </c>
      <c r="F567" s="93">
        <v>160</v>
      </c>
    </row>
    <row r="568" spans="1:6" x14ac:dyDescent="0.25">
      <c r="A568" s="1" t="s">
        <v>422</v>
      </c>
      <c r="B568" s="1">
        <v>2149.3090776696499</v>
      </c>
      <c r="C568" s="1">
        <v>7.6670000000000105</v>
      </c>
      <c r="D568" s="1">
        <f t="shared" si="16"/>
        <v>7.6670000000000099E-2</v>
      </c>
      <c r="E568" s="1">
        <f t="shared" si="17"/>
        <v>3.5671928619558139E-3</v>
      </c>
      <c r="F568" s="93">
        <v>1471</v>
      </c>
    </row>
    <row r="569" spans="1:6" x14ac:dyDescent="0.25">
      <c r="A569" s="1" t="s">
        <v>130</v>
      </c>
      <c r="B569" s="1">
        <v>3671.9198964261</v>
      </c>
      <c r="C569" s="1">
        <v>12.666999999999989</v>
      </c>
      <c r="D569" s="1">
        <f t="shared" si="16"/>
        <v>0.12666999999999989</v>
      </c>
      <c r="E569" s="1">
        <f t="shared" si="17"/>
        <v>3.4496939904187047E-3</v>
      </c>
      <c r="F569" s="93">
        <v>73</v>
      </c>
    </row>
    <row r="570" spans="1:6" x14ac:dyDescent="0.25">
      <c r="A570" s="1" t="s">
        <v>240</v>
      </c>
      <c r="B570" s="1">
        <v>4764.6985994607294</v>
      </c>
      <c r="C570" s="1">
        <v>15.769999999999989</v>
      </c>
      <c r="D570" s="1">
        <f t="shared" si="16"/>
        <v>0.1576999999999999</v>
      </c>
      <c r="E570" s="1">
        <f t="shared" si="17"/>
        <v>3.3097581454123548E-3</v>
      </c>
      <c r="F570" s="93">
        <v>130</v>
      </c>
    </row>
    <row r="571" spans="1:6" x14ac:dyDescent="0.25">
      <c r="A571" s="1" t="s">
        <v>146</v>
      </c>
      <c r="B571" s="1">
        <v>7896.7918177335796</v>
      </c>
      <c r="C571" s="1">
        <v>23.339000000000002</v>
      </c>
      <c r="D571" s="1">
        <f t="shared" si="16"/>
        <v>0.23339000000000001</v>
      </c>
      <c r="E571" s="1">
        <f t="shared" si="17"/>
        <v>2.9555040247595653E-3</v>
      </c>
      <c r="F571" s="93">
        <v>63</v>
      </c>
    </row>
    <row r="572" spans="1:6" x14ac:dyDescent="0.25">
      <c r="A572" s="1" t="s">
        <v>10</v>
      </c>
      <c r="B572" s="1">
        <v>3525.35591211256</v>
      </c>
      <c r="C572" s="1">
        <v>10.04999999999999</v>
      </c>
      <c r="D572" s="1">
        <f t="shared" si="16"/>
        <v>0.10049999999999989</v>
      </c>
      <c r="E572" s="1">
        <f t="shared" si="17"/>
        <v>2.850775992707515E-3</v>
      </c>
      <c r="F572" s="93">
        <v>108</v>
      </c>
    </row>
    <row r="573" spans="1:6" x14ac:dyDescent="0.25">
      <c r="A573" s="1" t="s">
        <v>404</v>
      </c>
      <c r="B573" s="1">
        <v>8022.8570459789107</v>
      </c>
      <c r="C573" s="1">
        <v>20.916</v>
      </c>
      <c r="D573" s="1">
        <f t="shared" si="16"/>
        <v>0.20916000000000001</v>
      </c>
      <c r="E573" s="1">
        <f t="shared" si="17"/>
        <v>2.6070513135321521E-3</v>
      </c>
      <c r="F573" s="93">
        <v>65</v>
      </c>
    </row>
    <row r="574" spans="1:6" x14ac:dyDescent="0.25">
      <c r="A574" s="1" t="s">
        <v>556</v>
      </c>
      <c r="B574" s="1">
        <v>3794.73378661174</v>
      </c>
      <c r="C574" s="1">
        <v>9.8849999999999945</v>
      </c>
      <c r="D574" s="1">
        <f t="shared" si="16"/>
        <v>9.8849999999999938E-2</v>
      </c>
      <c r="E574" s="1">
        <f t="shared" si="17"/>
        <v>2.6049258145262833E-3</v>
      </c>
      <c r="F574" s="93">
        <v>1900</v>
      </c>
    </row>
    <row r="575" spans="1:6" x14ac:dyDescent="0.25">
      <c r="A575" s="1" t="s">
        <v>626</v>
      </c>
      <c r="B575" s="1">
        <v>7398.3567910904794</v>
      </c>
      <c r="C575" s="1">
        <v>18.35700000000001</v>
      </c>
      <c r="D575" s="1">
        <f t="shared" si="16"/>
        <v>0.18357000000000009</v>
      </c>
      <c r="E575" s="1">
        <f t="shared" si="17"/>
        <v>2.4812266450986182E-3</v>
      </c>
      <c r="F575" s="93">
        <v>93</v>
      </c>
    </row>
    <row r="576" spans="1:6" x14ac:dyDescent="0.25">
      <c r="A576" s="1" t="s">
        <v>388</v>
      </c>
      <c r="B576" s="1">
        <v>2628.0749262427303</v>
      </c>
      <c r="C576" s="1">
        <v>5.1479999999999695</v>
      </c>
      <c r="D576" s="1">
        <f t="shared" si="16"/>
        <v>5.1479999999999693E-2</v>
      </c>
      <c r="E576" s="1">
        <f t="shared" si="17"/>
        <v>1.958848261362126E-3</v>
      </c>
      <c r="F576" s="93">
        <v>761</v>
      </c>
    </row>
    <row r="577" spans="1:6" x14ac:dyDescent="0.25">
      <c r="A577" s="1" t="s">
        <v>536</v>
      </c>
      <c r="B577" s="1">
        <v>2234.3993019142699</v>
      </c>
      <c r="C577" s="1">
        <v>4</v>
      </c>
      <c r="D577" s="1">
        <f t="shared" si="16"/>
        <v>0.04</v>
      </c>
      <c r="E577" s="1">
        <f t="shared" si="17"/>
        <v>1.7901903194174349E-3</v>
      </c>
      <c r="F577" s="93">
        <v>718</v>
      </c>
    </row>
    <row r="578" spans="1:6" x14ac:dyDescent="0.25">
      <c r="A578" s="1" t="s">
        <v>112</v>
      </c>
      <c r="B578" s="1">
        <v>7114.7410663422006</v>
      </c>
      <c r="C578" s="1">
        <v>12.606999999999998</v>
      </c>
      <c r="D578" s="1">
        <f t="shared" ref="D578:D607" si="18">C578/100</f>
        <v>0.12606999999999999</v>
      </c>
      <c r="E578" s="1">
        <f t="shared" ref="E578:E641" si="19">D578/B578*100</f>
        <v>1.771954858573856E-3</v>
      </c>
      <c r="F578" s="93">
        <v>123</v>
      </c>
    </row>
    <row r="579" spans="1:6" x14ac:dyDescent="0.25">
      <c r="A579" s="1" t="s">
        <v>561</v>
      </c>
      <c r="B579" s="1">
        <v>5139.74651792848</v>
      </c>
      <c r="C579" s="1">
        <v>8.8399999999999963</v>
      </c>
      <c r="D579" s="1">
        <f t="shared" si="18"/>
        <v>8.8399999999999965E-2</v>
      </c>
      <c r="E579" s="1">
        <f t="shared" si="19"/>
        <v>1.7199291772783505E-3</v>
      </c>
      <c r="F579" s="93">
        <v>49</v>
      </c>
    </row>
    <row r="580" spans="1:6" x14ac:dyDescent="0.25">
      <c r="A580" s="1" t="s">
        <v>363</v>
      </c>
      <c r="B580" s="1">
        <v>1702.1803148404701</v>
      </c>
      <c r="C580" s="1">
        <v>2.8459999999999965</v>
      </c>
      <c r="D580" s="1">
        <f t="shared" si="18"/>
        <v>2.8459999999999964E-2</v>
      </c>
      <c r="E580" s="1">
        <f t="shared" si="19"/>
        <v>1.6719732775588622E-3</v>
      </c>
      <c r="F580" s="93">
        <v>143</v>
      </c>
    </row>
    <row r="581" spans="1:6" x14ac:dyDescent="0.25">
      <c r="A581" s="1" t="s">
        <v>519</v>
      </c>
      <c r="B581" s="1">
        <v>7865.8985453237892</v>
      </c>
      <c r="C581" s="1">
        <v>13.046000000000001</v>
      </c>
      <c r="D581" s="1">
        <f t="shared" si="18"/>
        <v>0.13046000000000002</v>
      </c>
      <c r="E581" s="1">
        <f t="shared" si="19"/>
        <v>1.6585517757225258E-3</v>
      </c>
      <c r="F581" s="93">
        <v>153</v>
      </c>
    </row>
    <row r="582" spans="1:6" x14ac:dyDescent="0.25">
      <c r="A582" s="1" t="s">
        <v>542</v>
      </c>
      <c r="B582" s="1">
        <v>5293.1590955255806</v>
      </c>
      <c r="C582" s="1">
        <v>8.6349999999999998</v>
      </c>
      <c r="D582" s="1">
        <f t="shared" si="18"/>
        <v>8.6349999999999996E-2</v>
      </c>
      <c r="E582" s="1">
        <f t="shared" si="19"/>
        <v>1.631350927520646E-3</v>
      </c>
      <c r="F582" s="93">
        <v>20</v>
      </c>
    </row>
    <row r="583" spans="1:6" x14ac:dyDescent="0.25">
      <c r="A583" s="1" t="s">
        <v>419</v>
      </c>
      <c r="B583" s="1">
        <v>755.69091703650702</v>
      </c>
      <c r="C583" s="1">
        <v>1.1470000000000002</v>
      </c>
      <c r="D583" s="1">
        <f t="shared" si="18"/>
        <v>1.1470000000000003E-2</v>
      </c>
      <c r="E583" s="1">
        <f t="shared" si="19"/>
        <v>1.5178163110627799E-3</v>
      </c>
      <c r="F583" s="93">
        <v>225</v>
      </c>
    </row>
    <row r="584" spans="1:6" x14ac:dyDescent="0.25">
      <c r="A584" s="1" t="s">
        <v>206</v>
      </c>
      <c r="B584" s="1">
        <v>10843.2742901986</v>
      </c>
      <c r="C584" s="1">
        <v>14</v>
      </c>
      <c r="D584" s="1">
        <f t="shared" si="18"/>
        <v>0.14000000000000001</v>
      </c>
      <c r="E584" s="1">
        <f t="shared" si="19"/>
        <v>1.2911229233272107E-3</v>
      </c>
      <c r="F584" s="93">
        <v>14</v>
      </c>
    </row>
    <row r="585" spans="1:6" x14ac:dyDescent="0.25">
      <c r="A585" s="1" t="s">
        <v>622</v>
      </c>
      <c r="B585" s="1">
        <v>49906.592827567903</v>
      </c>
      <c r="C585" s="1">
        <v>63.281000000000006</v>
      </c>
      <c r="D585" s="1">
        <f t="shared" si="18"/>
        <v>0.63281000000000009</v>
      </c>
      <c r="E585" s="1">
        <f t="shared" si="19"/>
        <v>1.2679887849415402E-3</v>
      </c>
      <c r="F585" s="93">
        <v>365</v>
      </c>
    </row>
    <row r="586" spans="1:6" x14ac:dyDescent="0.25">
      <c r="A586" s="1" t="s">
        <v>489</v>
      </c>
      <c r="B586" s="1">
        <v>1230.3956975891199</v>
      </c>
      <c r="C586" s="1">
        <v>1.4290000000000005</v>
      </c>
      <c r="D586" s="1">
        <f t="shared" si="18"/>
        <v>1.4290000000000004E-2</v>
      </c>
      <c r="E586" s="1">
        <f t="shared" si="19"/>
        <v>1.1614149844639677E-3</v>
      </c>
      <c r="F586" s="93">
        <v>56</v>
      </c>
    </row>
    <row r="587" spans="1:6" x14ac:dyDescent="0.25">
      <c r="A587" s="1" t="s">
        <v>383</v>
      </c>
      <c r="B587" s="1">
        <v>5610.9276771863497</v>
      </c>
      <c r="C587" s="1">
        <v>6.0790000000003106</v>
      </c>
      <c r="D587" s="1">
        <f t="shared" si="18"/>
        <v>6.0790000000003105E-2</v>
      </c>
      <c r="E587" s="1">
        <f t="shared" si="19"/>
        <v>1.0834215569587738E-3</v>
      </c>
      <c r="F587" s="93">
        <v>5484</v>
      </c>
    </row>
    <row r="588" spans="1:6" x14ac:dyDescent="0.25">
      <c r="A588" s="1" t="s">
        <v>602</v>
      </c>
      <c r="B588" s="1">
        <v>2696.2474976810699</v>
      </c>
      <c r="C588" s="1">
        <v>2.6879999999999935</v>
      </c>
      <c r="D588" s="1">
        <f t="shared" si="18"/>
        <v>2.6879999999999935E-2</v>
      </c>
      <c r="E588" s="1">
        <f t="shared" si="19"/>
        <v>9.9694111994979326E-4</v>
      </c>
      <c r="F588" s="93">
        <v>99</v>
      </c>
    </row>
    <row r="589" spans="1:6" x14ac:dyDescent="0.25">
      <c r="A589" s="1" t="s">
        <v>55</v>
      </c>
      <c r="B589" s="1">
        <v>6792.53266870263</v>
      </c>
      <c r="C589" s="1">
        <v>6</v>
      </c>
      <c r="D589" s="1">
        <f t="shared" si="18"/>
        <v>0.06</v>
      </c>
      <c r="E589" s="1">
        <f t="shared" si="19"/>
        <v>8.8332295075232916E-4</v>
      </c>
      <c r="F589" s="93">
        <v>6</v>
      </c>
    </row>
    <row r="590" spans="1:6" x14ac:dyDescent="0.25">
      <c r="A590" s="1" t="s">
        <v>96</v>
      </c>
      <c r="B590" s="1">
        <v>6480.3754686515595</v>
      </c>
      <c r="C590" s="1">
        <v>5.5869999999999997</v>
      </c>
      <c r="D590" s="1">
        <f t="shared" si="18"/>
        <v>5.5869999999999996E-2</v>
      </c>
      <c r="E590" s="1">
        <f t="shared" si="19"/>
        <v>8.6214140322991904E-4</v>
      </c>
      <c r="F590" s="93">
        <v>31</v>
      </c>
    </row>
    <row r="591" spans="1:6" x14ac:dyDescent="0.25">
      <c r="A591" s="1" t="s">
        <v>374</v>
      </c>
      <c r="B591" s="1">
        <v>2603.6243218540003</v>
      </c>
      <c r="C591" s="1">
        <v>2.0429999999999979</v>
      </c>
      <c r="D591" s="1">
        <f t="shared" si="18"/>
        <v>2.0429999999999979E-2</v>
      </c>
      <c r="E591" s="1">
        <f t="shared" si="19"/>
        <v>7.8467541682250433E-4</v>
      </c>
      <c r="F591" s="93">
        <v>38</v>
      </c>
    </row>
    <row r="592" spans="1:6" x14ac:dyDescent="0.25">
      <c r="A592" s="1" t="s">
        <v>57</v>
      </c>
      <c r="B592" s="1">
        <v>13898.292665276698</v>
      </c>
      <c r="C592" s="1">
        <v>10.780000000000001</v>
      </c>
      <c r="D592" s="1">
        <f t="shared" si="18"/>
        <v>0.10780000000000001</v>
      </c>
      <c r="E592" s="1">
        <f t="shared" si="19"/>
        <v>7.7563483944561066E-4</v>
      </c>
      <c r="F592" s="93">
        <v>145</v>
      </c>
    </row>
    <row r="593" spans="1:6" x14ac:dyDescent="0.25">
      <c r="A593" s="1" t="s">
        <v>18</v>
      </c>
      <c r="B593" s="1">
        <v>1994.20651458263</v>
      </c>
      <c r="C593" s="1">
        <v>1.1859999999999999</v>
      </c>
      <c r="D593" s="1">
        <f t="shared" si="18"/>
        <v>1.1859999999999999E-2</v>
      </c>
      <c r="E593" s="1">
        <f t="shared" si="19"/>
        <v>5.9472275881528719E-4</v>
      </c>
      <c r="F593" s="93">
        <v>20</v>
      </c>
    </row>
    <row r="594" spans="1:6" x14ac:dyDescent="0.25">
      <c r="A594" s="1" t="s">
        <v>366</v>
      </c>
      <c r="B594" s="1">
        <v>14066.736424069999</v>
      </c>
      <c r="C594" s="1">
        <v>7.8599999999999968</v>
      </c>
      <c r="D594" s="1">
        <f t="shared" si="18"/>
        <v>7.8599999999999962E-2</v>
      </c>
      <c r="E594" s="1">
        <f t="shared" si="19"/>
        <v>5.5876500156429483E-4</v>
      </c>
      <c r="F594" s="93">
        <v>301</v>
      </c>
    </row>
    <row r="595" spans="1:6" x14ac:dyDescent="0.25">
      <c r="A595" s="1" t="s">
        <v>679</v>
      </c>
      <c r="B595" s="1">
        <v>7650.5644948444497</v>
      </c>
      <c r="C595" s="1">
        <v>3.8379999999999996</v>
      </c>
      <c r="D595" s="1">
        <f t="shared" si="18"/>
        <v>3.8379999999999997E-2</v>
      </c>
      <c r="E595" s="1">
        <f t="shared" si="19"/>
        <v>5.0166232865383271E-4</v>
      </c>
      <c r="F595" s="93">
        <v>14</v>
      </c>
    </row>
    <row r="596" spans="1:6" x14ac:dyDescent="0.25">
      <c r="A596" s="1" t="s">
        <v>58</v>
      </c>
      <c r="B596" s="1">
        <v>3225.0567882775604</v>
      </c>
      <c r="C596" s="1">
        <v>1.5400000000000003</v>
      </c>
      <c r="D596" s="1">
        <f t="shared" si="18"/>
        <v>1.5400000000000002E-2</v>
      </c>
      <c r="E596" s="1">
        <f t="shared" si="19"/>
        <v>4.7751097146493481E-4</v>
      </c>
      <c r="F596" s="93">
        <v>25</v>
      </c>
    </row>
    <row r="597" spans="1:6" x14ac:dyDescent="0.25">
      <c r="A597" s="1" t="s">
        <v>526</v>
      </c>
      <c r="B597" s="1">
        <v>1730.72916909268</v>
      </c>
      <c r="C597" s="1">
        <v>0.68100000000000049</v>
      </c>
      <c r="D597" s="1">
        <f t="shared" si="18"/>
        <v>6.8100000000000053E-3</v>
      </c>
      <c r="E597" s="1">
        <f t="shared" si="19"/>
        <v>3.9347577435065067E-4</v>
      </c>
      <c r="F597" s="93">
        <v>202</v>
      </c>
    </row>
    <row r="598" spans="1:6" x14ac:dyDescent="0.25">
      <c r="A598" s="1" t="s">
        <v>652</v>
      </c>
      <c r="B598" s="1">
        <v>15111.1507741857</v>
      </c>
      <c r="C598" s="1">
        <v>5.6220000000000105</v>
      </c>
      <c r="D598" s="1">
        <f t="shared" si="18"/>
        <v>5.6220000000000103E-2</v>
      </c>
      <c r="E598" s="1">
        <f t="shared" si="19"/>
        <v>3.7204314112225279E-4</v>
      </c>
      <c r="F598" s="93">
        <v>352</v>
      </c>
    </row>
    <row r="599" spans="1:6" x14ac:dyDescent="0.25">
      <c r="A599" s="1" t="s">
        <v>559</v>
      </c>
      <c r="B599" s="1">
        <v>2559.79007641921</v>
      </c>
      <c r="C599" s="1">
        <v>0.7</v>
      </c>
      <c r="D599" s="1">
        <f t="shared" si="18"/>
        <v>6.9999999999999993E-3</v>
      </c>
      <c r="E599" s="1">
        <f t="shared" si="19"/>
        <v>2.7345992409627686E-4</v>
      </c>
      <c r="F599" s="93">
        <v>1456</v>
      </c>
    </row>
    <row r="600" spans="1:6" x14ac:dyDescent="0.25">
      <c r="A600" s="1" t="s">
        <v>433</v>
      </c>
      <c r="B600" s="1">
        <v>2471.6985635033898</v>
      </c>
      <c r="C600" s="1">
        <v>0.59500000000000008</v>
      </c>
      <c r="D600" s="1">
        <f t="shared" si="18"/>
        <v>5.9500000000000004E-3</v>
      </c>
      <c r="E600" s="1">
        <f t="shared" si="19"/>
        <v>2.4072514698420425E-4</v>
      </c>
      <c r="F600" s="93">
        <v>15</v>
      </c>
    </row>
    <row r="601" spans="1:6" x14ac:dyDescent="0.25">
      <c r="A601" s="1" t="s">
        <v>39</v>
      </c>
      <c r="B601" s="1">
        <v>7391.1633775541204</v>
      </c>
      <c r="C601" s="1">
        <v>1.601</v>
      </c>
      <c r="D601" s="1">
        <f t="shared" si="18"/>
        <v>1.601E-2</v>
      </c>
      <c r="E601" s="1">
        <f t="shared" si="19"/>
        <v>2.1661001363628389E-4</v>
      </c>
      <c r="F601" s="93">
        <v>18</v>
      </c>
    </row>
    <row r="602" spans="1:6" x14ac:dyDescent="0.25">
      <c r="A602" s="1" t="s">
        <v>648</v>
      </c>
      <c r="B602" s="1">
        <v>4745.4563840438805</v>
      </c>
      <c r="C602" s="1">
        <v>1</v>
      </c>
      <c r="D602" s="1">
        <f t="shared" si="18"/>
        <v>0.01</v>
      </c>
      <c r="E602" s="1">
        <f t="shared" si="19"/>
        <v>2.1072788770378325E-4</v>
      </c>
      <c r="F602" s="93">
        <v>1</v>
      </c>
    </row>
    <row r="603" spans="1:6" x14ac:dyDescent="0.25">
      <c r="A603" s="1" t="s">
        <v>186</v>
      </c>
      <c r="B603" s="1">
        <v>4766.8153842073298</v>
      </c>
      <c r="C603" s="1">
        <v>1</v>
      </c>
      <c r="D603" s="1">
        <f t="shared" si="18"/>
        <v>0.01</v>
      </c>
      <c r="E603" s="1">
        <f t="shared" si="19"/>
        <v>2.0978366464810953E-4</v>
      </c>
      <c r="F603" s="93">
        <v>258</v>
      </c>
    </row>
    <row r="604" spans="1:6" x14ac:dyDescent="0.25">
      <c r="A604" s="1" t="s">
        <v>69</v>
      </c>
      <c r="B604" s="1">
        <v>5739.0177628746405</v>
      </c>
      <c r="C604" s="1">
        <v>1</v>
      </c>
      <c r="D604" s="1">
        <f t="shared" si="18"/>
        <v>0.01</v>
      </c>
      <c r="E604" s="1">
        <f t="shared" si="19"/>
        <v>1.7424584507630202E-4</v>
      </c>
      <c r="F604" s="93">
        <v>98</v>
      </c>
    </row>
    <row r="605" spans="1:6" x14ac:dyDescent="0.25">
      <c r="A605" s="1" t="s">
        <v>546</v>
      </c>
      <c r="B605" s="1">
        <v>2542.4328739184398</v>
      </c>
      <c r="C605" s="1">
        <v>0.20300000000000001</v>
      </c>
      <c r="D605" s="1">
        <f t="shared" si="18"/>
        <v>2.0300000000000001E-3</v>
      </c>
      <c r="E605" s="1">
        <f t="shared" si="19"/>
        <v>7.9844782563377194E-5</v>
      </c>
      <c r="F605" s="93">
        <v>1588</v>
      </c>
    </row>
    <row r="606" spans="1:6" x14ac:dyDescent="0.25">
      <c r="A606" s="1" t="s">
        <v>462</v>
      </c>
      <c r="B606" s="1">
        <v>646.82060207092502</v>
      </c>
      <c r="C606" s="1">
        <v>4.2000000000000003E-2</v>
      </c>
      <c r="D606" s="1">
        <f t="shared" si="18"/>
        <v>4.2000000000000002E-4</v>
      </c>
      <c r="E606" s="1">
        <f t="shared" si="19"/>
        <v>6.4932996669445333E-5</v>
      </c>
      <c r="F606" s="93">
        <v>4</v>
      </c>
    </row>
    <row r="607" spans="1:6" x14ac:dyDescent="0.25">
      <c r="A607" s="1" t="s">
        <v>355</v>
      </c>
      <c r="B607" s="1">
        <v>928.91131422198794</v>
      </c>
      <c r="C607" s="1">
        <v>1.1000000000000003E-2</v>
      </c>
      <c r="D607" s="1">
        <f t="shared" si="18"/>
        <v>1.1000000000000003E-4</v>
      </c>
      <c r="E607" s="1">
        <f t="shared" si="19"/>
        <v>1.1841819376710986E-5</v>
      </c>
      <c r="F607" s="93">
        <v>45</v>
      </c>
    </row>
    <row r="608" spans="1:6" x14ac:dyDescent="0.25">
      <c r="A608" s="1" t="s">
        <v>63</v>
      </c>
      <c r="B608" s="1">
        <v>6666.3029035944201</v>
      </c>
      <c r="D608" s="1"/>
      <c r="E608" s="1">
        <f t="shared" si="19"/>
        <v>0</v>
      </c>
      <c r="F608" s="93"/>
    </row>
    <row r="609" spans="1:6" x14ac:dyDescent="0.25">
      <c r="A609" s="1" t="s">
        <v>400</v>
      </c>
      <c r="B609" s="1">
        <v>1210.34327531704</v>
      </c>
      <c r="D609" s="1"/>
      <c r="E609" s="1">
        <f t="shared" si="19"/>
        <v>0</v>
      </c>
      <c r="F609" s="93"/>
    </row>
    <row r="610" spans="1:6" x14ac:dyDescent="0.25">
      <c r="A610" s="1" t="s">
        <v>678</v>
      </c>
      <c r="B610" s="1">
        <v>7037.1464877793196</v>
      </c>
      <c r="D610" s="1"/>
      <c r="E610" s="1">
        <f t="shared" si="19"/>
        <v>0</v>
      </c>
      <c r="F610" s="93"/>
    </row>
    <row r="611" spans="1:6" x14ac:dyDescent="0.25">
      <c r="A611" s="1" t="s">
        <v>128</v>
      </c>
      <c r="B611" s="1">
        <v>3128.1842528525499</v>
      </c>
      <c r="D611" s="1"/>
      <c r="E611" s="1">
        <f t="shared" si="19"/>
        <v>0</v>
      </c>
      <c r="F611" s="93"/>
    </row>
    <row r="612" spans="1:6" x14ac:dyDescent="0.25">
      <c r="A612" s="1" t="s">
        <v>140</v>
      </c>
      <c r="B612" s="1">
        <v>28179.876106825999</v>
      </c>
      <c r="D612" s="1"/>
      <c r="E612" s="1">
        <f t="shared" si="19"/>
        <v>0</v>
      </c>
      <c r="F612" s="93"/>
    </row>
    <row r="613" spans="1:6" x14ac:dyDescent="0.25">
      <c r="A613" s="1" t="s">
        <v>498</v>
      </c>
      <c r="B613" s="1">
        <v>5747.7129714760595</v>
      </c>
      <c r="D613" s="1"/>
      <c r="E613" s="1">
        <f t="shared" si="19"/>
        <v>0</v>
      </c>
      <c r="F613" s="93"/>
    </row>
    <row r="614" spans="1:6" x14ac:dyDescent="0.25">
      <c r="A614" s="1" t="s">
        <v>437</v>
      </c>
      <c r="B614" s="1">
        <v>197.43082384927601</v>
      </c>
      <c r="D614" s="1"/>
      <c r="E614" s="1">
        <f t="shared" si="19"/>
        <v>0</v>
      </c>
      <c r="F614" s="93">
        <v>305</v>
      </c>
    </row>
    <row r="615" spans="1:6" x14ac:dyDescent="0.25">
      <c r="A615" s="1" t="s">
        <v>167</v>
      </c>
      <c r="B615" s="1">
        <v>17676.774745596802</v>
      </c>
      <c r="D615" s="1"/>
      <c r="E615" s="1">
        <f t="shared" si="19"/>
        <v>0</v>
      </c>
      <c r="F615" s="93"/>
    </row>
    <row r="616" spans="1:6" x14ac:dyDescent="0.25">
      <c r="A616" s="1" t="s">
        <v>614</v>
      </c>
      <c r="B616" s="1">
        <v>517.65281509342799</v>
      </c>
      <c r="D616" s="1"/>
      <c r="E616" s="1">
        <f t="shared" si="19"/>
        <v>0</v>
      </c>
      <c r="F616" s="93"/>
    </row>
    <row r="617" spans="1:6" x14ac:dyDescent="0.25">
      <c r="A617" s="1" t="s">
        <v>649</v>
      </c>
      <c r="B617" s="1">
        <v>61.508448903430995</v>
      </c>
      <c r="D617" s="1"/>
      <c r="E617" s="1">
        <f t="shared" si="19"/>
        <v>0</v>
      </c>
      <c r="F617" s="93"/>
    </row>
    <row r="618" spans="1:6" x14ac:dyDescent="0.25">
      <c r="A618" s="1" t="s">
        <v>338</v>
      </c>
      <c r="B618" s="1">
        <v>2815.4651170043203</v>
      </c>
      <c r="D618" s="1"/>
      <c r="E618" s="1">
        <f t="shared" si="19"/>
        <v>0</v>
      </c>
      <c r="F618" s="93"/>
    </row>
    <row r="619" spans="1:6" x14ac:dyDescent="0.25">
      <c r="A619" s="1" t="s">
        <v>441</v>
      </c>
      <c r="B619" s="1">
        <v>2439.7055983998698</v>
      </c>
      <c r="D619" s="1"/>
      <c r="E619" s="1">
        <f t="shared" si="19"/>
        <v>0</v>
      </c>
      <c r="F619" s="93"/>
    </row>
    <row r="620" spans="1:6" x14ac:dyDescent="0.25">
      <c r="A620" s="1" t="s">
        <v>676</v>
      </c>
      <c r="B620" s="1">
        <v>3087.7213067989301</v>
      </c>
      <c r="D620" s="1"/>
      <c r="E620" s="1">
        <f t="shared" si="19"/>
        <v>0</v>
      </c>
      <c r="F620" s="93"/>
    </row>
    <row r="621" spans="1:6" x14ac:dyDescent="0.25">
      <c r="A621" s="1" t="s">
        <v>671</v>
      </c>
      <c r="B621" s="1">
        <v>27.028393824831003</v>
      </c>
      <c r="D621" s="1"/>
      <c r="E621" s="1">
        <f t="shared" si="19"/>
        <v>0</v>
      </c>
      <c r="F621" s="93"/>
    </row>
    <row r="622" spans="1:6" x14ac:dyDescent="0.25">
      <c r="A622" s="1" t="s">
        <v>141</v>
      </c>
      <c r="B622" s="1">
        <v>7656.2705093711302</v>
      </c>
      <c r="D622" s="1"/>
      <c r="E622" s="1">
        <f t="shared" si="19"/>
        <v>0</v>
      </c>
      <c r="F622" s="93"/>
    </row>
    <row r="623" spans="1:6" x14ac:dyDescent="0.25">
      <c r="A623" s="1" t="s">
        <v>616</v>
      </c>
      <c r="B623" s="1">
        <v>2110.3791722750898</v>
      </c>
      <c r="D623" s="1"/>
      <c r="E623" s="1">
        <f t="shared" si="19"/>
        <v>0</v>
      </c>
      <c r="F623" s="93"/>
    </row>
    <row r="624" spans="1:6" x14ac:dyDescent="0.25">
      <c r="A624" s="1" t="s">
        <v>170</v>
      </c>
      <c r="B624" s="1">
        <v>12154.1975669525</v>
      </c>
      <c r="D624" s="1"/>
      <c r="E624" s="1">
        <f t="shared" si="19"/>
        <v>0</v>
      </c>
      <c r="F624" s="93"/>
    </row>
    <row r="625" spans="1:6" x14ac:dyDescent="0.25">
      <c r="A625" s="1" t="s">
        <v>566</v>
      </c>
      <c r="B625" s="1">
        <v>5537.3182027441699</v>
      </c>
      <c r="D625" s="1"/>
      <c r="E625" s="1">
        <f t="shared" si="19"/>
        <v>0</v>
      </c>
      <c r="F625" s="93"/>
    </row>
    <row r="626" spans="1:6" x14ac:dyDescent="0.25">
      <c r="A626" s="1" t="s">
        <v>674</v>
      </c>
      <c r="B626" s="1">
        <v>1414.7825364651799</v>
      </c>
      <c r="C626" s="1">
        <v>0</v>
      </c>
      <c r="D626" s="1">
        <f>C626/100</f>
        <v>0</v>
      </c>
      <c r="E626" s="1">
        <f t="shared" si="19"/>
        <v>0</v>
      </c>
      <c r="F626" s="93">
        <v>290</v>
      </c>
    </row>
    <row r="627" spans="1:6" x14ac:dyDescent="0.25">
      <c r="A627" s="1" t="s">
        <v>512</v>
      </c>
      <c r="B627" s="1">
        <v>1416.7622872406298</v>
      </c>
      <c r="D627" s="1"/>
      <c r="E627" s="1">
        <f t="shared" si="19"/>
        <v>0</v>
      </c>
      <c r="F627" s="93"/>
    </row>
    <row r="628" spans="1:6" x14ac:dyDescent="0.25">
      <c r="A628" s="1" t="s">
        <v>82</v>
      </c>
      <c r="B628" s="1">
        <v>9219.8106735310594</v>
      </c>
      <c r="D628" s="1"/>
      <c r="E628" s="1">
        <f t="shared" si="19"/>
        <v>0</v>
      </c>
      <c r="F628" s="93"/>
    </row>
    <row r="629" spans="1:6" x14ac:dyDescent="0.25">
      <c r="A629" s="1" t="s">
        <v>121</v>
      </c>
      <c r="B629" s="1">
        <v>4289.9316671373499</v>
      </c>
      <c r="C629" s="1">
        <v>0</v>
      </c>
      <c r="D629" s="1">
        <f>C629/100</f>
        <v>0</v>
      </c>
      <c r="E629" s="1">
        <f t="shared" si="19"/>
        <v>0</v>
      </c>
      <c r="F629" s="93">
        <v>1086</v>
      </c>
    </row>
    <row r="630" spans="1:6" x14ac:dyDescent="0.25">
      <c r="A630" s="1" t="s">
        <v>193</v>
      </c>
      <c r="B630" s="1">
        <v>6096.55214239405</v>
      </c>
      <c r="D630" s="1"/>
      <c r="E630" s="1">
        <f t="shared" si="19"/>
        <v>0</v>
      </c>
      <c r="F630" s="93"/>
    </row>
    <row r="631" spans="1:6" x14ac:dyDescent="0.25">
      <c r="A631" s="1" t="s">
        <v>382</v>
      </c>
      <c r="B631" s="1">
        <v>1038.4037859765699</v>
      </c>
      <c r="D631" s="1"/>
      <c r="E631" s="1">
        <f t="shared" si="19"/>
        <v>0</v>
      </c>
      <c r="F631" s="93"/>
    </row>
    <row r="632" spans="1:6" x14ac:dyDescent="0.25">
      <c r="A632" s="1" t="s">
        <v>133</v>
      </c>
      <c r="B632" s="1">
        <v>5772.0941318489304</v>
      </c>
      <c r="D632" s="1"/>
      <c r="E632" s="1">
        <f t="shared" si="19"/>
        <v>0</v>
      </c>
      <c r="F632" s="93"/>
    </row>
    <row r="633" spans="1:6" x14ac:dyDescent="0.25">
      <c r="A633" s="1" t="s">
        <v>552</v>
      </c>
      <c r="B633" s="1">
        <v>7769.63228178794</v>
      </c>
      <c r="D633" s="1"/>
      <c r="E633" s="1">
        <f t="shared" si="19"/>
        <v>0</v>
      </c>
      <c r="F633" s="93"/>
    </row>
    <row r="634" spans="1:6" x14ac:dyDescent="0.25">
      <c r="A634" s="1" t="s">
        <v>654</v>
      </c>
      <c r="B634" s="1">
        <v>36.951260016722003</v>
      </c>
      <c r="D634" s="1"/>
      <c r="E634" s="1">
        <f t="shared" si="19"/>
        <v>0</v>
      </c>
      <c r="F634" s="93"/>
    </row>
    <row r="635" spans="1:6" x14ac:dyDescent="0.25">
      <c r="A635" s="1" t="s">
        <v>117</v>
      </c>
      <c r="B635" s="1">
        <v>5663.31987495465</v>
      </c>
      <c r="D635" s="1"/>
      <c r="E635" s="1">
        <f t="shared" si="19"/>
        <v>0</v>
      </c>
      <c r="F635" s="93"/>
    </row>
    <row r="636" spans="1:6" x14ac:dyDescent="0.25">
      <c r="A636" s="1" t="s">
        <v>46</v>
      </c>
      <c r="B636" s="1">
        <v>3828.4992313351004</v>
      </c>
      <c r="D636" s="1"/>
      <c r="E636" s="1">
        <f t="shared" si="19"/>
        <v>0</v>
      </c>
      <c r="F636" s="93"/>
    </row>
    <row r="637" spans="1:6" x14ac:dyDescent="0.25">
      <c r="A637" s="1" t="s">
        <v>322</v>
      </c>
      <c r="B637" s="1">
        <v>133.55007691804002</v>
      </c>
      <c r="D637" s="1"/>
      <c r="E637" s="1">
        <f t="shared" si="19"/>
        <v>0</v>
      </c>
      <c r="F637" s="93"/>
    </row>
    <row r="638" spans="1:6" x14ac:dyDescent="0.25">
      <c r="A638" s="1" t="s">
        <v>524</v>
      </c>
      <c r="B638" s="1">
        <v>71.755954897729993</v>
      </c>
      <c r="D638" s="1"/>
      <c r="E638" s="1">
        <f t="shared" si="19"/>
        <v>0</v>
      </c>
      <c r="F638" s="93"/>
    </row>
    <row r="639" spans="1:6" x14ac:dyDescent="0.25">
      <c r="A639" s="1" t="s">
        <v>495</v>
      </c>
      <c r="B639" s="1">
        <v>435.05926787304799</v>
      </c>
      <c r="D639" s="1"/>
      <c r="E639" s="1">
        <f t="shared" si="19"/>
        <v>0</v>
      </c>
      <c r="F639" s="93"/>
    </row>
    <row r="640" spans="1:6" x14ac:dyDescent="0.25">
      <c r="A640" s="1" t="s">
        <v>72</v>
      </c>
      <c r="B640" s="1">
        <v>5335.5900732215405</v>
      </c>
      <c r="D640" s="1"/>
      <c r="E640" s="1">
        <f t="shared" si="19"/>
        <v>0</v>
      </c>
      <c r="F640" s="93"/>
    </row>
    <row r="641" spans="1:6" x14ac:dyDescent="0.25">
      <c r="A641" s="1" t="s">
        <v>578</v>
      </c>
      <c r="B641" s="1">
        <v>4114.8222994827802</v>
      </c>
      <c r="D641" s="1"/>
      <c r="E641" s="1">
        <f t="shared" si="19"/>
        <v>0</v>
      </c>
      <c r="F641" s="93"/>
    </row>
    <row r="642" spans="1:6" x14ac:dyDescent="0.25">
      <c r="A642" s="1" t="s">
        <v>35</v>
      </c>
      <c r="B642" s="1">
        <v>432.66611394977997</v>
      </c>
      <c r="D642" s="1"/>
      <c r="E642" s="1">
        <f t="shared" ref="E642:E668" si="20">D642/B642*100</f>
        <v>0</v>
      </c>
      <c r="F642" s="93"/>
    </row>
    <row r="643" spans="1:6" x14ac:dyDescent="0.25">
      <c r="A643" s="1" t="s">
        <v>417</v>
      </c>
      <c r="B643" s="1">
        <v>13207.8463446358</v>
      </c>
      <c r="D643" s="1"/>
      <c r="E643" s="1">
        <f t="shared" si="20"/>
        <v>0</v>
      </c>
      <c r="F643" s="93"/>
    </row>
    <row r="644" spans="1:6" x14ac:dyDescent="0.25">
      <c r="A644" s="1" t="s">
        <v>486</v>
      </c>
      <c r="B644" s="1">
        <v>1315.34733308308</v>
      </c>
      <c r="D644" s="1"/>
      <c r="E644" s="1">
        <f t="shared" si="20"/>
        <v>0</v>
      </c>
      <c r="F644" s="93"/>
    </row>
    <row r="645" spans="1:6" x14ac:dyDescent="0.25">
      <c r="A645" s="1" t="s">
        <v>106</v>
      </c>
      <c r="B645" s="1">
        <v>1068.26669571752</v>
      </c>
      <c r="D645" s="1"/>
      <c r="E645" s="1">
        <f t="shared" si="20"/>
        <v>0</v>
      </c>
      <c r="F645" s="93"/>
    </row>
    <row r="646" spans="1:6" x14ac:dyDescent="0.25">
      <c r="A646" s="1" t="s">
        <v>107</v>
      </c>
      <c r="B646" s="1">
        <v>2803.4925697445001</v>
      </c>
      <c r="D646" s="1"/>
      <c r="E646" s="1">
        <f t="shared" si="20"/>
        <v>0</v>
      </c>
      <c r="F646" s="93"/>
    </row>
    <row r="647" spans="1:6" x14ac:dyDescent="0.25">
      <c r="A647" s="1" t="s">
        <v>318</v>
      </c>
      <c r="B647" s="1">
        <v>5236.72485156121</v>
      </c>
      <c r="D647" s="1"/>
      <c r="E647" s="1">
        <f t="shared" si="20"/>
        <v>0</v>
      </c>
      <c r="F647" s="93"/>
    </row>
    <row r="648" spans="1:6" x14ac:dyDescent="0.25">
      <c r="A648" s="1" t="s">
        <v>353</v>
      </c>
      <c r="B648" s="1">
        <v>3992.1518156172301</v>
      </c>
      <c r="D648" s="1"/>
      <c r="E648" s="1">
        <f t="shared" si="20"/>
        <v>0</v>
      </c>
      <c r="F648" s="93"/>
    </row>
    <row r="649" spans="1:6" x14ac:dyDescent="0.25">
      <c r="A649" s="1" t="s">
        <v>214</v>
      </c>
      <c r="B649" s="1">
        <v>1285.1815731235999</v>
      </c>
      <c r="C649" s="1">
        <v>0</v>
      </c>
      <c r="D649" s="1">
        <f>C649/100</f>
        <v>0</v>
      </c>
      <c r="E649" s="1">
        <f t="shared" si="20"/>
        <v>0</v>
      </c>
      <c r="F649" s="93">
        <v>771</v>
      </c>
    </row>
    <row r="650" spans="1:6" x14ac:dyDescent="0.25">
      <c r="A650" s="1" t="s">
        <v>176</v>
      </c>
      <c r="B650" s="1">
        <v>4399.9909122069303</v>
      </c>
      <c r="D650" s="1"/>
      <c r="E650" s="1">
        <f t="shared" si="20"/>
        <v>0</v>
      </c>
      <c r="F650" s="93"/>
    </row>
    <row r="651" spans="1:6" x14ac:dyDescent="0.25">
      <c r="A651" s="1" t="s">
        <v>238</v>
      </c>
      <c r="B651" s="1">
        <v>1113.9028302622601</v>
      </c>
      <c r="D651" s="1"/>
      <c r="E651" s="1">
        <f t="shared" si="20"/>
        <v>0</v>
      </c>
      <c r="F651" s="93"/>
    </row>
    <row r="652" spans="1:6" x14ac:dyDescent="0.25">
      <c r="A652" s="1" t="s">
        <v>529</v>
      </c>
      <c r="B652" s="1">
        <v>1013.5870904321</v>
      </c>
      <c r="D652" s="1"/>
      <c r="E652" s="1">
        <f t="shared" si="20"/>
        <v>0</v>
      </c>
      <c r="F652" s="93"/>
    </row>
    <row r="653" spans="1:6" x14ac:dyDescent="0.25">
      <c r="A653" s="1" t="s">
        <v>237</v>
      </c>
      <c r="B653" s="1">
        <v>1329.7462785533301</v>
      </c>
      <c r="D653" s="1"/>
      <c r="E653" s="1">
        <f t="shared" si="20"/>
        <v>0</v>
      </c>
      <c r="F653" s="93"/>
    </row>
    <row r="654" spans="1:6" x14ac:dyDescent="0.25">
      <c r="A654" s="1" t="s">
        <v>424</v>
      </c>
      <c r="B654" s="1">
        <v>746.65660392749498</v>
      </c>
      <c r="D654" s="1"/>
      <c r="E654" s="1">
        <f t="shared" si="20"/>
        <v>0</v>
      </c>
      <c r="F654" s="93"/>
    </row>
    <row r="655" spans="1:6" x14ac:dyDescent="0.25">
      <c r="A655" s="1" t="s">
        <v>628</v>
      </c>
      <c r="B655" s="1">
        <v>999.55850479689798</v>
      </c>
      <c r="D655" s="1"/>
      <c r="E655" s="1">
        <f t="shared" si="20"/>
        <v>0</v>
      </c>
      <c r="F655" s="93"/>
    </row>
    <row r="656" spans="1:6" x14ac:dyDescent="0.25">
      <c r="A656" s="1" t="s">
        <v>201</v>
      </c>
      <c r="B656" s="1">
        <v>2265.5059692988202</v>
      </c>
      <c r="C656" s="1">
        <v>0</v>
      </c>
      <c r="D656" s="1">
        <f>C656/100</f>
        <v>0</v>
      </c>
      <c r="E656" s="1">
        <f t="shared" si="20"/>
        <v>0</v>
      </c>
      <c r="F656" s="93">
        <v>982</v>
      </c>
    </row>
    <row r="657" spans="1:6" x14ac:dyDescent="0.25">
      <c r="A657" s="1" t="s">
        <v>461</v>
      </c>
      <c r="B657" s="1">
        <v>1500.0419705710999</v>
      </c>
      <c r="D657" s="1"/>
      <c r="E657" s="1">
        <f t="shared" si="20"/>
        <v>0</v>
      </c>
      <c r="F657" s="93"/>
    </row>
    <row r="658" spans="1:6" x14ac:dyDescent="0.25">
      <c r="A658" s="1" t="s">
        <v>397</v>
      </c>
      <c r="B658" s="1">
        <v>777.61206570351692</v>
      </c>
      <c r="D658" s="1"/>
      <c r="E658" s="1">
        <f t="shared" si="20"/>
        <v>0</v>
      </c>
      <c r="F658" s="93"/>
    </row>
    <row r="659" spans="1:6" x14ac:dyDescent="0.25">
      <c r="A659" s="1" t="s">
        <v>271</v>
      </c>
      <c r="B659" s="1">
        <v>7219.0992666215898</v>
      </c>
      <c r="D659" s="1"/>
      <c r="E659" s="1">
        <f t="shared" si="20"/>
        <v>0</v>
      </c>
      <c r="F659" s="93"/>
    </row>
    <row r="660" spans="1:6" x14ac:dyDescent="0.25">
      <c r="A660" s="1" t="s">
        <v>145</v>
      </c>
      <c r="B660" s="1">
        <v>8310.235404368841</v>
      </c>
      <c r="D660" s="1"/>
      <c r="E660" s="1">
        <f t="shared" si="20"/>
        <v>0</v>
      </c>
      <c r="F660" s="93"/>
    </row>
    <row r="661" spans="1:6" x14ac:dyDescent="0.25">
      <c r="A661" s="1" t="s">
        <v>535</v>
      </c>
      <c r="B661" s="1">
        <v>1012.8383509302</v>
      </c>
      <c r="D661" s="1"/>
      <c r="E661" s="1">
        <f t="shared" si="20"/>
        <v>0</v>
      </c>
      <c r="F661" s="93"/>
    </row>
    <row r="662" spans="1:6" x14ac:dyDescent="0.25">
      <c r="A662" s="1" t="s">
        <v>31</v>
      </c>
      <c r="B662" s="1">
        <v>7942.19728787653</v>
      </c>
      <c r="C662" s="1">
        <v>999811.43999999727</v>
      </c>
      <c r="D662" s="1">
        <f t="shared" ref="D662:D668" si="21">C662/100</f>
        <v>9998.1143999999731</v>
      </c>
      <c r="E662" s="1">
        <f t="shared" si="20"/>
        <v>125.88599902021728</v>
      </c>
      <c r="F662" s="93">
        <v>2308</v>
      </c>
    </row>
    <row r="663" spans="1:6" x14ac:dyDescent="0.25">
      <c r="A663" s="1" t="s">
        <v>518</v>
      </c>
      <c r="B663" s="1">
        <v>1634.9964373675498</v>
      </c>
      <c r="C663" s="1">
        <v>432451.74899999972</v>
      </c>
      <c r="D663" s="1">
        <f t="shared" si="21"/>
        <v>4324.5174899999975</v>
      </c>
      <c r="E663" s="1">
        <f t="shared" si="20"/>
        <v>264.49705890263289</v>
      </c>
      <c r="F663" s="93">
        <v>2532</v>
      </c>
    </row>
    <row r="664" spans="1:6" x14ac:dyDescent="0.25">
      <c r="A664" s="1" t="s">
        <v>624</v>
      </c>
      <c r="B664" s="1">
        <v>3775.1975674100399</v>
      </c>
      <c r="C664" s="1">
        <v>516078.19700000004</v>
      </c>
      <c r="D664" s="1">
        <f t="shared" si="21"/>
        <v>5160.78197</v>
      </c>
      <c r="E664" s="1">
        <f t="shared" si="20"/>
        <v>136.70230174312533</v>
      </c>
      <c r="F664" s="93">
        <v>2295</v>
      </c>
    </row>
    <row r="665" spans="1:6" x14ac:dyDescent="0.25">
      <c r="A665" s="1" t="s">
        <v>488</v>
      </c>
      <c r="B665" s="1">
        <v>1343.6907101951001</v>
      </c>
      <c r="C665" s="1">
        <v>176026.62300000049</v>
      </c>
      <c r="D665" s="1">
        <f t="shared" si="21"/>
        <v>1760.266230000005</v>
      </c>
      <c r="E665" s="1">
        <f t="shared" si="20"/>
        <v>131.00233682083129</v>
      </c>
      <c r="F665" s="93">
        <v>1372</v>
      </c>
    </row>
    <row r="666" spans="1:6" x14ac:dyDescent="0.25">
      <c r="A666" s="1" t="s">
        <v>50</v>
      </c>
      <c r="B666" s="1">
        <v>4883.4424454007794</v>
      </c>
      <c r="C666" s="1">
        <v>516509.19400002016</v>
      </c>
      <c r="D666" s="1">
        <f t="shared" si="21"/>
        <v>5165.0919400002012</v>
      </c>
      <c r="E666" s="1">
        <f t="shared" si="20"/>
        <v>105.76743757602138</v>
      </c>
      <c r="F666" s="93">
        <v>5808</v>
      </c>
    </row>
    <row r="667" spans="1:6" x14ac:dyDescent="0.25">
      <c r="A667" s="1" t="s">
        <v>464</v>
      </c>
      <c r="B667" s="1">
        <v>4825.0634260557099</v>
      </c>
      <c r="C667" s="1">
        <v>1348445.5030000003</v>
      </c>
      <c r="D667" s="1">
        <f t="shared" si="21"/>
        <v>13484.455030000003</v>
      </c>
      <c r="E667" s="1">
        <f t="shared" si="20"/>
        <v>279.46689689472095</v>
      </c>
      <c r="F667" s="93">
        <v>1278</v>
      </c>
    </row>
    <row r="668" spans="1:6" x14ac:dyDescent="0.25">
      <c r="A668" s="1" t="s">
        <v>646</v>
      </c>
      <c r="B668" s="1">
        <v>7416.9260381499598</v>
      </c>
      <c r="C668" s="1">
        <v>10142112.012999998</v>
      </c>
      <c r="D668" s="1">
        <f t="shared" si="21"/>
        <v>101421.12012999998</v>
      </c>
      <c r="E668" s="1">
        <f t="shared" si="20"/>
        <v>1367.4279561145247</v>
      </c>
      <c r="F668" s="93">
        <v>6599</v>
      </c>
    </row>
    <row r="669" spans="1:6" x14ac:dyDescent="0.25">
      <c r="C669" s="94"/>
    </row>
  </sheetData>
  <autoFilter ref="A1:F669" xr:uid="{DF43C587-8C53-4227-B420-8D536416473E}">
    <sortState xmlns:xlrd2="http://schemas.microsoft.com/office/spreadsheetml/2017/richdata2" ref="A2:F669">
      <sortCondition descending="1" ref="E1:E669"/>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BFAA6-5B4F-449E-8624-BAFB1A26DCCB}">
  <dimension ref="A1:E16"/>
  <sheetViews>
    <sheetView workbookViewId="0">
      <selection activeCell="B2" sqref="B2:B16"/>
    </sheetView>
  </sheetViews>
  <sheetFormatPr defaultRowHeight="15" x14ac:dyDescent="0.25"/>
  <cols>
    <col min="1" max="1" width="8.85546875" style="100"/>
    <col min="2" max="3" width="32.5703125" customWidth="1"/>
    <col min="4" max="4" width="24.5703125" customWidth="1"/>
    <col min="5" max="5" width="25.28515625" customWidth="1"/>
  </cols>
  <sheetData>
    <row r="1" spans="1:5" ht="15.75" x14ac:dyDescent="0.25">
      <c r="A1" s="161" t="s">
        <v>884</v>
      </c>
      <c r="B1" s="162" t="s">
        <v>885</v>
      </c>
      <c r="C1" s="162"/>
      <c r="D1" s="163" t="s">
        <v>886</v>
      </c>
      <c r="E1" s="163" t="s">
        <v>887</v>
      </c>
    </row>
    <row r="2" spans="1:5" x14ac:dyDescent="0.25">
      <c r="A2" s="100">
        <v>1</v>
      </c>
      <c r="B2" s="155" t="s">
        <v>681</v>
      </c>
      <c r="C2" s="155"/>
      <c r="D2" s="100" t="s">
        <v>888</v>
      </c>
      <c r="E2" s="100" t="s">
        <v>889</v>
      </c>
    </row>
    <row r="3" spans="1:5" x14ac:dyDescent="0.25">
      <c r="A3" s="100">
        <v>2</v>
      </c>
      <c r="B3" s="156" t="s">
        <v>682</v>
      </c>
      <c r="C3" s="156"/>
      <c r="D3" s="100" t="s">
        <v>890</v>
      </c>
      <c r="E3" s="100" t="s">
        <v>891</v>
      </c>
    </row>
    <row r="4" spans="1:5" x14ac:dyDescent="0.25">
      <c r="A4" s="100">
        <v>3</v>
      </c>
      <c r="B4" s="157" t="s">
        <v>683</v>
      </c>
      <c r="C4" s="157"/>
      <c r="D4" s="100" t="s">
        <v>892</v>
      </c>
      <c r="E4" s="100" t="s">
        <v>893</v>
      </c>
    </row>
    <row r="5" spans="1:5" x14ac:dyDescent="0.25">
      <c r="A5" s="100">
        <v>4</v>
      </c>
      <c r="B5" s="157" t="s">
        <v>684</v>
      </c>
      <c r="C5" s="157"/>
      <c r="D5" s="100" t="s">
        <v>894</v>
      </c>
      <c r="E5" s="100" t="s">
        <v>895</v>
      </c>
    </row>
    <row r="6" spans="1:5" x14ac:dyDescent="0.25">
      <c r="A6" s="100">
        <v>5</v>
      </c>
      <c r="B6" s="158" t="s">
        <v>687</v>
      </c>
      <c r="C6" s="158"/>
      <c r="D6" s="100" t="s">
        <v>896</v>
      </c>
      <c r="E6" s="100" t="s">
        <v>897</v>
      </c>
    </row>
    <row r="7" spans="1:5" x14ac:dyDescent="0.25">
      <c r="A7" s="100">
        <v>6</v>
      </c>
      <c r="B7" s="157" t="s">
        <v>685</v>
      </c>
      <c r="C7" s="157"/>
      <c r="D7" s="100" t="s">
        <v>898</v>
      </c>
      <c r="E7" s="100" t="s">
        <v>899</v>
      </c>
    </row>
    <row r="8" spans="1:5" ht="15.75" x14ac:dyDescent="0.25">
      <c r="A8" s="100">
        <v>7</v>
      </c>
      <c r="B8" s="159" t="s">
        <v>688</v>
      </c>
      <c r="C8" s="159"/>
      <c r="D8" s="100" t="s">
        <v>900</v>
      </c>
      <c r="E8" s="100" t="s">
        <v>901</v>
      </c>
    </row>
    <row r="9" spans="1:5" x14ac:dyDescent="0.25">
      <c r="A9" s="100">
        <v>8</v>
      </c>
      <c r="B9" s="158" t="s">
        <v>902</v>
      </c>
      <c r="C9" s="158"/>
      <c r="D9" s="100" t="s">
        <v>903</v>
      </c>
      <c r="E9" s="100" t="s">
        <v>904</v>
      </c>
    </row>
    <row r="10" spans="1:5" x14ac:dyDescent="0.25">
      <c r="A10" s="100">
        <v>9</v>
      </c>
      <c r="B10" s="156" t="s">
        <v>691</v>
      </c>
      <c r="C10" s="156"/>
      <c r="D10" s="100" t="s">
        <v>905</v>
      </c>
      <c r="E10" s="100" t="s">
        <v>906</v>
      </c>
    </row>
    <row r="11" spans="1:5" x14ac:dyDescent="0.25">
      <c r="A11" s="100">
        <v>10</v>
      </c>
      <c r="B11" s="160" t="s">
        <v>907</v>
      </c>
      <c r="C11" s="160"/>
      <c r="D11" s="100" t="s">
        <v>908</v>
      </c>
      <c r="E11" s="100" t="s">
        <v>909</v>
      </c>
    </row>
    <row r="12" spans="1:5" x14ac:dyDescent="0.25">
      <c r="A12" s="100">
        <v>11</v>
      </c>
      <c r="B12" s="156" t="s">
        <v>698</v>
      </c>
      <c r="C12" s="156"/>
      <c r="D12" s="100" t="s">
        <v>910</v>
      </c>
      <c r="E12" s="100" t="s">
        <v>911</v>
      </c>
    </row>
    <row r="13" spans="1:5" x14ac:dyDescent="0.25">
      <c r="A13" s="100">
        <v>12</v>
      </c>
      <c r="B13" s="158" t="s">
        <v>703</v>
      </c>
      <c r="C13" s="158"/>
      <c r="D13" s="100" t="s">
        <v>912</v>
      </c>
      <c r="E13" s="100" t="s">
        <v>913</v>
      </c>
    </row>
    <row r="14" spans="1:5" x14ac:dyDescent="0.25">
      <c r="A14" s="100">
        <v>13</v>
      </c>
      <c r="B14" s="158" t="s">
        <v>7</v>
      </c>
      <c r="C14" s="158"/>
      <c r="D14" s="100" t="s">
        <v>914</v>
      </c>
      <c r="E14" s="100" t="s">
        <v>7</v>
      </c>
    </row>
    <row r="15" spans="1:5" x14ac:dyDescent="0.25">
      <c r="A15" s="100">
        <v>14</v>
      </c>
      <c r="B15" s="158" t="s">
        <v>56</v>
      </c>
      <c r="C15" s="158"/>
      <c r="D15" s="100" t="s">
        <v>915</v>
      </c>
      <c r="E15" s="100" t="s">
        <v>56</v>
      </c>
    </row>
    <row r="16" spans="1:5" x14ac:dyDescent="0.25">
      <c r="A16" s="100">
        <v>15</v>
      </c>
      <c r="B16" s="158" t="s">
        <v>916</v>
      </c>
      <c r="C16" s="158"/>
      <c r="D16" s="100" t="s">
        <v>917</v>
      </c>
      <c r="E16" s="100" t="s">
        <v>918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23A76-0819-42BD-BD70-B7DFE285A4D4}">
  <dimension ref="A1:I668"/>
  <sheetViews>
    <sheetView zoomScale="85" zoomScaleNormal="85" workbookViewId="0">
      <selection activeCell="B13" sqref="B13"/>
    </sheetView>
  </sheetViews>
  <sheetFormatPr defaultRowHeight="15" x14ac:dyDescent="0.25"/>
  <cols>
    <col min="2" max="2" width="25.7109375" bestFit="1" customWidth="1"/>
    <col min="6" max="6" width="44.140625" bestFit="1" customWidth="1"/>
    <col min="7" max="9" width="55.28515625" bestFit="1" customWidth="1"/>
  </cols>
  <sheetData>
    <row r="1" spans="1:9" x14ac:dyDescent="0.25">
      <c r="A1" s="25" t="s">
        <v>878</v>
      </c>
      <c r="B1" s="25" t="s">
        <v>0</v>
      </c>
      <c r="C1" s="25" t="s">
        <v>7</v>
      </c>
      <c r="D1" s="25" t="s">
        <v>56</v>
      </c>
      <c r="E1" s="25" t="s">
        <v>810</v>
      </c>
      <c r="F1" s="25" t="s">
        <v>919</v>
      </c>
      <c r="G1" s="25" t="s">
        <v>920</v>
      </c>
      <c r="H1" s="25" t="s">
        <v>921</v>
      </c>
      <c r="I1" s="25" t="s">
        <v>922</v>
      </c>
    </row>
    <row r="2" spans="1:9" x14ac:dyDescent="0.25">
      <c r="A2" t="s">
        <v>149</v>
      </c>
      <c r="B2" t="s">
        <v>923</v>
      </c>
      <c r="C2">
        <v>3</v>
      </c>
      <c r="D2">
        <v>3</v>
      </c>
      <c r="E2">
        <v>3</v>
      </c>
      <c r="F2" t="str">
        <f>IF(AND(C2=3,D2=3),"Highly Suitable (Adaptation + Mitigation)",IF(AND(D2=3,E2=3),"Highly Suitable (Mitigation + Grid Replacement)",IF(AND(C2=3,E2=3),"Highly Suitable (Adaptation + Grid Replacement)","")))</f>
        <v>Highly Suitable (Adaptation + Mitigation)</v>
      </c>
      <c r="G2" t="str">
        <f>IF(AND(C2=D2,E2=D2),"Highly Suitable (Adaptation + Mitigation + Grid Replacement)",F2)</f>
        <v>Highly Suitable (Adaptation + Mitigation + Grid Replacement)</v>
      </c>
      <c r="H2" t="str">
        <f>IF(F2 = "Moderately Suitable", "Moderately Suitable",G2)</f>
        <v>Highly Suitable (Adaptation + Mitigation + Grid Replacement)</v>
      </c>
      <c r="I2" t="str">
        <f>IF(F2 = "Low Suitable", "Low Suitable",H2)</f>
        <v>Highly Suitable (Adaptation + Mitigation + Grid Replacement)</v>
      </c>
    </row>
    <row r="3" spans="1:9" x14ac:dyDescent="0.25">
      <c r="A3" t="s">
        <v>558</v>
      </c>
      <c r="B3" t="s">
        <v>924</v>
      </c>
      <c r="C3">
        <v>3</v>
      </c>
      <c r="D3">
        <v>3</v>
      </c>
      <c r="E3">
        <v>3</v>
      </c>
      <c r="F3" t="str">
        <f t="shared" ref="F3:F65" si="0">IF(AND(C3=3,D3=3),"Highly Suitable (Adaptation + Mitigation)",IF(AND(D3=3,E3=3),"Highly Suitable (Mitigation + Grid Replacement)",IF(AND(C3=3,E3=3),"Highly Suitable (Adaptation + Grid Replacement)","")))</f>
        <v>Highly Suitable (Adaptation + Mitigation)</v>
      </c>
      <c r="G3" t="str">
        <f t="shared" ref="G3:G66" si="1">IF(AND(C3=D3,E3=D3),"Highly Suitable (Adaptation + Mitigation + Grid Replacement)",F3)</f>
        <v>Highly Suitable (Adaptation + Mitigation + Grid Replacement)</v>
      </c>
      <c r="H3" t="str">
        <f t="shared" ref="H3:H66" si="2">IF(F3 = "Moderately Suitable", "Moderately Suitable",G3)</f>
        <v>Highly Suitable (Adaptation + Mitigation + Grid Replacement)</v>
      </c>
      <c r="I3" t="str">
        <f t="shared" ref="I3:I66" si="3">IF(F3 = "Low Suitable", "Low Suitable",H3)</f>
        <v>Highly Suitable (Adaptation + Mitigation + Grid Replacement)</v>
      </c>
    </row>
    <row r="4" spans="1:9" x14ac:dyDescent="0.25">
      <c r="A4" t="s">
        <v>659</v>
      </c>
      <c r="B4" t="s">
        <v>925</v>
      </c>
      <c r="C4">
        <v>2</v>
      </c>
      <c r="D4">
        <v>3</v>
      </c>
      <c r="E4">
        <v>3</v>
      </c>
      <c r="F4" t="str">
        <f t="shared" si="0"/>
        <v>Highly Suitable (Mitigation + Grid Replacement)</v>
      </c>
      <c r="G4" t="str">
        <f t="shared" si="1"/>
        <v>Highly Suitable (Mitigation + Grid Replacement)</v>
      </c>
      <c r="H4" t="str">
        <f t="shared" si="2"/>
        <v>Highly Suitable (Mitigation + Grid Replacement)</v>
      </c>
      <c r="I4" t="str">
        <f t="shared" si="3"/>
        <v>Highly Suitable (Mitigation + Grid Replacement)</v>
      </c>
    </row>
    <row r="5" spans="1:9" x14ac:dyDescent="0.25">
      <c r="A5" t="s">
        <v>210</v>
      </c>
      <c r="B5" t="s">
        <v>926</v>
      </c>
      <c r="C5">
        <v>2</v>
      </c>
      <c r="D5">
        <v>3</v>
      </c>
      <c r="E5">
        <v>3</v>
      </c>
      <c r="F5" t="str">
        <f t="shared" si="0"/>
        <v>Highly Suitable (Mitigation + Grid Replacement)</v>
      </c>
      <c r="G5" t="str">
        <f t="shared" si="1"/>
        <v>Highly Suitable (Mitigation + Grid Replacement)</v>
      </c>
      <c r="H5" t="str">
        <f t="shared" si="2"/>
        <v>Highly Suitable (Mitigation + Grid Replacement)</v>
      </c>
      <c r="I5" t="str">
        <f t="shared" si="3"/>
        <v>Highly Suitable (Mitigation + Grid Replacement)</v>
      </c>
    </row>
    <row r="6" spans="1:9" x14ac:dyDescent="0.25">
      <c r="A6" t="s">
        <v>80</v>
      </c>
      <c r="B6" t="s">
        <v>927</v>
      </c>
      <c r="C6">
        <v>3</v>
      </c>
      <c r="D6">
        <v>2</v>
      </c>
      <c r="E6">
        <v>3</v>
      </c>
      <c r="F6" t="str">
        <f t="shared" si="0"/>
        <v>Highly Suitable (Adaptation + Grid Replacement)</v>
      </c>
      <c r="G6" t="str">
        <f t="shared" si="1"/>
        <v>Highly Suitable (Adaptation + Grid Replacement)</v>
      </c>
      <c r="H6" t="str">
        <f t="shared" si="2"/>
        <v>Highly Suitable (Adaptation + Grid Replacement)</v>
      </c>
      <c r="I6" t="str">
        <f t="shared" si="3"/>
        <v>Highly Suitable (Adaptation + Grid Replacement)</v>
      </c>
    </row>
    <row r="7" spans="1:9" x14ac:dyDescent="0.25">
      <c r="A7" t="s">
        <v>13</v>
      </c>
      <c r="B7" t="s">
        <v>928</v>
      </c>
      <c r="C7">
        <v>3</v>
      </c>
      <c r="D7">
        <v>2</v>
      </c>
      <c r="E7">
        <v>2</v>
      </c>
      <c r="F7" t="s">
        <v>929</v>
      </c>
      <c r="G7" t="str">
        <f t="shared" si="1"/>
        <v>Highly Suitable (Adaptation)</v>
      </c>
      <c r="H7" t="str">
        <f t="shared" si="2"/>
        <v>Highly Suitable (Adaptation)</v>
      </c>
      <c r="I7" t="str">
        <f t="shared" si="3"/>
        <v>Highly Suitable (Adaptation)</v>
      </c>
    </row>
    <row r="8" spans="1:9" x14ac:dyDescent="0.25">
      <c r="A8" t="s">
        <v>302</v>
      </c>
      <c r="B8" t="s">
        <v>930</v>
      </c>
      <c r="C8">
        <v>3</v>
      </c>
      <c r="D8">
        <v>3</v>
      </c>
      <c r="E8">
        <v>3</v>
      </c>
      <c r="F8" t="str">
        <f t="shared" si="0"/>
        <v>Highly Suitable (Adaptation + Mitigation)</v>
      </c>
      <c r="G8" t="str">
        <f t="shared" si="1"/>
        <v>Highly Suitable (Adaptation + Mitigation + Grid Replacement)</v>
      </c>
      <c r="H8" t="str">
        <f t="shared" si="2"/>
        <v>Highly Suitable (Adaptation + Mitigation + Grid Replacement)</v>
      </c>
      <c r="I8" t="str">
        <f t="shared" si="3"/>
        <v>Highly Suitable (Adaptation + Mitigation + Grid Replacement)</v>
      </c>
    </row>
    <row r="9" spans="1:9" x14ac:dyDescent="0.25">
      <c r="A9" t="s">
        <v>98</v>
      </c>
      <c r="B9" t="s">
        <v>931</v>
      </c>
      <c r="C9">
        <v>3</v>
      </c>
      <c r="D9">
        <v>2</v>
      </c>
      <c r="E9">
        <v>3</v>
      </c>
      <c r="F9" t="str">
        <f t="shared" si="0"/>
        <v>Highly Suitable (Adaptation + Grid Replacement)</v>
      </c>
      <c r="G9" t="str">
        <f t="shared" si="1"/>
        <v>Highly Suitable (Adaptation + Grid Replacement)</v>
      </c>
      <c r="H9" t="str">
        <f t="shared" si="2"/>
        <v>Highly Suitable (Adaptation + Grid Replacement)</v>
      </c>
      <c r="I9" t="str">
        <f t="shared" si="3"/>
        <v>Highly Suitable (Adaptation + Grid Replacement)</v>
      </c>
    </row>
    <row r="10" spans="1:9" x14ac:dyDescent="0.25">
      <c r="A10" t="s">
        <v>431</v>
      </c>
      <c r="B10" t="s">
        <v>932</v>
      </c>
      <c r="C10">
        <v>3</v>
      </c>
      <c r="D10">
        <v>2</v>
      </c>
      <c r="E10">
        <v>2</v>
      </c>
      <c r="F10" t="s">
        <v>929</v>
      </c>
      <c r="G10" t="str">
        <f t="shared" si="1"/>
        <v>Highly Suitable (Adaptation)</v>
      </c>
      <c r="H10" t="str">
        <f t="shared" si="2"/>
        <v>Highly Suitable (Adaptation)</v>
      </c>
      <c r="I10" t="str">
        <f t="shared" si="3"/>
        <v>Highly Suitable (Adaptation)</v>
      </c>
    </row>
    <row r="11" spans="1:9" x14ac:dyDescent="0.25">
      <c r="A11" t="s">
        <v>150</v>
      </c>
      <c r="B11" t="s">
        <v>933</v>
      </c>
      <c r="C11">
        <v>3</v>
      </c>
      <c r="D11">
        <v>3</v>
      </c>
      <c r="E11">
        <v>3</v>
      </c>
      <c r="F11" t="str">
        <f t="shared" si="0"/>
        <v>Highly Suitable (Adaptation + Mitigation)</v>
      </c>
      <c r="G11" t="str">
        <f t="shared" si="1"/>
        <v>Highly Suitable (Adaptation + Mitigation + Grid Replacement)</v>
      </c>
      <c r="H11" t="str">
        <f t="shared" si="2"/>
        <v>Highly Suitable (Adaptation + Mitigation + Grid Replacement)</v>
      </c>
      <c r="I11" t="str">
        <f t="shared" si="3"/>
        <v>Highly Suitable (Adaptation + Mitigation + Grid Replacement)</v>
      </c>
    </row>
    <row r="12" spans="1:9" x14ac:dyDescent="0.25">
      <c r="A12" t="s">
        <v>398</v>
      </c>
      <c r="B12" t="s">
        <v>934</v>
      </c>
      <c r="C12">
        <v>3</v>
      </c>
      <c r="D12">
        <v>2</v>
      </c>
      <c r="E12">
        <v>2</v>
      </c>
      <c r="F12" t="s">
        <v>929</v>
      </c>
      <c r="G12" t="str">
        <f t="shared" si="1"/>
        <v>Highly Suitable (Adaptation)</v>
      </c>
      <c r="H12" t="str">
        <f t="shared" si="2"/>
        <v>Highly Suitable (Adaptation)</v>
      </c>
      <c r="I12" t="str">
        <f t="shared" si="3"/>
        <v>Highly Suitable (Adaptation)</v>
      </c>
    </row>
    <row r="13" spans="1:9" x14ac:dyDescent="0.25">
      <c r="A13" t="s">
        <v>303</v>
      </c>
      <c r="B13" t="s">
        <v>935</v>
      </c>
      <c r="C13">
        <v>3</v>
      </c>
      <c r="D13">
        <v>2</v>
      </c>
      <c r="E13">
        <v>2</v>
      </c>
      <c r="F13" t="s">
        <v>929</v>
      </c>
      <c r="G13" t="str">
        <f t="shared" si="1"/>
        <v>Highly Suitable (Adaptation)</v>
      </c>
      <c r="H13" t="str">
        <f t="shared" si="2"/>
        <v>Highly Suitable (Adaptation)</v>
      </c>
      <c r="I13" t="str">
        <f t="shared" si="3"/>
        <v>Highly Suitable (Adaptation)</v>
      </c>
    </row>
    <row r="14" spans="1:9" x14ac:dyDescent="0.25">
      <c r="A14" t="s">
        <v>611</v>
      </c>
      <c r="B14" t="s">
        <v>936</v>
      </c>
      <c r="C14">
        <v>2</v>
      </c>
      <c r="D14">
        <v>3</v>
      </c>
      <c r="E14">
        <v>3</v>
      </c>
      <c r="F14" t="str">
        <f t="shared" si="0"/>
        <v>Highly Suitable (Mitigation + Grid Replacement)</v>
      </c>
      <c r="G14" t="str">
        <f t="shared" si="1"/>
        <v>Highly Suitable (Mitigation + Grid Replacement)</v>
      </c>
      <c r="H14" t="str">
        <f t="shared" si="2"/>
        <v>Highly Suitable (Mitigation + Grid Replacement)</v>
      </c>
      <c r="I14" t="str">
        <f t="shared" si="3"/>
        <v>Highly Suitable (Mitigation + Grid Replacement)</v>
      </c>
    </row>
    <row r="15" spans="1:9" x14ac:dyDescent="0.25">
      <c r="A15" t="s">
        <v>639</v>
      </c>
      <c r="B15" t="s">
        <v>937</v>
      </c>
      <c r="C15">
        <v>2</v>
      </c>
      <c r="D15">
        <v>2</v>
      </c>
      <c r="E15">
        <v>2</v>
      </c>
      <c r="F15" t="s">
        <v>938</v>
      </c>
      <c r="G15" t="str">
        <f t="shared" si="1"/>
        <v>Highly Suitable (Adaptation + Mitigation + Grid Replacement)</v>
      </c>
      <c r="H15" t="str">
        <f t="shared" si="2"/>
        <v>Moderately Suitable</v>
      </c>
      <c r="I15" t="str">
        <f t="shared" si="3"/>
        <v>Moderately Suitable</v>
      </c>
    </row>
    <row r="16" spans="1:9" x14ac:dyDescent="0.25">
      <c r="A16" t="s">
        <v>668</v>
      </c>
      <c r="B16" t="s">
        <v>939</v>
      </c>
      <c r="C16">
        <v>2</v>
      </c>
      <c r="D16">
        <v>3</v>
      </c>
      <c r="E16">
        <v>3</v>
      </c>
      <c r="F16" t="str">
        <f t="shared" si="0"/>
        <v>Highly Suitable (Mitigation + Grid Replacement)</v>
      </c>
      <c r="G16" t="str">
        <f t="shared" si="1"/>
        <v>Highly Suitable (Mitigation + Grid Replacement)</v>
      </c>
      <c r="H16" t="str">
        <f t="shared" si="2"/>
        <v>Highly Suitable (Mitigation + Grid Replacement)</v>
      </c>
      <c r="I16" t="str">
        <f t="shared" si="3"/>
        <v>Highly Suitable (Mitigation + Grid Replacement)</v>
      </c>
    </row>
    <row r="17" spans="1:9" x14ac:dyDescent="0.25">
      <c r="A17" t="s">
        <v>200</v>
      </c>
      <c r="B17" t="s">
        <v>940</v>
      </c>
      <c r="C17">
        <v>2</v>
      </c>
      <c r="D17">
        <v>3</v>
      </c>
      <c r="E17">
        <v>3</v>
      </c>
      <c r="F17" t="str">
        <f t="shared" si="0"/>
        <v>Highly Suitable (Mitigation + Grid Replacement)</v>
      </c>
      <c r="G17" t="str">
        <f t="shared" si="1"/>
        <v>Highly Suitable (Mitigation + Grid Replacement)</v>
      </c>
      <c r="H17" t="str">
        <f t="shared" si="2"/>
        <v>Highly Suitable (Mitigation + Grid Replacement)</v>
      </c>
      <c r="I17" t="str">
        <f t="shared" si="3"/>
        <v>Highly Suitable (Mitigation + Grid Replacement)</v>
      </c>
    </row>
    <row r="18" spans="1:9" x14ac:dyDescent="0.25">
      <c r="A18" t="s">
        <v>612</v>
      </c>
      <c r="B18" t="s">
        <v>941</v>
      </c>
      <c r="C18">
        <v>2</v>
      </c>
      <c r="D18">
        <v>3</v>
      </c>
      <c r="E18">
        <v>3</v>
      </c>
      <c r="F18" t="str">
        <f t="shared" si="0"/>
        <v>Highly Suitable (Mitigation + Grid Replacement)</v>
      </c>
      <c r="G18" t="str">
        <f t="shared" si="1"/>
        <v>Highly Suitable (Mitigation + Grid Replacement)</v>
      </c>
      <c r="H18" t="str">
        <f t="shared" si="2"/>
        <v>Highly Suitable (Mitigation + Grid Replacement)</v>
      </c>
      <c r="I18" t="str">
        <f t="shared" si="3"/>
        <v>Highly Suitable (Mitigation + Grid Replacement)</v>
      </c>
    </row>
    <row r="19" spans="1:9" x14ac:dyDescent="0.25">
      <c r="A19" t="s">
        <v>503</v>
      </c>
      <c r="B19" t="s">
        <v>942</v>
      </c>
      <c r="C19">
        <v>3</v>
      </c>
      <c r="D19">
        <v>3</v>
      </c>
      <c r="E19">
        <v>3</v>
      </c>
      <c r="F19" t="str">
        <f t="shared" si="0"/>
        <v>Highly Suitable (Adaptation + Mitigation)</v>
      </c>
      <c r="G19" t="str">
        <f t="shared" si="1"/>
        <v>Highly Suitable (Adaptation + Mitigation + Grid Replacement)</v>
      </c>
      <c r="H19" t="str">
        <f t="shared" si="2"/>
        <v>Highly Suitable (Adaptation + Mitigation + Grid Replacement)</v>
      </c>
      <c r="I19" t="str">
        <f t="shared" si="3"/>
        <v>Highly Suitable (Adaptation + Mitigation + Grid Replacement)</v>
      </c>
    </row>
    <row r="20" spans="1:9" x14ac:dyDescent="0.25">
      <c r="A20" t="s">
        <v>138</v>
      </c>
      <c r="B20" t="s">
        <v>943</v>
      </c>
      <c r="C20">
        <v>3</v>
      </c>
      <c r="D20">
        <v>2</v>
      </c>
      <c r="E20">
        <v>3</v>
      </c>
      <c r="F20" t="str">
        <f t="shared" si="0"/>
        <v>Highly Suitable (Adaptation + Grid Replacement)</v>
      </c>
      <c r="G20" t="str">
        <f t="shared" si="1"/>
        <v>Highly Suitable (Adaptation + Grid Replacement)</v>
      </c>
      <c r="H20" t="str">
        <f t="shared" si="2"/>
        <v>Highly Suitable (Adaptation + Grid Replacement)</v>
      </c>
      <c r="I20" t="str">
        <f t="shared" si="3"/>
        <v>Highly Suitable (Adaptation + Grid Replacement)</v>
      </c>
    </row>
    <row r="21" spans="1:9" x14ac:dyDescent="0.25">
      <c r="A21" t="s">
        <v>151</v>
      </c>
      <c r="B21" t="s">
        <v>944</v>
      </c>
      <c r="C21">
        <v>3</v>
      </c>
      <c r="D21">
        <v>3</v>
      </c>
      <c r="E21">
        <v>3</v>
      </c>
      <c r="F21" t="str">
        <f t="shared" si="0"/>
        <v>Highly Suitable (Adaptation + Mitigation)</v>
      </c>
      <c r="G21" t="str">
        <f t="shared" si="1"/>
        <v>Highly Suitable (Adaptation + Mitigation + Grid Replacement)</v>
      </c>
      <c r="H21" t="str">
        <f t="shared" si="2"/>
        <v>Highly Suitable (Adaptation + Mitigation + Grid Replacement)</v>
      </c>
      <c r="I21" t="str">
        <f t="shared" si="3"/>
        <v>Highly Suitable (Adaptation + Mitigation + Grid Replacement)</v>
      </c>
    </row>
    <row r="22" spans="1:9" x14ac:dyDescent="0.25">
      <c r="A22" t="s">
        <v>228</v>
      </c>
      <c r="B22" t="s">
        <v>945</v>
      </c>
      <c r="C22">
        <v>2</v>
      </c>
      <c r="D22">
        <v>3</v>
      </c>
      <c r="E22">
        <v>3</v>
      </c>
      <c r="F22" t="str">
        <f t="shared" si="0"/>
        <v>Highly Suitable (Mitigation + Grid Replacement)</v>
      </c>
      <c r="G22" t="str">
        <f t="shared" si="1"/>
        <v>Highly Suitable (Mitigation + Grid Replacement)</v>
      </c>
      <c r="H22" t="str">
        <f t="shared" si="2"/>
        <v>Highly Suitable (Mitigation + Grid Replacement)</v>
      </c>
      <c r="I22" t="str">
        <f t="shared" si="3"/>
        <v>Highly Suitable (Mitigation + Grid Replacement)</v>
      </c>
    </row>
    <row r="23" spans="1:9" x14ac:dyDescent="0.25">
      <c r="A23" t="s">
        <v>559</v>
      </c>
      <c r="B23" t="s">
        <v>946</v>
      </c>
      <c r="C23">
        <v>3</v>
      </c>
      <c r="D23">
        <v>3</v>
      </c>
      <c r="E23">
        <v>3</v>
      </c>
      <c r="F23" t="str">
        <f t="shared" si="0"/>
        <v>Highly Suitable (Adaptation + Mitigation)</v>
      </c>
      <c r="G23" t="str">
        <f t="shared" si="1"/>
        <v>Highly Suitable (Adaptation + Mitigation + Grid Replacement)</v>
      </c>
      <c r="H23" t="str">
        <f t="shared" si="2"/>
        <v>Highly Suitable (Adaptation + Mitigation + Grid Replacement)</v>
      </c>
      <c r="I23" t="str">
        <f t="shared" si="3"/>
        <v>Highly Suitable (Adaptation + Mitigation + Grid Replacement)</v>
      </c>
    </row>
    <row r="24" spans="1:9" x14ac:dyDescent="0.25">
      <c r="A24" t="s">
        <v>469</v>
      </c>
      <c r="B24" t="s">
        <v>947</v>
      </c>
      <c r="C24">
        <v>3</v>
      </c>
      <c r="D24">
        <v>3</v>
      </c>
      <c r="E24">
        <v>3</v>
      </c>
      <c r="F24" t="str">
        <f t="shared" si="0"/>
        <v>Highly Suitable (Adaptation + Mitigation)</v>
      </c>
      <c r="G24" t="str">
        <f t="shared" si="1"/>
        <v>Highly Suitable (Adaptation + Mitigation + Grid Replacement)</v>
      </c>
      <c r="H24" t="str">
        <f t="shared" si="2"/>
        <v>Highly Suitable (Adaptation + Mitigation + Grid Replacement)</v>
      </c>
      <c r="I24" t="str">
        <f t="shared" si="3"/>
        <v>Highly Suitable (Adaptation + Mitigation + Grid Replacement)</v>
      </c>
    </row>
    <row r="25" spans="1:9" x14ac:dyDescent="0.25">
      <c r="A25" t="s">
        <v>54</v>
      </c>
      <c r="B25" t="s">
        <v>948</v>
      </c>
      <c r="C25">
        <v>3</v>
      </c>
      <c r="D25">
        <v>2</v>
      </c>
      <c r="E25">
        <v>2</v>
      </c>
      <c r="F25" t="s">
        <v>929</v>
      </c>
      <c r="G25" t="str">
        <f t="shared" si="1"/>
        <v>Highly Suitable (Adaptation)</v>
      </c>
      <c r="H25" t="str">
        <f t="shared" si="2"/>
        <v>Highly Suitable (Adaptation)</v>
      </c>
      <c r="I25" t="str">
        <f t="shared" si="3"/>
        <v>Highly Suitable (Adaptation)</v>
      </c>
    </row>
    <row r="26" spans="1:9" x14ac:dyDescent="0.25">
      <c r="A26" t="s">
        <v>613</v>
      </c>
      <c r="B26" t="s">
        <v>949</v>
      </c>
      <c r="C26">
        <v>2</v>
      </c>
      <c r="D26">
        <v>2</v>
      </c>
      <c r="E26">
        <v>3</v>
      </c>
      <c r="F26" t="s">
        <v>950</v>
      </c>
      <c r="G26" t="str">
        <f t="shared" si="1"/>
        <v>Highly Suitable (Grid Replacement)</v>
      </c>
      <c r="H26" t="str">
        <f t="shared" si="2"/>
        <v>Highly Suitable (Grid Replacement)</v>
      </c>
      <c r="I26" t="str">
        <f t="shared" si="3"/>
        <v>Highly Suitable (Grid Replacement)</v>
      </c>
    </row>
    <row r="27" spans="1:9" x14ac:dyDescent="0.25">
      <c r="A27" t="s">
        <v>63</v>
      </c>
      <c r="B27" t="s">
        <v>951</v>
      </c>
      <c r="C27">
        <v>3</v>
      </c>
      <c r="D27">
        <v>1</v>
      </c>
      <c r="E27">
        <v>1</v>
      </c>
      <c r="F27" t="s">
        <v>929</v>
      </c>
      <c r="G27" t="str">
        <f t="shared" si="1"/>
        <v>Highly Suitable (Adaptation)</v>
      </c>
      <c r="H27" t="str">
        <f t="shared" si="2"/>
        <v>Highly Suitable (Adaptation)</v>
      </c>
      <c r="I27" t="str">
        <f t="shared" si="3"/>
        <v>Highly Suitable (Adaptation)</v>
      </c>
    </row>
    <row r="28" spans="1:9" x14ac:dyDescent="0.25">
      <c r="A28" t="s">
        <v>291</v>
      </c>
      <c r="B28" t="s">
        <v>952</v>
      </c>
      <c r="C28">
        <v>3</v>
      </c>
      <c r="D28">
        <v>2</v>
      </c>
      <c r="E28">
        <v>2</v>
      </c>
      <c r="F28" t="s">
        <v>929</v>
      </c>
      <c r="G28" t="str">
        <f t="shared" si="1"/>
        <v>Highly Suitable (Adaptation)</v>
      </c>
      <c r="H28" t="str">
        <f t="shared" si="2"/>
        <v>Highly Suitable (Adaptation)</v>
      </c>
      <c r="I28" t="str">
        <f t="shared" si="3"/>
        <v>Highly Suitable (Adaptation)</v>
      </c>
    </row>
    <row r="29" spans="1:9" x14ac:dyDescent="0.25">
      <c r="A29" t="s">
        <v>328</v>
      </c>
      <c r="B29" t="s">
        <v>953</v>
      </c>
      <c r="C29">
        <v>3</v>
      </c>
      <c r="D29">
        <v>2</v>
      </c>
      <c r="E29">
        <v>2</v>
      </c>
      <c r="F29" t="s">
        <v>929</v>
      </c>
      <c r="G29" t="str">
        <f t="shared" si="1"/>
        <v>Highly Suitable (Adaptation)</v>
      </c>
      <c r="H29" t="str">
        <f t="shared" si="2"/>
        <v>Highly Suitable (Adaptation)</v>
      </c>
      <c r="I29" t="str">
        <f t="shared" si="3"/>
        <v>Highly Suitable (Adaptation)</v>
      </c>
    </row>
    <row r="30" spans="1:9" x14ac:dyDescent="0.25">
      <c r="A30" t="s">
        <v>273</v>
      </c>
      <c r="B30" t="s">
        <v>954</v>
      </c>
      <c r="C30">
        <v>3</v>
      </c>
      <c r="D30">
        <v>2</v>
      </c>
      <c r="E30">
        <v>2</v>
      </c>
      <c r="F30" t="s">
        <v>929</v>
      </c>
      <c r="G30" t="str">
        <f t="shared" si="1"/>
        <v>Highly Suitable (Adaptation)</v>
      </c>
      <c r="H30" t="str">
        <f t="shared" si="2"/>
        <v>Highly Suitable (Adaptation)</v>
      </c>
      <c r="I30" t="str">
        <f t="shared" si="3"/>
        <v>Highly Suitable (Adaptation)</v>
      </c>
    </row>
    <row r="31" spans="1:9" x14ac:dyDescent="0.25">
      <c r="A31" t="s">
        <v>655</v>
      </c>
      <c r="B31" t="s">
        <v>955</v>
      </c>
      <c r="C31">
        <v>2</v>
      </c>
      <c r="D31">
        <v>3</v>
      </c>
      <c r="E31">
        <v>3</v>
      </c>
      <c r="F31" t="str">
        <f t="shared" si="0"/>
        <v>Highly Suitable (Mitigation + Grid Replacement)</v>
      </c>
      <c r="G31" t="str">
        <f t="shared" si="1"/>
        <v>Highly Suitable (Mitigation + Grid Replacement)</v>
      </c>
      <c r="H31" t="str">
        <f t="shared" si="2"/>
        <v>Highly Suitable (Mitigation + Grid Replacement)</v>
      </c>
      <c r="I31" t="str">
        <f t="shared" si="3"/>
        <v>Highly Suitable (Mitigation + Grid Replacement)</v>
      </c>
    </row>
    <row r="32" spans="1:9" x14ac:dyDescent="0.25">
      <c r="A32" t="s">
        <v>274</v>
      </c>
      <c r="B32" t="s">
        <v>956</v>
      </c>
      <c r="C32">
        <v>3</v>
      </c>
      <c r="D32">
        <v>3</v>
      </c>
      <c r="E32">
        <v>2</v>
      </c>
      <c r="F32" t="str">
        <f t="shared" si="0"/>
        <v>Highly Suitable (Adaptation + Mitigation)</v>
      </c>
      <c r="G32" t="str">
        <f t="shared" si="1"/>
        <v>Highly Suitable (Adaptation + Mitigation)</v>
      </c>
      <c r="H32" t="str">
        <f t="shared" si="2"/>
        <v>Highly Suitable (Adaptation + Mitigation)</v>
      </c>
      <c r="I32" t="str">
        <f t="shared" si="3"/>
        <v>Highly Suitable (Adaptation + Mitigation)</v>
      </c>
    </row>
    <row r="33" spans="1:9" x14ac:dyDescent="0.25">
      <c r="A33" t="s">
        <v>248</v>
      </c>
      <c r="B33" t="s">
        <v>957</v>
      </c>
      <c r="C33">
        <v>3</v>
      </c>
      <c r="D33">
        <v>3</v>
      </c>
      <c r="E33">
        <v>2</v>
      </c>
      <c r="F33" t="str">
        <f t="shared" si="0"/>
        <v>Highly Suitable (Adaptation + Mitigation)</v>
      </c>
      <c r="G33" t="str">
        <f t="shared" si="1"/>
        <v>Highly Suitable (Adaptation + Mitigation)</v>
      </c>
      <c r="H33" t="str">
        <f t="shared" si="2"/>
        <v>Highly Suitable (Adaptation + Mitigation)</v>
      </c>
      <c r="I33" t="str">
        <f t="shared" si="3"/>
        <v>Highly Suitable (Adaptation + Mitigation)</v>
      </c>
    </row>
    <row r="34" spans="1:9" x14ac:dyDescent="0.25">
      <c r="A34" t="s">
        <v>470</v>
      </c>
      <c r="B34" t="s">
        <v>958</v>
      </c>
      <c r="C34">
        <v>3</v>
      </c>
      <c r="D34">
        <v>2</v>
      </c>
      <c r="E34">
        <v>3</v>
      </c>
      <c r="F34" t="str">
        <f t="shared" si="0"/>
        <v>Highly Suitable (Adaptation + Grid Replacement)</v>
      </c>
      <c r="G34" t="str">
        <f t="shared" si="1"/>
        <v>Highly Suitable (Adaptation + Grid Replacement)</v>
      </c>
      <c r="H34" t="str">
        <f t="shared" si="2"/>
        <v>Highly Suitable (Adaptation + Grid Replacement)</v>
      </c>
      <c r="I34" t="str">
        <f t="shared" si="3"/>
        <v>Highly Suitable (Adaptation + Grid Replacement)</v>
      </c>
    </row>
    <row r="35" spans="1:9" x14ac:dyDescent="0.25">
      <c r="A35" t="s">
        <v>399</v>
      </c>
      <c r="B35" t="s">
        <v>959</v>
      </c>
      <c r="C35">
        <v>3</v>
      </c>
      <c r="D35">
        <v>3</v>
      </c>
      <c r="E35">
        <v>3</v>
      </c>
      <c r="F35" t="str">
        <f t="shared" si="0"/>
        <v>Highly Suitable (Adaptation + Mitigation)</v>
      </c>
      <c r="G35" t="str">
        <f t="shared" si="1"/>
        <v>Highly Suitable (Adaptation + Mitigation + Grid Replacement)</v>
      </c>
      <c r="H35" t="str">
        <f t="shared" si="2"/>
        <v>Highly Suitable (Adaptation + Mitigation + Grid Replacement)</v>
      </c>
      <c r="I35" t="str">
        <f t="shared" si="3"/>
        <v>Highly Suitable (Adaptation + Mitigation + Grid Replacement)</v>
      </c>
    </row>
    <row r="36" spans="1:9" x14ac:dyDescent="0.25">
      <c r="A36" t="s">
        <v>239</v>
      </c>
      <c r="B36" t="s">
        <v>960</v>
      </c>
      <c r="C36">
        <v>3</v>
      </c>
      <c r="D36">
        <v>2</v>
      </c>
      <c r="E36">
        <v>2</v>
      </c>
      <c r="F36" t="s">
        <v>929</v>
      </c>
      <c r="G36" t="str">
        <f t="shared" si="1"/>
        <v>Highly Suitable (Adaptation)</v>
      </c>
      <c r="H36" t="str">
        <f t="shared" si="2"/>
        <v>Highly Suitable (Adaptation)</v>
      </c>
      <c r="I36" t="str">
        <f t="shared" si="3"/>
        <v>Highly Suitable (Adaptation)</v>
      </c>
    </row>
    <row r="37" spans="1:9" x14ac:dyDescent="0.25">
      <c r="A37" t="s">
        <v>64</v>
      </c>
      <c r="B37" t="s">
        <v>960</v>
      </c>
      <c r="C37">
        <v>3</v>
      </c>
      <c r="D37">
        <v>3</v>
      </c>
      <c r="E37">
        <v>3</v>
      </c>
      <c r="F37" t="str">
        <f t="shared" si="0"/>
        <v>Highly Suitable (Adaptation + Mitigation)</v>
      </c>
      <c r="G37" t="str">
        <f t="shared" si="1"/>
        <v>Highly Suitable (Adaptation + Mitigation + Grid Replacement)</v>
      </c>
      <c r="H37" t="str">
        <f t="shared" si="2"/>
        <v>Highly Suitable (Adaptation + Mitigation + Grid Replacement)</v>
      </c>
      <c r="I37" t="str">
        <f t="shared" si="3"/>
        <v>Highly Suitable (Adaptation + Mitigation + Grid Replacement)</v>
      </c>
    </row>
    <row r="38" spans="1:9" x14ac:dyDescent="0.25">
      <c r="A38" t="s">
        <v>543</v>
      </c>
      <c r="B38" t="s">
        <v>961</v>
      </c>
      <c r="C38">
        <v>3</v>
      </c>
      <c r="D38">
        <v>3</v>
      </c>
      <c r="E38">
        <v>3</v>
      </c>
      <c r="F38" t="str">
        <f t="shared" si="0"/>
        <v>Highly Suitable (Adaptation + Mitigation)</v>
      </c>
      <c r="G38" t="str">
        <f t="shared" si="1"/>
        <v>Highly Suitable (Adaptation + Mitigation + Grid Replacement)</v>
      </c>
      <c r="H38" t="str">
        <f t="shared" si="2"/>
        <v>Highly Suitable (Adaptation + Mitigation + Grid Replacement)</v>
      </c>
      <c r="I38" t="str">
        <f t="shared" si="3"/>
        <v>Highly Suitable (Adaptation + Mitigation + Grid Replacement)</v>
      </c>
    </row>
    <row r="39" spans="1:9" x14ac:dyDescent="0.25">
      <c r="A39" t="s">
        <v>400</v>
      </c>
      <c r="B39" t="s">
        <v>962</v>
      </c>
      <c r="C39">
        <v>3</v>
      </c>
      <c r="D39">
        <v>2</v>
      </c>
      <c r="E39">
        <v>2</v>
      </c>
      <c r="F39" t="s">
        <v>929</v>
      </c>
      <c r="G39" t="str">
        <f t="shared" si="1"/>
        <v>Highly Suitable (Adaptation)</v>
      </c>
      <c r="H39" t="str">
        <f t="shared" si="2"/>
        <v>Highly Suitable (Adaptation)</v>
      </c>
      <c r="I39" t="str">
        <f t="shared" si="3"/>
        <v>Highly Suitable (Adaptation)</v>
      </c>
    </row>
    <row r="40" spans="1:9" x14ac:dyDescent="0.25">
      <c r="A40" t="s">
        <v>55</v>
      </c>
      <c r="B40" t="s">
        <v>963</v>
      </c>
      <c r="C40">
        <v>3</v>
      </c>
      <c r="D40">
        <v>3</v>
      </c>
      <c r="E40">
        <v>3</v>
      </c>
      <c r="F40" t="str">
        <f t="shared" si="0"/>
        <v>Highly Suitable (Adaptation + Mitigation)</v>
      </c>
      <c r="G40" t="str">
        <f t="shared" si="1"/>
        <v>Highly Suitable (Adaptation + Mitigation + Grid Replacement)</v>
      </c>
      <c r="H40" t="str">
        <f t="shared" si="2"/>
        <v>Highly Suitable (Adaptation + Mitigation + Grid Replacement)</v>
      </c>
      <c r="I40" t="str">
        <f t="shared" si="3"/>
        <v>Highly Suitable (Adaptation + Mitigation + Grid Replacement)</v>
      </c>
    </row>
    <row r="41" spans="1:9" x14ac:dyDescent="0.25">
      <c r="A41" t="s">
        <v>504</v>
      </c>
      <c r="B41" t="s">
        <v>964</v>
      </c>
      <c r="C41">
        <v>3</v>
      </c>
      <c r="D41">
        <v>2</v>
      </c>
      <c r="E41">
        <v>2</v>
      </c>
      <c r="F41" t="s">
        <v>929</v>
      </c>
      <c r="G41" t="str">
        <f t="shared" si="1"/>
        <v>Highly Suitable (Adaptation)</v>
      </c>
      <c r="H41" t="str">
        <f t="shared" si="2"/>
        <v>Highly Suitable (Adaptation)</v>
      </c>
      <c r="I41" t="str">
        <f t="shared" si="3"/>
        <v>Highly Suitable (Adaptation)</v>
      </c>
    </row>
    <row r="42" spans="1:9" x14ac:dyDescent="0.25">
      <c r="A42" t="s">
        <v>560</v>
      </c>
      <c r="B42" t="s">
        <v>965</v>
      </c>
      <c r="C42">
        <v>3</v>
      </c>
      <c r="D42">
        <v>3</v>
      </c>
      <c r="E42">
        <v>3</v>
      </c>
      <c r="F42" t="str">
        <f t="shared" si="0"/>
        <v>Highly Suitable (Adaptation + Mitigation)</v>
      </c>
      <c r="G42" t="str">
        <f t="shared" si="1"/>
        <v>Highly Suitable (Adaptation + Mitigation + Grid Replacement)</v>
      </c>
      <c r="H42" t="str">
        <f t="shared" si="2"/>
        <v>Highly Suitable (Adaptation + Mitigation + Grid Replacement)</v>
      </c>
      <c r="I42" t="str">
        <f t="shared" si="3"/>
        <v>Highly Suitable (Adaptation + Mitigation + Grid Replacement)</v>
      </c>
    </row>
    <row r="43" spans="1:9" x14ac:dyDescent="0.25">
      <c r="A43" t="s">
        <v>497</v>
      </c>
      <c r="B43" t="s">
        <v>966</v>
      </c>
      <c r="C43">
        <v>3</v>
      </c>
      <c r="D43">
        <v>2</v>
      </c>
      <c r="E43">
        <v>3</v>
      </c>
      <c r="F43" t="str">
        <f t="shared" si="0"/>
        <v>Highly Suitable (Adaptation + Grid Replacement)</v>
      </c>
      <c r="G43" t="str">
        <f t="shared" si="1"/>
        <v>Highly Suitable (Adaptation + Grid Replacement)</v>
      </c>
      <c r="H43" t="str">
        <f t="shared" si="2"/>
        <v>Highly Suitable (Adaptation + Grid Replacement)</v>
      </c>
      <c r="I43" t="str">
        <f t="shared" si="3"/>
        <v>Highly Suitable (Adaptation + Grid Replacement)</v>
      </c>
    </row>
    <row r="44" spans="1:9" x14ac:dyDescent="0.25">
      <c r="A44" t="s">
        <v>334</v>
      </c>
      <c r="B44" t="s">
        <v>967</v>
      </c>
      <c r="C44">
        <v>3</v>
      </c>
      <c r="D44">
        <v>2</v>
      </c>
      <c r="E44">
        <v>2</v>
      </c>
      <c r="F44" t="s">
        <v>929</v>
      </c>
      <c r="G44" t="str">
        <f t="shared" si="1"/>
        <v>Highly Suitable (Adaptation)</v>
      </c>
      <c r="H44" t="str">
        <f t="shared" si="2"/>
        <v>Highly Suitable (Adaptation)</v>
      </c>
      <c r="I44" t="str">
        <f t="shared" si="3"/>
        <v>Highly Suitable (Adaptation)</v>
      </c>
    </row>
    <row r="45" spans="1:9" x14ac:dyDescent="0.25">
      <c r="A45" t="s">
        <v>292</v>
      </c>
      <c r="B45" t="s">
        <v>968</v>
      </c>
      <c r="C45">
        <v>3</v>
      </c>
      <c r="D45">
        <v>2</v>
      </c>
      <c r="E45">
        <v>2</v>
      </c>
      <c r="F45" t="s">
        <v>929</v>
      </c>
      <c r="G45" t="str">
        <f t="shared" si="1"/>
        <v>Highly Suitable (Adaptation)</v>
      </c>
      <c r="H45" t="str">
        <f t="shared" si="2"/>
        <v>Highly Suitable (Adaptation)</v>
      </c>
      <c r="I45" t="str">
        <f t="shared" si="3"/>
        <v>Highly Suitable (Adaptation)</v>
      </c>
    </row>
    <row r="46" spans="1:9" x14ac:dyDescent="0.25">
      <c r="A46" t="s">
        <v>42</v>
      </c>
      <c r="B46" t="s">
        <v>969</v>
      </c>
      <c r="C46">
        <v>3</v>
      </c>
      <c r="D46">
        <v>2</v>
      </c>
      <c r="E46">
        <v>2</v>
      </c>
      <c r="F46" t="s">
        <v>929</v>
      </c>
      <c r="G46" t="str">
        <f t="shared" si="1"/>
        <v>Highly Suitable (Adaptation)</v>
      </c>
      <c r="H46" t="str">
        <f t="shared" si="2"/>
        <v>Highly Suitable (Adaptation)</v>
      </c>
      <c r="I46" t="str">
        <f t="shared" si="3"/>
        <v>Highly Suitable (Adaptation)</v>
      </c>
    </row>
    <row r="47" spans="1:9" x14ac:dyDescent="0.25">
      <c r="A47" t="s">
        <v>432</v>
      </c>
      <c r="B47" t="s">
        <v>970</v>
      </c>
      <c r="C47">
        <v>3</v>
      </c>
      <c r="D47">
        <v>2</v>
      </c>
      <c r="E47">
        <v>2</v>
      </c>
      <c r="F47" t="s">
        <v>929</v>
      </c>
      <c r="G47" t="str">
        <f t="shared" si="1"/>
        <v>Highly Suitable (Adaptation)</v>
      </c>
      <c r="H47" t="str">
        <f t="shared" si="2"/>
        <v>Highly Suitable (Adaptation)</v>
      </c>
      <c r="I47" t="str">
        <f t="shared" si="3"/>
        <v>Highly Suitable (Adaptation)</v>
      </c>
    </row>
    <row r="48" spans="1:9" x14ac:dyDescent="0.25">
      <c r="A48" t="s">
        <v>505</v>
      </c>
      <c r="B48" t="s">
        <v>971</v>
      </c>
      <c r="C48">
        <v>3</v>
      </c>
      <c r="D48">
        <v>3</v>
      </c>
      <c r="E48">
        <v>3</v>
      </c>
      <c r="F48" t="str">
        <f t="shared" si="0"/>
        <v>Highly Suitable (Adaptation + Mitigation)</v>
      </c>
      <c r="G48" t="str">
        <f t="shared" si="1"/>
        <v>Highly Suitable (Adaptation + Mitigation + Grid Replacement)</v>
      </c>
      <c r="H48" t="str">
        <f t="shared" si="2"/>
        <v>Highly Suitable (Adaptation + Mitigation + Grid Replacement)</v>
      </c>
      <c r="I48" t="str">
        <f t="shared" si="3"/>
        <v>Highly Suitable (Adaptation + Mitigation + Grid Replacement)</v>
      </c>
    </row>
    <row r="49" spans="1:9" x14ac:dyDescent="0.25">
      <c r="A49" t="s">
        <v>335</v>
      </c>
      <c r="B49" t="s">
        <v>972</v>
      </c>
      <c r="C49">
        <v>3</v>
      </c>
      <c r="D49">
        <v>2</v>
      </c>
      <c r="E49">
        <v>2</v>
      </c>
      <c r="F49" t="s">
        <v>929</v>
      </c>
      <c r="G49" t="str">
        <f t="shared" si="1"/>
        <v>Highly Suitable (Adaptation)</v>
      </c>
      <c r="H49" t="str">
        <f t="shared" si="2"/>
        <v>Highly Suitable (Adaptation)</v>
      </c>
      <c r="I49" t="str">
        <f t="shared" si="3"/>
        <v>Highly Suitable (Adaptation)</v>
      </c>
    </row>
    <row r="50" spans="1:9" x14ac:dyDescent="0.25">
      <c r="A50" t="s">
        <v>293</v>
      </c>
      <c r="B50" t="s">
        <v>973</v>
      </c>
      <c r="C50">
        <v>3</v>
      </c>
      <c r="D50">
        <v>2</v>
      </c>
      <c r="E50">
        <v>2</v>
      </c>
      <c r="F50" t="s">
        <v>929</v>
      </c>
      <c r="G50" t="str">
        <f t="shared" si="1"/>
        <v>Highly Suitable (Adaptation)</v>
      </c>
      <c r="H50" t="str">
        <f t="shared" si="2"/>
        <v>Highly Suitable (Adaptation)</v>
      </c>
      <c r="I50" t="str">
        <f t="shared" si="3"/>
        <v>Highly Suitable (Adaptation)</v>
      </c>
    </row>
    <row r="51" spans="1:9" x14ac:dyDescent="0.25">
      <c r="A51" t="s">
        <v>329</v>
      </c>
      <c r="B51" t="s">
        <v>974</v>
      </c>
      <c r="C51">
        <v>3</v>
      </c>
      <c r="D51">
        <v>2</v>
      </c>
      <c r="E51">
        <v>2</v>
      </c>
      <c r="F51" t="s">
        <v>929</v>
      </c>
      <c r="G51" t="str">
        <f t="shared" si="1"/>
        <v>Highly Suitable (Adaptation)</v>
      </c>
      <c r="H51" t="str">
        <f t="shared" si="2"/>
        <v>Highly Suitable (Adaptation)</v>
      </c>
      <c r="I51" t="str">
        <f t="shared" si="3"/>
        <v>Highly Suitable (Adaptation)</v>
      </c>
    </row>
    <row r="52" spans="1:9" x14ac:dyDescent="0.25">
      <c r="A52" t="s">
        <v>373</v>
      </c>
      <c r="B52" t="s">
        <v>974</v>
      </c>
      <c r="C52">
        <v>3</v>
      </c>
      <c r="D52">
        <v>2</v>
      </c>
      <c r="E52">
        <v>2</v>
      </c>
      <c r="F52" t="s">
        <v>929</v>
      </c>
      <c r="G52" t="str">
        <f t="shared" si="1"/>
        <v>Highly Suitable (Adaptation)</v>
      </c>
      <c r="H52" t="str">
        <f t="shared" si="2"/>
        <v>Highly Suitable (Adaptation)</v>
      </c>
      <c r="I52" t="str">
        <f t="shared" si="3"/>
        <v>Highly Suitable (Adaptation)</v>
      </c>
    </row>
    <row r="53" spans="1:9" x14ac:dyDescent="0.25">
      <c r="A53" t="s">
        <v>225</v>
      </c>
      <c r="B53" t="s">
        <v>975</v>
      </c>
      <c r="C53">
        <v>2</v>
      </c>
      <c r="D53">
        <v>3</v>
      </c>
      <c r="E53">
        <v>3</v>
      </c>
      <c r="F53" t="str">
        <f t="shared" si="0"/>
        <v>Highly Suitable (Mitigation + Grid Replacement)</v>
      </c>
      <c r="G53" t="str">
        <f t="shared" si="1"/>
        <v>Highly Suitable (Mitigation + Grid Replacement)</v>
      </c>
      <c r="H53" t="str">
        <f t="shared" si="2"/>
        <v>Highly Suitable (Mitigation + Grid Replacement)</v>
      </c>
      <c r="I53" t="str">
        <f t="shared" si="3"/>
        <v>Highly Suitable (Mitigation + Grid Replacement)</v>
      </c>
    </row>
    <row r="54" spans="1:9" x14ac:dyDescent="0.25">
      <c r="A54" t="s">
        <v>294</v>
      </c>
      <c r="B54" t="s">
        <v>976</v>
      </c>
      <c r="C54">
        <v>3</v>
      </c>
      <c r="D54">
        <v>3</v>
      </c>
      <c r="E54">
        <v>2</v>
      </c>
      <c r="F54" t="str">
        <f t="shared" si="0"/>
        <v>Highly Suitable (Adaptation + Mitigation)</v>
      </c>
      <c r="G54" t="str">
        <f t="shared" si="1"/>
        <v>Highly Suitable (Adaptation + Mitigation)</v>
      </c>
      <c r="H54" t="str">
        <f t="shared" si="2"/>
        <v>Highly Suitable (Adaptation + Mitigation)</v>
      </c>
      <c r="I54" t="str">
        <f t="shared" si="3"/>
        <v>Highly Suitable (Adaptation + Mitigation)</v>
      </c>
    </row>
    <row r="55" spans="1:9" x14ac:dyDescent="0.25">
      <c r="A55" t="s">
        <v>374</v>
      </c>
      <c r="B55" t="s">
        <v>977</v>
      </c>
      <c r="C55">
        <v>3</v>
      </c>
      <c r="D55">
        <v>2</v>
      </c>
      <c r="E55">
        <v>2</v>
      </c>
      <c r="F55" t="s">
        <v>929</v>
      </c>
      <c r="G55" t="str">
        <f t="shared" si="1"/>
        <v>Highly Suitable (Adaptation)</v>
      </c>
      <c r="H55" t="str">
        <f t="shared" si="2"/>
        <v>Highly Suitable (Adaptation)</v>
      </c>
      <c r="I55" t="str">
        <f t="shared" si="3"/>
        <v>Highly Suitable (Adaptation)</v>
      </c>
    </row>
    <row r="56" spans="1:9" x14ac:dyDescent="0.25">
      <c r="A56" t="s">
        <v>536</v>
      </c>
      <c r="B56" t="s">
        <v>978</v>
      </c>
      <c r="C56">
        <v>3</v>
      </c>
      <c r="D56">
        <v>3</v>
      </c>
      <c r="E56">
        <v>3</v>
      </c>
      <c r="F56" t="str">
        <f t="shared" si="0"/>
        <v>Highly Suitable (Adaptation + Mitigation)</v>
      </c>
      <c r="G56" t="str">
        <f t="shared" si="1"/>
        <v>Highly Suitable (Adaptation + Mitigation + Grid Replacement)</v>
      </c>
      <c r="H56" t="str">
        <f t="shared" si="2"/>
        <v>Highly Suitable (Adaptation + Mitigation + Grid Replacement)</v>
      </c>
      <c r="I56" t="str">
        <f t="shared" si="3"/>
        <v>Highly Suitable (Adaptation + Mitigation + Grid Replacement)</v>
      </c>
    </row>
    <row r="57" spans="1:9" x14ac:dyDescent="0.25">
      <c r="A57" t="s">
        <v>471</v>
      </c>
      <c r="B57" t="s">
        <v>979</v>
      </c>
      <c r="C57">
        <v>3</v>
      </c>
      <c r="D57">
        <v>3</v>
      </c>
      <c r="E57">
        <v>3</v>
      </c>
      <c r="F57" t="str">
        <f t="shared" si="0"/>
        <v>Highly Suitable (Adaptation + Mitigation)</v>
      </c>
      <c r="G57" t="str">
        <f t="shared" si="1"/>
        <v>Highly Suitable (Adaptation + Mitigation + Grid Replacement)</v>
      </c>
      <c r="H57" t="str">
        <f t="shared" si="2"/>
        <v>Highly Suitable (Adaptation + Mitigation + Grid Replacement)</v>
      </c>
      <c r="I57" t="str">
        <f t="shared" si="3"/>
        <v>Highly Suitable (Adaptation + Mitigation + Grid Replacement)</v>
      </c>
    </row>
    <row r="58" spans="1:9" x14ac:dyDescent="0.25">
      <c r="A58" t="s">
        <v>249</v>
      </c>
      <c r="B58" t="s">
        <v>980</v>
      </c>
      <c r="C58">
        <v>3</v>
      </c>
      <c r="D58">
        <v>2</v>
      </c>
      <c r="E58">
        <v>2</v>
      </c>
      <c r="F58" t="s">
        <v>929</v>
      </c>
      <c r="G58" t="str">
        <f t="shared" si="1"/>
        <v>Highly Suitable (Adaptation)</v>
      </c>
      <c r="H58" t="str">
        <f t="shared" si="2"/>
        <v>Highly Suitable (Adaptation)</v>
      </c>
      <c r="I58" t="str">
        <f t="shared" si="3"/>
        <v>Highly Suitable (Adaptation)</v>
      </c>
    </row>
    <row r="59" spans="1:9" x14ac:dyDescent="0.25">
      <c r="A59" t="s">
        <v>250</v>
      </c>
      <c r="B59" t="s">
        <v>981</v>
      </c>
      <c r="C59">
        <v>3</v>
      </c>
      <c r="D59">
        <v>2</v>
      </c>
      <c r="E59">
        <v>2</v>
      </c>
      <c r="F59" t="s">
        <v>929</v>
      </c>
      <c r="G59" t="str">
        <f t="shared" si="1"/>
        <v>Highly Suitable (Adaptation)</v>
      </c>
      <c r="H59" t="str">
        <f t="shared" si="2"/>
        <v>Highly Suitable (Adaptation)</v>
      </c>
      <c r="I59" t="str">
        <f t="shared" si="3"/>
        <v>Highly Suitable (Adaptation)</v>
      </c>
    </row>
    <row r="60" spans="1:9" x14ac:dyDescent="0.25">
      <c r="A60" t="s">
        <v>275</v>
      </c>
      <c r="B60" t="s">
        <v>982</v>
      </c>
      <c r="C60">
        <v>3</v>
      </c>
      <c r="D60">
        <v>3</v>
      </c>
      <c r="E60">
        <v>3</v>
      </c>
      <c r="F60" t="str">
        <f t="shared" si="0"/>
        <v>Highly Suitable (Adaptation + Mitigation)</v>
      </c>
      <c r="G60" t="str">
        <f t="shared" si="1"/>
        <v>Highly Suitable (Adaptation + Mitigation + Grid Replacement)</v>
      </c>
      <c r="H60" t="str">
        <f t="shared" si="2"/>
        <v>Highly Suitable (Adaptation + Mitigation + Grid Replacement)</v>
      </c>
      <c r="I60" t="str">
        <f t="shared" si="3"/>
        <v>Highly Suitable (Adaptation + Mitigation + Grid Replacement)</v>
      </c>
    </row>
    <row r="61" spans="1:9" x14ac:dyDescent="0.25">
      <c r="A61" t="s">
        <v>544</v>
      </c>
      <c r="B61" t="s">
        <v>983</v>
      </c>
      <c r="C61">
        <v>3</v>
      </c>
      <c r="D61">
        <v>3</v>
      </c>
      <c r="E61">
        <v>3</v>
      </c>
      <c r="F61" t="str">
        <f t="shared" si="0"/>
        <v>Highly Suitable (Adaptation + Mitigation)</v>
      </c>
      <c r="G61" t="str">
        <f t="shared" si="1"/>
        <v>Highly Suitable (Adaptation + Mitigation + Grid Replacement)</v>
      </c>
      <c r="H61" t="str">
        <f t="shared" si="2"/>
        <v>Highly Suitable (Adaptation + Mitigation + Grid Replacement)</v>
      </c>
      <c r="I61" t="str">
        <f t="shared" si="3"/>
        <v>Highly Suitable (Adaptation + Mitigation + Grid Replacement)</v>
      </c>
    </row>
    <row r="62" spans="1:9" x14ac:dyDescent="0.25">
      <c r="A62" t="s">
        <v>433</v>
      </c>
      <c r="B62" t="s">
        <v>984</v>
      </c>
      <c r="C62">
        <v>3</v>
      </c>
      <c r="D62">
        <v>2</v>
      </c>
      <c r="E62">
        <v>2</v>
      </c>
      <c r="F62" t="s">
        <v>929</v>
      </c>
      <c r="G62" t="str">
        <f t="shared" si="1"/>
        <v>Highly Suitable (Adaptation)</v>
      </c>
      <c r="H62" t="str">
        <f t="shared" si="2"/>
        <v>Highly Suitable (Adaptation)</v>
      </c>
      <c r="I62" t="str">
        <f t="shared" si="3"/>
        <v>Highly Suitable (Adaptation)</v>
      </c>
    </row>
    <row r="63" spans="1:9" x14ac:dyDescent="0.25">
      <c r="A63" t="s">
        <v>190</v>
      </c>
      <c r="B63" t="s">
        <v>985</v>
      </c>
      <c r="C63">
        <v>2</v>
      </c>
      <c r="D63">
        <v>2</v>
      </c>
      <c r="E63">
        <v>3</v>
      </c>
      <c r="F63" t="s">
        <v>950</v>
      </c>
      <c r="G63" t="str">
        <f t="shared" si="1"/>
        <v>Highly Suitable (Grid Replacement)</v>
      </c>
      <c r="H63" t="str">
        <f t="shared" si="2"/>
        <v>Highly Suitable (Grid Replacement)</v>
      </c>
      <c r="I63" t="str">
        <f t="shared" si="3"/>
        <v>Highly Suitable (Grid Replacement)</v>
      </c>
    </row>
    <row r="64" spans="1:9" x14ac:dyDescent="0.25">
      <c r="A64" t="s">
        <v>678</v>
      </c>
      <c r="B64" t="s">
        <v>986</v>
      </c>
      <c r="F64" t="str">
        <f t="shared" si="0"/>
        <v/>
      </c>
      <c r="G64" t="str">
        <f t="shared" si="1"/>
        <v>Highly Suitable (Adaptation + Mitigation + Grid Replacement)</v>
      </c>
      <c r="H64" t="str">
        <f t="shared" si="2"/>
        <v>Highly Suitable (Adaptation + Mitigation + Grid Replacement)</v>
      </c>
      <c r="I64" t="str">
        <f t="shared" si="3"/>
        <v>Highly Suitable (Adaptation + Mitigation + Grid Replacement)</v>
      </c>
    </row>
    <row r="65" spans="1:9" x14ac:dyDescent="0.25">
      <c r="A65" t="s">
        <v>434</v>
      </c>
      <c r="B65" t="s">
        <v>987</v>
      </c>
      <c r="C65">
        <v>3</v>
      </c>
      <c r="D65">
        <v>3</v>
      </c>
      <c r="E65">
        <v>3</v>
      </c>
      <c r="F65" t="str">
        <f t="shared" si="0"/>
        <v>Highly Suitable (Adaptation + Mitigation)</v>
      </c>
      <c r="G65" t="str">
        <f t="shared" si="1"/>
        <v>Highly Suitable (Adaptation + Mitigation + Grid Replacement)</v>
      </c>
      <c r="H65" t="str">
        <f t="shared" si="2"/>
        <v>Highly Suitable (Adaptation + Mitigation + Grid Replacement)</v>
      </c>
      <c r="I65" t="str">
        <f t="shared" si="3"/>
        <v>Highly Suitable (Adaptation + Mitigation + Grid Replacement)</v>
      </c>
    </row>
    <row r="66" spans="1:9" x14ac:dyDescent="0.25">
      <c r="A66" t="s">
        <v>14</v>
      </c>
      <c r="B66" t="s">
        <v>988</v>
      </c>
      <c r="C66">
        <v>4</v>
      </c>
      <c r="D66">
        <v>2</v>
      </c>
      <c r="E66">
        <v>2</v>
      </c>
      <c r="F66" t="s">
        <v>929</v>
      </c>
      <c r="G66" t="str">
        <f t="shared" si="1"/>
        <v>Highly Suitable (Adaptation)</v>
      </c>
      <c r="H66" t="str">
        <f t="shared" si="2"/>
        <v>Highly Suitable (Adaptation)</v>
      </c>
      <c r="I66" t="str">
        <f t="shared" si="3"/>
        <v>Highly Suitable (Adaptation)</v>
      </c>
    </row>
    <row r="67" spans="1:9" x14ac:dyDescent="0.25">
      <c r="A67" t="s">
        <v>99</v>
      </c>
      <c r="B67" t="s">
        <v>989</v>
      </c>
      <c r="C67">
        <v>3</v>
      </c>
      <c r="D67">
        <v>2</v>
      </c>
      <c r="E67">
        <v>2</v>
      </c>
      <c r="F67" t="s">
        <v>929</v>
      </c>
      <c r="G67" t="str">
        <f t="shared" ref="G67:G130" si="4">IF(AND(C67=D67,E67=D67),"Highly Suitable (Adaptation + Mitigation + Grid Replacement)",F67)</f>
        <v>Highly Suitable (Adaptation)</v>
      </c>
      <c r="H67" t="str">
        <f t="shared" ref="H67:H130" si="5">IF(F67 = "Moderately Suitable", "Moderately Suitable",G67)</f>
        <v>Highly Suitable (Adaptation)</v>
      </c>
      <c r="I67" t="str">
        <f t="shared" ref="I67:I130" si="6">IF(F67 = "Low Suitable", "Low Suitable",H67)</f>
        <v>Highly Suitable (Adaptation)</v>
      </c>
    </row>
    <row r="68" spans="1:9" x14ac:dyDescent="0.25">
      <c r="A68" t="s">
        <v>205</v>
      </c>
      <c r="B68" t="s">
        <v>990</v>
      </c>
      <c r="C68">
        <v>2</v>
      </c>
      <c r="D68">
        <v>3</v>
      </c>
      <c r="E68">
        <v>3</v>
      </c>
      <c r="F68" t="str">
        <f t="shared" ref="F68:F130" si="7">IF(AND(C68=3,D68=3),"Highly Suitable (Adaptation + Mitigation)",IF(AND(D68=3,E68=3),"Highly Suitable (Mitigation + Grid Replacement)",IF(AND(C68=3,E68=3),"Highly Suitable (Adaptation + Grid Replacement)","")))</f>
        <v>Highly Suitable (Mitigation + Grid Replacement)</v>
      </c>
      <c r="G68" t="str">
        <f t="shared" si="4"/>
        <v>Highly Suitable (Mitigation + Grid Replacement)</v>
      </c>
      <c r="H68" t="str">
        <f t="shared" si="5"/>
        <v>Highly Suitable (Mitigation + Grid Replacement)</v>
      </c>
      <c r="I68" t="str">
        <f t="shared" si="6"/>
        <v>Highly Suitable (Mitigation + Grid Replacement)</v>
      </c>
    </row>
    <row r="69" spans="1:9" x14ac:dyDescent="0.25">
      <c r="A69" t="s">
        <v>472</v>
      </c>
      <c r="B69" t="s">
        <v>991</v>
      </c>
      <c r="C69">
        <v>3</v>
      </c>
      <c r="D69">
        <v>2</v>
      </c>
      <c r="E69">
        <v>2</v>
      </c>
      <c r="F69" t="s">
        <v>929</v>
      </c>
      <c r="G69" t="str">
        <f t="shared" si="4"/>
        <v>Highly Suitable (Adaptation)</v>
      </c>
      <c r="H69" t="str">
        <f t="shared" si="5"/>
        <v>Highly Suitable (Adaptation)</v>
      </c>
      <c r="I69" t="str">
        <f t="shared" si="6"/>
        <v>Highly Suitable (Adaptation)</v>
      </c>
    </row>
    <row r="70" spans="1:9" x14ac:dyDescent="0.25">
      <c r="A70" t="s">
        <v>473</v>
      </c>
      <c r="B70" t="s">
        <v>992</v>
      </c>
      <c r="C70">
        <v>3</v>
      </c>
      <c r="D70">
        <v>2</v>
      </c>
      <c r="E70">
        <v>3</v>
      </c>
      <c r="F70" t="str">
        <f t="shared" si="7"/>
        <v>Highly Suitable (Adaptation + Grid Replacement)</v>
      </c>
      <c r="G70" t="str">
        <f t="shared" si="4"/>
        <v>Highly Suitable (Adaptation + Grid Replacement)</v>
      </c>
      <c r="H70" t="str">
        <f t="shared" si="5"/>
        <v>Highly Suitable (Adaptation + Grid Replacement)</v>
      </c>
      <c r="I70" t="str">
        <f t="shared" si="6"/>
        <v>Highly Suitable (Adaptation + Grid Replacement)</v>
      </c>
    </row>
    <row r="71" spans="1:9" x14ac:dyDescent="0.25">
      <c r="A71" t="s">
        <v>330</v>
      </c>
      <c r="B71" t="s">
        <v>993</v>
      </c>
      <c r="C71">
        <v>3</v>
      </c>
      <c r="D71">
        <v>2</v>
      </c>
      <c r="E71">
        <v>2</v>
      </c>
      <c r="F71" t="s">
        <v>929</v>
      </c>
      <c r="G71" t="str">
        <f t="shared" si="4"/>
        <v>Highly Suitable (Adaptation)</v>
      </c>
      <c r="H71" t="str">
        <f t="shared" si="5"/>
        <v>Highly Suitable (Adaptation)</v>
      </c>
      <c r="I71" t="str">
        <f t="shared" si="6"/>
        <v>Highly Suitable (Adaptation)</v>
      </c>
    </row>
    <row r="72" spans="1:9" x14ac:dyDescent="0.25">
      <c r="A72" t="s">
        <v>435</v>
      </c>
      <c r="B72" t="s">
        <v>994</v>
      </c>
      <c r="C72">
        <v>3</v>
      </c>
      <c r="D72">
        <v>3</v>
      </c>
      <c r="E72">
        <v>3</v>
      </c>
      <c r="F72" t="str">
        <f t="shared" si="7"/>
        <v>Highly Suitable (Adaptation + Mitigation)</v>
      </c>
      <c r="G72" t="str">
        <f t="shared" si="4"/>
        <v>Highly Suitable (Adaptation + Mitigation + Grid Replacement)</v>
      </c>
      <c r="H72" t="str">
        <f t="shared" si="5"/>
        <v>Highly Suitable (Adaptation + Mitigation + Grid Replacement)</v>
      </c>
      <c r="I72" t="str">
        <f t="shared" si="6"/>
        <v>Highly Suitable (Adaptation + Mitigation + Grid Replacement)</v>
      </c>
    </row>
    <row r="73" spans="1:9" x14ac:dyDescent="0.25">
      <c r="A73" t="s">
        <v>219</v>
      </c>
      <c r="B73" t="s">
        <v>995</v>
      </c>
      <c r="C73">
        <v>1</v>
      </c>
      <c r="D73">
        <v>3</v>
      </c>
      <c r="E73">
        <v>3</v>
      </c>
      <c r="F73" t="str">
        <f t="shared" si="7"/>
        <v>Highly Suitable (Mitigation + Grid Replacement)</v>
      </c>
      <c r="G73" t="str">
        <f t="shared" si="4"/>
        <v>Highly Suitable (Mitigation + Grid Replacement)</v>
      </c>
      <c r="H73" t="str">
        <f t="shared" si="5"/>
        <v>Highly Suitable (Mitigation + Grid Replacement)</v>
      </c>
      <c r="I73" t="str">
        <f t="shared" si="6"/>
        <v>Highly Suitable (Mitigation + Grid Replacement)</v>
      </c>
    </row>
    <row r="74" spans="1:9" x14ac:dyDescent="0.25">
      <c r="A74" t="s">
        <v>128</v>
      </c>
      <c r="B74" t="s">
        <v>996</v>
      </c>
      <c r="C74">
        <v>3</v>
      </c>
      <c r="D74">
        <v>2</v>
      </c>
      <c r="E74">
        <v>2</v>
      </c>
      <c r="F74" t="s">
        <v>929</v>
      </c>
      <c r="G74" t="str">
        <f t="shared" si="4"/>
        <v>Highly Suitable (Adaptation)</v>
      </c>
      <c r="H74" t="str">
        <f t="shared" si="5"/>
        <v>Highly Suitable (Adaptation)</v>
      </c>
      <c r="I74" t="str">
        <f t="shared" si="6"/>
        <v>Highly Suitable (Adaptation)</v>
      </c>
    </row>
    <row r="75" spans="1:9" x14ac:dyDescent="0.25">
      <c r="A75" t="s">
        <v>401</v>
      </c>
      <c r="B75" t="s">
        <v>997</v>
      </c>
      <c r="C75">
        <v>3</v>
      </c>
      <c r="D75">
        <v>3</v>
      </c>
      <c r="E75">
        <v>2</v>
      </c>
      <c r="F75" t="str">
        <f t="shared" si="7"/>
        <v>Highly Suitable (Adaptation + Mitigation)</v>
      </c>
      <c r="G75" t="str">
        <f t="shared" si="4"/>
        <v>Highly Suitable (Adaptation + Mitigation)</v>
      </c>
      <c r="H75" t="str">
        <f t="shared" si="5"/>
        <v>Highly Suitable (Adaptation + Mitigation)</v>
      </c>
      <c r="I75" t="str">
        <f t="shared" si="6"/>
        <v>Highly Suitable (Adaptation + Mitigation)</v>
      </c>
    </row>
    <row r="76" spans="1:9" x14ac:dyDescent="0.25">
      <c r="A76" t="s">
        <v>57</v>
      </c>
      <c r="B76" t="s">
        <v>998</v>
      </c>
      <c r="C76">
        <v>3</v>
      </c>
      <c r="D76">
        <v>3</v>
      </c>
      <c r="E76">
        <v>3</v>
      </c>
      <c r="F76" t="str">
        <f t="shared" si="7"/>
        <v>Highly Suitable (Adaptation + Mitigation)</v>
      </c>
      <c r="G76" t="str">
        <f t="shared" si="4"/>
        <v>Highly Suitable (Adaptation + Mitigation + Grid Replacement)</v>
      </c>
      <c r="H76" t="str">
        <f t="shared" si="5"/>
        <v>Highly Suitable (Adaptation + Mitigation + Grid Replacement)</v>
      </c>
      <c r="I76" t="str">
        <f t="shared" si="6"/>
        <v>Highly Suitable (Adaptation + Mitigation + Grid Replacement)</v>
      </c>
    </row>
    <row r="77" spans="1:9" x14ac:dyDescent="0.25">
      <c r="A77" t="s">
        <v>65</v>
      </c>
      <c r="B77" t="s">
        <v>999</v>
      </c>
      <c r="C77">
        <v>3</v>
      </c>
      <c r="D77">
        <v>2</v>
      </c>
      <c r="E77">
        <v>2</v>
      </c>
      <c r="F77" t="s">
        <v>929</v>
      </c>
      <c r="G77" t="str">
        <f t="shared" si="4"/>
        <v>Highly Suitable (Adaptation)</v>
      </c>
      <c r="H77" t="str">
        <f t="shared" si="5"/>
        <v>Highly Suitable (Adaptation)</v>
      </c>
      <c r="I77" t="str">
        <f t="shared" si="6"/>
        <v>Highly Suitable (Adaptation)</v>
      </c>
    </row>
    <row r="78" spans="1:9" x14ac:dyDescent="0.25">
      <c r="A78" t="s">
        <v>436</v>
      </c>
      <c r="B78" t="s">
        <v>1000</v>
      </c>
      <c r="C78">
        <v>3</v>
      </c>
      <c r="D78">
        <v>2</v>
      </c>
      <c r="E78">
        <v>3</v>
      </c>
      <c r="F78" t="str">
        <f t="shared" si="7"/>
        <v>Highly Suitable (Adaptation + Grid Replacement)</v>
      </c>
      <c r="G78" t="str">
        <f t="shared" si="4"/>
        <v>Highly Suitable (Adaptation + Grid Replacement)</v>
      </c>
      <c r="H78" t="str">
        <f t="shared" si="5"/>
        <v>Highly Suitable (Adaptation + Grid Replacement)</v>
      </c>
      <c r="I78" t="str">
        <f t="shared" si="6"/>
        <v>Highly Suitable (Adaptation + Grid Replacement)</v>
      </c>
    </row>
    <row r="79" spans="1:9" x14ac:dyDescent="0.25">
      <c r="A79" t="s">
        <v>474</v>
      </c>
      <c r="B79" t="s">
        <v>1001</v>
      </c>
      <c r="C79">
        <v>3</v>
      </c>
      <c r="D79">
        <v>2</v>
      </c>
      <c r="E79">
        <v>2</v>
      </c>
      <c r="F79" t="s">
        <v>929</v>
      </c>
      <c r="G79" t="str">
        <f t="shared" si="4"/>
        <v>Highly Suitable (Adaptation)</v>
      </c>
      <c r="H79" t="str">
        <f t="shared" si="5"/>
        <v>Highly Suitable (Adaptation)</v>
      </c>
      <c r="I79" t="str">
        <f t="shared" si="6"/>
        <v>Highly Suitable (Adaptation)</v>
      </c>
    </row>
    <row r="80" spans="1:9" x14ac:dyDescent="0.25">
      <c r="A80" t="s">
        <v>336</v>
      </c>
      <c r="B80" t="s">
        <v>1002</v>
      </c>
      <c r="C80">
        <v>3</v>
      </c>
      <c r="D80">
        <v>2</v>
      </c>
      <c r="E80">
        <v>2</v>
      </c>
      <c r="F80" t="s">
        <v>929</v>
      </c>
      <c r="G80" t="str">
        <f t="shared" si="4"/>
        <v>Highly Suitable (Adaptation)</v>
      </c>
      <c r="H80" t="str">
        <f t="shared" si="5"/>
        <v>Highly Suitable (Adaptation)</v>
      </c>
      <c r="I80" t="str">
        <f t="shared" si="6"/>
        <v>Highly Suitable (Adaptation)</v>
      </c>
    </row>
    <row r="81" spans="1:9" x14ac:dyDescent="0.25">
      <c r="A81" t="s">
        <v>402</v>
      </c>
      <c r="B81" t="s">
        <v>1003</v>
      </c>
      <c r="C81">
        <v>3</v>
      </c>
      <c r="D81">
        <v>2</v>
      </c>
      <c r="E81">
        <v>2</v>
      </c>
      <c r="F81" t="s">
        <v>929</v>
      </c>
      <c r="G81" t="str">
        <f t="shared" si="4"/>
        <v>Highly Suitable (Adaptation)</v>
      </c>
      <c r="H81" t="str">
        <f t="shared" si="5"/>
        <v>Highly Suitable (Adaptation)</v>
      </c>
      <c r="I81" t="str">
        <f t="shared" si="6"/>
        <v>Highly Suitable (Adaptation)</v>
      </c>
    </row>
    <row r="82" spans="1:9" x14ac:dyDescent="0.25">
      <c r="A82" t="s">
        <v>276</v>
      </c>
      <c r="B82" t="s">
        <v>1004</v>
      </c>
      <c r="C82">
        <v>4</v>
      </c>
      <c r="D82">
        <v>2</v>
      </c>
      <c r="E82">
        <v>2</v>
      </c>
      <c r="F82" t="s">
        <v>929</v>
      </c>
      <c r="G82" t="str">
        <f t="shared" si="4"/>
        <v>Highly Suitable (Adaptation)</v>
      </c>
      <c r="H82" t="str">
        <f t="shared" si="5"/>
        <v>Highly Suitable (Adaptation)</v>
      </c>
      <c r="I82" t="str">
        <f t="shared" si="6"/>
        <v>Highly Suitable (Adaptation)</v>
      </c>
    </row>
    <row r="83" spans="1:9" x14ac:dyDescent="0.25">
      <c r="A83" t="s">
        <v>633</v>
      </c>
      <c r="B83" t="s">
        <v>1005</v>
      </c>
      <c r="C83">
        <v>2</v>
      </c>
      <c r="D83">
        <v>3</v>
      </c>
      <c r="E83">
        <v>3</v>
      </c>
      <c r="F83" t="str">
        <f t="shared" si="7"/>
        <v>Highly Suitable (Mitigation + Grid Replacement)</v>
      </c>
      <c r="G83" t="str">
        <f t="shared" si="4"/>
        <v>Highly Suitable (Mitigation + Grid Replacement)</v>
      </c>
      <c r="H83" t="str">
        <f t="shared" si="5"/>
        <v>Highly Suitable (Mitigation + Grid Replacement)</v>
      </c>
      <c r="I83" t="str">
        <f t="shared" si="6"/>
        <v>Highly Suitable (Mitigation + Grid Replacement)</v>
      </c>
    </row>
    <row r="84" spans="1:9" x14ac:dyDescent="0.25">
      <c r="A84" t="s">
        <v>139</v>
      </c>
      <c r="B84" t="s">
        <v>1006</v>
      </c>
      <c r="C84">
        <v>3</v>
      </c>
      <c r="D84">
        <v>2</v>
      </c>
      <c r="E84">
        <v>3</v>
      </c>
      <c r="F84" t="str">
        <f t="shared" si="7"/>
        <v>Highly Suitable (Adaptation + Grid Replacement)</v>
      </c>
      <c r="G84" t="str">
        <f t="shared" si="4"/>
        <v>Highly Suitable (Adaptation + Grid Replacement)</v>
      </c>
      <c r="H84" t="str">
        <f t="shared" si="5"/>
        <v>Highly Suitable (Adaptation + Grid Replacement)</v>
      </c>
      <c r="I84" t="str">
        <f t="shared" si="6"/>
        <v>Highly Suitable (Adaptation + Grid Replacement)</v>
      </c>
    </row>
    <row r="85" spans="1:9" x14ac:dyDescent="0.25">
      <c r="A85" t="s">
        <v>152</v>
      </c>
      <c r="B85" t="s">
        <v>1007</v>
      </c>
      <c r="C85">
        <v>2</v>
      </c>
      <c r="D85">
        <v>3</v>
      </c>
      <c r="E85">
        <v>3</v>
      </c>
      <c r="F85" t="str">
        <f t="shared" si="7"/>
        <v>Highly Suitable (Mitigation + Grid Replacement)</v>
      </c>
      <c r="G85" t="str">
        <f t="shared" si="4"/>
        <v>Highly Suitable (Mitigation + Grid Replacement)</v>
      </c>
      <c r="H85" t="str">
        <f t="shared" si="5"/>
        <v>Highly Suitable (Mitigation + Grid Replacement)</v>
      </c>
      <c r="I85" t="str">
        <f t="shared" si="6"/>
        <v>Highly Suitable (Mitigation + Grid Replacement)</v>
      </c>
    </row>
    <row r="86" spans="1:9" x14ac:dyDescent="0.25">
      <c r="A86" t="s">
        <v>537</v>
      </c>
      <c r="B86" t="s">
        <v>1008</v>
      </c>
      <c r="C86">
        <v>3</v>
      </c>
      <c r="D86">
        <v>3</v>
      </c>
      <c r="E86">
        <v>3</v>
      </c>
      <c r="F86" t="str">
        <f t="shared" si="7"/>
        <v>Highly Suitable (Adaptation + Mitigation)</v>
      </c>
      <c r="G86" t="str">
        <f t="shared" si="4"/>
        <v>Highly Suitable (Adaptation + Mitigation + Grid Replacement)</v>
      </c>
      <c r="H86" t="str">
        <f t="shared" si="5"/>
        <v>Highly Suitable (Adaptation + Mitigation + Grid Replacement)</v>
      </c>
      <c r="I86" t="str">
        <f t="shared" si="6"/>
        <v>Highly Suitable (Adaptation + Mitigation + Grid Replacement)</v>
      </c>
    </row>
    <row r="87" spans="1:9" x14ac:dyDescent="0.25">
      <c r="A87" t="s">
        <v>475</v>
      </c>
      <c r="B87" t="s">
        <v>1009</v>
      </c>
      <c r="C87">
        <v>3</v>
      </c>
      <c r="D87">
        <v>2</v>
      </c>
      <c r="E87">
        <v>3</v>
      </c>
      <c r="F87" t="str">
        <f t="shared" si="7"/>
        <v>Highly Suitable (Adaptation + Grid Replacement)</v>
      </c>
      <c r="G87" t="str">
        <f t="shared" si="4"/>
        <v>Highly Suitable (Adaptation + Grid Replacement)</v>
      </c>
      <c r="H87" t="str">
        <f t="shared" si="5"/>
        <v>Highly Suitable (Adaptation + Grid Replacement)</v>
      </c>
      <c r="I87" t="str">
        <f t="shared" si="6"/>
        <v>Highly Suitable (Adaptation + Grid Replacement)</v>
      </c>
    </row>
    <row r="88" spans="1:9" x14ac:dyDescent="0.25">
      <c r="A88" t="s">
        <v>186</v>
      </c>
      <c r="B88" t="s">
        <v>1010</v>
      </c>
      <c r="C88">
        <v>2</v>
      </c>
      <c r="D88">
        <v>3</v>
      </c>
      <c r="E88">
        <v>3</v>
      </c>
      <c r="F88" t="str">
        <f t="shared" si="7"/>
        <v>Highly Suitable (Mitigation + Grid Replacement)</v>
      </c>
      <c r="G88" t="str">
        <f t="shared" si="4"/>
        <v>Highly Suitable (Mitigation + Grid Replacement)</v>
      </c>
      <c r="H88" t="str">
        <f t="shared" si="5"/>
        <v>Highly Suitable (Mitigation + Grid Replacement)</v>
      </c>
      <c r="I88" t="str">
        <f t="shared" si="6"/>
        <v>Highly Suitable (Mitigation + Grid Replacement)</v>
      </c>
    </row>
    <row r="89" spans="1:9" x14ac:dyDescent="0.25">
      <c r="A89" t="s">
        <v>251</v>
      </c>
      <c r="B89" t="s">
        <v>1011</v>
      </c>
      <c r="C89">
        <v>4</v>
      </c>
      <c r="D89">
        <v>2</v>
      </c>
      <c r="E89">
        <v>2</v>
      </c>
      <c r="F89" t="s">
        <v>929</v>
      </c>
      <c r="G89" t="str">
        <f t="shared" si="4"/>
        <v>Highly Suitable (Adaptation)</v>
      </c>
      <c r="H89" t="str">
        <f t="shared" si="5"/>
        <v>Highly Suitable (Adaptation)</v>
      </c>
      <c r="I89" t="str">
        <f t="shared" si="6"/>
        <v>Highly Suitable (Adaptation)</v>
      </c>
    </row>
    <row r="90" spans="1:9" x14ac:dyDescent="0.25">
      <c r="A90" t="s">
        <v>165</v>
      </c>
      <c r="B90" t="s">
        <v>1012</v>
      </c>
      <c r="C90">
        <v>2</v>
      </c>
      <c r="D90">
        <v>2</v>
      </c>
      <c r="E90">
        <v>3</v>
      </c>
      <c r="F90" t="s">
        <v>950</v>
      </c>
      <c r="G90" t="str">
        <f t="shared" si="4"/>
        <v>Highly Suitable (Grid Replacement)</v>
      </c>
      <c r="H90" t="str">
        <f t="shared" si="5"/>
        <v>Highly Suitable (Grid Replacement)</v>
      </c>
      <c r="I90" t="str">
        <f t="shared" si="6"/>
        <v>Highly Suitable (Grid Replacement)</v>
      </c>
    </row>
    <row r="91" spans="1:9" x14ac:dyDescent="0.25">
      <c r="A91" t="s">
        <v>40</v>
      </c>
      <c r="B91" t="s">
        <v>1013</v>
      </c>
      <c r="C91">
        <v>3</v>
      </c>
      <c r="D91">
        <v>3</v>
      </c>
      <c r="E91">
        <v>3</v>
      </c>
      <c r="F91" t="str">
        <f t="shared" si="7"/>
        <v>Highly Suitable (Adaptation + Mitigation)</v>
      </c>
      <c r="G91" t="str">
        <f t="shared" si="4"/>
        <v>Highly Suitable (Adaptation + Mitigation + Grid Replacement)</v>
      </c>
      <c r="H91" t="str">
        <f t="shared" si="5"/>
        <v>Highly Suitable (Adaptation + Mitigation + Grid Replacement)</v>
      </c>
      <c r="I91" t="str">
        <f t="shared" si="6"/>
        <v>Highly Suitable (Adaptation + Mitigation + Grid Replacement)</v>
      </c>
    </row>
    <row r="92" spans="1:9" x14ac:dyDescent="0.25">
      <c r="A92" t="s">
        <v>153</v>
      </c>
      <c r="B92" t="s">
        <v>1014</v>
      </c>
      <c r="C92">
        <v>2</v>
      </c>
      <c r="D92">
        <v>2</v>
      </c>
      <c r="E92">
        <v>3</v>
      </c>
      <c r="F92" t="s">
        <v>950</v>
      </c>
      <c r="G92" t="str">
        <f t="shared" si="4"/>
        <v>Highly Suitable (Grid Replacement)</v>
      </c>
      <c r="H92" t="str">
        <f t="shared" si="5"/>
        <v>Highly Suitable (Grid Replacement)</v>
      </c>
      <c r="I92" t="str">
        <f t="shared" si="6"/>
        <v>Highly Suitable (Grid Replacement)</v>
      </c>
    </row>
    <row r="93" spans="1:9" x14ac:dyDescent="0.25">
      <c r="A93" t="s">
        <v>476</v>
      </c>
      <c r="B93" t="s">
        <v>1015</v>
      </c>
      <c r="C93">
        <v>3</v>
      </c>
      <c r="D93">
        <v>2</v>
      </c>
      <c r="E93">
        <v>2</v>
      </c>
      <c r="F93" t="s">
        <v>929</v>
      </c>
      <c r="G93" t="str">
        <f t="shared" si="4"/>
        <v>Highly Suitable (Adaptation)</v>
      </c>
      <c r="H93" t="str">
        <f t="shared" si="5"/>
        <v>Highly Suitable (Adaptation)</v>
      </c>
      <c r="I93" t="str">
        <f t="shared" si="6"/>
        <v>Highly Suitable (Adaptation)</v>
      </c>
    </row>
    <row r="94" spans="1:9" x14ac:dyDescent="0.25">
      <c r="A94" t="s">
        <v>206</v>
      </c>
      <c r="B94" t="s">
        <v>1015</v>
      </c>
      <c r="C94">
        <v>2</v>
      </c>
      <c r="D94">
        <v>2</v>
      </c>
      <c r="E94">
        <v>3</v>
      </c>
      <c r="F94" t="s">
        <v>950</v>
      </c>
      <c r="G94" t="str">
        <f t="shared" si="4"/>
        <v>Highly Suitable (Grid Replacement)</v>
      </c>
      <c r="H94" t="str">
        <f t="shared" si="5"/>
        <v>Highly Suitable (Grid Replacement)</v>
      </c>
      <c r="I94" t="str">
        <f t="shared" si="6"/>
        <v>Highly Suitable (Grid Replacement)</v>
      </c>
    </row>
    <row r="95" spans="1:9" x14ac:dyDescent="0.25">
      <c r="A95" t="s">
        <v>506</v>
      </c>
      <c r="B95" t="s">
        <v>1016</v>
      </c>
      <c r="C95">
        <v>3</v>
      </c>
      <c r="D95">
        <v>3</v>
      </c>
      <c r="E95">
        <v>3</v>
      </c>
      <c r="F95" t="str">
        <f t="shared" si="7"/>
        <v>Highly Suitable (Adaptation + Mitigation)</v>
      </c>
      <c r="G95" t="str">
        <f t="shared" si="4"/>
        <v>Highly Suitable (Adaptation + Mitigation + Grid Replacement)</v>
      </c>
      <c r="H95" t="str">
        <f t="shared" si="5"/>
        <v>Highly Suitable (Adaptation + Mitigation + Grid Replacement)</v>
      </c>
      <c r="I95" t="str">
        <f t="shared" si="6"/>
        <v>Highly Suitable (Adaptation + Mitigation + Grid Replacement)</v>
      </c>
    </row>
    <row r="96" spans="1:9" x14ac:dyDescent="0.25">
      <c r="A96" t="s">
        <v>140</v>
      </c>
      <c r="B96" t="s">
        <v>1017</v>
      </c>
      <c r="C96">
        <v>3</v>
      </c>
      <c r="D96">
        <v>2</v>
      </c>
      <c r="E96">
        <v>2</v>
      </c>
      <c r="F96" t="s">
        <v>929</v>
      </c>
      <c r="G96" t="str">
        <f t="shared" si="4"/>
        <v>Highly Suitable (Adaptation)</v>
      </c>
      <c r="H96" t="str">
        <f t="shared" si="5"/>
        <v>Highly Suitable (Adaptation)</v>
      </c>
      <c r="I96" t="str">
        <f t="shared" si="6"/>
        <v>Highly Suitable (Adaptation)</v>
      </c>
    </row>
    <row r="97" spans="1:9" x14ac:dyDescent="0.25">
      <c r="A97" t="s">
        <v>403</v>
      </c>
      <c r="B97" t="s">
        <v>1018</v>
      </c>
      <c r="C97">
        <v>3</v>
      </c>
      <c r="D97">
        <v>2</v>
      </c>
      <c r="E97">
        <v>2</v>
      </c>
      <c r="F97" t="s">
        <v>929</v>
      </c>
      <c r="G97" t="str">
        <f t="shared" si="4"/>
        <v>Highly Suitable (Adaptation)</v>
      </c>
      <c r="H97" t="str">
        <f t="shared" si="5"/>
        <v>Highly Suitable (Adaptation)</v>
      </c>
      <c r="I97" t="str">
        <f t="shared" si="6"/>
        <v>Highly Suitable (Adaptation)</v>
      </c>
    </row>
    <row r="98" spans="1:9" x14ac:dyDescent="0.25">
      <c r="A98" t="s">
        <v>507</v>
      </c>
      <c r="B98" t="s">
        <v>1018</v>
      </c>
      <c r="C98">
        <v>3</v>
      </c>
      <c r="D98">
        <v>2</v>
      </c>
      <c r="E98">
        <v>2</v>
      </c>
      <c r="F98" t="s">
        <v>929</v>
      </c>
      <c r="G98" t="str">
        <f t="shared" si="4"/>
        <v>Highly Suitable (Adaptation)</v>
      </c>
      <c r="H98" t="str">
        <f t="shared" si="5"/>
        <v>Highly Suitable (Adaptation)</v>
      </c>
      <c r="I98" t="str">
        <f t="shared" si="6"/>
        <v>Highly Suitable (Adaptation)</v>
      </c>
    </row>
    <row r="99" spans="1:9" x14ac:dyDescent="0.25">
      <c r="A99" t="s">
        <v>252</v>
      </c>
      <c r="B99" t="s">
        <v>1019</v>
      </c>
      <c r="C99">
        <v>4</v>
      </c>
      <c r="D99">
        <v>2</v>
      </c>
      <c r="E99">
        <v>2</v>
      </c>
      <c r="F99" t="s">
        <v>929</v>
      </c>
      <c r="G99" t="str">
        <f t="shared" si="4"/>
        <v>Highly Suitable (Adaptation)</v>
      </c>
      <c r="H99" t="str">
        <f t="shared" si="5"/>
        <v>Highly Suitable (Adaptation)</v>
      </c>
      <c r="I99" t="str">
        <f t="shared" si="6"/>
        <v>Highly Suitable (Adaptation)</v>
      </c>
    </row>
    <row r="100" spans="1:9" x14ac:dyDescent="0.25">
      <c r="A100" t="s">
        <v>15</v>
      </c>
      <c r="B100" t="s">
        <v>1020</v>
      </c>
      <c r="C100">
        <v>4</v>
      </c>
      <c r="D100">
        <v>2</v>
      </c>
      <c r="E100">
        <v>2</v>
      </c>
      <c r="F100" t="s">
        <v>929</v>
      </c>
      <c r="G100" t="str">
        <f t="shared" si="4"/>
        <v>Highly Suitable (Adaptation)</v>
      </c>
      <c r="H100" t="str">
        <f t="shared" si="5"/>
        <v>Highly Suitable (Adaptation)</v>
      </c>
      <c r="I100" t="str">
        <f t="shared" si="6"/>
        <v>Highly Suitable (Adaptation)</v>
      </c>
    </row>
    <row r="101" spans="1:9" x14ac:dyDescent="0.25">
      <c r="A101" t="s">
        <v>8</v>
      </c>
      <c r="B101" t="s">
        <v>1021</v>
      </c>
      <c r="C101">
        <v>4</v>
      </c>
      <c r="D101">
        <v>2</v>
      </c>
      <c r="E101">
        <v>2</v>
      </c>
      <c r="F101" t="s">
        <v>929</v>
      </c>
      <c r="G101" t="str">
        <f t="shared" si="4"/>
        <v>Highly Suitable (Adaptation)</v>
      </c>
      <c r="H101" t="str">
        <f t="shared" si="5"/>
        <v>Highly Suitable (Adaptation)</v>
      </c>
      <c r="I101" t="str">
        <f t="shared" si="6"/>
        <v>Highly Suitable (Adaptation)</v>
      </c>
    </row>
    <row r="102" spans="1:9" x14ac:dyDescent="0.25">
      <c r="A102" t="s">
        <v>362</v>
      </c>
      <c r="B102" t="s">
        <v>1022</v>
      </c>
      <c r="C102">
        <v>3</v>
      </c>
      <c r="D102">
        <v>2</v>
      </c>
      <c r="E102">
        <v>2</v>
      </c>
      <c r="F102" t="s">
        <v>929</v>
      </c>
      <c r="G102" t="str">
        <f t="shared" si="4"/>
        <v>Highly Suitable (Adaptation)</v>
      </c>
      <c r="H102" t="str">
        <f t="shared" si="5"/>
        <v>Highly Suitable (Adaptation)</v>
      </c>
      <c r="I102" t="str">
        <f t="shared" si="6"/>
        <v>Highly Suitable (Adaptation)</v>
      </c>
    </row>
    <row r="103" spans="1:9" x14ac:dyDescent="0.25">
      <c r="A103" t="s">
        <v>154</v>
      </c>
      <c r="B103" t="s">
        <v>1023</v>
      </c>
      <c r="C103">
        <v>2</v>
      </c>
      <c r="D103">
        <v>3</v>
      </c>
      <c r="E103">
        <v>3</v>
      </c>
      <c r="F103" t="str">
        <f t="shared" si="7"/>
        <v>Highly Suitable (Mitigation + Grid Replacement)</v>
      </c>
      <c r="G103" t="str">
        <f t="shared" si="4"/>
        <v>Highly Suitable (Mitigation + Grid Replacement)</v>
      </c>
      <c r="H103" t="str">
        <f t="shared" si="5"/>
        <v>Highly Suitable (Mitigation + Grid Replacement)</v>
      </c>
      <c r="I103" t="str">
        <f t="shared" si="6"/>
        <v>Highly Suitable (Mitigation + Grid Replacement)</v>
      </c>
    </row>
    <row r="104" spans="1:9" x14ac:dyDescent="0.25">
      <c r="A104" t="s">
        <v>493</v>
      </c>
      <c r="B104" t="s">
        <v>1024</v>
      </c>
      <c r="C104">
        <v>3</v>
      </c>
      <c r="D104">
        <v>3</v>
      </c>
      <c r="E104">
        <v>3</v>
      </c>
      <c r="F104" t="str">
        <f t="shared" si="7"/>
        <v>Highly Suitable (Adaptation + Mitigation)</v>
      </c>
      <c r="G104" t="str">
        <f t="shared" si="4"/>
        <v>Highly Suitable (Adaptation + Mitigation + Grid Replacement)</v>
      </c>
      <c r="H104" t="str">
        <f t="shared" si="5"/>
        <v>Highly Suitable (Adaptation + Mitigation + Grid Replacement)</v>
      </c>
      <c r="I104" t="str">
        <f t="shared" si="6"/>
        <v>Highly Suitable (Adaptation + Mitigation + Grid Replacement)</v>
      </c>
    </row>
    <row r="105" spans="1:9" x14ac:dyDescent="0.25">
      <c r="A105" t="s">
        <v>545</v>
      </c>
      <c r="B105" t="s">
        <v>1025</v>
      </c>
      <c r="C105">
        <v>2</v>
      </c>
      <c r="D105">
        <v>3</v>
      </c>
      <c r="E105">
        <v>3</v>
      </c>
      <c r="F105" t="str">
        <f t="shared" si="7"/>
        <v>Highly Suitable (Mitigation + Grid Replacement)</v>
      </c>
      <c r="G105" t="str">
        <f t="shared" si="4"/>
        <v>Highly Suitable (Mitigation + Grid Replacement)</v>
      </c>
      <c r="H105" t="str">
        <f t="shared" si="5"/>
        <v>Highly Suitable (Mitigation + Grid Replacement)</v>
      </c>
      <c r="I105" t="str">
        <f t="shared" si="6"/>
        <v>Highly Suitable (Mitigation + Grid Replacement)</v>
      </c>
    </row>
    <row r="106" spans="1:9" x14ac:dyDescent="0.25">
      <c r="A106" t="s">
        <v>129</v>
      </c>
      <c r="B106" t="s">
        <v>1026</v>
      </c>
      <c r="C106">
        <v>3</v>
      </c>
      <c r="D106">
        <v>2</v>
      </c>
      <c r="E106">
        <v>3</v>
      </c>
      <c r="F106" t="str">
        <f t="shared" si="7"/>
        <v>Highly Suitable (Adaptation + Grid Replacement)</v>
      </c>
      <c r="G106" t="str">
        <f t="shared" si="4"/>
        <v>Highly Suitable (Adaptation + Grid Replacement)</v>
      </c>
      <c r="H106" t="str">
        <f t="shared" si="5"/>
        <v>Highly Suitable (Adaptation + Grid Replacement)</v>
      </c>
      <c r="I106" t="str">
        <f t="shared" si="6"/>
        <v>Highly Suitable (Adaptation + Grid Replacement)</v>
      </c>
    </row>
    <row r="107" spans="1:9" x14ac:dyDescent="0.25">
      <c r="A107" t="s">
        <v>498</v>
      </c>
      <c r="B107" t="s">
        <v>1027</v>
      </c>
      <c r="C107">
        <v>3</v>
      </c>
      <c r="D107">
        <v>3</v>
      </c>
      <c r="E107">
        <v>3</v>
      </c>
      <c r="F107" t="str">
        <f t="shared" si="7"/>
        <v>Highly Suitable (Adaptation + Mitigation)</v>
      </c>
      <c r="G107" t="str">
        <f t="shared" si="4"/>
        <v>Highly Suitable (Adaptation + Mitigation + Grid Replacement)</v>
      </c>
      <c r="H107" t="str">
        <f t="shared" si="5"/>
        <v>Highly Suitable (Adaptation + Mitigation + Grid Replacement)</v>
      </c>
      <c r="I107" t="str">
        <f t="shared" si="6"/>
        <v>Highly Suitable (Adaptation + Mitigation + Grid Replacement)</v>
      </c>
    </row>
    <row r="108" spans="1:9" x14ac:dyDescent="0.25">
      <c r="A108" t="s">
        <v>166</v>
      </c>
      <c r="B108" t="s">
        <v>1028</v>
      </c>
      <c r="C108">
        <v>2</v>
      </c>
      <c r="D108">
        <v>2</v>
      </c>
      <c r="E108">
        <v>3</v>
      </c>
      <c r="F108" t="s">
        <v>950</v>
      </c>
      <c r="G108" t="str">
        <f t="shared" si="4"/>
        <v>Highly Suitable (Grid Replacement)</v>
      </c>
      <c r="H108" t="str">
        <f t="shared" si="5"/>
        <v>Highly Suitable (Grid Replacement)</v>
      </c>
      <c r="I108" t="str">
        <f t="shared" si="6"/>
        <v>Highly Suitable (Grid Replacement)</v>
      </c>
    </row>
    <row r="109" spans="1:9" x14ac:dyDescent="0.25">
      <c r="A109" t="s">
        <v>277</v>
      </c>
      <c r="B109" t="s">
        <v>1029</v>
      </c>
      <c r="C109">
        <v>4</v>
      </c>
      <c r="D109">
        <v>2</v>
      </c>
      <c r="E109">
        <v>2</v>
      </c>
      <c r="F109" t="s">
        <v>929</v>
      </c>
      <c r="G109" t="str">
        <f t="shared" si="4"/>
        <v>Highly Suitable (Adaptation)</v>
      </c>
      <c r="H109" t="str">
        <f t="shared" si="5"/>
        <v>Highly Suitable (Adaptation)</v>
      </c>
      <c r="I109" t="str">
        <f t="shared" si="6"/>
        <v>Highly Suitable (Adaptation)</v>
      </c>
    </row>
    <row r="110" spans="1:9" x14ac:dyDescent="0.25">
      <c r="A110" t="s">
        <v>253</v>
      </c>
      <c r="B110" t="s">
        <v>1030</v>
      </c>
      <c r="C110">
        <v>4</v>
      </c>
      <c r="D110">
        <v>2</v>
      </c>
      <c r="E110">
        <v>2</v>
      </c>
      <c r="F110" t="s">
        <v>929</v>
      </c>
      <c r="G110" t="str">
        <f t="shared" si="4"/>
        <v>Highly Suitable (Adaptation)</v>
      </c>
      <c r="H110" t="str">
        <f t="shared" si="5"/>
        <v>Highly Suitable (Adaptation)</v>
      </c>
      <c r="I110" t="str">
        <f t="shared" si="6"/>
        <v>Highly Suitable (Adaptation)</v>
      </c>
    </row>
    <row r="111" spans="1:9" x14ac:dyDescent="0.25">
      <c r="A111" t="s">
        <v>508</v>
      </c>
      <c r="B111" t="s">
        <v>1031</v>
      </c>
      <c r="C111">
        <v>3</v>
      </c>
      <c r="D111">
        <v>2</v>
      </c>
      <c r="E111">
        <v>2</v>
      </c>
      <c r="F111" t="s">
        <v>929</v>
      </c>
      <c r="G111" t="str">
        <f t="shared" si="4"/>
        <v>Highly Suitable (Adaptation)</v>
      </c>
      <c r="H111" t="str">
        <f t="shared" si="5"/>
        <v>Highly Suitable (Adaptation)</v>
      </c>
      <c r="I111" t="str">
        <f t="shared" si="6"/>
        <v>Highly Suitable (Adaptation)</v>
      </c>
    </row>
    <row r="112" spans="1:9" x14ac:dyDescent="0.25">
      <c r="A112" t="s">
        <v>404</v>
      </c>
      <c r="B112" t="s">
        <v>1032</v>
      </c>
      <c r="C112">
        <v>3</v>
      </c>
      <c r="D112">
        <v>2</v>
      </c>
      <c r="E112">
        <v>2</v>
      </c>
      <c r="F112" t="s">
        <v>929</v>
      </c>
      <c r="G112" t="str">
        <f t="shared" si="4"/>
        <v>Highly Suitable (Adaptation)</v>
      </c>
      <c r="H112" t="str">
        <f t="shared" si="5"/>
        <v>Highly Suitable (Adaptation)</v>
      </c>
      <c r="I112" t="str">
        <f t="shared" si="6"/>
        <v>Highly Suitable (Adaptation)</v>
      </c>
    </row>
    <row r="113" spans="1:9" x14ac:dyDescent="0.25">
      <c r="A113" t="s">
        <v>363</v>
      </c>
      <c r="B113" t="s">
        <v>1033</v>
      </c>
      <c r="C113">
        <v>3</v>
      </c>
      <c r="D113">
        <v>2</v>
      </c>
      <c r="E113">
        <v>2</v>
      </c>
      <c r="F113" t="s">
        <v>929</v>
      </c>
      <c r="G113" t="str">
        <f t="shared" si="4"/>
        <v>Highly Suitable (Adaptation)</v>
      </c>
      <c r="H113" t="str">
        <f t="shared" si="5"/>
        <v>Highly Suitable (Adaptation)</v>
      </c>
      <c r="I113" t="str">
        <f t="shared" si="6"/>
        <v>Highly Suitable (Adaptation)</v>
      </c>
    </row>
    <row r="114" spans="1:9" x14ac:dyDescent="0.25">
      <c r="A114" t="s">
        <v>278</v>
      </c>
      <c r="B114" t="s">
        <v>1034</v>
      </c>
      <c r="C114">
        <v>4</v>
      </c>
      <c r="D114">
        <v>2</v>
      </c>
      <c r="E114">
        <v>2</v>
      </c>
      <c r="F114" t="s">
        <v>929</v>
      </c>
      <c r="G114" t="str">
        <f t="shared" si="4"/>
        <v>Highly Suitable (Adaptation)</v>
      </c>
      <c r="H114" t="str">
        <f t="shared" si="5"/>
        <v>Highly Suitable (Adaptation)</v>
      </c>
      <c r="I114" t="str">
        <f t="shared" si="6"/>
        <v>Highly Suitable (Adaptation)</v>
      </c>
    </row>
    <row r="115" spans="1:9" x14ac:dyDescent="0.25">
      <c r="A115" t="s">
        <v>669</v>
      </c>
      <c r="B115" t="s">
        <v>1035</v>
      </c>
      <c r="C115">
        <v>2</v>
      </c>
      <c r="D115">
        <v>2</v>
      </c>
      <c r="E115">
        <v>3</v>
      </c>
      <c r="F115" t="s">
        <v>950</v>
      </c>
      <c r="G115" t="str">
        <f t="shared" si="4"/>
        <v>Highly Suitable (Grid Replacement)</v>
      </c>
      <c r="H115" t="str">
        <f t="shared" si="5"/>
        <v>Highly Suitable (Grid Replacement)</v>
      </c>
      <c r="I115" t="str">
        <f t="shared" si="6"/>
        <v>Highly Suitable (Grid Replacement)</v>
      </c>
    </row>
    <row r="116" spans="1:9" x14ac:dyDescent="0.25">
      <c r="A116" t="s">
        <v>546</v>
      </c>
      <c r="B116" t="s">
        <v>1036</v>
      </c>
      <c r="C116">
        <v>2</v>
      </c>
      <c r="D116">
        <v>3</v>
      </c>
      <c r="E116">
        <v>3</v>
      </c>
      <c r="F116" t="str">
        <f t="shared" si="7"/>
        <v>Highly Suitable (Mitigation + Grid Replacement)</v>
      </c>
      <c r="G116" t="str">
        <f t="shared" si="4"/>
        <v>Highly Suitable (Mitigation + Grid Replacement)</v>
      </c>
      <c r="H116" t="str">
        <f t="shared" si="5"/>
        <v>Highly Suitable (Mitigation + Grid Replacement)</v>
      </c>
      <c r="I116" t="str">
        <f t="shared" si="6"/>
        <v>Highly Suitable (Mitigation + Grid Replacement)</v>
      </c>
    </row>
    <row r="117" spans="1:9" x14ac:dyDescent="0.25">
      <c r="A117" t="s">
        <v>58</v>
      </c>
      <c r="B117" t="s">
        <v>1037</v>
      </c>
      <c r="C117">
        <v>3</v>
      </c>
      <c r="D117">
        <v>2</v>
      </c>
      <c r="E117">
        <v>2</v>
      </c>
      <c r="F117" t="s">
        <v>929</v>
      </c>
      <c r="G117" t="str">
        <f t="shared" si="4"/>
        <v>Highly Suitable (Adaptation)</v>
      </c>
      <c r="H117" t="str">
        <f t="shared" si="5"/>
        <v>Highly Suitable (Adaptation)</v>
      </c>
      <c r="I117" t="str">
        <f t="shared" si="6"/>
        <v>Highly Suitable (Adaptation)</v>
      </c>
    </row>
    <row r="118" spans="1:9" x14ac:dyDescent="0.25">
      <c r="A118" t="s">
        <v>675</v>
      </c>
      <c r="B118" t="s">
        <v>1038</v>
      </c>
      <c r="C118">
        <v>2</v>
      </c>
      <c r="D118">
        <v>2</v>
      </c>
      <c r="E118">
        <v>3</v>
      </c>
      <c r="F118" t="s">
        <v>950</v>
      </c>
      <c r="G118" t="str">
        <f t="shared" si="4"/>
        <v>Highly Suitable (Grid Replacement)</v>
      </c>
      <c r="H118" t="str">
        <f t="shared" si="5"/>
        <v>Highly Suitable (Grid Replacement)</v>
      </c>
      <c r="I118" t="str">
        <f t="shared" si="6"/>
        <v>Highly Suitable (Grid Replacement)</v>
      </c>
    </row>
    <row r="119" spans="1:9" x14ac:dyDescent="0.25">
      <c r="A119" t="s">
        <v>43</v>
      </c>
      <c r="B119" t="s">
        <v>1039</v>
      </c>
      <c r="C119">
        <v>3</v>
      </c>
      <c r="D119">
        <v>2</v>
      </c>
      <c r="E119">
        <v>2</v>
      </c>
      <c r="F119" t="s">
        <v>929</v>
      </c>
      <c r="G119" t="str">
        <f t="shared" si="4"/>
        <v>Highly Suitable (Adaptation)</v>
      </c>
      <c r="H119" t="str">
        <f t="shared" si="5"/>
        <v>Highly Suitable (Adaptation)</v>
      </c>
      <c r="I119" t="str">
        <f t="shared" si="6"/>
        <v>Highly Suitable (Adaptation)</v>
      </c>
    </row>
    <row r="120" spans="1:9" x14ac:dyDescent="0.25">
      <c r="A120" t="s">
        <v>561</v>
      </c>
      <c r="B120" t="s">
        <v>1040</v>
      </c>
      <c r="C120">
        <v>2</v>
      </c>
      <c r="D120">
        <v>1</v>
      </c>
      <c r="E120">
        <v>2</v>
      </c>
      <c r="F120" t="s">
        <v>938</v>
      </c>
      <c r="G120" t="str">
        <f t="shared" si="4"/>
        <v>Moderately Suitable</v>
      </c>
      <c r="H120" t="str">
        <f t="shared" si="5"/>
        <v>Moderately Suitable</v>
      </c>
      <c r="I120" t="str">
        <f t="shared" si="6"/>
        <v>Moderately Suitable</v>
      </c>
    </row>
    <row r="121" spans="1:9" x14ac:dyDescent="0.25">
      <c r="A121" t="s">
        <v>246</v>
      </c>
      <c r="B121" t="s">
        <v>1041</v>
      </c>
      <c r="C121">
        <v>4</v>
      </c>
      <c r="D121">
        <v>2</v>
      </c>
      <c r="E121">
        <v>2</v>
      </c>
      <c r="F121" t="s">
        <v>929</v>
      </c>
      <c r="G121" t="str">
        <f t="shared" si="4"/>
        <v>Highly Suitable (Adaptation)</v>
      </c>
      <c r="H121" t="str">
        <f t="shared" si="5"/>
        <v>Highly Suitable (Adaptation)</v>
      </c>
      <c r="I121" t="str">
        <f t="shared" si="6"/>
        <v>Highly Suitable (Adaptation)</v>
      </c>
    </row>
    <row r="122" spans="1:9" x14ac:dyDescent="0.25">
      <c r="A122" t="s">
        <v>437</v>
      </c>
      <c r="B122" t="s">
        <v>1042</v>
      </c>
      <c r="C122">
        <v>3</v>
      </c>
      <c r="D122">
        <v>2</v>
      </c>
      <c r="E122">
        <v>2</v>
      </c>
      <c r="F122" t="s">
        <v>929</v>
      </c>
      <c r="G122" t="str">
        <f t="shared" si="4"/>
        <v>Highly Suitable (Adaptation)</v>
      </c>
      <c r="H122" t="str">
        <f t="shared" si="5"/>
        <v>Highly Suitable (Adaptation)</v>
      </c>
      <c r="I122" t="str">
        <f t="shared" si="6"/>
        <v>Highly Suitable (Adaptation)</v>
      </c>
    </row>
    <row r="123" spans="1:9" x14ac:dyDescent="0.25">
      <c r="A123" t="s">
        <v>634</v>
      </c>
      <c r="B123" t="s">
        <v>1043</v>
      </c>
      <c r="C123">
        <v>2</v>
      </c>
      <c r="D123">
        <v>2</v>
      </c>
      <c r="E123">
        <v>3</v>
      </c>
      <c r="F123" t="s">
        <v>950</v>
      </c>
      <c r="G123" t="str">
        <f t="shared" si="4"/>
        <v>Highly Suitable (Grid Replacement)</v>
      </c>
      <c r="H123" t="str">
        <f t="shared" si="5"/>
        <v>Highly Suitable (Grid Replacement)</v>
      </c>
      <c r="I123" t="str">
        <f t="shared" si="6"/>
        <v>Highly Suitable (Grid Replacement)</v>
      </c>
    </row>
    <row r="124" spans="1:9" x14ac:dyDescent="0.25">
      <c r="A124" t="s">
        <v>562</v>
      </c>
      <c r="B124" t="s">
        <v>1044</v>
      </c>
      <c r="C124">
        <v>2</v>
      </c>
      <c r="D124">
        <v>2</v>
      </c>
      <c r="E124">
        <v>3</v>
      </c>
      <c r="F124" t="s">
        <v>950</v>
      </c>
      <c r="G124" t="str">
        <f t="shared" si="4"/>
        <v>Highly Suitable (Grid Replacement)</v>
      </c>
      <c r="H124" t="str">
        <f t="shared" si="5"/>
        <v>Highly Suitable (Grid Replacement)</v>
      </c>
      <c r="I124" t="str">
        <f t="shared" si="6"/>
        <v>Highly Suitable (Grid Replacement)</v>
      </c>
    </row>
    <row r="125" spans="1:9" x14ac:dyDescent="0.25">
      <c r="A125" t="s">
        <v>155</v>
      </c>
      <c r="B125" t="s">
        <v>1045</v>
      </c>
      <c r="C125">
        <v>2</v>
      </c>
      <c r="D125">
        <v>3</v>
      </c>
      <c r="E125">
        <v>3</v>
      </c>
      <c r="F125" t="str">
        <f t="shared" si="7"/>
        <v>Highly Suitable (Mitigation + Grid Replacement)</v>
      </c>
      <c r="G125" t="str">
        <f t="shared" si="4"/>
        <v>Highly Suitable (Mitigation + Grid Replacement)</v>
      </c>
      <c r="H125" t="str">
        <f t="shared" si="5"/>
        <v>Highly Suitable (Mitigation + Grid Replacement)</v>
      </c>
      <c r="I125" t="str">
        <f t="shared" si="6"/>
        <v>Highly Suitable (Mitigation + Grid Replacement)</v>
      </c>
    </row>
    <row r="126" spans="1:9" x14ac:dyDescent="0.25">
      <c r="A126" t="s">
        <v>647</v>
      </c>
      <c r="B126" t="s">
        <v>1046</v>
      </c>
      <c r="C126">
        <v>2</v>
      </c>
      <c r="D126">
        <v>3</v>
      </c>
      <c r="E126">
        <v>3</v>
      </c>
      <c r="F126" t="str">
        <f t="shared" si="7"/>
        <v>Highly Suitable (Mitigation + Grid Replacement)</v>
      </c>
      <c r="G126" t="str">
        <f t="shared" si="4"/>
        <v>Highly Suitable (Mitigation + Grid Replacement)</v>
      </c>
      <c r="H126" t="str">
        <f t="shared" si="5"/>
        <v>Highly Suitable (Mitigation + Grid Replacement)</v>
      </c>
      <c r="I126" t="str">
        <f t="shared" si="6"/>
        <v>Highly Suitable (Mitigation + Grid Replacement)</v>
      </c>
    </row>
    <row r="127" spans="1:9" x14ac:dyDescent="0.25">
      <c r="A127" t="s">
        <v>184</v>
      </c>
      <c r="B127" t="s">
        <v>1047</v>
      </c>
      <c r="C127">
        <v>2</v>
      </c>
      <c r="D127">
        <v>2</v>
      </c>
      <c r="E127">
        <v>3</v>
      </c>
      <c r="F127" t="s">
        <v>950</v>
      </c>
      <c r="G127" t="str">
        <f t="shared" si="4"/>
        <v>Highly Suitable (Grid Replacement)</v>
      </c>
      <c r="H127" t="str">
        <f t="shared" si="5"/>
        <v>Highly Suitable (Grid Replacement)</v>
      </c>
      <c r="I127" t="str">
        <f t="shared" si="6"/>
        <v>Highly Suitable (Grid Replacement)</v>
      </c>
    </row>
    <row r="128" spans="1:9" x14ac:dyDescent="0.25">
      <c r="A128" t="s">
        <v>337</v>
      </c>
      <c r="B128" t="s">
        <v>1048</v>
      </c>
      <c r="C128">
        <v>3</v>
      </c>
      <c r="D128">
        <v>2</v>
      </c>
      <c r="E128">
        <v>2</v>
      </c>
      <c r="F128" t="s">
        <v>929</v>
      </c>
      <c r="G128" t="str">
        <f t="shared" si="4"/>
        <v>Highly Suitable (Adaptation)</v>
      </c>
      <c r="H128" t="str">
        <f t="shared" si="5"/>
        <v>Highly Suitable (Adaptation)</v>
      </c>
      <c r="I128" t="str">
        <f t="shared" si="6"/>
        <v>Highly Suitable (Adaptation)</v>
      </c>
    </row>
    <row r="129" spans="1:9" x14ac:dyDescent="0.25">
      <c r="A129" t="s">
        <v>156</v>
      </c>
      <c r="B129" t="s">
        <v>1049</v>
      </c>
      <c r="C129">
        <v>2</v>
      </c>
      <c r="D129">
        <v>3</v>
      </c>
      <c r="E129">
        <v>3</v>
      </c>
      <c r="F129" t="str">
        <f t="shared" si="7"/>
        <v>Highly Suitable (Mitigation + Grid Replacement)</v>
      </c>
      <c r="G129" t="str">
        <f t="shared" si="4"/>
        <v>Highly Suitable (Mitigation + Grid Replacement)</v>
      </c>
      <c r="H129" t="str">
        <f t="shared" si="5"/>
        <v>Highly Suitable (Mitigation + Grid Replacement)</v>
      </c>
      <c r="I129" t="str">
        <f t="shared" si="6"/>
        <v>Highly Suitable (Mitigation + Grid Replacement)</v>
      </c>
    </row>
    <row r="130" spans="1:9" x14ac:dyDescent="0.25">
      <c r="A130" t="s">
        <v>438</v>
      </c>
      <c r="B130" t="s">
        <v>1050</v>
      </c>
      <c r="C130">
        <v>3</v>
      </c>
      <c r="D130">
        <v>3</v>
      </c>
      <c r="E130">
        <v>3</v>
      </c>
      <c r="F130" t="str">
        <f t="shared" si="7"/>
        <v>Highly Suitable (Adaptation + Mitigation)</v>
      </c>
      <c r="G130" t="str">
        <f t="shared" si="4"/>
        <v>Highly Suitable (Adaptation + Mitigation + Grid Replacement)</v>
      </c>
      <c r="H130" t="str">
        <f t="shared" si="5"/>
        <v>Highly Suitable (Adaptation + Mitigation + Grid Replacement)</v>
      </c>
      <c r="I130" t="str">
        <f t="shared" si="6"/>
        <v>Highly Suitable (Adaptation + Mitigation + Grid Replacement)</v>
      </c>
    </row>
    <row r="131" spans="1:9" x14ac:dyDescent="0.25">
      <c r="A131" t="s">
        <v>635</v>
      </c>
      <c r="B131" t="s">
        <v>1051</v>
      </c>
      <c r="C131">
        <v>2</v>
      </c>
      <c r="D131">
        <v>2</v>
      </c>
      <c r="E131">
        <v>3</v>
      </c>
      <c r="F131" t="s">
        <v>950</v>
      </c>
      <c r="G131" t="str">
        <f t="shared" ref="G131:G194" si="8">IF(AND(C131=D131,E131=D131),"Highly Suitable (Adaptation + Mitigation + Grid Replacement)",F131)</f>
        <v>Highly Suitable (Grid Replacement)</v>
      </c>
      <c r="H131" t="str">
        <f t="shared" ref="H131:H194" si="9">IF(F131 = "Moderately Suitable", "Moderately Suitable",G131)</f>
        <v>Highly Suitable (Grid Replacement)</v>
      </c>
      <c r="I131" t="str">
        <f t="shared" ref="I131:I194" si="10">IF(F131 = "Low Suitable", "Low Suitable",H131)</f>
        <v>Highly Suitable (Grid Replacement)</v>
      </c>
    </row>
    <row r="132" spans="1:9" x14ac:dyDescent="0.25">
      <c r="A132" t="s">
        <v>439</v>
      </c>
      <c r="B132" t="s">
        <v>1052</v>
      </c>
      <c r="C132">
        <v>3</v>
      </c>
      <c r="D132">
        <v>2</v>
      </c>
      <c r="E132">
        <v>3</v>
      </c>
      <c r="F132" t="str">
        <f t="shared" ref="F132:F194" si="11">IF(AND(C132=3,D132=3),"Highly Suitable (Adaptation + Mitigation)",IF(AND(D132=3,E132=3),"Highly Suitable (Mitigation + Grid Replacement)",IF(AND(C132=3,E132=3),"Highly Suitable (Adaptation + Grid Replacement)","")))</f>
        <v>Highly Suitable (Adaptation + Grid Replacement)</v>
      </c>
      <c r="G132" t="str">
        <f t="shared" si="8"/>
        <v>Highly Suitable (Adaptation + Grid Replacement)</v>
      </c>
      <c r="H132" t="str">
        <f t="shared" si="9"/>
        <v>Highly Suitable (Adaptation + Grid Replacement)</v>
      </c>
      <c r="I132" t="str">
        <f t="shared" si="10"/>
        <v>Highly Suitable (Adaptation + Grid Replacement)</v>
      </c>
    </row>
    <row r="133" spans="1:9" x14ac:dyDescent="0.25">
      <c r="A133" t="s">
        <v>240</v>
      </c>
      <c r="B133" t="s">
        <v>1053</v>
      </c>
      <c r="C133">
        <v>4</v>
      </c>
      <c r="D133">
        <v>2</v>
      </c>
      <c r="E133">
        <v>2</v>
      </c>
      <c r="F133" t="s">
        <v>929</v>
      </c>
      <c r="G133" t="str">
        <f t="shared" si="8"/>
        <v>Highly Suitable (Adaptation)</v>
      </c>
      <c r="H133" t="str">
        <f t="shared" si="9"/>
        <v>Highly Suitable (Adaptation)</v>
      </c>
      <c r="I133" t="str">
        <f t="shared" si="10"/>
        <v>Highly Suitable (Adaptation)</v>
      </c>
    </row>
    <row r="134" spans="1:9" x14ac:dyDescent="0.25">
      <c r="A134" t="s">
        <v>167</v>
      </c>
      <c r="B134" t="s">
        <v>1054</v>
      </c>
      <c r="C134">
        <v>2</v>
      </c>
      <c r="D134">
        <v>2</v>
      </c>
      <c r="E134">
        <v>3</v>
      </c>
      <c r="F134" t="s">
        <v>950</v>
      </c>
      <c r="G134" t="str">
        <f t="shared" si="8"/>
        <v>Highly Suitable (Grid Replacement)</v>
      </c>
      <c r="H134" t="str">
        <f t="shared" si="9"/>
        <v>Highly Suitable (Grid Replacement)</v>
      </c>
      <c r="I134" t="str">
        <f t="shared" si="10"/>
        <v>Highly Suitable (Grid Replacement)</v>
      </c>
    </row>
    <row r="135" spans="1:9" x14ac:dyDescent="0.25">
      <c r="A135" t="s">
        <v>670</v>
      </c>
      <c r="B135" t="s">
        <v>1055</v>
      </c>
      <c r="C135">
        <v>2</v>
      </c>
      <c r="D135">
        <v>3</v>
      </c>
      <c r="E135">
        <v>3</v>
      </c>
      <c r="F135" t="str">
        <f t="shared" si="11"/>
        <v>Highly Suitable (Mitigation + Grid Replacement)</v>
      </c>
      <c r="G135" t="str">
        <f t="shared" si="8"/>
        <v>Highly Suitable (Mitigation + Grid Replacement)</v>
      </c>
      <c r="H135" t="str">
        <f t="shared" si="9"/>
        <v>Highly Suitable (Mitigation + Grid Replacement)</v>
      </c>
      <c r="I135" t="str">
        <f t="shared" si="10"/>
        <v>Highly Suitable (Mitigation + Grid Replacement)</v>
      </c>
    </row>
    <row r="136" spans="1:9" x14ac:dyDescent="0.25">
      <c r="A136" t="s">
        <v>640</v>
      </c>
      <c r="B136" t="s">
        <v>1056</v>
      </c>
      <c r="C136">
        <v>2</v>
      </c>
      <c r="D136">
        <v>3</v>
      </c>
      <c r="E136">
        <v>4</v>
      </c>
      <c r="F136" t="s">
        <v>1057</v>
      </c>
      <c r="G136" t="str">
        <f t="shared" si="8"/>
        <v>Highly Suitable (Mitigation + Grid Replacement)</v>
      </c>
      <c r="H136" t="str">
        <f t="shared" si="9"/>
        <v>Highly Suitable (Mitigation + Grid Replacement)</v>
      </c>
      <c r="I136" t="str">
        <f t="shared" si="10"/>
        <v>Highly Suitable (Mitigation + Grid Replacement)</v>
      </c>
    </row>
    <row r="137" spans="1:9" x14ac:dyDescent="0.25">
      <c r="A137" t="s">
        <v>264</v>
      </c>
      <c r="B137" t="s">
        <v>1058</v>
      </c>
      <c r="C137">
        <v>4</v>
      </c>
      <c r="D137">
        <v>2</v>
      </c>
      <c r="E137">
        <v>2</v>
      </c>
      <c r="F137" t="s">
        <v>929</v>
      </c>
      <c r="G137" t="str">
        <f t="shared" si="8"/>
        <v>Highly Suitable (Adaptation)</v>
      </c>
      <c r="H137" t="str">
        <f t="shared" si="9"/>
        <v>Highly Suitable (Adaptation)</v>
      </c>
      <c r="I137" t="str">
        <f t="shared" si="10"/>
        <v>Highly Suitable (Adaptation)</v>
      </c>
    </row>
    <row r="138" spans="1:9" x14ac:dyDescent="0.25">
      <c r="A138" t="s">
        <v>614</v>
      </c>
      <c r="B138" t="s">
        <v>1059</v>
      </c>
      <c r="C138">
        <v>2</v>
      </c>
      <c r="D138">
        <v>3</v>
      </c>
      <c r="E138">
        <v>3</v>
      </c>
      <c r="F138" t="str">
        <f t="shared" si="11"/>
        <v>Highly Suitable (Mitigation + Grid Replacement)</v>
      </c>
      <c r="G138" t="str">
        <f t="shared" si="8"/>
        <v>Highly Suitable (Mitigation + Grid Replacement)</v>
      </c>
      <c r="H138" t="str">
        <f t="shared" si="9"/>
        <v>Highly Suitable (Mitigation + Grid Replacement)</v>
      </c>
      <c r="I138" t="str">
        <f t="shared" si="10"/>
        <v>Highly Suitable (Mitigation + Grid Replacement)</v>
      </c>
    </row>
    <row r="139" spans="1:9" x14ac:dyDescent="0.25">
      <c r="A139" t="s">
        <v>168</v>
      </c>
      <c r="B139" t="s">
        <v>1060</v>
      </c>
      <c r="C139">
        <v>2</v>
      </c>
      <c r="D139">
        <v>2</v>
      </c>
      <c r="E139">
        <v>3</v>
      </c>
      <c r="F139" t="s">
        <v>950</v>
      </c>
      <c r="G139" t="str">
        <f t="shared" si="8"/>
        <v>Highly Suitable (Grid Replacement)</v>
      </c>
      <c r="H139" t="str">
        <f t="shared" si="9"/>
        <v>Highly Suitable (Grid Replacement)</v>
      </c>
      <c r="I139" t="str">
        <f t="shared" si="10"/>
        <v>Highly Suitable (Grid Replacement)</v>
      </c>
    </row>
    <row r="140" spans="1:9" x14ac:dyDescent="0.25">
      <c r="A140" t="s">
        <v>440</v>
      </c>
      <c r="B140" t="s">
        <v>1061</v>
      </c>
      <c r="C140">
        <v>3</v>
      </c>
      <c r="D140">
        <v>2</v>
      </c>
      <c r="E140">
        <v>2</v>
      </c>
      <c r="F140" t="s">
        <v>929</v>
      </c>
      <c r="G140" t="str">
        <f t="shared" si="8"/>
        <v>Highly Suitable (Adaptation)</v>
      </c>
      <c r="H140" t="str">
        <f t="shared" si="9"/>
        <v>Highly Suitable (Adaptation)</v>
      </c>
      <c r="I140" t="str">
        <f t="shared" si="10"/>
        <v>Highly Suitable (Adaptation)</v>
      </c>
    </row>
    <row r="141" spans="1:9" x14ac:dyDescent="0.25">
      <c r="A141" t="s">
        <v>648</v>
      </c>
      <c r="B141" t="s">
        <v>1062</v>
      </c>
      <c r="C141">
        <v>2</v>
      </c>
      <c r="D141">
        <v>3</v>
      </c>
      <c r="E141">
        <v>3</v>
      </c>
      <c r="F141" t="str">
        <f t="shared" si="11"/>
        <v>Highly Suitable (Mitigation + Grid Replacement)</v>
      </c>
      <c r="G141" t="str">
        <f t="shared" si="8"/>
        <v>Highly Suitable (Mitigation + Grid Replacement)</v>
      </c>
      <c r="H141" t="str">
        <f t="shared" si="9"/>
        <v>Highly Suitable (Mitigation + Grid Replacement)</v>
      </c>
      <c r="I141" t="str">
        <f t="shared" si="10"/>
        <v>Highly Suitable (Mitigation + Grid Replacement)</v>
      </c>
    </row>
    <row r="142" spans="1:9" x14ac:dyDescent="0.25">
      <c r="A142" t="s">
        <v>649</v>
      </c>
      <c r="B142" t="s">
        <v>1063</v>
      </c>
      <c r="C142">
        <v>2</v>
      </c>
      <c r="D142">
        <v>2</v>
      </c>
      <c r="E142">
        <v>2</v>
      </c>
      <c r="F142" t="s">
        <v>938</v>
      </c>
      <c r="G142" t="str">
        <f t="shared" si="8"/>
        <v>Highly Suitable (Adaptation + Mitigation + Grid Replacement)</v>
      </c>
      <c r="H142" t="str">
        <f t="shared" si="9"/>
        <v>Moderately Suitable</v>
      </c>
      <c r="I142" t="str">
        <f t="shared" si="10"/>
        <v>Moderately Suitable</v>
      </c>
    </row>
    <row r="143" spans="1:9" x14ac:dyDescent="0.25">
      <c r="A143" t="s">
        <v>563</v>
      </c>
      <c r="B143" t="s">
        <v>1064</v>
      </c>
      <c r="C143">
        <v>2</v>
      </c>
      <c r="D143">
        <v>2</v>
      </c>
      <c r="E143">
        <v>3</v>
      </c>
      <c r="F143" t="s">
        <v>950</v>
      </c>
      <c r="G143" t="str">
        <f t="shared" si="8"/>
        <v>Highly Suitable (Grid Replacement)</v>
      </c>
      <c r="H143" t="str">
        <f t="shared" si="9"/>
        <v>Highly Suitable (Grid Replacement)</v>
      </c>
      <c r="I143" t="str">
        <f t="shared" si="10"/>
        <v>Highly Suitable (Grid Replacement)</v>
      </c>
    </row>
    <row r="144" spans="1:9" x14ac:dyDescent="0.25">
      <c r="A144" t="s">
        <v>364</v>
      </c>
      <c r="B144" t="s">
        <v>1065</v>
      </c>
      <c r="C144">
        <v>3</v>
      </c>
      <c r="D144">
        <v>2</v>
      </c>
      <c r="E144">
        <v>2</v>
      </c>
      <c r="F144" t="s">
        <v>929</v>
      </c>
      <c r="G144" t="str">
        <f t="shared" si="8"/>
        <v>Highly Suitable (Adaptation)</v>
      </c>
      <c r="H144" t="str">
        <f t="shared" si="9"/>
        <v>Highly Suitable (Adaptation)</v>
      </c>
      <c r="I144" t="str">
        <f t="shared" si="10"/>
        <v>Highly Suitable (Adaptation)</v>
      </c>
    </row>
    <row r="145" spans="1:9" x14ac:dyDescent="0.25">
      <c r="A145" t="s">
        <v>375</v>
      </c>
      <c r="B145" t="s">
        <v>1066</v>
      </c>
      <c r="C145">
        <v>3</v>
      </c>
      <c r="D145">
        <v>2</v>
      </c>
      <c r="E145">
        <v>2</v>
      </c>
      <c r="F145" t="s">
        <v>929</v>
      </c>
      <c r="G145" t="str">
        <f t="shared" si="8"/>
        <v>Highly Suitable (Adaptation)</v>
      </c>
      <c r="H145" t="str">
        <f t="shared" si="9"/>
        <v>Highly Suitable (Adaptation)</v>
      </c>
      <c r="I145" t="str">
        <f t="shared" si="10"/>
        <v>Highly Suitable (Adaptation)</v>
      </c>
    </row>
    <row r="146" spans="1:9" x14ac:dyDescent="0.25">
      <c r="A146" t="s">
        <v>260</v>
      </c>
      <c r="B146" t="s">
        <v>1067</v>
      </c>
      <c r="C146">
        <v>4</v>
      </c>
      <c r="D146">
        <v>2</v>
      </c>
      <c r="E146">
        <v>2</v>
      </c>
      <c r="F146" t="s">
        <v>929</v>
      </c>
      <c r="G146" t="str">
        <f t="shared" si="8"/>
        <v>Highly Suitable (Adaptation)</v>
      </c>
      <c r="H146" t="str">
        <f t="shared" si="9"/>
        <v>Highly Suitable (Adaptation)</v>
      </c>
      <c r="I146" t="str">
        <f t="shared" si="10"/>
        <v>Highly Suitable (Adaptation)</v>
      </c>
    </row>
    <row r="147" spans="1:9" x14ac:dyDescent="0.25">
      <c r="A147" t="s">
        <v>261</v>
      </c>
      <c r="B147" t="s">
        <v>1068</v>
      </c>
      <c r="C147">
        <v>4</v>
      </c>
      <c r="D147">
        <v>2</v>
      </c>
      <c r="E147">
        <v>2</v>
      </c>
      <c r="F147" t="s">
        <v>929</v>
      </c>
      <c r="G147" t="str">
        <f t="shared" si="8"/>
        <v>Highly Suitable (Adaptation)</v>
      </c>
      <c r="H147" t="str">
        <f t="shared" si="9"/>
        <v>Highly Suitable (Adaptation)</v>
      </c>
      <c r="I147" t="str">
        <f t="shared" si="10"/>
        <v>Highly Suitable (Adaptation)</v>
      </c>
    </row>
    <row r="148" spans="1:9" x14ac:dyDescent="0.25">
      <c r="A148" t="s">
        <v>538</v>
      </c>
      <c r="B148" t="s">
        <v>1069</v>
      </c>
      <c r="C148">
        <v>3</v>
      </c>
      <c r="D148">
        <v>2</v>
      </c>
      <c r="E148">
        <v>3</v>
      </c>
      <c r="F148" t="str">
        <f t="shared" si="11"/>
        <v>Highly Suitable (Adaptation + Grid Replacement)</v>
      </c>
      <c r="G148" t="str">
        <f t="shared" si="8"/>
        <v>Highly Suitable (Adaptation + Grid Replacement)</v>
      </c>
      <c r="H148" t="str">
        <f t="shared" si="9"/>
        <v>Highly Suitable (Adaptation + Grid Replacement)</v>
      </c>
      <c r="I148" t="str">
        <f t="shared" si="10"/>
        <v>Highly Suitable (Adaptation + Grid Replacement)</v>
      </c>
    </row>
    <row r="149" spans="1:9" x14ac:dyDescent="0.25">
      <c r="A149" t="s">
        <v>650</v>
      </c>
      <c r="B149" t="s">
        <v>1070</v>
      </c>
      <c r="C149">
        <v>2</v>
      </c>
      <c r="D149">
        <v>3</v>
      </c>
      <c r="E149">
        <v>3</v>
      </c>
      <c r="F149" t="str">
        <f t="shared" si="11"/>
        <v>Highly Suitable (Mitigation + Grid Replacement)</v>
      </c>
      <c r="G149" t="str">
        <f t="shared" si="8"/>
        <v>Highly Suitable (Mitigation + Grid Replacement)</v>
      </c>
      <c r="H149" t="str">
        <f t="shared" si="9"/>
        <v>Highly Suitable (Mitigation + Grid Replacement)</v>
      </c>
      <c r="I149" t="str">
        <f t="shared" si="10"/>
        <v>Highly Suitable (Mitigation + Grid Replacement)</v>
      </c>
    </row>
    <row r="150" spans="1:9" x14ac:dyDescent="0.25">
      <c r="A150" t="s">
        <v>91</v>
      </c>
      <c r="B150" t="s">
        <v>1071</v>
      </c>
      <c r="C150">
        <v>3</v>
      </c>
      <c r="D150">
        <v>2</v>
      </c>
      <c r="E150">
        <v>3</v>
      </c>
      <c r="F150" t="str">
        <f t="shared" si="11"/>
        <v>Highly Suitable (Adaptation + Grid Replacement)</v>
      </c>
      <c r="G150" t="str">
        <f t="shared" si="8"/>
        <v>Highly Suitable (Adaptation + Grid Replacement)</v>
      </c>
      <c r="H150" t="str">
        <f t="shared" si="9"/>
        <v>Highly Suitable (Adaptation + Grid Replacement)</v>
      </c>
      <c r="I150" t="str">
        <f t="shared" si="10"/>
        <v>Highly Suitable (Adaptation + Grid Replacement)</v>
      </c>
    </row>
    <row r="151" spans="1:9" x14ac:dyDescent="0.25">
      <c r="A151" t="s">
        <v>338</v>
      </c>
      <c r="B151" t="s">
        <v>1072</v>
      </c>
      <c r="C151">
        <v>3</v>
      </c>
      <c r="D151">
        <v>2</v>
      </c>
      <c r="E151">
        <v>2</v>
      </c>
      <c r="F151" t="s">
        <v>929</v>
      </c>
      <c r="G151" t="str">
        <f t="shared" si="8"/>
        <v>Highly Suitable (Adaptation)</v>
      </c>
      <c r="H151" t="str">
        <f t="shared" si="9"/>
        <v>Highly Suitable (Adaptation)</v>
      </c>
      <c r="I151" t="str">
        <f t="shared" si="10"/>
        <v>Highly Suitable (Adaptation)</v>
      </c>
    </row>
    <row r="152" spans="1:9" x14ac:dyDescent="0.25">
      <c r="A152" t="s">
        <v>641</v>
      </c>
      <c r="B152" t="s">
        <v>1073</v>
      </c>
      <c r="C152">
        <v>2</v>
      </c>
      <c r="D152">
        <v>2</v>
      </c>
      <c r="E152">
        <v>3</v>
      </c>
      <c r="F152" t="s">
        <v>950</v>
      </c>
      <c r="G152" t="str">
        <f t="shared" si="8"/>
        <v>Highly Suitable (Grid Replacement)</v>
      </c>
      <c r="H152" t="str">
        <f t="shared" si="9"/>
        <v>Highly Suitable (Grid Replacement)</v>
      </c>
      <c r="I152" t="str">
        <f t="shared" si="10"/>
        <v>Highly Suitable (Grid Replacement)</v>
      </c>
    </row>
    <row r="153" spans="1:9" x14ac:dyDescent="0.25">
      <c r="A153" t="s">
        <v>405</v>
      </c>
      <c r="B153" t="s">
        <v>1074</v>
      </c>
      <c r="C153">
        <v>3</v>
      </c>
      <c r="D153">
        <v>2</v>
      </c>
      <c r="E153">
        <v>2</v>
      </c>
      <c r="F153" t="s">
        <v>929</v>
      </c>
      <c r="G153" t="str">
        <f t="shared" si="8"/>
        <v>Highly Suitable (Adaptation)</v>
      </c>
      <c r="H153" t="str">
        <f t="shared" si="9"/>
        <v>Highly Suitable (Adaptation)</v>
      </c>
      <c r="I153" t="str">
        <f t="shared" si="10"/>
        <v>Highly Suitable (Adaptation)</v>
      </c>
    </row>
    <row r="154" spans="1:9" x14ac:dyDescent="0.25">
      <c r="A154" t="s">
        <v>376</v>
      </c>
      <c r="B154" t="s">
        <v>1075</v>
      </c>
      <c r="C154">
        <v>3</v>
      </c>
      <c r="D154">
        <v>3</v>
      </c>
      <c r="E154">
        <v>3</v>
      </c>
      <c r="F154" t="str">
        <f t="shared" si="11"/>
        <v>Highly Suitable (Adaptation + Mitigation)</v>
      </c>
      <c r="G154" t="str">
        <f t="shared" si="8"/>
        <v>Highly Suitable (Adaptation + Mitigation + Grid Replacement)</v>
      </c>
      <c r="H154" t="str">
        <f t="shared" si="9"/>
        <v>Highly Suitable (Adaptation + Mitigation + Grid Replacement)</v>
      </c>
      <c r="I154" t="str">
        <f t="shared" si="10"/>
        <v>Highly Suitable (Adaptation + Mitigation + Grid Replacement)</v>
      </c>
    </row>
    <row r="155" spans="1:9" x14ac:dyDescent="0.25">
      <c r="A155" t="s">
        <v>169</v>
      </c>
      <c r="B155" t="s">
        <v>1076</v>
      </c>
      <c r="C155">
        <v>2</v>
      </c>
      <c r="D155">
        <v>2</v>
      </c>
      <c r="E155">
        <v>3</v>
      </c>
      <c r="F155" t="s">
        <v>950</v>
      </c>
      <c r="G155" t="str">
        <f t="shared" si="8"/>
        <v>Highly Suitable (Grid Replacement)</v>
      </c>
      <c r="H155" t="str">
        <f t="shared" si="9"/>
        <v>Highly Suitable (Grid Replacement)</v>
      </c>
      <c r="I155" t="str">
        <f t="shared" si="10"/>
        <v>Highly Suitable (Grid Replacement)</v>
      </c>
    </row>
    <row r="156" spans="1:9" x14ac:dyDescent="0.25">
      <c r="A156" t="s">
        <v>564</v>
      </c>
      <c r="B156" t="s">
        <v>1077</v>
      </c>
      <c r="C156">
        <v>2</v>
      </c>
      <c r="D156">
        <v>3</v>
      </c>
      <c r="E156">
        <v>3</v>
      </c>
      <c r="F156" t="str">
        <f t="shared" si="11"/>
        <v>Highly Suitable (Mitigation + Grid Replacement)</v>
      </c>
      <c r="G156" t="str">
        <f t="shared" si="8"/>
        <v>Highly Suitable (Mitigation + Grid Replacement)</v>
      </c>
      <c r="H156" t="str">
        <f t="shared" si="9"/>
        <v>Highly Suitable (Mitigation + Grid Replacement)</v>
      </c>
      <c r="I156" t="str">
        <f t="shared" si="10"/>
        <v>Highly Suitable (Mitigation + Grid Replacement)</v>
      </c>
    </row>
    <row r="157" spans="1:9" x14ac:dyDescent="0.25">
      <c r="A157" t="s">
        <v>441</v>
      </c>
      <c r="B157" t="s">
        <v>1078</v>
      </c>
      <c r="C157">
        <v>3</v>
      </c>
      <c r="D157">
        <v>2</v>
      </c>
      <c r="E157">
        <v>2</v>
      </c>
      <c r="F157" t="s">
        <v>929</v>
      </c>
      <c r="G157" t="str">
        <f t="shared" si="8"/>
        <v>Highly Suitable (Adaptation)</v>
      </c>
      <c r="H157" t="str">
        <f t="shared" si="9"/>
        <v>Highly Suitable (Adaptation)</v>
      </c>
      <c r="I157" t="str">
        <f t="shared" si="10"/>
        <v>Highly Suitable (Adaptation)</v>
      </c>
    </row>
    <row r="158" spans="1:9" x14ac:dyDescent="0.25">
      <c r="A158" t="s">
        <v>565</v>
      </c>
      <c r="B158" t="s">
        <v>1079</v>
      </c>
      <c r="C158">
        <v>2</v>
      </c>
      <c r="D158">
        <v>2</v>
      </c>
      <c r="E158">
        <v>2</v>
      </c>
      <c r="F158" t="s">
        <v>938</v>
      </c>
      <c r="G158" t="str">
        <f t="shared" si="8"/>
        <v>Highly Suitable (Adaptation + Mitigation + Grid Replacement)</v>
      </c>
      <c r="H158" t="str">
        <f t="shared" si="9"/>
        <v>Moderately Suitable</v>
      </c>
      <c r="I158" t="str">
        <f t="shared" si="10"/>
        <v>Moderately Suitable</v>
      </c>
    </row>
    <row r="159" spans="1:9" x14ac:dyDescent="0.25">
      <c r="A159" t="s">
        <v>339</v>
      </c>
      <c r="B159" t="s">
        <v>1080</v>
      </c>
      <c r="C159">
        <v>3</v>
      </c>
      <c r="D159">
        <v>2</v>
      </c>
      <c r="E159">
        <v>2</v>
      </c>
      <c r="F159" t="s">
        <v>929</v>
      </c>
      <c r="G159" t="str">
        <f t="shared" si="8"/>
        <v>Highly Suitable (Adaptation)</v>
      </c>
      <c r="H159" t="str">
        <f t="shared" si="9"/>
        <v>Highly Suitable (Adaptation)</v>
      </c>
      <c r="I159" t="str">
        <f t="shared" si="10"/>
        <v>Highly Suitable (Adaptation)</v>
      </c>
    </row>
    <row r="160" spans="1:9" x14ac:dyDescent="0.25">
      <c r="A160" t="s">
        <v>539</v>
      </c>
      <c r="B160" t="s">
        <v>1081</v>
      </c>
      <c r="C160">
        <v>3</v>
      </c>
      <c r="D160">
        <v>2</v>
      </c>
      <c r="E160">
        <v>3</v>
      </c>
      <c r="F160" t="str">
        <f t="shared" si="11"/>
        <v>Highly Suitable (Adaptation + Grid Replacement)</v>
      </c>
      <c r="G160" t="str">
        <f t="shared" si="8"/>
        <v>Highly Suitable (Adaptation + Grid Replacement)</v>
      </c>
      <c r="H160" t="str">
        <f t="shared" si="9"/>
        <v>Highly Suitable (Adaptation + Grid Replacement)</v>
      </c>
      <c r="I160" t="str">
        <f t="shared" si="10"/>
        <v>Highly Suitable (Adaptation + Grid Replacement)</v>
      </c>
    </row>
    <row r="161" spans="1:9" x14ac:dyDescent="0.25">
      <c r="A161" t="s">
        <v>651</v>
      </c>
      <c r="B161" t="s">
        <v>1082</v>
      </c>
      <c r="C161">
        <v>2</v>
      </c>
      <c r="D161">
        <v>3</v>
      </c>
      <c r="E161">
        <v>3</v>
      </c>
      <c r="F161" t="str">
        <f t="shared" si="11"/>
        <v>Highly Suitable (Mitigation + Grid Replacement)</v>
      </c>
      <c r="G161" t="str">
        <f t="shared" si="8"/>
        <v>Highly Suitable (Mitigation + Grid Replacement)</v>
      </c>
      <c r="H161" t="str">
        <f t="shared" si="9"/>
        <v>Highly Suitable (Mitigation + Grid Replacement)</v>
      </c>
      <c r="I161" t="str">
        <f t="shared" si="10"/>
        <v>Highly Suitable (Mitigation + Grid Replacement)</v>
      </c>
    </row>
    <row r="162" spans="1:9" x14ac:dyDescent="0.25">
      <c r="A162" t="s">
        <v>118</v>
      </c>
      <c r="B162" t="s">
        <v>1083</v>
      </c>
      <c r="C162">
        <v>3</v>
      </c>
      <c r="D162">
        <v>2</v>
      </c>
      <c r="E162">
        <v>3</v>
      </c>
      <c r="F162" t="str">
        <f t="shared" si="11"/>
        <v>Highly Suitable (Adaptation + Grid Replacement)</v>
      </c>
      <c r="G162" t="str">
        <f t="shared" si="8"/>
        <v>Highly Suitable (Adaptation + Grid Replacement)</v>
      </c>
      <c r="H162" t="str">
        <f t="shared" si="9"/>
        <v>Highly Suitable (Adaptation + Grid Replacement)</v>
      </c>
      <c r="I162" t="str">
        <f t="shared" si="10"/>
        <v>Highly Suitable (Adaptation + Grid Replacement)</v>
      </c>
    </row>
    <row r="163" spans="1:9" x14ac:dyDescent="0.25">
      <c r="A163" t="s">
        <v>676</v>
      </c>
      <c r="B163" t="s">
        <v>1084</v>
      </c>
      <c r="C163">
        <v>2</v>
      </c>
      <c r="D163">
        <v>2</v>
      </c>
      <c r="E163">
        <v>3</v>
      </c>
      <c r="F163" t="s">
        <v>950</v>
      </c>
      <c r="G163" t="str">
        <f t="shared" si="8"/>
        <v>Highly Suitable (Grid Replacement)</v>
      </c>
      <c r="H163" t="str">
        <f t="shared" si="9"/>
        <v>Highly Suitable (Grid Replacement)</v>
      </c>
      <c r="I163" t="str">
        <f t="shared" si="10"/>
        <v>Highly Suitable (Grid Replacement)</v>
      </c>
    </row>
    <row r="164" spans="1:9" x14ac:dyDescent="0.25">
      <c r="A164" t="s">
        <v>442</v>
      </c>
      <c r="B164" t="s">
        <v>1085</v>
      </c>
      <c r="C164">
        <v>3</v>
      </c>
      <c r="D164">
        <v>2</v>
      </c>
      <c r="E164">
        <v>2</v>
      </c>
      <c r="F164" t="s">
        <v>929</v>
      </c>
      <c r="G164" t="str">
        <f t="shared" si="8"/>
        <v>Highly Suitable (Adaptation)</v>
      </c>
      <c r="H164" t="str">
        <f t="shared" si="9"/>
        <v>Highly Suitable (Adaptation)</v>
      </c>
      <c r="I164" t="str">
        <f t="shared" si="10"/>
        <v>Highly Suitable (Adaptation)</v>
      </c>
    </row>
    <row r="165" spans="1:9" x14ac:dyDescent="0.25">
      <c r="A165" t="s">
        <v>340</v>
      </c>
      <c r="B165" t="s">
        <v>1086</v>
      </c>
      <c r="C165">
        <v>3</v>
      </c>
      <c r="D165">
        <v>2</v>
      </c>
      <c r="E165">
        <v>2</v>
      </c>
      <c r="F165" t="s">
        <v>929</v>
      </c>
      <c r="G165" t="str">
        <f t="shared" si="8"/>
        <v>Highly Suitable (Adaptation)</v>
      </c>
      <c r="H165" t="str">
        <f t="shared" si="9"/>
        <v>Highly Suitable (Adaptation)</v>
      </c>
      <c r="I165" t="str">
        <f t="shared" si="10"/>
        <v>Highly Suitable (Adaptation)</v>
      </c>
    </row>
    <row r="166" spans="1:9" x14ac:dyDescent="0.25">
      <c r="A166" t="s">
        <v>377</v>
      </c>
      <c r="B166" t="s">
        <v>1087</v>
      </c>
      <c r="C166">
        <v>3</v>
      </c>
      <c r="D166">
        <v>2</v>
      </c>
      <c r="E166">
        <v>2</v>
      </c>
      <c r="F166" t="s">
        <v>929</v>
      </c>
      <c r="G166" t="str">
        <f t="shared" si="8"/>
        <v>Highly Suitable (Adaptation)</v>
      </c>
      <c r="H166" t="str">
        <f t="shared" si="9"/>
        <v>Highly Suitable (Adaptation)</v>
      </c>
      <c r="I166" t="str">
        <f t="shared" si="10"/>
        <v>Highly Suitable (Adaptation)</v>
      </c>
    </row>
    <row r="167" spans="1:9" x14ac:dyDescent="0.25">
      <c r="A167" t="s">
        <v>119</v>
      </c>
      <c r="B167" t="s">
        <v>1088</v>
      </c>
      <c r="C167">
        <v>3</v>
      </c>
      <c r="D167">
        <v>2</v>
      </c>
      <c r="E167">
        <v>3</v>
      </c>
      <c r="F167" t="str">
        <f t="shared" si="11"/>
        <v>Highly Suitable (Adaptation + Grid Replacement)</v>
      </c>
      <c r="G167" t="str">
        <f t="shared" si="8"/>
        <v>Highly Suitable (Adaptation + Grid Replacement)</v>
      </c>
      <c r="H167" t="str">
        <f t="shared" si="9"/>
        <v>Highly Suitable (Adaptation + Grid Replacement)</v>
      </c>
      <c r="I167" t="str">
        <f t="shared" si="10"/>
        <v>Highly Suitable (Adaptation + Grid Replacement)</v>
      </c>
    </row>
    <row r="168" spans="1:9" x14ac:dyDescent="0.25">
      <c r="A168" t="s">
        <v>679</v>
      </c>
      <c r="B168" t="s">
        <v>1089</v>
      </c>
      <c r="F168" t="str">
        <f t="shared" si="11"/>
        <v/>
      </c>
    </row>
    <row r="169" spans="1:9" x14ac:dyDescent="0.25">
      <c r="A169" t="s">
        <v>341</v>
      </c>
      <c r="B169" t="s">
        <v>1090</v>
      </c>
      <c r="C169">
        <v>3</v>
      </c>
      <c r="D169">
        <v>2</v>
      </c>
      <c r="E169">
        <v>2</v>
      </c>
      <c r="F169" t="s">
        <v>929</v>
      </c>
      <c r="G169" t="str">
        <f t="shared" si="8"/>
        <v>Highly Suitable (Adaptation)</v>
      </c>
      <c r="H169" t="str">
        <f t="shared" si="9"/>
        <v>Highly Suitable (Adaptation)</v>
      </c>
      <c r="I169" t="str">
        <f t="shared" si="10"/>
        <v>Highly Suitable (Adaptation)</v>
      </c>
    </row>
    <row r="170" spans="1:9" x14ac:dyDescent="0.25">
      <c r="A170" t="s">
        <v>304</v>
      </c>
      <c r="B170" t="s">
        <v>1091</v>
      </c>
      <c r="C170">
        <v>3</v>
      </c>
      <c r="D170">
        <v>2</v>
      </c>
      <c r="E170">
        <v>2</v>
      </c>
      <c r="F170" t="s">
        <v>929</v>
      </c>
      <c r="G170" t="str">
        <f t="shared" si="8"/>
        <v>Highly Suitable (Adaptation)</v>
      </c>
      <c r="H170" t="str">
        <f t="shared" si="9"/>
        <v>Highly Suitable (Adaptation)</v>
      </c>
      <c r="I170" t="str">
        <f t="shared" si="10"/>
        <v>Highly Suitable (Adaptation)</v>
      </c>
    </row>
    <row r="171" spans="1:9" x14ac:dyDescent="0.25">
      <c r="A171" t="s">
        <v>81</v>
      </c>
      <c r="B171" t="s">
        <v>1092</v>
      </c>
      <c r="C171">
        <v>3</v>
      </c>
      <c r="D171">
        <v>2</v>
      </c>
      <c r="E171">
        <v>2</v>
      </c>
      <c r="F171" t="s">
        <v>929</v>
      </c>
      <c r="G171" t="str">
        <f t="shared" si="8"/>
        <v>Highly Suitable (Adaptation)</v>
      </c>
      <c r="H171" t="str">
        <f t="shared" si="9"/>
        <v>Highly Suitable (Adaptation)</v>
      </c>
      <c r="I171" t="str">
        <f t="shared" si="10"/>
        <v>Highly Suitable (Adaptation)</v>
      </c>
    </row>
    <row r="172" spans="1:9" x14ac:dyDescent="0.25">
      <c r="A172" t="s">
        <v>615</v>
      </c>
      <c r="B172" t="s">
        <v>1093</v>
      </c>
      <c r="C172">
        <v>2</v>
      </c>
      <c r="D172">
        <v>2</v>
      </c>
      <c r="E172">
        <v>3</v>
      </c>
      <c r="F172" t="s">
        <v>950</v>
      </c>
      <c r="G172" t="str">
        <f t="shared" si="8"/>
        <v>Highly Suitable (Grid Replacement)</v>
      </c>
      <c r="H172" t="str">
        <f t="shared" si="9"/>
        <v>Highly Suitable (Grid Replacement)</v>
      </c>
      <c r="I172" t="str">
        <f t="shared" si="10"/>
        <v>Highly Suitable (Grid Replacement)</v>
      </c>
    </row>
    <row r="173" spans="1:9" x14ac:dyDescent="0.25">
      <c r="A173" t="s">
        <v>305</v>
      </c>
      <c r="B173" t="s">
        <v>1094</v>
      </c>
      <c r="C173">
        <v>3</v>
      </c>
      <c r="D173">
        <v>2</v>
      </c>
      <c r="E173">
        <v>2</v>
      </c>
      <c r="F173" t="s">
        <v>929</v>
      </c>
      <c r="G173" t="str">
        <f t="shared" si="8"/>
        <v>Highly Suitable (Adaptation)</v>
      </c>
      <c r="H173" t="str">
        <f t="shared" si="9"/>
        <v>Highly Suitable (Adaptation)</v>
      </c>
      <c r="I173" t="str">
        <f t="shared" si="10"/>
        <v>Highly Suitable (Adaptation)</v>
      </c>
    </row>
    <row r="174" spans="1:9" x14ac:dyDescent="0.25">
      <c r="A174" t="s">
        <v>671</v>
      </c>
      <c r="B174" t="s">
        <v>1095</v>
      </c>
      <c r="C174">
        <v>2</v>
      </c>
      <c r="D174">
        <v>3</v>
      </c>
      <c r="E174">
        <v>3</v>
      </c>
      <c r="F174" t="str">
        <f t="shared" si="11"/>
        <v>Highly Suitable (Mitigation + Grid Replacement)</v>
      </c>
      <c r="G174" t="str">
        <f t="shared" si="8"/>
        <v>Highly Suitable (Mitigation + Grid Replacement)</v>
      </c>
      <c r="H174" t="str">
        <f t="shared" si="9"/>
        <v>Highly Suitable (Mitigation + Grid Replacement)</v>
      </c>
      <c r="I174" t="str">
        <f t="shared" si="10"/>
        <v>Highly Suitable (Mitigation + Grid Replacement)</v>
      </c>
    </row>
    <row r="175" spans="1:9" x14ac:dyDescent="0.25">
      <c r="A175" t="s">
        <v>602</v>
      </c>
      <c r="B175" t="s">
        <v>1096</v>
      </c>
      <c r="C175">
        <v>2</v>
      </c>
      <c r="D175">
        <v>2</v>
      </c>
      <c r="E175">
        <v>2</v>
      </c>
      <c r="F175" t="s">
        <v>938</v>
      </c>
      <c r="G175" t="str">
        <f t="shared" si="8"/>
        <v>Highly Suitable (Adaptation + Mitigation + Grid Replacement)</v>
      </c>
      <c r="H175" t="str">
        <f t="shared" si="9"/>
        <v>Moderately Suitable</v>
      </c>
      <c r="I175" t="str">
        <f t="shared" si="10"/>
        <v>Moderately Suitable</v>
      </c>
    </row>
    <row r="176" spans="1:9" x14ac:dyDescent="0.25">
      <c r="A176" t="s">
        <v>306</v>
      </c>
      <c r="B176" t="s">
        <v>1097</v>
      </c>
      <c r="C176">
        <v>3</v>
      </c>
      <c r="D176">
        <v>2</v>
      </c>
      <c r="E176">
        <v>2</v>
      </c>
      <c r="F176" t="s">
        <v>929</v>
      </c>
      <c r="G176" t="str">
        <f t="shared" si="8"/>
        <v>Highly Suitable (Adaptation)</v>
      </c>
      <c r="H176" t="str">
        <f t="shared" si="9"/>
        <v>Highly Suitable (Adaptation)</v>
      </c>
      <c r="I176" t="str">
        <f t="shared" si="10"/>
        <v>Highly Suitable (Adaptation)</v>
      </c>
    </row>
    <row r="177" spans="1:9" x14ac:dyDescent="0.25">
      <c r="A177" t="s">
        <v>509</v>
      </c>
      <c r="B177" t="s">
        <v>1098</v>
      </c>
      <c r="C177">
        <v>3</v>
      </c>
      <c r="D177">
        <v>2</v>
      </c>
      <c r="E177">
        <v>3</v>
      </c>
      <c r="F177" t="str">
        <f t="shared" si="11"/>
        <v>Highly Suitable (Adaptation + Grid Replacement)</v>
      </c>
      <c r="G177" t="str">
        <f t="shared" si="8"/>
        <v>Highly Suitable (Adaptation + Grid Replacement)</v>
      </c>
      <c r="H177" t="str">
        <f t="shared" si="9"/>
        <v>Highly Suitable (Adaptation + Grid Replacement)</v>
      </c>
      <c r="I177" t="str">
        <f t="shared" si="10"/>
        <v>Highly Suitable (Adaptation + Grid Replacement)</v>
      </c>
    </row>
    <row r="178" spans="1:9" x14ac:dyDescent="0.25">
      <c r="A178" t="s">
        <v>443</v>
      </c>
      <c r="B178" t="s">
        <v>1099</v>
      </c>
      <c r="C178">
        <v>3</v>
      </c>
      <c r="D178">
        <v>2</v>
      </c>
      <c r="E178">
        <v>3</v>
      </c>
      <c r="F178" t="str">
        <f t="shared" si="11"/>
        <v>Highly Suitable (Adaptation + Grid Replacement)</v>
      </c>
      <c r="G178" t="str">
        <f t="shared" si="8"/>
        <v>Highly Suitable (Adaptation + Grid Replacement)</v>
      </c>
      <c r="H178" t="str">
        <f t="shared" si="9"/>
        <v>Highly Suitable (Adaptation + Grid Replacement)</v>
      </c>
      <c r="I178" t="str">
        <f t="shared" si="10"/>
        <v>Highly Suitable (Adaptation + Grid Replacement)</v>
      </c>
    </row>
    <row r="179" spans="1:9" x14ac:dyDescent="0.25">
      <c r="A179" t="s">
        <v>307</v>
      </c>
      <c r="B179" t="s">
        <v>1100</v>
      </c>
      <c r="C179">
        <v>3</v>
      </c>
      <c r="D179">
        <v>2</v>
      </c>
      <c r="E179">
        <v>2</v>
      </c>
      <c r="F179" t="s">
        <v>929</v>
      </c>
      <c r="G179" t="str">
        <f t="shared" si="8"/>
        <v>Highly Suitable (Adaptation)</v>
      </c>
      <c r="H179" t="str">
        <f t="shared" si="9"/>
        <v>Highly Suitable (Adaptation)</v>
      </c>
      <c r="I179" t="str">
        <f t="shared" si="10"/>
        <v>Highly Suitable (Adaptation)</v>
      </c>
    </row>
    <row r="180" spans="1:9" x14ac:dyDescent="0.25">
      <c r="A180" t="s">
        <v>370</v>
      </c>
      <c r="B180" t="s">
        <v>1101</v>
      </c>
      <c r="C180">
        <v>3</v>
      </c>
      <c r="D180">
        <v>2</v>
      </c>
      <c r="E180">
        <v>2</v>
      </c>
      <c r="F180" t="s">
        <v>929</v>
      </c>
      <c r="G180" t="str">
        <f t="shared" si="8"/>
        <v>Highly Suitable (Adaptation)</v>
      </c>
      <c r="H180" t="str">
        <f t="shared" si="9"/>
        <v>Highly Suitable (Adaptation)</v>
      </c>
      <c r="I180" t="str">
        <f t="shared" si="10"/>
        <v>Highly Suitable (Adaptation)</v>
      </c>
    </row>
    <row r="181" spans="1:9" x14ac:dyDescent="0.25">
      <c r="A181" t="s">
        <v>477</v>
      </c>
      <c r="B181" t="s">
        <v>1102</v>
      </c>
      <c r="C181">
        <v>3</v>
      </c>
      <c r="D181">
        <v>2</v>
      </c>
      <c r="E181">
        <v>1</v>
      </c>
      <c r="F181" t="s">
        <v>929</v>
      </c>
      <c r="G181" t="str">
        <f t="shared" si="8"/>
        <v>Highly Suitable (Adaptation)</v>
      </c>
      <c r="H181" t="str">
        <f t="shared" si="9"/>
        <v>Highly Suitable (Adaptation)</v>
      </c>
      <c r="I181" t="str">
        <f t="shared" si="10"/>
        <v>Highly Suitable (Adaptation)</v>
      </c>
    </row>
    <row r="182" spans="1:9" x14ac:dyDescent="0.25">
      <c r="A182" t="s">
        <v>33</v>
      </c>
      <c r="B182" t="s">
        <v>1103</v>
      </c>
      <c r="C182">
        <v>3</v>
      </c>
      <c r="D182">
        <v>2</v>
      </c>
      <c r="E182">
        <v>2</v>
      </c>
      <c r="F182" t="s">
        <v>929</v>
      </c>
      <c r="G182" t="str">
        <f t="shared" si="8"/>
        <v>Highly Suitable (Adaptation)</v>
      </c>
      <c r="H182" t="str">
        <f t="shared" si="9"/>
        <v>Highly Suitable (Adaptation)</v>
      </c>
      <c r="I182" t="str">
        <f t="shared" si="10"/>
        <v>Highly Suitable (Adaptation)</v>
      </c>
    </row>
    <row r="183" spans="1:9" x14ac:dyDescent="0.25">
      <c r="A183" t="s">
        <v>141</v>
      </c>
      <c r="B183" t="s">
        <v>1104</v>
      </c>
      <c r="C183">
        <v>3</v>
      </c>
      <c r="D183">
        <v>2</v>
      </c>
      <c r="E183">
        <v>2</v>
      </c>
      <c r="F183" t="s">
        <v>929</v>
      </c>
      <c r="G183" t="str">
        <f t="shared" si="8"/>
        <v>Highly Suitable (Adaptation)</v>
      </c>
      <c r="H183" t="str">
        <f t="shared" si="9"/>
        <v>Highly Suitable (Adaptation)</v>
      </c>
      <c r="I183" t="str">
        <f t="shared" si="10"/>
        <v>Highly Suitable (Adaptation)</v>
      </c>
    </row>
    <row r="184" spans="1:9" x14ac:dyDescent="0.25">
      <c r="A184" t="s">
        <v>130</v>
      </c>
      <c r="B184" t="s">
        <v>1105</v>
      </c>
      <c r="C184">
        <v>3</v>
      </c>
      <c r="D184">
        <v>2</v>
      </c>
      <c r="E184">
        <v>1</v>
      </c>
      <c r="F184" t="s">
        <v>929</v>
      </c>
      <c r="G184" t="str">
        <f t="shared" si="8"/>
        <v>Highly Suitable (Adaptation)</v>
      </c>
      <c r="H184" t="str">
        <f t="shared" si="9"/>
        <v>Highly Suitable (Adaptation)</v>
      </c>
      <c r="I184" t="str">
        <f t="shared" si="10"/>
        <v>Highly Suitable (Adaptation)</v>
      </c>
    </row>
    <row r="185" spans="1:9" x14ac:dyDescent="0.25">
      <c r="A185" t="s">
        <v>185</v>
      </c>
      <c r="B185" t="s">
        <v>1106</v>
      </c>
      <c r="C185">
        <v>2</v>
      </c>
      <c r="D185">
        <v>2</v>
      </c>
      <c r="E185">
        <v>2</v>
      </c>
      <c r="F185" t="s">
        <v>938</v>
      </c>
      <c r="G185" t="str">
        <f t="shared" si="8"/>
        <v>Highly Suitable (Adaptation + Mitigation + Grid Replacement)</v>
      </c>
      <c r="H185" t="str">
        <f t="shared" si="9"/>
        <v>Moderately Suitable</v>
      </c>
      <c r="I185" t="str">
        <f t="shared" si="10"/>
        <v>Moderately Suitable</v>
      </c>
    </row>
    <row r="186" spans="1:9" x14ac:dyDescent="0.25">
      <c r="A186" t="s">
        <v>444</v>
      </c>
      <c r="B186" t="s">
        <v>1107</v>
      </c>
      <c r="C186">
        <v>3</v>
      </c>
      <c r="D186">
        <v>2</v>
      </c>
      <c r="E186">
        <v>2</v>
      </c>
      <c r="F186" t="s">
        <v>929</v>
      </c>
      <c r="G186" t="str">
        <f t="shared" si="8"/>
        <v>Highly Suitable (Adaptation)</v>
      </c>
      <c r="H186" t="str">
        <f t="shared" si="9"/>
        <v>Highly Suitable (Adaptation)</v>
      </c>
      <c r="I186" t="str">
        <f t="shared" si="10"/>
        <v>Highly Suitable (Adaptation)</v>
      </c>
    </row>
    <row r="187" spans="1:9" x14ac:dyDescent="0.25">
      <c r="A187" t="s">
        <v>189</v>
      </c>
      <c r="B187" t="s">
        <v>1108</v>
      </c>
      <c r="C187">
        <v>2</v>
      </c>
      <c r="D187">
        <v>3</v>
      </c>
      <c r="E187">
        <v>3</v>
      </c>
      <c r="F187" t="str">
        <f t="shared" si="11"/>
        <v>Highly Suitable (Mitigation + Grid Replacement)</v>
      </c>
      <c r="G187" t="str">
        <f t="shared" si="8"/>
        <v>Highly Suitable (Mitigation + Grid Replacement)</v>
      </c>
      <c r="H187" t="str">
        <f t="shared" si="9"/>
        <v>Highly Suitable (Mitigation + Grid Replacement)</v>
      </c>
      <c r="I187" t="str">
        <f t="shared" si="10"/>
        <v>Highly Suitable (Mitigation + Grid Replacement)</v>
      </c>
    </row>
    <row r="188" spans="1:9" x14ac:dyDescent="0.25">
      <c r="A188" t="s">
        <v>445</v>
      </c>
      <c r="B188" t="s">
        <v>1109</v>
      </c>
      <c r="C188">
        <v>3</v>
      </c>
      <c r="D188">
        <v>3</v>
      </c>
      <c r="E188">
        <v>3</v>
      </c>
      <c r="F188" t="str">
        <f t="shared" si="11"/>
        <v>Highly Suitable (Adaptation + Mitigation)</v>
      </c>
      <c r="G188" t="str">
        <f t="shared" si="8"/>
        <v>Highly Suitable (Adaptation + Mitigation + Grid Replacement)</v>
      </c>
      <c r="H188" t="str">
        <f t="shared" si="9"/>
        <v>Highly Suitable (Adaptation + Mitigation + Grid Replacement)</v>
      </c>
      <c r="I188" t="str">
        <f t="shared" si="10"/>
        <v>Highly Suitable (Adaptation + Mitigation + Grid Replacement)</v>
      </c>
    </row>
    <row r="189" spans="1:9" x14ac:dyDescent="0.25">
      <c r="A189" t="s">
        <v>478</v>
      </c>
      <c r="B189" t="s">
        <v>1110</v>
      </c>
      <c r="C189">
        <v>3</v>
      </c>
      <c r="D189">
        <v>3</v>
      </c>
      <c r="E189">
        <v>3</v>
      </c>
      <c r="F189" t="str">
        <f t="shared" si="11"/>
        <v>Highly Suitable (Adaptation + Mitigation)</v>
      </c>
      <c r="G189" t="str">
        <f t="shared" si="8"/>
        <v>Highly Suitable (Adaptation + Mitigation + Grid Replacement)</v>
      </c>
      <c r="H189" t="str">
        <f t="shared" si="9"/>
        <v>Highly Suitable (Adaptation + Mitigation + Grid Replacement)</v>
      </c>
      <c r="I189" t="str">
        <f t="shared" si="10"/>
        <v>Highly Suitable (Adaptation + Mitigation + Grid Replacement)</v>
      </c>
    </row>
    <row r="190" spans="1:9" x14ac:dyDescent="0.25">
      <c r="A190" t="s">
        <v>616</v>
      </c>
      <c r="B190" t="s">
        <v>1111</v>
      </c>
      <c r="C190">
        <v>2</v>
      </c>
      <c r="D190">
        <v>3</v>
      </c>
      <c r="E190">
        <v>3</v>
      </c>
      <c r="F190" t="str">
        <f t="shared" si="11"/>
        <v>Highly Suitable (Mitigation + Grid Replacement)</v>
      </c>
      <c r="G190" t="str">
        <f t="shared" si="8"/>
        <v>Highly Suitable (Mitigation + Grid Replacement)</v>
      </c>
      <c r="H190" t="str">
        <f t="shared" si="9"/>
        <v>Highly Suitable (Mitigation + Grid Replacement)</v>
      </c>
      <c r="I190" t="str">
        <f t="shared" si="10"/>
        <v>Highly Suitable (Mitigation + Grid Replacement)</v>
      </c>
    </row>
    <row r="191" spans="1:9" x14ac:dyDescent="0.25">
      <c r="A191" t="s">
        <v>217</v>
      </c>
      <c r="B191" t="s">
        <v>1112</v>
      </c>
      <c r="C191">
        <v>2</v>
      </c>
      <c r="D191">
        <v>3</v>
      </c>
      <c r="E191">
        <v>3</v>
      </c>
      <c r="F191" t="str">
        <f t="shared" si="11"/>
        <v>Highly Suitable (Mitigation + Grid Replacement)</v>
      </c>
      <c r="G191" t="str">
        <f t="shared" si="8"/>
        <v>Highly Suitable (Mitigation + Grid Replacement)</v>
      </c>
      <c r="H191" t="str">
        <f t="shared" si="9"/>
        <v>Highly Suitable (Mitigation + Grid Replacement)</v>
      </c>
      <c r="I191" t="str">
        <f t="shared" si="10"/>
        <v>Highly Suitable (Mitigation + Grid Replacement)</v>
      </c>
    </row>
    <row r="192" spans="1:9" x14ac:dyDescent="0.25">
      <c r="A192" t="s">
        <v>218</v>
      </c>
      <c r="B192" t="s">
        <v>1113</v>
      </c>
      <c r="C192">
        <v>2</v>
      </c>
      <c r="D192">
        <v>3</v>
      </c>
      <c r="E192">
        <v>3</v>
      </c>
      <c r="F192" t="str">
        <f t="shared" si="11"/>
        <v>Highly Suitable (Mitigation + Grid Replacement)</v>
      </c>
      <c r="G192" t="str">
        <f t="shared" si="8"/>
        <v>Highly Suitable (Mitigation + Grid Replacement)</v>
      </c>
      <c r="H192" t="str">
        <f t="shared" si="9"/>
        <v>Highly Suitable (Mitigation + Grid Replacement)</v>
      </c>
      <c r="I192" t="str">
        <f t="shared" si="10"/>
        <v>Highly Suitable (Mitigation + Grid Replacement)</v>
      </c>
    </row>
    <row r="193" spans="1:9" x14ac:dyDescent="0.25">
      <c r="A193" t="s">
        <v>479</v>
      </c>
      <c r="B193" t="s">
        <v>1114</v>
      </c>
      <c r="C193">
        <v>3</v>
      </c>
      <c r="D193">
        <v>3</v>
      </c>
      <c r="E193">
        <v>3</v>
      </c>
      <c r="F193" t="str">
        <f t="shared" si="11"/>
        <v>Highly Suitable (Adaptation + Mitigation)</v>
      </c>
      <c r="G193" t="str">
        <f t="shared" si="8"/>
        <v>Highly Suitable (Adaptation + Mitigation + Grid Replacement)</v>
      </c>
      <c r="H193" t="str">
        <f t="shared" si="9"/>
        <v>Highly Suitable (Adaptation + Mitigation + Grid Replacement)</v>
      </c>
      <c r="I193" t="str">
        <f t="shared" si="10"/>
        <v>Highly Suitable (Adaptation + Mitigation + Grid Replacement)</v>
      </c>
    </row>
    <row r="194" spans="1:9" x14ac:dyDescent="0.25">
      <c r="A194" t="s">
        <v>180</v>
      </c>
      <c r="B194" t="s">
        <v>1115</v>
      </c>
      <c r="C194">
        <v>2</v>
      </c>
      <c r="D194">
        <v>3</v>
      </c>
      <c r="E194">
        <v>3</v>
      </c>
      <c r="F194" t="str">
        <f t="shared" si="11"/>
        <v>Highly Suitable (Mitigation + Grid Replacement)</v>
      </c>
      <c r="G194" t="str">
        <f t="shared" si="8"/>
        <v>Highly Suitable (Mitigation + Grid Replacement)</v>
      </c>
      <c r="H194" t="str">
        <f t="shared" si="9"/>
        <v>Highly Suitable (Mitigation + Grid Replacement)</v>
      </c>
      <c r="I194" t="str">
        <f t="shared" si="10"/>
        <v>Highly Suitable (Mitigation + Grid Replacement)</v>
      </c>
    </row>
    <row r="195" spans="1:9" x14ac:dyDescent="0.25">
      <c r="A195" t="s">
        <v>235</v>
      </c>
      <c r="B195" t="s">
        <v>1116</v>
      </c>
      <c r="C195">
        <v>1</v>
      </c>
      <c r="D195">
        <v>3</v>
      </c>
      <c r="E195">
        <v>3</v>
      </c>
      <c r="F195" t="str">
        <f t="shared" ref="F195:F254" si="12">IF(AND(C195=3,D195=3),"Highly Suitable (Adaptation + Mitigation)",IF(AND(D195=3,E195=3),"Highly Suitable (Mitigation + Grid Replacement)",IF(AND(C195=3,E195=3),"Highly Suitable (Adaptation + Grid Replacement)","")))</f>
        <v>Highly Suitable (Mitigation + Grid Replacement)</v>
      </c>
      <c r="G195" t="str">
        <f t="shared" ref="G195:G258" si="13">IF(AND(C195=D195,E195=D195),"Highly Suitable (Adaptation + Mitigation + Grid Replacement)",F195)</f>
        <v>Highly Suitable (Mitigation + Grid Replacement)</v>
      </c>
      <c r="H195" t="str">
        <f t="shared" ref="H195:H258" si="14">IF(F195 = "Moderately Suitable", "Moderately Suitable",G195)</f>
        <v>Highly Suitable (Mitigation + Grid Replacement)</v>
      </c>
      <c r="I195" t="str">
        <f t="shared" ref="I195:I258" si="15">IF(F195 = "Low Suitable", "Low Suitable",H195)</f>
        <v>Highly Suitable (Mitigation + Grid Replacement)</v>
      </c>
    </row>
    <row r="196" spans="1:9" x14ac:dyDescent="0.25">
      <c r="A196" t="s">
        <v>510</v>
      </c>
      <c r="B196" t="s">
        <v>1117</v>
      </c>
      <c r="C196">
        <v>3</v>
      </c>
      <c r="D196">
        <v>3</v>
      </c>
      <c r="E196">
        <v>3</v>
      </c>
      <c r="F196" t="str">
        <f t="shared" si="12"/>
        <v>Highly Suitable (Adaptation + Mitigation)</v>
      </c>
      <c r="G196" t="str">
        <f t="shared" si="13"/>
        <v>Highly Suitable (Adaptation + Mitigation + Grid Replacement)</v>
      </c>
      <c r="H196" t="str">
        <f t="shared" si="14"/>
        <v>Highly Suitable (Adaptation + Mitigation + Grid Replacement)</v>
      </c>
      <c r="I196" t="str">
        <f t="shared" si="15"/>
        <v>Highly Suitable (Adaptation + Mitigation + Grid Replacement)</v>
      </c>
    </row>
    <row r="197" spans="1:9" x14ac:dyDescent="0.25">
      <c r="A197" t="s">
        <v>211</v>
      </c>
      <c r="B197" t="s">
        <v>1118</v>
      </c>
      <c r="C197">
        <v>2</v>
      </c>
      <c r="D197">
        <v>3</v>
      </c>
      <c r="E197">
        <v>3</v>
      </c>
      <c r="F197" t="str">
        <f t="shared" si="12"/>
        <v>Highly Suitable (Mitigation + Grid Replacement)</v>
      </c>
      <c r="G197" t="str">
        <f t="shared" si="13"/>
        <v>Highly Suitable (Mitigation + Grid Replacement)</v>
      </c>
      <c r="H197" t="str">
        <f t="shared" si="14"/>
        <v>Highly Suitable (Mitigation + Grid Replacement)</v>
      </c>
      <c r="I197" t="str">
        <f t="shared" si="15"/>
        <v>Highly Suitable (Mitigation + Grid Replacement)</v>
      </c>
    </row>
    <row r="198" spans="1:9" x14ac:dyDescent="0.25">
      <c r="A198" t="s">
        <v>642</v>
      </c>
      <c r="B198" t="s">
        <v>1119</v>
      </c>
      <c r="C198">
        <v>2</v>
      </c>
      <c r="D198">
        <v>3</v>
      </c>
      <c r="E198">
        <v>3</v>
      </c>
      <c r="F198" t="str">
        <f t="shared" si="12"/>
        <v>Highly Suitable (Mitigation + Grid Replacement)</v>
      </c>
      <c r="G198" t="str">
        <f t="shared" si="13"/>
        <v>Highly Suitable (Mitigation + Grid Replacement)</v>
      </c>
      <c r="H198" t="str">
        <f t="shared" si="14"/>
        <v>Highly Suitable (Mitigation + Grid Replacement)</v>
      </c>
      <c r="I198" t="str">
        <f t="shared" si="15"/>
        <v>Highly Suitable (Mitigation + Grid Replacement)</v>
      </c>
    </row>
    <row r="199" spans="1:9" x14ac:dyDescent="0.25">
      <c r="A199" t="s">
        <v>220</v>
      </c>
      <c r="B199" t="s">
        <v>1120</v>
      </c>
      <c r="C199">
        <v>1</v>
      </c>
      <c r="D199">
        <v>3</v>
      </c>
      <c r="E199">
        <v>3</v>
      </c>
      <c r="F199" t="str">
        <f t="shared" si="12"/>
        <v>Highly Suitable (Mitigation + Grid Replacement)</v>
      </c>
      <c r="G199" t="str">
        <f t="shared" si="13"/>
        <v>Highly Suitable (Mitigation + Grid Replacement)</v>
      </c>
      <c r="H199" t="str">
        <f t="shared" si="14"/>
        <v>Highly Suitable (Mitigation + Grid Replacement)</v>
      </c>
      <c r="I199" t="str">
        <f t="shared" si="15"/>
        <v>Highly Suitable (Mitigation + Grid Replacement)</v>
      </c>
    </row>
    <row r="200" spans="1:9" x14ac:dyDescent="0.25">
      <c r="A200" t="s">
        <v>66</v>
      </c>
      <c r="B200" t="s">
        <v>1121</v>
      </c>
      <c r="C200">
        <v>3</v>
      </c>
      <c r="D200">
        <v>2</v>
      </c>
      <c r="E200">
        <v>3</v>
      </c>
      <c r="F200" t="str">
        <f t="shared" si="12"/>
        <v>Highly Suitable (Adaptation + Grid Replacement)</v>
      </c>
      <c r="G200" t="str">
        <f t="shared" si="13"/>
        <v>Highly Suitable (Adaptation + Grid Replacement)</v>
      </c>
      <c r="H200" t="str">
        <f t="shared" si="14"/>
        <v>Highly Suitable (Adaptation + Grid Replacement)</v>
      </c>
      <c r="I200" t="str">
        <f t="shared" si="15"/>
        <v>Highly Suitable (Adaptation + Grid Replacement)</v>
      </c>
    </row>
    <row r="201" spans="1:9" x14ac:dyDescent="0.25">
      <c r="A201" t="s">
        <v>511</v>
      </c>
      <c r="B201" t="s">
        <v>1122</v>
      </c>
      <c r="C201">
        <v>3</v>
      </c>
      <c r="D201">
        <v>2</v>
      </c>
      <c r="E201">
        <v>2</v>
      </c>
      <c r="F201" t="s">
        <v>929</v>
      </c>
      <c r="G201" t="str">
        <f t="shared" si="13"/>
        <v>Highly Suitable (Adaptation)</v>
      </c>
      <c r="H201" t="str">
        <f t="shared" si="14"/>
        <v>Highly Suitable (Adaptation)</v>
      </c>
      <c r="I201" t="str">
        <f t="shared" si="15"/>
        <v>Highly Suitable (Adaptation)</v>
      </c>
    </row>
    <row r="202" spans="1:9" x14ac:dyDescent="0.25">
      <c r="A202" t="s">
        <v>657</v>
      </c>
      <c r="B202" t="s">
        <v>1123</v>
      </c>
      <c r="C202">
        <v>2</v>
      </c>
      <c r="D202">
        <v>2</v>
      </c>
      <c r="E202">
        <v>3</v>
      </c>
      <c r="F202" t="s">
        <v>950</v>
      </c>
      <c r="G202" t="str">
        <f t="shared" si="13"/>
        <v>Highly Suitable (Grid Replacement)</v>
      </c>
      <c r="H202" t="str">
        <f t="shared" si="14"/>
        <v>Highly Suitable (Grid Replacement)</v>
      </c>
      <c r="I202" t="str">
        <f t="shared" si="15"/>
        <v>Highly Suitable (Grid Replacement)</v>
      </c>
    </row>
    <row r="203" spans="1:9" x14ac:dyDescent="0.25">
      <c r="A203" t="s">
        <v>191</v>
      </c>
      <c r="B203" t="s">
        <v>1124</v>
      </c>
      <c r="C203">
        <v>2</v>
      </c>
      <c r="D203">
        <v>3</v>
      </c>
      <c r="E203">
        <v>3</v>
      </c>
      <c r="F203" t="str">
        <f t="shared" si="12"/>
        <v>Highly Suitable (Mitigation + Grid Replacement)</v>
      </c>
      <c r="G203" t="str">
        <f t="shared" si="13"/>
        <v>Highly Suitable (Mitigation + Grid Replacement)</v>
      </c>
      <c r="H203" t="str">
        <f t="shared" si="14"/>
        <v>Highly Suitable (Mitigation + Grid Replacement)</v>
      </c>
      <c r="I203" t="str">
        <f t="shared" si="15"/>
        <v>Highly Suitable (Mitigation + Grid Replacement)</v>
      </c>
    </row>
    <row r="204" spans="1:9" x14ac:dyDescent="0.25">
      <c r="A204" t="s">
        <v>170</v>
      </c>
      <c r="B204" t="s">
        <v>1125</v>
      </c>
      <c r="C204">
        <v>2</v>
      </c>
      <c r="D204">
        <v>2</v>
      </c>
      <c r="E204">
        <v>2</v>
      </c>
      <c r="F204" t="s">
        <v>938</v>
      </c>
      <c r="G204" t="str">
        <f t="shared" si="13"/>
        <v>Highly Suitable (Adaptation + Mitigation + Grid Replacement)</v>
      </c>
      <c r="H204" t="str">
        <f t="shared" si="14"/>
        <v>Moderately Suitable</v>
      </c>
      <c r="I204" t="str">
        <f t="shared" si="15"/>
        <v>Moderately Suitable</v>
      </c>
    </row>
    <row r="205" spans="1:9" x14ac:dyDescent="0.25">
      <c r="A205" t="s">
        <v>265</v>
      </c>
      <c r="B205" t="s">
        <v>1126</v>
      </c>
      <c r="C205">
        <v>4</v>
      </c>
      <c r="D205">
        <v>2</v>
      </c>
      <c r="E205">
        <v>2</v>
      </c>
      <c r="F205" t="s">
        <v>929</v>
      </c>
      <c r="G205" t="str">
        <f t="shared" si="13"/>
        <v>Highly Suitable (Adaptation)</v>
      </c>
      <c r="H205" t="str">
        <f t="shared" si="14"/>
        <v>Highly Suitable (Adaptation)</v>
      </c>
      <c r="I205" t="str">
        <f t="shared" si="15"/>
        <v>Highly Suitable (Adaptation)</v>
      </c>
    </row>
    <row r="206" spans="1:9" x14ac:dyDescent="0.25">
      <c r="A206" t="s">
        <v>120</v>
      </c>
      <c r="B206" t="s">
        <v>1127</v>
      </c>
      <c r="C206">
        <v>3</v>
      </c>
      <c r="D206">
        <v>2</v>
      </c>
      <c r="E206">
        <v>2</v>
      </c>
      <c r="F206" t="s">
        <v>929</v>
      </c>
      <c r="G206" t="str">
        <f t="shared" si="13"/>
        <v>Highly Suitable (Adaptation)</v>
      </c>
      <c r="H206" t="str">
        <f t="shared" si="14"/>
        <v>Highly Suitable (Adaptation)</v>
      </c>
      <c r="I206" t="str">
        <f t="shared" si="15"/>
        <v>Highly Suitable (Adaptation)</v>
      </c>
    </row>
    <row r="207" spans="1:9" x14ac:dyDescent="0.25">
      <c r="A207" t="s">
        <v>342</v>
      </c>
      <c r="B207" t="s">
        <v>1128</v>
      </c>
      <c r="C207">
        <v>3</v>
      </c>
      <c r="D207">
        <v>2</v>
      </c>
      <c r="E207">
        <v>2</v>
      </c>
      <c r="F207" t="s">
        <v>929</v>
      </c>
      <c r="G207" t="str">
        <f t="shared" si="13"/>
        <v>Highly Suitable (Adaptation)</v>
      </c>
      <c r="H207" t="str">
        <f t="shared" si="14"/>
        <v>Highly Suitable (Adaptation)</v>
      </c>
      <c r="I207" t="str">
        <f t="shared" si="15"/>
        <v>Highly Suitable (Adaptation)</v>
      </c>
    </row>
    <row r="208" spans="1:9" x14ac:dyDescent="0.25">
      <c r="A208" t="s">
        <v>566</v>
      </c>
      <c r="B208" t="s">
        <v>1129</v>
      </c>
      <c r="C208">
        <v>2</v>
      </c>
      <c r="D208">
        <v>2</v>
      </c>
      <c r="E208">
        <v>2</v>
      </c>
      <c r="F208" t="s">
        <v>938</v>
      </c>
      <c r="G208" t="str">
        <f t="shared" si="13"/>
        <v>Highly Suitable (Adaptation + Mitigation + Grid Replacement)</v>
      </c>
      <c r="H208" t="str">
        <f t="shared" si="14"/>
        <v>Moderately Suitable</v>
      </c>
      <c r="I208" t="str">
        <f t="shared" si="15"/>
        <v>Moderately Suitable</v>
      </c>
    </row>
    <row r="209" spans="1:9" x14ac:dyDescent="0.25">
      <c r="A209" t="s">
        <v>295</v>
      </c>
      <c r="B209" t="s">
        <v>1130</v>
      </c>
      <c r="C209">
        <v>3</v>
      </c>
      <c r="D209">
        <v>2</v>
      </c>
      <c r="E209">
        <v>2</v>
      </c>
      <c r="F209" t="s">
        <v>929</v>
      </c>
      <c r="G209" t="str">
        <f t="shared" si="13"/>
        <v>Highly Suitable (Adaptation)</v>
      </c>
      <c r="H209" t="str">
        <f t="shared" si="14"/>
        <v>Highly Suitable (Adaptation)</v>
      </c>
      <c r="I209" t="str">
        <f t="shared" si="15"/>
        <v>Highly Suitable (Adaptation)</v>
      </c>
    </row>
    <row r="210" spans="1:9" x14ac:dyDescent="0.25">
      <c r="A210" t="s">
        <v>674</v>
      </c>
      <c r="B210" t="s">
        <v>1131</v>
      </c>
      <c r="C210">
        <v>2</v>
      </c>
      <c r="D210">
        <v>3</v>
      </c>
      <c r="E210">
        <v>3</v>
      </c>
      <c r="F210" t="str">
        <f t="shared" si="12"/>
        <v>Highly Suitable (Mitigation + Grid Replacement)</v>
      </c>
      <c r="G210" t="str">
        <f t="shared" si="13"/>
        <v>Highly Suitable (Mitigation + Grid Replacement)</v>
      </c>
      <c r="H210" t="str">
        <f t="shared" si="14"/>
        <v>Highly Suitable (Mitigation + Grid Replacement)</v>
      </c>
      <c r="I210" t="str">
        <f t="shared" si="15"/>
        <v>Highly Suitable (Mitigation + Grid Replacement)</v>
      </c>
    </row>
    <row r="211" spans="1:9" x14ac:dyDescent="0.25">
      <c r="A211" t="s">
        <v>254</v>
      </c>
      <c r="B211" t="s">
        <v>1132</v>
      </c>
      <c r="C211">
        <v>4</v>
      </c>
      <c r="D211">
        <v>2</v>
      </c>
      <c r="E211">
        <v>2</v>
      </c>
      <c r="F211" t="s">
        <v>929</v>
      </c>
      <c r="G211" t="str">
        <f t="shared" si="13"/>
        <v>Highly Suitable (Adaptation)</v>
      </c>
      <c r="H211" t="str">
        <f t="shared" si="14"/>
        <v>Highly Suitable (Adaptation)</v>
      </c>
      <c r="I211" t="str">
        <f t="shared" si="15"/>
        <v>Highly Suitable (Adaptation)</v>
      </c>
    </row>
    <row r="212" spans="1:9" x14ac:dyDescent="0.25">
      <c r="A212" t="s">
        <v>643</v>
      </c>
      <c r="B212" t="s">
        <v>1133</v>
      </c>
      <c r="C212">
        <v>2</v>
      </c>
      <c r="D212">
        <v>3</v>
      </c>
      <c r="E212">
        <v>3</v>
      </c>
      <c r="F212" t="str">
        <f t="shared" si="12"/>
        <v>Highly Suitable (Mitigation + Grid Replacement)</v>
      </c>
      <c r="G212" t="str">
        <f t="shared" si="13"/>
        <v>Highly Suitable (Mitigation + Grid Replacement)</v>
      </c>
      <c r="H212" t="str">
        <f t="shared" si="14"/>
        <v>Highly Suitable (Mitigation + Grid Replacement)</v>
      </c>
      <c r="I212" t="str">
        <f t="shared" si="15"/>
        <v>Highly Suitable (Mitigation + Grid Replacement)</v>
      </c>
    </row>
    <row r="213" spans="1:9" x14ac:dyDescent="0.25">
      <c r="A213" t="s">
        <v>547</v>
      </c>
      <c r="B213" t="s">
        <v>1134</v>
      </c>
      <c r="C213">
        <v>2</v>
      </c>
      <c r="D213">
        <v>3</v>
      </c>
      <c r="E213">
        <v>3</v>
      </c>
      <c r="F213" t="str">
        <f t="shared" si="12"/>
        <v>Highly Suitable (Mitigation + Grid Replacement)</v>
      </c>
      <c r="G213" t="str">
        <f t="shared" si="13"/>
        <v>Highly Suitable (Mitigation + Grid Replacement)</v>
      </c>
      <c r="H213" t="str">
        <f t="shared" si="14"/>
        <v>Highly Suitable (Mitigation + Grid Replacement)</v>
      </c>
      <c r="I213" t="str">
        <f t="shared" si="15"/>
        <v>Highly Suitable (Mitigation + Grid Replacement)</v>
      </c>
    </row>
    <row r="214" spans="1:9" x14ac:dyDescent="0.25">
      <c r="A214" t="s">
        <v>181</v>
      </c>
      <c r="B214" t="s">
        <v>1135</v>
      </c>
      <c r="C214">
        <v>2</v>
      </c>
      <c r="D214">
        <v>3</v>
      </c>
      <c r="E214">
        <v>3</v>
      </c>
      <c r="F214" t="str">
        <f t="shared" si="12"/>
        <v>Highly Suitable (Mitigation + Grid Replacement)</v>
      </c>
      <c r="G214" t="str">
        <f t="shared" si="13"/>
        <v>Highly Suitable (Mitigation + Grid Replacement)</v>
      </c>
      <c r="H214" t="str">
        <f t="shared" si="14"/>
        <v>Highly Suitable (Mitigation + Grid Replacement)</v>
      </c>
      <c r="I214" t="str">
        <f t="shared" si="15"/>
        <v>Highly Suitable (Mitigation + Grid Replacement)</v>
      </c>
    </row>
    <row r="215" spans="1:9" x14ac:dyDescent="0.25">
      <c r="A215" t="s">
        <v>494</v>
      </c>
      <c r="B215" t="s">
        <v>1136</v>
      </c>
      <c r="C215">
        <v>3</v>
      </c>
      <c r="D215">
        <v>2</v>
      </c>
      <c r="E215">
        <v>2</v>
      </c>
      <c r="F215" t="s">
        <v>929</v>
      </c>
      <c r="G215" t="str">
        <f t="shared" si="13"/>
        <v>Highly Suitable (Adaptation)</v>
      </c>
      <c r="H215" t="str">
        <f t="shared" si="14"/>
        <v>Highly Suitable (Adaptation)</v>
      </c>
      <c r="I215" t="str">
        <f t="shared" si="15"/>
        <v>Highly Suitable (Adaptation)</v>
      </c>
    </row>
    <row r="216" spans="1:9" x14ac:dyDescent="0.25">
      <c r="A216" t="s">
        <v>308</v>
      </c>
      <c r="B216" t="s">
        <v>1137</v>
      </c>
      <c r="C216">
        <v>3</v>
      </c>
      <c r="D216">
        <v>2</v>
      </c>
      <c r="E216">
        <v>2</v>
      </c>
      <c r="F216" t="s">
        <v>929</v>
      </c>
      <c r="G216" t="str">
        <f t="shared" si="13"/>
        <v>Highly Suitable (Adaptation)</v>
      </c>
      <c r="H216" t="str">
        <f t="shared" si="14"/>
        <v>Highly Suitable (Adaptation)</v>
      </c>
      <c r="I216" t="str">
        <f t="shared" si="15"/>
        <v>Highly Suitable (Adaptation)</v>
      </c>
    </row>
    <row r="217" spans="1:9" x14ac:dyDescent="0.25">
      <c r="A217" t="s">
        <v>243</v>
      </c>
      <c r="B217" t="s">
        <v>1138</v>
      </c>
      <c r="C217">
        <v>4</v>
      </c>
      <c r="D217">
        <v>2</v>
      </c>
      <c r="E217">
        <v>2</v>
      </c>
      <c r="F217" t="s">
        <v>929</v>
      </c>
      <c r="G217" t="str">
        <f t="shared" si="13"/>
        <v>Highly Suitable (Adaptation)</v>
      </c>
      <c r="H217" t="str">
        <f t="shared" si="14"/>
        <v>Highly Suitable (Adaptation)</v>
      </c>
      <c r="I217" t="str">
        <f t="shared" si="15"/>
        <v>Highly Suitable (Adaptation)</v>
      </c>
    </row>
    <row r="218" spans="1:9" x14ac:dyDescent="0.25">
      <c r="A218" t="s">
        <v>266</v>
      </c>
      <c r="B218" t="s">
        <v>1139</v>
      </c>
      <c r="C218">
        <v>4</v>
      </c>
      <c r="D218">
        <v>2</v>
      </c>
      <c r="E218">
        <v>2</v>
      </c>
      <c r="F218" t="s">
        <v>929</v>
      </c>
      <c r="G218" t="str">
        <f t="shared" si="13"/>
        <v>Highly Suitable (Adaptation)</v>
      </c>
      <c r="H218" t="str">
        <f t="shared" si="14"/>
        <v>Highly Suitable (Adaptation)</v>
      </c>
      <c r="I218" t="str">
        <f t="shared" si="15"/>
        <v>Highly Suitable (Adaptation)</v>
      </c>
    </row>
    <row r="219" spans="1:9" x14ac:dyDescent="0.25">
      <c r="A219" t="s">
        <v>512</v>
      </c>
      <c r="B219" t="s">
        <v>1140</v>
      </c>
      <c r="C219">
        <v>3</v>
      </c>
      <c r="D219">
        <v>2</v>
      </c>
      <c r="E219">
        <v>2</v>
      </c>
      <c r="F219" t="s">
        <v>929</v>
      </c>
      <c r="G219" t="str">
        <f t="shared" si="13"/>
        <v>Highly Suitable (Adaptation)</v>
      </c>
      <c r="H219" t="str">
        <f t="shared" si="14"/>
        <v>Highly Suitable (Adaptation)</v>
      </c>
      <c r="I219" t="str">
        <f t="shared" si="15"/>
        <v>Highly Suitable (Adaptation)</v>
      </c>
    </row>
    <row r="220" spans="1:9" x14ac:dyDescent="0.25">
      <c r="A220" t="s">
        <v>644</v>
      </c>
      <c r="B220" t="s">
        <v>1141</v>
      </c>
      <c r="C220">
        <v>2</v>
      </c>
      <c r="D220">
        <v>3</v>
      </c>
      <c r="E220">
        <v>3</v>
      </c>
      <c r="F220" t="str">
        <f t="shared" si="12"/>
        <v>Highly Suitable (Mitigation + Grid Replacement)</v>
      </c>
      <c r="G220" t="str">
        <f t="shared" si="13"/>
        <v>Highly Suitable (Mitigation + Grid Replacement)</v>
      </c>
      <c r="H220" t="str">
        <f t="shared" si="14"/>
        <v>Highly Suitable (Mitigation + Grid Replacement)</v>
      </c>
      <c r="I220" t="str">
        <f t="shared" si="15"/>
        <v>Highly Suitable (Mitigation + Grid Replacement)</v>
      </c>
    </row>
    <row r="221" spans="1:9" x14ac:dyDescent="0.25">
      <c r="A221" t="s">
        <v>321</v>
      </c>
      <c r="B221" t="s">
        <v>1142</v>
      </c>
      <c r="C221">
        <v>3</v>
      </c>
      <c r="D221">
        <v>2</v>
      </c>
      <c r="E221">
        <v>2</v>
      </c>
      <c r="F221" t="s">
        <v>929</v>
      </c>
      <c r="G221" t="str">
        <f t="shared" si="13"/>
        <v>Highly Suitable (Adaptation)</v>
      </c>
      <c r="H221" t="str">
        <f t="shared" si="14"/>
        <v>Highly Suitable (Adaptation)</v>
      </c>
      <c r="I221" t="str">
        <f t="shared" si="15"/>
        <v>Highly Suitable (Adaptation)</v>
      </c>
    </row>
    <row r="222" spans="1:9" x14ac:dyDescent="0.25">
      <c r="A222" t="s">
        <v>255</v>
      </c>
      <c r="B222" t="s">
        <v>1143</v>
      </c>
      <c r="C222">
        <v>4</v>
      </c>
      <c r="D222">
        <v>2</v>
      </c>
      <c r="E222">
        <v>2</v>
      </c>
      <c r="F222" t="s">
        <v>929</v>
      </c>
      <c r="G222" t="str">
        <f t="shared" si="13"/>
        <v>Highly Suitable (Adaptation)</v>
      </c>
      <c r="H222" t="str">
        <f t="shared" si="14"/>
        <v>Highly Suitable (Adaptation)</v>
      </c>
      <c r="I222" t="str">
        <f t="shared" si="15"/>
        <v>Highly Suitable (Adaptation)</v>
      </c>
    </row>
    <row r="223" spans="1:9" x14ac:dyDescent="0.25">
      <c r="A223" t="s">
        <v>378</v>
      </c>
      <c r="B223" t="s">
        <v>1144</v>
      </c>
      <c r="C223">
        <v>3</v>
      </c>
      <c r="D223">
        <v>3</v>
      </c>
      <c r="E223">
        <v>3</v>
      </c>
      <c r="F223" t="str">
        <f t="shared" si="12"/>
        <v>Highly Suitable (Adaptation + Mitigation)</v>
      </c>
      <c r="G223" t="str">
        <f t="shared" si="13"/>
        <v>Highly Suitable (Adaptation + Mitigation + Grid Replacement)</v>
      </c>
      <c r="H223" t="str">
        <f t="shared" si="14"/>
        <v>Highly Suitable (Adaptation + Mitigation + Grid Replacement)</v>
      </c>
      <c r="I223" t="str">
        <f t="shared" si="15"/>
        <v>Highly Suitable (Adaptation + Mitigation + Grid Replacement)</v>
      </c>
    </row>
    <row r="224" spans="1:9" x14ac:dyDescent="0.25">
      <c r="A224" t="s">
        <v>100</v>
      </c>
      <c r="B224" t="s">
        <v>1145</v>
      </c>
      <c r="C224">
        <v>3</v>
      </c>
      <c r="D224">
        <v>2</v>
      </c>
      <c r="E224">
        <v>3</v>
      </c>
      <c r="F224" t="str">
        <f t="shared" si="12"/>
        <v>Highly Suitable (Adaptation + Grid Replacement)</v>
      </c>
      <c r="G224" t="str">
        <f t="shared" si="13"/>
        <v>Highly Suitable (Adaptation + Grid Replacement)</v>
      </c>
      <c r="H224" t="str">
        <f t="shared" si="14"/>
        <v>Highly Suitable (Adaptation + Grid Replacement)</v>
      </c>
      <c r="I224" t="str">
        <f t="shared" si="15"/>
        <v>Highly Suitable (Adaptation + Grid Replacement)</v>
      </c>
    </row>
    <row r="225" spans="1:9" x14ac:dyDescent="0.25">
      <c r="A225" t="s">
        <v>142</v>
      </c>
      <c r="B225" t="s">
        <v>1146</v>
      </c>
      <c r="C225">
        <v>3</v>
      </c>
      <c r="D225">
        <v>2</v>
      </c>
      <c r="E225">
        <v>2</v>
      </c>
      <c r="F225" t="s">
        <v>929</v>
      </c>
      <c r="G225" t="str">
        <f t="shared" si="13"/>
        <v>Highly Suitable (Adaptation)</v>
      </c>
      <c r="H225" t="str">
        <f t="shared" si="14"/>
        <v>Highly Suitable (Adaptation)</v>
      </c>
      <c r="I225" t="str">
        <f t="shared" si="15"/>
        <v>Highly Suitable (Adaptation)</v>
      </c>
    </row>
    <row r="226" spans="1:9" x14ac:dyDescent="0.25">
      <c r="A226" t="s">
        <v>157</v>
      </c>
      <c r="B226" t="s">
        <v>1147</v>
      </c>
      <c r="C226">
        <v>2</v>
      </c>
      <c r="D226">
        <v>2</v>
      </c>
      <c r="E226">
        <v>3</v>
      </c>
      <c r="F226" t="s">
        <v>950</v>
      </c>
      <c r="G226" t="str">
        <f t="shared" si="13"/>
        <v>Highly Suitable (Grid Replacement)</v>
      </c>
      <c r="H226" t="str">
        <f t="shared" si="14"/>
        <v>Highly Suitable (Grid Replacement)</v>
      </c>
      <c r="I226" t="str">
        <f t="shared" si="15"/>
        <v>Highly Suitable (Grid Replacement)</v>
      </c>
    </row>
    <row r="227" spans="1:9" x14ac:dyDescent="0.25">
      <c r="A227" t="s">
        <v>309</v>
      </c>
      <c r="B227" t="s">
        <v>1148</v>
      </c>
      <c r="C227">
        <v>3</v>
      </c>
      <c r="D227">
        <v>2</v>
      </c>
      <c r="E227">
        <v>2</v>
      </c>
      <c r="F227" t="s">
        <v>929</v>
      </c>
      <c r="G227" t="str">
        <f t="shared" si="13"/>
        <v>Highly Suitable (Adaptation)</v>
      </c>
      <c r="H227" t="str">
        <f t="shared" si="14"/>
        <v>Highly Suitable (Adaptation)</v>
      </c>
      <c r="I227" t="str">
        <f t="shared" si="15"/>
        <v>Highly Suitable (Adaptation)</v>
      </c>
    </row>
    <row r="228" spans="1:9" x14ac:dyDescent="0.25">
      <c r="A228" t="s">
        <v>226</v>
      </c>
      <c r="B228" t="s">
        <v>1149</v>
      </c>
      <c r="C228">
        <v>1</v>
      </c>
      <c r="D228">
        <v>3</v>
      </c>
      <c r="E228">
        <v>3</v>
      </c>
      <c r="F228" t="str">
        <f t="shared" si="12"/>
        <v>Highly Suitable (Mitigation + Grid Replacement)</v>
      </c>
      <c r="G228" t="str">
        <f t="shared" si="13"/>
        <v>Highly Suitable (Mitigation + Grid Replacement)</v>
      </c>
      <c r="H228" t="str">
        <f t="shared" si="14"/>
        <v>Highly Suitable (Mitigation + Grid Replacement)</v>
      </c>
      <c r="I228" t="str">
        <f t="shared" si="15"/>
        <v>Highly Suitable (Mitigation + Grid Replacement)</v>
      </c>
    </row>
    <row r="229" spans="1:9" x14ac:dyDescent="0.25">
      <c r="A229" t="s">
        <v>202</v>
      </c>
      <c r="B229" t="s">
        <v>1150</v>
      </c>
      <c r="C229">
        <v>2</v>
      </c>
      <c r="D229">
        <v>3</v>
      </c>
      <c r="E229">
        <v>3</v>
      </c>
      <c r="F229" t="str">
        <f t="shared" si="12"/>
        <v>Highly Suitable (Mitigation + Grid Replacement)</v>
      </c>
      <c r="G229" t="str">
        <f t="shared" si="13"/>
        <v>Highly Suitable (Mitigation + Grid Replacement)</v>
      </c>
      <c r="H229" t="str">
        <f t="shared" si="14"/>
        <v>Highly Suitable (Mitigation + Grid Replacement)</v>
      </c>
      <c r="I229" t="str">
        <f t="shared" si="15"/>
        <v>Highly Suitable (Mitigation + Grid Replacement)</v>
      </c>
    </row>
    <row r="230" spans="1:9" x14ac:dyDescent="0.25">
      <c r="A230" t="s">
        <v>480</v>
      </c>
      <c r="B230" t="s">
        <v>1151</v>
      </c>
      <c r="C230">
        <v>3</v>
      </c>
      <c r="D230">
        <v>2</v>
      </c>
      <c r="E230">
        <v>2</v>
      </c>
      <c r="F230" t="s">
        <v>929</v>
      </c>
      <c r="G230" t="str">
        <f t="shared" si="13"/>
        <v>Highly Suitable (Adaptation)</v>
      </c>
      <c r="H230" t="str">
        <f t="shared" si="14"/>
        <v>Highly Suitable (Adaptation)</v>
      </c>
      <c r="I230" t="str">
        <f t="shared" si="15"/>
        <v>Highly Suitable (Adaptation)</v>
      </c>
    </row>
    <row r="231" spans="1:9" x14ac:dyDescent="0.25">
      <c r="A231" t="s">
        <v>241</v>
      </c>
      <c r="B231" t="s">
        <v>1152</v>
      </c>
      <c r="C231">
        <v>4</v>
      </c>
      <c r="D231">
        <v>2</v>
      </c>
      <c r="E231">
        <v>2</v>
      </c>
      <c r="F231" t="s">
        <v>929</v>
      </c>
      <c r="G231" t="str">
        <f t="shared" si="13"/>
        <v>Highly Suitable (Adaptation)</v>
      </c>
      <c r="H231" t="str">
        <f t="shared" si="14"/>
        <v>Highly Suitable (Adaptation)</v>
      </c>
      <c r="I231" t="str">
        <f t="shared" si="15"/>
        <v>Highly Suitable (Adaptation)</v>
      </c>
    </row>
    <row r="232" spans="1:9" x14ac:dyDescent="0.25">
      <c r="A232" t="s">
        <v>548</v>
      </c>
      <c r="B232" t="s">
        <v>1153</v>
      </c>
      <c r="C232">
        <v>2</v>
      </c>
      <c r="D232">
        <v>2</v>
      </c>
      <c r="E232">
        <v>2</v>
      </c>
      <c r="F232" t="s">
        <v>938</v>
      </c>
      <c r="G232" t="str">
        <f t="shared" si="13"/>
        <v>Highly Suitable (Adaptation + Mitigation + Grid Replacement)</v>
      </c>
      <c r="H232" t="str">
        <f t="shared" si="14"/>
        <v>Moderately Suitable</v>
      </c>
      <c r="I232" t="str">
        <f t="shared" si="15"/>
        <v>Moderately Suitable</v>
      </c>
    </row>
    <row r="233" spans="1:9" x14ac:dyDescent="0.25">
      <c r="A233" t="s">
        <v>310</v>
      </c>
      <c r="B233" t="s">
        <v>1153</v>
      </c>
      <c r="C233">
        <v>3</v>
      </c>
      <c r="D233">
        <v>2</v>
      </c>
      <c r="E233">
        <v>2</v>
      </c>
      <c r="F233" t="s">
        <v>929</v>
      </c>
      <c r="G233" t="str">
        <f t="shared" si="13"/>
        <v>Highly Suitable (Adaptation)</v>
      </c>
      <c r="H233" t="str">
        <f t="shared" si="14"/>
        <v>Highly Suitable (Adaptation)</v>
      </c>
      <c r="I233" t="str">
        <f t="shared" si="15"/>
        <v>Highly Suitable (Adaptation)</v>
      </c>
    </row>
    <row r="234" spans="1:9" x14ac:dyDescent="0.25">
      <c r="A234" t="s">
        <v>82</v>
      </c>
      <c r="B234" t="s">
        <v>1154</v>
      </c>
      <c r="C234">
        <v>3</v>
      </c>
      <c r="D234">
        <v>2</v>
      </c>
      <c r="E234">
        <v>2</v>
      </c>
      <c r="F234" t="s">
        <v>929</v>
      </c>
      <c r="G234" t="str">
        <f t="shared" si="13"/>
        <v>Highly Suitable (Adaptation)</v>
      </c>
      <c r="H234" t="str">
        <f t="shared" si="14"/>
        <v>Highly Suitable (Adaptation)</v>
      </c>
      <c r="I234" t="str">
        <f t="shared" si="15"/>
        <v>Highly Suitable (Adaptation)</v>
      </c>
    </row>
    <row r="235" spans="1:9" x14ac:dyDescent="0.25">
      <c r="A235" t="s">
        <v>311</v>
      </c>
      <c r="B235" t="s">
        <v>1155</v>
      </c>
      <c r="C235">
        <v>3</v>
      </c>
      <c r="D235">
        <v>2</v>
      </c>
      <c r="E235">
        <v>2</v>
      </c>
      <c r="F235" t="s">
        <v>929</v>
      </c>
      <c r="G235" t="str">
        <f t="shared" si="13"/>
        <v>Highly Suitable (Adaptation)</v>
      </c>
      <c r="H235" t="str">
        <f t="shared" si="14"/>
        <v>Highly Suitable (Adaptation)</v>
      </c>
      <c r="I235" t="str">
        <f t="shared" si="15"/>
        <v>Highly Suitable (Adaptation)</v>
      </c>
    </row>
    <row r="236" spans="1:9" x14ac:dyDescent="0.25">
      <c r="A236" t="s">
        <v>617</v>
      </c>
      <c r="B236" t="s">
        <v>1156</v>
      </c>
      <c r="C236">
        <v>2</v>
      </c>
      <c r="D236">
        <v>3</v>
      </c>
      <c r="E236">
        <v>3</v>
      </c>
      <c r="F236" t="str">
        <f t="shared" si="12"/>
        <v>Highly Suitable (Mitigation + Grid Replacement)</v>
      </c>
      <c r="G236" t="str">
        <f t="shared" si="13"/>
        <v>Highly Suitable (Mitigation + Grid Replacement)</v>
      </c>
      <c r="H236" t="str">
        <f t="shared" si="14"/>
        <v>Highly Suitable (Mitigation + Grid Replacement)</v>
      </c>
      <c r="I236" t="str">
        <f t="shared" si="15"/>
        <v>Highly Suitable (Mitigation + Grid Replacement)</v>
      </c>
    </row>
    <row r="237" spans="1:9" x14ac:dyDescent="0.25">
      <c r="A237" t="s">
        <v>59</v>
      </c>
      <c r="B237" t="s">
        <v>1157</v>
      </c>
      <c r="C237">
        <v>3</v>
      </c>
      <c r="D237">
        <v>2</v>
      </c>
      <c r="E237">
        <v>2</v>
      </c>
      <c r="F237" t="s">
        <v>929</v>
      </c>
      <c r="G237" t="str">
        <f t="shared" si="13"/>
        <v>Highly Suitable (Adaptation)</v>
      </c>
      <c r="H237" t="str">
        <f t="shared" si="14"/>
        <v>Highly Suitable (Adaptation)</v>
      </c>
      <c r="I237" t="str">
        <f t="shared" si="15"/>
        <v>Highly Suitable (Adaptation)</v>
      </c>
    </row>
    <row r="238" spans="1:9" x14ac:dyDescent="0.25">
      <c r="A238" t="s">
        <v>513</v>
      </c>
      <c r="B238" t="s">
        <v>1158</v>
      </c>
      <c r="C238">
        <v>3</v>
      </c>
      <c r="D238">
        <v>3</v>
      </c>
      <c r="E238">
        <v>3</v>
      </c>
      <c r="F238" t="str">
        <f t="shared" si="12"/>
        <v>Highly Suitable (Adaptation + Mitigation)</v>
      </c>
      <c r="G238" t="str">
        <f t="shared" si="13"/>
        <v>Highly Suitable (Adaptation + Mitigation + Grid Replacement)</v>
      </c>
      <c r="H238" t="str">
        <f t="shared" si="14"/>
        <v>Highly Suitable (Adaptation + Mitigation + Grid Replacement)</v>
      </c>
      <c r="I238" t="str">
        <f t="shared" si="15"/>
        <v>Highly Suitable (Adaptation + Mitigation + Grid Replacement)</v>
      </c>
    </row>
    <row r="239" spans="1:9" x14ac:dyDescent="0.25">
      <c r="A239" t="s">
        <v>549</v>
      </c>
      <c r="B239" t="s">
        <v>1159</v>
      </c>
      <c r="C239">
        <v>2</v>
      </c>
      <c r="D239">
        <v>3</v>
      </c>
      <c r="E239">
        <v>3</v>
      </c>
      <c r="F239" t="str">
        <f t="shared" si="12"/>
        <v>Highly Suitable (Mitigation + Grid Replacement)</v>
      </c>
      <c r="G239" t="str">
        <f t="shared" si="13"/>
        <v>Highly Suitable (Mitigation + Grid Replacement)</v>
      </c>
      <c r="H239" t="str">
        <f t="shared" si="14"/>
        <v>Highly Suitable (Mitigation + Grid Replacement)</v>
      </c>
      <c r="I239" t="str">
        <f t="shared" si="15"/>
        <v>Highly Suitable (Mitigation + Grid Replacement)</v>
      </c>
    </row>
    <row r="240" spans="1:9" x14ac:dyDescent="0.25">
      <c r="A240" t="s">
        <v>343</v>
      </c>
      <c r="B240" t="s">
        <v>1160</v>
      </c>
      <c r="C240">
        <v>3</v>
      </c>
      <c r="D240">
        <v>2</v>
      </c>
      <c r="E240">
        <v>3</v>
      </c>
      <c r="F240" t="str">
        <f t="shared" si="12"/>
        <v>Highly Suitable (Adaptation + Grid Replacement)</v>
      </c>
      <c r="G240" t="str">
        <f t="shared" si="13"/>
        <v>Highly Suitable (Adaptation + Grid Replacement)</v>
      </c>
      <c r="H240" t="str">
        <f t="shared" si="14"/>
        <v>Highly Suitable (Adaptation + Grid Replacement)</v>
      </c>
      <c r="I240" t="str">
        <f t="shared" si="15"/>
        <v>Highly Suitable (Adaptation + Grid Replacement)</v>
      </c>
    </row>
    <row r="241" spans="1:9" x14ac:dyDescent="0.25">
      <c r="A241" t="s">
        <v>567</v>
      </c>
      <c r="B241" t="s">
        <v>1161</v>
      </c>
      <c r="C241">
        <v>2</v>
      </c>
      <c r="D241">
        <v>3</v>
      </c>
      <c r="E241">
        <v>3</v>
      </c>
      <c r="F241" t="str">
        <f t="shared" si="12"/>
        <v>Highly Suitable (Mitigation + Grid Replacement)</v>
      </c>
      <c r="G241" t="str">
        <f t="shared" si="13"/>
        <v>Highly Suitable (Mitigation + Grid Replacement)</v>
      </c>
      <c r="H241" t="str">
        <f t="shared" si="14"/>
        <v>Highly Suitable (Mitigation + Grid Replacement)</v>
      </c>
      <c r="I241" t="str">
        <f t="shared" si="15"/>
        <v>Highly Suitable (Mitigation + Grid Replacement)</v>
      </c>
    </row>
    <row r="242" spans="1:9" x14ac:dyDescent="0.25">
      <c r="A242" t="s">
        <v>143</v>
      </c>
      <c r="B242" t="s">
        <v>1162</v>
      </c>
      <c r="C242">
        <v>3</v>
      </c>
      <c r="D242">
        <v>2</v>
      </c>
      <c r="E242">
        <v>3</v>
      </c>
      <c r="F242" t="str">
        <f t="shared" si="12"/>
        <v>Highly Suitable (Adaptation + Grid Replacement)</v>
      </c>
      <c r="G242" t="str">
        <f t="shared" si="13"/>
        <v>Highly Suitable (Adaptation + Grid Replacement)</v>
      </c>
      <c r="H242" t="str">
        <f t="shared" si="14"/>
        <v>Highly Suitable (Adaptation + Grid Replacement)</v>
      </c>
      <c r="I242" t="str">
        <f t="shared" si="15"/>
        <v>Highly Suitable (Adaptation + Grid Replacement)</v>
      </c>
    </row>
    <row r="243" spans="1:9" x14ac:dyDescent="0.25">
      <c r="A243" t="s">
        <v>247</v>
      </c>
      <c r="B243" t="s">
        <v>1163</v>
      </c>
      <c r="C243">
        <v>4</v>
      </c>
      <c r="D243">
        <v>2</v>
      </c>
      <c r="E243">
        <v>2</v>
      </c>
      <c r="F243" t="s">
        <v>929</v>
      </c>
      <c r="G243" t="str">
        <f t="shared" si="13"/>
        <v>Highly Suitable (Adaptation)</v>
      </c>
      <c r="H243" t="str">
        <f t="shared" si="14"/>
        <v>Highly Suitable (Adaptation)</v>
      </c>
      <c r="I243" t="str">
        <f t="shared" si="15"/>
        <v>Highly Suitable (Adaptation)</v>
      </c>
    </row>
    <row r="244" spans="1:9" x14ac:dyDescent="0.25">
      <c r="A244" t="s">
        <v>89</v>
      </c>
      <c r="B244" t="s">
        <v>1164</v>
      </c>
      <c r="C244">
        <v>3</v>
      </c>
      <c r="D244">
        <v>2</v>
      </c>
      <c r="E244">
        <v>3</v>
      </c>
      <c r="F244" t="str">
        <f t="shared" si="12"/>
        <v>Highly Suitable (Adaptation + Grid Replacement)</v>
      </c>
      <c r="G244" t="str">
        <f t="shared" si="13"/>
        <v>Highly Suitable (Adaptation + Grid Replacement)</v>
      </c>
      <c r="H244" t="str">
        <f t="shared" si="14"/>
        <v>Highly Suitable (Adaptation + Grid Replacement)</v>
      </c>
      <c r="I244" t="str">
        <f t="shared" si="15"/>
        <v>Highly Suitable (Adaptation + Grid Replacement)</v>
      </c>
    </row>
    <row r="245" spans="1:9" x14ac:dyDescent="0.25">
      <c r="A245" t="s">
        <v>121</v>
      </c>
      <c r="B245" t="s">
        <v>1165</v>
      </c>
      <c r="C245">
        <v>3</v>
      </c>
      <c r="D245">
        <v>3</v>
      </c>
      <c r="E245">
        <v>3</v>
      </c>
      <c r="F245" t="str">
        <f t="shared" si="12"/>
        <v>Highly Suitable (Adaptation + Mitigation)</v>
      </c>
      <c r="G245" t="str">
        <f t="shared" si="13"/>
        <v>Highly Suitable (Adaptation + Mitigation + Grid Replacement)</v>
      </c>
      <c r="H245" t="str">
        <f t="shared" si="14"/>
        <v>Highly Suitable (Adaptation + Mitigation + Grid Replacement)</v>
      </c>
      <c r="I245" t="str">
        <f t="shared" si="15"/>
        <v>Highly Suitable (Adaptation + Mitigation + Grid Replacement)</v>
      </c>
    </row>
    <row r="246" spans="1:9" x14ac:dyDescent="0.25">
      <c r="A246" t="s">
        <v>101</v>
      </c>
      <c r="B246" t="s">
        <v>1166</v>
      </c>
      <c r="C246">
        <v>3</v>
      </c>
      <c r="D246">
        <v>2</v>
      </c>
      <c r="E246">
        <v>3</v>
      </c>
      <c r="F246" t="str">
        <f t="shared" si="12"/>
        <v>Highly Suitable (Adaptation + Grid Replacement)</v>
      </c>
      <c r="G246" t="str">
        <f t="shared" si="13"/>
        <v>Highly Suitable (Adaptation + Grid Replacement)</v>
      </c>
      <c r="H246" t="str">
        <f t="shared" si="14"/>
        <v>Highly Suitable (Adaptation + Grid Replacement)</v>
      </c>
      <c r="I246" t="str">
        <f t="shared" si="15"/>
        <v>Highly Suitable (Adaptation + Grid Replacement)</v>
      </c>
    </row>
    <row r="247" spans="1:9" x14ac:dyDescent="0.25">
      <c r="A247" t="s">
        <v>231</v>
      </c>
      <c r="B247" t="s">
        <v>1167</v>
      </c>
      <c r="C247">
        <v>1</v>
      </c>
      <c r="D247">
        <v>3</v>
      </c>
      <c r="E247">
        <v>3</v>
      </c>
      <c r="F247" t="str">
        <f t="shared" si="12"/>
        <v>Highly Suitable (Mitigation + Grid Replacement)</v>
      </c>
      <c r="G247" t="str">
        <f t="shared" si="13"/>
        <v>Highly Suitable (Mitigation + Grid Replacement)</v>
      </c>
      <c r="H247" t="str">
        <f t="shared" si="14"/>
        <v>Highly Suitable (Mitigation + Grid Replacement)</v>
      </c>
      <c r="I247" t="str">
        <f t="shared" si="15"/>
        <v>Highly Suitable (Mitigation + Grid Replacement)</v>
      </c>
    </row>
    <row r="248" spans="1:9" x14ac:dyDescent="0.25">
      <c r="A248" t="s">
        <v>568</v>
      </c>
      <c r="B248" t="s">
        <v>1168</v>
      </c>
      <c r="C248">
        <v>2</v>
      </c>
      <c r="D248">
        <v>2</v>
      </c>
      <c r="E248">
        <v>3</v>
      </c>
      <c r="F248" t="s">
        <v>950</v>
      </c>
      <c r="G248" t="str">
        <f t="shared" si="13"/>
        <v>Highly Suitable (Grid Replacement)</v>
      </c>
      <c r="H248" t="str">
        <f t="shared" si="14"/>
        <v>Highly Suitable (Grid Replacement)</v>
      </c>
      <c r="I248" t="str">
        <f t="shared" si="15"/>
        <v>Highly Suitable (Grid Replacement)</v>
      </c>
    </row>
    <row r="249" spans="1:9" x14ac:dyDescent="0.25">
      <c r="A249" t="s">
        <v>666</v>
      </c>
      <c r="B249" t="s">
        <v>1169</v>
      </c>
      <c r="C249">
        <v>2</v>
      </c>
      <c r="D249">
        <v>2</v>
      </c>
      <c r="E249">
        <v>2</v>
      </c>
      <c r="F249" t="s">
        <v>938</v>
      </c>
      <c r="G249" t="str">
        <f t="shared" si="13"/>
        <v>Highly Suitable (Adaptation + Mitigation + Grid Replacement)</v>
      </c>
      <c r="H249" t="str">
        <f t="shared" si="14"/>
        <v>Moderately Suitable</v>
      </c>
      <c r="I249" t="str">
        <f t="shared" si="15"/>
        <v>Moderately Suitable</v>
      </c>
    </row>
    <row r="250" spans="1:9" x14ac:dyDescent="0.25">
      <c r="A250" t="s">
        <v>514</v>
      </c>
      <c r="B250" t="s">
        <v>1170</v>
      </c>
      <c r="C250">
        <v>3</v>
      </c>
      <c r="D250">
        <v>2</v>
      </c>
      <c r="E250">
        <v>2</v>
      </c>
      <c r="F250" t="s">
        <v>929</v>
      </c>
      <c r="G250" t="str">
        <f t="shared" si="13"/>
        <v>Highly Suitable (Adaptation)</v>
      </c>
      <c r="H250" t="str">
        <f t="shared" si="14"/>
        <v>Highly Suitable (Adaptation)</v>
      </c>
      <c r="I250" t="str">
        <f t="shared" si="15"/>
        <v>Highly Suitable (Adaptation)</v>
      </c>
    </row>
    <row r="251" spans="1:9" x14ac:dyDescent="0.25">
      <c r="A251" t="s">
        <v>242</v>
      </c>
      <c r="B251" t="s">
        <v>1171</v>
      </c>
      <c r="C251">
        <v>4</v>
      </c>
      <c r="D251">
        <v>2</v>
      </c>
      <c r="E251">
        <v>2</v>
      </c>
      <c r="F251" t="s">
        <v>929</v>
      </c>
      <c r="G251" t="str">
        <f t="shared" si="13"/>
        <v>Highly Suitable (Adaptation)</v>
      </c>
      <c r="H251" t="str">
        <f t="shared" si="14"/>
        <v>Highly Suitable (Adaptation)</v>
      </c>
      <c r="I251" t="str">
        <f t="shared" si="15"/>
        <v>Highly Suitable (Adaptation)</v>
      </c>
    </row>
    <row r="252" spans="1:9" x14ac:dyDescent="0.25">
      <c r="A252" t="s">
        <v>244</v>
      </c>
      <c r="B252" t="s">
        <v>1172</v>
      </c>
      <c r="C252">
        <v>4</v>
      </c>
      <c r="D252">
        <v>2</v>
      </c>
      <c r="E252">
        <v>2</v>
      </c>
      <c r="F252" t="s">
        <v>929</v>
      </c>
      <c r="G252" t="str">
        <f t="shared" si="13"/>
        <v>Highly Suitable (Adaptation)</v>
      </c>
      <c r="H252" t="str">
        <f t="shared" si="14"/>
        <v>Highly Suitable (Adaptation)</v>
      </c>
      <c r="I252" t="str">
        <f t="shared" si="15"/>
        <v>Highly Suitable (Adaptation)</v>
      </c>
    </row>
    <row r="253" spans="1:9" x14ac:dyDescent="0.25">
      <c r="A253" t="s">
        <v>656</v>
      </c>
      <c r="B253" t="s">
        <v>1173</v>
      </c>
      <c r="C253">
        <v>2</v>
      </c>
      <c r="D253">
        <v>3</v>
      </c>
      <c r="E253">
        <v>3</v>
      </c>
      <c r="F253" t="str">
        <f t="shared" si="12"/>
        <v>Highly Suitable (Mitigation + Grid Replacement)</v>
      </c>
      <c r="G253" t="str">
        <f t="shared" si="13"/>
        <v>Highly Suitable (Mitigation + Grid Replacement)</v>
      </c>
      <c r="H253" t="str">
        <f t="shared" si="14"/>
        <v>Highly Suitable (Mitigation + Grid Replacement)</v>
      </c>
      <c r="I253" t="str">
        <f t="shared" si="15"/>
        <v>Highly Suitable (Mitigation + Grid Replacement)</v>
      </c>
    </row>
    <row r="254" spans="1:9" x14ac:dyDescent="0.25">
      <c r="A254" t="s">
        <v>515</v>
      </c>
      <c r="B254" t="s">
        <v>1174</v>
      </c>
      <c r="C254">
        <v>3</v>
      </c>
      <c r="D254">
        <v>2</v>
      </c>
      <c r="E254">
        <v>3</v>
      </c>
      <c r="F254" t="str">
        <f t="shared" si="12"/>
        <v>Highly Suitable (Adaptation + Grid Replacement)</v>
      </c>
      <c r="G254" t="str">
        <f t="shared" si="13"/>
        <v>Highly Suitable (Adaptation + Grid Replacement)</v>
      </c>
      <c r="H254" t="str">
        <f t="shared" si="14"/>
        <v>Highly Suitable (Adaptation + Grid Replacement)</v>
      </c>
      <c r="I254" t="str">
        <f t="shared" si="15"/>
        <v>Highly Suitable (Adaptation + Grid Replacement)</v>
      </c>
    </row>
    <row r="255" spans="1:9" x14ac:dyDescent="0.25">
      <c r="A255" t="s">
        <v>446</v>
      </c>
      <c r="B255" t="s">
        <v>1175</v>
      </c>
      <c r="C255">
        <v>3</v>
      </c>
      <c r="D255">
        <v>2</v>
      </c>
      <c r="E255">
        <v>2</v>
      </c>
      <c r="F255" t="s">
        <v>929</v>
      </c>
      <c r="G255" t="str">
        <f t="shared" si="13"/>
        <v>Highly Suitable (Adaptation)</v>
      </c>
      <c r="H255" t="str">
        <f t="shared" si="14"/>
        <v>Highly Suitable (Adaptation)</v>
      </c>
      <c r="I255" t="str">
        <f t="shared" si="15"/>
        <v>Highly Suitable (Adaptation)</v>
      </c>
    </row>
    <row r="256" spans="1:9" x14ac:dyDescent="0.25">
      <c r="A256" t="s">
        <v>131</v>
      </c>
      <c r="B256" t="s">
        <v>1176</v>
      </c>
      <c r="C256">
        <v>3</v>
      </c>
      <c r="D256">
        <v>2</v>
      </c>
      <c r="E256">
        <v>1</v>
      </c>
      <c r="F256" t="s">
        <v>929</v>
      </c>
      <c r="G256" t="str">
        <f t="shared" si="13"/>
        <v>Highly Suitable (Adaptation)</v>
      </c>
      <c r="H256" t="str">
        <f t="shared" si="14"/>
        <v>Highly Suitable (Adaptation)</v>
      </c>
      <c r="I256" t="str">
        <f t="shared" si="15"/>
        <v>Highly Suitable (Adaptation)</v>
      </c>
    </row>
    <row r="257" spans="1:9" x14ac:dyDescent="0.25">
      <c r="A257" t="s">
        <v>569</v>
      </c>
      <c r="B257" t="s">
        <v>1177</v>
      </c>
      <c r="C257">
        <v>2</v>
      </c>
      <c r="D257">
        <v>2</v>
      </c>
      <c r="E257">
        <v>3</v>
      </c>
      <c r="F257" t="s">
        <v>950</v>
      </c>
      <c r="G257" t="str">
        <f t="shared" si="13"/>
        <v>Highly Suitable (Grid Replacement)</v>
      </c>
      <c r="H257" t="str">
        <f t="shared" si="14"/>
        <v>Highly Suitable (Grid Replacement)</v>
      </c>
      <c r="I257" t="str">
        <f t="shared" si="15"/>
        <v>Highly Suitable (Grid Replacement)</v>
      </c>
    </row>
    <row r="258" spans="1:9" x14ac:dyDescent="0.25">
      <c r="A258" t="s">
        <v>102</v>
      </c>
      <c r="B258" t="s">
        <v>1178</v>
      </c>
      <c r="C258">
        <v>3</v>
      </c>
      <c r="D258">
        <v>2</v>
      </c>
      <c r="E258">
        <v>2</v>
      </c>
      <c r="F258" t="s">
        <v>929</v>
      </c>
      <c r="G258" t="str">
        <f t="shared" si="13"/>
        <v>Highly Suitable (Adaptation)</v>
      </c>
      <c r="H258" t="str">
        <f t="shared" si="14"/>
        <v>Highly Suitable (Adaptation)</v>
      </c>
      <c r="I258" t="str">
        <f t="shared" si="15"/>
        <v>Highly Suitable (Adaptation)</v>
      </c>
    </row>
    <row r="259" spans="1:9" x14ac:dyDescent="0.25">
      <c r="A259" t="s">
        <v>312</v>
      </c>
      <c r="B259" t="s">
        <v>1179</v>
      </c>
      <c r="C259">
        <v>3</v>
      </c>
      <c r="D259">
        <v>2</v>
      </c>
      <c r="E259">
        <v>2</v>
      </c>
      <c r="F259" t="s">
        <v>929</v>
      </c>
      <c r="G259" t="str">
        <f t="shared" ref="G259:G322" si="16">IF(AND(C259=D259,E259=D259),"Highly Suitable (Adaptation + Mitigation + Grid Replacement)",F259)</f>
        <v>Highly Suitable (Adaptation)</v>
      </c>
      <c r="H259" t="str">
        <f t="shared" ref="H259:H322" si="17">IF(F259 = "Moderately Suitable", "Moderately Suitable",G259)</f>
        <v>Highly Suitable (Adaptation)</v>
      </c>
      <c r="I259" t="str">
        <f t="shared" ref="I259:I322" si="18">IF(F259 = "Low Suitable", "Low Suitable",H259)</f>
        <v>Highly Suitable (Adaptation)</v>
      </c>
    </row>
    <row r="260" spans="1:9" x14ac:dyDescent="0.25">
      <c r="A260" t="s">
        <v>234</v>
      </c>
      <c r="B260" t="s">
        <v>1180</v>
      </c>
      <c r="C260">
        <v>1</v>
      </c>
      <c r="D260">
        <v>3</v>
      </c>
      <c r="E260">
        <v>3</v>
      </c>
      <c r="F260" t="str">
        <f t="shared" ref="F260:F318" si="19">IF(AND(C260=3,D260=3),"Highly Suitable (Adaptation + Mitigation)",IF(AND(D260=3,E260=3),"Highly Suitable (Mitigation + Grid Replacement)",IF(AND(C260=3,E260=3),"Highly Suitable (Adaptation + Grid Replacement)","")))</f>
        <v>Highly Suitable (Mitigation + Grid Replacement)</v>
      </c>
      <c r="G260" t="str">
        <f t="shared" si="16"/>
        <v>Highly Suitable (Mitigation + Grid Replacement)</v>
      </c>
      <c r="H260" t="str">
        <f t="shared" si="17"/>
        <v>Highly Suitable (Mitigation + Grid Replacement)</v>
      </c>
      <c r="I260" t="str">
        <f t="shared" si="18"/>
        <v>Highly Suitable (Mitigation + Grid Replacement)</v>
      </c>
    </row>
    <row r="261" spans="1:9" x14ac:dyDescent="0.25">
      <c r="A261" t="s">
        <v>331</v>
      </c>
      <c r="B261" t="s">
        <v>1181</v>
      </c>
      <c r="C261">
        <v>3</v>
      </c>
      <c r="D261">
        <v>3</v>
      </c>
      <c r="E261">
        <v>3</v>
      </c>
      <c r="F261" t="str">
        <f t="shared" si="19"/>
        <v>Highly Suitable (Adaptation + Mitigation)</v>
      </c>
      <c r="G261" t="str">
        <f t="shared" si="16"/>
        <v>Highly Suitable (Adaptation + Mitigation + Grid Replacement)</v>
      </c>
      <c r="H261" t="str">
        <f t="shared" si="17"/>
        <v>Highly Suitable (Adaptation + Mitigation + Grid Replacement)</v>
      </c>
      <c r="I261" t="str">
        <f t="shared" si="18"/>
        <v>Highly Suitable (Adaptation + Mitigation + Grid Replacement)</v>
      </c>
    </row>
    <row r="262" spans="1:9" x14ac:dyDescent="0.25">
      <c r="A262" t="s">
        <v>163</v>
      </c>
      <c r="B262" t="s">
        <v>1182</v>
      </c>
      <c r="C262">
        <v>2</v>
      </c>
      <c r="D262">
        <v>3</v>
      </c>
      <c r="E262">
        <v>3</v>
      </c>
      <c r="F262" t="str">
        <f t="shared" si="19"/>
        <v>Highly Suitable (Mitigation + Grid Replacement)</v>
      </c>
      <c r="G262" t="str">
        <f t="shared" si="16"/>
        <v>Highly Suitable (Mitigation + Grid Replacement)</v>
      </c>
      <c r="H262" t="str">
        <f t="shared" si="17"/>
        <v>Highly Suitable (Mitigation + Grid Replacement)</v>
      </c>
      <c r="I262" t="str">
        <f t="shared" si="18"/>
        <v>Highly Suitable (Mitigation + Grid Replacement)</v>
      </c>
    </row>
    <row r="263" spans="1:9" x14ac:dyDescent="0.25">
      <c r="A263" t="s">
        <v>19</v>
      </c>
      <c r="B263" t="s">
        <v>1183</v>
      </c>
      <c r="C263">
        <v>4</v>
      </c>
      <c r="D263">
        <v>3</v>
      </c>
      <c r="E263">
        <v>2</v>
      </c>
      <c r="F263" t="s">
        <v>1184</v>
      </c>
      <c r="G263" t="str">
        <f t="shared" si="16"/>
        <v>Highly Suitable (Adaptation + Mitigation)</v>
      </c>
      <c r="H263" t="str">
        <f t="shared" si="17"/>
        <v>Highly Suitable (Adaptation + Mitigation)</v>
      </c>
      <c r="I263" t="str">
        <f t="shared" si="18"/>
        <v>Highly Suitable (Adaptation + Mitigation)</v>
      </c>
    </row>
    <row r="264" spans="1:9" x14ac:dyDescent="0.25">
      <c r="A264" t="s">
        <v>192</v>
      </c>
      <c r="B264" t="s">
        <v>1185</v>
      </c>
      <c r="C264">
        <v>2</v>
      </c>
      <c r="D264">
        <v>2</v>
      </c>
      <c r="E264">
        <v>3</v>
      </c>
      <c r="F264" t="s">
        <v>950</v>
      </c>
      <c r="G264" t="str">
        <f t="shared" si="16"/>
        <v>Highly Suitable (Grid Replacement)</v>
      </c>
      <c r="H264" t="str">
        <f t="shared" si="17"/>
        <v>Highly Suitable (Grid Replacement)</v>
      </c>
      <c r="I264" t="str">
        <f t="shared" si="18"/>
        <v>Highly Suitable (Grid Replacement)</v>
      </c>
    </row>
    <row r="265" spans="1:9" x14ac:dyDescent="0.25">
      <c r="A265" t="s">
        <v>344</v>
      </c>
      <c r="B265" t="s">
        <v>1186</v>
      </c>
      <c r="C265">
        <v>3</v>
      </c>
      <c r="D265">
        <v>2</v>
      </c>
      <c r="E265">
        <v>2</v>
      </c>
      <c r="F265" t="s">
        <v>929</v>
      </c>
      <c r="G265" t="str">
        <f t="shared" si="16"/>
        <v>Highly Suitable (Adaptation)</v>
      </c>
      <c r="H265" t="str">
        <f t="shared" si="17"/>
        <v>Highly Suitable (Adaptation)</v>
      </c>
      <c r="I265" t="str">
        <f t="shared" si="18"/>
        <v>Highly Suitable (Adaptation)</v>
      </c>
    </row>
    <row r="266" spans="1:9" x14ac:dyDescent="0.25">
      <c r="A266" t="s">
        <v>447</v>
      </c>
      <c r="B266" t="s">
        <v>1187</v>
      </c>
      <c r="C266">
        <v>3</v>
      </c>
      <c r="D266">
        <v>3</v>
      </c>
      <c r="E266">
        <v>2</v>
      </c>
      <c r="F266" t="str">
        <f t="shared" si="19"/>
        <v>Highly Suitable (Adaptation + Mitigation)</v>
      </c>
      <c r="G266" t="str">
        <f t="shared" si="16"/>
        <v>Highly Suitable (Adaptation + Mitigation)</v>
      </c>
      <c r="H266" t="str">
        <f t="shared" si="17"/>
        <v>Highly Suitable (Adaptation + Mitigation)</v>
      </c>
      <c r="I266" t="str">
        <f t="shared" si="18"/>
        <v>Highly Suitable (Adaptation + Mitigation)</v>
      </c>
    </row>
    <row r="267" spans="1:9" x14ac:dyDescent="0.25">
      <c r="A267" t="s">
        <v>171</v>
      </c>
      <c r="B267" t="s">
        <v>1188</v>
      </c>
      <c r="C267">
        <v>2</v>
      </c>
      <c r="D267">
        <v>2</v>
      </c>
      <c r="E267">
        <v>3</v>
      </c>
      <c r="F267" t="s">
        <v>950</v>
      </c>
      <c r="G267" t="str">
        <f t="shared" si="16"/>
        <v>Highly Suitable (Grid Replacement)</v>
      </c>
      <c r="H267" t="str">
        <f t="shared" si="17"/>
        <v>Highly Suitable (Grid Replacement)</v>
      </c>
      <c r="I267" t="str">
        <f t="shared" si="18"/>
        <v>Highly Suitable (Grid Replacement)</v>
      </c>
    </row>
    <row r="268" spans="1:9" x14ac:dyDescent="0.25">
      <c r="A268" t="s">
        <v>23</v>
      </c>
      <c r="B268" t="s">
        <v>1189</v>
      </c>
      <c r="C268">
        <v>4</v>
      </c>
      <c r="D268">
        <v>2</v>
      </c>
      <c r="E268">
        <v>2</v>
      </c>
      <c r="F268" t="s">
        <v>929</v>
      </c>
      <c r="G268" t="str">
        <f t="shared" si="16"/>
        <v>Highly Suitable (Adaptation)</v>
      </c>
      <c r="H268" t="str">
        <f t="shared" si="17"/>
        <v>Highly Suitable (Adaptation)</v>
      </c>
      <c r="I268" t="str">
        <f t="shared" si="18"/>
        <v>Highly Suitable (Adaptation)</v>
      </c>
    </row>
    <row r="269" spans="1:9" x14ac:dyDescent="0.25">
      <c r="A269" t="s">
        <v>279</v>
      </c>
      <c r="B269" t="s">
        <v>1190</v>
      </c>
      <c r="C269">
        <v>4</v>
      </c>
      <c r="D269">
        <v>2</v>
      </c>
      <c r="E269">
        <v>2</v>
      </c>
      <c r="F269" t="s">
        <v>929</v>
      </c>
      <c r="G269" t="str">
        <f t="shared" si="16"/>
        <v>Highly Suitable (Adaptation)</v>
      </c>
      <c r="H269" t="str">
        <f t="shared" si="17"/>
        <v>Highly Suitable (Adaptation)</v>
      </c>
      <c r="I269" t="str">
        <f t="shared" si="18"/>
        <v>Highly Suitable (Adaptation)</v>
      </c>
    </row>
    <row r="270" spans="1:9" x14ac:dyDescent="0.25">
      <c r="A270" t="s">
        <v>406</v>
      </c>
      <c r="B270" t="s">
        <v>1191</v>
      </c>
      <c r="C270">
        <v>3</v>
      </c>
      <c r="D270">
        <v>2</v>
      </c>
      <c r="E270">
        <v>2</v>
      </c>
      <c r="F270" t="s">
        <v>929</v>
      </c>
      <c r="G270" t="str">
        <f t="shared" si="16"/>
        <v>Highly Suitable (Adaptation)</v>
      </c>
      <c r="H270" t="str">
        <f t="shared" si="17"/>
        <v>Highly Suitable (Adaptation)</v>
      </c>
      <c r="I270" t="str">
        <f t="shared" si="18"/>
        <v>Highly Suitable (Adaptation)</v>
      </c>
    </row>
    <row r="271" spans="1:9" x14ac:dyDescent="0.25">
      <c r="A271" t="s">
        <v>379</v>
      </c>
      <c r="B271" t="s">
        <v>1192</v>
      </c>
      <c r="C271">
        <v>3</v>
      </c>
      <c r="D271">
        <v>2</v>
      </c>
      <c r="E271">
        <v>2</v>
      </c>
      <c r="F271" t="s">
        <v>929</v>
      </c>
      <c r="G271" t="str">
        <f t="shared" si="16"/>
        <v>Highly Suitable (Adaptation)</v>
      </c>
      <c r="H271" t="str">
        <f t="shared" si="17"/>
        <v>Highly Suitable (Adaptation)</v>
      </c>
      <c r="I271" t="str">
        <f t="shared" si="18"/>
        <v>Highly Suitable (Adaptation)</v>
      </c>
    </row>
    <row r="272" spans="1:9" x14ac:dyDescent="0.25">
      <c r="A272" t="s">
        <v>618</v>
      </c>
      <c r="B272" t="s">
        <v>1193</v>
      </c>
      <c r="C272">
        <v>2</v>
      </c>
      <c r="D272">
        <v>3</v>
      </c>
      <c r="E272">
        <v>3</v>
      </c>
      <c r="F272" t="str">
        <f t="shared" si="19"/>
        <v>Highly Suitable (Mitigation + Grid Replacement)</v>
      </c>
      <c r="G272" t="str">
        <f t="shared" si="16"/>
        <v>Highly Suitable (Mitigation + Grid Replacement)</v>
      </c>
      <c r="H272" t="str">
        <f t="shared" si="17"/>
        <v>Highly Suitable (Mitigation + Grid Replacement)</v>
      </c>
      <c r="I272" t="str">
        <f t="shared" si="18"/>
        <v>Highly Suitable (Mitigation + Grid Replacement)</v>
      </c>
    </row>
    <row r="273" spans="1:9" x14ac:dyDescent="0.25">
      <c r="A273" t="s">
        <v>499</v>
      </c>
      <c r="B273" t="s">
        <v>1194</v>
      </c>
      <c r="C273">
        <v>3</v>
      </c>
      <c r="D273">
        <v>3</v>
      </c>
      <c r="E273">
        <v>2</v>
      </c>
      <c r="F273" t="str">
        <f t="shared" si="19"/>
        <v>Highly Suitable (Adaptation + Mitigation)</v>
      </c>
      <c r="G273" t="str">
        <f t="shared" si="16"/>
        <v>Highly Suitable (Adaptation + Mitigation)</v>
      </c>
      <c r="H273" t="str">
        <f t="shared" si="17"/>
        <v>Highly Suitable (Adaptation + Mitigation)</v>
      </c>
      <c r="I273" t="str">
        <f t="shared" si="18"/>
        <v>Highly Suitable (Adaptation + Mitigation)</v>
      </c>
    </row>
    <row r="274" spans="1:9" x14ac:dyDescent="0.25">
      <c r="A274" t="s">
        <v>256</v>
      </c>
      <c r="B274" t="s">
        <v>1195</v>
      </c>
      <c r="C274">
        <v>4</v>
      </c>
      <c r="D274">
        <v>2</v>
      </c>
      <c r="E274">
        <v>2</v>
      </c>
      <c r="F274" t="s">
        <v>929</v>
      </c>
      <c r="G274" t="str">
        <f t="shared" si="16"/>
        <v>Highly Suitable (Adaptation)</v>
      </c>
      <c r="H274" t="str">
        <f t="shared" si="17"/>
        <v>Highly Suitable (Adaptation)</v>
      </c>
      <c r="I274" t="str">
        <f t="shared" si="18"/>
        <v>Highly Suitable (Adaptation)</v>
      </c>
    </row>
    <row r="275" spans="1:9" x14ac:dyDescent="0.25">
      <c r="A275" t="s">
        <v>123</v>
      </c>
      <c r="B275" t="s">
        <v>1196</v>
      </c>
      <c r="C275">
        <v>3</v>
      </c>
      <c r="D275">
        <v>2</v>
      </c>
      <c r="E275">
        <v>3</v>
      </c>
      <c r="F275" t="str">
        <f t="shared" si="19"/>
        <v>Highly Suitable (Adaptation + Grid Replacement)</v>
      </c>
      <c r="G275" t="str">
        <f t="shared" si="16"/>
        <v>Highly Suitable (Adaptation + Grid Replacement)</v>
      </c>
      <c r="H275" t="str">
        <f t="shared" si="17"/>
        <v>Highly Suitable (Adaptation + Grid Replacement)</v>
      </c>
      <c r="I275" t="str">
        <f t="shared" si="18"/>
        <v>Highly Suitable (Adaptation + Grid Replacement)</v>
      </c>
    </row>
    <row r="276" spans="1:9" x14ac:dyDescent="0.25">
      <c r="A276" t="s">
        <v>636</v>
      </c>
      <c r="B276" t="s">
        <v>1197</v>
      </c>
      <c r="C276">
        <v>2</v>
      </c>
      <c r="D276">
        <v>3</v>
      </c>
      <c r="E276">
        <v>3</v>
      </c>
      <c r="F276" t="str">
        <f t="shared" si="19"/>
        <v>Highly Suitable (Mitigation + Grid Replacement)</v>
      </c>
      <c r="G276" t="str">
        <f t="shared" si="16"/>
        <v>Highly Suitable (Mitigation + Grid Replacement)</v>
      </c>
      <c r="H276" t="str">
        <f t="shared" si="17"/>
        <v>Highly Suitable (Mitigation + Grid Replacement)</v>
      </c>
      <c r="I276" t="str">
        <f t="shared" si="18"/>
        <v>Highly Suitable (Mitigation + Grid Replacement)</v>
      </c>
    </row>
    <row r="277" spans="1:9" x14ac:dyDescent="0.25">
      <c r="A277" t="s">
        <v>380</v>
      </c>
      <c r="B277" t="s">
        <v>1198</v>
      </c>
      <c r="C277">
        <v>3</v>
      </c>
      <c r="D277">
        <v>3</v>
      </c>
      <c r="E277">
        <v>2</v>
      </c>
      <c r="F277" t="str">
        <f t="shared" si="19"/>
        <v>Highly Suitable (Adaptation + Mitigation)</v>
      </c>
      <c r="G277" t="str">
        <f t="shared" si="16"/>
        <v>Highly Suitable (Adaptation + Mitigation)</v>
      </c>
      <c r="H277" t="str">
        <f t="shared" si="17"/>
        <v>Highly Suitable (Adaptation + Mitigation)</v>
      </c>
      <c r="I277" t="str">
        <f t="shared" si="18"/>
        <v>Highly Suitable (Adaptation + Mitigation)</v>
      </c>
    </row>
    <row r="278" spans="1:9" x14ac:dyDescent="0.25">
      <c r="A278" t="s">
        <v>296</v>
      </c>
      <c r="B278" t="s">
        <v>1199</v>
      </c>
      <c r="C278">
        <v>3</v>
      </c>
      <c r="D278">
        <v>2</v>
      </c>
      <c r="E278">
        <v>2</v>
      </c>
      <c r="F278" t="s">
        <v>929</v>
      </c>
      <c r="G278" t="str">
        <f t="shared" si="16"/>
        <v>Highly Suitable (Adaptation)</v>
      </c>
      <c r="H278" t="str">
        <f t="shared" si="17"/>
        <v>Highly Suitable (Adaptation)</v>
      </c>
      <c r="I278" t="str">
        <f t="shared" si="18"/>
        <v>Highly Suitable (Adaptation)</v>
      </c>
    </row>
    <row r="279" spans="1:9" x14ac:dyDescent="0.25">
      <c r="A279" t="s">
        <v>193</v>
      </c>
      <c r="B279" t="s">
        <v>1200</v>
      </c>
      <c r="C279">
        <v>2</v>
      </c>
      <c r="D279">
        <v>3</v>
      </c>
      <c r="E279">
        <v>3</v>
      </c>
      <c r="F279" t="str">
        <f t="shared" si="19"/>
        <v>Highly Suitable (Mitigation + Grid Replacement)</v>
      </c>
      <c r="G279" t="str">
        <f t="shared" si="16"/>
        <v>Highly Suitable (Mitigation + Grid Replacement)</v>
      </c>
      <c r="H279" t="str">
        <f t="shared" si="17"/>
        <v>Highly Suitable (Mitigation + Grid Replacement)</v>
      </c>
      <c r="I279" t="str">
        <f t="shared" si="18"/>
        <v>Highly Suitable (Mitigation + Grid Replacement)</v>
      </c>
    </row>
    <row r="280" spans="1:9" x14ac:dyDescent="0.25">
      <c r="A280" t="s">
        <v>182</v>
      </c>
      <c r="B280" t="s">
        <v>1201</v>
      </c>
      <c r="C280">
        <v>2</v>
      </c>
      <c r="D280">
        <v>3</v>
      </c>
      <c r="E280">
        <v>3</v>
      </c>
      <c r="F280" t="str">
        <f t="shared" si="19"/>
        <v>Highly Suitable (Mitigation + Grid Replacement)</v>
      </c>
      <c r="G280" t="str">
        <f t="shared" si="16"/>
        <v>Highly Suitable (Mitigation + Grid Replacement)</v>
      </c>
      <c r="H280" t="str">
        <f t="shared" si="17"/>
        <v>Highly Suitable (Mitigation + Grid Replacement)</v>
      </c>
      <c r="I280" t="str">
        <f t="shared" si="18"/>
        <v>Highly Suitable (Mitigation + Grid Replacement)</v>
      </c>
    </row>
    <row r="281" spans="1:9" x14ac:dyDescent="0.25">
      <c r="A281" t="s">
        <v>194</v>
      </c>
      <c r="B281" t="s">
        <v>1202</v>
      </c>
      <c r="C281">
        <v>2</v>
      </c>
      <c r="D281">
        <v>2</v>
      </c>
      <c r="E281">
        <v>3</v>
      </c>
      <c r="F281" t="s">
        <v>950</v>
      </c>
      <c r="G281" t="str">
        <f t="shared" si="16"/>
        <v>Highly Suitable (Grid Replacement)</v>
      </c>
      <c r="H281" t="str">
        <f t="shared" si="17"/>
        <v>Highly Suitable (Grid Replacement)</v>
      </c>
      <c r="I281" t="str">
        <f t="shared" si="18"/>
        <v>Highly Suitable (Grid Replacement)</v>
      </c>
    </row>
    <row r="282" spans="1:9" x14ac:dyDescent="0.25">
      <c r="A282" t="s">
        <v>20</v>
      </c>
      <c r="B282" t="s">
        <v>1203</v>
      </c>
      <c r="C282">
        <v>4</v>
      </c>
      <c r="D282">
        <v>2</v>
      </c>
      <c r="E282">
        <v>2</v>
      </c>
      <c r="F282" t="s">
        <v>929</v>
      </c>
      <c r="G282" t="str">
        <f t="shared" si="16"/>
        <v>Highly Suitable (Adaptation)</v>
      </c>
      <c r="H282" t="str">
        <f t="shared" si="17"/>
        <v>Highly Suitable (Adaptation)</v>
      </c>
      <c r="I282" t="str">
        <f t="shared" si="18"/>
        <v>Highly Suitable (Adaptation)</v>
      </c>
    </row>
    <row r="283" spans="1:9" x14ac:dyDescent="0.25">
      <c r="A283" t="s">
        <v>187</v>
      </c>
      <c r="B283" t="s">
        <v>1204</v>
      </c>
      <c r="C283">
        <v>2</v>
      </c>
      <c r="D283">
        <v>3</v>
      </c>
      <c r="E283">
        <v>3</v>
      </c>
      <c r="F283" t="str">
        <f t="shared" si="19"/>
        <v>Highly Suitable (Mitigation + Grid Replacement)</v>
      </c>
      <c r="G283" t="str">
        <f t="shared" si="16"/>
        <v>Highly Suitable (Mitigation + Grid Replacement)</v>
      </c>
      <c r="H283" t="str">
        <f t="shared" si="17"/>
        <v>Highly Suitable (Mitigation + Grid Replacement)</v>
      </c>
      <c r="I283" t="str">
        <f t="shared" si="18"/>
        <v>Highly Suitable (Mitigation + Grid Replacement)</v>
      </c>
    </row>
    <row r="284" spans="1:9" x14ac:dyDescent="0.25">
      <c r="A284" t="s">
        <v>448</v>
      </c>
      <c r="B284" t="s">
        <v>1205</v>
      </c>
      <c r="C284">
        <v>3</v>
      </c>
      <c r="D284">
        <v>2</v>
      </c>
      <c r="E284">
        <v>2</v>
      </c>
      <c r="F284" t="s">
        <v>929</v>
      </c>
      <c r="G284" t="str">
        <f t="shared" si="16"/>
        <v>Highly Suitable (Adaptation)</v>
      </c>
      <c r="H284" t="str">
        <f t="shared" si="17"/>
        <v>Highly Suitable (Adaptation)</v>
      </c>
      <c r="I284" t="str">
        <f t="shared" si="18"/>
        <v>Highly Suitable (Adaptation)</v>
      </c>
    </row>
    <row r="285" spans="1:9" x14ac:dyDescent="0.25">
      <c r="A285" t="s">
        <v>207</v>
      </c>
      <c r="B285" t="s">
        <v>1206</v>
      </c>
      <c r="C285">
        <v>2</v>
      </c>
      <c r="D285">
        <v>2</v>
      </c>
      <c r="E285">
        <v>3</v>
      </c>
      <c r="F285" t="s">
        <v>950</v>
      </c>
      <c r="G285" t="str">
        <f t="shared" si="16"/>
        <v>Highly Suitable (Grid Replacement)</v>
      </c>
      <c r="H285" t="str">
        <f t="shared" si="17"/>
        <v>Highly Suitable (Grid Replacement)</v>
      </c>
      <c r="I285" t="str">
        <f t="shared" si="18"/>
        <v>Highly Suitable (Grid Replacement)</v>
      </c>
    </row>
    <row r="286" spans="1:9" x14ac:dyDescent="0.25">
      <c r="A286" t="s">
        <v>345</v>
      </c>
      <c r="B286" t="s">
        <v>1207</v>
      </c>
      <c r="C286">
        <v>3</v>
      </c>
      <c r="D286">
        <v>2</v>
      </c>
      <c r="E286">
        <v>2</v>
      </c>
      <c r="F286" t="s">
        <v>929</v>
      </c>
      <c r="G286" t="str">
        <f t="shared" si="16"/>
        <v>Highly Suitable (Adaptation)</v>
      </c>
      <c r="H286" t="str">
        <f t="shared" si="17"/>
        <v>Highly Suitable (Adaptation)</v>
      </c>
      <c r="I286" t="str">
        <f t="shared" si="18"/>
        <v>Highly Suitable (Adaptation)</v>
      </c>
    </row>
    <row r="287" spans="1:9" x14ac:dyDescent="0.25">
      <c r="A287" t="s">
        <v>203</v>
      </c>
      <c r="B287" t="s">
        <v>1208</v>
      </c>
      <c r="C287">
        <v>2</v>
      </c>
      <c r="D287">
        <v>3</v>
      </c>
      <c r="E287">
        <v>3</v>
      </c>
      <c r="F287" t="str">
        <f t="shared" si="19"/>
        <v>Highly Suitable (Mitigation + Grid Replacement)</v>
      </c>
      <c r="G287" t="str">
        <f t="shared" si="16"/>
        <v>Highly Suitable (Mitigation + Grid Replacement)</v>
      </c>
      <c r="H287" t="str">
        <f t="shared" si="17"/>
        <v>Highly Suitable (Mitigation + Grid Replacement)</v>
      </c>
      <c r="I287" t="str">
        <f t="shared" si="18"/>
        <v>Highly Suitable (Mitigation + Grid Replacement)</v>
      </c>
    </row>
    <row r="288" spans="1:9" x14ac:dyDescent="0.25">
      <c r="A288" t="s">
        <v>31</v>
      </c>
      <c r="B288" t="s">
        <v>1209</v>
      </c>
      <c r="C288">
        <v>3</v>
      </c>
      <c r="D288">
        <v>2</v>
      </c>
      <c r="E288">
        <v>2</v>
      </c>
      <c r="F288" t="s">
        <v>929</v>
      </c>
      <c r="G288" t="str">
        <f t="shared" si="16"/>
        <v>Highly Suitable (Adaptation)</v>
      </c>
      <c r="H288" t="str">
        <f t="shared" si="17"/>
        <v>Highly Suitable (Adaptation)</v>
      </c>
      <c r="I288" t="str">
        <f t="shared" si="18"/>
        <v>Highly Suitable (Adaptation)</v>
      </c>
    </row>
    <row r="289" spans="1:9" x14ac:dyDescent="0.25">
      <c r="A289" t="s">
        <v>313</v>
      </c>
      <c r="B289" t="s">
        <v>1210</v>
      </c>
      <c r="C289">
        <v>3</v>
      </c>
      <c r="D289">
        <v>2</v>
      </c>
      <c r="E289">
        <v>2</v>
      </c>
      <c r="F289" t="s">
        <v>929</v>
      </c>
      <c r="G289" t="str">
        <f t="shared" si="16"/>
        <v>Highly Suitable (Adaptation)</v>
      </c>
      <c r="H289" t="str">
        <f t="shared" si="17"/>
        <v>Highly Suitable (Adaptation)</v>
      </c>
      <c r="I289" t="str">
        <f t="shared" si="18"/>
        <v>Highly Suitable (Adaptation)</v>
      </c>
    </row>
    <row r="290" spans="1:9" x14ac:dyDescent="0.25">
      <c r="A290" t="s">
        <v>381</v>
      </c>
      <c r="B290" t="s">
        <v>1211</v>
      </c>
      <c r="C290">
        <v>3</v>
      </c>
      <c r="D290">
        <v>2</v>
      </c>
      <c r="E290">
        <v>2</v>
      </c>
      <c r="F290" t="s">
        <v>929</v>
      </c>
      <c r="G290" t="str">
        <f t="shared" si="16"/>
        <v>Highly Suitable (Adaptation)</v>
      </c>
      <c r="H290" t="str">
        <f t="shared" si="17"/>
        <v>Highly Suitable (Adaptation)</v>
      </c>
      <c r="I290" t="str">
        <f t="shared" si="18"/>
        <v>Highly Suitable (Adaptation)</v>
      </c>
    </row>
    <row r="291" spans="1:9" x14ac:dyDescent="0.25">
      <c r="A291" t="s">
        <v>570</v>
      </c>
      <c r="B291" t="s">
        <v>1212</v>
      </c>
      <c r="C291">
        <v>2</v>
      </c>
      <c r="D291">
        <v>3</v>
      </c>
      <c r="E291">
        <v>3</v>
      </c>
      <c r="F291" t="str">
        <f t="shared" si="19"/>
        <v>Highly Suitable (Mitigation + Grid Replacement)</v>
      </c>
      <c r="G291" t="str">
        <f t="shared" si="16"/>
        <v>Highly Suitable (Mitigation + Grid Replacement)</v>
      </c>
      <c r="H291" t="str">
        <f t="shared" si="17"/>
        <v>Highly Suitable (Mitigation + Grid Replacement)</v>
      </c>
      <c r="I291" t="str">
        <f t="shared" si="18"/>
        <v>Highly Suitable (Mitigation + Grid Replacement)</v>
      </c>
    </row>
    <row r="292" spans="1:9" x14ac:dyDescent="0.25">
      <c r="A292" t="s">
        <v>516</v>
      </c>
      <c r="B292" t="s">
        <v>1213</v>
      </c>
      <c r="C292">
        <v>3</v>
      </c>
      <c r="D292">
        <v>2</v>
      </c>
      <c r="E292">
        <v>2</v>
      </c>
      <c r="F292" t="s">
        <v>929</v>
      </c>
      <c r="G292" t="str">
        <f t="shared" si="16"/>
        <v>Highly Suitable (Adaptation)</v>
      </c>
      <c r="H292" t="str">
        <f t="shared" si="17"/>
        <v>Highly Suitable (Adaptation)</v>
      </c>
      <c r="I292" t="str">
        <f t="shared" si="18"/>
        <v>Highly Suitable (Adaptation)</v>
      </c>
    </row>
    <row r="293" spans="1:9" x14ac:dyDescent="0.25">
      <c r="A293" t="s">
        <v>517</v>
      </c>
      <c r="B293" t="s">
        <v>1214</v>
      </c>
      <c r="C293">
        <v>3</v>
      </c>
      <c r="D293">
        <v>2</v>
      </c>
      <c r="E293">
        <v>2</v>
      </c>
      <c r="F293" t="s">
        <v>929</v>
      </c>
      <c r="G293" t="str">
        <f t="shared" si="16"/>
        <v>Highly Suitable (Adaptation)</v>
      </c>
      <c r="H293" t="str">
        <f t="shared" si="17"/>
        <v>Highly Suitable (Adaptation)</v>
      </c>
      <c r="I293" t="str">
        <f t="shared" si="18"/>
        <v>Highly Suitable (Adaptation)</v>
      </c>
    </row>
    <row r="294" spans="1:9" x14ac:dyDescent="0.25">
      <c r="A294" t="s">
        <v>619</v>
      </c>
      <c r="B294" t="s">
        <v>1215</v>
      </c>
      <c r="C294">
        <v>2</v>
      </c>
      <c r="D294">
        <v>3</v>
      </c>
      <c r="E294">
        <v>3</v>
      </c>
      <c r="F294" t="str">
        <f t="shared" si="19"/>
        <v>Highly Suitable (Mitigation + Grid Replacement)</v>
      </c>
      <c r="G294" t="str">
        <f t="shared" si="16"/>
        <v>Highly Suitable (Mitigation + Grid Replacement)</v>
      </c>
      <c r="H294" t="str">
        <f t="shared" si="17"/>
        <v>Highly Suitable (Mitigation + Grid Replacement)</v>
      </c>
      <c r="I294" t="str">
        <f t="shared" si="18"/>
        <v>Highly Suitable (Mitigation + Grid Replacement)</v>
      </c>
    </row>
    <row r="295" spans="1:9" x14ac:dyDescent="0.25">
      <c r="A295" t="s">
        <v>518</v>
      </c>
      <c r="B295" t="s">
        <v>1216</v>
      </c>
      <c r="C295">
        <v>3</v>
      </c>
      <c r="D295">
        <v>2</v>
      </c>
      <c r="E295">
        <v>3</v>
      </c>
      <c r="F295" t="str">
        <f t="shared" si="19"/>
        <v>Highly Suitable (Adaptation + Grid Replacement)</v>
      </c>
      <c r="G295" t="str">
        <f t="shared" si="16"/>
        <v>Highly Suitable (Adaptation + Grid Replacement)</v>
      </c>
      <c r="H295" t="str">
        <f t="shared" si="17"/>
        <v>Highly Suitable (Adaptation + Grid Replacement)</v>
      </c>
      <c r="I295" t="str">
        <f t="shared" si="18"/>
        <v>Highly Suitable (Adaptation + Grid Replacement)</v>
      </c>
    </row>
    <row r="296" spans="1:9" x14ac:dyDescent="0.25">
      <c r="A296" t="s">
        <v>449</v>
      </c>
      <c r="B296" t="s">
        <v>1217</v>
      </c>
      <c r="C296">
        <v>3</v>
      </c>
      <c r="D296">
        <v>2</v>
      </c>
      <c r="E296">
        <v>2</v>
      </c>
      <c r="F296" t="s">
        <v>929</v>
      </c>
      <c r="G296" t="str">
        <f t="shared" si="16"/>
        <v>Highly Suitable (Adaptation)</v>
      </c>
      <c r="H296" t="str">
        <f t="shared" si="17"/>
        <v>Highly Suitable (Adaptation)</v>
      </c>
      <c r="I296" t="str">
        <f t="shared" si="18"/>
        <v>Highly Suitable (Adaptation)</v>
      </c>
    </row>
    <row r="297" spans="1:9" x14ac:dyDescent="0.25">
      <c r="A297" t="s">
        <v>481</v>
      </c>
      <c r="B297" t="s">
        <v>1218</v>
      </c>
      <c r="C297">
        <v>3</v>
      </c>
      <c r="D297">
        <v>3</v>
      </c>
      <c r="E297">
        <v>3</v>
      </c>
      <c r="F297" t="str">
        <f t="shared" si="19"/>
        <v>Highly Suitable (Adaptation + Mitigation)</v>
      </c>
      <c r="G297" t="str">
        <f t="shared" si="16"/>
        <v>Highly Suitable (Adaptation + Mitigation + Grid Replacement)</v>
      </c>
      <c r="H297" t="str">
        <f t="shared" si="17"/>
        <v>Highly Suitable (Adaptation + Mitigation + Grid Replacement)</v>
      </c>
      <c r="I297" t="str">
        <f t="shared" si="18"/>
        <v>Highly Suitable (Adaptation + Mitigation + Grid Replacement)</v>
      </c>
    </row>
    <row r="298" spans="1:9" x14ac:dyDescent="0.25">
      <c r="A298" t="s">
        <v>450</v>
      </c>
      <c r="B298" t="s">
        <v>1219</v>
      </c>
      <c r="C298">
        <v>3</v>
      </c>
      <c r="D298">
        <v>3</v>
      </c>
      <c r="E298">
        <v>3</v>
      </c>
      <c r="F298" t="str">
        <f t="shared" si="19"/>
        <v>Highly Suitable (Adaptation + Mitigation)</v>
      </c>
      <c r="G298" t="str">
        <f t="shared" si="16"/>
        <v>Highly Suitable (Adaptation + Mitigation + Grid Replacement)</v>
      </c>
      <c r="H298" t="str">
        <f t="shared" si="17"/>
        <v>Highly Suitable (Adaptation + Mitigation + Grid Replacement)</v>
      </c>
      <c r="I298" t="str">
        <f t="shared" si="18"/>
        <v>Highly Suitable (Adaptation + Mitigation + Grid Replacement)</v>
      </c>
    </row>
    <row r="299" spans="1:9" x14ac:dyDescent="0.25">
      <c r="A299" t="s">
        <v>232</v>
      </c>
      <c r="B299" t="s">
        <v>1220</v>
      </c>
      <c r="C299">
        <v>1</v>
      </c>
      <c r="D299">
        <v>3</v>
      </c>
      <c r="E299">
        <v>3</v>
      </c>
      <c r="F299" t="str">
        <f t="shared" si="19"/>
        <v>Highly Suitable (Mitigation + Grid Replacement)</v>
      </c>
      <c r="G299" t="str">
        <f t="shared" si="16"/>
        <v>Highly Suitable (Mitigation + Grid Replacement)</v>
      </c>
      <c r="H299" t="str">
        <f t="shared" si="17"/>
        <v>Highly Suitable (Mitigation + Grid Replacement)</v>
      </c>
      <c r="I299" t="str">
        <f t="shared" si="18"/>
        <v>Highly Suitable (Mitigation + Grid Replacement)</v>
      </c>
    </row>
    <row r="300" spans="1:9" x14ac:dyDescent="0.25">
      <c r="A300" t="s">
        <v>68</v>
      </c>
      <c r="B300" t="s">
        <v>1221</v>
      </c>
      <c r="C300">
        <v>3</v>
      </c>
      <c r="D300">
        <v>2</v>
      </c>
      <c r="E300">
        <v>2</v>
      </c>
      <c r="F300" t="s">
        <v>929</v>
      </c>
      <c r="G300" t="str">
        <f t="shared" si="16"/>
        <v>Highly Suitable (Adaptation)</v>
      </c>
      <c r="H300" t="str">
        <f t="shared" si="17"/>
        <v>Highly Suitable (Adaptation)</v>
      </c>
      <c r="I300" t="str">
        <f t="shared" si="18"/>
        <v>Highly Suitable (Adaptation)</v>
      </c>
    </row>
    <row r="301" spans="1:9" x14ac:dyDescent="0.25">
      <c r="A301" t="s">
        <v>672</v>
      </c>
      <c r="B301" t="s">
        <v>1222</v>
      </c>
      <c r="C301">
        <v>2</v>
      </c>
      <c r="D301">
        <v>2</v>
      </c>
      <c r="E301">
        <v>3</v>
      </c>
      <c r="F301" t="s">
        <v>950</v>
      </c>
      <c r="G301" t="str">
        <f t="shared" si="16"/>
        <v>Highly Suitable (Grid Replacement)</v>
      </c>
      <c r="H301" t="str">
        <f t="shared" si="17"/>
        <v>Highly Suitable (Grid Replacement)</v>
      </c>
      <c r="I301" t="str">
        <f t="shared" si="18"/>
        <v>Highly Suitable (Grid Replacement)</v>
      </c>
    </row>
    <row r="302" spans="1:9" x14ac:dyDescent="0.25">
      <c r="A302" t="s">
        <v>407</v>
      </c>
      <c r="B302" t="s">
        <v>1223</v>
      </c>
      <c r="C302">
        <v>3</v>
      </c>
      <c r="D302">
        <v>2</v>
      </c>
      <c r="E302">
        <v>2</v>
      </c>
      <c r="F302" t="s">
        <v>929</v>
      </c>
      <c r="G302" t="str">
        <f t="shared" si="16"/>
        <v>Highly Suitable (Adaptation)</v>
      </c>
      <c r="H302" t="str">
        <f t="shared" si="17"/>
        <v>Highly Suitable (Adaptation)</v>
      </c>
      <c r="I302" t="str">
        <f t="shared" si="18"/>
        <v>Highly Suitable (Adaptation)</v>
      </c>
    </row>
    <row r="303" spans="1:9" x14ac:dyDescent="0.25">
      <c r="A303" t="s">
        <v>652</v>
      </c>
      <c r="B303" t="s">
        <v>1224</v>
      </c>
      <c r="C303">
        <v>2</v>
      </c>
      <c r="D303">
        <v>2</v>
      </c>
      <c r="E303">
        <v>2</v>
      </c>
      <c r="F303" t="s">
        <v>938</v>
      </c>
      <c r="G303" t="str">
        <f t="shared" si="16"/>
        <v>Highly Suitable (Adaptation + Mitigation + Grid Replacement)</v>
      </c>
      <c r="H303" t="str">
        <f t="shared" si="17"/>
        <v>Moderately Suitable</v>
      </c>
      <c r="I303" t="str">
        <f t="shared" si="18"/>
        <v>Moderately Suitable</v>
      </c>
    </row>
    <row r="304" spans="1:9" x14ac:dyDescent="0.25">
      <c r="A304" t="s">
        <v>262</v>
      </c>
      <c r="B304" t="s">
        <v>1225</v>
      </c>
      <c r="C304">
        <v>4</v>
      </c>
      <c r="D304">
        <v>2</v>
      </c>
      <c r="E304">
        <v>2</v>
      </c>
      <c r="F304" t="s">
        <v>929</v>
      </c>
      <c r="G304" t="str">
        <f t="shared" si="16"/>
        <v>Highly Suitable (Adaptation)</v>
      </c>
      <c r="H304" t="str">
        <f t="shared" si="17"/>
        <v>Highly Suitable (Adaptation)</v>
      </c>
      <c r="I304" t="str">
        <f t="shared" si="18"/>
        <v>Highly Suitable (Adaptation)</v>
      </c>
    </row>
    <row r="305" spans="1:9" x14ac:dyDescent="0.25">
      <c r="A305" t="s">
        <v>571</v>
      </c>
      <c r="B305" t="s">
        <v>1226</v>
      </c>
      <c r="C305">
        <v>2</v>
      </c>
      <c r="D305">
        <v>3</v>
      </c>
      <c r="E305">
        <v>3</v>
      </c>
      <c r="F305" t="str">
        <f t="shared" si="19"/>
        <v>Highly Suitable (Mitigation + Grid Replacement)</v>
      </c>
      <c r="G305" t="str">
        <f t="shared" si="16"/>
        <v>Highly Suitable (Mitigation + Grid Replacement)</v>
      </c>
      <c r="H305" t="str">
        <f t="shared" si="17"/>
        <v>Highly Suitable (Mitigation + Grid Replacement)</v>
      </c>
      <c r="I305" t="str">
        <f t="shared" si="18"/>
        <v>Highly Suitable (Mitigation + Grid Replacement)</v>
      </c>
    </row>
    <row r="306" spans="1:9" x14ac:dyDescent="0.25">
      <c r="A306" t="s">
        <v>212</v>
      </c>
      <c r="B306" t="s">
        <v>1227</v>
      </c>
      <c r="C306">
        <v>2</v>
      </c>
      <c r="D306">
        <v>3</v>
      </c>
      <c r="E306">
        <v>3</v>
      </c>
      <c r="F306" t="str">
        <f t="shared" si="19"/>
        <v>Highly Suitable (Mitigation + Grid Replacement)</v>
      </c>
      <c r="G306" t="str">
        <f t="shared" si="16"/>
        <v>Highly Suitable (Mitigation + Grid Replacement)</v>
      </c>
      <c r="H306" t="str">
        <f t="shared" si="17"/>
        <v>Highly Suitable (Mitigation + Grid Replacement)</v>
      </c>
      <c r="I306" t="str">
        <f t="shared" si="18"/>
        <v>Highly Suitable (Mitigation + Grid Replacement)</v>
      </c>
    </row>
    <row r="307" spans="1:9" x14ac:dyDescent="0.25">
      <c r="A307" t="s">
        <v>620</v>
      </c>
      <c r="B307" t="s">
        <v>1228</v>
      </c>
      <c r="C307">
        <v>2</v>
      </c>
      <c r="D307">
        <v>3</v>
      </c>
      <c r="E307">
        <v>3</v>
      </c>
      <c r="F307" t="str">
        <f t="shared" si="19"/>
        <v>Highly Suitable (Mitigation + Grid Replacement)</v>
      </c>
      <c r="G307" t="str">
        <f t="shared" si="16"/>
        <v>Highly Suitable (Mitigation + Grid Replacement)</v>
      </c>
      <c r="H307" t="str">
        <f t="shared" si="17"/>
        <v>Highly Suitable (Mitigation + Grid Replacement)</v>
      </c>
      <c r="I307" t="str">
        <f t="shared" si="18"/>
        <v>Highly Suitable (Mitigation + Grid Replacement)</v>
      </c>
    </row>
    <row r="308" spans="1:9" x14ac:dyDescent="0.25">
      <c r="A308" t="s">
        <v>658</v>
      </c>
      <c r="B308" t="s">
        <v>1229</v>
      </c>
      <c r="C308">
        <v>2</v>
      </c>
      <c r="D308">
        <v>2</v>
      </c>
      <c r="E308">
        <v>3</v>
      </c>
      <c r="F308" t="s">
        <v>950</v>
      </c>
      <c r="G308" t="str">
        <f t="shared" si="16"/>
        <v>Highly Suitable (Grid Replacement)</v>
      </c>
      <c r="H308" t="str">
        <f t="shared" si="17"/>
        <v>Highly Suitable (Grid Replacement)</v>
      </c>
      <c r="I308" t="str">
        <f t="shared" si="18"/>
        <v>Highly Suitable (Grid Replacement)</v>
      </c>
    </row>
    <row r="309" spans="1:9" x14ac:dyDescent="0.25">
      <c r="A309" t="s">
        <v>550</v>
      </c>
      <c r="B309" t="s">
        <v>1230</v>
      </c>
      <c r="C309">
        <v>2</v>
      </c>
      <c r="D309">
        <v>3</v>
      </c>
      <c r="E309">
        <v>3</v>
      </c>
      <c r="F309" t="str">
        <f t="shared" si="19"/>
        <v>Highly Suitable (Mitigation + Grid Replacement)</v>
      </c>
      <c r="G309" t="str">
        <f t="shared" si="16"/>
        <v>Highly Suitable (Mitigation + Grid Replacement)</v>
      </c>
      <c r="H309" t="str">
        <f t="shared" si="17"/>
        <v>Highly Suitable (Mitigation + Grid Replacement)</v>
      </c>
      <c r="I309" t="str">
        <f t="shared" si="18"/>
        <v>Highly Suitable (Mitigation + Grid Replacement)</v>
      </c>
    </row>
    <row r="310" spans="1:9" x14ac:dyDescent="0.25">
      <c r="A310" t="s">
        <v>621</v>
      </c>
      <c r="B310" t="s">
        <v>1231</v>
      </c>
      <c r="C310">
        <v>2</v>
      </c>
      <c r="D310">
        <v>2</v>
      </c>
      <c r="E310">
        <v>2</v>
      </c>
      <c r="F310" t="s">
        <v>938</v>
      </c>
      <c r="G310" t="str">
        <f t="shared" si="16"/>
        <v>Highly Suitable (Adaptation + Mitigation + Grid Replacement)</v>
      </c>
      <c r="H310" t="str">
        <f t="shared" si="17"/>
        <v>Moderately Suitable</v>
      </c>
      <c r="I310" t="str">
        <f t="shared" si="18"/>
        <v>Moderately Suitable</v>
      </c>
    </row>
    <row r="311" spans="1:9" x14ac:dyDescent="0.25">
      <c r="A311" t="s">
        <v>572</v>
      </c>
      <c r="B311" t="s">
        <v>1232</v>
      </c>
      <c r="C311">
        <v>2</v>
      </c>
      <c r="D311">
        <v>3</v>
      </c>
      <c r="E311">
        <v>2</v>
      </c>
      <c r="F311" t="s">
        <v>1233</v>
      </c>
      <c r="G311" t="str">
        <f t="shared" si="16"/>
        <v>Highly Suitable (Mitigation)</v>
      </c>
      <c r="H311" t="str">
        <f t="shared" si="17"/>
        <v>Highly Suitable (Mitigation)</v>
      </c>
      <c r="I311" t="str">
        <f t="shared" si="18"/>
        <v>Highly Suitable (Mitigation)</v>
      </c>
    </row>
    <row r="312" spans="1:9" x14ac:dyDescent="0.25">
      <c r="A312" t="s">
        <v>573</v>
      </c>
      <c r="B312" t="s">
        <v>1234</v>
      </c>
      <c r="C312">
        <v>2</v>
      </c>
      <c r="D312">
        <v>2</v>
      </c>
      <c r="E312">
        <v>3</v>
      </c>
      <c r="F312" t="s">
        <v>950</v>
      </c>
      <c r="G312" t="str">
        <f t="shared" si="16"/>
        <v>Highly Suitable (Grid Replacement)</v>
      </c>
      <c r="H312" t="str">
        <f t="shared" si="17"/>
        <v>Highly Suitable (Grid Replacement)</v>
      </c>
      <c r="I312" t="str">
        <f t="shared" si="18"/>
        <v>Highly Suitable (Grid Replacement)</v>
      </c>
    </row>
    <row r="313" spans="1:9" x14ac:dyDescent="0.25">
      <c r="A313" t="s">
        <v>667</v>
      </c>
      <c r="B313" t="s">
        <v>1235</v>
      </c>
      <c r="C313">
        <v>2</v>
      </c>
      <c r="D313">
        <v>3</v>
      </c>
      <c r="E313">
        <v>3</v>
      </c>
      <c r="F313" t="str">
        <f t="shared" si="19"/>
        <v>Highly Suitable (Mitigation + Grid Replacement)</v>
      </c>
      <c r="G313" t="str">
        <f t="shared" si="16"/>
        <v>Highly Suitable (Mitigation + Grid Replacement)</v>
      </c>
      <c r="H313" t="str">
        <f t="shared" si="17"/>
        <v>Highly Suitable (Mitigation + Grid Replacement)</v>
      </c>
      <c r="I313" t="str">
        <f t="shared" si="18"/>
        <v>Highly Suitable (Mitigation + Grid Replacement)</v>
      </c>
    </row>
    <row r="314" spans="1:9" x14ac:dyDescent="0.25">
      <c r="A314" t="s">
        <v>346</v>
      </c>
      <c r="B314" t="s">
        <v>1236</v>
      </c>
      <c r="C314">
        <v>3</v>
      </c>
      <c r="D314">
        <v>2</v>
      </c>
      <c r="E314">
        <v>2</v>
      </c>
      <c r="F314" t="s">
        <v>929</v>
      </c>
      <c r="G314" t="str">
        <f t="shared" si="16"/>
        <v>Highly Suitable (Adaptation)</v>
      </c>
      <c r="H314" t="str">
        <f t="shared" si="17"/>
        <v>Highly Suitable (Adaptation)</v>
      </c>
      <c r="I314" t="str">
        <f t="shared" si="18"/>
        <v>Highly Suitable (Adaptation)</v>
      </c>
    </row>
    <row r="315" spans="1:9" x14ac:dyDescent="0.25">
      <c r="A315" t="s">
        <v>280</v>
      </c>
      <c r="B315" t="s">
        <v>1237</v>
      </c>
      <c r="C315">
        <v>4</v>
      </c>
      <c r="D315">
        <v>2</v>
      </c>
      <c r="E315">
        <v>2</v>
      </c>
      <c r="F315" t="s">
        <v>929</v>
      </c>
      <c r="G315" t="str">
        <f t="shared" si="16"/>
        <v>Highly Suitable (Adaptation)</v>
      </c>
      <c r="H315" t="str">
        <f t="shared" si="17"/>
        <v>Highly Suitable (Adaptation)</v>
      </c>
      <c r="I315" t="str">
        <f t="shared" si="18"/>
        <v>Highly Suitable (Adaptation)</v>
      </c>
    </row>
    <row r="316" spans="1:9" x14ac:dyDescent="0.25">
      <c r="A316" t="s">
        <v>408</v>
      </c>
      <c r="B316" t="s">
        <v>1238</v>
      </c>
      <c r="C316">
        <v>3</v>
      </c>
      <c r="D316">
        <v>3</v>
      </c>
      <c r="E316">
        <v>2</v>
      </c>
      <c r="F316" t="str">
        <f t="shared" si="19"/>
        <v>Highly Suitable (Adaptation + Mitigation)</v>
      </c>
      <c r="G316" t="str">
        <f t="shared" si="16"/>
        <v>Highly Suitable (Adaptation + Mitigation)</v>
      </c>
      <c r="H316" t="str">
        <f t="shared" si="17"/>
        <v>Highly Suitable (Adaptation + Mitigation)</v>
      </c>
      <c r="I316" t="str">
        <f t="shared" si="18"/>
        <v>Highly Suitable (Adaptation + Mitigation)</v>
      </c>
    </row>
    <row r="317" spans="1:9" x14ac:dyDescent="0.25">
      <c r="A317" t="s">
        <v>164</v>
      </c>
      <c r="B317" t="s">
        <v>1239</v>
      </c>
      <c r="C317">
        <v>2</v>
      </c>
      <c r="D317">
        <v>2</v>
      </c>
      <c r="E317">
        <v>3</v>
      </c>
      <c r="F317" t="s">
        <v>950</v>
      </c>
      <c r="G317" t="str">
        <f t="shared" si="16"/>
        <v>Highly Suitable (Grid Replacement)</v>
      </c>
      <c r="H317" t="str">
        <f t="shared" si="17"/>
        <v>Highly Suitable (Grid Replacement)</v>
      </c>
      <c r="I317" t="str">
        <f t="shared" si="18"/>
        <v>Highly Suitable (Grid Replacement)</v>
      </c>
    </row>
    <row r="318" spans="1:9" x14ac:dyDescent="0.25">
      <c r="A318" t="s">
        <v>162</v>
      </c>
      <c r="B318" t="s">
        <v>1240</v>
      </c>
      <c r="C318">
        <v>2</v>
      </c>
      <c r="D318">
        <v>3</v>
      </c>
      <c r="E318">
        <v>3</v>
      </c>
      <c r="F318" t="str">
        <f t="shared" si="19"/>
        <v>Highly Suitable (Mitigation + Grid Replacement)</v>
      </c>
      <c r="G318" t="str">
        <f t="shared" si="16"/>
        <v>Highly Suitable (Mitigation + Grid Replacement)</v>
      </c>
      <c r="H318" t="str">
        <f t="shared" si="17"/>
        <v>Highly Suitable (Mitigation + Grid Replacement)</v>
      </c>
      <c r="I318" t="str">
        <f t="shared" si="18"/>
        <v>Highly Suitable (Mitigation + Grid Replacement)</v>
      </c>
    </row>
    <row r="319" spans="1:9" x14ac:dyDescent="0.25">
      <c r="A319" t="s">
        <v>332</v>
      </c>
      <c r="B319" t="s">
        <v>1241</v>
      </c>
      <c r="C319">
        <v>3</v>
      </c>
      <c r="D319">
        <v>2</v>
      </c>
      <c r="E319">
        <v>2</v>
      </c>
      <c r="F319" t="s">
        <v>929</v>
      </c>
      <c r="G319" t="str">
        <f t="shared" si="16"/>
        <v>Highly Suitable (Adaptation)</v>
      </c>
      <c r="H319" t="str">
        <f t="shared" si="17"/>
        <v>Highly Suitable (Adaptation)</v>
      </c>
      <c r="I319" t="str">
        <f t="shared" si="18"/>
        <v>Highly Suitable (Adaptation)</v>
      </c>
    </row>
    <row r="320" spans="1:9" x14ac:dyDescent="0.25">
      <c r="A320" t="s">
        <v>382</v>
      </c>
      <c r="B320" t="s">
        <v>1242</v>
      </c>
      <c r="C320">
        <v>3</v>
      </c>
      <c r="D320">
        <v>2</v>
      </c>
      <c r="E320">
        <v>2</v>
      </c>
      <c r="F320" t="s">
        <v>929</v>
      </c>
      <c r="G320" t="str">
        <f t="shared" si="16"/>
        <v>Highly Suitable (Adaptation)</v>
      </c>
      <c r="H320" t="str">
        <f t="shared" si="17"/>
        <v>Highly Suitable (Adaptation)</v>
      </c>
      <c r="I320" t="str">
        <f t="shared" si="18"/>
        <v>Highly Suitable (Adaptation)</v>
      </c>
    </row>
    <row r="321" spans="1:9" x14ac:dyDescent="0.25">
      <c r="A321" t="s">
        <v>24</v>
      </c>
      <c r="B321" t="s">
        <v>1243</v>
      </c>
      <c r="C321">
        <v>4</v>
      </c>
      <c r="D321">
        <v>2</v>
      </c>
      <c r="E321">
        <v>2</v>
      </c>
      <c r="F321" t="s">
        <v>929</v>
      </c>
      <c r="G321" t="str">
        <f t="shared" si="16"/>
        <v>Highly Suitable (Adaptation)</v>
      </c>
      <c r="H321" t="str">
        <f t="shared" si="17"/>
        <v>Highly Suitable (Adaptation)</v>
      </c>
      <c r="I321" t="str">
        <f t="shared" si="18"/>
        <v>Highly Suitable (Adaptation)</v>
      </c>
    </row>
    <row r="322" spans="1:9" x14ac:dyDescent="0.25">
      <c r="A322" t="s">
        <v>482</v>
      </c>
      <c r="B322" t="s">
        <v>1244</v>
      </c>
      <c r="C322">
        <v>3</v>
      </c>
      <c r="D322">
        <v>2</v>
      </c>
      <c r="E322">
        <v>2</v>
      </c>
      <c r="F322" t="s">
        <v>929</v>
      </c>
      <c r="G322" t="str">
        <f t="shared" si="16"/>
        <v>Highly Suitable (Adaptation)</v>
      </c>
      <c r="H322" t="str">
        <f t="shared" si="17"/>
        <v>Highly Suitable (Adaptation)</v>
      </c>
      <c r="I322" t="str">
        <f t="shared" si="18"/>
        <v>Highly Suitable (Adaptation)</v>
      </c>
    </row>
    <row r="323" spans="1:9" x14ac:dyDescent="0.25">
      <c r="A323" t="s">
        <v>83</v>
      </c>
      <c r="B323" t="s">
        <v>1245</v>
      </c>
      <c r="C323">
        <v>3</v>
      </c>
      <c r="D323">
        <v>1</v>
      </c>
      <c r="E323">
        <v>1</v>
      </c>
      <c r="F323" t="s">
        <v>929</v>
      </c>
      <c r="G323" t="str">
        <f t="shared" ref="G323:G386" si="20">IF(AND(C323=D323,E323=D323),"Highly Suitable (Adaptation + Mitigation + Grid Replacement)",F323)</f>
        <v>Highly Suitable (Adaptation)</v>
      </c>
      <c r="H323" t="str">
        <f t="shared" ref="H323:H386" si="21">IF(F323 = "Moderately Suitable", "Moderately Suitable",G323)</f>
        <v>Highly Suitable (Adaptation)</v>
      </c>
      <c r="I323" t="str">
        <f t="shared" ref="I323:I386" si="22">IF(F323 = "Low Suitable", "Low Suitable",H323)</f>
        <v>Highly Suitable (Adaptation)</v>
      </c>
    </row>
    <row r="324" spans="1:9" x14ac:dyDescent="0.25">
      <c r="A324" t="s">
        <v>347</v>
      </c>
      <c r="B324" t="s">
        <v>1246</v>
      </c>
      <c r="C324">
        <v>3</v>
      </c>
      <c r="D324">
        <v>2</v>
      </c>
      <c r="E324">
        <v>2</v>
      </c>
      <c r="F324" t="s">
        <v>929</v>
      </c>
      <c r="G324" t="str">
        <f t="shared" si="20"/>
        <v>Highly Suitable (Adaptation)</v>
      </c>
      <c r="H324" t="str">
        <f t="shared" si="21"/>
        <v>Highly Suitable (Adaptation)</v>
      </c>
      <c r="I324" t="str">
        <f t="shared" si="22"/>
        <v>Highly Suitable (Adaptation)</v>
      </c>
    </row>
    <row r="325" spans="1:9" x14ac:dyDescent="0.25">
      <c r="A325" t="s">
        <v>519</v>
      </c>
      <c r="B325" t="s">
        <v>1247</v>
      </c>
      <c r="C325">
        <v>3</v>
      </c>
      <c r="D325">
        <v>2</v>
      </c>
      <c r="E325">
        <v>2</v>
      </c>
      <c r="F325" t="s">
        <v>929</v>
      </c>
      <c r="G325" t="str">
        <f t="shared" si="20"/>
        <v>Highly Suitable (Adaptation)</v>
      </c>
      <c r="H325" t="str">
        <f t="shared" si="21"/>
        <v>Highly Suitable (Adaptation)</v>
      </c>
      <c r="I325" t="str">
        <f t="shared" si="22"/>
        <v>Highly Suitable (Adaptation)</v>
      </c>
    </row>
    <row r="326" spans="1:9" x14ac:dyDescent="0.25">
      <c r="A326" t="s">
        <v>653</v>
      </c>
      <c r="B326" t="s">
        <v>1248</v>
      </c>
      <c r="C326">
        <v>2</v>
      </c>
      <c r="D326">
        <v>2</v>
      </c>
      <c r="E326">
        <v>2</v>
      </c>
      <c r="F326" t="s">
        <v>938</v>
      </c>
      <c r="G326" t="str">
        <f t="shared" si="20"/>
        <v>Highly Suitable (Adaptation + Mitigation + Grid Replacement)</v>
      </c>
      <c r="H326" t="str">
        <f t="shared" si="21"/>
        <v>Moderately Suitable</v>
      </c>
      <c r="I326" t="str">
        <f t="shared" si="22"/>
        <v>Moderately Suitable</v>
      </c>
    </row>
    <row r="327" spans="1:9" x14ac:dyDescent="0.25">
      <c r="A327" t="s">
        <v>195</v>
      </c>
      <c r="B327" t="s">
        <v>1249</v>
      </c>
      <c r="C327">
        <v>2</v>
      </c>
      <c r="D327">
        <v>2</v>
      </c>
      <c r="E327">
        <v>2</v>
      </c>
      <c r="F327" t="s">
        <v>938</v>
      </c>
      <c r="G327" t="str">
        <f t="shared" si="20"/>
        <v>Highly Suitable (Adaptation + Mitigation + Grid Replacement)</v>
      </c>
      <c r="H327" t="str">
        <f t="shared" si="21"/>
        <v>Moderately Suitable</v>
      </c>
      <c r="I327" t="str">
        <f t="shared" si="22"/>
        <v>Moderately Suitable</v>
      </c>
    </row>
    <row r="328" spans="1:9" x14ac:dyDescent="0.25">
      <c r="A328" t="s">
        <v>257</v>
      </c>
      <c r="B328" t="s">
        <v>1250</v>
      </c>
      <c r="C328">
        <v>4</v>
      </c>
      <c r="D328">
        <v>2</v>
      </c>
      <c r="E328">
        <v>2</v>
      </c>
      <c r="F328" t="s">
        <v>929</v>
      </c>
      <c r="G328" t="str">
        <f t="shared" si="20"/>
        <v>Highly Suitable (Adaptation)</v>
      </c>
      <c r="H328" t="str">
        <f t="shared" si="21"/>
        <v>Highly Suitable (Adaptation)</v>
      </c>
      <c r="I328" t="str">
        <f t="shared" si="22"/>
        <v>Highly Suitable (Adaptation)</v>
      </c>
    </row>
    <row r="329" spans="1:9" x14ac:dyDescent="0.25">
      <c r="A329" t="s">
        <v>132</v>
      </c>
      <c r="B329" t="s">
        <v>1251</v>
      </c>
      <c r="C329">
        <v>3</v>
      </c>
      <c r="D329">
        <v>1</v>
      </c>
      <c r="E329">
        <v>1</v>
      </c>
      <c r="F329" t="s">
        <v>929</v>
      </c>
      <c r="G329" t="str">
        <f t="shared" si="20"/>
        <v>Highly Suitable (Adaptation)</v>
      </c>
      <c r="H329" t="str">
        <f t="shared" si="21"/>
        <v>Highly Suitable (Adaptation)</v>
      </c>
      <c r="I329" t="str">
        <f t="shared" si="22"/>
        <v>Highly Suitable (Adaptation)</v>
      </c>
    </row>
    <row r="330" spans="1:9" x14ac:dyDescent="0.25">
      <c r="A330" t="s">
        <v>409</v>
      </c>
      <c r="B330" t="s">
        <v>1252</v>
      </c>
      <c r="C330">
        <v>3</v>
      </c>
      <c r="D330">
        <v>2</v>
      </c>
      <c r="E330">
        <v>2</v>
      </c>
      <c r="F330" t="s">
        <v>929</v>
      </c>
      <c r="G330" t="str">
        <f t="shared" si="20"/>
        <v>Highly Suitable (Adaptation)</v>
      </c>
      <c r="H330" t="str">
        <f t="shared" si="21"/>
        <v>Highly Suitable (Adaptation)</v>
      </c>
      <c r="I330" t="str">
        <f t="shared" si="22"/>
        <v>Highly Suitable (Adaptation)</v>
      </c>
    </row>
    <row r="331" spans="1:9" x14ac:dyDescent="0.25">
      <c r="A331" t="s">
        <v>574</v>
      </c>
      <c r="B331" t="s">
        <v>1253</v>
      </c>
      <c r="C331">
        <v>2</v>
      </c>
      <c r="D331">
        <v>3</v>
      </c>
      <c r="E331">
        <v>3</v>
      </c>
      <c r="F331" t="str">
        <f t="shared" ref="F331:F383" si="23">IF(AND(C331=3,D331=3),"Highly Suitable (Adaptation + Mitigation)",IF(AND(D331=3,E331=3),"Highly Suitable (Mitigation + Grid Replacement)",IF(AND(C331=3,E331=3),"Highly Suitable (Adaptation + Grid Replacement)","")))</f>
        <v>Highly Suitable (Mitigation + Grid Replacement)</v>
      </c>
      <c r="G331" t="str">
        <f t="shared" si="20"/>
        <v>Highly Suitable (Mitigation + Grid Replacement)</v>
      </c>
      <c r="H331" t="str">
        <f t="shared" si="21"/>
        <v>Highly Suitable (Mitigation + Grid Replacement)</v>
      </c>
      <c r="I331" t="str">
        <f t="shared" si="22"/>
        <v>Highly Suitable (Mitigation + Grid Replacement)</v>
      </c>
    </row>
    <row r="332" spans="1:9" x14ac:dyDescent="0.25">
      <c r="A332" t="s">
        <v>34</v>
      </c>
      <c r="B332" t="s">
        <v>1254</v>
      </c>
      <c r="C332">
        <v>3</v>
      </c>
      <c r="D332">
        <v>2</v>
      </c>
      <c r="E332">
        <v>1</v>
      </c>
      <c r="F332" t="s">
        <v>929</v>
      </c>
      <c r="G332" t="str">
        <f t="shared" si="20"/>
        <v>Highly Suitable (Adaptation)</v>
      </c>
      <c r="H332" t="str">
        <f t="shared" si="21"/>
        <v>Highly Suitable (Adaptation)</v>
      </c>
      <c r="I332" t="str">
        <f t="shared" si="22"/>
        <v>Highly Suitable (Adaptation)</v>
      </c>
    </row>
    <row r="333" spans="1:9" x14ac:dyDescent="0.25">
      <c r="A333" t="s">
        <v>267</v>
      </c>
      <c r="B333" t="s">
        <v>1255</v>
      </c>
      <c r="C333">
        <v>4</v>
      </c>
      <c r="D333">
        <v>2</v>
      </c>
      <c r="E333">
        <v>2</v>
      </c>
      <c r="F333" t="s">
        <v>929</v>
      </c>
      <c r="G333" t="str">
        <f t="shared" si="20"/>
        <v>Highly Suitable (Adaptation)</v>
      </c>
      <c r="H333" t="str">
        <f t="shared" si="21"/>
        <v>Highly Suitable (Adaptation)</v>
      </c>
      <c r="I333" t="str">
        <f t="shared" si="22"/>
        <v>Highly Suitable (Adaptation)</v>
      </c>
    </row>
    <row r="334" spans="1:9" x14ac:dyDescent="0.25">
      <c r="A334" t="s">
        <v>483</v>
      </c>
      <c r="B334" t="s">
        <v>1256</v>
      </c>
      <c r="C334">
        <v>3</v>
      </c>
      <c r="D334">
        <v>2</v>
      </c>
      <c r="E334">
        <v>2</v>
      </c>
      <c r="F334" t="s">
        <v>929</v>
      </c>
      <c r="G334" t="str">
        <f t="shared" si="20"/>
        <v>Highly Suitable (Adaptation)</v>
      </c>
      <c r="H334" t="str">
        <f t="shared" si="21"/>
        <v>Highly Suitable (Adaptation)</v>
      </c>
      <c r="I334" t="str">
        <f t="shared" si="22"/>
        <v>Highly Suitable (Adaptation)</v>
      </c>
    </row>
    <row r="335" spans="1:9" x14ac:dyDescent="0.25">
      <c r="A335" t="s">
        <v>520</v>
      </c>
      <c r="B335" t="s">
        <v>1257</v>
      </c>
      <c r="C335">
        <v>3</v>
      </c>
      <c r="D335">
        <v>2</v>
      </c>
      <c r="E335">
        <v>2</v>
      </c>
      <c r="F335" t="s">
        <v>929</v>
      </c>
      <c r="G335" t="str">
        <f t="shared" si="20"/>
        <v>Highly Suitable (Adaptation)</v>
      </c>
      <c r="H335" t="str">
        <f t="shared" si="21"/>
        <v>Highly Suitable (Adaptation)</v>
      </c>
      <c r="I335" t="str">
        <f t="shared" si="22"/>
        <v>Highly Suitable (Adaptation)</v>
      </c>
    </row>
    <row r="336" spans="1:9" x14ac:dyDescent="0.25">
      <c r="A336" t="s">
        <v>365</v>
      </c>
      <c r="B336" t="s">
        <v>1258</v>
      </c>
      <c r="C336">
        <v>3</v>
      </c>
      <c r="D336">
        <v>2</v>
      </c>
      <c r="E336">
        <v>2</v>
      </c>
      <c r="F336" t="s">
        <v>929</v>
      </c>
      <c r="G336" t="str">
        <f t="shared" si="20"/>
        <v>Highly Suitable (Adaptation)</v>
      </c>
      <c r="H336" t="str">
        <f t="shared" si="21"/>
        <v>Highly Suitable (Adaptation)</v>
      </c>
      <c r="I336" t="str">
        <f t="shared" si="22"/>
        <v>Highly Suitable (Adaptation)</v>
      </c>
    </row>
    <row r="337" spans="1:9" x14ac:dyDescent="0.25">
      <c r="A337" t="s">
        <v>69</v>
      </c>
      <c r="B337" t="s">
        <v>1259</v>
      </c>
      <c r="C337">
        <v>3</v>
      </c>
      <c r="D337">
        <v>2</v>
      </c>
      <c r="E337">
        <v>3</v>
      </c>
      <c r="F337" t="str">
        <f t="shared" si="23"/>
        <v>Highly Suitable (Adaptation + Grid Replacement)</v>
      </c>
      <c r="G337" t="str">
        <f t="shared" si="20"/>
        <v>Highly Suitable (Adaptation + Grid Replacement)</v>
      </c>
      <c r="H337" t="str">
        <f t="shared" si="21"/>
        <v>Highly Suitable (Adaptation + Grid Replacement)</v>
      </c>
      <c r="I337" t="str">
        <f t="shared" si="22"/>
        <v>Highly Suitable (Adaptation + Grid Replacement)</v>
      </c>
    </row>
    <row r="338" spans="1:9" x14ac:dyDescent="0.25">
      <c r="A338" t="s">
        <v>314</v>
      </c>
      <c r="B338" t="s">
        <v>1260</v>
      </c>
      <c r="C338">
        <v>3</v>
      </c>
      <c r="D338">
        <v>2</v>
      </c>
      <c r="E338">
        <v>2</v>
      </c>
      <c r="F338" t="s">
        <v>929</v>
      </c>
      <c r="G338" t="str">
        <f t="shared" si="20"/>
        <v>Highly Suitable (Adaptation)</v>
      </c>
      <c r="H338" t="str">
        <f t="shared" si="21"/>
        <v>Highly Suitable (Adaptation)</v>
      </c>
      <c r="I338" t="str">
        <f t="shared" si="22"/>
        <v>Highly Suitable (Adaptation)</v>
      </c>
    </row>
    <row r="339" spans="1:9" x14ac:dyDescent="0.25">
      <c r="A339" t="s">
        <v>348</v>
      </c>
      <c r="B339" t="s">
        <v>1261</v>
      </c>
      <c r="C339">
        <v>3</v>
      </c>
      <c r="D339">
        <v>2</v>
      </c>
      <c r="E339">
        <v>2</v>
      </c>
      <c r="F339" t="s">
        <v>929</v>
      </c>
      <c r="G339" t="str">
        <f t="shared" si="20"/>
        <v>Highly Suitable (Adaptation)</v>
      </c>
      <c r="H339" t="str">
        <f t="shared" si="21"/>
        <v>Highly Suitable (Adaptation)</v>
      </c>
      <c r="I339" t="str">
        <f t="shared" si="22"/>
        <v>Highly Suitable (Adaptation)</v>
      </c>
    </row>
    <row r="340" spans="1:9" x14ac:dyDescent="0.25">
      <c r="A340" t="s">
        <v>484</v>
      </c>
      <c r="B340" t="s">
        <v>1262</v>
      </c>
      <c r="C340">
        <v>3</v>
      </c>
      <c r="D340">
        <v>2</v>
      </c>
      <c r="E340">
        <v>2</v>
      </c>
      <c r="F340" t="s">
        <v>929</v>
      </c>
      <c r="G340" t="str">
        <f t="shared" si="20"/>
        <v>Highly Suitable (Adaptation)</v>
      </c>
      <c r="H340" t="str">
        <f t="shared" si="21"/>
        <v>Highly Suitable (Adaptation)</v>
      </c>
      <c r="I340" t="str">
        <f t="shared" si="22"/>
        <v>Highly Suitable (Adaptation)</v>
      </c>
    </row>
    <row r="341" spans="1:9" x14ac:dyDescent="0.25">
      <c r="A341" t="s">
        <v>124</v>
      </c>
      <c r="B341" t="s">
        <v>1263</v>
      </c>
      <c r="C341">
        <v>3</v>
      </c>
      <c r="D341">
        <v>3</v>
      </c>
      <c r="E341">
        <v>3</v>
      </c>
      <c r="F341" t="str">
        <f t="shared" si="23"/>
        <v>Highly Suitable (Adaptation + Mitigation)</v>
      </c>
      <c r="G341" t="str">
        <f t="shared" si="20"/>
        <v>Highly Suitable (Adaptation + Mitigation + Grid Replacement)</v>
      </c>
      <c r="H341" t="str">
        <f t="shared" si="21"/>
        <v>Highly Suitable (Adaptation + Mitigation + Grid Replacement)</v>
      </c>
      <c r="I341" t="str">
        <f t="shared" si="22"/>
        <v>Highly Suitable (Adaptation + Mitigation + Grid Replacement)</v>
      </c>
    </row>
    <row r="342" spans="1:9" x14ac:dyDescent="0.25">
      <c r="A342" t="s">
        <v>410</v>
      </c>
      <c r="B342" t="s">
        <v>1264</v>
      </c>
      <c r="C342">
        <v>3</v>
      </c>
      <c r="D342">
        <v>2</v>
      </c>
      <c r="E342">
        <v>2</v>
      </c>
      <c r="F342" t="s">
        <v>929</v>
      </c>
      <c r="G342" t="str">
        <f t="shared" si="20"/>
        <v>Highly Suitable (Adaptation)</v>
      </c>
      <c r="H342" t="str">
        <f t="shared" si="21"/>
        <v>Highly Suitable (Adaptation)</v>
      </c>
      <c r="I342" t="str">
        <f t="shared" si="22"/>
        <v>Highly Suitable (Adaptation)</v>
      </c>
    </row>
    <row r="343" spans="1:9" x14ac:dyDescent="0.25">
      <c r="A343" t="s">
        <v>451</v>
      </c>
      <c r="B343" t="s">
        <v>1265</v>
      </c>
      <c r="C343">
        <v>3</v>
      </c>
      <c r="D343">
        <v>2</v>
      </c>
      <c r="E343">
        <v>3</v>
      </c>
      <c r="F343" t="str">
        <f t="shared" si="23"/>
        <v>Highly Suitable (Adaptation + Grid Replacement)</v>
      </c>
      <c r="G343" t="str">
        <f t="shared" si="20"/>
        <v>Highly Suitable (Adaptation + Grid Replacement)</v>
      </c>
      <c r="H343" t="str">
        <f t="shared" si="21"/>
        <v>Highly Suitable (Adaptation + Grid Replacement)</v>
      </c>
      <c r="I343" t="str">
        <f t="shared" si="22"/>
        <v>Highly Suitable (Adaptation + Grid Replacement)</v>
      </c>
    </row>
    <row r="344" spans="1:9" x14ac:dyDescent="0.25">
      <c r="A344" t="s">
        <v>281</v>
      </c>
      <c r="B344" t="s">
        <v>1266</v>
      </c>
      <c r="C344">
        <v>4</v>
      </c>
      <c r="D344">
        <v>2</v>
      </c>
      <c r="E344">
        <v>3</v>
      </c>
      <c r="F344" t="s">
        <v>1267</v>
      </c>
      <c r="G344" t="str">
        <f t="shared" si="20"/>
        <v>Highly Suitable (Adaptation + Grid Replacement)</v>
      </c>
      <c r="H344" t="str">
        <f t="shared" si="21"/>
        <v>Highly Suitable (Adaptation + Grid Replacement)</v>
      </c>
      <c r="I344" t="str">
        <f t="shared" si="22"/>
        <v>Highly Suitable (Adaptation + Grid Replacement)</v>
      </c>
    </row>
    <row r="345" spans="1:9" x14ac:dyDescent="0.25">
      <c r="A345" t="s">
        <v>603</v>
      </c>
      <c r="B345" t="s">
        <v>1268</v>
      </c>
      <c r="C345">
        <v>2</v>
      </c>
      <c r="D345">
        <v>2</v>
      </c>
      <c r="E345">
        <v>3</v>
      </c>
      <c r="F345" t="s">
        <v>950</v>
      </c>
      <c r="G345" t="str">
        <f t="shared" si="20"/>
        <v>Highly Suitable (Grid Replacement)</v>
      </c>
      <c r="H345" t="str">
        <f t="shared" si="21"/>
        <v>Highly Suitable (Grid Replacement)</v>
      </c>
      <c r="I345" t="str">
        <f t="shared" si="22"/>
        <v>Highly Suitable (Grid Replacement)</v>
      </c>
    </row>
    <row r="346" spans="1:9" x14ac:dyDescent="0.25">
      <c r="A346" t="s">
        <v>411</v>
      </c>
      <c r="B346" t="s">
        <v>1269</v>
      </c>
      <c r="C346">
        <v>3</v>
      </c>
      <c r="D346">
        <v>2</v>
      </c>
      <c r="E346">
        <v>2</v>
      </c>
      <c r="F346" t="s">
        <v>929</v>
      </c>
      <c r="G346" t="str">
        <f t="shared" si="20"/>
        <v>Highly Suitable (Adaptation)</v>
      </c>
      <c r="H346" t="str">
        <f t="shared" si="21"/>
        <v>Highly Suitable (Adaptation)</v>
      </c>
      <c r="I346" t="str">
        <f t="shared" si="22"/>
        <v>Highly Suitable (Adaptation)</v>
      </c>
    </row>
    <row r="347" spans="1:9" x14ac:dyDescent="0.25">
      <c r="A347" t="s">
        <v>383</v>
      </c>
      <c r="B347" t="s">
        <v>1270</v>
      </c>
      <c r="C347">
        <v>3</v>
      </c>
      <c r="D347">
        <v>2</v>
      </c>
      <c r="E347">
        <v>2</v>
      </c>
      <c r="F347" t="s">
        <v>929</v>
      </c>
      <c r="G347" t="str">
        <f t="shared" si="20"/>
        <v>Highly Suitable (Adaptation)</v>
      </c>
      <c r="H347" t="str">
        <f t="shared" si="21"/>
        <v>Highly Suitable (Adaptation)</v>
      </c>
      <c r="I347" t="str">
        <f t="shared" si="22"/>
        <v>Highly Suitable (Adaptation)</v>
      </c>
    </row>
    <row r="348" spans="1:9" x14ac:dyDescent="0.25">
      <c r="A348" t="s">
        <v>452</v>
      </c>
      <c r="B348" t="s">
        <v>1271</v>
      </c>
      <c r="C348">
        <v>3</v>
      </c>
      <c r="D348">
        <v>2</v>
      </c>
      <c r="E348">
        <v>2</v>
      </c>
      <c r="F348" t="s">
        <v>929</v>
      </c>
      <c r="G348" t="str">
        <f t="shared" si="20"/>
        <v>Highly Suitable (Adaptation)</v>
      </c>
      <c r="H348" t="str">
        <f t="shared" si="21"/>
        <v>Highly Suitable (Adaptation)</v>
      </c>
      <c r="I348" t="str">
        <f t="shared" si="22"/>
        <v>Highly Suitable (Adaptation)</v>
      </c>
    </row>
    <row r="349" spans="1:9" x14ac:dyDescent="0.25">
      <c r="A349" t="s">
        <v>71</v>
      </c>
      <c r="B349" t="s">
        <v>1272</v>
      </c>
      <c r="C349">
        <v>3</v>
      </c>
      <c r="D349">
        <v>2</v>
      </c>
      <c r="E349">
        <v>2</v>
      </c>
      <c r="F349" t="s">
        <v>929</v>
      </c>
      <c r="G349" t="str">
        <f t="shared" si="20"/>
        <v>Highly Suitable (Adaptation)</v>
      </c>
      <c r="H349" t="str">
        <f t="shared" si="21"/>
        <v>Highly Suitable (Adaptation)</v>
      </c>
      <c r="I349" t="str">
        <f t="shared" si="22"/>
        <v>Highly Suitable (Adaptation)</v>
      </c>
    </row>
    <row r="350" spans="1:9" x14ac:dyDescent="0.25">
      <c r="A350" t="s">
        <v>213</v>
      </c>
      <c r="B350" t="s">
        <v>1273</v>
      </c>
      <c r="C350">
        <v>2</v>
      </c>
      <c r="D350">
        <v>3</v>
      </c>
      <c r="E350">
        <v>3</v>
      </c>
      <c r="F350" t="str">
        <f t="shared" si="23"/>
        <v>Highly Suitable (Mitigation + Grid Replacement)</v>
      </c>
      <c r="G350" t="str">
        <f t="shared" si="20"/>
        <v>Highly Suitable (Mitigation + Grid Replacement)</v>
      </c>
      <c r="H350" t="str">
        <f t="shared" si="21"/>
        <v>Highly Suitable (Mitigation + Grid Replacement)</v>
      </c>
      <c r="I350" t="str">
        <f t="shared" si="22"/>
        <v>Highly Suitable (Mitigation + Grid Replacement)</v>
      </c>
    </row>
    <row r="351" spans="1:9" x14ac:dyDescent="0.25">
      <c r="A351" t="s">
        <v>133</v>
      </c>
      <c r="B351" t="s">
        <v>1274</v>
      </c>
      <c r="C351">
        <v>3</v>
      </c>
      <c r="D351">
        <v>1</v>
      </c>
      <c r="E351">
        <v>1</v>
      </c>
      <c r="F351" t="s">
        <v>929</v>
      </c>
      <c r="G351" t="str">
        <f t="shared" si="20"/>
        <v>Highly Suitable (Adaptation)</v>
      </c>
      <c r="H351" t="str">
        <f t="shared" si="21"/>
        <v>Highly Suitable (Adaptation)</v>
      </c>
      <c r="I351" t="str">
        <f t="shared" si="22"/>
        <v>Highly Suitable (Adaptation)</v>
      </c>
    </row>
    <row r="352" spans="1:9" x14ac:dyDescent="0.25">
      <c r="A352" t="s">
        <v>551</v>
      </c>
      <c r="B352" t="s">
        <v>1275</v>
      </c>
      <c r="C352">
        <v>2</v>
      </c>
      <c r="D352">
        <v>3</v>
      </c>
      <c r="E352">
        <v>3</v>
      </c>
      <c r="F352" t="str">
        <f t="shared" si="23"/>
        <v>Highly Suitable (Mitigation + Grid Replacement)</v>
      </c>
      <c r="G352" t="str">
        <f t="shared" si="20"/>
        <v>Highly Suitable (Mitigation + Grid Replacement)</v>
      </c>
      <c r="H352" t="str">
        <f t="shared" si="21"/>
        <v>Highly Suitable (Mitigation + Grid Replacement)</v>
      </c>
      <c r="I352" t="str">
        <f t="shared" si="22"/>
        <v>Highly Suitable (Mitigation + Grid Replacement)</v>
      </c>
    </row>
    <row r="353" spans="1:9" x14ac:dyDescent="0.25">
      <c r="A353" t="s">
        <v>366</v>
      </c>
      <c r="B353" t="s">
        <v>1276</v>
      </c>
      <c r="C353">
        <v>3</v>
      </c>
      <c r="D353">
        <v>2</v>
      </c>
      <c r="E353">
        <v>2</v>
      </c>
      <c r="F353" t="s">
        <v>929</v>
      </c>
      <c r="G353" t="str">
        <f t="shared" si="20"/>
        <v>Highly Suitable (Adaptation)</v>
      </c>
      <c r="H353" t="str">
        <f t="shared" si="21"/>
        <v>Highly Suitable (Adaptation)</v>
      </c>
      <c r="I353" t="str">
        <f t="shared" si="22"/>
        <v>Highly Suitable (Adaptation)</v>
      </c>
    </row>
    <row r="354" spans="1:9" x14ac:dyDescent="0.25">
      <c r="A354" t="s">
        <v>92</v>
      </c>
      <c r="B354" t="s">
        <v>1277</v>
      </c>
      <c r="C354">
        <v>3</v>
      </c>
      <c r="D354">
        <v>2</v>
      </c>
      <c r="E354">
        <v>2</v>
      </c>
      <c r="F354" t="s">
        <v>929</v>
      </c>
      <c r="G354" t="str">
        <f t="shared" si="20"/>
        <v>Highly Suitable (Adaptation)</v>
      </c>
      <c r="H354" t="str">
        <f t="shared" si="21"/>
        <v>Highly Suitable (Adaptation)</v>
      </c>
      <c r="I354" t="str">
        <f t="shared" si="22"/>
        <v>Highly Suitable (Adaptation)</v>
      </c>
    </row>
    <row r="355" spans="1:9" x14ac:dyDescent="0.25">
      <c r="A355" t="s">
        <v>552</v>
      </c>
      <c r="B355" t="s">
        <v>1278</v>
      </c>
      <c r="C355">
        <v>2</v>
      </c>
      <c r="D355">
        <v>3</v>
      </c>
      <c r="E355">
        <v>3</v>
      </c>
      <c r="F355" t="str">
        <f t="shared" si="23"/>
        <v>Highly Suitable (Mitigation + Grid Replacement)</v>
      </c>
      <c r="G355" t="str">
        <f t="shared" si="20"/>
        <v>Highly Suitable (Mitigation + Grid Replacement)</v>
      </c>
      <c r="H355" t="str">
        <f t="shared" si="21"/>
        <v>Highly Suitable (Mitigation + Grid Replacement)</v>
      </c>
      <c r="I355" t="str">
        <f t="shared" si="22"/>
        <v>Highly Suitable (Mitigation + Grid Replacement)</v>
      </c>
    </row>
    <row r="356" spans="1:9" x14ac:dyDescent="0.25">
      <c r="A356" t="s">
        <v>412</v>
      </c>
      <c r="B356" t="s">
        <v>1279</v>
      </c>
      <c r="C356">
        <v>3</v>
      </c>
      <c r="D356">
        <v>2</v>
      </c>
      <c r="E356">
        <v>2</v>
      </c>
      <c r="F356" t="s">
        <v>929</v>
      </c>
      <c r="G356" t="str">
        <f t="shared" si="20"/>
        <v>Highly Suitable (Adaptation)</v>
      </c>
      <c r="H356" t="str">
        <f t="shared" si="21"/>
        <v>Highly Suitable (Adaptation)</v>
      </c>
      <c r="I356" t="str">
        <f t="shared" si="22"/>
        <v>Highly Suitable (Adaptation)</v>
      </c>
    </row>
    <row r="357" spans="1:9" x14ac:dyDescent="0.25">
      <c r="A357" t="s">
        <v>654</v>
      </c>
      <c r="B357" t="s">
        <v>1280</v>
      </c>
      <c r="C357">
        <v>2</v>
      </c>
      <c r="D357">
        <v>2</v>
      </c>
      <c r="E357">
        <v>2</v>
      </c>
      <c r="F357" t="s">
        <v>938</v>
      </c>
      <c r="G357" t="str">
        <f t="shared" si="20"/>
        <v>Highly Suitable (Adaptation + Mitigation + Grid Replacement)</v>
      </c>
      <c r="H357" t="str">
        <f t="shared" si="21"/>
        <v>Moderately Suitable</v>
      </c>
      <c r="I357" t="str">
        <f t="shared" si="22"/>
        <v>Moderately Suitable</v>
      </c>
    </row>
    <row r="358" spans="1:9" x14ac:dyDescent="0.25">
      <c r="A358" t="s">
        <v>297</v>
      </c>
      <c r="B358" t="s">
        <v>1281</v>
      </c>
      <c r="C358">
        <v>3</v>
      </c>
      <c r="D358">
        <v>3</v>
      </c>
      <c r="E358">
        <v>2</v>
      </c>
      <c r="F358" t="str">
        <f t="shared" si="23"/>
        <v>Highly Suitable (Adaptation + Mitigation)</v>
      </c>
      <c r="G358" t="str">
        <f t="shared" si="20"/>
        <v>Highly Suitable (Adaptation + Mitigation)</v>
      </c>
      <c r="H358" t="str">
        <f t="shared" si="21"/>
        <v>Highly Suitable (Adaptation + Mitigation)</v>
      </c>
      <c r="I358" t="str">
        <f t="shared" si="22"/>
        <v>Highly Suitable (Adaptation + Mitigation)</v>
      </c>
    </row>
    <row r="359" spans="1:9" x14ac:dyDescent="0.25">
      <c r="A359" t="s">
        <v>44</v>
      </c>
      <c r="B359" t="s">
        <v>1282</v>
      </c>
      <c r="C359">
        <v>3</v>
      </c>
      <c r="D359">
        <v>2</v>
      </c>
      <c r="E359">
        <v>2</v>
      </c>
      <c r="F359" t="s">
        <v>929</v>
      </c>
      <c r="G359" t="str">
        <f t="shared" si="20"/>
        <v>Highly Suitable (Adaptation)</v>
      </c>
      <c r="H359" t="str">
        <f t="shared" si="21"/>
        <v>Highly Suitable (Adaptation)</v>
      </c>
      <c r="I359" t="str">
        <f t="shared" si="22"/>
        <v>Highly Suitable (Adaptation)</v>
      </c>
    </row>
    <row r="360" spans="1:9" x14ac:dyDescent="0.25">
      <c r="A360" t="s">
        <v>144</v>
      </c>
      <c r="B360" t="s">
        <v>1283</v>
      </c>
      <c r="C360">
        <v>3</v>
      </c>
      <c r="D360">
        <v>2</v>
      </c>
      <c r="E360">
        <v>3</v>
      </c>
      <c r="F360" t="str">
        <f t="shared" si="23"/>
        <v>Highly Suitable (Adaptation + Grid Replacement)</v>
      </c>
      <c r="G360" t="str">
        <f t="shared" si="20"/>
        <v>Highly Suitable (Adaptation + Grid Replacement)</v>
      </c>
      <c r="H360" t="str">
        <f t="shared" si="21"/>
        <v>Highly Suitable (Adaptation + Grid Replacement)</v>
      </c>
      <c r="I360" t="str">
        <f t="shared" si="22"/>
        <v>Highly Suitable (Adaptation + Grid Replacement)</v>
      </c>
    </row>
    <row r="361" spans="1:9" x14ac:dyDescent="0.25">
      <c r="A361" t="s">
        <v>16</v>
      </c>
      <c r="B361" t="s">
        <v>1284</v>
      </c>
      <c r="C361">
        <v>4</v>
      </c>
      <c r="D361">
        <v>2</v>
      </c>
      <c r="E361">
        <v>2</v>
      </c>
      <c r="F361" t="s">
        <v>929</v>
      </c>
      <c r="G361" t="str">
        <f t="shared" si="20"/>
        <v>Highly Suitable (Adaptation)</v>
      </c>
      <c r="H361" t="str">
        <f t="shared" si="21"/>
        <v>Highly Suitable (Adaptation)</v>
      </c>
      <c r="I361" t="str">
        <f t="shared" si="22"/>
        <v>Highly Suitable (Adaptation)</v>
      </c>
    </row>
    <row r="362" spans="1:9" x14ac:dyDescent="0.25">
      <c r="A362" t="s">
        <v>622</v>
      </c>
      <c r="B362" t="s">
        <v>1285</v>
      </c>
      <c r="C362">
        <v>2</v>
      </c>
      <c r="D362">
        <v>2</v>
      </c>
      <c r="E362">
        <v>2</v>
      </c>
      <c r="F362" t="s">
        <v>938</v>
      </c>
      <c r="G362" t="str">
        <f t="shared" si="20"/>
        <v>Highly Suitable (Adaptation + Mitigation + Grid Replacement)</v>
      </c>
      <c r="H362" t="str">
        <f t="shared" si="21"/>
        <v>Moderately Suitable</v>
      </c>
      <c r="I362" t="str">
        <f t="shared" si="22"/>
        <v>Moderately Suitable</v>
      </c>
    </row>
    <row r="363" spans="1:9" x14ac:dyDescent="0.25">
      <c r="A363" t="s">
        <v>25</v>
      </c>
      <c r="B363" t="s">
        <v>1286</v>
      </c>
      <c r="C363">
        <v>4</v>
      </c>
      <c r="D363">
        <v>2</v>
      </c>
      <c r="E363">
        <v>2</v>
      </c>
      <c r="F363" t="s">
        <v>929</v>
      </c>
      <c r="G363" t="str">
        <f t="shared" si="20"/>
        <v>Highly Suitable (Adaptation)</v>
      </c>
      <c r="H363" t="str">
        <f t="shared" si="21"/>
        <v>Highly Suitable (Adaptation)</v>
      </c>
      <c r="I363" t="str">
        <f t="shared" si="22"/>
        <v>Highly Suitable (Adaptation)</v>
      </c>
    </row>
    <row r="364" spans="1:9" x14ac:dyDescent="0.25">
      <c r="A364" t="s">
        <v>158</v>
      </c>
      <c r="B364" t="s">
        <v>1287</v>
      </c>
      <c r="C364">
        <v>2</v>
      </c>
      <c r="D364">
        <v>1</v>
      </c>
      <c r="E364">
        <v>2</v>
      </c>
      <c r="F364" t="s">
        <v>938</v>
      </c>
      <c r="G364" t="str">
        <f t="shared" si="20"/>
        <v>Moderately Suitable</v>
      </c>
      <c r="H364" t="str">
        <f t="shared" si="21"/>
        <v>Moderately Suitable</v>
      </c>
      <c r="I364" t="str">
        <f t="shared" si="22"/>
        <v>Moderately Suitable</v>
      </c>
    </row>
    <row r="365" spans="1:9" x14ac:dyDescent="0.25">
      <c r="A365" t="s">
        <v>103</v>
      </c>
      <c r="B365" t="s">
        <v>1288</v>
      </c>
      <c r="C365">
        <v>3</v>
      </c>
      <c r="D365">
        <v>1</v>
      </c>
      <c r="E365">
        <v>1</v>
      </c>
      <c r="F365" t="s">
        <v>929</v>
      </c>
      <c r="G365" t="str">
        <f t="shared" si="20"/>
        <v>Highly Suitable (Adaptation)</v>
      </c>
      <c r="H365" t="str">
        <f t="shared" si="21"/>
        <v>Highly Suitable (Adaptation)</v>
      </c>
      <c r="I365" t="str">
        <f t="shared" si="22"/>
        <v>Highly Suitable (Adaptation)</v>
      </c>
    </row>
    <row r="366" spans="1:9" x14ac:dyDescent="0.25">
      <c r="A366" t="s">
        <v>84</v>
      </c>
      <c r="B366" t="s">
        <v>1289</v>
      </c>
      <c r="C366">
        <v>3</v>
      </c>
      <c r="D366">
        <v>2</v>
      </c>
      <c r="E366">
        <v>1</v>
      </c>
      <c r="F366" t="s">
        <v>929</v>
      </c>
      <c r="G366" t="str">
        <f t="shared" si="20"/>
        <v>Highly Suitable (Adaptation)</v>
      </c>
      <c r="H366" t="str">
        <f t="shared" si="21"/>
        <v>Highly Suitable (Adaptation)</v>
      </c>
      <c r="I366" t="str">
        <f t="shared" si="22"/>
        <v>Highly Suitable (Adaptation)</v>
      </c>
    </row>
    <row r="367" spans="1:9" x14ac:dyDescent="0.25">
      <c r="A367" t="s">
        <v>117</v>
      </c>
      <c r="B367" t="s">
        <v>1290</v>
      </c>
      <c r="C367">
        <v>3</v>
      </c>
      <c r="D367">
        <v>2</v>
      </c>
      <c r="E367">
        <v>2</v>
      </c>
      <c r="F367" t="s">
        <v>929</v>
      </c>
      <c r="G367" t="str">
        <f t="shared" si="20"/>
        <v>Highly Suitable (Adaptation)</v>
      </c>
      <c r="H367" t="str">
        <f t="shared" si="21"/>
        <v>Highly Suitable (Adaptation)</v>
      </c>
      <c r="I367" t="str">
        <f t="shared" si="22"/>
        <v>Highly Suitable (Adaptation)</v>
      </c>
    </row>
    <row r="368" spans="1:9" x14ac:dyDescent="0.25">
      <c r="A368" t="s">
        <v>46</v>
      </c>
      <c r="B368" t="s">
        <v>1291</v>
      </c>
      <c r="C368">
        <v>3</v>
      </c>
      <c r="D368">
        <v>2</v>
      </c>
      <c r="E368">
        <v>1</v>
      </c>
      <c r="F368" t="s">
        <v>929</v>
      </c>
      <c r="G368" t="str">
        <f t="shared" si="20"/>
        <v>Highly Suitable (Adaptation)</v>
      </c>
      <c r="H368" t="str">
        <f t="shared" si="21"/>
        <v>Highly Suitable (Adaptation)</v>
      </c>
      <c r="I368" t="str">
        <f t="shared" si="22"/>
        <v>Highly Suitable (Adaptation)</v>
      </c>
    </row>
    <row r="369" spans="1:9" x14ac:dyDescent="0.25">
      <c r="A369" t="s">
        <v>623</v>
      </c>
      <c r="B369" t="s">
        <v>1292</v>
      </c>
      <c r="C369">
        <v>2</v>
      </c>
      <c r="D369">
        <v>3</v>
      </c>
      <c r="E369">
        <v>3</v>
      </c>
      <c r="F369" t="str">
        <f t="shared" si="23"/>
        <v>Highly Suitable (Mitigation + Grid Replacement)</v>
      </c>
      <c r="G369" t="str">
        <f t="shared" si="20"/>
        <v>Highly Suitable (Mitigation + Grid Replacement)</v>
      </c>
      <c r="H369" t="str">
        <f t="shared" si="21"/>
        <v>Highly Suitable (Mitigation + Grid Replacement)</v>
      </c>
      <c r="I369" t="str">
        <f t="shared" si="22"/>
        <v>Highly Suitable (Mitigation + Grid Replacement)</v>
      </c>
    </row>
    <row r="370" spans="1:9" x14ac:dyDescent="0.25">
      <c r="A370" t="s">
        <v>229</v>
      </c>
      <c r="B370" t="s">
        <v>1293</v>
      </c>
      <c r="C370">
        <v>1</v>
      </c>
      <c r="D370">
        <v>3</v>
      </c>
      <c r="E370">
        <v>3</v>
      </c>
      <c r="F370" t="str">
        <f t="shared" si="23"/>
        <v>Highly Suitable (Mitigation + Grid Replacement)</v>
      </c>
      <c r="G370" t="str">
        <f t="shared" si="20"/>
        <v>Highly Suitable (Mitigation + Grid Replacement)</v>
      </c>
      <c r="H370" t="str">
        <f t="shared" si="21"/>
        <v>Highly Suitable (Mitigation + Grid Replacement)</v>
      </c>
      <c r="I370" t="str">
        <f t="shared" si="22"/>
        <v>Highly Suitable (Mitigation + Grid Replacement)</v>
      </c>
    </row>
    <row r="371" spans="1:9" x14ac:dyDescent="0.25">
      <c r="A371" t="s">
        <v>17</v>
      </c>
      <c r="B371" t="s">
        <v>1294</v>
      </c>
      <c r="C371">
        <v>4</v>
      </c>
      <c r="D371">
        <v>2</v>
      </c>
      <c r="E371">
        <v>2</v>
      </c>
      <c r="F371" t="s">
        <v>929</v>
      </c>
      <c r="G371" t="str">
        <f t="shared" si="20"/>
        <v>Highly Suitable (Adaptation)</v>
      </c>
      <c r="H371" t="str">
        <f t="shared" si="21"/>
        <v>Highly Suitable (Adaptation)</v>
      </c>
      <c r="I371" t="str">
        <f t="shared" si="22"/>
        <v>Highly Suitable (Adaptation)</v>
      </c>
    </row>
    <row r="372" spans="1:9" x14ac:dyDescent="0.25">
      <c r="A372" t="s">
        <v>268</v>
      </c>
      <c r="B372" t="s">
        <v>1295</v>
      </c>
      <c r="C372">
        <v>4</v>
      </c>
      <c r="D372">
        <v>2</v>
      </c>
      <c r="E372">
        <v>2</v>
      </c>
      <c r="F372" t="s">
        <v>929</v>
      </c>
      <c r="G372" t="str">
        <f t="shared" si="20"/>
        <v>Highly Suitable (Adaptation)</v>
      </c>
      <c r="H372" t="str">
        <f t="shared" si="21"/>
        <v>Highly Suitable (Adaptation)</v>
      </c>
      <c r="I372" t="str">
        <f t="shared" si="22"/>
        <v>Highly Suitable (Adaptation)</v>
      </c>
    </row>
    <row r="373" spans="1:9" x14ac:dyDescent="0.25">
      <c r="A373" t="s">
        <v>245</v>
      </c>
      <c r="B373" t="s">
        <v>1296</v>
      </c>
      <c r="C373">
        <v>4</v>
      </c>
      <c r="D373">
        <v>2</v>
      </c>
      <c r="E373">
        <v>2</v>
      </c>
      <c r="F373" t="s">
        <v>929</v>
      </c>
      <c r="G373" t="str">
        <f t="shared" si="20"/>
        <v>Highly Suitable (Adaptation)</v>
      </c>
      <c r="H373" t="str">
        <f t="shared" si="21"/>
        <v>Highly Suitable (Adaptation)</v>
      </c>
      <c r="I373" t="str">
        <f t="shared" si="22"/>
        <v>Highly Suitable (Adaptation)</v>
      </c>
    </row>
    <row r="374" spans="1:9" x14ac:dyDescent="0.25">
      <c r="A374" t="s">
        <v>624</v>
      </c>
      <c r="B374" t="s">
        <v>1297</v>
      </c>
      <c r="C374">
        <v>2</v>
      </c>
      <c r="D374">
        <v>2</v>
      </c>
      <c r="E374">
        <v>3</v>
      </c>
      <c r="F374" t="s">
        <v>950</v>
      </c>
      <c r="G374" t="str">
        <f t="shared" si="20"/>
        <v>Highly Suitable (Grid Replacement)</v>
      </c>
      <c r="H374" t="str">
        <f t="shared" si="21"/>
        <v>Highly Suitable (Grid Replacement)</v>
      </c>
      <c r="I374" t="str">
        <f t="shared" si="22"/>
        <v>Highly Suitable (Grid Replacement)</v>
      </c>
    </row>
    <row r="375" spans="1:9" x14ac:dyDescent="0.25">
      <c r="A375" t="s">
        <v>384</v>
      </c>
      <c r="B375" t="s">
        <v>1298</v>
      </c>
      <c r="C375">
        <v>3</v>
      </c>
      <c r="D375">
        <v>3</v>
      </c>
      <c r="E375">
        <v>3</v>
      </c>
      <c r="F375" t="str">
        <f t="shared" si="23"/>
        <v>Highly Suitable (Adaptation + Mitigation)</v>
      </c>
      <c r="G375" t="str">
        <f t="shared" si="20"/>
        <v>Highly Suitable (Adaptation + Mitigation + Grid Replacement)</v>
      </c>
      <c r="H375" t="str">
        <f t="shared" si="21"/>
        <v>Highly Suitable (Adaptation + Mitigation + Grid Replacement)</v>
      </c>
      <c r="I375" t="str">
        <f t="shared" si="22"/>
        <v>Highly Suitable (Adaptation + Mitigation + Grid Replacement)</v>
      </c>
    </row>
    <row r="376" spans="1:9" x14ac:dyDescent="0.25">
      <c r="A376" t="s">
        <v>298</v>
      </c>
      <c r="B376" t="s">
        <v>1299</v>
      </c>
      <c r="C376">
        <v>3</v>
      </c>
      <c r="D376">
        <v>2</v>
      </c>
      <c r="E376">
        <v>2</v>
      </c>
      <c r="F376" t="s">
        <v>929</v>
      </c>
      <c r="G376" t="str">
        <f t="shared" si="20"/>
        <v>Highly Suitable (Adaptation)</v>
      </c>
      <c r="H376" t="str">
        <f t="shared" si="21"/>
        <v>Highly Suitable (Adaptation)</v>
      </c>
      <c r="I376" t="str">
        <f t="shared" si="22"/>
        <v>Highly Suitable (Adaptation)</v>
      </c>
    </row>
    <row r="377" spans="1:9" x14ac:dyDescent="0.25">
      <c r="A377" t="s">
        <v>85</v>
      </c>
      <c r="B377" t="s">
        <v>1300</v>
      </c>
      <c r="C377">
        <v>3</v>
      </c>
      <c r="D377">
        <v>2</v>
      </c>
      <c r="E377">
        <v>3</v>
      </c>
      <c r="F377" t="str">
        <f t="shared" si="23"/>
        <v>Highly Suitable (Adaptation + Grid Replacement)</v>
      </c>
      <c r="G377" t="str">
        <f t="shared" si="20"/>
        <v>Highly Suitable (Adaptation + Grid Replacement)</v>
      </c>
      <c r="H377" t="str">
        <f t="shared" si="21"/>
        <v>Highly Suitable (Adaptation + Grid Replacement)</v>
      </c>
      <c r="I377" t="str">
        <f t="shared" si="22"/>
        <v>Highly Suitable (Adaptation + Grid Replacement)</v>
      </c>
    </row>
    <row r="378" spans="1:9" x14ac:dyDescent="0.25">
      <c r="A378" t="s">
        <v>322</v>
      </c>
      <c r="B378" t="s">
        <v>1301</v>
      </c>
      <c r="C378">
        <v>3</v>
      </c>
      <c r="D378">
        <v>2</v>
      </c>
      <c r="E378">
        <v>2</v>
      </c>
      <c r="F378" t="s">
        <v>929</v>
      </c>
      <c r="G378" t="str">
        <f t="shared" si="20"/>
        <v>Highly Suitable (Adaptation)</v>
      </c>
      <c r="H378" t="str">
        <f t="shared" si="21"/>
        <v>Highly Suitable (Adaptation)</v>
      </c>
      <c r="I378" t="str">
        <f t="shared" si="22"/>
        <v>Highly Suitable (Adaptation)</v>
      </c>
    </row>
    <row r="379" spans="1:9" x14ac:dyDescent="0.25">
      <c r="A379" t="s">
        <v>208</v>
      </c>
      <c r="B379" t="s">
        <v>1302</v>
      </c>
      <c r="C379">
        <v>2</v>
      </c>
      <c r="D379">
        <v>3</v>
      </c>
      <c r="E379">
        <v>3</v>
      </c>
      <c r="F379" t="str">
        <f t="shared" si="23"/>
        <v>Highly Suitable (Mitigation + Grid Replacement)</v>
      </c>
      <c r="G379" t="str">
        <f t="shared" si="20"/>
        <v>Highly Suitable (Mitigation + Grid Replacement)</v>
      </c>
      <c r="H379" t="str">
        <f t="shared" si="21"/>
        <v>Highly Suitable (Mitigation + Grid Replacement)</v>
      </c>
      <c r="I379" t="str">
        <f t="shared" si="22"/>
        <v>Highly Suitable (Mitigation + Grid Replacement)</v>
      </c>
    </row>
    <row r="380" spans="1:9" x14ac:dyDescent="0.25">
      <c r="A380" t="s">
        <v>215</v>
      </c>
      <c r="B380" t="s">
        <v>1303</v>
      </c>
      <c r="C380">
        <v>2</v>
      </c>
      <c r="D380">
        <v>3</v>
      </c>
      <c r="E380">
        <v>4</v>
      </c>
      <c r="F380" t="s">
        <v>1057</v>
      </c>
      <c r="G380" t="str">
        <f t="shared" si="20"/>
        <v>Highly Suitable (Mitigation + Grid Replacement)</v>
      </c>
      <c r="H380" t="str">
        <f t="shared" si="21"/>
        <v>Highly Suitable (Mitigation + Grid Replacement)</v>
      </c>
      <c r="I380" t="str">
        <f t="shared" si="22"/>
        <v>Highly Suitable (Mitigation + Grid Replacement)</v>
      </c>
    </row>
    <row r="381" spans="1:9" x14ac:dyDescent="0.25">
      <c r="A381" t="s">
        <v>575</v>
      </c>
      <c r="B381" t="s">
        <v>1304</v>
      </c>
      <c r="C381">
        <v>2</v>
      </c>
      <c r="D381">
        <v>2</v>
      </c>
      <c r="E381">
        <v>3</v>
      </c>
      <c r="F381" t="s">
        <v>950</v>
      </c>
      <c r="G381" t="str">
        <f t="shared" si="20"/>
        <v>Highly Suitable (Grid Replacement)</v>
      </c>
      <c r="H381" t="str">
        <f t="shared" si="21"/>
        <v>Highly Suitable (Grid Replacement)</v>
      </c>
      <c r="I381" t="str">
        <f t="shared" si="22"/>
        <v>Highly Suitable (Grid Replacement)</v>
      </c>
    </row>
    <row r="382" spans="1:9" x14ac:dyDescent="0.25">
      <c r="A382" t="s">
        <v>367</v>
      </c>
      <c r="B382" t="s">
        <v>1305</v>
      </c>
      <c r="C382">
        <v>3</v>
      </c>
      <c r="D382">
        <v>3</v>
      </c>
      <c r="E382">
        <v>2</v>
      </c>
      <c r="F382" t="str">
        <f t="shared" si="23"/>
        <v>Highly Suitable (Adaptation + Mitigation)</v>
      </c>
      <c r="G382" t="str">
        <f t="shared" si="20"/>
        <v>Highly Suitable (Adaptation + Mitigation)</v>
      </c>
      <c r="H382" t="str">
        <f t="shared" si="21"/>
        <v>Highly Suitable (Adaptation + Mitigation)</v>
      </c>
      <c r="I382" t="str">
        <f t="shared" si="22"/>
        <v>Highly Suitable (Adaptation + Mitigation)</v>
      </c>
    </row>
    <row r="383" spans="1:9" x14ac:dyDescent="0.25">
      <c r="A383" t="s">
        <v>453</v>
      </c>
      <c r="B383" t="s">
        <v>1306</v>
      </c>
      <c r="C383">
        <v>3</v>
      </c>
      <c r="D383">
        <v>3</v>
      </c>
      <c r="E383">
        <v>3</v>
      </c>
      <c r="F383" t="str">
        <f t="shared" si="23"/>
        <v>Highly Suitable (Adaptation + Mitigation)</v>
      </c>
      <c r="G383" t="str">
        <f t="shared" si="20"/>
        <v>Highly Suitable (Adaptation + Mitigation + Grid Replacement)</v>
      </c>
      <c r="H383" t="str">
        <f t="shared" si="21"/>
        <v>Highly Suitable (Adaptation + Mitigation + Grid Replacement)</v>
      </c>
      <c r="I383" t="str">
        <f t="shared" si="22"/>
        <v>Highly Suitable (Adaptation + Mitigation + Grid Replacement)</v>
      </c>
    </row>
    <row r="384" spans="1:9" x14ac:dyDescent="0.25">
      <c r="A384" t="s">
        <v>521</v>
      </c>
      <c r="B384" t="s">
        <v>1307</v>
      </c>
      <c r="C384">
        <v>3</v>
      </c>
      <c r="D384">
        <v>2</v>
      </c>
      <c r="E384">
        <v>2</v>
      </c>
      <c r="F384" t="s">
        <v>929</v>
      </c>
      <c r="G384" t="str">
        <f t="shared" si="20"/>
        <v>Highly Suitable (Adaptation)</v>
      </c>
      <c r="H384" t="str">
        <f t="shared" si="21"/>
        <v>Highly Suitable (Adaptation)</v>
      </c>
      <c r="I384" t="str">
        <f t="shared" si="22"/>
        <v>Highly Suitable (Adaptation)</v>
      </c>
    </row>
    <row r="385" spans="1:9" x14ac:dyDescent="0.25">
      <c r="A385" t="s">
        <v>454</v>
      </c>
      <c r="B385" t="s">
        <v>1308</v>
      </c>
      <c r="C385">
        <v>3</v>
      </c>
      <c r="D385">
        <v>2</v>
      </c>
      <c r="E385">
        <v>2</v>
      </c>
      <c r="F385" t="s">
        <v>929</v>
      </c>
      <c r="G385" t="str">
        <f t="shared" si="20"/>
        <v>Highly Suitable (Adaptation)</v>
      </c>
      <c r="H385" t="str">
        <f t="shared" si="21"/>
        <v>Highly Suitable (Adaptation)</v>
      </c>
      <c r="I385" t="str">
        <f t="shared" si="22"/>
        <v>Highly Suitable (Adaptation)</v>
      </c>
    </row>
    <row r="386" spans="1:9" x14ac:dyDescent="0.25">
      <c r="A386" t="s">
        <v>32</v>
      </c>
      <c r="B386" t="s">
        <v>1309</v>
      </c>
      <c r="C386">
        <v>3</v>
      </c>
      <c r="D386">
        <v>2</v>
      </c>
      <c r="E386">
        <v>2</v>
      </c>
      <c r="F386" t="s">
        <v>929</v>
      </c>
      <c r="G386" t="str">
        <f t="shared" si="20"/>
        <v>Highly Suitable (Adaptation)</v>
      </c>
      <c r="H386" t="str">
        <f t="shared" si="21"/>
        <v>Highly Suitable (Adaptation)</v>
      </c>
      <c r="I386" t="str">
        <f t="shared" si="22"/>
        <v>Highly Suitable (Adaptation)</v>
      </c>
    </row>
    <row r="387" spans="1:9" x14ac:dyDescent="0.25">
      <c r="A387" t="s">
        <v>26</v>
      </c>
      <c r="B387" t="s">
        <v>1310</v>
      </c>
      <c r="C387">
        <v>4</v>
      </c>
      <c r="D387">
        <v>2</v>
      </c>
      <c r="E387">
        <v>2</v>
      </c>
      <c r="F387" t="s">
        <v>929</v>
      </c>
      <c r="G387" t="str">
        <f t="shared" ref="G387:G450" si="24">IF(AND(C387=D387,E387=D387),"Highly Suitable (Adaptation + Mitigation + Grid Replacement)",F387)</f>
        <v>Highly Suitable (Adaptation)</v>
      </c>
      <c r="H387" t="str">
        <f t="shared" ref="H387:H450" si="25">IF(F387 = "Moderately Suitable", "Moderately Suitable",G387)</f>
        <v>Highly Suitable (Adaptation)</v>
      </c>
      <c r="I387" t="str">
        <f t="shared" ref="I387:I450" si="26">IF(F387 = "Low Suitable", "Low Suitable",H387)</f>
        <v>Highly Suitable (Adaptation)</v>
      </c>
    </row>
    <row r="388" spans="1:9" x14ac:dyDescent="0.25">
      <c r="A388" t="s">
        <v>385</v>
      </c>
      <c r="B388" t="s">
        <v>1311</v>
      </c>
      <c r="C388">
        <v>3</v>
      </c>
      <c r="D388">
        <v>2</v>
      </c>
      <c r="E388">
        <v>2</v>
      </c>
      <c r="F388" t="s">
        <v>929</v>
      </c>
      <c r="G388" t="str">
        <f t="shared" si="24"/>
        <v>Highly Suitable (Adaptation)</v>
      </c>
      <c r="H388" t="str">
        <f t="shared" si="25"/>
        <v>Highly Suitable (Adaptation)</v>
      </c>
      <c r="I388" t="str">
        <f t="shared" si="26"/>
        <v>Highly Suitable (Adaptation)</v>
      </c>
    </row>
    <row r="389" spans="1:9" x14ac:dyDescent="0.25">
      <c r="A389" t="s">
        <v>315</v>
      </c>
      <c r="B389" t="s">
        <v>1312</v>
      </c>
      <c r="C389">
        <v>3</v>
      </c>
      <c r="D389">
        <v>2</v>
      </c>
      <c r="E389">
        <v>2</v>
      </c>
      <c r="F389" t="s">
        <v>929</v>
      </c>
      <c r="G389" t="str">
        <f t="shared" si="24"/>
        <v>Highly Suitable (Adaptation)</v>
      </c>
      <c r="H389" t="str">
        <f t="shared" si="25"/>
        <v>Highly Suitable (Adaptation)</v>
      </c>
      <c r="I389" t="str">
        <f t="shared" si="26"/>
        <v>Highly Suitable (Adaptation)</v>
      </c>
    </row>
    <row r="390" spans="1:9" x14ac:dyDescent="0.25">
      <c r="A390" t="s">
        <v>637</v>
      </c>
      <c r="B390" t="s">
        <v>1313</v>
      </c>
      <c r="C390">
        <v>2</v>
      </c>
      <c r="D390">
        <v>3</v>
      </c>
      <c r="E390">
        <v>3</v>
      </c>
      <c r="F390" t="str">
        <f t="shared" ref="F390:F448" si="27">IF(AND(C390=3,D390=3),"Highly Suitable (Adaptation + Mitigation)",IF(AND(D390=3,E390=3),"Highly Suitable (Mitigation + Grid Replacement)",IF(AND(C390=3,E390=3),"Highly Suitable (Adaptation + Grid Replacement)","")))</f>
        <v>Highly Suitable (Mitigation + Grid Replacement)</v>
      </c>
      <c r="G390" t="str">
        <f t="shared" si="24"/>
        <v>Highly Suitable (Mitigation + Grid Replacement)</v>
      </c>
      <c r="H390" t="str">
        <f t="shared" si="25"/>
        <v>Highly Suitable (Mitigation + Grid Replacement)</v>
      </c>
      <c r="I390" t="str">
        <f t="shared" si="26"/>
        <v>Highly Suitable (Mitigation + Grid Replacement)</v>
      </c>
    </row>
    <row r="391" spans="1:9" x14ac:dyDescent="0.25">
      <c r="A391" t="s">
        <v>413</v>
      </c>
      <c r="B391" t="s">
        <v>1314</v>
      </c>
      <c r="C391">
        <v>3</v>
      </c>
      <c r="D391">
        <v>2</v>
      </c>
      <c r="E391">
        <v>3</v>
      </c>
      <c r="F391" t="str">
        <f t="shared" si="27"/>
        <v>Highly Suitable (Adaptation + Grid Replacement)</v>
      </c>
      <c r="G391" t="str">
        <f t="shared" si="24"/>
        <v>Highly Suitable (Adaptation + Grid Replacement)</v>
      </c>
      <c r="H391" t="str">
        <f t="shared" si="25"/>
        <v>Highly Suitable (Adaptation + Grid Replacement)</v>
      </c>
      <c r="I391" t="str">
        <f t="shared" si="26"/>
        <v>Highly Suitable (Adaptation + Grid Replacement)</v>
      </c>
    </row>
    <row r="392" spans="1:9" x14ac:dyDescent="0.25">
      <c r="A392" t="s">
        <v>221</v>
      </c>
      <c r="B392" t="s">
        <v>1315</v>
      </c>
      <c r="C392">
        <v>1</v>
      </c>
      <c r="D392">
        <v>3</v>
      </c>
      <c r="E392">
        <v>3</v>
      </c>
      <c r="F392" t="str">
        <f t="shared" si="27"/>
        <v>Highly Suitable (Mitigation + Grid Replacement)</v>
      </c>
      <c r="G392" t="str">
        <f t="shared" si="24"/>
        <v>Highly Suitable (Mitigation + Grid Replacement)</v>
      </c>
      <c r="H392" t="str">
        <f t="shared" si="25"/>
        <v>Highly Suitable (Mitigation + Grid Replacement)</v>
      </c>
      <c r="I392" t="str">
        <f t="shared" si="26"/>
        <v>Highly Suitable (Mitigation + Grid Replacement)</v>
      </c>
    </row>
    <row r="393" spans="1:9" x14ac:dyDescent="0.25">
      <c r="A393" t="s">
        <v>576</v>
      </c>
      <c r="B393" t="s">
        <v>1316</v>
      </c>
      <c r="C393">
        <v>2</v>
      </c>
      <c r="D393">
        <v>3</v>
      </c>
      <c r="E393">
        <v>3</v>
      </c>
      <c r="F393" t="str">
        <f t="shared" si="27"/>
        <v>Highly Suitable (Mitigation + Grid Replacement)</v>
      </c>
      <c r="G393" t="str">
        <f t="shared" si="24"/>
        <v>Highly Suitable (Mitigation + Grid Replacement)</v>
      </c>
      <c r="H393" t="str">
        <f t="shared" si="25"/>
        <v>Highly Suitable (Mitigation + Grid Replacement)</v>
      </c>
      <c r="I393" t="str">
        <f t="shared" si="26"/>
        <v>Highly Suitable (Mitigation + Grid Replacement)</v>
      </c>
    </row>
    <row r="394" spans="1:9" x14ac:dyDescent="0.25">
      <c r="A394" t="s">
        <v>553</v>
      </c>
      <c r="B394" t="s">
        <v>1317</v>
      </c>
      <c r="C394">
        <v>2</v>
      </c>
      <c r="D394">
        <v>3</v>
      </c>
      <c r="E394">
        <v>3</v>
      </c>
      <c r="F394" t="str">
        <f t="shared" si="27"/>
        <v>Highly Suitable (Mitigation + Grid Replacement)</v>
      </c>
      <c r="G394" t="str">
        <f t="shared" si="24"/>
        <v>Highly Suitable (Mitigation + Grid Replacement)</v>
      </c>
      <c r="H394" t="str">
        <f t="shared" si="25"/>
        <v>Highly Suitable (Mitigation + Grid Replacement)</v>
      </c>
      <c r="I394" t="str">
        <f t="shared" si="26"/>
        <v>Highly Suitable (Mitigation + Grid Replacement)</v>
      </c>
    </row>
    <row r="395" spans="1:9" x14ac:dyDescent="0.25">
      <c r="A395" t="s">
        <v>414</v>
      </c>
      <c r="B395" t="s">
        <v>1318</v>
      </c>
      <c r="C395">
        <v>3</v>
      </c>
      <c r="D395">
        <v>2</v>
      </c>
      <c r="E395">
        <v>2</v>
      </c>
      <c r="F395" t="s">
        <v>929</v>
      </c>
      <c r="G395" t="str">
        <f t="shared" si="24"/>
        <v>Highly Suitable (Adaptation)</v>
      </c>
      <c r="H395" t="str">
        <f t="shared" si="25"/>
        <v>Highly Suitable (Adaptation)</v>
      </c>
      <c r="I395" t="str">
        <f t="shared" si="26"/>
        <v>Highly Suitable (Adaptation)</v>
      </c>
    </row>
    <row r="396" spans="1:9" x14ac:dyDescent="0.25">
      <c r="A396" t="s">
        <v>604</v>
      </c>
      <c r="B396" t="s">
        <v>1319</v>
      </c>
      <c r="C396">
        <v>2</v>
      </c>
      <c r="D396">
        <v>3</v>
      </c>
      <c r="E396">
        <v>3</v>
      </c>
      <c r="F396" t="str">
        <f t="shared" si="27"/>
        <v>Highly Suitable (Mitigation + Grid Replacement)</v>
      </c>
      <c r="G396" t="str">
        <f t="shared" si="24"/>
        <v>Highly Suitable (Mitigation + Grid Replacement)</v>
      </c>
      <c r="H396" t="str">
        <f t="shared" si="25"/>
        <v>Highly Suitable (Mitigation + Grid Replacement)</v>
      </c>
      <c r="I396" t="str">
        <f t="shared" si="26"/>
        <v>Highly Suitable (Mitigation + Grid Replacement)</v>
      </c>
    </row>
    <row r="397" spans="1:9" x14ac:dyDescent="0.25">
      <c r="A397" t="s">
        <v>625</v>
      </c>
      <c r="B397" t="s">
        <v>1320</v>
      </c>
      <c r="C397">
        <v>2</v>
      </c>
      <c r="D397">
        <v>3</v>
      </c>
      <c r="E397">
        <v>3</v>
      </c>
      <c r="F397" t="str">
        <f t="shared" si="27"/>
        <v>Highly Suitable (Mitigation + Grid Replacement)</v>
      </c>
      <c r="G397" t="str">
        <f t="shared" si="24"/>
        <v>Highly Suitable (Mitigation + Grid Replacement)</v>
      </c>
      <c r="H397" t="str">
        <f t="shared" si="25"/>
        <v>Highly Suitable (Mitigation + Grid Replacement)</v>
      </c>
      <c r="I397" t="str">
        <f t="shared" si="26"/>
        <v>Highly Suitable (Mitigation + Grid Replacement)</v>
      </c>
    </row>
    <row r="398" spans="1:9" x14ac:dyDescent="0.25">
      <c r="A398" t="s">
        <v>172</v>
      </c>
      <c r="B398" t="s">
        <v>1321</v>
      </c>
      <c r="C398">
        <v>2</v>
      </c>
      <c r="D398">
        <v>2</v>
      </c>
      <c r="E398">
        <v>3</v>
      </c>
      <c r="F398" t="s">
        <v>950</v>
      </c>
      <c r="G398" t="str">
        <f t="shared" si="24"/>
        <v>Highly Suitable (Grid Replacement)</v>
      </c>
      <c r="H398" t="str">
        <f t="shared" si="25"/>
        <v>Highly Suitable (Grid Replacement)</v>
      </c>
      <c r="I398" t="str">
        <f t="shared" si="26"/>
        <v>Highly Suitable (Grid Replacement)</v>
      </c>
    </row>
    <row r="399" spans="1:9" x14ac:dyDescent="0.25">
      <c r="A399" t="s">
        <v>522</v>
      </c>
      <c r="B399" t="s">
        <v>1322</v>
      </c>
      <c r="C399">
        <v>3</v>
      </c>
      <c r="D399">
        <v>3</v>
      </c>
      <c r="E399">
        <v>3</v>
      </c>
      <c r="F399" t="str">
        <f t="shared" si="27"/>
        <v>Highly Suitable (Adaptation + Mitigation)</v>
      </c>
      <c r="G399" t="str">
        <f t="shared" si="24"/>
        <v>Highly Suitable (Adaptation + Mitigation + Grid Replacement)</v>
      </c>
      <c r="H399" t="str">
        <f t="shared" si="25"/>
        <v>Highly Suitable (Adaptation + Mitigation + Grid Replacement)</v>
      </c>
      <c r="I399" t="str">
        <f t="shared" si="26"/>
        <v>Highly Suitable (Adaptation + Mitigation + Grid Replacement)</v>
      </c>
    </row>
    <row r="400" spans="1:9" x14ac:dyDescent="0.25">
      <c r="A400" t="s">
        <v>236</v>
      </c>
      <c r="B400" t="s">
        <v>1323</v>
      </c>
      <c r="C400">
        <v>1</v>
      </c>
      <c r="D400">
        <v>3</v>
      </c>
      <c r="E400">
        <v>3</v>
      </c>
      <c r="F400" t="str">
        <f t="shared" si="27"/>
        <v>Highly Suitable (Mitigation + Grid Replacement)</v>
      </c>
      <c r="G400" t="str">
        <f t="shared" si="24"/>
        <v>Highly Suitable (Mitigation + Grid Replacement)</v>
      </c>
      <c r="H400" t="str">
        <f t="shared" si="25"/>
        <v>Highly Suitable (Mitigation + Grid Replacement)</v>
      </c>
      <c r="I400" t="str">
        <f t="shared" si="26"/>
        <v>Highly Suitable (Mitigation + Grid Replacement)</v>
      </c>
    </row>
    <row r="401" spans="1:9" x14ac:dyDescent="0.25">
      <c r="A401" t="s">
        <v>134</v>
      </c>
      <c r="B401" t="s">
        <v>1324</v>
      </c>
      <c r="C401">
        <v>3</v>
      </c>
      <c r="D401">
        <v>1</v>
      </c>
      <c r="E401">
        <v>1</v>
      </c>
      <c r="F401" t="s">
        <v>929</v>
      </c>
      <c r="G401" t="str">
        <f t="shared" si="24"/>
        <v>Highly Suitable (Adaptation)</v>
      </c>
      <c r="H401" t="str">
        <f t="shared" si="25"/>
        <v>Highly Suitable (Adaptation)</v>
      </c>
      <c r="I401" t="str">
        <f t="shared" si="26"/>
        <v>Highly Suitable (Adaptation)</v>
      </c>
    </row>
    <row r="402" spans="1:9" x14ac:dyDescent="0.25">
      <c r="A402" t="s">
        <v>104</v>
      </c>
      <c r="B402" t="s">
        <v>1325</v>
      </c>
      <c r="C402">
        <v>3</v>
      </c>
      <c r="D402">
        <v>1</v>
      </c>
      <c r="E402">
        <v>1</v>
      </c>
      <c r="F402" t="s">
        <v>929</v>
      </c>
      <c r="G402" t="str">
        <f t="shared" si="24"/>
        <v>Highly Suitable (Adaptation)</v>
      </c>
      <c r="H402" t="str">
        <f t="shared" si="25"/>
        <v>Highly Suitable (Adaptation)</v>
      </c>
      <c r="I402" t="str">
        <f t="shared" si="26"/>
        <v>Highly Suitable (Adaptation)</v>
      </c>
    </row>
    <row r="403" spans="1:9" x14ac:dyDescent="0.25">
      <c r="A403" t="s">
        <v>660</v>
      </c>
      <c r="B403" t="s">
        <v>1326</v>
      </c>
      <c r="C403">
        <v>2</v>
      </c>
      <c r="D403">
        <v>3</v>
      </c>
      <c r="E403">
        <v>3</v>
      </c>
      <c r="F403" t="str">
        <f t="shared" si="27"/>
        <v>Highly Suitable (Mitigation + Grid Replacement)</v>
      </c>
      <c r="G403" t="str">
        <f t="shared" si="24"/>
        <v>Highly Suitable (Mitigation + Grid Replacement)</v>
      </c>
      <c r="H403" t="str">
        <f t="shared" si="25"/>
        <v>Highly Suitable (Mitigation + Grid Replacement)</v>
      </c>
      <c r="I403" t="str">
        <f t="shared" si="26"/>
        <v>Highly Suitable (Mitigation + Grid Replacement)</v>
      </c>
    </row>
    <row r="404" spans="1:9" x14ac:dyDescent="0.25">
      <c r="A404" t="s">
        <v>173</v>
      </c>
      <c r="B404" t="s">
        <v>1327</v>
      </c>
      <c r="C404">
        <v>2</v>
      </c>
      <c r="D404">
        <v>3</v>
      </c>
      <c r="E404">
        <v>3</v>
      </c>
      <c r="F404" t="str">
        <f t="shared" si="27"/>
        <v>Highly Suitable (Mitigation + Grid Replacement)</v>
      </c>
      <c r="G404" t="str">
        <f t="shared" si="24"/>
        <v>Highly Suitable (Mitigation + Grid Replacement)</v>
      </c>
      <c r="H404" t="str">
        <f t="shared" si="25"/>
        <v>Highly Suitable (Mitigation + Grid Replacement)</v>
      </c>
      <c r="I404" t="str">
        <f t="shared" si="26"/>
        <v>Highly Suitable (Mitigation + Grid Replacement)</v>
      </c>
    </row>
    <row r="405" spans="1:9" x14ac:dyDescent="0.25">
      <c r="A405" t="s">
        <v>523</v>
      </c>
      <c r="B405" t="s">
        <v>1328</v>
      </c>
      <c r="C405">
        <v>3</v>
      </c>
      <c r="D405">
        <v>2</v>
      </c>
      <c r="E405">
        <v>3</v>
      </c>
      <c r="F405" t="str">
        <f t="shared" si="27"/>
        <v>Highly Suitable (Adaptation + Grid Replacement)</v>
      </c>
      <c r="G405" t="str">
        <f t="shared" si="24"/>
        <v>Highly Suitable (Adaptation + Grid Replacement)</v>
      </c>
      <c r="H405" t="str">
        <f t="shared" si="25"/>
        <v>Highly Suitable (Adaptation + Grid Replacement)</v>
      </c>
      <c r="I405" t="str">
        <f t="shared" si="26"/>
        <v>Highly Suitable (Adaptation + Grid Replacement)</v>
      </c>
    </row>
    <row r="406" spans="1:9" x14ac:dyDescent="0.25">
      <c r="A406" t="s">
        <v>263</v>
      </c>
      <c r="B406" t="s">
        <v>1329</v>
      </c>
      <c r="C406">
        <v>4</v>
      </c>
      <c r="D406">
        <v>2</v>
      </c>
      <c r="E406">
        <v>2</v>
      </c>
      <c r="F406" t="s">
        <v>929</v>
      </c>
      <c r="G406" t="str">
        <f t="shared" si="24"/>
        <v>Highly Suitable (Adaptation)</v>
      </c>
      <c r="H406" t="str">
        <f t="shared" si="25"/>
        <v>Highly Suitable (Adaptation)</v>
      </c>
      <c r="I406" t="str">
        <f t="shared" si="26"/>
        <v>Highly Suitable (Adaptation)</v>
      </c>
    </row>
    <row r="407" spans="1:9" x14ac:dyDescent="0.25">
      <c r="A407" t="s">
        <v>222</v>
      </c>
      <c r="B407" t="s">
        <v>1330</v>
      </c>
      <c r="C407">
        <v>1</v>
      </c>
      <c r="D407">
        <v>2</v>
      </c>
      <c r="E407">
        <v>3</v>
      </c>
      <c r="F407" t="s">
        <v>950</v>
      </c>
      <c r="G407" t="str">
        <f t="shared" si="24"/>
        <v>Highly Suitable (Grid Replacement)</v>
      </c>
      <c r="H407" t="str">
        <f t="shared" si="25"/>
        <v>Highly Suitable (Grid Replacement)</v>
      </c>
      <c r="I407" t="str">
        <f t="shared" si="26"/>
        <v>Highly Suitable (Grid Replacement)</v>
      </c>
    </row>
    <row r="408" spans="1:9" x14ac:dyDescent="0.25">
      <c r="A408" t="s">
        <v>524</v>
      </c>
      <c r="B408" t="s">
        <v>1331</v>
      </c>
      <c r="C408">
        <v>3</v>
      </c>
      <c r="D408">
        <v>1</v>
      </c>
      <c r="E408">
        <v>2</v>
      </c>
      <c r="F408" t="s">
        <v>929</v>
      </c>
      <c r="G408" t="str">
        <f t="shared" si="24"/>
        <v>Highly Suitable (Adaptation)</v>
      </c>
      <c r="H408" t="str">
        <f t="shared" si="25"/>
        <v>Highly Suitable (Adaptation)</v>
      </c>
      <c r="I408" t="str">
        <f t="shared" si="26"/>
        <v>Highly Suitable (Adaptation)</v>
      </c>
    </row>
    <row r="409" spans="1:9" x14ac:dyDescent="0.25">
      <c r="A409" t="s">
        <v>495</v>
      </c>
      <c r="B409" t="s">
        <v>1332</v>
      </c>
      <c r="C409">
        <v>3</v>
      </c>
      <c r="D409">
        <v>2</v>
      </c>
      <c r="E409">
        <v>2</v>
      </c>
      <c r="F409" t="s">
        <v>929</v>
      </c>
      <c r="G409" t="str">
        <f t="shared" si="24"/>
        <v>Highly Suitable (Adaptation)</v>
      </c>
      <c r="H409" t="str">
        <f t="shared" si="25"/>
        <v>Highly Suitable (Adaptation)</v>
      </c>
      <c r="I409" t="str">
        <f t="shared" si="26"/>
        <v>Highly Suitable (Adaptation)</v>
      </c>
    </row>
    <row r="410" spans="1:9" x14ac:dyDescent="0.25">
      <c r="A410" t="s">
        <v>371</v>
      </c>
      <c r="B410" t="s">
        <v>1333</v>
      </c>
      <c r="C410">
        <v>3</v>
      </c>
      <c r="D410">
        <v>2</v>
      </c>
      <c r="E410">
        <v>2</v>
      </c>
      <c r="F410" t="s">
        <v>929</v>
      </c>
      <c r="G410" t="str">
        <f t="shared" si="24"/>
        <v>Highly Suitable (Adaptation)</v>
      </c>
      <c r="H410" t="str">
        <f t="shared" si="25"/>
        <v>Highly Suitable (Adaptation)</v>
      </c>
      <c r="I410" t="str">
        <f t="shared" si="26"/>
        <v>Highly Suitable (Adaptation)</v>
      </c>
    </row>
    <row r="411" spans="1:9" x14ac:dyDescent="0.25">
      <c r="A411" t="s">
        <v>386</v>
      </c>
      <c r="B411" t="s">
        <v>1334</v>
      </c>
      <c r="C411">
        <v>3</v>
      </c>
      <c r="D411">
        <v>2</v>
      </c>
      <c r="E411">
        <v>2</v>
      </c>
      <c r="F411" t="s">
        <v>929</v>
      </c>
      <c r="G411" t="str">
        <f t="shared" si="24"/>
        <v>Highly Suitable (Adaptation)</v>
      </c>
      <c r="H411" t="str">
        <f t="shared" si="25"/>
        <v>Highly Suitable (Adaptation)</v>
      </c>
      <c r="I411" t="str">
        <f t="shared" si="26"/>
        <v>Highly Suitable (Adaptation)</v>
      </c>
    </row>
    <row r="412" spans="1:9" x14ac:dyDescent="0.25">
      <c r="A412" t="s">
        <v>415</v>
      </c>
      <c r="B412" t="s">
        <v>1335</v>
      </c>
      <c r="C412">
        <v>3</v>
      </c>
      <c r="D412">
        <v>2</v>
      </c>
      <c r="E412">
        <v>2</v>
      </c>
      <c r="F412" t="s">
        <v>929</v>
      </c>
      <c r="G412" t="str">
        <f t="shared" si="24"/>
        <v>Highly Suitable (Adaptation)</v>
      </c>
      <c r="H412" t="str">
        <f t="shared" si="25"/>
        <v>Highly Suitable (Adaptation)</v>
      </c>
      <c r="I412" t="str">
        <f t="shared" si="26"/>
        <v>Highly Suitable (Adaptation)</v>
      </c>
    </row>
    <row r="413" spans="1:9" x14ac:dyDescent="0.25">
      <c r="A413" t="s">
        <v>577</v>
      </c>
      <c r="B413" t="s">
        <v>1336</v>
      </c>
      <c r="C413">
        <v>2</v>
      </c>
      <c r="D413">
        <v>3</v>
      </c>
      <c r="E413">
        <v>3</v>
      </c>
      <c r="F413" t="str">
        <f t="shared" si="27"/>
        <v>Highly Suitable (Mitigation + Grid Replacement)</v>
      </c>
      <c r="G413" t="str">
        <f t="shared" si="24"/>
        <v>Highly Suitable (Mitigation + Grid Replacement)</v>
      </c>
      <c r="H413" t="str">
        <f t="shared" si="25"/>
        <v>Highly Suitable (Mitigation + Grid Replacement)</v>
      </c>
      <c r="I413" t="str">
        <f t="shared" si="26"/>
        <v>Highly Suitable (Mitigation + Grid Replacement)</v>
      </c>
    </row>
    <row r="414" spans="1:9" x14ac:dyDescent="0.25">
      <c r="A414" t="s">
        <v>387</v>
      </c>
      <c r="B414" t="s">
        <v>1337</v>
      </c>
      <c r="C414">
        <v>3</v>
      </c>
      <c r="D414">
        <v>2</v>
      </c>
      <c r="E414">
        <v>2</v>
      </c>
      <c r="F414" t="s">
        <v>929</v>
      </c>
      <c r="G414" t="str">
        <f t="shared" si="24"/>
        <v>Highly Suitable (Adaptation)</v>
      </c>
      <c r="H414" t="str">
        <f t="shared" si="25"/>
        <v>Highly Suitable (Adaptation)</v>
      </c>
      <c r="I414" t="str">
        <f t="shared" si="26"/>
        <v>Highly Suitable (Adaptation)</v>
      </c>
    </row>
    <row r="415" spans="1:9" x14ac:dyDescent="0.25">
      <c r="A415" t="s">
        <v>349</v>
      </c>
      <c r="B415" t="s">
        <v>1338</v>
      </c>
      <c r="C415">
        <v>3</v>
      </c>
      <c r="D415">
        <v>2</v>
      </c>
      <c r="E415">
        <v>3</v>
      </c>
      <c r="F415" t="str">
        <f t="shared" si="27"/>
        <v>Highly Suitable (Adaptation + Grid Replacement)</v>
      </c>
      <c r="G415" t="str">
        <f t="shared" si="24"/>
        <v>Highly Suitable (Adaptation + Grid Replacement)</v>
      </c>
      <c r="H415" t="str">
        <f t="shared" si="25"/>
        <v>Highly Suitable (Adaptation + Grid Replacement)</v>
      </c>
      <c r="I415" t="str">
        <f t="shared" si="26"/>
        <v>Highly Suitable (Adaptation + Grid Replacement)</v>
      </c>
    </row>
    <row r="416" spans="1:9" x14ac:dyDescent="0.25">
      <c r="A416" t="s">
        <v>72</v>
      </c>
      <c r="B416" t="s">
        <v>1339</v>
      </c>
      <c r="C416">
        <v>3</v>
      </c>
      <c r="D416">
        <v>2</v>
      </c>
      <c r="E416">
        <v>2</v>
      </c>
      <c r="F416" t="s">
        <v>929</v>
      </c>
      <c r="G416" t="str">
        <f t="shared" si="24"/>
        <v>Highly Suitable (Adaptation)</v>
      </c>
      <c r="H416" t="str">
        <f t="shared" si="25"/>
        <v>Highly Suitable (Adaptation)</v>
      </c>
      <c r="I416" t="str">
        <f t="shared" si="26"/>
        <v>Highly Suitable (Adaptation)</v>
      </c>
    </row>
    <row r="417" spans="1:9" x14ac:dyDescent="0.25">
      <c r="A417" t="s">
        <v>282</v>
      </c>
      <c r="B417" t="s">
        <v>1340</v>
      </c>
      <c r="C417">
        <v>4</v>
      </c>
      <c r="D417">
        <v>2</v>
      </c>
      <c r="E417">
        <v>2</v>
      </c>
      <c r="F417" t="s">
        <v>929</v>
      </c>
      <c r="G417" t="str">
        <f t="shared" si="24"/>
        <v>Highly Suitable (Adaptation)</v>
      </c>
      <c r="H417" t="str">
        <f t="shared" si="25"/>
        <v>Highly Suitable (Adaptation)</v>
      </c>
      <c r="I417" t="str">
        <f t="shared" si="26"/>
        <v>Highly Suitable (Adaptation)</v>
      </c>
    </row>
    <row r="418" spans="1:9" x14ac:dyDescent="0.25">
      <c r="A418" t="s">
        <v>316</v>
      </c>
      <c r="B418" t="s">
        <v>1341</v>
      </c>
      <c r="C418">
        <v>3</v>
      </c>
      <c r="D418">
        <v>2</v>
      </c>
      <c r="E418">
        <v>2</v>
      </c>
      <c r="F418" t="s">
        <v>929</v>
      </c>
      <c r="G418" t="str">
        <f t="shared" si="24"/>
        <v>Highly Suitable (Adaptation)</v>
      </c>
      <c r="H418" t="str">
        <f t="shared" si="25"/>
        <v>Highly Suitable (Adaptation)</v>
      </c>
      <c r="I418" t="str">
        <f t="shared" si="26"/>
        <v>Highly Suitable (Adaptation)</v>
      </c>
    </row>
    <row r="419" spans="1:9" x14ac:dyDescent="0.25">
      <c r="A419" t="s">
        <v>554</v>
      </c>
      <c r="B419" t="s">
        <v>1342</v>
      </c>
      <c r="C419">
        <v>2</v>
      </c>
      <c r="D419">
        <v>3</v>
      </c>
      <c r="E419">
        <v>3</v>
      </c>
      <c r="F419" t="str">
        <f t="shared" si="27"/>
        <v>Highly Suitable (Mitigation + Grid Replacement)</v>
      </c>
      <c r="G419" t="str">
        <f t="shared" si="24"/>
        <v>Highly Suitable (Mitigation + Grid Replacement)</v>
      </c>
      <c r="H419" t="str">
        <f t="shared" si="25"/>
        <v>Highly Suitable (Mitigation + Grid Replacement)</v>
      </c>
      <c r="I419" t="str">
        <f t="shared" si="26"/>
        <v>Highly Suitable (Mitigation + Grid Replacement)</v>
      </c>
    </row>
    <row r="420" spans="1:9" x14ac:dyDescent="0.25">
      <c r="A420" t="s">
        <v>174</v>
      </c>
      <c r="B420" t="s">
        <v>1343</v>
      </c>
      <c r="C420">
        <v>2</v>
      </c>
      <c r="D420">
        <v>2</v>
      </c>
      <c r="E420">
        <v>3</v>
      </c>
      <c r="F420" t="s">
        <v>950</v>
      </c>
      <c r="G420" t="str">
        <f t="shared" si="24"/>
        <v>Highly Suitable (Grid Replacement)</v>
      </c>
      <c r="H420" t="str">
        <f t="shared" si="25"/>
        <v>Highly Suitable (Grid Replacement)</v>
      </c>
      <c r="I420" t="str">
        <f t="shared" si="26"/>
        <v>Highly Suitable (Grid Replacement)</v>
      </c>
    </row>
    <row r="421" spans="1:9" x14ac:dyDescent="0.25">
      <c r="A421" t="s">
        <v>73</v>
      </c>
      <c r="B421" t="s">
        <v>1344</v>
      </c>
      <c r="C421">
        <v>3</v>
      </c>
      <c r="D421">
        <v>2</v>
      </c>
      <c r="E421">
        <v>2</v>
      </c>
      <c r="F421" t="s">
        <v>929</v>
      </c>
      <c r="G421" t="str">
        <f t="shared" si="24"/>
        <v>Highly Suitable (Adaptation)</v>
      </c>
      <c r="H421" t="str">
        <f t="shared" si="25"/>
        <v>Highly Suitable (Adaptation)</v>
      </c>
      <c r="I421" t="str">
        <f t="shared" si="26"/>
        <v>Highly Suitable (Adaptation)</v>
      </c>
    </row>
    <row r="422" spans="1:9" x14ac:dyDescent="0.25">
      <c r="A422" t="s">
        <v>578</v>
      </c>
      <c r="B422" t="s">
        <v>1345</v>
      </c>
      <c r="C422">
        <v>2</v>
      </c>
      <c r="D422">
        <v>3</v>
      </c>
      <c r="E422">
        <v>2</v>
      </c>
      <c r="F422" t="s">
        <v>938</v>
      </c>
      <c r="G422" t="str">
        <f t="shared" si="24"/>
        <v>Moderately Suitable</v>
      </c>
      <c r="H422" t="str">
        <f t="shared" si="25"/>
        <v>Moderately Suitable</v>
      </c>
      <c r="I422" t="str">
        <f t="shared" si="26"/>
        <v>Moderately Suitable</v>
      </c>
    </row>
    <row r="423" spans="1:9" x14ac:dyDescent="0.25">
      <c r="A423" t="s">
        <v>350</v>
      </c>
      <c r="B423" t="s">
        <v>1346</v>
      </c>
      <c r="C423">
        <v>3</v>
      </c>
      <c r="D423">
        <v>3</v>
      </c>
      <c r="E423">
        <v>3</v>
      </c>
      <c r="F423" t="str">
        <f t="shared" si="27"/>
        <v>Highly Suitable (Adaptation + Mitigation)</v>
      </c>
      <c r="G423" t="str">
        <f t="shared" si="24"/>
        <v>Highly Suitable (Adaptation + Mitigation + Grid Replacement)</v>
      </c>
      <c r="H423" t="str">
        <f t="shared" si="25"/>
        <v>Highly Suitable (Adaptation + Mitigation + Grid Replacement)</v>
      </c>
      <c r="I423" t="str">
        <f t="shared" si="26"/>
        <v>Highly Suitable (Adaptation + Mitigation + Grid Replacement)</v>
      </c>
    </row>
    <row r="424" spans="1:9" x14ac:dyDescent="0.25">
      <c r="A424" t="s">
        <v>368</v>
      </c>
      <c r="B424" t="s">
        <v>1347</v>
      </c>
      <c r="C424">
        <v>3</v>
      </c>
      <c r="D424">
        <v>2</v>
      </c>
      <c r="E424">
        <v>2</v>
      </c>
      <c r="F424" t="s">
        <v>929</v>
      </c>
      <c r="G424" t="str">
        <f t="shared" si="24"/>
        <v>Highly Suitable (Adaptation)</v>
      </c>
      <c r="H424" t="str">
        <f t="shared" si="25"/>
        <v>Highly Suitable (Adaptation)</v>
      </c>
      <c r="I424" t="str">
        <f t="shared" si="26"/>
        <v>Highly Suitable (Adaptation)</v>
      </c>
    </row>
    <row r="425" spans="1:9" x14ac:dyDescent="0.25">
      <c r="A425" t="s">
        <v>93</v>
      </c>
      <c r="B425" t="s">
        <v>1348</v>
      </c>
      <c r="C425">
        <v>3</v>
      </c>
      <c r="D425">
        <v>3</v>
      </c>
      <c r="E425">
        <v>3</v>
      </c>
      <c r="F425" t="str">
        <f t="shared" si="27"/>
        <v>Highly Suitable (Adaptation + Mitigation)</v>
      </c>
      <c r="G425" t="str">
        <f t="shared" si="24"/>
        <v>Highly Suitable (Adaptation + Mitigation + Grid Replacement)</v>
      </c>
      <c r="H425" t="str">
        <f t="shared" si="25"/>
        <v>Highly Suitable (Adaptation + Mitigation + Grid Replacement)</v>
      </c>
      <c r="I425" t="str">
        <f t="shared" si="26"/>
        <v>Highly Suitable (Adaptation + Mitigation + Grid Replacement)</v>
      </c>
    </row>
    <row r="426" spans="1:9" x14ac:dyDescent="0.25">
      <c r="A426" t="s">
        <v>525</v>
      </c>
      <c r="B426" t="s">
        <v>1349</v>
      </c>
      <c r="C426">
        <v>3</v>
      </c>
      <c r="D426">
        <v>3</v>
      </c>
      <c r="E426">
        <v>3</v>
      </c>
      <c r="F426" t="str">
        <f t="shared" si="27"/>
        <v>Highly Suitable (Adaptation + Mitigation)</v>
      </c>
      <c r="G426" t="str">
        <f t="shared" si="24"/>
        <v>Highly Suitable (Adaptation + Mitigation + Grid Replacement)</v>
      </c>
      <c r="H426" t="str">
        <f t="shared" si="25"/>
        <v>Highly Suitable (Adaptation + Mitigation + Grid Replacement)</v>
      </c>
      <c r="I426" t="str">
        <f t="shared" si="26"/>
        <v>Highly Suitable (Adaptation + Mitigation + Grid Replacement)</v>
      </c>
    </row>
    <row r="427" spans="1:9" x14ac:dyDescent="0.25">
      <c r="A427" t="s">
        <v>35</v>
      </c>
      <c r="B427" t="s">
        <v>1350</v>
      </c>
      <c r="C427">
        <v>3</v>
      </c>
      <c r="D427">
        <v>2</v>
      </c>
      <c r="E427">
        <v>2</v>
      </c>
      <c r="F427" t="s">
        <v>929</v>
      </c>
      <c r="G427" t="str">
        <f t="shared" si="24"/>
        <v>Highly Suitable (Adaptation)</v>
      </c>
      <c r="H427" t="str">
        <f t="shared" si="25"/>
        <v>Highly Suitable (Adaptation)</v>
      </c>
      <c r="I427" t="str">
        <f t="shared" si="26"/>
        <v>Highly Suitable (Adaptation)</v>
      </c>
    </row>
    <row r="428" spans="1:9" x14ac:dyDescent="0.25">
      <c r="A428" t="s">
        <v>47</v>
      </c>
      <c r="B428" t="s">
        <v>1351</v>
      </c>
      <c r="C428">
        <v>3</v>
      </c>
      <c r="D428">
        <v>2</v>
      </c>
      <c r="E428">
        <v>3</v>
      </c>
      <c r="F428" t="str">
        <f t="shared" si="27"/>
        <v>Highly Suitable (Adaptation + Grid Replacement)</v>
      </c>
      <c r="G428" t="str">
        <f t="shared" si="24"/>
        <v>Highly Suitable (Adaptation + Grid Replacement)</v>
      </c>
      <c r="H428" t="str">
        <f t="shared" si="25"/>
        <v>Highly Suitable (Adaptation + Grid Replacement)</v>
      </c>
      <c r="I428" t="str">
        <f t="shared" si="26"/>
        <v>Highly Suitable (Adaptation + Grid Replacement)</v>
      </c>
    </row>
    <row r="429" spans="1:9" x14ac:dyDescent="0.25">
      <c r="A429" t="s">
        <v>30</v>
      </c>
      <c r="B429" t="s">
        <v>1352</v>
      </c>
      <c r="C429">
        <v>4</v>
      </c>
      <c r="D429">
        <v>2</v>
      </c>
      <c r="E429">
        <v>2</v>
      </c>
      <c r="F429" t="s">
        <v>929</v>
      </c>
      <c r="G429" t="str">
        <f t="shared" si="24"/>
        <v>Highly Suitable (Adaptation)</v>
      </c>
      <c r="H429" t="str">
        <f t="shared" si="25"/>
        <v>Highly Suitable (Adaptation)</v>
      </c>
      <c r="I429" t="str">
        <f t="shared" si="26"/>
        <v>Highly Suitable (Adaptation)</v>
      </c>
    </row>
    <row r="430" spans="1:9" x14ac:dyDescent="0.25">
      <c r="A430" t="s">
        <v>21</v>
      </c>
      <c r="B430" t="s">
        <v>1353</v>
      </c>
      <c r="C430">
        <v>4</v>
      </c>
      <c r="D430">
        <v>2</v>
      </c>
      <c r="E430">
        <v>2</v>
      </c>
      <c r="F430" t="s">
        <v>929</v>
      </c>
      <c r="G430" t="str">
        <f t="shared" si="24"/>
        <v>Highly Suitable (Adaptation)</v>
      </c>
      <c r="H430" t="str">
        <f t="shared" si="25"/>
        <v>Highly Suitable (Adaptation)</v>
      </c>
      <c r="I430" t="str">
        <f t="shared" si="26"/>
        <v>Highly Suitable (Adaptation)</v>
      </c>
    </row>
    <row r="431" spans="1:9" x14ac:dyDescent="0.25">
      <c r="A431" t="s">
        <v>175</v>
      </c>
      <c r="B431" t="s">
        <v>1354</v>
      </c>
      <c r="C431">
        <v>2</v>
      </c>
      <c r="D431">
        <v>2</v>
      </c>
      <c r="E431">
        <v>3</v>
      </c>
      <c r="F431" t="s">
        <v>950</v>
      </c>
      <c r="G431" t="str">
        <f t="shared" si="24"/>
        <v>Highly Suitable (Grid Replacement)</v>
      </c>
      <c r="H431" t="str">
        <f t="shared" si="25"/>
        <v>Highly Suitable (Grid Replacement)</v>
      </c>
      <c r="I431" t="str">
        <f t="shared" si="26"/>
        <v>Highly Suitable (Grid Replacement)</v>
      </c>
    </row>
    <row r="432" spans="1:9" x14ac:dyDescent="0.25">
      <c r="A432" t="s">
        <v>500</v>
      </c>
      <c r="B432" t="s">
        <v>1355</v>
      </c>
      <c r="C432">
        <v>3</v>
      </c>
      <c r="D432">
        <v>2</v>
      </c>
      <c r="E432">
        <v>3</v>
      </c>
      <c r="F432" t="str">
        <f t="shared" si="27"/>
        <v>Highly Suitable (Adaptation + Grid Replacement)</v>
      </c>
      <c r="G432" t="str">
        <f t="shared" si="24"/>
        <v>Highly Suitable (Adaptation + Grid Replacement)</v>
      </c>
      <c r="H432" t="str">
        <f t="shared" si="25"/>
        <v>Highly Suitable (Adaptation + Grid Replacement)</v>
      </c>
      <c r="I432" t="str">
        <f t="shared" si="26"/>
        <v>Highly Suitable (Adaptation + Grid Replacement)</v>
      </c>
    </row>
    <row r="433" spans="1:9" x14ac:dyDescent="0.25">
      <c r="A433" t="s">
        <v>105</v>
      </c>
      <c r="B433" t="s">
        <v>1356</v>
      </c>
      <c r="C433">
        <v>3</v>
      </c>
      <c r="D433">
        <v>2</v>
      </c>
      <c r="E433">
        <v>3</v>
      </c>
      <c r="F433" t="str">
        <f t="shared" si="27"/>
        <v>Highly Suitable (Adaptation + Grid Replacement)</v>
      </c>
      <c r="G433" t="str">
        <f t="shared" si="24"/>
        <v>Highly Suitable (Adaptation + Grid Replacement)</v>
      </c>
      <c r="H433" t="str">
        <f t="shared" si="25"/>
        <v>Highly Suitable (Adaptation + Grid Replacement)</v>
      </c>
      <c r="I433" t="str">
        <f t="shared" si="26"/>
        <v>Highly Suitable (Adaptation + Grid Replacement)</v>
      </c>
    </row>
    <row r="434" spans="1:9" x14ac:dyDescent="0.25">
      <c r="A434" t="s">
        <v>135</v>
      </c>
      <c r="B434" t="s">
        <v>1357</v>
      </c>
      <c r="C434">
        <v>3</v>
      </c>
      <c r="D434">
        <v>2</v>
      </c>
      <c r="E434">
        <v>3</v>
      </c>
      <c r="F434" t="str">
        <f t="shared" si="27"/>
        <v>Highly Suitable (Adaptation + Grid Replacement)</v>
      </c>
      <c r="G434" t="str">
        <f t="shared" si="24"/>
        <v>Highly Suitable (Adaptation + Grid Replacement)</v>
      </c>
      <c r="H434" t="str">
        <f t="shared" si="25"/>
        <v>Highly Suitable (Adaptation + Grid Replacement)</v>
      </c>
      <c r="I434" t="str">
        <f t="shared" si="26"/>
        <v>Highly Suitable (Adaptation + Grid Replacement)</v>
      </c>
    </row>
    <row r="435" spans="1:9" x14ac:dyDescent="0.25">
      <c r="A435" t="s">
        <v>416</v>
      </c>
      <c r="B435" t="s">
        <v>1358</v>
      </c>
      <c r="C435">
        <v>3</v>
      </c>
      <c r="D435">
        <v>2</v>
      </c>
      <c r="E435">
        <v>2</v>
      </c>
      <c r="F435" t="s">
        <v>929</v>
      </c>
      <c r="G435" t="str">
        <f t="shared" si="24"/>
        <v>Highly Suitable (Adaptation)</v>
      </c>
      <c r="H435" t="str">
        <f t="shared" si="25"/>
        <v>Highly Suitable (Adaptation)</v>
      </c>
      <c r="I435" t="str">
        <f t="shared" si="26"/>
        <v>Highly Suitable (Adaptation)</v>
      </c>
    </row>
    <row r="436" spans="1:9" x14ac:dyDescent="0.25">
      <c r="A436" t="s">
        <v>333</v>
      </c>
      <c r="B436" t="s">
        <v>1359</v>
      </c>
      <c r="C436">
        <v>3</v>
      </c>
      <c r="D436">
        <v>2</v>
      </c>
      <c r="E436">
        <v>2</v>
      </c>
      <c r="F436" t="s">
        <v>929</v>
      </c>
      <c r="G436" t="str">
        <f t="shared" si="24"/>
        <v>Highly Suitable (Adaptation)</v>
      </c>
      <c r="H436" t="str">
        <f t="shared" si="25"/>
        <v>Highly Suitable (Adaptation)</v>
      </c>
      <c r="I436" t="str">
        <f t="shared" si="26"/>
        <v>Highly Suitable (Adaptation)</v>
      </c>
    </row>
    <row r="437" spans="1:9" x14ac:dyDescent="0.25">
      <c r="A437" t="s">
        <v>579</v>
      </c>
      <c r="B437" t="s">
        <v>1360</v>
      </c>
      <c r="C437">
        <v>2</v>
      </c>
      <c r="D437">
        <v>3</v>
      </c>
      <c r="E437">
        <v>3</v>
      </c>
      <c r="F437" t="str">
        <f t="shared" si="27"/>
        <v>Highly Suitable (Mitigation + Grid Replacement)</v>
      </c>
      <c r="G437" t="str">
        <f t="shared" si="24"/>
        <v>Highly Suitable (Mitigation + Grid Replacement)</v>
      </c>
      <c r="H437" t="str">
        <f t="shared" si="25"/>
        <v>Highly Suitable (Mitigation + Grid Replacement)</v>
      </c>
      <c r="I437" t="str">
        <f t="shared" si="26"/>
        <v>Highly Suitable (Mitigation + Grid Replacement)</v>
      </c>
    </row>
    <row r="438" spans="1:9" x14ac:dyDescent="0.25">
      <c r="A438" t="s">
        <v>417</v>
      </c>
      <c r="B438" t="s">
        <v>1361</v>
      </c>
      <c r="C438">
        <v>3</v>
      </c>
      <c r="D438">
        <v>2</v>
      </c>
      <c r="E438">
        <v>2</v>
      </c>
      <c r="F438" t="s">
        <v>929</v>
      </c>
      <c r="G438" t="str">
        <f t="shared" si="24"/>
        <v>Highly Suitable (Adaptation)</v>
      </c>
      <c r="H438" t="str">
        <f t="shared" si="25"/>
        <v>Highly Suitable (Adaptation)</v>
      </c>
      <c r="I438" t="str">
        <f t="shared" si="26"/>
        <v>Highly Suitable (Adaptation)</v>
      </c>
    </row>
    <row r="439" spans="1:9" x14ac:dyDescent="0.25">
      <c r="A439" t="s">
        <v>485</v>
      </c>
      <c r="B439" t="s">
        <v>1362</v>
      </c>
      <c r="C439">
        <v>3</v>
      </c>
      <c r="D439">
        <v>2</v>
      </c>
      <c r="E439">
        <v>2</v>
      </c>
      <c r="F439" t="s">
        <v>929</v>
      </c>
      <c r="G439" t="str">
        <f t="shared" si="24"/>
        <v>Highly Suitable (Adaptation)</v>
      </c>
      <c r="H439" t="str">
        <f t="shared" si="25"/>
        <v>Highly Suitable (Adaptation)</v>
      </c>
      <c r="I439" t="str">
        <f t="shared" si="26"/>
        <v>Highly Suitable (Adaptation)</v>
      </c>
    </row>
    <row r="440" spans="1:9" x14ac:dyDescent="0.25">
      <c r="A440" t="s">
        <v>580</v>
      </c>
      <c r="B440" t="s">
        <v>1363</v>
      </c>
      <c r="C440">
        <v>2</v>
      </c>
      <c r="D440">
        <v>3</v>
      </c>
      <c r="E440">
        <v>3</v>
      </c>
      <c r="F440" t="str">
        <f t="shared" si="27"/>
        <v>Highly Suitable (Mitigation + Grid Replacement)</v>
      </c>
      <c r="G440" t="str">
        <f t="shared" si="24"/>
        <v>Highly Suitable (Mitigation + Grid Replacement)</v>
      </c>
      <c r="H440" t="str">
        <f t="shared" si="25"/>
        <v>Highly Suitable (Mitigation + Grid Replacement)</v>
      </c>
      <c r="I440" t="str">
        <f t="shared" si="26"/>
        <v>Highly Suitable (Mitigation + Grid Replacement)</v>
      </c>
    </row>
    <row r="441" spans="1:9" x14ac:dyDescent="0.25">
      <c r="A441" t="s">
        <v>605</v>
      </c>
      <c r="B441" t="s">
        <v>1364</v>
      </c>
      <c r="C441">
        <v>2</v>
      </c>
      <c r="D441">
        <v>3</v>
      </c>
      <c r="E441">
        <v>2</v>
      </c>
      <c r="F441" t="s">
        <v>1233</v>
      </c>
      <c r="G441" t="str">
        <f t="shared" si="24"/>
        <v>Highly Suitable (Mitigation)</v>
      </c>
      <c r="H441" t="str">
        <f t="shared" si="25"/>
        <v>Highly Suitable (Mitigation)</v>
      </c>
      <c r="I441" t="str">
        <f t="shared" si="26"/>
        <v>Highly Suitable (Mitigation)</v>
      </c>
    </row>
    <row r="442" spans="1:9" x14ac:dyDescent="0.25">
      <c r="A442" t="s">
        <v>351</v>
      </c>
      <c r="B442" t="s">
        <v>1365</v>
      </c>
      <c r="C442">
        <v>3</v>
      </c>
      <c r="D442">
        <v>2</v>
      </c>
      <c r="E442">
        <v>2</v>
      </c>
      <c r="F442" t="s">
        <v>929</v>
      </c>
      <c r="G442" t="str">
        <f t="shared" si="24"/>
        <v>Highly Suitable (Adaptation)</v>
      </c>
      <c r="H442" t="str">
        <f t="shared" si="25"/>
        <v>Highly Suitable (Adaptation)</v>
      </c>
      <c r="I442" t="str">
        <f t="shared" si="26"/>
        <v>Highly Suitable (Adaptation)</v>
      </c>
    </row>
    <row r="443" spans="1:9" x14ac:dyDescent="0.25">
      <c r="A443" t="s">
        <v>317</v>
      </c>
      <c r="B443" t="s">
        <v>1366</v>
      </c>
      <c r="C443">
        <v>3</v>
      </c>
      <c r="D443">
        <v>2</v>
      </c>
      <c r="E443">
        <v>2</v>
      </c>
      <c r="F443" t="s">
        <v>929</v>
      </c>
      <c r="G443" t="str">
        <f t="shared" si="24"/>
        <v>Highly Suitable (Adaptation)</v>
      </c>
      <c r="H443" t="str">
        <f t="shared" si="25"/>
        <v>Highly Suitable (Adaptation)</v>
      </c>
      <c r="I443" t="str">
        <f t="shared" si="26"/>
        <v>Highly Suitable (Adaptation)</v>
      </c>
    </row>
    <row r="444" spans="1:9" x14ac:dyDescent="0.25">
      <c r="A444" t="s">
        <v>48</v>
      </c>
      <c r="B444" t="s">
        <v>1367</v>
      </c>
      <c r="C444">
        <v>3</v>
      </c>
      <c r="D444">
        <v>2</v>
      </c>
      <c r="E444">
        <v>2</v>
      </c>
      <c r="F444" t="s">
        <v>929</v>
      </c>
      <c r="G444" t="str">
        <f t="shared" si="24"/>
        <v>Highly Suitable (Adaptation)</v>
      </c>
      <c r="H444" t="str">
        <f t="shared" si="25"/>
        <v>Highly Suitable (Adaptation)</v>
      </c>
      <c r="I444" t="str">
        <f t="shared" si="26"/>
        <v>Highly Suitable (Adaptation)</v>
      </c>
    </row>
    <row r="445" spans="1:9" x14ac:dyDescent="0.25">
      <c r="A445" t="s">
        <v>216</v>
      </c>
      <c r="B445" t="s">
        <v>1368</v>
      </c>
      <c r="C445">
        <v>2</v>
      </c>
      <c r="D445">
        <v>2</v>
      </c>
      <c r="E445">
        <v>2</v>
      </c>
      <c r="F445" t="s">
        <v>938</v>
      </c>
      <c r="G445" t="str">
        <f t="shared" si="24"/>
        <v>Highly Suitable (Adaptation + Mitigation + Grid Replacement)</v>
      </c>
      <c r="H445" t="str">
        <f t="shared" si="25"/>
        <v>Moderately Suitable</v>
      </c>
      <c r="I445" t="str">
        <f t="shared" si="26"/>
        <v>Moderately Suitable</v>
      </c>
    </row>
    <row r="446" spans="1:9" x14ac:dyDescent="0.25">
      <c r="A446" t="s">
        <v>486</v>
      </c>
      <c r="B446" t="s">
        <v>1369</v>
      </c>
      <c r="C446">
        <v>3</v>
      </c>
      <c r="D446">
        <v>2</v>
      </c>
      <c r="E446">
        <v>2</v>
      </c>
      <c r="F446" t="s">
        <v>929</v>
      </c>
      <c r="G446" t="str">
        <f t="shared" si="24"/>
        <v>Highly Suitable (Adaptation)</v>
      </c>
      <c r="H446" t="str">
        <f t="shared" si="25"/>
        <v>Highly Suitable (Adaptation)</v>
      </c>
      <c r="I446" t="str">
        <f t="shared" si="26"/>
        <v>Highly Suitable (Adaptation)</v>
      </c>
    </row>
    <row r="447" spans="1:9" x14ac:dyDescent="0.25">
      <c r="A447" t="s">
        <v>36</v>
      </c>
      <c r="B447" t="s">
        <v>1370</v>
      </c>
      <c r="C447">
        <v>3</v>
      </c>
      <c r="D447">
        <v>2</v>
      </c>
      <c r="E447">
        <v>2</v>
      </c>
      <c r="F447" t="s">
        <v>929</v>
      </c>
      <c r="G447" t="str">
        <f t="shared" si="24"/>
        <v>Highly Suitable (Adaptation)</v>
      </c>
      <c r="H447" t="str">
        <f t="shared" si="25"/>
        <v>Highly Suitable (Adaptation)</v>
      </c>
      <c r="I447" t="str">
        <f t="shared" si="26"/>
        <v>Highly Suitable (Adaptation)</v>
      </c>
    </row>
    <row r="448" spans="1:9" x14ac:dyDescent="0.25">
      <c r="A448" t="s">
        <v>90</v>
      </c>
      <c r="B448" t="s">
        <v>1371</v>
      </c>
      <c r="C448">
        <v>3</v>
      </c>
      <c r="D448">
        <v>2</v>
      </c>
      <c r="E448">
        <v>3</v>
      </c>
      <c r="F448" t="str">
        <f t="shared" si="27"/>
        <v>Highly Suitable (Adaptation + Grid Replacement)</v>
      </c>
      <c r="G448" t="str">
        <f t="shared" si="24"/>
        <v>Highly Suitable (Adaptation + Grid Replacement)</v>
      </c>
      <c r="H448" t="str">
        <f t="shared" si="25"/>
        <v>Highly Suitable (Adaptation + Grid Replacement)</v>
      </c>
      <c r="I448" t="str">
        <f t="shared" si="26"/>
        <v>Highly Suitable (Adaptation + Grid Replacement)</v>
      </c>
    </row>
    <row r="449" spans="1:9" x14ac:dyDescent="0.25">
      <c r="A449" t="s">
        <v>352</v>
      </c>
      <c r="B449" t="s">
        <v>1372</v>
      </c>
      <c r="C449">
        <v>3</v>
      </c>
      <c r="D449">
        <v>2</v>
      </c>
      <c r="E449">
        <v>2</v>
      </c>
      <c r="F449" t="s">
        <v>929</v>
      </c>
      <c r="G449" t="str">
        <f t="shared" si="24"/>
        <v>Highly Suitable (Adaptation)</v>
      </c>
      <c r="H449" t="str">
        <f t="shared" si="25"/>
        <v>Highly Suitable (Adaptation)</v>
      </c>
      <c r="I449" t="str">
        <f t="shared" si="26"/>
        <v>Highly Suitable (Adaptation)</v>
      </c>
    </row>
    <row r="450" spans="1:9" x14ac:dyDescent="0.25">
      <c r="A450" t="s">
        <v>555</v>
      </c>
      <c r="B450" t="s">
        <v>1373</v>
      </c>
      <c r="C450">
        <v>2</v>
      </c>
      <c r="D450">
        <v>2</v>
      </c>
      <c r="E450">
        <v>2</v>
      </c>
      <c r="F450" t="s">
        <v>938</v>
      </c>
      <c r="G450" t="str">
        <f t="shared" si="24"/>
        <v>Highly Suitable (Adaptation + Mitigation + Grid Replacement)</v>
      </c>
      <c r="H450" t="str">
        <f t="shared" si="25"/>
        <v>Moderately Suitable</v>
      </c>
      <c r="I450" t="str">
        <f t="shared" si="26"/>
        <v>Moderately Suitable</v>
      </c>
    </row>
    <row r="451" spans="1:9" x14ac:dyDescent="0.25">
      <c r="A451" t="s">
        <v>299</v>
      </c>
      <c r="B451" t="s">
        <v>1374</v>
      </c>
      <c r="C451">
        <v>3</v>
      </c>
      <c r="D451">
        <v>2</v>
      </c>
      <c r="E451">
        <v>2</v>
      </c>
      <c r="F451" t="s">
        <v>929</v>
      </c>
      <c r="G451" t="str">
        <f t="shared" ref="G451:G514" si="28">IF(AND(C451=D451,E451=D451),"Highly Suitable (Adaptation + Mitigation + Grid Replacement)",F451)</f>
        <v>Highly Suitable (Adaptation)</v>
      </c>
      <c r="H451" t="str">
        <f t="shared" ref="H451:H514" si="29">IF(F451 = "Moderately Suitable", "Moderately Suitable",G451)</f>
        <v>Highly Suitable (Adaptation)</v>
      </c>
      <c r="I451" t="str">
        <f t="shared" ref="I451:I514" si="30">IF(F451 = "Low Suitable", "Low Suitable",H451)</f>
        <v>Highly Suitable (Adaptation)</v>
      </c>
    </row>
    <row r="452" spans="1:9" x14ac:dyDescent="0.25">
      <c r="A452" t="s">
        <v>106</v>
      </c>
      <c r="B452" t="s">
        <v>1375</v>
      </c>
      <c r="C452">
        <v>3</v>
      </c>
      <c r="D452">
        <v>2</v>
      </c>
      <c r="E452">
        <v>2</v>
      </c>
      <c r="F452" t="s">
        <v>929</v>
      </c>
      <c r="G452" t="str">
        <f t="shared" si="28"/>
        <v>Highly Suitable (Adaptation)</v>
      </c>
      <c r="H452" t="str">
        <f t="shared" si="29"/>
        <v>Highly Suitable (Adaptation)</v>
      </c>
      <c r="I452" t="str">
        <f t="shared" si="30"/>
        <v>Highly Suitable (Adaptation)</v>
      </c>
    </row>
    <row r="453" spans="1:9" x14ac:dyDescent="0.25">
      <c r="A453" t="s">
        <v>106</v>
      </c>
      <c r="F453" t="str">
        <f t="shared" ref="F453:F513" si="31">IF(AND(C453=3,D453=3),"Highly Suitable (Adaptation + Mitigation)",IF(AND(D453=3,E453=3),"Highly Suitable (Mitigation + Grid Replacement)",IF(AND(C453=3,E453=3),"Highly Suitable (Adaptation + Grid Replacement)","")))</f>
        <v/>
      </c>
      <c r="G453" t="str">
        <f t="shared" si="28"/>
        <v>Highly Suitable (Adaptation + Mitigation + Grid Replacement)</v>
      </c>
      <c r="H453" t="str">
        <f t="shared" si="29"/>
        <v>Highly Suitable (Adaptation + Mitigation + Grid Replacement)</v>
      </c>
      <c r="I453" t="str">
        <f t="shared" si="30"/>
        <v>Highly Suitable (Adaptation + Mitigation + Grid Replacement)</v>
      </c>
    </row>
    <row r="454" spans="1:9" x14ac:dyDescent="0.25">
      <c r="A454" t="s">
        <v>540</v>
      </c>
      <c r="B454" t="s">
        <v>1376</v>
      </c>
      <c r="C454">
        <v>3</v>
      </c>
      <c r="D454">
        <v>2</v>
      </c>
      <c r="E454">
        <v>3</v>
      </c>
      <c r="F454" t="str">
        <f t="shared" si="31"/>
        <v>Highly Suitable (Adaptation + Grid Replacement)</v>
      </c>
      <c r="G454" t="str">
        <f t="shared" si="28"/>
        <v>Highly Suitable (Adaptation + Grid Replacement)</v>
      </c>
      <c r="H454" t="str">
        <f t="shared" si="29"/>
        <v>Highly Suitable (Adaptation + Grid Replacement)</v>
      </c>
      <c r="I454" t="str">
        <f t="shared" si="30"/>
        <v>Highly Suitable (Adaptation + Grid Replacement)</v>
      </c>
    </row>
    <row r="455" spans="1:9" x14ac:dyDescent="0.25">
      <c r="A455" t="s">
        <v>159</v>
      </c>
      <c r="B455" t="s">
        <v>1377</v>
      </c>
      <c r="C455">
        <v>2</v>
      </c>
      <c r="D455">
        <v>3</v>
      </c>
      <c r="E455">
        <v>3</v>
      </c>
      <c r="F455" t="str">
        <f t="shared" si="31"/>
        <v>Highly Suitable (Mitigation + Grid Replacement)</v>
      </c>
      <c r="G455" t="str">
        <f t="shared" si="28"/>
        <v>Highly Suitable (Mitigation + Grid Replacement)</v>
      </c>
      <c r="H455" t="str">
        <f t="shared" si="29"/>
        <v>Highly Suitable (Mitigation + Grid Replacement)</v>
      </c>
      <c r="I455" t="str">
        <f t="shared" si="30"/>
        <v>Highly Suitable (Mitigation + Grid Replacement)</v>
      </c>
    </row>
    <row r="456" spans="1:9" x14ac:dyDescent="0.25">
      <c r="A456" t="s">
        <v>107</v>
      </c>
      <c r="B456" t="s">
        <v>1378</v>
      </c>
      <c r="C456">
        <v>3</v>
      </c>
      <c r="D456">
        <v>2</v>
      </c>
      <c r="E456">
        <v>3</v>
      </c>
      <c r="F456" t="str">
        <f t="shared" si="31"/>
        <v>Highly Suitable (Adaptation + Grid Replacement)</v>
      </c>
      <c r="G456" t="str">
        <f t="shared" si="28"/>
        <v>Highly Suitable (Adaptation + Grid Replacement)</v>
      </c>
      <c r="H456" t="str">
        <f t="shared" si="29"/>
        <v>Highly Suitable (Adaptation + Grid Replacement)</v>
      </c>
      <c r="I456" t="str">
        <f t="shared" si="30"/>
        <v>Highly Suitable (Adaptation + Grid Replacement)</v>
      </c>
    </row>
    <row r="457" spans="1:9" x14ac:dyDescent="0.25">
      <c r="A457" t="s">
        <v>196</v>
      </c>
      <c r="B457" t="s">
        <v>1379</v>
      </c>
      <c r="C457">
        <v>2</v>
      </c>
      <c r="D457">
        <v>2</v>
      </c>
      <c r="E457">
        <v>3</v>
      </c>
      <c r="F457" t="s">
        <v>950</v>
      </c>
      <c r="G457" t="str">
        <f t="shared" si="28"/>
        <v>Highly Suitable (Grid Replacement)</v>
      </c>
      <c r="H457" t="str">
        <f t="shared" si="29"/>
        <v>Highly Suitable (Grid Replacement)</v>
      </c>
      <c r="I457" t="str">
        <f t="shared" si="30"/>
        <v>Highly Suitable (Grid Replacement)</v>
      </c>
    </row>
    <row r="458" spans="1:9" x14ac:dyDescent="0.25">
      <c r="A458" t="s">
        <v>204</v>
      </c>
      <c r="B458" t="s">
        <v>1380</v>
      </c>
      <c r="C458">
        <v>2</v>
      </c>
      <c r="D458">
        <v>3</v>
      </c>
      <c r="E458">
        <v>3</v>
      </c>
      <c r="F458" t="str">
        <f t="shared" si="31"/>
        <v>Highly Suitable (Mitigation + Grid Replacement)</v>
      </c>
      <c r="G458" t="str">
        <f t="shared" si="28"/>
        <v>Highly Suitable (Mitigation + Grid Replacement)</v>
      </c>
      <c r="H458" t="str">
        <f t="shared" si="29"/>
        <v>Highly Suitable (Mitigation + Grid Replacement)</v>
      </c>
      <c r="I458" t="str">
        <f t="shared" si="30"/>
        <v>Highly Suitable (Mitigation + Grid Replacement)</v>
      </c>
    </row>
    <row r="459" spans="1:9" x14ac:dyDescent="0.25">
      <c r="A459" t="s">
        <v>487</v>
      </c>
      <c r="B459" t="s">
        <v>1381</v>
      </c>
      <c r="C459">
        <v>3</v>
      </c>
      <c r="D459">
        <v>2</v>
      </c>
      <c r="E459">
        <v>2</v>
      </c>
      <c r="F459" t="s">
        <v>929</v>
      </c>
      <c r="G459" t="str">
        <f t="shared" si="28"/>
        <v>Highly Suitable (Adaptation)</v>
      </c>
      <c r="H459" t="str">
        <f t="shared" si="29"/>
        <v>Highly Suitable (Adaptation)</v>
      </c>
      <c r="I459" t="str">
        <f t="shared" si="30"/>
        <v>Highly Suitable (Adaptation)</v>
      </c>
    </row>
    <row r="460" spans="1:9" x14ac:dyDescent="0.25">
      <c r="A460" t="s">
        <v>74</v>
      </c>
      <c r="B460" t="s">
        <v>1382</v>
      </c>
      <c r="C460">
        <v>3</v>
      </c>
      <c r="D460">
        <v>2</v>
      </c>
      <c r="E460">
        <v>1</v>
      </c>
      <c r="F460" t="s">
        <v>929</v>
      </c>
      <c r="G460" t="str">
        <f t="shared" si="28"/>
        <v>Highly Suitable (Adaptation)</v>
      </c>
      <c r="H460" t="str">
        <f t="shared" si="29"/>
        <v>Highly Suitable (Adaptation)</v>
      </c>
      <c r="I460" t="str">
        <f t="shared" si="30"/>
        <v>Highly Suitable (Adaptation)</v>
      </c>
    </row>
    <row r="461" spans="1:9" x14ac:dyDescent="0.25">
      <c r="A461" t="s">
        <v>60</v>
      </c>
      <c r="B461" t="s">
        <v>1383</v>
      </c>
      <c r="C461">
        <v>3</v>
      </c>
      <c r="D461">
        <v>2</v>
      </c>
      <c r="E461">
        <v>3</v>
      </c>
      <c r="F461" t="str">
        <f t="shared" si="31"/>
        <v>Highly Suitable (Adaptation + Grid Replacement)</v>
      </c>
      <c r="G461" t="str">
        <f t="shared" si="28"/>
        <v>Highly Suitable (Adaptation + Grid Replacement)</v>
      </c>
      <c r="H461" t="str">
        <f t="shared" si="29"/>
        <v>Highly Suitable (Adaptation + Grid Replacement)</v>
      </c>
      <c r="I461" t="str">
        <f t="shared" si="30"/>
        <v>Highly Suitable (Adaptation + Grid Replacement)</v>
      </c>
    </row>
    <row r="462" spans="1:9" x14ac:dyDescent="0.25">
      <c r="A462" t="s">
        <v>318</v>
      </c>
      <c r="B462" t="s">
        <v>1384</v>
      </c>
      <c r="C462">
        <v>3</v>
      </c>
      <c r="D462">
        <v>2</v>
      </c>
      <c r="E462">
        <v>2</v>
      </c>
      <c r="F462" t="s">
        <v>929</v>
      </c>
      <c r="G462" t="str">
        <f t="shared" si="28"/>
        <v>Highly Suitable (Adaptation)</v>
      </c>
      <c r="H462" t="str">
        <f t="shared" si="29"/>
        <v>Highly Suitable (Adaptation)</v>
      </c>
      <c r="I462" t="str">
        <f t="shared" si="30"/>
        <v>Highly Suitable (Adaptation)</v>
      </c>
    </row>
    <row r="463" spans="1:9" x14ac:dyDescent="0.25">
      <c r="A463" t="s">
        <v>661</v>
      </c>
      <c r="B463" t="s">
        <v>1385</v>
      </c>
      <c r="C463">
        <v>2</v>
      </c>
      <c r="D463">
        <v>2</v>
      </c>
      <c r="E463">
        <v>2</v>
      </c>
      <c r="F463" t="s">
        <v>938</v>
      </c>
      <c r="G463" t="str">
        <f t="shared" si="28"/>
        <v>Highly Suitable (Adaptation + Mitigation + Grid Replacement)</v>
      </c>
      <c r="H463" t="str">
        <f t="shared" si="29"/>
        <v>Moderately Suitable</v>
      </c>
      <c r="I463" t="str">
        <f t="shared" si="30"/>
        <v>Moderately Suitable</v>
      </c>
    </row>
    <row r="464" spans="1:9" x14ac:dyDescent="0.25">
      <c r="A464" t="s">
        <v>37</v>
      </c>
      <c r="B464" t="s">
        <v>1386</v>
      </c>
      <c r="C464">
        <v>3</v>
      </c>
      <c r="D464">
        <v>2</v>
      </c>
      <c r="E464">
        <v>2</v>
      </c>
      <c r="F464" t="s">
        <v>929</v>
      </c>
      <c r="G464" t="str">
        <f t="shared" si="28"/>
        <v>Highly Suitable (Adaptation)</v>
      </c>
      <c r="H464" t="str">
        <f t="shared" si="29"/>
        <v>Highly Suitable (Adaptation)</v>
      </c>
      <c r="I464" t="str">
        <f t="shared" si="30"/>
        <v>Highly Suitable (Adaptation)</v>
      </c>
    </row>
    <row r="465" spans="1:9" x14ac:dyDescent="0.25">
      <c r="A465" t="s">
        <v>209</v>
      </c>
      <c r="B465" t="s">
        <v>1387</v>
      </c>
      <c r="C465">
        <v>2</v>
      </c>
      <c r="D465">
        <v>3</v>
      </c>
      <c r="E465">
        <v>3</v>
      </c>
      <c r="F465" t="str">
        <f t="shared" si="31"/>
        <v>Highly Suitable (Mitigation + Grid Replacement)</v>
      </c>
      <c r="G465" t="str">
        <f t="shared" si="28"/>
        <v>Highly Suitable (Mitigation + Grid Replacement)</v>
      </c>
      <c r="H465" t="str">
        <f t="shared" si="29"/>
        <v>Highly Suitable (Mitigation + Grid Replacement)</v>
      </c>
      <c r="I465" t="str">
        <f t="shared" si="30"/>
        <v>Highly Suitable (Mitigation + Grid Replacement)</v>
      </c>
    </row>
    <row r="466" spans="1:9" x14ac:dyDescent="0.25">
      <c r="A466" t="s">
        <v>372</v>
      </c>
      <c r="B466" t="s">
        <v>1388</v>
      </c>
      <c r="C466">
        <v>3</v>
      </c>
      <c r="D466">
        <v>2</v>
      </c>
      <c r="E466">
        <v>2</v>
      </c>
      <c r="F466" t="s">
        <v>929</v>
      </c>
      <c r="G466" t="str">
        <f t="shared" si="28"/>
        <v>Highly Suitable (Adaptation)</v>
      </c>
      <c r="H466" t="str">
        <f t="shared" si="29"/>
        <v>Highly Suitable (Adaptation)</v>
      </c>
      <c r="I466" t="str">
        <f t="shared" si="30"/>
        <v>Highly Suitable (Adaptation)</v>
      </c>
    </row>
    <row r="467" spans="1:9" x14ac:dyDescent="0.25">
      <c r="A467" t="s">
        <v>224</v>
      </c>
      <c r="B467" t="s">
        <v>1389</v>
      </c>
      <c r="C467">
        <v>1</v>
      </c>
      <c r="D467">
        <v>3</v>
      </c>
      <c r="E467">
        <v>3</v>
      </c>
      <c r="F467" t="str">
        <f t="shared" si="31"/>
        <v>Highly Suitable (Mitigation + Grid Replacement)</v>
      </c>
      <c r="G467" t="str">
        <f t="shared" si="28"/>
        <v>Highly Suitable (Mitigation + Grid Replacement)</v>
      </c>
      <c r="H467" t="str">
        <f t="shared" si="29"/>
        <v>Highly Suitable (Mitigation + Grid Replacement)</v>
      </c>
      <c r="I467" t="str">
        <f t="shared" si="30"/>
        <v>Highly Suitable (Mitigation + Grid Replacement)</v>
      </c>
    </row>
    <row r="468" spans="1:9" x14ac:dyDescent="0.25">
      <c r="A468" t="s">
        <v>223</v>
      </c>
      <c r="B468" t="s">
        <v>1390</v>
      </c>
      <c r="C468">
        <v>1</v>
      </c>
      <c r="D468">
        <v>3</v>
      </c>
      <c r="E468">
        <v>3</v>
      </c>
      <c r="F468" t="str">
        <f t="shared" si="31"/>
        <v>Highly Suitable (Mitigation + Grid Replacement)</v>
      </c>
      <c r="G468" t="str">
        <f t="shared" si="28"/>
        <v>Highly Suitable (Mitigation + Grid Replacement)</v>
      </c>
      <c r="H468" t="str">
        <f t="shared" si="29"/>
        <v>Highly Suitable (Mitigation + Grid Replacement)</v>
      </c>
      <c r="I468" t="str">
        <f t="shared" si="30"/>
        <v>Highly Suitable (Mitigation + Grid Replacement)</v>
      </c>
    </row>
    <row r="469" spans="1:9" x14ac:dyDescent="0.25">
      <c r="A469" t="s">
        <v>323</v>
      </c>
      <c r="B469" t="s">
        <v>1391</v>
      </c>
      <c r="C469">
        <v>3</v>
      </c>
      <c r="D469">
        <v>2</v>
      </c>
      <c r="E469">
        <v>2</v>
      </c>
      <c r="F469" t="s">
        <v>929</v>
      </c>
      <c r="G469" t="str">
        <f t="shared" si="28"/>
        <v>Highly Suitable (Adaptation)</v>
      </c>
      <c r="H469" t="str">
        <f t="shared" si="29"/>
        <v>Highly Suitable (Adaptation)</v>
      </c>
      <c r="I469" t="str">
        <f t="shared" si="30"/>
        <v>Highly Suitable (Adaptation)</v>
      </c>
    </row>
    <row r="470" spans="1:9" x14ac:dyDescent="0.25">
      <c r="A470" t="s">
        <v>496</v>
      </c>
      <c r="B470" t="s">
        <v>1392</v>
      </c>
      <c r="C470">
        <v>3</v>
      </c>
      <c r="D470">
        <v>2</v>
      </c>
      <c r="E470">
        <v>3</v>
      </c>
      <c r="F470" t="str">
        <f t="shared" si="31"/>
        <v>Highly Suitable (Adaptation + Grid Replacement)</v>
      </c>
      <c r="G470" t="str">
        <f t="shared" si="28"/>
        <v>Highly Suitable (Adaptation + Grid Replacement)</v>
      </c>
      <c r="H470" t="str">
        <f t="shared" si="29"/>
        <v>Highly Suitable (Adaptation + Grid Replacement)</v>
      </c>
      <c r="I470" t="str">
        <f t="shared" si="30"/>
        <v>Highly Suitable (Adaptation + Grid Replacement)</v>
      </c>
    </row>
    <row r="471" spans="1:9" x14ac:dyDescent="0.25">
      <c r="A471" t="s">
        <v>197</v>
      </c>
      <c r="B471" t="s">
        <v>1393</v>
      </c>
      <c r="C471">
        <v>2</v>
      </c>
      <c r="D471">
        <v>1</v>
      </c>
      <c r="E471">
        <v>2</v>
      </c>
      <c r="F471" t="s">
        <v>938</v>
      </c>
      <c r="G471" t="str">
        <f t="shared" si="28"/>
        <v>Moderately Suitable</v>
      </c>
      <c r="H471" t="str">
        <f t="shared" si="29"/>
        <v>Moderately Suitable</v>
      </c>
      <c r="I471" t="str">
        <f t="shared" si="30"/>
        <v>Moderately Suitable</v>
      </c>
    </row>
    <row r="472" spans="1:9" x14ac:dyDescent="0.25">
      <c r="A472" t="s">
        <v>108</v>
      </c>
      <c r="B472" t="s">
        <v>1394</v>
      </c>
      <c r="C472">
        <v>3</v>
      </c>
      <c r="D472">
        <v>2</v>
      </c>
      <c r="E472">
        <v>1</v>
      </c>
      <c r="F472" t="s">
        <v>929</v>
      </c>
      <c r="G472" t="str">
        <f t="shared" si="28"/>
        <v>Highly Suitable (Adaptation)</v>
      </c>
      <c r="H472" t="str">
        <f t="shared" si="29"/>
        <v>Highly Suitable (Adaptation)</v>
      </c>
      <c r="I472" t="str">
        <f t="shared" si="30"/>
        <v>Highly Suitable (Adaptation)</v>
      </c>
    </row>
    <row r="473" spans="1:9" x14ac:dyDescent="0.25">
      <c r="A473" t="s">
        <v>455</v>
      </c>
      <c r="B473" t="s">
        <v>1395</v>
      </c>
      <c r="C473">
        <v>3</v>
      </c>
      <c r="D473">
        <v>3</v>
      </c>
      <c r="E473">
        <v>3</v>
      </c>
      <c r="F473" t="str">
        <f t="shared" si="31"/>
        <v>Highly Suitable (Adaptation + Mitigation)</v>
      </c>
      <c r="G473" t="str">
        <f t="shared" si="28"/>
        <v>Highly Suitable (Adaptation + Mitigation + Grid Replacement)</v>
      </c>
      <c r="H473" t="str">
        <f t="shared" si="29"/>
        <v>Highly Suitable (Adaptation + Mitigation + Grid Replacement)</v>
      </c>
      <c r="I473" t="str">
        <f t="shared" si="30"/>
        <v>Highly Suitable (Adaptation + Mitigation + Grid Replacement)</v>
      </c>
    </row>
    <row r="474" spans="1:9" x14ac:dyDescent="0.25">
      <c r="A474" t="s">
        <v>626</v>
      </c>
      <c r="B474" t="s">
        <v>1396</v>
      </c>
      <c r="C474">
        <v>2</v>
      </c>
      <c r="D474">
        <v>2</v>
      </c>
      <c r="E474">
        <v>2</v>
      </c>
      <c r="F474" t="s">
        <v>938</v>
      </c>
      <c r="G474" t="str">
        <f t="shared" si="28"/>
        <v>Highly Suitable (Adaptation + Mitigation + Grid Replacement)</v>
      </c>
      <c r="H474" t="str">
        <f t="shared" si="29"/>
        <v>Moderately Suitable</v>
      </c>
      <c r="I474" t="str">
        <f t="shared" si="30"/>
        <v>Moderately Suitable</v>
      </c>
    </row>
    <row r="475" spans="1:9" x14ac:dyDescent="0.25">
      <c r="A475" t="s">
        <v>526</v>
      </c>
      <c r="B475" t="s">
        <v>1397</v>
      </c>
      <c r="C475">
        <v>3</v>
      </c>
      <c r="D475">
        <v>2</v>
      </c>
      <c r="E475">
        <v>2</v>
      </c>
      <c r="F475" t="s">
        <v>929</v>
      </c>
      <c r="G475" t="str">
        <f t="shared" si="28"/>
        <v>Highly Suitable (Adaptation)</v>
      </c>
      <c r="H475" t="str">
        <f t="shared" si="29"/>
        <v>Highly Suitable (Adaptation)</v>
      </c>
      <c r="I475" t="str">
        <f t="shared" si="30"/>
        <v>Highly Suitable (Adaptation)</v>
      </c>
    </row>
    <row r="476" spans="1:9" x14ac:dyDescent="0.25">
      <c r="A476" t="s">
        <v>198</v>
      </c>
      <c r="B476" t="s">
        <v>1398</v>
      </c>
      <c r="C476">
        <v>2</v>
      </c>
      <c r="D476">
        <v>3</v>
      </c>
      <c r="E476">
        <v>3</v>
      </c>
      <c r="F476" t="str">
        <f t="shared" si="31"/>
        <v>Highly Suitable (Mitigation + Grid Replacement)</v>
      </c>
      <c r="G476" t="str">
        <f t="shared" si="28"/>
        <v>Highly Suitable (Mitigation + Grid Replacement)</v>
      </c>
      <c r="H476" t="str">
        <f t="shared" si="29"/>
        <v>Highly Suitable (Mitigation + Grid Replacement)</v>
      </c>
      <c r="I476" t="str">
        <f t="shared" si="30"/>
        <v>Highly Suitable (Mitigation + Grid Replacement)</v>
      </c>
    </row>
    <row r="477" spans="1:9" x14ac:dyDescent="0.25">
      <c r="A477" t="s">
        <v>86</v>
      </c>
      <c r="B477" t="s">
        <v>1399</v>
      </c>
      <c r="C477">
        <v>3</v>
      </c>
      <c r="D477">
        <v>2</v>
      </c>
      <c r="E477">
        <v>2</v>
      </c>
      <c r="F477" t="s">
        <v>929</v>
      </c>
      <c r="G477" t="str">
        <f t="shared" si="28"/>
        <v>Highly Suitable (Adaptation)</v>
      </c>
      <c r="H477" t="str">
        <f t="shared" si="29"/>
        <v>Highly Suitable (Adaptation)</v>
      </c>
      <c r="I477" t="str">
        <f t="shared" si="30"/>
        <v>Highly Suitable (Adaptation)</v>
      </c>
    </row>
    <row r="478" spans="1:9" x14ac:dyDescent="0.25">
      <c r="A478" t="s">
        <v>581</v>
      </c>
      <c r="B478" t="s">
        <v>1400</v>
      </c>
      <c r="C478">
        <v>2</v>
      </c>
      <c r="D478">
        <v>2</v>
      </c>
      <c r="E478">
        <v>3</v>
      </c>
      <c r="F478" t="s">
        <v>950</v>
      </c>
      <c r="G478" t="str">
        <f t="shared" si="28"/>
        <v>Highly Suitable (Grid Replacement)</v>
      </c>
      <c r="H478" t="str">
        <f t="shared" si="29"/>
        <v>Highly Suitable (Grid Replacement)</v>
      </c>
      <c r="I478" t="str">
        <f t="shared" si="30"/>
        <v>Highly Suitable (Grid Replacement)</v>
      </c>
    </row>
    <row r="479" spans="1:9" x14ac:dyDescent="0.25">
      <c r="A479" t="s">
        <v>418</v>
      </c>
      <c r="B479" t="s">
        <v>1400</v>
      </c>
      <c r="C479">
        <v>3</v>
      </c>
      <c r="D479">
        <v>3</v>
      </c>
      <c r="E479">
        <v>3</v>
      </c>
      <c r="F479" t="str">
        <f t="shared" si="31"/>
        <v>Highly Suitable (Adaptation + Mitigation)</v>
      </c>
      <c r="G479" t="str">
        <f t="shared" si="28"/>
        <v>Highly Suitable (Adaptation + Mitigation + Grid Replacement)</v>
      </c>
      <c r="H479" t="str">
        <f t="shared" si="29"/>
        <v>Highly Suitable (Adaptation + Mitigation + Grid Replacement)</v>
      </c>
      <c r="I479" t="str">
        <f t="shared" si="30"/>
        <v>Highly Suitable (Adaptation + Mitigation + Grid Replacement)</v>
      </c>
    </row>
    <row r="480" spans="1:9" x14ac:dyDescent="0.25">
      <c r="A480" t="s">
        <v>582</v>
      </c>
      <c r="B480" t="s">
        <v>1401</v>
      </c>
      <c r="C480">
        <v>2</v>
      </c>
      <c r="D480">
        <v>3</v>
      </c>
      <c r="E480">
        <v>3</v>
      </c>
      <c r="F480" t="str">
        <f t="shared" si="31"/>
        <v>Highly Suitable (Mitigation + Grid Replacement)</v>
      </c>
      <c r="G480" t="str">
        <f t="shared" si="28"/>
        <v>Highly Suitable (Mitigation + Grid Replacement)</v>
      </c>
      <c r="H480" t="str">
        <f t="shared" si="29"/>
        <v>Highly Suitable (Mitigation + Grid Replacement)</v>
      </c>
      <c r="I480" t="str">
        <f t="shared" si="30"/>
        <v>Highly Suitable (Mitigation + Grid Replacement)</v>
      </c>
    </row>
    <row r="481" spans="1:9" x14ac:dyDescent="0.25">
      <c r="A481" t="s">
        <v>583</v>
      </c>
      <c r="B481" t="s">
        <v>1402</v>
      </c>
      <c r="C481">
        <v>2</v>
      </c>
      <c r="D481">
        <v>3</v>
      </c>
      <c r="E481">
        <v>3</v>
      </c>
      <c r="F481" t="str">
        <f t="shared" si="31"/>
        <v>Highly Suitable (Mitigation + Grid Replacement)</v>
      </c>
      <c r="G481" t="str">
        <f t="shared" si="28"/>
        <v>Highly Suitable (Mitigation + Grid Replacement)</v>
      </c>
      <c r="H481" t="str">
        <f t="shared" si="29"/>
        <v>Highly Suitable (Mitigation + Grid Replacement)</v>
      </c>
      <c r="I481" t="str">
        <f t="shared" si="30"/>
        <v>Highly Suitable (Mitigation + Grid Replacement)</v>
      </c>
    </row>
    <row r="482" spans="1:9" x14ac:dyDescent="0.25">
      <c r="A482" t="s">
        <v>419</v>
      </c>
      <c r="B482" t="s">
        <v>1403</v>
      </c>
      <c r="C482">
        <v>3</v>
      </c>
      <c r="D482">
        <v>2</v>
      </c>
      <c r="E482">
        <v>2</v>
      </c>
      <c r="F482" t="s">
        <v>929</v>
      </c>
      <c r="G482" t="str">
        <f t="shared" si="28"/>
        <v>Highly Suitable (Adaptation)</v>
      </c>
      <c r="H482" t="str">
        <f t="shared" si="29"/>
        <v>Highly Suitable (Adaptation)</v>
      </c>
      <c r="I482" t="str">
        <f t="shared" si="30"/>
        <v>Highly Suitable (Adaptation)</v>
      </c>
    </row>
    <row r="483" spans="1:9" x14ac:dyDescent="0.25">
      <c r="A483" t="s">
        <v>49</v>
      </c>
      <c r="B483" t="s">
        <v>1404</v>
      </c>
      <c r="C483">
        <v>3</v>
      </c>
      <c r="D483">
        <v>2</v>
      </c>
      <c r="E483">
        <v>3</v>
      </c>
      <c r="F483" t="str">
        <f t="shared" si="31"/>
        <v>Highly Suitable (Adaptation + Grid Replacement)</v>
      </c>
      <c r="G483" t="str">
        <f t="shared" si="28"/>
        <v>Highly Suitable (Adaptation + Grid Replacement)</v>
      </c>
      <c r="H483" t="str">
        <f t="shared" si="29"/>
        <v>Highly Suitable (Adaptation + Grid Replacement)</v>
      </c>
      <c r="I483" t="str">
        <f t="shared" si="30"/>
        <v>Highly Suitable (Adaptation + Grid Replacement)</v>
      </c>
    </row>
    <row r="484" spans="1:9" x14ac:dyDescent="0.25">
      <c r="A484" t="s">
        <v>353</v>
      </c>
      <c r="B484" t="s">
        <v>1405</v>
      </c>
      <c r="C484">
        <v>3</v>
      </c>
      <c r="D484">
        <v>2</v>
      </c>
      <c r="E484">
        <v>2</v>
      </c>
      <c r="F484" t="s">
        <v>929</v>
      </c>
      <c r="G484" t="str">
        <f t="shared" si="28"/>
        <v>Highly Suitable (Adaptation)</v>
      </c>
      <c r="H484" t="str">
        <f t="shared" si="29"/>
        <v>Highly Suitable (Adaptation)</v>
      </c>
      <c r="I484" t="str">
        <f t="shared" si="30"/>
        <v>Highly Suitable (Adaptation)</v>
      </c>
    </row>
    <row r="485" spans="1:9" x14ac:dyDescent="0.25">
      <c r="A485" t="s">
        <v>606</v>
      </c>
      <c r="B485" t="s">
        <v>1406</v>
      </c>
      <c r="C485">
        <v>2</v>
      </c>
      <c r="D485">
        <v>2</v>
      </c>
      <c r="E485">
        <v>2</v>
      </c>
      <c r="F485" t="s">
        <v>938</v>
      </c>
      <c r="G485" t="str">
        <f t="shared" si="28"/>
        <v>Highly Suitable (Adaptation + Mitigation + Grid Replacement)</v>
      </c>
      <c r="H485" t="str">
        <f t="shared" si="29"/>
        <v>Moderately Suitable</v>
      </c>
      <c r="I485" t="str">
        <f t="shared" si="30"/>
        <v>Moderately Suitable</v>
      </c>
    </row>
    <row r="486" spans="1:9" x14ac:dyDescent="0.25">
      <c r="A486" t="s">
        <v>283</v>
      </c>
      <c r="B486" t="s">
        <v>1407</v>
      </c>
      <c r="C486">
        <v>4</v>
      </c>
      <c r="D486">
        <v>2</v>
      </c>
      <c r="E486">
        <v>2</v>
      </c>
      <c r="F486" t="s">
        <v>929</v>
      </c>
      <c r="G486" t="str">
        <f t="shared" si="28"/>
        <v>Highly Suitable (Adaptation)</v>
      </c>
      <c r="H486" t="str">
        <f t="shared" si="29"/>
        <v>Highly Suitable (Adaptation)</v>
      </c>
      <c r="I486" t="str">
        <f t="shared" si="30"/>
        <v>Highly Suitable (Adaptation)</v>
      </c>
    </row>
    <row r="487" spans="1:9" x14ac:dyDescent="0.25">
      <c r="A487" t="s">
        <v>354</v>
      </c>
      <c r="B487" t="s">
        <v>1408</v>
      </c>
      <c r="C487">
        <v>3</v>
      </c>
      <c r="D487">
        <v>2</v>
      </c>
      <c r="E487">
        <v>2</v>
      </c>
      <c r="F487" t="s">
        <v>929</v>
      </c>
      <c r="G487" t="str">
        <f t="shared" si="28"/>
        <v>Highly Suitable (Adaptation)</v>
      </c>
      <c r="H487" t="str">
        <f t="shared" si="29"/>
        <v>Highly Suitable (Adaptation)</v>
      </c>
      <c r="I487" t="str">
        <f t="shared" si="30"/>
        <v>Highly Suitable (Adaptation)</v>
      </c>
    </row>
    <row r="488" spans="1:9" x14ac:dyDescent="0.25">
      <c r="A488" t="s">
        <v>284</v>
      </c>
      <c r="B488" t="s">
        <v>1409</v>
      </c>
      <c r="C488">
        <v>4</v>
      </c>
      <c r="D488">
        <v>3</v>
      </c>
      <c r="E488">
        <v>2</v>
      </c>
      <c r="F488" t="s">
        <v>1184</v>
      </c>
      <c r="G488" t="str">
        <f t="shared" si="28"/>
        <v>Highly Suitable (Adaptation + Mitigation)</v>
      </c>
      <c r="H488" t="str">
        <f t="shared" si="29"/>
        <v>Highly Suitable (Adaptation + Mitigation)</v>
      </c>
      <c r="I488" t="str">
        <f t="shared" si="30"/>
        <v>Highly Suitable (Adaptation + Mitigation)</v>
      </c>
    </row>
    <row r="489" spans="1:9" x14ac:dyDescent="0.25">
      <c r="A489" t="s">
        <v>300</v>
      </c>
      <c r="B489" t="s">
        <v>1410</v>
      </c>
      <c r="C489">
        <v>3</v>
      </c>
      <c r="D489">
        <v>2</v>
      </c>
      <c r="E489">
        <v>2</v>
      </c>
      <c r="F489" t="s">
        <v>929</v>
      </c>
      <c r="G489" t="str">
        <f t="shared" si="28"/>
        <v>Highly Suitable (Adaptation)</v>
      </c>
      <c r="H489" t="str">
        <f t="shared" si="29"/>
        <v>Highly Suitable (Adaptation)</v>
      </c>
      <c r="I489" t="str">
        <f t="shared" si="30"/>
        <v>Highly Suitable (Adaptation)</v>
      </c>
    </row>
    <row r="490" spans="1:9" x14ac:dyDescent="0.25">
      <c r="A490" t="s">
        <v>456</v>
      </c>
      <c r="B490" t="s">
        <v>1411</v>
      </c>
      <c r="C490">
        <v>3</v>
      </c>
      <c r="D490">
        <v>3</v>
      </c>
      <c r="E490">
        <v>3</v>
      </c>
      <c r="F490" t="str">
        <f t="shared" si="31"/>
        <v>Highly Suitable (Adaptation + Mitigation)</v>
      </c>
      <c r="G490" t="str">
        <f t="shared" si="28"/>
        <v>Highly Suitable (Adaptation + Mitigation + Grid Replacement)</v>
      </c>
      <c r="H490" t="str">
        <f t="shared" si="29"/>
        <v>Highly Suitable (Adaptation + Mitigation + Grid Replacement)</v>
      </c>
      <c r="I490" t="str">
        <f t="shared" si="30"/>
        <v>Highly Suitable (Adaptation + Mitigation + Grid Replacement)</v>
      </c>
    </row>
    <row r="491" spans="1:9" x14ac:dyDescent="0.25">
      <c r="A491" t="s">
        <v>61</v>
      </c>
      <c r="B491" t="s">
        <v>1412</v>
      </c>
      <c r="C491">
        <v>3</v>
      </c>
      <c r="D491">
        <v>2</v>
      </c>
      <c r="E491">
        <v>3</v>
      </c>
      <c r="F491" t="str">
        <f t="shared" si="31"/>
        <v>Highly Suitable (Adaptation + Grid Replacement)</v>
      </c>
      <c r="G491" t="str">
        <f t="shared" si="28"/>
        <v>Highly Suitable (Adaptation + Grid Replacement)</v>
      </c>
      <c r="H491" t="str">
        <f t="shared" si="29"/>
        <v>Highly Suitable (Adaptation + Grid Replacement)</v>
      </c>
      <c r="I491" t="str">
        <f t="shared" si="30"/>
        <v>Highly Suitable (Adaptation + Grid Replacement)</v>
      </c>
    </row>
    <row r="492" spans="1:9" x14ac:dyDescent="0.25">
      <c r="A492" t="s">
        <v>269</v>
      </c>
      <c r="B492" t="s">
        <v>1413</v>
      </c>
      <c r="C492">
        <v>4</v>
      </c>
      <c r="D492">
        <v>2</v>
      </c>
      <c r="E492">
        <v>2</v>
      </c>
      <c r="F492" t="s">
        <v>929</v>
      </c>
      <c r="G492" t="str">
        <f t="shared" si="28"/>
        <v>Highly Suitable (Adaptation)</v>
      </c>
      <c r="H492" t="str">
        <f t="shared" si="29"/>
        <v>Highly Suitable (Adaptation)</v>
      </c>
      <c r="I492" t="str">
        <f t="shared" si="30"/>
        <v>Highly Suitable (Adaptation)</v>
      </c>
    </row>
    <row r="493" spans="1:9" x14ac:dyDescent="0.25">
      <c r="A493" t="s">
        <v>87</v>
      </c>
      <c r="B493" t="s">
        <v>1413</v>
      </c>
      <c r="C493">
        <v>3</v>
      </c>
      <c r="D493">
        <v>2</v>
      </c>
      <c r="E493">
        <v>2</v>
      </c>
      <c r="F493" t="s">
        <v>929</v>
      </c>
      <c r="G493" t="str">
        <f t="shared" si="28"/>
        <v>Highly Suitable (Adaptation)</v>
      </c>
      <c r="H493" t="str">
        <f t="shared" si="29"/>
        <v>Highly Suitable (Adaptation)</v>
      </c>
      <c r="I493" t="str">
        <f t="shared" si="30"/>
        <v>Highly Suitable (Adaptation)</v>
      </c>
    </row>
    <row r="494" spans="1:9" x14ac:dyDescent="0.25">
      <c r="A494" t="s">
        <v>457</v>
      </c>
      <c r="B494" t="s">
        <v>1414</v>
      </c>
      <c r="C494">
        <v>3</v>
      </c>
      <c r="D494">
        <v>2</v>
      </c>
      <c r="E494">
        <v>2</v>
      </c>
      <c r="F494" t="s">
        <v>929</v>
      </c>
      <c r="G494" t="str">
        <f t="shared" si="28"/>
        <v>Highly Suitable (Adaptation)</v>
      </c>
      <c r="H494" t="str">
        <f t="shared" si="29"/>
        <v>Highly Suitable (Adaptation)</v>
      </c>
      <c r="I494" t="str">
        <f t="shared" si="30"/>
        <v>Highly Suitable (Adaptation)</v>
      </c>
    </row>
    <row r="495" spans="1:9" x14ac:dyDescent="0.25">
      <c r="A495" t="s">
        <v>125</v>
      </c>
      <c r="B495" t="s">
        <v>1415</v>
      </c>
      <c r="C495">
        <v>3</v>
      </c>
      <c r="D495">
        <v>2</v>
      </c>
      <c r="E495">
        <v>3</v>
      </c>
      <c r="F495" t="str">
        <f t="shared" si="31"/>
        <v>Highly Suitable (Adaptation + Grid Replacement)</v>
      </c>
      <c r="G495" t="str">
        <f t="shared" si="28"/>
        <v>Highly Suitable (Adaptation + Grid Replacement)</v>
      </c>
      <c r="H495" t="str">
        <f t="shared" si="29"/>
        <v>Highly Suitable (Adaptation + Grid Replacement)</v>
      </c>
      <c r="I495" t="str">
        <f t="shared" si="30"/>
        <v>Highly Suitable (Adaptation + Grid Replacement)</v>
      </c>
    </row>
    <row r="496" spans="1:9" x14ac:dyDescent="0.25">
      <c r="A496" t="s">
        <v>638</v>
      </c>
      <c r="B496" t="s">
        <v>1416</v>
      </c>
      <c r="C496">
        <v>2</v>
      </c>
      <c r="D496">
        <v>2</v>
      </c>
      <c r="E496">
        <v>3</v>
      </c>
      <c r="F496" t="s">
        <v>950</v>
      </c>
      <c r="G496" t="str">
        <f t="shared" si="28"/>
        <v>Highly Suitable (Grid Replacement)</v>
      </c>
      <c r="H496" t="str">
        <f t="shared" si="29"/>
        <v>Highly Suitable (Grid Replacement)</v>
      </c>
      <c r="I496" t="str">
        <f t="shared" si="30"/>
        <v>Highly Suitable (Grid Replacement)</v>
      </c>
    </row>
    <row r="497" spans="1:9" x14ac:dyDescent="0.25">
      <c r="A497" t="s">
        <v>160</v>
      </c>
      <c r="B497" t="s">
        <v>1417</v>
      </c>
      <c r="C497">
        <v>2</v>
      </c>
      <c r="D497">
        <v>3</v>
      </c>
      <c r="E497">
        <v>3</v>
      </c>
      <c r="F497" t="str">
        <f t="shared" si="31"/>
        <v>Highly Suitable (Mitigation + Grid Replacement)</v>
      </c>
      <c r="G497" t="str">
        <f t="shared" si="28"/>
        <v>Highly Suitable (Mitigation + Grid Replacement)</v>
      </c>
      <c r="H497" t="str">
        <f t="shared" si="29"/>
        <v>Highly Suitable (Mitigation + Grid Replacement)</v>
      </c>
      <c r="I497" t="str">
        <f t="shared" si="30"/>
        <v>Highly Suitable (Mitigation + Grid Replacement)</v>
      </c>
    </row>
    <row r="498" spans="1:9" x14ac:dyDescent="0.25">
      <c r="A498" t="s">
        <v>420</v>
      </c>
      <c r="B498" t="s">
        <v>1418</v>
      </c>
      <c r="C498">
        <v>3</v>
      </c>
      <c r="D498">
        <v>2</v>
      </c>
      <c r="E498">
        <v>2</v>
      </c>
      <c r="F498" t="s">
        <v>929</v>
      </c>
      <c r="G498" t="str">
        <f t="shared" si="28"/>
        <v>Highly Suitable (Adaptation)</v>
      </c>
      <c r="H498" t="str">
        <f t="shared" si="29"/>
        <v>Highly Suitable (Adaptation)</v>
      </c>
      <c r="I498" t="str">
        <f t="shared" si="30"/>
        <v>Highly Suitable (Adaptation)</v>
      </c>
    </row>
    <row r="499" spans="1:9" x14ac:dyDescent="0.25">
      <c r="A499" t="s">
        <v>388</v>
      </c>
      <c r="B499" t="s">
        <v>1419</v>
      </c>
      <c r="C499">
        <v>3</v>
      </c>
      <c r="D499">
        <v>2</v>
      </c>
      <c r="E499">
        <v>2</v>
      </c>
      <c r="F499" t="s">
        <v>929</v>
      </c>
      <c r="G499" t="str">
        <f t="shared" si="28"/>
        <v>Highly Suitable (Adaptation)</v>
      </c>
      <c r="H499" t="str">
        <f t="shared" si="29"/>
        <v>Highly Suitable (Adaptation)</v>
      </c>
      <c r="I499" t="str">
        <f t="shared" si="30"/>
        <v>Highly Suitable (Adaptation)</v>
      </c>
    </row>
    <row r="500" spans="1:9" x14ac:dyDescent="0.25">
      <c r="A500" t="s">
        <v>607</v>
      </c>
      <c r="B500" t="s">
        <v>1420</v>
      </c>
      <c r="C500">
        <v>2</v>
      </c>
      <c r="D500">
        <v>2</v>
      </c>
      <c r="E500">
        <v>3</v>
      </c>
      <c r="F500" t="s">
        <v>950</v>
      </c>
      <c r="G500" t="str">
        <f t="shared" si="28"/>
        <v>Highly Suitable (Grid Replacement)</v>
      </c>
      <c r="H500" t="str">
        <f t="shared" si="29"/>
        <v>Highly Suitable (Grid Replacement)</v>
      </c>
      <c r="I500" t="str">
        <f t="shared" si="30"/>
        <v>Highly Suitable (Grid Replacement)</v>
      </c>
    </row>
    <row r="501" spans="1:9" x14ac:dyDescent="0.25">
      <c r="A501" t="s">
        <v>458</v>
      </c>
      <c r="B501" t="s">
        <v>1421</v>
      </c>
      <c r="C501">
        <v>3</v>
      </c>
      <c r="D501">
        <v>2</v>
      </c>
      <c r="E501">
        <v>3</v>
      </c>
      <c r="F501" t="str">
        <f t="shared" si="31"/>
        <v>Highly Suitable (Adaptation + Grid Replacement)</v>
      </c>
      <c r="G501" t="str">
        <f t="shared" si="28"/>
        <v>Highly Suitable (Adaptation + Grid Replacement)</v>
      </c>
      <c r="H501" t="str">
        <f t="shared" si="29"/>
        <v>Highly Suitable (Adaptation + Grid Replacement)</v>
      </c>
      <c r="I501" t="str">
        <f t="shared" si="30"/>
        <v>Highly Suitable (Adaptation + Grid Replacement)</v>
      </c>
    </row>
    <row r="502" spans="1:9" x14ac:dyDescent="0.25">
      <c r="A502" t="s">
        <v>527</v>
      </c>
      <c r="B502" t="s">
        <v>1422</v>
      </c>
      <c r="C502">
        <v>3</v>
      </c>
      <c r="D502">
        <v>2</v>
      </c>
      <c r="E502">
        <v>3</v>
      </c>
      <c r="F502" t="str">
        <f t="shared" si="31"/>
        <v>Highly Suitable (Adaptation + Grid Replacement)</v>
      </c>
      <c r="G502" t="str">
        <f t="shared" si="28"/>
        <v>Highly Suitable (Adaptation + Grid Replacement)</v>
      </c>
      <c r="H502" t="str">
        <f t="shared" si="29"/>
        <v>Highly Suitable (Adaptation + Grid Replacement)</v>
      </c>
      <c r="I502" t="str">
        <f t="shared" si="30"/>
        <v>Highly Suitable (Adaptation + Grid Replacement)</v>
      </c>
    </row>
    <row r="503" spans="1:9" x14ac:dyDescent="0.25">
      <c r="A503" t="s">
        <v>355</v>
      </c>
      <c r="B503" t="s">
        <v>1423</v>
      </c>
      <c r="C503">
        <v>3</v>
      </c>
      <c r="D503">
        <v>2</v>
      </c>
      <c r="E503">
        <v>2</v>
      </c>
      <c r="F503" t="s">
        <v>929</v>
      </c>
      <c r="G503" t="str">
        <f t="shared" si="28"/>
        <v>Highly Suitable (Adaptation)</v>
      </c>
      <c r="H503" t="str">
        <f t="shared" si="29"/>
        <v>Highly Suitable (Adaptation)</v>
      </c>
      <c r="I503" t="str">
        <f t="shared" si="30"/>
        <v>Highly Suitable (Adaptation)</v>
      </c>
    </row>
    <row r="504" spans="1:9" x14ac:dyDescent="0.25">
      <c r="A504" t="s">
        <v>488</v>
      </c>
      <c r="B504" t="s">
        <v>1424</v>
      </c>
      <c r="C504">
        <v>3</v>
      </c>
      <c r="D504">
        <v>2</v>
      </c>
      <c r="E504">
        <v>2</v>
      </c>
      <c r="F504" t="s">
        <v>929</v>
      </c>
      <c r="G504" t="str">
        <f t="shared" si="28"/>
        <v>Highly Suitable (Adaptation)</v>
      </c>
      <c r="H504" t="str">
        <f t="shared" si="29"/>
        <v>Highly Suitable (Adaptation)</v>
      </c>
      <c r="I504" t="str">
        <f t="shared" si="30"/>
        <v>Highly Suitable (Adaptation)</v>
      </c>
    </row>
    <row r="505" spans="1:9" x14ac:dyDescent="0.25">
      <c r="A505" t="s">
        <v>584</v>
      </c>
      <c r="B505" t="s">
        <v>1425</v>
      </c>
      <c r="C505">
        <v>2</v>
      </c>
      <c r="D505">
        <v>3</v>
      </c>
      <c r="E505">
        <v>3</v>
      </c>
      <c r="F505" t="str">
        <f t="shared" si="31"/>
        <v>Highly Suitable (Mitigation + Grid Replacement)</v>
      </c>
      <c r="G505" t="str">
        <f t="shared" si="28"/>
        <v>Highly Suitable (Mitigation + Grid Replacement)</v>
      </c>
      <c r="H505" t="str">
        <f t="shared" si="29"/>
        <v>Highly Suitable (Mitigation + Grid Replacement)</v>
      </c>
      <c r="I505" t="str">
        <f t="shared" si="30"/>
        <v>Highly Suitable (Mitigation + Grid Replacement)</v>
      </c>
    </row>
    <row r="506" spans="1:9" x14ac:dyDescent="0.25">
      <c r="A506" t="s">
        <v>50</v>
      </c>
      <c r="B506" t="s">
        <v>1426</v>
      </c>
      <c r="C506">
        <v>3</v>
      </c>
      <c r="D506">
        <v>2</v>
      </c>
      <c r="E506">
        <v>2</v>
      </c>
      <c r="F506" t="s">
        <v>929</v>
      </c>
      <c r="G506" t="str">
        <f t="shared" si="28"/>
        <v>Highly Suitable (Adaptation)</v>
      </c>
      <c r="H506" t="str">
        <f t="shared" si="29"/>
        <v>Highly Suitable (Adaptation)</v>
      </c>
      <c r="I506" t="str">
        <f t="shared" si="30"/>
        <v>Highly Suitable (Adaptation)</v>
      </c>
    </row>
    <row r="507" spans="1:9" x14ac:dyDescent="0.25">
      <c r="A507" t="s">
        <v>161</v>
      </c>
      <c r="B507" t="s">
        <v>1427</v>
      </c>
      <c r="C507">
        <v>2</v>
      </c>
      <c r="D507">
        <v>3</v>
      </c>
      <c r="E507">
        <v>3</v>
      </c>
      <c r="F507" t="str">
        <f t="shared" si="31"/>
        <v>Highly Suitable (Mitigation + Grid Replacement)</v>
      </c>
      <c r="G507" t="str">
        <f t="shared" si="28"/>
        <v>Highly Suitable (Mitigation + Grid Replacement)</v>
      </c>
      <c r="H507" t="str">
        <f t="shared" si="29"/>
        <v>Highly Suitable (Mitigation + Grid Replacement)</v>
      </c>
      <c r="I507" t="str">
        <f t="shared" si="30"/>
        <v>Highly Suitable (Mitigation + Grid Replacement)</v>
      </c>
    </row>
    <row r="508" spans="1:9" x14ac:dyDescent="0.25">
      <c r="A508" t="s">
        <v>609</v>
      </c>
      <c r="B508" t="s">
        <v>1428</v>
      </c>
      <c r="C508">
        <v>2</v>
      </c>
      <c r="D508">
        <v>3</v>
      </c>
      <c r="E508">
        <v>3</v>
      </c>
      <c r="F508" t="str">
        <f t="shared" si="31"/>
        <v>Highly Suitable (Mitigation + Grid Replacement)</v>
      </c>
      <c r="G508" t="str">
        <f t="shared" si="28"/>
        <v>Highly Suitable (Mitigation + Grid Replacement)</v>
      </c>
      <c r="H508" t="str">
        <f t="shared" si="29"/>
        <v>Highly Suitable (Mitigation + Grid Replacement)</v>
      </c>
      <c r="I508" t="str">
        <f t="shared" si="30"/>
        <v>Highly Suitable (Mitigation + Grid Replacement)</v>
      </c>
    </row>
    <row r="509" spans="1:9" x14ac:dyDescent="0.25">
      <c r="A509" t="s">
        <v>421</v>
      </c>
      <c r="B509" t="s">
        <v>1429</v>
      </c>
      <c r="C509">
        <v>3</v>
      </c>
      <c r="D509">
        <v>2</v>
      </c>
      <c r="E509">
        <v>2</v>
      </c>
      <c r="F509" t="s">
        <v>929</v>
      </c>
      <c r="G509" t="str">
        <f t="shared" si="28"/>
        <v>Highly Suitable (Adaptation)</v>
      </c>
      <c r="H509" t="str">
        <f t="shared" si="29"/>
        <v>Highly Suitable (Adaptation)</v>
      </c>
      <c r="I509" t="str">
        <f t="shared" si="30"/>
        <v>Highly Suitable (Adaptation)</v>
      </c>
    </row>
    <row r="510" spans="1:9" x14ac:dyDescent="0.25">
      <c r="A510" t="s">
        <v>51</v>
      </c>
      <c r="B510" t="s">
        <v>1430</v>
      </c>
      <c r="C510">
        <v>3</v>
      </c>
      <c r="D510">
        <v>2</v>
      </c>
      <c r="E510">
        <v>2</v>
      </c>
      <c r="F510" t="s">
        <v>929</v>
      </c>
      <c r="G510" t="str">
        <f t="shared" si="28"/>
        <v>Highly Suitable (Adaptation)</v>
      </c>
      <c r="H510" t="str">
        <f t="shared" si="29"/>
        <v>Highly Suitable (Adaptation)</v>
      </c>
      <c r="I510" t="str">
        <f t="shared" si="30"/>
        <v>Highly Suitable (Adaptation)</v>
      </c>
    </row>
    <row r="511" spans="1:9" x14ac:dyDescent="0.25">
      <c r="A511" t="s">
        <v>422</v>
      </c>
      <c r="B511" t="s">
        <v>1431</v>
      </c>
      <c r="C511">
        <v>3</v>
      </c>
      <c r="D511">
        <v>2</v>
      </c>
      <c r="E511">
        <v>2</v>
      </c>
      <c r="F511" t="s">
        <v>929</v>
      </c>
      <c r="G511" t="str">
        <f t="shared" si="28"/>
        <v>Highly Suitable (Adaptation)</v>
      </c>
      <c r="H511" t="str">
        <f t="shared" si="29"/>
        <v>Highly Suitable (Adaptation)</v>
      </c>
      <c r="I511" t="str">
        <f t="shared" si="30"/>
        <v>Highly Suitable (Adaptation)</v>
      </c>
    </row>
    <row r="512" spans="1:9" x14ac:dyDescent="0.25">
      <c r="A512" t="s">
        <v>423</v>
      </c>
      <c r="B512" t="s">
        <v>1432</v>
      </c>
      <c r="C512">
        <v>3</v>
      </c>
      <c r="D512">
        <v>2</v>
      </c>
      <c r="E512">
        <v>3</v>
      </c>
      <c r="F512" t="str">
        <f t="shared" si="31"/>
        <v>Highly Suitable (Adaptation + Grid Replacement)</v>
      </c>
      <c r="G512" t="str">
        <f t="shared" si="28"/>
        <v>Highly Suitable (Adaptation + Grid Replacement)</v>
      </c>
      <c r="H512" t="str">
        <f t="shared" si="29"/>
        <v>Highly Suitable (Adaptation + Grid Replacement)</v>
      </c>
      <c r="I512" t="str">
        <f t="shared" si="30"/>
        <v>Highly Suitable (Adaptation + Grid Replacement)</v>
      </c>
    </row>
    <row r="513" spans="1:9" x14ac:dyDescent="0.25">
      <c r="A513" t="s">
        <v>214</v>
      </c>
      <c r="B513" t="s">
        <v>1433</v>
      </c>
      <c r="C513">
        <v>2</v>
      </c>
      <c r="D513">
        <v>3</v>
      </c>
      <c r="E513">
        <v>3</v>
      </c>
      <c r="F513" t="str">
        <f t="shared" si="31"/>
        <v>Highly Suitable (Mitigation + Grid Replacement)</v>
      </c>
      <c r="G513" t="str">
        <f t="shared" si="28"/>
        <v>Highly Suitable (Mitigation + Grid Replacement)</v>
      </c>
      <c r="H513" t="str">
        <f t="shared" si="29"/>
        <v>Highly Suitable (Mitigation + Grid Replacement)</v>
      </c>
      <c r="I513" t="str">
        <f t="shared" si="30"/>
        <v>Highly Suitable (Mitigation + Grid Replacement)</v>
      </c>
    </row>
    <row r="514" spans="1:9" x14ac:dyDescent="0.25">
      <c r="A514" t="s">
        <v>75</v>
      </c>
      <c r="B514" t="s">
        <v>1434</v>
      </c>
      <c r="C514">
        <v>3</v>
      </c>
      <c r="D514">
        <v>2</v>
      </c>
      <c r="E514">
        <v>2</v>
      </c>
      <c r="F514" t="s">
        <v>929</v>
      </c>
      <c r="G514" t="str">
        <f t="shared" si="28"/>
        <v>Highly Suitable (Adaptation)</v>
      </c>
      <c r="H514" t="str">
        <f t="shared" si="29"/>
        <v>Highly Suitable (Adaptation)</v>
      </c>
      <c r="I514" t="str">
        <f t="shared" si="30"/>
        <v>Highly Suitable (Adaptation)</v>
      </c>
    </row>
    <row r="515" spans="1:9" x14ac:dyDescent="0.25">
      <c r="A515" t="s">
        <v>76</v>
      </c>
      <c r="B515" t="s">
        <v>1435</v>
      </c>
      <c r="C515">
        <v>3</v>
      </c>
      <c r="D515">
        <v>2</v>
      </c>
      <c r="E515">
        <v>3</v>
      </c>
      <c r="F515" t="str">
        <f t="shared" ref="F515:F575" si="32">IF(AND(C515=3,D515=3),"Highly Suitable (Adaptation + Mitigation)",IF(AND(D515=3,E515=3),"Highly Suitable (Mitigation + Grid Replacement)",IF(AND(C515=3,E515=3),"Highly Suitable (Adaptation + Grid Replacement)","")))</f>
        <v>Highly Suitable (Adaptation + Grid Replacement)</v>
      </c>
      <c r="G515" t="str">
        <f t="shared" ref="G515:G578" si="33">IF(AND(C515=D515,E515=D515),"Highly Suitable (Adaptation + Mitigation + Grid Replacement)",F515)</f>
        <v>Highly Suitable (Adaptation + Grid Replacement)</v>
      </c>
      <c r="H515" t="str">
        <f t="shared" ref="H515:H578" si="34">IF(F515 = "Moderately Suitable", "Moderately Suitable",G515)</f>
        <v>Highly Suitable (Adaptation + Grid Replacement)</v>
      </c>
      <c r="I515" t="str">
        <f t="shared" ref="I515:I578" si="35">IF(F515 = "Low Suitable", "Low Suitable",H515)</f>
        <v>Highly Suitable (Adaptation + Grid Replacement)</v>
      </c>
    </row>
    <row r="516" spans="1:9" x14ac:dyDescent="0.25">
      <c r="A516" t="s">
        <v>285</v>
      </c>
      <c r="B516" t="s">
        <v>1436</v>
      </c>
      <c r="C516">
        <v>4</v>
      </c>
      <c r="D516">
        <v>2</v>
      </c>
      <c r="E516">
        <v>2</v>
      </c>
      <c r="F516" t="s">
        <v>929</v>
      </c>
      <c r="G516" t="str">
        <f t="shared" si="33"/>
        <v>Highly Suitable (Adaptation)</v>
      </c>
      <c r="H516" t="str">
        <f t="shared" si="34"/>
        <v>Highly Suitable (Adaptation)</v>
      </c>
      <c r="I516" t="str">
        <f t="shared" si="35"/>
        <v>Highly Suitable (Adaptation)</v>
      </c>
    </row>
    <row r="517" spans="1:9" x14ac:dyDescent="0.25">
      <c r="A517" t="s">
        <v>489</v>
      </c>
      <c r="B517" t="s">
        <v>1437</v>
      </c>
      <c r="C517">
        <v>3</v>
      </c>
      <c r="D517">
        <v>2</v>
      </c>
      <c r="E517">
        <v>2</v>
      </c>
      <c r="F517" t="s">
        <v>929</v>
      </c>
      <c r="G517" t="str">
        <f t="shared" si="33"/>
        <v>Highly Suitable (Adaptation)</v>
      </c>
      <c r="H517" t="str">
        <f t="shared" si="34"/>
        <v>Highly Suitable (Adaptation)</v>
      </c>
      <c r="I517" t="str">
        <f t="shared" si="35"/>
        <v>Highly Suitable (Adaptation)</v>
      </c>
    </row>
    <row r="518" spans="1:9" x14ac:dyDescent="0.25">
      <c r="A518" t="s">
        <v>227</v>
      </c>
      <c r="B518" t="s">
        <v>1438</v>
      </c>
      <c r="C518">
        <v>1</v>
      </c>
      <c r="D518">
        <v>3</v>
      </c>
      <c r="E518">
        <v>3</v>
      </c>
      <c r="F518" t="str">
        <f t="shared" si="32"/>
        <v>Highly Suitable (Mitigation + Grid Replacement)</v>
      </c>
      <c r="G518" t="str">
        <f t="shared" si="33"/>
        <v>Highly Suitable (Mitigation + Grid Replacement)</v>
      </c>
      <c r="H518" t="str">
        <f t="shared" si="34"/>
        <v>Highly Suitable (Mitigation + Grid Replacement)</v>
      </c>
      <c r="I518" t="str">
        <f t="shared" si="35"/>
        <v>Highly Suitable (Mitigation + Grid Replacement)</v>
      </c>
    </row>
    <row r="519" spans="1:9" x14ac:dyDescent="0.25">
      <c r="A519" t="s">
        <v>176</v>
      </c>
      <c r="B519" t="s">
        <v>1439</v>
      </c>
      <c r="C519">
        <v>2</v>
      </c>
      <c r="D519">
        <v>3</v>
      </c>
      <c r="E519">
        <v>3</v>
      </c>
      <c r="F519" t="str">
        <f t="shared" si="32"/>
        <v>Highly Suitable (Mitigation + Grid Replacement)</v>
      </c>
      <c r="G519" t="str">
        <f t="shared" si="33"/>
        <v>Highly Suitable (Mitigation + Grid Replacement)</v>
      </c>
      <c r="H519" t="str">
        <f t="shared" si="34"/>
        <v>Highly Suitable (Mitigation + Grid Replacement)</v>
      </c>
      <c r="I519" t="str">
        <f t="shared" si="35"/>
        <v>Highly Suitable (Mitigation + Grid Replacement)</v>
      </c>
    </row>
    <row r="520" spans="1:9" x14ac:dyDescent="0.25">
      <c r="A520" t="s">
        <v>541</v>
      </c>
      <c r="B520" t="s">
        <v>1440</v>
      </c>
      <c r="C520">
        <v>3</v>
      </c>
      <c r="D520">
        <v>2</v>
      </c>
      <c r="E520">
        <v>3</v>
      </c>
      <c r="F520" t="str">
        <f t="shared" si="32"/>
        <v>Highly Suitable (Adaptation + Grid Replacement)</v>
      </c>
      <c r="G520" t="str">
        <f t="shared" si="33"/>
        <v>Highly Suitable (Adaptation + Grid Replacement)</v>
      </c>
      <c r="H520" t="str">
        <f t="shared" si="34"/>
        <v>Highly Suitable (Adaptation + Grid Replacement)</v>
      </c>
      <c r="I520" t="str">
        <f t="shared" si="35"/>
        <v>Highly Suitable (Adaptation + Grid Replacement)</v>
      </c>
    </row>
    <row r="521" spans="1:9" x14ac:dyDescent="0.25">
      <c r="A521" t="s">
        <v>556</v>
      </c>
      <c r="B521" t="s">
        <v>1441</v>
      </c>
      <c r="C521">
        <v>2</v>
      </c>
      <c r="D521">
        <v>3</v>
      </c>
      <c r="E521">
        <v>3</v>
      </c>
      <c r="F521" t="str">
        <f t="shared" si="32"/>
        <v>Highly Suitable (Mitigation + Grid Replacement)</v>
      </c>
      <c r="G521" t="str">
        <f t="shared" si="33"/>
        <v>Highly Suitable (Mitigation + Grid Replacement)</v>
      </c>
      <c r="H521" t="str">
        <f t="shared" si="34"/>
        <v>Highly Suitable (Mitigation + Grid Replacement)</v>
      </c>
      <c r="I521" t="str">
        <f t="shared" si="35"/>
        <v>Highly Suitable (Mitigation + Grid Replacement)</v>
      </c>
    </row>
    <row r="522" spans="1:9" x14ac:dyDescent="0.25">
      <c r="A522" t="s">
        <v>356</v>
      </c>
      <c r="B522" t="s">
        <v>1442</v>
      </c>
      <c r="C522">
        <v>3</v>
      </c>
      <c r="D522">
        <v>3</v>
      </c>
      <c r="E522">
        <v>2</v>
      </c>
      <c r="F522" t="str">
        <f t="shared" si="32"/>
        <v>Highly Suitable (Adaptation + Mitigation)</v>
      </c>
      <c r="G522" t="str">
        <f t="shared" si="33"/>
        <v>Highly Suitable (Adaptation + Mitigation)</v>
      </c>
      <c r="H522" t="str">
        <f t="shared" si="34"/>
        <v>Highly Suitable (Adaptation + Mitigation)</v>
      </c>
      <c r="I522" t="str">
        <f t="shared" si="35"/>
        <v>Highly Suitable (Adaptation + Mitigation)</v>
      </c>
    </row>
    <row r="523" spans="1:9" x14ac:dyDescent="0.25">
      <c r="A523" t="s">
        <v>324</v>
      </c>
      <c r="B523" t="s">
        <v>1443</v>
      </c>
      <c r="C523">
        <v>3</v>
      </c>
      <c r="D523">
        <v>2</v>
      </c>
      <c r="E523">
        <v>2</v>
      </c>
      <c r="F523" t="s">
        <v>929</v>
      </c>
      <c r="G523" t="str">
        <f t="shared" si="33"/>
        <v>Highly Suitable (Adaptation)</v>
      </c>
      <c r="H523" t="str">
        <f t="shared" si="34"/>
        <v>Highly Suitable (Adaptation)</v>
      </c>
      <c r="I523" t="str">
        <f t="shared" si="35"/>
        <v>Highly Suitable (Adaptation)</v>
      </c>
    </row>
    <row r="524" spans="1:9" x14ac:dyDescent="0.25">
      <c r="A524" t="s">
        <v>238</v>
      </c>
      <c r="B524" t="s">
        <v>1444</v>
      </c>
      <c r="C524">
        <v>1</v>
      </c>
      <c r="D524">
        <v>2</v>
      </c>
      <c r="E524">
        <v>3</v>
      </c>
      <c r="F524" t="s">
        <v>950</v>
      </c>
      <c r="G524" t="str">
        <f t="shared" si="33"/>
        <v>Highly Suitable (Grid Replacement)</v>
      </c>
      <c r="H524" t="str">
        <f t="shared" si="34"/>
        <v>Highly Suitable (Grid Replacement)</v>
      </c>
      <c r="I524" t="str">
        <f t="shared" si="35"/>
        <v>Highly Suitable (Grid Replacement)</v>
      </c>
    </row>
    <row r="525" spans="1:9" x14ac:dyDescent="0.25">
      <c r="A525" t="s">
        <v>18</v>
      </c>
      <c r="B525" t="s">
        <v>1445</v>
      </c>
      <c r="C525">
        <v>4</v>
      </c>
      <c r="D525">
        <v>2</v>
      </c>
      <c r="E525">
        <v>2</v>
      </c>
      <c r="F525" t="s">
        <v>929</v>
      </c>
      <c r="G525" t="str">
        <f t="shared" si="33"/>
        <v>Highly Suitable (Adaptation)</v>
      </c>
      <c r="H525" t="str">
        <f t="shared" si="34"/>
        <v>Highly Suitable (Adaptation)</v>
      </c>
      <c r="I525" t="str">
        <f t="shared" si="35"/>
        <v>Highly Suitable (Adaptation)</v>
      </c>
    </row>
    <row r="526" spans="1:9" x14ac:dyDescent="0.25">
      <c r="A526" t="s">
        <v>585</v>
      </c>
      <c r="B526" t="s">
        <v>1446</v>
      </c>
      <c r="C526">
        <v>2</v>
      </c>
      <c r="D526">
        <v>3</v>
      </c>
      <c r="E526">
        <v>3</v>
      </c>
      <c r="F526" t="str">
        <f t="shared" si="32"/>
        <v>Highly Suitable (Mitigation + Grid Replacement)</v>
      </c>
      <c r="G526" t="str">
        <f t="shared" si="33"/>
        <v>Highly Suitable (Mitigation + Grid Replacement)</v>
      </c>
      <c r="H526" t="str">
        <f t="shared" si="34"/>
        <v>Highly Suitable (Mitigation + Grid Replacement)</v>
      </c>
      <c r="I526" t="str">
        <f t="shared" si="35"/>
        <v>Highly Suitable (Mitigation + Grid Replacement)</v>
      </c>
    </row>
    <row r="527" spans="1:9" x14ac:dyDescent="0.25">
      <c r="A527" t="s">
        <v>459</v>
      </c>
      <c r="B527" t="s">
        <v>1447</v>
      </c>
      <c r="C527">
        <v>3</v>
      </c>
      <c r="D527">
        <v>3</v>
      </c>
      <c r="E527">
        <v>3</v>
      </c>
      <c r="F527" t="str">
        <f t="shared" si="32"/>
        <v>Highly Suitable (Adaptation + Mitigation)</v>
      </c>
      <c r="G527" t="str">
        <f t="shared" si="33"/>
        <v>Highly Suitable (Adaptation + Mitigation + Grid Replacement)</v>
      </c>
      <c r="H527" t="str">
        <f t="shared" si="34"/>
        <v>Highly Suitable (Adaptation + Mitigation + Grid Replacement)</v>
      </c>
      <c r="I527" t="str">
        <f t="shared" si="35"/>
        <v>Highly Suitable (Adaptation + Mitigation + Grid Replacement)</v>
      </c>
    </row>
    <row r="528" spans="1:9" x14ac:dyDescent="0.25">
      <c r="A528" t="s">
        <v>627</v>
      </c>
      <c r="B528" t="s">
        <v>1448</v>
      </c>
      <c r="C528">
        <v>2</v>
      </c>
      <c r="D528">
        <v>2</v>
      </c>
      <c r="E528">
        <v>2</v>
      </c>
      <c r="F528" t="s">
        <v>938</v>
      </c>
      <c r="G528" t="str">
        <f t="shared" si="33"/>
        <v>Highly Suitable (Adaptation + Mitigation + Grid Replacement)</v>
      </c>
      <c r="H528" t="str">
        <f t="shared" si="34"/>
        <v>Moderately Suitable</v>
      </c>
      <c r="I528" t="str">
        <f t="shared" si="35"/>
        <v>Moderately Suitable</v>
      </c>
    </row>
    <row r="529" spans="1:9" x14ac:dyDescent="0.25">
      <c r="A529" t="s">
        <v>27</v>
      </c>
      <c r="B529" t="s">
        <v>1449</v>
      </c>
      <c r="C529">
        <v>4</v>
      </c>
      <c r="D529">
        <v>2</v>
      </c>
      <c r="E529">
        <v>2</v>
      </c>
      <c r="F529" t="s">
        <v>929</v>
      </c>
      <c r="G529" t="str">
        <f t="shared" si="33"/>
        <v>Highly Suitable (Adaptation)</v>
      </c>
      <c r="H529" t="str">
        <f t="shared" si="34"/>
        <v>Highly Suitable (Adaptation)</v>
      </c>
      <c r="I529" t="str">
        <f t="shared" si="35"/>
        <v>Highly Suitable (Adaptation)</v>
      </c>
    </row>
    <row r="530" spans="1:9" x14ac:dyDescent="0.25">
      <c r="A530" t="s">
        <v>528</v>
      </c>
      <c r="B530" t="s">
        <v>1450</v>
      </c>
      <c r="C530">
        <v>3</v>
      </c>
      <c r="D530">
        <v>3</v>
      </c>
      <c r="E530">
        <v>3</v>
      </c>
      <c r="F530" t="str">
        <f t="shared" si="32"/>
        <v>Highly Suitable (Adaptation + Mitigation)</v>
      </c>
      <c r="G530" t="str">
        <f t="shared" si="33"/>
        <v>Highly Suitable (Adaptation + Mitigation + Grid Replacement)</v>
      </c>
      <c r="H530" t="str">
        <f t="shared" si="34"/>
        <v>Highly Suitable (Adaptation + Mitigation + Grid Replacement)</v>
      </c>
      <c r="I530" t="str">
        <f t="shared" si="35"/>
        <v>Highly Suitable (Adaptation + Mitigation + Grid Replacement)</v>
      </c>
    </row>
    <row r="531" spans="1:9" x14ac:dyDescent="0.25">
      <c r="A531" t="s">
        <v>325</v>
      </c>
      <c r="B531" t="s">
        <v>1451</v>
      </c>
      <c r="C531">
        <v>3</v>
      </c>
      <c r="D531">
        <v>2</v>
      </c>
      <c r="E531">
        <v>3</v>
      </c>
      <c r="F531" t="str">
        <f t="shared" si="32"/>
        <v>Highly Suitable (Adaptation + Grid Replacement)</v>
      </c>
      <c r="G531" t="str">
        <f t="shared" si="33"/>
        <v>Highly Suitable (Adaptation + Grid Replacement)</v>
      </c>
      <c r="H531" t="str">
        <f t="shared" si="34"/>
        <v>Highly Suitable (Adaptation + Grid Replacement)</v>
      </c>
      <c r="I531" t="str">
        <f t="shared" si="35"/>
        <v>Highly Suitable (Adaptation + Grid Replacement)</v>
      </c>
    </row>
    <row r="532" spans="1:9" x14ac:dyDescent="0.25">
      <c r="A532" t="s">
        <v>230</v>
      </c>
      <c r="B532" t="s">
        <v>1452</v>
      </c>
      <c r="C532">
        <v>1</v>
      </c>
      <c r="D532">
        <v>3</v>
      </c>
      <c r="E532">
        <v>3</v>
      </c>
      <c r="F532" t="str">
        <f t="shared" si="32"/>
        <v>Highly Suitable (Mitigation + Grid Replacement)</v>
      </c>
      <c r="G532" t="str">
        <f t="shared" si="33"/>
        <v>Highly Suitable (Mitigation + Grid Replacement)</v>
      </c>
      <c r="H532" t="str">
        <f t="shared" si="34"/>
        <v>Highly Suitable (Mitigation + Grid Replacement)</v>
      </c>
      <c r="I532" t="str">
        <f t="shared" si="35"/>
        <v>Highly Suitable (Mitigation + Grid Replacement)</v>
      </c>
    </row>
    <row r="533" spans="1:9" x14ac:dyDescent="0.25">
      <c r="A533" t="s">
        <v>586</v>
      </c>
      <c r="B533" t="s">
        <v>1453</v>
      </c>
      <c r="C533">
        <v>2</v>
      </c>
      <c r="D533">
        <v>3</v>
      </c>
      <c r="E533">
        <v>3</v>
      </c>
      <c r="F533" t="str">
        <f t="shared" si="32"/>
        <v>Highly Suitable (Mitigation + Grid Replacement)</v>
      </c>
      <c r="G533" t="str">
        <f t="shared" si="33"/>
        <v>Highly Suitable (Mitigation + Grid Replacement)</v>
      </c>
      <c r="H533" t="str">
        <f t="shared" si="34"/>
        <v>Highly Suitable (Mitigation + Grid Replacement)</v>
      </c>
      <c r="I533" t="str">
        <f t="shared" si="35"/>
        <v>Highly Suitable (Mitigation + Grid Replacement)</v>
      </c>
    </row>
    <row r="534" spans="1:9" x14ac:dyDescent="0.25">
      <c r="A534" t="s">
        <v>529</v>
      </c>
      <c r="B534" t="s">
        <v>1454</v>
      </c>
      <c r="C534">
        <v>3</v>
      </c>
      <c r="D534">
        <v>3</v>
      </c>
      <c r="E534">
        <v>3</v>
      </c>
      <c r="F534" t="str">
        <f t="shared" si="32"/>
        <v>Highly Suitable (Adaptation + Mitigation)</v>
      </c>
      <c r="G534" t="str">
        <f t="shared" si="33"/>
        <v>Highly Suitable (Adaptation + Mitigation + Grid Replacement)</v>
      </c>
      <c r="H534" t="str">
        <f t="shared" si="34"/>
        <v>Highly Suitable (Adaptation + Mitigation + Grid Replacement)</v>
      </c>
      <c r="I534" t="str">
        <f t="shared" si="35"/>
        <v>Highly Suitable (Adaptation + Mitigation + Grid Replacement)</v>
      </c>
    </row>
    <row r="535" spans="1:9" x14ac:dyDescent="0.25">
      <c r="A535" t="s">
        <v>12</v>
      </c>
      <c r="B535" t="s">
        <v>1455</v>
      </c>
      <c r="C535">
        <v>4</v>
      </c>
      <c r="D535">
        <v>2</v>
      </c>
      <c r="E535">
        <v>2</v>
      </c>
      <c r="F535" t="s">
        <v>929</v>
      </c>
      <c r="G535" t="str">
        <f t="shared" si="33"/>
        <v>Highly Suitable (Adaptation)</v>
      </c>
      <c r="H535" t="str">
        <f t="shared" si="34"/>
        <v>Highly Suitable (Adaptation)</v>
      </c>
      <c r="I535" t="str">
        <f t="shared" si="35"/>
        <v>Highly Suitable (Adaptation)</v>
      </c>
    </row>
    <row r="536" spans="1:9" x14ac:dyDescent="0.25">
      <c r="A536" t="s">
        <v>326</v>
      </c>
      <c r="B536" t="s">
        <v>1456</v>
      </c>
      <c r="C536">
        <v>3</v>
      </c>
      <c r="D536">
        <v>3</v>
      </c>
      <c r="E536">
        <v>2</v>
      </c>
      <c r="F536" t="str">
        <f t="shared" si="32"/>
        <v>Highly Suitable (Adaptation + Mitigation)</v>
      </c>
      <c r="G536" t="str">
        <f t="shared" si="33"/>
        <v>Highly Suitable (Adaptation + Mitigation)</v>
      </c>
      <c r="H536" t="str">
        <f t="shared" si="34"/>
        <v>Highly Suitable (Adaptation + Mitigation)</v>
      </c>
      <c r="I536" t="str">
        <f t="shared" si="35"/>
        <v>Highly Suitable (Adaptation + Mitigation)</v>
      </c>
    </row>
    <row r="537" spans="1:9" x14ac:dyDescent="0.25">
      <c r="A537" t="s">
        <v>357</v>
      </c>
      <c r="B537" t="s">
        <v>1457</v>
      </c>
      <c r="C537">
        <v>3</v>
      </c>
      <c r="D537">
        <v>2</v>
      </c>
      <c r="E537">
        <v>3</v>
      </c>
      <c r="F537" t="str">
        <f t="shared" si="32"/>
        <v>Highly Suitable (Adaptation + Grid Replacement)</v>
      </c>
      <c r="G537" t="str">
        <f t="shared" si="33"/>
        <v>Highly Suitable (Adaptation + Grid Replacement)</v>
      </c>
      <c r="H537" t="str">
        <f t="shared" si="34"/>
        <v>Highly Suitable (Adaptation + Grid Replacement)</v>
      </c>
      <c r="I537" t="str">
        <f t="shared" si="35"/>
        <v>Highly Suitable (Adaptation + Grid Replacement)</v>
      </c>
    </row>
    <row r="538" spans="1:9" x14ac:dyDescent="0.25">
      <c r="A538" t="s">
        <v>490</v>
      </c>
      <c r="B538" t="s">
        <v>1458</v>
      </c>
      <c r="C538">
        <v>3</v>
      </c>
      <c r="D538">
        <v>2</v>
      </c>
      <c r="E538">
        <v>3</v>
      </c>
      <c r="F538" t="str">
        <f t="shared" si="32"/>
        <v>Highly Suitable (Adaptation + Grid Replacement)</v>
      </c>
      <c r="G538" t="str">
        <f t="shared" si="33"/>
        <v>Highly Suitable (Adaptation + Grid Replacement)</v>
      </c>
      <c r="H538" t="str">
        <f t="shared" si="34"/>
        <v>Highly Suitable (Adaptation + Grid Replacement)</v>
      </c>
      <c r="I538" t="str">
        <f t="shared" si="35"/>
        <v>Highly Suitable (Adaptation + Grid Replacement)</v>
      </c>
    </row>
    <row r="539" spans="1:9" x14ac:dyDescent="0.25">
      <c r="A539" t="s">
        <v>662</v>
      </c>
      <c r="B539" t="s">
        <v>1459</v>
      </c>
      <c r="C539">
        <v>2</v>
      </c>
      <c r="D539">
        <v>3</v>
      </c>
      <c r="E539">
        <v>3</v>
      </c>
      <c r="F539" t="str">
        <f t="shared" si="32"/>
        <v>Highly Suitable (Mitigation + Grid Replacement)</v>
      </c>
      <c r="G539" t="str">
        <f t="shared" si="33"/>
        <v>Highly Suitable (Mitigation + Grid Replacement)</v>
      </c>
      <c r="H539" t="str">
        <f t="shared" si="34"/>
        <v>Highly Suitable (Mitigation + Grid Replacement)</v>
      </c>
      <c r="I539" t="str">
        <f t="shared" si="35"/>
        <v>Highly Suitable (Mitigation + Grid Replacement)</v>
      </c>
    </row>
    <row r="540" spans="1:9" x14ac:dyDescent="0.25">
      <c r="A540" t="s">
        <v>177</v>
      </c>
      <c r="B540" t="s">
        <v>1460</v>
      </c>
      <c r="C540">
        <v>2</v>
      </c>
      <c r="D540">
        <v>2</v>
      </c>
      <c r="E540">
        <v>3</v>
      </c>
      <c r="F540" t="s">
        <v>950</v>
      </c>
      <c r="G540" t="str">
        <f t="shared" si="33"/>
        <v>Highly Suitable (Grid Replacement)</v>
      </c>
      <c r="H540" t="str">
        <f t="shared" si="34"/>
        <v>Highly Suitable (Grid Replacement)</v>
      </c>
      <c r="I540" t="str">
        <f t="shared" si="35"/>
        <v>Highly Suitable (Grid Replacement)</v>
      </c>
    </row>
    <row r="541" spans="1:9" x14ac:dyDescent="0.25">
      <c r="A541" t="s">
        <v>10</v>
      </c>
      <c r="B541" t="s">
        <v>1461</v>
      </c>
      <c r="C541">
        <v>4</v>
      </c>
      <c r="D541">
        <v>2</v>
      </c>
      <c r="E541">
        <v>2</v>
      </c>
      <c r="F541" t="s">
        <v>929</v>
      </c>
      <c r="G541" t="str">
        <f t="shared" si="33"/>
        <v>Highly Suitable (Adaptation)</v>
      </c>
      <c r="H541" t="str">
        <f t="shared" si="34"/>
        <v>Highly Suitable (Adaptation)</v>
      </c>
      <c r="I541" t="str">
        <f t="shared" si="35"/>
        <v>Highly Suitable (Adaptation)</v>
      </c>
    </row>
    <row r="542" spans="1:9" x14ac:dyDescent="0.25">
      <c r="A542" t="s">
        <v>389</v>
      </c>
      <c r="B542" t="s">
        <v>1462</v>
      </c>
      <c r="C542">
        <v>3</v>
      </c>
      <c r="D542">
        <v>2</v>
      </c>
      <c r="E542">
        <v>2</v>
      </c>
      <c r="F542" t="s">
        <v>929</v>
      </c>
      <c r="G542" t="str">
        <f t="shared" si="33"/>
        <v>Highly Suitable (Adaptation)</v>
      </c>
      <c r="H542" t="str">
        <f t="shared" si="34"/>
        <v>Highly Suitable (Adaptation)</v>
      </c>
      <c r="I542" t="str">
        <f t="shared" si="35"/>
        <v>Highly Suitable (Adaptation)</v>
      </c>
    </row>
    <row r="543" spans="1:9" x14ac:dyDescent="0.25">
      <c r="A543" t="s">
        <v>28</v>
      </c>
      <c r="B543" t="s">
        <v>1463</v>
      </c>
      <c r="C543">
        <v>4</v>
      </c>
      <c r="D543">
        <v>2</v>
      </c>
      <c r="E543">
        <v>2</v>
      </c>
      <c r="F543" t="s">
        <v>929</v>
      </c>
      <c r="G543" t="str">
        <f t="shared" si="33"/>
        <v>Highly Suitable (Adaptation)</v>
      </c>
      <c r="H543" t="str">
        <f t="shared" si="34"/>
        <v>Highly Suitable (Adaptation)</v>
      </c>
      <c r="I543" t="str">
        <f t="shared" si="35"/>
        <v>Highly Suitable (Adaptation)</v>
      </c>
    </row>
    <row r="544" spans="1:9" x14ac:dyDescent="0.25">
      <c r="A544" t="s">
        <v>286</v>
      </c>
      <c r="B544" t="s">
        <v>1464</v>
      </c>
      <c r="C544">
        <v>4</v>
      </c>
      <c r="D544">
        <v>2</v>
      </c>
      <c r="E544">
        <v>2</v>
      </c>
      <c r="F544" t="s">
        <v>929</v>
      </c>
      <c r="G544" t="str">
        <f t="shared" si="33"/>
        <v>Highly Suitable (Adaptation)</v>
      </c>
      <c r="H544" t="str">
        <f t="shared" si="34"/>
        <v>Highly Suitable (Adaptation)</v>
      </c>
      <c r="I544" t="str">
        <f t="shared" si="35"/>
        <v>Highly Suitable (Adaptation)</v>
      </c>
    </row>
    <row r="545" spans="1:9" x14ac:dyDescent="0.25">
      <c r="A545" t="s">
        <v>237</v>
      </c>
      <c r="B545" t="s">
        <v>1465</v>
      </c>
      <c r="C545">
        <v>1</v>
      </c>
      <c r="D545">
        <v>3</v>
      </c>
      <c r="E545">
        <v>3</v>
      </c>
      <c r="F545" t="str">
        <f t="shared" si="32"/>
        <v>Highly Suitable (Mitigation + Grid Replacement)</v>
      </c>
      <c r="G545" t="str">
        <f t="shared" si="33"/>
        <v>Highly Suitable (Mitigation + Grid Replacement)</v>
      </c>
      <c r="H545" t="str">
        <f t="shared" si="34"/>
        <v>Highly Suitable (Mitigation + Grid Replacement)</v>
      </c>
      <c r="I545" t="str">
        <f t="shared" si="35"/>
        <v>Highly Suitable (Mitigation + Grid Replacement)</v>
      </c>
    </row>
    <row r="546" spans="1:9" x14ac:dyDescent="0.25">
      <c r="A546" t="s">
        <v>557</v>
      </c>
      <c r="B546" t="s">
        <v>1466</v>
      </c>
      <c r="C546">
        <v>2</v>
      </c>
      <c r="D546">
        <v>3</v>
      </c>
      <c r="E546">
        <v>3</v>
      </c>
      <c r="F546" t="str">
        <f t="shared" si="32"/>
        <v>Highly Suitable (Mitigation + Grid Replacement)</v>
      </c>
      <c r="G546" t="str">
        <f t="shared" si="33"/>
        <v>Highly Suitable (Mitigation + Grid Replacement)</v>
      </c>
      <c r="H546" t="str">
        <f t="shared" si="34"/>
        <v>Highly Suitable (Mitigation + Grid Replacement)</v>
      </c>
      <c r="I546" t="str">
        <f t="shared" si="35"/>
        <v>Highly Suitable (Mitigation + Grid Replacement)</v>
      </c>
    </row>
    <row r="547" spans="1:9" x14ac:dyDescent="0.25">
      <c r="A547" t="s">
        <v>610</v>
      </c>
      <c r="B547" t="s">
        <v>1467</v>
      </c>
      <c r="C547">
        <v>2</v>
      </c>
      <c r="D547">
        <v>3</v>
      </c>
      <c r="E547">
        <v>3</v>
      </c>
      <c r="F547" t="str">
        <f t="shared" si="32"/>
        <v>Highly Suitable (Mitigation + Grid Replacement)</v>
      </c>
      <c r="G547" t="str">
        <f t="shared" si="33"/>
        <v>Highly Suitable (Mitigation + Grid Replacement)</v>
      </c>
      <c r="H547" t="str">
        <f t="shared" si="34"/>
        <v>Highly Suitable (Mitigation + Grid Replacement)</v>
      </c>
      <c r="I547" t="str">
        <f t="shared" si="35"/>
        <v>Highly Suitable (Mitigation + Grid Replacement)</v>
      </c>
    </row>
    <row r="548" spans="1:9" x14ac:dyDescent="0.25">
      <c r="A548" t="s">
        <v>587</v>
      </c>
      <c r="B548" t="s">
        <v>1468</v>
      </c>
      <c r="C548">
        <v>2</v>
      </c>
      <c r="D548">
        <v>3</v>
      </c>
      <c r="E548">
        <v>3</v>
      </c>
      <c r="F548" t="str">
        <f t="shared" si="32"/>
        <v>Highly Suitable (Mitigation + Grid Replacement)</v>
      </c>
      <c r="G548" t="str">
        <f t="shared" si="33"/>
        <v>Highly Suitable (Mitigation + Grid Replacement)</v>
      </c>
      <c r="H548" t="str">
        <f t="shared" si="34"/>
        <v>Highly Suitable (Mitigation + Grid Replacement)</v>
      </c>
      <c r="I548" t="str">
        <f t="shared" si="35"/>
        <v>Highly Suitable (Mitigation + Grid Replacement)</v>
      </c>
    </row>
    <row r="549" spans="1:9" x14ac:dyDescent="0.25">
      <c r="A549" t="s">
        <v>287</v>
      </c>
      <c r="B549" t="s">
        <v>1469</v>
      </c>
      <c r="C549">
        <v>4</v>
      </c>
      <c r="D549">
        <v>3</v>
      </c>
      <c r="E549">
        <v>3</v>
      </c>
      <c r="F549" t="str">
        <f t="shared" si="32"/>
        <v>Highly Suitable (Mitigation + Grid Replacement)</v>
      </c>
      <c r="G549" t="str">
        <f t="shared" si="33"/>
        <v>Highly Suitable (Mitigation + Grid Replacement)</v>
      </c>
      <c r="H549" t="str">
        <f t="shared" si="34"/>
        <v>Highly Suitable (Mitigation + Grid Replacement)</v>
      </c>
      <c r="I549" t="str">
        <f t="shared" si="35"/>
        <v>Highly Suitable (Mitigation + Grid Replacement)</v>
      </c>
    </row>
    <row r="550" spans="1:9" x14ac:dyDescent="0.25">
      <c r="A550" t="s">
        <v>390</v>
      </c>
      <c r="B550" t="s">
        <v>1470</v>
      </c>
      <c r="C550">
        <v>3</v>
      </c>
      <c r="D550">
        <v>3</v>
      </c>
      <c r="E550">
        <v>2</v>
      </c>
      <c r="F550" t="str">
        <f t="shared" si="32"/>
        <v>Highly Suitable (Adaptation + Mitigation)</v>
      </c>
      <c r="G550" t="str">
        <f t="shared" si="33"/>
        <v>Highly Suitable (Adaptation + Mitigation)</v>
      </c>
      <c r="H550" t="str">
        <f t="shared" si="34"/>
        <v>Highly Suitable (Adaptation + Mitigation)</v>
      </c>
      <c r="I550" t="str">
        <f t="shared" si="35"/>
        <v>Highly Suitable (Adaptation + Mitigation)</v>
      </c>
    </row>
    <row r="551" spans="1:9" x14ac:dyDescent="0.25">
      <c r="A551" t="s">
        <v>588</v>
      </c>
      <c r="B551" t="s">
        <v>1471</v>
      </c>
      <c r="C551">
        <v>2</v>
      </c>
      <c r="D551">
        <v>2</v>
      </c>
      <c r="E551">
        <v>3</v>
      </c>
      <c r="F551" t="s">
        <v>950</v>
      </c>
      <c r="G551" t="str">
        <f t="shared" si="33"/>
        <v>Highly Suitable (Grid Replacement)</v>
      </c>
      <c r="H551" t="str">
        <f t="shared" si="34"/>
        <v>Highly Suitable (Grid Replacement)</v>
      </c>
      <c r="I551" t="str">
        <f t="shared" si="35"/>
        <v>Highly Suitable (Grid Replacement)</v>
      </c>
    </row>
    <row r="552" spans="1:9" x14ac:dyDescent="0.25">
      <c r="A552" t="s">
        <v>491</v>
      </c>
      <c r="B552" t="s">
        <v>1472</v>
      </c>
      <c r="C552">
        <v>3</v>
      </c>
      <c r="D552">
        <v>2</v>
      </c>
      <c r="E552">
        <v>2</v>
      </c>
      <c r="F552" t="s">
        <v>929</v>
      </c>
      <c r="G552" t="str">
        <f t="shared" si="33"/>
        <v>Highly Suitable (Adaptation)</v>
      </c>
      <c r="H552" t="str">
        <f t="shared" si="34"/>
        <v>Highly Suitable (Adaptation)</v>
      </c>
      <c r="I552" t="str">
        <f t="shared" si="35"/>
        <v>Highly Suitable (Adaptation)</v>
      </c>
    </row>
    <row r="553" spans="1:9" x14ac:dyDescent="0.25">
      <c r="A553" t="s">
        <v>148</v>
      </c>
      <c r="B553" t="s">
        <v>1473</v>
      </c>
      <c r="C553">
        <v>2</v>
      </c>
      <c r="D553">
        <v>3</v>
      </c>
      <c r="E553">
        <v>3</v>
      </c>
      <c r="F553" t="str">
        <f t="shared" si="32"/>
        <v>Highly Suitable (Mitigation + Grid Replacement)</v>
      </c>
      <c r="G553" t="str">
        <f t="shared" si="33"/>
        <v>Highly Suitable (Mitigation + Grid Replacement)</v>
      </c>
      <c r="H553" t="str">
        <f t="shared" si="34"/>
        <v>Highly Suitable (Mitigation + Grid Replacement)</v>
      </c>
      <c r="I553" t="str">
        <f t="shared" si="35"/>
        <v>Highly Suitable (Mitigation + Grid Replacement)</v>
      </c>
    </row>
    <row r="554" spans="1:9" x14ac:dyDescent="0.25">
      <c r="A554" t="s">
        <v>589</v>
      </c>
      <c r="B554" t="s">
        <v>1474</v>
      </c>
      <c r="C554">
        <v>2</v>
      </c>
      <c r="D554">
        <v>2</v>
      </c>
      <c r="E554">
        <v>3</v>
      </c>
      <c r="F554" t="s">
        <v>950</v>
      </c>
      <c r="G554" t="str">
        <f t="shared" si="33"/>
        <v>Highly Suitable (Grid Replacement)</v>
      </c>
      <c r="H554" t="str">
        <f t="shared" si="34"/>
        <v>Highly Suitable (Grid Replacement)</v>
      </c>
      <c r="I554" t="str">
        <f t="shared" si="35"/>
        <v>Highly Suitable (Grid Replacement)</v>
      </c>
    </row>
    <row r="555" spans="1:9" x14ac:dyDescent="0.25">
      <c r="A555" t="s">
        <v>590</v>
      </c>
      <c r="B555" t="s">
        <v>1475</v>
      </c>
      <c r="C555">
        <v>2</v>
      </c>
      <c r="D555">
        <v>2</v>
      </c>
      <c r="E555">
        <v>3</v>
      </c>
      <c r="F555" t="s">
        <v>950</v>
      </c>
      <c r="G555" t="str">
        <f t="shared" si="33"/>
        <v>Highly Suitable (Grid Replacement)</v>
      </c>
      <c r="H555" t="str">
        <f t="shared" si="34"/>
        <v>Highly Suitable (Grid Replacement)</v>
      </c>
      <c r="I555" t="str">
        <f t="shared" si="35"/>
        <v>Highly Suitable (Grid Replacement)</v>
      </c>
    </row>
    <row r="556" spans="1:9" x14ac:dyDescent="0.25">
      <c r="A556" t="s">
        <v>424</v>
      </c>
      <c r="B556" t="s">
        <v>1476</v>
      </c>
      <c r="C556">
        <v>3</v>
      </c>
      <c r="D556">
        <v>2</v>
      </c>
      <c r="E556">
        <v>2</v>
      </c>
      <c r="F556" t="s">
        <v>929</v>
      </c>
      <c r="G556" t="str">
        <f t="shared" si="33"/>
        <v>Highly Suitable (Adaptation)</v>
      </c>
      <c r="H556" t="str">
        <f t="shared" si="34"/>
        <v>Highly Suitable (Adaptation)</v>
      </c>
      <c r="I556" t="str">
        <f t="shared" si="35"/>
        <v>Highly Suitable (Adaptation)</v>
      </c>
    </row>
    <row r="557" spans="1:9" x14ac:dyDescent="0.25">
      <c r="A557" t="s">
        <v>391</v>
      </c>
      <c r="B557" t="s">
        <v>1477</v>
      </c>
      <c r="C557">
        <v>3</v>
      </c>
      <c r="D557">
        <v>3</v>
      </c>
      <c r="E557">
        <v>3</v>
      </c>
      <c r="F557" t="str">
        <f t="shared" si="32"/>
        <v>Highly Suitable (Adaptation + Mitigation)</v>
      </c>
      <c r="G557" t="str">
        <f t="shared" si="33"/>
        <v>Highly Suitable (Adaptation + Mitigation + Grid Replacement)</v>
      </c>
      <c r="H557" t="str">
        <f t="shared" si="34"/>
        <v>Highly Suitable (Adaptation + Mitigation + Grid Replacement)</v>
      </c>
      <c r="I557" t="str">
        <f t="shared" si="35"/>
        <v>Highly Suitable (Adaptation + Mitigation + Grid Replacement)</v>
      </c>
    </row>
    <row r="558" spans="1:9" x14ac:dyDescent="0.25">
      <c r="A558" t="s">
        <v>425</v>
      </c>
      <c r="B558" t="s">
        <v>1478</v>
      </c>
      <c r="C558">
        <v>3</v>
      </c>
      <c r="D558">
        <v>2</v>
      </c>
      <c r="E558">
        <v>2</v>
      </c>
      <c r="F558" t="s">
        <v>929</v>
      </c>
      <c r="G558" t="str">
        <f t="shared" si="33"/>
        <v>Highly Suitable (Adaptation)</v>
      </c>
      <c r="H558" t="str">
        <f t="shared" si="34"/>
        <v>Highly Suitable (Adaptation)</v>
      </c>
      <c r="I558" t="str">
        <f t="shared" si="35"/>
        <v>Highly Suitable (Adaptation)</v>
      </c>
    </row>
    <row r="559" spans="1:9" x14ac:dyDescent="0.25">
      <c r="A559" t="s">
        <v>591</v>
      </c>
      <c r="B559" t="s">
        <v>1479</v>
      </c>
      <c r="C559">
        <v>2</v>
      </c>
      <c r="D559">
        <v>3</v>
      </c>
      <c r="E559">
        <v>3</v>
      </c>
      <c r="F559" t="str">
        <f t="shared" si="32"/>
        <v>Highly Suitable (Mitigation + Grid Replacement)</v>
      </c>
      <c r="G559" t="str">
        <f t="shared" si="33"/>
        <v>Highly Suitable (Mitigation + Grid Replacement)</v>
      </c>
      <c r="H559" t="str">
        <f t="shared" si="34"/>
        <v>Highly Suitable (Mitigation + Grid Replacement)</v>
      </c>
      <c r="I559" t="str">
        <f t="shared" si="35"/>
        <v>Highly Suitable (Mitigation + Grid Replacement)</v>
      </c>
    </row>
    <row r="560" spans="1:9" x14ac:dyDescent="0.25">
      <c r="A560" t="s">
        <v>392</v>
      </c>
      <c r="B560" t="s">
        <v>1480</v>
      </c>
      <c r="C560">
        <v>3</v>
      </c>
      <c r="D560">
        <v>2</v>
      </c>
      <c r="E560">
        <v>2</v>
      </c>
      <c r="F560" t="s">
        <v>929</v>
      </c>
      <c r="G560" t="str">
        <f t="shared" si="33"/>
        <v>Highly Suitable (Adaptation)</v>
      </c>
      <c r="H560" t="str">
        <f t="shared" si="34"/>
        <v>Highly Suitable (Adaptation)</v>
      </c>
      <c r="I560" t="str">
        <f t="shared" si="35"/>
        <v>Highly Suitable (Adaptation)</v>
      </c>
    </row>
    <row r="561" spans="1:9" x14ac:dyDescent="0.25">
      <c r="A561" t="s">
        <v>426</v>
      </c>
      <c r="B561" t="s">
        <v>1481</v>
      </c>
      <c r="C561">
        <v>3</v>
      </c>
      <c r="D561">
        <v>2</v>
      </c>
      <c r="E561">
        <v>2</v>
      </c>
      <c r="F561" t="s">
        <v>929</v>
      </c>
      <c r="G561" t="str">
        <f t="shared" si="33"/>
        <v>Highly Suitable (Adaptation)</v>
      </c>
      <c r="H561" t="str">
        <f t="shared" si="34"/>
        <v>Highly Suitable (Adaptation)</v>
      </c>
      <c r="I561" t="str">
        <f t="shared" si="35"/>
        <v>Highly Suitable (Adaptation)</v>
      </c>
    </row>
    <row r="562" spans="1:9" x14ac:dyDescent="0.25">
      <c r="A562" t="s">
        <v>327</v>
      </c>
      <c r="B562" t="s">
        <v>1482</v>
      </c>
      <c r="C562">
        <v>3</v>
      </c>
      <c r="D562">
        <v>2</v>
      </c>
      <c r="E562">
        <v>2</v>
      </c>
      <c r="F562" t="s">
        <v>929</v>
      </c>
      <c r="G562" t="str">
        <f t="shared" si="33"/>
        <v>Highly Suitable (Adaptation)</v>
      </c>
      <c r="H562" t="str">
        <f t="shared" si="34"/>
        <v>Highly Suitable (Adaptation)</v>
      </c>
      <c r="I562" t="str">
        <f t="shared" si="35"/>
        <v>Highly Suitable (Adaptation)</v>
      </c>
    </row>
    <row r="563" spans="1:9" x14ac:dyDescent="0.25">
      <c r="A563" t="s">
        <v>628</v>
      </c>
      <c r="B563" t="s">
        <v>1483</v>
      </c>
      <c r="C563">
        <v>2</v>
      </c>
      <c r="D563">
        <v>2</v>
      </c>
      <c r="E563">
        <v>2</v>
      </c>
      <c r="F563" t="s">
        <v>938</v>
      </c>
      <c r="G563" t="str">
        <f t="shared" si="33"/>
        <v>Highly Suitable (Adaptation + Mitigation + Grid Replacement)</v>
      </c>
      <c r="H563" t="str">
        <f t="shared" si="34"/>
        <v>Moderately Suitable</v>
      </c>
      <c r="I563" t="str">
        <f t="shared" si="35"/>
        <v>Moderately Suitable</v>
      </c>
    </row>
    <row r="564" spans="1:9" x14ac:dyDescent="0.25">
      <c r="A564" t="s">
        <v>492</v>
      </c>
      <c r="B564" t="s">
        <v>1484</v>
      </c>
      <c r="C564">
        <v>3</v>
      </c>
      <c r="D564">
        <v>2</v>
      </c>
      <c r="E564">
        <v>2</v>
      </c>
      <c r="F564" t="s">
        <v>929</v>
      </c>
      <c r="G564" t="str">
        <f t="shared" si="33"/>
        <v>Highly Suitable (Adaptation)</v>
      </c>
      <c r="H564" t="str">
        <f t="shared" si="34"/>
        <v>Highly Suitable (Adaptation)</v>
      </c>
      <c r="I564" t="str">
        <f t="shared" si="35"/>
        <v>Highly Suitable (Adaptation)</v>
      </c>
    </row>
    <row r="565" spans="1:9" x14ac:dyDescent="0.25">
      <c r="A565" t="s">
        <v>592</v>
      </c>
      <c r="B565" t="s">
        <v>1485</v>
      </c>
      <c r="C565">
        <v>2</v>
      </c>
      <c r="D565">
        <v>3</v>
      </c>
      <c r="E565">
        <v>3</v>
      </c>
      <c r="F565" t="str">
        <f t="shared" si="32"/>
        <v>Highly Suitable (Mitigation + Grid Replacement)</v>
      </c>
      <c r="G565" t="str">
        <f t="shared" si="33"/>
        <v>Highly Suitable (Mitigation + Grid Replacement)</v>
      </c>
      <c r="H565" t="str">
        <f t="shared" si="34"/>
        <v>Highly Suitable (Mitigation + Grid Replacement)</v>
      </c>
      <c r="I565" t="str">
        <f t="shared" si="35"/>
        <v>Highly Suitable (Mitigation + Grid Replacement)</v>
      </c>
    </row>
    <row r="566" spans="1:9" x14ac:dyDescent="0.25">
      <c r="A566" t="s">
        <v>178</v>
      </c>
      <c r="B566" t="s">
        <v>1486</v>
      </c>
      <c r="C566">
        <v>2</v>
      </c>
      <c r="D566">
        <v>3</v>
      </c>
      <c r="E566">
        <v>3</v>
      </c>
      <c r="F566" t="str">
        <f t="shared" si="32"/>
        <v>Highly Suitable (Mitigation + Grid Replacement)</v>
      </c>
      <c r="G566" t="str">
        <f t="shared" si="33"/>
        <v>Highly Suitable (Mitigation + Grid Replacement)</v>
      </c>
      <c r="H566" t="str">
        <f t="shared" si="34"/>
        <v>Highly Suitable (Mitigation + Grid Replacement)</v>
      </c>
      <c r="I566" t="str">
        <f t="shared" si="35"/>
        <v>Highly Suitable (Mitigation + Grid Replacement)</v>
      </c>
    </row>
    <row r="567" spans="1:9" x14ac:dyDescent="0.25">
      <c r="A567" t="s">
        <v>319</v>
      </c>
      <c r="B567" t="s">
        <v>1487</v>
      </c>
      <c r="C567">
        <v>3</v>
      </c>
      <c r="D567">
        <v>3</v>
      </c>
      <c r="E567">
        <v>3</v>
      </c>
      <c r="F567" t="str">
        <f t="shared" si="32"/>
        <v>Highly Suitable (Adaptation + Mitigation)</v>
      </c>
      <c r="G567" t="str">
        <f t="shared" si="33"/>
        <v>Highly Suitable (Adaptation + Mitigation + Grid Replacement)</v>
      </c>
      <c r="H567" t="str">
        <f t="shared" si="34"/>
        <v>Highly Suitable (Adaptation + Mitigation + Grid Replacement)</v>
      </c>
      <c r="I567" t="str">
        <f t="shared" si="35"/>
        <v>Highly Suitable (Adaptation + Mitigation + Grid Replacement)</v>
      </c>
    </row>
    <row r="568" spans="1:9" x14ac:dyDescent="0.25">
      <c r="A568" t="s">
        <v>460</v>
      </c>
      <c r="B568" t="s">
        <v>1488</v>
      </c>
      <c r="C568">
        <v>3</v>
      </c>
      <c r="D568">
        <v>3</v>
      </c>
      <c r="E568">
        <v>3</v>
      </c>
      <c r="F568" t="str">
        <f t="shared" si="32"/>
        <v>Highly Suitable (Adaptation + Mitigation)</v>
      </c>
      <c r="G568" t="str">
        <f t="shared" si="33"/>
        <v>Highly Suitable (Adaptation + Mitigation + Grid Replacement)</v>
      </c>
      <c r="H568" t="str">
        <f t="shared" si="34"/>
        <v>Highly Suitable (Adaptation + Mitigation + Grid Replacement)</v>
      </c>
      <c r="I568" t="str">
        <f t="shared" si="35"/>
        <v>Highly Suitable (Adaptation + Mitigation + Grid Replacement)</v>
      </c>
    </row>
    <row r="569" spans="1:9" x14ac:dyDescent="0.25">
      <c r="A569" t="s">
        <v>593</v>
      </c>
      <c r="B569" t="s">
        <v>1489</v>
      </c>
      <c r="C569">
        <v>2</v>
      </c>
      <c r="D569">
        <v>2</v>
      </c>
      <c r="E569">
        <v>3</v>
      </c>
      <c r="F569" t="s">
        <v>950</v>
      </c>
      <c r="G569" t="str">
        <f t="shared" si="33"/>
        <v>Highly Suitable (Grid Replacement)</v>
      </c>
      <c r="H569" t="str">
        <f t="shared" si="34"/>
        <v>Highly Suitable (Grid Replacement)</v>
      </c>
      <c r="I569" t="str">
        <f t="shared" si="35"/>
        <v>Highly Suitable (Grid Replacement)</v>
      </c>
    </row>
    <row r="570" spans="1:9" x14ac:dyDescent="0.25">
      <c r="A570" t="s">
        <v>258</v>
      </c>
      <c r="B570" t="s">
        <v>1490</v>
      </c>
      <c r="C570">
        <v>4</v>
      </c>
      <c r="D570">
        <v>2</v>
      </c>
      <c r="E570">
        <v>2</v>
      </c>
      <c r="F570" t="s">
        <v>929</v>
      </c>
      <c r="G570" t="str">
        <f t="shared" si="33"/>
        <v>Highly Suitable (Adaptation)</v>
      </c>
      <c r="H570" t="str">
        <f t="shared" si="34"/>
        <v>Highly Suitable (Adaptation)</v>
      </c>
      <c r="I570" t="str">
        <f t="shared" si="35"/>
        <v>Highly Suitable (Adaptation)</v>
      </c>
    </row>
    <row r="571" spans="1:9" x14ac:dyDescent="0.25">
      <c r="A571" t="s">
        <v>288</v>
      </c>
      <c r="B571" t="s">
        <v>1491</v>
      </c>
      <c r="C571">
        <v>4</v>
      </c>
      <c r="D571">
        <v>3</v>
      </c>
      <c r="E571">
        <v>2</v>
      </c>
      <c r="F571" t="s">
        <v>1184</v>
      </c>
      <c r="G571" t="str">
        <f t="shared" si="33"/>
        <v>Highly Suitable (Adaptation + Mitigation)</v>
      </c>
      <c r="H571" t="str">
        <f t="shared" si="34"/>
        <v>Highly Suitable (Adaptation + Mitigation)</v>
      </c>
      <c r="I571" t="str">
        <f t="shared" si="35"/>
        <v>Highly Suitable (Adaptation + Mitigation)</v>
      </c>
    </row>
    <row r="572" spans="1:9" x14ac:dyDescent="0.25">
      <c r="A572" t="s">
        <v>663</v>
      </c>
      <c r="B572" t="s">
        <v>1492</v>
      </c>
      <c r="C572">
        <v>2</v>
      </c>
      <c r="D572">
        <v>2</v>
      </c>
      <c r="E572">
        <v>2</v>
      </c>
      <c r="F572" t="s">
        <v>938</v>
      </c>
      <c r="G572" t="str">
        <f t="shared" si="33"/>
        <v>Highly Suitable (Adaptation + Mitigation + Grid Replacement)</v>
      </c>
      <c r="H572" t="str">
        <f t="shared" si="34"/>
        <v>Moderately Suitable</v>
      </c>
      <c r="I572" t="str">
        <f t="shared" si="35"/>
        <v>Moderately Suitable</v>
      </c>
    </row>
    <row r="573" spans="1:9" x14ac:dyDescent="0.25">
      <c r="A573" t="s">
        <v>77</v>
      </c>
      <c r="B573" t="s">
        <v>1493</v>
      </c>
      <c r="C573">
        <v>3</v>
      </c>
      <c r="D573">
        <v>2</v>
      </c>
      <c r="E573">
        <v>3</v>
      </c>
      <c r="F573" t="str">
        <f t="shared" si="32"/>
        <v>Highly Suitable (Adaptation + Grid Replacement)</v>
      </c>
      <c r="G573" t="str">
        <f t="shared" si="33"/>
        <v>Highly Suitable (Adaptation + Grid Replacement)</v>
      </c>
      <c r="H573" t="str">
        <f t="shared" si="34"/>
        <v>Highly Suitable (Adaptation + Grid Replacement)</v>
      </c>
      <c r="I573" t="str">
        <f t="shared" si="35"/>
        <v>Highly Suitable (Adaptation + Grid Replacement)</v>
      </c>
    </row>
    <row r="574" spans="1:9" x14ac:dyDescent="0.25">
      <c r="A574" t="s">
        <v>358</v>
      </c>
      <c r="B574" t="s">
        <v>1494</v>
      </c>
      <c r="C574">
        <v>3</v>
      </c>
      <c r="D574">
        <v>3</v>
      </c>
      <c r="E574">
        <v>2</v>
      </c>
      <c r="F574" t="str">
        <f t="shared" si="32"/>
        <v>Highly Suitable (Adaptation + Mitigation)</v>
      </c>
      <c r="G574" t="str">
        <f t="shared" si="33"/>
        <v>Highly Suitable (Adaptation + Mitigation)</v>
      </c>
      <c r="H574" t="str">
        <f t="shared" si="34"/>
        <v>Highly Suitable (Adaptation + Mitigation)</v>
      </c>
      <c r="I574" t="str">
        <f t="shared" si="35"/>
        <v>Highly Suitable (Adaptation + Mitigation)</v>
      </c>
    </row>
    <row r="575" spans="1:9" x14ac:dyDescent="0.25">
      <c r="A575" t="s">
        <v>201</v>
      </c>
      <c r="B575" t="s">
        <v>1495</v>
      </c>
      <c r="C575">
        <v>2</v>
      </c>
      <c r="D575">
        <v>3</v>
      </c>
      <c r="E575">
        <v>3</v>
      </c>
      <c r="F575" t="str">
        <f t="shared" si="32"/>
        <v>Highly Suitable (Mitigation + Grid Replacement)</v>
      </c>
      <c r="G575" t="str">
        <f t="shared" si="33"/>
        <v>Highly Suitable (Mitigation + Grid Replacement)</v>
      </c>
      <c r="H575" t="str">
        <f t="shared" si="34"/>
        <v>Highly Suitable (Mitigation + Grid Replacement)</v>
      </c>
      <c r="I575" t="str">
        <f t="shared" si="35"/>
        <v>Highly Suitable (Mitigation + Grid Replacement)</v>
      </c>
    </row>
    <row r="576" spans="1:9" x14ac:dyDescent="0.25">
      <c r="A576" t="s">
        <v>393</v>
      </c>
      <c r="B576" t="s">
        <v>1496</v>
      </c>
      <c r="C576">
        <v>3</v>
      </c>
      <c r="D576">
        <v>2</v>
      </c>
      <c r="E576">
        <v>2</v>
      </c>
      <c r="F576" t="s">
        <v>929</v>
      </c>
      <c r="G576" t="str">
        <f t="shared" si="33"/>
        <v>Highly Suitable (Adaptation)</v>
      </c>
      <c r="H576" t="str">
        <f t="shared" si="34"/>
        <v>Highly Suitable (Adaptation)</v>
      </c>
      <c r="I576" t="str">
        <f t="shared" si="35"/>
        <v>Highly Suitable (Adaptation)</v>
      </c>
    </row>
    <row r="577" spans="1:9" x14ac:dyDescent="0.25">
      <c r="A577" t="s">
        <v>289</v>
      </c>
      <c r="B577" t="s">
        <v>1497</v>
      </c>
      <c r="C577">
        <v>4</v>
      </c>
      <c r="D577">
        <v>2</v>
      </c>
      <c r="E577">
        <v>2</v>
      </c>
      <c r="F577" t="s">
        <v>929</v>
      </c>
      <c r="G577" t="str">
        <f t="shared" si="33"/>
        <v>Highly Suitable (Adaptation)</v>
      </c>
      <c r="H577" t="str">
        <f t="shared" si="34"/>
        <v>Highly Suitable (Adaptation)</v>
      </c>
      <c r="I577" t="str">
        <f t="shared" si="35"/>
        <v>Highly Suitable (Adaptation)</v>
      </c>
    </row>
    <row r="578" spans="1:9" x14ac:dyDescent="0.25">
      <c r="A578" t="s">
        <v>369</v>
      </c>
      <c r="B578" t="s">
        <v>1498</v>
      </c>
      <c r="C578">
        <v>3</v>
      </c>
      <c r="D578">
        <v>2</v>
      </c>
      <c r="E578">
        <v>2</v>
      </c>
      <c r="F578" t="s">
        <v>929</v>
      </c>
      <c r="G578" t="str">
        <f t="shared" si="33"/>
        <v>Highly Suitable (Adaptation)</v>
      </c>
      <c r="H578" t="str">
        <f t="shared" si="34"/>
        <v>Highly Suitable (Adaptation)</v>
      </c>
      <c r="I578" t="str">
        <f t="shared" si="35"/>
        <v>Highly Suitable (Adaptation)</v>
      </c>
    </row>
    <row r="579" spans="1:9" x14ac:dyDescent="0.25">
      <c r="A579" t="s">
        <v>109</v>
      </c>
      <c r="B579" t="s">
        <v>1499</v>
      </c>
      <c r="C579">
        <v>3</v>
      </c>
      <c r="D579">
        <v>2</v>
      </c>
      <c r="E579">
        <v>2</v>
      </c>
      <c r="F579" t="s">
        <v>929</v>
      </c>
      <c r="G579" t="str">
        <f t="shared" ref="G579:G642" si="36">IF(AND(C579=D579,E579=D579),"Highly Suitable (Adaptation + Mitigation + Grid Replacement)",F579)</f>
        <v>Highly Suitable (Adaptation)</v>
      </c>
      <c r="H579" t="str">
        <f t="shared" ref="H579:H642" si="37">IF(F579 = "Moderately Suitable", "Moderately Suitable",G579)</f>
        <v>Highly Suitable (Adaptation)</v>
      </c>
      <c r="I579" t="str">
        <f t="shared" ref="I579:I642" si="38">IF(F579 = "Low Suitable", "Low Suitable",H579)</f>
        <v>Highly Suitable (Adaptation)</v>
      </c>
    </row>
    <row r="580" spans="1:9" x14ac:dyDescent="0.25">
      <c r="A580" t="s">
        <v>359</v>
      </c>
      <c r="B580" t="s">
        <v>1500</v>
      </c>
      <c r="C580">
        <v>3</v>
      </c>
      <c r="D580">
        <v>2</v>
      </c>
      <c r="E580">
        <v>2</v>
      </c>
      <c r="F580" t="s">
        <v>929</v>
      </c>
      <c r="G580" t="str">
        <f t="shared" si="36"/>
        <v>Highly Suitable (Adaptation)</v>
      </c>
      <c r="H580" t="str">
        <f t="shared" si="37"/>
        <v>Highly Suitable (Adaptation)</v>
      </c>
      <c r="I580" t="str">
        <f t="shared" si="38"/>
        <v>Highly Suitable (Adaptation)</v>
      </c>
    </row>
    <row r="581" spans="1:9" x14ac:dyDescent="0.25">
      <c r="A581" t="s">
        <v>94</v>
      </c>
      <c r="B581" t="s">
        <v>1501</v>
      </c>
      <c r="C581">
        <v>3</v>
      </c>
      <c r="D581">
        <v>2</v>
      </c>
      <c r="E581">
        <v>2</v>
      </c>
      <c r="F581" t="s">
        <v>929</v>
      </c>
      <c r="G581" t="str">
        <f t="shared" si="36"/>
        <v>Highly Suitable (Adaptation)</v>
      </c>
      <c r="H581" t="str">
        <f t="shared" si="37"/>
        <v>Highly Suitable (Adaptation)</v>
      </c>
      <c r="I581" t="str">
        <f t="shared" si="38"/>
        <v>Highly Suitable (Adaptation)</v>
      </c>
    </row>
    <row r="582" spans="1:9" x14ac:dyDescent="0.25">
      <c r="A582" t="s">
        <v>461</v>
      </c>
      <c r="B582" t="s">
        <v>1502</v>
      </c>
      <c r="C582">
        <v>3</v>
      </c>
      <c r="D582">
        <v>2</v>
      </c>
      <c r="E582">
        <v>2</v>
      </c>
      <c r="F582" t="s">
        <v>929</v>
      </c>
      <c r="G582" t="str">
        <f t="shared" si="36"/>
        <v>Highly Suitable (Adaptation)</v>
      </c>
      <c r="H582" t="str">
        <f t="shared" si="37"/>
        <v>Highly Suitable (Adaptation)</v>
      </c>
      <c r="I582" t="str">
        <f t="shared" si="38"/>
        <v>Highly Suitable (Adaptation)</v>
      </c>
    </row>
    <row r="583" spans="1:9" x14ac:dyDescent="0.25">
      <c r="A583" t="s">
        <v>78</v>
      </c>
      <c r="B583" t="s">
        <v>1503</v>
      </c>
      <c r="C583">
        <v>3</v>
      </c>
      <c r="D583">
        <v>2</v>
      </c>
      <c r="E583">
        <v>2</v>
      </c>
      <c r="F583" t="s">
        <v>929</v>
      </c>
      <c r="G583" t="str">
        <f t="shared" si="36"/>
        <v>Highly Suitable (Adaptation)</v>
      </c>
      <c r="H583" t="str">
        <f t="shared" si="37"/>
        <v>Highly Suitable (Adaptation)</v>
      </c>
      <c r="I583" t="str">
        <f t="shared" si="38"/>
        <v>Highly Suitable (Adaptation)</v>
      </c>
    </row>
    <row r="584" spans="1:9" x14ac:dyDescent="0.25">
      <c r="A584" t="s">
        <v>52</v>
      </c>
      <c r="B584" t="s">
        <v>1504</v>
      </c>
      <c r="C584">
        <v>3</v>
      </c>
      <c r="D584">
        <v>2</v>
      </c>
      <c r="E584">
        <v>2</v>
      </c>
      <c r="F584" t="s">
        <v>929</v>
      </c>
      <c r="G584" t="str">
        <f t="shared" si="36"/>
        <v>Highly Suitable (Adaptation)</v>
      </c>
      <c r="H584" t="str">
        <f t="shared" si="37"/>
        <v>Highly Suitable (Adaptation)</v>
      </c>
      <c r="I584" t="str">
        <f t="shared" si="38"/>
        <v>Highly Suitable (Adaptation)</v>
      </c>
    </row>
    <row r="585" spans="1:9" x14ac:dyDescent="0.25">
      <c r="A585" t="s">
        <v>301</v>
      </c>
      <c r="B585" t="s">
        <v>1505</v>
      </c>
      <c r="C585">
        <v>3</v>
      </c>
      <c r="D585">
        <v>2</v>
      </c>
      <c r="E585">
        <v>2</v>
      </c>
      <c r="F585" t="s">
        <v>929</v>
      </c>
      <c r="G585" t="str">
        <f t="shared" si="36"/>
        <v>Highly Suitable (Adaptation)</v>
      </c>
      <c r="H585" t="str">
        <f t="shared" si="37"/>
        <v>Highly Suitable (Adaptation)</v>
      </c>
      <c r="I585" t="str">
        <f t="shared" si="38"/>
        <v>Highly Suitable (Adaptation)</v>
      </c>
    </row>
    <row r="586" spans="1:9" x14ac:dyDescent="0.25">
      <c r="A586" t="s">
        <v>462</v>
      </c>
      <c r="B586" t="s">
        <v>1506</v>
      </c>
      <c r="C586">
        <v>3</v>
      </c>
      <c r="D586">
        <v>3</v>
      </c>
      <c r="E586">
        <v>2</v>
      </c>
      <c r="F586" t="str">
        <f t="shared" ref="F586:F642" si="39">IF(AND(C586=3,D586=3),"Highly Suitable (Adaptation + Mitigation)",IF(AND(D586=3,E586=3),"Highly Suitable (Mitigation + Grid Replacement)",IF(AND(C586=3,E586=3),"Highly Suitable (Adaptation + Grid Replacement)","")))</f>
        <v>Highly Suitable (Adaptation + Mitigation)</v>
      </c>
      <c r="G586" t="str">
        <f t="shared" si="36"/>
        <v>Highly Suitable (Adaptation + Mitigation)</v>
      </c>
      <c r="H586" t="str">
        <f t="shared" si="37"/>
        <v>Highly Suitable (Adaptation + Mitigation)</v>
      </c>
      <c r="I586" t="str">
        <f t="shared" si="38"/>
        <v>Highly Suitable (Adaptation + Mitigation)</v>
      </c>
    </row>
    <row r="587" spans="1:9" x14ac:dyDescent="0.25">
      <c r="A587" t="s">
        <v>530</v>
      </c>
      <c r="B587" t="s">
        <v>1507</v>
      </c>
      <c r="C587">
        <v>3</v>
      </c>
      <c r="D587">
        <v>2</v>
      </c>
      <c r="E587">
        <v>2</v>
      </c>
      <c r="F587" t="s">
        <v>929</v>
      </c>
      <c r="G587" t="str">
        <f t="shared" si="36"/>
        <v>Highly Suitable (Adaptation)</v>
      </c>
      <c r="H587" t="str">
        <f t="shared" si="37"/>
        <v>Highly Suitable (Adaptation)</v>
      </c>
      <c r="I587" t="str">
        <f t="shared" si="38"/>
        <v>Highly Suitable (Adaptation)</v>
      </c>
    </row>
    <row r="588" spans="1:9" x14ac:dyDescent="0.25">
      <c r="A588" t="s">
        <v>542</v>
      </c>
      <c r="B588" t="s">
        <v>1508</v>
      </c>
      <c r="C588">
        <v>3</v>
      </c>
      <c r="D588">
        <v>1</v>
      </c>
      <c r="E588">
        <v>2</v>
      </c>
      <c r="F588" t="s">
        <v>929</v>
      </c>
      <c r="G588" t="str">
        <f t="shared" si="36"/>
        <v>Highly Suitable (Adaptation)</v>
      </c>
      <c r="H588" t="str">
        <f t="shared" si="37"/>
        <v>Highly Suitable (Adaptation)</v>
      </c>
      <c r="I588" t="str">
        <f t="shared" si="38"/>
        <v>Highly Suitable (Adaptation)</v>
      </c>
    </row>
    <row r="589" spans="1:9" x14ac:dyDescent="0.25">
      <c r="A589" t="s">
        <v>463</v>
      </c>
      <c r="B589" t="s">
        <v>1509</v>
      </c>
      <c r="C589">
        <v>3</v>
      </c>
      <c r="D589">
        <v>3</v>
      </c>
      <c r="E589">
        <v>3</v>
      </c>
      <c r="F589" t="str">
        <f t="shared" si="39"/>
        <v>Highly Suitable (Adaptation + Mitigation)</v>
      </c>
      <c r="G589" t="str">
        <f t="shared" si="36"/>
        <v>Highly Suitable (Adaptation + Mitigation + Grid Replacement)</v>
      </c>
      <c r="H589" t="str">
        <f t="shared" si="37"/>
        <v>Highly Suitable (Adaptation + Mitigation + Grid Replacement)</v>
      </c>
      <c r="I589" t="str">
        <f t="shared" si="38"/>
        <v>Highly Suitable (Adaptation + Mitigation + Grid Replacement)</v>
      </c>
    </row>
    <row r="590" spans="1:9" x14ac:dyDescent="0.25">
      <c r="A590" t="s">
        <v>38</v>
      </c>
      <c r="B590" t="s">
        <v>1510</v>
      </c>
      <c r="C590">
        <v>3</v>
      </c>
      <c r="D590">
        <v>2</v>
      </c>
      <c r="E590">
        <v>2</v>
      </c>
      <c r="F590" t="s">
        <v>929</v>
      </c>
      <c r="G590" t="str">
        <f t="shared" si="36"/>
        <v>Highly Suitable (Adaptation)</v>
      </c>
      <c r="H590" t="str">
        <f t="shared" si="37"/>
        <v>Highly Suitable (Adaptation)</v>
      </c>
      <c r="I590" t="str">
        <f t="shared" si="38"/>
        <v>Highly Suitable (Adaptation)</v>
      </c>
    </row>
    <row r="591" spans="1:9" x14ac:dyDescent="0.25">
      <c r="A591" t="s">
        <v>320</v>
      </c>
      <c r="B591" t="s">
        <v>1511</v>
      </c>
      <c r="C591">
        <v>3</v>
      </c>
      <c r="D591">
        <v>2</v>
      </c>
      <c r="E591">
        <v>2</v>
      </c>
      <c r="F591" t="s">
        <v>929</v>
      </c>
      <c r="G591" t="str">
        <f t="shared" si="36"/>
        <v>Highly Suitable (Adaptation)</v>
      </c>
      <c r="H591" t="str">
        <f t="shared" si="37"/>
        <v>Highly Suitable (Adaptation)</v>
      </c>
      <c r="I591" t="str">
        <f t="shared" si="38"/>
        <v>Highly Suitable (Adaptation)</v>
      </c>
    </row>
    <row r="592" spans="1:9" x14ac:dyDescent="0.25">
      <c r="A592" t="s">
        <v>427</v>
      </c>
      <c r="B592" t="s">
        <v>1512</v>
      </c>
      <c r="C592">
        <v>3</v>
      </c>
      <c r="D592">
        <v>2</v>
      </c>
      <c r="E592">
        <v>2</v>
      </c>
      <c r="F592" t="s">
        <v>929</v>
      </c>
      <c r="G592" t="str">
        <f t="shared" si="36"/>
        <v>Highly Suitable (Adaptation)</v>
      </c>
      <c r="H592" t="str">
        <f t="shared" si="37"/>
        <v>Highly Suitable (Adaptation)</v>
      </c>
      <c r="I592" t="str">
        <f t="shared" si="38"/>
        <v>Highly Suitable (Adaptation)</v>
      </c>
    </row>
    <row r="593" spans="1:9" x14ac:dyDescent="0.25">
      <c r="A593" t="s">
        <v>126</v>
      </c>
      <c r="B593" t="s">
        <v>1513</v>
      </c>
      <c r="C593">
        <v>3</v>
      </c>
      <c r="D593">
        <v>2</v>
      </c>
      <c r="E593">
        <v>3</v>
      </c>
      <c r="F593" t="str">
        <f t="shared" si="39"/>
        <v>Highly Suitable (Adaptation + Grid Replacement)</v>
      </c>
      <c r="G593" t="str">
        <f t="shared" si="36"/>
        <v>Highly Suitable (Adaptation + Grid Replacement)</v>
      </c>
      <c r="H593" t="str">
        <f t="shared" si="37"/>
        <v>Highly Suitable (Adaptation + Grid Replacement)</v>
      </c>
      <c r="I593" t="str">
        <f t="shared" si="38"/>
        <v>Highly Suitable (Adaptation + Grid Replacement)</v>
      </c>
    </row>
    <row r="594" spans="1:9" x14ac:dyDescent="0.25">
      <c r="A594" t="s">
        <v>179</v>
      </c>
      <c r="B594" t="s">
        <v>1514</v>
      </c>
      <c r="C594">
        <v>2</v>
      </c>
      <c r="D594">
        <v>2</v>
      </c>
      <c r="E594">
        <v>3</v>
      </c>
      <c r="F594" t="s">
        <v>950</v>
      </c>
      <c r="G594" t="str">
        <f t="shared" si="36"/>
        <v>Highly Suitable (Grid Replacement)</v>
      </c>
      <c r="H594" t="str">
        <f t="shared" si="37"/>
        <v>Highly Suitable (Grid Replacement)</v>
      </c>
      <c r="I594" t="str">
        <f t="shared" si="38"/>
        <v>Highly Suitable (Grid Replacement)</v>
      </c>
    </row>
    <row r="595" spans="1:9" x14ac:dyDescent="0.25">
      <c r="A595" t="s">
        <v>259</v>
      </c>
      <c r="B595" t="s">
        <v>1515</v>
      </c>
      <c r="C595">
        <v>4</v>
      </c>
      <c r="D595">
        <v>2</v>
      </c>
      <c r="E595">
        <v>2</v>
      </c>
      <c r="F595" t="s">
        <v>929</v>
      </c>
      <c r="G595" t="str">
        <f t="shared" si="36"/>
        <v>Highly Suitable (Adaptation)</v>
      </c>
      <c r="H595" t="str">
        <f t="shared" si="37"/>
        <v>Highly Suitable (Adaptation)</v>
      </c>
      <c r="I595" t="str">
        <f t="shared" si="38"/>
        <v>Highly Suitable (Adaptation)</v>
      </c>
    </row>
    <row r="596" spans="1:9" x14ac:dyDescent="0.25">
      <c r="A596" t="s">
        <v>22</v>
      </c>
      <c r="B596" t="s">
        <v>1516</v>
      </c>
      <c r="C596">
        <v>4</v>
      </c>
      <c r="D596">
        <v>2</v>
      </c>
      <c r="E596">
        <v>2</v>
      </c>
      <c r="F596" t="s">
        <v>929</v>
      </c>
      <c r="G596" t="str">
        <f t="shared" si="36"/>
        <v>Highly Suitable (Adaptation)</v>
      </c>
      <c r="H596" t="str">
        <f t="shared" si="37"/>
        <v>Highly Suitable (Adaptation)</v>
      </c>
      <c r="I596" t="str">
        <f t="shared" si="38"/>
        <v>Highly Suitable (Adaptation)</v>
      </c>
    </row>
    <row r="597" spans="1:9" x14ac:dyDescent="0.25">
      <c r="A597" t="s">
        <v>110</v>
      </c>
      <c r="B597" t="s">
        <v>1517</v>
      </c>
      <c r="C597">
        <v>3</v>
      </c>
      <c r="D597">
        <v>2</v>
      </c>
      <c r="E597">
        <v>3</v>
      </c>
      <c r="F597" t="str">
        <f t="shared" si="39"/>
        <v>Highly Suitable (Adaptation + Grid Replacement)</v>
      </c>
      <c r="G597" t="str">
        <f t="shared" si="36"/>
        <v>Highly Suitable (Adaptation + Grid Replacement)</v>
      </c>
      <c r="H597" t="str">
        <f t="shared" si="37"/>
        <v>Highly Suitable (Adaptation + Grid Replacement)</v>
      </c>
      <c r="I597" t="str">
        <f t="shared" si="38"/>
        <v>Highly Suitable (Adaptation + Grid Replacement)</v>
      </c>
    </row>
    <row r="598" spans="1:9" x14ac:dyDescent="0.25">
      <c r="A598" t="s">
        <v>233</v>
      </c>
      <c r="B598" t="s">
        <v>1518</v>
      </c>
      <c r="C598">
        <v>1</v>
      </c>
      <c r="D598">
        <v>3</v>
      </c>
      <c r="E598">
        <v>3</v>
      </c>
      <c r="F598" t="str">
        <f t="shared" si="39"/>
        <v>Highly Suitable (Mitigation + Grid Replacement)</v>
      </c>
      <c r="G598" t="str">
        <f t="shared" si="36"/>
        <v>Highly Suitable (Mitigation + Grid Replacement)</v>
      </c>
      <c r="H598" t="str">
        <f t="shared" si="37"/>
        <v>Highly Suitable (Mitigation + Grid Replacement)</v>
      </c>
      <c r="I598" t="str">
        <f t="shared" si="38"/>
        <v>Highly Suitable (Mitigation + Grid Replacement)</v>
      </c>
    </row>
    <row r="599" spans="1:9" x14ac:dyDescent="0.25">
      <c r="A599" t="s">
        <v>394</v>
      </c>
      <c r="B599" t="s">
        <v>1519</v>
      </c>
      <c r="C599">
        <v>3</v>
      </c>
      <c r="D599">
        <v>2</v>
      </c>
      <c r="E599">
        <v>2</v>
      </c>
      <c r="F599" t="s">
        <v>929</v>
      </c>
      <c r="G599" t="str">
        <f t="shared" si="36"/>
        <v>Highly Suitable (Adaptation)</v>
      </c>
      <c r="H599" t="str">
        <f t="shared" si="37"/>
        <v>Highly Suitable (Adaptation)</v>
      </c>
      <c r="I599" t="str">
        <f t="shared" si="38"/>
        <v>Highly Suitable (Adaptation)</v>
      </c>
    </row>
    <row r="600" spans="1:9" x14ac:dyDescent="0.25">
      <c r="A600" t="s">
        <v>428</v>
      </c>
      <c r="B600" t="s">
        <v>1520</v>
      </c>
      <c r="C600">
        <v>3</v>
      </c>
      <c r="D600">
        <v>2</v>
      </c>
      <c r="E600">
        <v>2</v>
      </c>
      <c r="F600" t="s">
        <v>929</v>
      </c>
      <c r="G600" t="str">
        <f t="shared" si="36"/>
        <v>Highly Suitable (Adaptation)</v>
      </c>
      <c r="H600" t="str">
        <f t="shared" si="37"/>
        <v>Highly Suitable (Adaptation)</v>
      </c>
      <c r="I600" t="str">
        <f t="shared" si="38"/>
        <v>Highly Suitable (Adaptation)</v>
      </c>
    </row>
    <row r="601" spans="1:9" x14ac:dyDescent="0.25">
      <c r="A601" t="s">
        <v>531</v>
      </c>
      <c r="B601" t="s">
        <v>1521</v>
      </c>
      <c r="C601">
        <v>3</v>
      </c>
      <c r="D601">
        <v>2</v>
      </c>
      <c r="E601">
        <v>2</v>
      </c>
      <c r="F601" t="s">
        <v>929</v>
      </c>
      <c r="G601" t="str">
        <f t="shared" si="36"/>
        <v>Highly Suitable (Adaptation)</v>
      </c>
      <c r="H601" t="str">
        <f t="shared" si="37"/>
        <v>Highly Suitable (Adaptation)</v>
      </c>
      <c r="I601" t="str">
        <f t="shared" si="38"/>
        <v>Highly Suitable (Adaptation)</v>
      </c>
    </row>
    <row r="602" spans="1:9" x14ac:dyDescent="0.25">
      <c r="A602" t="s">
        <v>532</v>
      </c>
      <c r="B602" t="s">
        <v>1522</v>
      </c>
      <c r="C602">
        <v>3</v>
      </c>
      <c r="D602">
        <v>3</v>
      </c>
      <c r="E602">
        <v>3</v>
      </c>
      <c r="F602" t="str">
        <f t="shared" si="39"/>
        <v>Highly Suitable (Adaptation + Mitigation)</v>
      </c>
      <c r="G602" t="str">
        <f t="shared" si="36"/>
        <v>Highly Suitable (Adaptation + Mitigation + Grid Replacement)</v>
      </c>
      <c r="H602" t="str">
        <f t="shared" si="37"/>
        <v>Highly Suitable (Adaptation + Mitigation + Grid Replacement)</v>
      </c>
      <c r="I602" t="str">
        <f t="shared" si="38"/>
        <v>Highly Suitable (Adaptation + Mitigation + Grid Replacement)</v>
      </c>
    </row>
    <row r="603" spans="1:9" x14ac:dyDescent="0.25">
      <c r="A603" t="s">
        <v>199</v>
      </c>
      <c r="B603" t="s">
        <v>1523</v>
      </c>
      <c r="C603">
        <v>2</v>
      </c>
      <c r="D603">
        <v>2</v>
      </c>
      <c r="E603">
        <v>2</v>
      </c>
      <c r="F603" t="s">
        <v>938</v>
      </c>
      <c r="G603" t="str">
        <f t="shared" si="36"/>
        <v>Highly Suitable (Adaptation + Mitigation + Grid Replacement)</v>
      </c>
      <c r="H603" t="str">
        <f t="shared" si="37"/>
        <v>Moderately Suitable</v>
      </c>
      <c r="I603" t="str">
        <f t="shared" si="38"/>
        <v>Moderately Suitable</v>
      </c>
    </row>
    <row r="604" spans="1:9" x14ac:dyDescent="0.25">
      <c r="A604" t="s">
        <v>395</v>
      </c>
      <c r="B604" t="s">
        <v>1524</v>
      </c>
      <c r="C604">
        <v>3</v>
      </c>
      <c r="D604">
        <v>2</v>
      </c>
      <c r="E604">
        <v>2</v>
      </c>
      <c r="F604" t="s">
        <v>929</v>
      </c>
      <c r="G604" t="str">
        <f t="shared" si="36"/>
        <v>Highly Suitable (Adaptation)</v>
      </c>
      <c r="H604" t="str">
        <f t="shared" si="37"/>
        <v>Highly Suitable (Adaptation)</v>
      </c>
      <c r="I604" t="str">
        <f t="shared" si="38"/>
        <v>Highly Suitable (Adaptation)</v>
      </c>
    </row>
    <row r="605" spans="1:9" x14ac:dyDescent="0.25">
      <c r="A605" t="s">
        <v>664</v>
      </c>
      <c r="B605" t="s">
        <v>1525</v>
      </c>
      <c r="C605">
        <v>2</v>
      </c>
      <c r="D605">
        <v>3</v>
      </c>
      <c r="E605">
        <v>3</v>
      </c>
      <c r="F605" t="str">
        <f t="shared" si="39"/>
        <v>Highly Suitable (Mitigation + Grid Replacement)</v>
      </c>
      <c r="G605" t="str">
        <f t="shared" si="36"/>
        <v>Highly Suitable (Mitigation + Grid Replacement)</v>
      </c>
      <c r="H605" t="str">
        <f t="shared" si="37"/>
        <v>Highly Suitable (Mitigation + Grid Replacement)</v>
      </c>
      <c r="I605" t="str">
        <f t="shared" si="38"/>
        <v>Highly Suitable (Mitigation + Grid Replacement)</v>
      </c>
    </row>
    <row r="606" spans="1:9" x14ac:dyDescent="0.25">
      <c r="A606" t="s">
        <v>629</v>
      </c>
      <c r="B606" t="s">
        <v>1526</v>
      </c>
      <c r="C606">
        <v>2</v>
      </c>
      <c r="D606">
        <v>2</v>
      </c>
      <c r="E606">
        <v>3</v>
      </c>
      <c r="F606" t="s">
        <v>950</v>
      </c>
      <c r="G606" t="str">
        <f t="shared" si="36"/>
        <v>Highly Suitable (Grid Replacement)</v>
      </c>
      <c r="H606" t="str">
        <f t="shared" si="37"/>
        <v>Highly Suitable (Grid Replacement)</v>
      </c>
      <c r="I606" t="str">
        <f t="shared" si="38"/>
        <v>Highly Suitable (Grid Replacement)</v>
      </c>
    </row>
    <row r="607" spans="1:9" x14ac:dyDescent="0.25">
      <c r="A607" t="s">
        <v>396</v>
      </c>
      <c r="B607" t="s">
        <v>1527</v>
      </c>
      <c r="C607">
        <v>3</v>
      </c>
      <c r="D607">
        <v>2</v>
      </c>
      <c r="E607">
        <v>2</v>
      </c>
      <c r="F607" t="s">
        <v>929</v>
      </c>
      <c r="G607" t="str">
        <f t="shared" si="36"/>
        <v>Highly Suitable (Adaptation)</v>
      </c>
      <c r="H607" t="str">
        <f t="shared" si="37"/>
        <v>Highly Suitable (Adaptation)</v>
      </c>
      <c r="I607" t="str">
        <f t="shared" si="38"/>
        <v>Highly Suitable (Adaptation)</v>
      </c>
    </row>
    <row r="608" spans="1:9" x14ac:dyDescent="0.25">
      <c r="A608" t="s">
        <v>501</v>
      </c>
      <c r="B608" t="s">
        <v>1528</v>
      </c>
      <c r="C608">
        <v>3</v>
      </c>
      <c r="D608">
        <v>3</v>
      </c>
      <c r="E608">
        <v>3</v>
      </c>
      <c r="F608" t="str">
        <f t="shared" si="39"/>
        <v>Highly Suitable (Adaptation + Mitigation)</v>
      </c>
      <c r="G608" t="str">
        <f t="shared" si="36"/>
        <v>Highly Suitable (Adaptation + Mitigation + Grid Replacement)</v>
      </c>
      <c r="H608" t="str">
        <f t="shared" si="37"/>
        <v>Highly Suitable (Adaptation + Mitigation + Grid Replacement)</v>
      </c>
      <c r="I608" t="str">
        <f t="shared" si="38"/>
        <v>Highly Suitable (Adaptation + Mitigation + Grid Replacement)</v>
      </c>
    </row>
    <row r="609" spans="1:9" x14ac:dyDescent="0.25">
      <c r="A609" t="s">
        <v>464</v>
      </c>
      <c r="B609" t="s">
        <v>1529</v>
      </c>
      <c r="C609">
        <v>3</v>
      </c>
      <c r="D609">
        <v>2</v>
      </c>
      <c r="E609">
        <v>3</v>
      </c>
      <c r="F609" t="str">
        <f t="shared" si="39"/>
        <v>Highly Suitable (Adaptation + Grid Replacement)</v>
      </c>
      <c r="G609" t="str">
        <f t="shared" si="36"/>
        <v>Highly Suitable (Adaptation + Grid Replacement)</v>
      </c>
      <c r="H609" t="str">
        <f t="shared" si="37"/>
        <v>Highly Suitable (Adaptation + Grid Replacement)</v>
      </c>
      <c r="I609" t="str">
        <f t="shared" si="38"/>
        <v>Highly Suitable (Adaptation + Grid Replacement)</v>
      </c>
    </row>
    <row r="610" spans="1:9" x14ac:dyDescent="0.25">
      <c r="A610" t="s">
        <v>6</v>
      </c>
      <c r="B610" t="s">
        <v>1530</v>
      </c>
      <c r="C610">
        <v>4</v>
      </c>
      <c r="D610">
        <v>2</v>
      </c>
      <c r="E610">
        <v>2</v>
      </c>
      <c r="F610" t="s">
        <v>929</v>
      </c>
      <c r="G610" t="str">
        <f t="shared" si="36"/>
        <v>Highly Suitable (Adaptation)</v>
      </c>
      <c r="H610" t="str">
        <f t="shared" si="37"/>
        <v>Highly Suitable (Adaptation)</v>
      </c>
      <c r="I610" t="str">
        <f t="shared" si="38"/>
        <v>Highly Suitable (Adaptation)</v>
      </c>
    </row>
    <row r="611" spans="1:9" x14ac:dyDescent="0.25">
      <c r="A611" t="s">
        <v>630</v>
      </c>
      <c r="B611" t="s">
        <v>1531</v>
      </c>
      <c r="C611">
        <v>2</v>
      </c>
      <c r="D611">
        <v>2</v>
      </c>
      <c r="E611">
        <v>2</v>
      </c>
      <c r="F611" t="s">
        <v>938</v>
      </c>
      <c r="G611" t="str">
        <f t="shared" si="36"/>
        <v>Highly Suitable (Adaptation + Mitigation + Grid Replacement)</v>
      </c>
      <c r="H611" t="str">
        <f t="shared" si="37"/>
        <v>Moderately Suitable</v>
      </c>
      <c r="I611" t="str">
        <f t="shared" si="38"/>
        <v>Moderately Suitable</v>
      </c>
    </row>
    <row r="612" spans="1:9" x14ac:dyDescent="0.25">
      <c r="A612" t="s">
        <v>594</v>
      </c>
      <c r="B612" t="s">
        <v>1532</v>
      </c>
      <c r="C612">
        <v>2</v>
      </c>
      <c r="D612">
        <v>2</v>
      </c>
      <c r="E612">
        <v>3</v>
      </c>
      <c r="F612" t="s">
        <v>950</v>
      </c>
      <c r="G612" t="str">
        <f t="shared" si="36"/>
        <v>Highly Suitable (Grid Replacement)</v>
      </c>
      <c r="H612" t="str">
        <f t="shared" si="37"/>
        <v>Highly Suitable (Grid Replacement)</v>
      </c>
      <c r="I612" t="str">
        <f t="shared" si="38"/>
        <v>Highly Suitable (Grid Replacement)</v>
      </c>
    </row>
    <row r="613" spans="1:9" x14ac:dyDescent="0.25">
      <c r="A613" t="s">
        <v>29</v>
      </c>
      <c r="B613" t="s">
        <v>1533</v>
      </c>
      <c r="C613">
        <v>4</v>
      </c>
      <c r="D613">
        <v>2</v>
      </c>
      <c r="E613">
        <v>2</v>
      </c>
      <c r="F613" t="s">
        <v>929</v>
      </c>
      <c r="G613" t="str">
        <f t="shared" si="36"/>
        <v>Highly Suitable (Adaptation)</v>
      </c>
      <c r="H613" t="str">
        <f t="shared" si="37"/>
        <v>Highly Suitable (Adaptation)</v>
      </c>
      <c r="I613" t="str">
        <f t="shared" si="38"/>
        <v>Highly Suitable (Adaptation)</v>
      </c>
    </row>
    <row r="614" spans="1:9" x14ac:dyDescent="0.25">
      <c r="A614" t="s">
        <v>45</v>
      </c>
      <c r="B614" t="s">
        <v>1534</v>
      </c>
      <c r="C614">
        <v>3</v>
      </c>
      <c r="D614">
        <v>2</v>
      </c>
      <c r="E614">
        <v>2</v>
      </c>
      <c r="F614" t="s">
        <v>929</v>
      </c>
      <c r="G614" t="str">
        <f t="shared" si="36"/>
        <v>Highly Suitable (Adaptation)</v>
      </c>
      <c r="H614" t="str">
        <f t="shared" si="37"/>
        <v>Highly Suitable (Adaptation)</v>
      </c>
      <c r="I614" t="str">
        <f t="shared" si="38"/>
        <v>Highly Suitable (Adaptation)</v>
      </c>
    </row>
    <row r="615" spans="1:9" x14ac:dyDescent="0.25">
      <c r="A615" t="s">
        <v>465</v>
      </c>
      <c r="B615" t="s">
        <v>1535</v>
      </c>
      <c r="C615">
        <v>3</v>
      </c>
      <c r="D615">
        <v>3</v>
      </c>
      <c r="E615">
        <v>3</v>
      </c>
      <c r="F615" t="str">
        <f t="shared" si="39"/>
        <v>Highly Suitable (Adaptation + Mitigation)</v>
      </c>
      <c r="G615" t="str">
        <f t="shared" si="36"/>
        <v>Highly Suitable (Adaptation + Mitigation + Grid Replacement)</v>
      </c>
      <c r="H615" t="str">
        <f t="shared" si="37"/>
        <v>Highly Suitable (Adaptation + Mitigation + Grid Replacement)</v>
      </c>
      <c r="I615" t="str">
        <f t="shared" si="38"/>
        <v>Highly Suitable (Adaptation + Mitigation + Grid Replacement)</v>
      </c>
    </row>
    <row r="616" spans="1:9" x14ac:dyDescent="0.25">
      <c r="A616" t="s">
        <v>466</v>
      </c>
      <c r="B616" t="s">
        <v>1536</v>
      </c>
      <c r="C616">
        <v>3</v>
      </c>
      <c r="D616">
        <v>2</v>
      </c>
      <c r="E616">
        <v>3</v>
      </c>
      <c r="F616" t="str">
        <f t="shared" si="39"/>
        <v>Highly Suitable (Adaptation + Grid Replacement)</v>
      </c>
      <c r="G616" t="str">
        <f t="shared" si="36"/>
        <v>Highly Suitable (Adaptation + Grid Replacement)</v>
      </c>
      <c r="H616" t="str">
        <f t="shared" si="37"/>
        <v>Highly Suitable (Adaptation + Grid Replacement)</v>
      </c>
      <c r="I616" t="str">
        <f t="shared" si="38"/>
        <v>Highly Suitable (Adaptation + Grid Replacement)</v>
      </c>
    </row>
    <row r="617" spans="1:9" x14ac:dyDescent="0.25">
      <c r="A617" t="s">
        <v>665</v>
      </c>
      <c r="B617" t="s">
        <v>1537</v>
      </c>
      <c r="C617">
        <v>2</v>
      </c>
      <c r="D617">
        <v>2</v>
      </c>
      <c r="E617">
        <v>3</v>
      </c>
      <c r="F617" t="s">
        <v>950</v>
      </c>
      <c r="G617" t="str">
        <f t="shared" si="36"/>
        <v>Highly Suitable (Grid Replacement)</v>
      </c>
      <c r="H617" t="str">
        <f t="shared" si="37"/>
        <v>Highly Suitable (Grid Replacement)</v>
      </c>
      <c r="I617" t="str">
        <f t="shared" si="38"/>
        <v>Highly Suitable (Grid Replacement)</v>
      </c>
    </row>
    <row r="618" spans="1:9" x14ac:dyDescent="0.25">
      <c r="A618" t="s">
        <v>595</v>
      </c>
      <c r="B618" t="s">
        <v>1538</v>
      </c>
      <c r="C618">
        <v>2</v>
      </c>
      <c r="D618">
        <v>3</v>
      </c>
      <c r="E618">
        <v>3</v>
      </c>
      <c r="F618" t="str">
        <f t="shared" si="39"/>
        <v>Highly Suitable (Mitigation + Grid Replacement)</v>
      </c>
      <c r="G618" t="str">
        <f t="shared" si="36"/>
        <v>Highly Suitable (Mitigation + Grid Replacement)</v>
      </c>
      <c r="H618" t="str">
        <f t="shared" si="37"/>
        <v>Highly Suitable (Mitigation + Grid Replacement)</v>
      </c>
      <c r="I618" t="str">
        <f t="shared" si="38"/>
        <v>Highly Suitable (Mitigation + Grid Replacement)</v>
      </c>
    </row>
    <row r="619" spans="1:9" x14ac:dyDescent="0.25">
      <c r="A619" t="s">
        <v>502</v>
      </c>
      <c r="B619" t="s">
        <v>1539</v>
      </c>
      <c r="C619">
        <v>3</v>
      </c>
      <c r="D619">
        <v>3</v>
      </c>
      <c r="E619">
        <v>3</v>
      </c>
      <c r="F619" t="str">
        <f t="shared" si="39"/>
        <v>Highly Suitable (Adaptation + Mitigation)</v>
      </c>
      <c r="G619" t="str">
        <f t="shared" si="36"/>
        <v>Highly Suitable (Adaptation + Mitigation + Grid Replacement)</v>
      </c>
      <c r="H619" t="str">
        <f t="shared" si="37"/>
        <v>Highly Suitable (Adaptation + Mitigation + Grid Replacement)</v>
      </c>
      <c r="I619" t="str">
        <f t="shared" si="38"/>
        <v>Highly Suitable (Adaptation + Mitigation + Grid Replacement)</v>
      </c>
    </row>
    <row r="620" spans="1:9" x14ac:dyDescent="0.25">
      <c r="A620" t="s">
        <v>111</v>
      </c>
      <c r="B620" t="s">
        <v>1540</v>
      </c>
      <c r="C620">
        <v>3</v>
      </c>
      <c r="D620">
        <v>1</v>
      </c>
      <c r="E620">
        <v>1</v>
      </c>
      <c r="F620" t="s">
        <v>929</v>
      </c>
      <c r="G620" t="str">
        <f t="shared" si="36"/>
        <v>Highly Suitable (Adaptation)</v>
      </c>
      <c r="H620" t="str">
        <f t="shared" si="37"/>
        <v>Highly Suitable (Adaptation)</v>
      </c>
      <c r="I620" t="str">
        <f t="shared" si="38"/>
        <v>Highly Suitable (Adaptation)</v>
      </c>
    </row>
    <row r="621" spans="1:9" x14ac:dyDescent="0.25">
      <c r="A621" t="s">
        <v>136</v>
      </c>
      <c r="B621" t="s">
        <v>1541</v>
      </c>
      <c r="C621">
        <v>3</v>
      </c>
      <c r="D621">
        <v>2</v>
      </c>
      <c r="E621">
        <v>3</v>
      </c>
      <c r="F621" t="str">
        <f t="shared" si="39"/>
        <v>Highly Suitable (Adaptation + Grid Replacement)</v>
      </c>
      <c r="G621" t="str">
        <f t="shared" si="36"/>
        <v>Highly Suitable (Adaptation + Grid Replacement)</v>
      </c>
      <c r="H621" t="str">
        <f t="shared" si="37"/>
        <v>Highly Suitable (Adaptation + Grid Replacement)</v>
      </c>
      <c r="I621" t="str">
        <f t="shared" si="38"/>
        <v>Highly Suitable (Adaptation + Grid Replacement)</v>
      </c>
    </row>
    <row r="622" spans="1:9" x14ac:dyDescent="0.25">
      <c r="A622" t="s">
        <v>608</v>
      </c>
      <c r="B622" t="s">
        <v>1542</v>
      </c>
      <c r="C622">
        <v>2</v>
      </c>
      <c r="D622">
        <v>3</v>
      </c>
      <c r="E622">
        <v>3</v>
      </c>
      <c r="F622" t="str">
        <f t="shared" si="39"/>
        <v>Highly Suitable (Mitigation + Grid Replacement)</v>
      </c>
      <c r="G622" t="str">
        <f t="shared" si="36"/>
        <v>Highly Suitable (Mitigation + Grid Replacement)</v>
      </c>
      <c r="H622" t="str">
        <f t="shared" si="37"/>
        <v>Highly Suitable (Mitigation + Grid Replacement)</v>
      </c>
      <c r="I622" t="str">
        <f t="shared" si="38"/>
        <v>Highly Suitable (Mitigation + Grid Replacement)</v>
      </c>
    </row>
    <row r="623" spans="1:9" x14ac:dyDescent="0.25">
      <c r="A623" t="s">
        <v>270</v>
      </c>
      <c r="B623" t="s">
        <v>1543</v>
      </c>
      <c r="C623">
        <v>4</v>
      </c>
      <c r="D623">
        <v>2</v>
      </c>
      <c r="E623">
        <v>2</v>
      </c>
      <c r="F623" t="s">
        <v>929</v>
      </c>
      <c r="G623" t="str">
        <f t="shared" si="36"/>
        <v>Highly Suitable (Adaptation)</v>
      </c>
      <c r="H623" t="str">
        <f t="shared" si="37"/>
        <v>Highly Suitable (Adaptation)</v>
      </c>
      <c r="I623" t="str">
        <f t="shared" si="38"/>
        <v>Highly Suitable (Adaptation)</v>
      </c>
    </row>
    <row r="624" spans="1:9" x14ac:dyDescent="0.25">
      <c r="A624" t="s">
        <v>645</v>
      </c>
      <c r="B624" t="s">
        <v>1544</v>
      </c>
      <c r="C624">
        <v>2</v>
      </c>
      <c r="D624">
        <v>3</v>
      </c>
      <c r="E624">
        <v>3</v>
      </c>
      <c r="F624" t="str">
        <f t="shared" si="39"/>
        <v>Highly Suitable (Mitigation + Grid Replacement)</v>
      </c>
      <c r="G624" t="str">
        <f t="shared" si="36"/>
        <v>Highly Suitable (Mitigation + Grid Replacement)</v>
      </c>
      <c r="H624" t="str">
        <f t="shared" si="37"/>
        <v>Highly Suitable (Mitigation + Grid Replacement)</v>
      </c>
      <c r="I624" t="str">
        <f t="shared" si="38"/>
        <v>Highly Suitable (Mitigation + Grid Replacement)</v>
      </c>
    </row>
    <row r="625" spans="1:9" x14ac:dyDescent="0.25">
      <c r="A625" t="s">
        <v>467</v>
      </c>
      <c r="B625" t="s">
        <v>1545</v>
      </c>
      <c r="C625">
        <v>3</v>
      </c>
      <c r="D625">
        <v>2</v>
      </c>
      <c r="E625">
        <v>2</v>
      </c>
      <c r="F625" t="s">
        <v>929</v>
      </c>
      <c r="G625" t="str">
        <f t="shared" si="36"/>
        <v>Highly Suitable (Adaptation)</v>
      </c>
      <c r="H625" t="str">
        <f t="shared" si="37"/>
        <v>Highly Suitable (Adaptation)</v>
      </c>
      <c r="I625" t="str">
        <f t="shared" si="38"/>
        <v>Highly Suitable (Adaptation)</v>
      </c>
    </row>
    <row r="626" spans="1:9" x14ac:dyDescent="0.25">
      <c r="A626" t="s">
        <v>596</v>
      </c>
      <c r="B626" t="s">
        <v>1546</v>
      </c>
      <c r="C626">
        <v>2</v>
      </c>
      <c r="D626">
        <v>2</v>
      </c>
      <c r="E626">
        <v>3</v>
      </c>
      <c r="F626" t="s">
        <v>950</v>
      </c>
      <c r="G626" t="str">
        <f t="shared" si="36"/>
        <v>Highly Suitable (Grid Replacement)</v>
      </c>
      <c r="H626" t="str">
        <f t="shared" si="37"/>
        <v>Highly Suitable (Grid Replacement)</v>
      </c>
      <c r="I626" t="str">
        <f t="shared" si="38"/>
        <v>Highly Suitable (Grid Replacement)</v>
      </c>
    </row>
    <row r="627" spans="1:9" x14ac:dyDescent="0.25">
      <c r="A627" t="s">
        <v>597</v>
      </c>
      <c r="B627" t="s">
        <v>1547</v>
      </c>
      <c r="C627">
        <v>2</v>
      </c>
      <c r="D627">
        <v>3</v>
      </c>
      <c r="E627">
        <v>3</v>
      </c>
      <c r="F627" t="str">
        <f t="shared" si="39"/>
        <v>Highly Suitable (Mitigation + Grid Replacement)</v>
      </c>
      <c r="G627" t="str">
        <f t="shared" si="36"/>
        <v>Highly Suitable (Mitigation + Grid Replacement)</v>
      </c>
      <c r="H627" t="str">
        <f t="shared" si="37"/>
        <v>Highly Suitable (Mitigation + Grid Replacement)</v>
      </c>
      <c r="I627" t="str">
        <f t="shared" si="38"/>
        <v>Highly Suitable (Mitigation + Grid Replacement)</v>
      </c>
    </row>
    <row r="628" spans="1:9" x14ac:dyDescent="0.25">
      <c r="A628" t="s">
        <v>11</v>
      </c>
      <c r="B628" t="s">
        <v>1548</v>
      </c>
      <c r="C628">
        <v>4</v>
      </c>
      <c r="D628">
        <v>2</v>
      </c>
      <c r="E628">
        <v>2</v>
      </c>
      <c r="F628" t="s">
        <v>929</v>
      </c>
      <c r="G628" t="str">
        <f t="shared" si="36"/>
        <v>Highly Suitable (Adaptation)</v>
      </c>
      <c r="H628" t="str">
        <f t="shared" si="37"/>
        <v>Highly Suitable (Adaptation)</v>
      </c>
      <c r="I628" t="str">
        <f t="shared" si="38"/>
        <v>Highly Suitable (Adaptation)</v>
      </c>
    </row>
    <row r="629" spans="1:9" x14ac:dyDescent="0.25">
      <c r="A629" t="s">
        <v>360</v>
      </c>
      <c r="B629" t="s">
        <v>1549</v>
      </c>
      <c r="C629">
        <v>3</v>
      </c>
      <c r="D629">
        <v>2</v>
      </c>
      <c r="E629">
        <v>3</v>
      </c>
      <c r="F629" t="str">
        <f t="shared" si="39"/>
        <v>Highly Suitable (Adaptation + Grid Replacement)</v>
      </c>
      <c r="G629" t="str">
        <f t="shared" si="36"/>
        <v>Highly Suitable (Adaptation + Grid Replacement)</v>
      </c>
      <c r="H629" t="str">
        <f t="shared" si="37"/>
        <v>Highly Suitable (Adaptation + Grid Replacement)</v>
      </c>
      <c r="I629" t="str">
        <f t="shared" si="38"/>
        <v>Highly Suitable (Adaptation + Grid Replacement)</v>
      </c>
    </row>
    <row r="630" spans="1:9" x14ac:dyDescent="0.25">
      <c r="A630" t="s">
        <v>598</v>
      </c>
      <c r="B630" t="s">
        <v>1550</v>
      </c>
      <c r="C630">
        <v>2</v>
      </c>
      <c r="D630">
        <v>3</v>
      </c>
      <c r="E630">
        <v>2</v>
      </c>
      <c r="F630" t="s">
        <v>1233</v>
      </c>
      <c r="G630" t="str">
        <f t="shared" si="36"/>
        <v>Highly Suitable (Mitigation)</v>
      </c>
      <c r="H630" t="str">
        <f t="shared" si="37"/>
        <v>Highly Suitable (Mitigation)</v>
      </c>
      <c r="I630" t="str">
        <f t="shared" si="38"/>
        <v>Highly Suitable (Mitigation)</v>
      </c>
    </row>
    <row r="631" spans="1:9" x14ac:dyDescent="0.25">
      <c r="A631" t="s">
        <v>533</v>
      </c>
      <c r="B631" t="s">
        <v>1551</v>
      </c>
      <c r="C631">
        <v>3</v>
      </c>
      <c r="D631">
        <v>3</v>
      </c>
      <c r="E631">
        <v>3</v>
      </c>
      <c r="F631" t="str">
        <f t="shared" si="39"/>
        <v>Highly Suitable (Adaptation + Mitigation)</v>
      </c>
      <c r="G631" t="str">
        <f t="shared" si="36"/>
        <v>Highly Suitable (Adaptation + Mitigation + Grid Replacement)</v>
      </c>
      <c r="H631" t="str">
        <f t="shared" si="37"/>
        <v>Highly Suitable (Adaptation + Mitigation + Grid Replacement)</v>
      </c>
      <c r="I631" t="str">
        <f t="shared" si="38"/>
        <v>Highly Suitable (Adaptation + Mitigation + Grid Replacement)</v>
      </c>
    </row>
    <row r="632" spans="1:9" x14ac:dyDescent="0.25">
      <c r="A632" t="s">
        <v>397</v>
      </c>
      <c r="B632" t="s">
        <v>1552</v>
      </c>
      <c r="C632">
        <v>3</v>
      </c>
      <c r="D632">
        <v>2</v>
      </c>
      <c r="E632">
        <v>2</v>
      </c>
      <c r="F632" t="s">
        <v>929</v>
      </c>
      <c r="G632" t="str">
        <f t="shared" si="36"/>
        <v>Highly Suitable (Adaptation)</v>
      </c>
      <c r="H632" t="str">
        <f t="shared" si="37"/>
        <v>Highly Suitable (Adaptation)</v>
      </c>
      <c r="I632" t="str">
        <f t="shared" si="38"/>
        <v>Highly Suitable (Adaptation)</v>
      </c>
    </row>
    <row r="633" spans="1:9" x14ac:dyDescent="0.25">
      <c r="A633" t="s">
        <v>112</v>
      </c>
      <c r="B633" t="s">
        <v>1553</v>
      </c>
      <c r="C633">
        <v>3</v>
      </c>
      <c r="D633">
        <v>2</v>
      </c>
      <c r="E633">
        <v>1</v>
      </c>
      <c r="F633" t="s">
        <v>929</v>
      </c>
      <c r="G633" t="str">
        <f t="shared" si="36"/>
        <v>Highly Suitable (Adaptation)</v>
      </c>
      <c r="H633" t="str">
        <f t="shared" si="37"/>
        <v>Highly Suitable (Adaptation)</v>
      </c>
      <c r="I633" t="str">
        <f t="shared" si="38"/>
        <v>Highly Suitable (Adaptation)</v>
      </c>
    </row>
    <row r="634" spans="1:9" x14ac:dyDescent="0.25">
      <c r="A634" t="s">
        <v>96</v>
      </c>
      <c r="B634" t="s">
        <v>1554</v>
      </c>
      <c r="C634">
        <v>3</v>
      </c>
      <c r="D634">
        <v>1</v>
      </c>
      <c r="E634">
        <v>1</v>
      </c>
      <c r="F634" t="s">
        <v>929</v>
      </c>
      <c r="G634" t="str">
        <f t="shared" si="36"/>
        <v>Highly Suitable (Adaptation)</v>
      </c>
      <c r="H634" t="str">
        <f t="shared" si="37"/>
        <v>Highly Suitable (Adaptation)</v>
      </c>
      <c r="I634" t="str">
        <f t="shared" si="38"/>
        <v>Highly Suitable (Adaptation)</v>
      </c>
    </row>
    <row r="635" spans="1:9" x14ac:dyDescent="0.25">
      <c r="A635" t="s">
        <v>271</v>
      </c>
      <c r="B635" t="s">
        <v>1555</v>
      </c>
      <c r="C635">
        <v>4</v>
      </c>
      <c r="D635">
        <v>2</v>
      </c>
      <c r="E635">
        <v>2</v>
      </c>
      <c r="F635" t="s">
        <v>929</v>
      </c>
      <c r="G635" t="str">
        <f t="shared" si="36"/>
        <v>Highly Suitable (Adaptation)</v>
      </c>
      <c r="H635" t="str">
        <f t="shared" si="37"/>
        <v>Highly Suitable (Adaptation)</v>
      </c>
      <c r="I635" t="str">
        <f t="shared" si="38"/>
        <v>Highly Suitable (Adaptation)</v>
      </c>
    </row>
    <row r="636" spans="1:9" x14ac:dyDescent="0.25">
      <c r="A636" t="s">
        <v>599</v>
      </c>
      <c r="B636" t="s">
        <v>1556</v>
      </c>
      <c r="C636">
        <v>2</v>
      </c>
      <c r="D636">
        <v>2</v>
      </c>
      <c r="E636">
        <v>2</v>
      </c>
      <c r="F636" t="s">
        <v>938</v>
      </c>
      <c r="G636" t="str">
        <f t="shared" si="36"/>
        <v>Highly Suitable (Adaptation + Mitigation + Grid Replacement)</v>
      </c>
      <c r="H636" t="str">
        <f t="shared" si="37"/>
        <v>Moderately Suitable</v>
      </c>
      <c r="I636" t="str">
        <f t="shared" si="38"/>
        <v>Moderately Suitable</v>
      </c>
    </row>
    <row r="637" spans="1:9" x14ac:dyDescent="0.25">
      <c r="A637" t="s">
        <v>631</v>
      </c>
      <c r="B637" t="s">
        <v>1557</v>
      </c>
      <c r="C637">
        <v>2</v>
      </c>
      <c r="D637">
        <v>2</v>
      </c>
      <c r="E637">
        <v>2</v>
      </c>
      <c r="F637" t="s">
        <v>938</v>
      </c>
      <c r="G637" t="str">
        <f t="shared" si="36"/>
        <v>Highly Suitable (Adaptation + Mitigation + Grid Replacement)</v>
      </c>
      <c r="H637" t="str">
        <f t="shared" si="37"/>
        <v>Moderately Suitable</v>
      </c>
      <c r="I637" t="str">
        <f t="shared" si="38"/>
        <v>Moderately Suitable</v>
      </c>
    </row>
    <row r="638" spans="1:9" x14ac:dyDescent="0.25">
      <c r="A638" t="s">
        <v>429</v>
      </c>
      <c r="B638" t="s">
        <v>1558</v>
      </c>
      <c r="C638">
        <v>3</v>
      </c>
      <c r="D638">
        <v>2</v>
      </c>
      <c r="E638">
        <v>2</v>
      </c>
      <c r="F638" t="s">
        <v>929</v>
      </c>
      <c r="G638" t="str">
        <f t="shared" si="36"/>
        <v>Highly Suitable (Adaptation)</v>
      </c>
      <c r="H638" t="str">
        <f t="shared" si="37"/>
        <v>Highly Suitable (Adaptation)</v>
      </c>
      <c r="I638" t="str">
        <f t="shared" si="38"/>
        <v>Highly Suitable (Adaptation)</v>
      </c>
    </row>
    <row r="639" spans="1:9" x14ac:dyDescent="0.25">
      <c r="A639" t="s">
        <v>188</v>
      </c>
      <c r="B639" t="s">
        <v>1559</v>
      </c>
      <c r="C639">
        <v>2</v>
      </c>
      <c r="D639">
        <v>3</v>
      </c>
      <c r="E639">
        <v>3</v>
      </c>
      <c r="F639" t="str">
        <f t="shared" si="39"/>
        <v>Highly Suitable (Mitigation + Grid Replacement)</v>
      </c>
      <c r="G639" t="str">
        <f t="shared" si="36"/>
        <v>Highly Suitable (Mitigation + Grid Replacement)</v>
      </c>
      <c r="H639" t="str">
        <f t="shared" si="37"/>
        <v>Highly Suitable (Mitigation + Grid Replacement)</v>
      </c>
      <c r="I639" t="str">
        <f t="shared" si="38"/>
        <v>Highly Suitable (Mitigation + Grid Replacement)</v>
      </c>
    </row>
    <row r="640" spans="1:9" x14ac:dyDescent="0.25">
      <c r="A640" t="s">
        <v>600</v>
      </c>
      <c r="B640" t="s">
        <v>1560</v>
      </c>
      <c r="C640">
        <v>2</v>
      </c>
      <c r="D640">
        <v>2</v>
      </c>
      <c r="E640">
        <v>3</v>
      </c>
      <c r="F640" t="s">
        <v>950</v>
      </c>
      <c r="G640" t="str">
        <f t="shared" si="36"/>
        <v>Highly Suitable (Grid Replacement)</v>
      </c>
      <c r="H640" t="str">
        <f t="shared" si="37"/>
        <v>Highly Suitable (Grid Replacement)</v>
      </c>
      <c r="I640" t="str">
        <f t="shared" si="38"/>
        <v>Highly Suitable (Grid Replacement)</v>
      </c>
    </row>
    <row r="641" spans="1:9" x14ac:dyDescent="0.25">
      <c r="A641" t="s">
        <v>88</v>
      </c>
      <c r="B641" t="s">
        <v>1561</v>
      </c>
      <c r="C641">
        <v>3</v>
      </c>
      <c r="D641">
        <v>2</v>
      </c>
      <c r="E641">
        <v>3</v>
      </c>
      <c r="F641" t="str">
        <f t="shared" si="39"/>
        <v>Highly Suitable (Adaptation + Grid Replacement)</v>
      </c>
      <c r="G641" t="str">
        <f t="shared" si="36"/>
        <v>Highly Suitable (Adaptation + Grid Replacement)</v>
      </c>
      <c r="H641" t="str">
        <f t="shared" si="37"/>
        <v>Highly Suitable (Adaptation + Grid Replacement)</v>
      </c>
      <c r="I641" t="str">
        <f t="shared" si="38"/>
        <v>Highly Suitable (Adaptation + Grid Replacement)</v>
      </c>
    </row>
    <row r="642" spans="1:9" x14ac:dyDescent="0.25">
      <c r="A642" t="s">
        <v>534</v>
      </c>
      <c r="B642" t="s">
        <v>1562</v>
      </c>
      <c r="C642">
        <v>3</v>
      </c>
      <c r="D642">
        <v>3</v>
      </c>
      <c r="E642">
        <v>3</v>
      </c>
      <c r="F642" t="str">
        <f t="shared" si="39"/>
        <v>Highly Suitable (Adaptation + Mitigation)</v>
      </c>
      <c r="G642" t="str">
        <f t="shared" si="36"/>
        <v>Highly Suitable (Adaptation + Mitigation + Grid Replacement)</v>
      </c>
      <c r="H642" t="str">
        <f t="shared" si="37"/>
        <v>Highly Suitable (Adaptation + Mitigation + Grid Replacement)</v>
      </c>
      <c r="I642" t="str">
        <f t="shared" si="38"/>
        <v>Highly Suitable (Adaptation + Mitigation + Grid Replacement)</v>
      </c>
    </row>
    <row r="643" spans="1:9" x14ac:dyDescent="0.25">
      <c r="A643" t="s">
        <v>673</v>
      </c>
      <c r="B643" t="s">
        <v>1563</v>
      </c>
      <c r="C643">
        <v>2</v>
      </c>
      <c r="D643">
        <v>3</v>
      </c>
      <c r="E643">
        <v>3</v>
      </c>
      <c r="F643" t="str">
        <f t="shared" ref="F643:F665" si="40">IF(AND(C643=3,D643=3),"Highly Suitable (Adaptation + Mitigation)",IF(AND(D643=3,E643=3),"Highly Suitable (Mitigation + Grid Replacement)",IF(AND(C643=3,E643=3),"Highly Suitable (Adaptation + Grid Replacement)","")))</f>
        <v>Highly Suitable (Mitigation + Grid Replacement)</v>
      </c>
      <c r="G643" t="str">
        <f t="shared" ref="G643:G668" si="41">IF(AND(C643=D643,E643=D643),"Highly Suitable (Adaptation + Mitigation + Grid Replacement)",F643)</f>
        <v>Highly Suitable (Mitigation + Grid Replacement)</v>
      </c>
      <c r="H643" t="str">
        <f t="shared" ref="H643:H668" si="42">IF(F643 = "Moderately Suitable", "Moderately Suitable",G643)</f>
        <v>Highly Suitable (Mitigation + Grid Replacement)</v>
      </c>
      <c r="I643" t="str">
        <f t="shared" ref="I643:I668" si="43">IF(F643 = "Low Suitable", "Low Suitable",H643)</f>
        <v>Highly Suitable (Mitigation + Grid Replacement)</v>
      </c>
    </row>
    <row r="644" spans="1:9" x14ac:dyDescent="0.25">
      <c r="A644" t="s">
        <v>127</v>
      </c>
      <c r="B644" t="s">
        <v>1564</v>
      </c>
      <c r="C644">
        <v>3</v>
      </c>
      <c r="D644">
        <v>2</v>
      </c>
      <c r="E644">
        <v>3</v>
      </c>
      <c r="F644" t="str">
        <f t="shared" si="40"/>
        <v>Highly Suitable (Adaptation + Grid Replacement)</v>
      </c>
      <c r="G644" t="str">
        <f t="shared" si="41"/>
        <v>Highly Suitable (Adaptation + Grid Replacement)</v>
      </c>
      <c r="H644" t="str">
        <f t="shared" si="42"/>
        <v>Highly Suitable (Adaptation + Grid Replacement)</v>
      </c>
      <c r="I644" t="str">
        <f t="shared" si="43"/>
        <v>Highly Suitable (Adaptation + Grid Replacement)</v>
      </c>
    </row>
    <row r="645" spans="1:9" x14ac:dyDescent="0.25">
      <c r="A645" t="s">
        <v>646</v>
      </c>
      <c r="B645" t="s">
        <v>1565</v>
      </c>
      <c r="C645">
        <v>2</v>
      </c>
      <c r="D645">
        <v>3</v>
      </c>
      <c r="E645">
        <v>3</v>
      </c>
      <c r="F645" t="str">
        <f t="shared" si="40"/>
        <v>Highly Suitable (Mitigation + Grid Replacement)</v>
      </c>
      <c r="G645" t="str">
        <f t="shared" si="41"/>
        <v>Highly Suitable (Mitigation + Grid Replacement)</v>
      </c>
      <c r="H645" t="str">
        <f t="shared" si="42"/>
        <v>Highly Suitable (Mitigation + Grid Replacement)</v>
      </c>
      <c r="I645" t="str">
        <f t="shared" si="43"/>
        <v>Highly Suitable (Mitigation + Grid Replacement)</v>
      </c>
    </row>
    <row r="646" spans="1:9" x14ac:dyDescent="0.25">
      <c r="A646" t="s">
        <v>601</v>
      </c>
      <c r="B646" t="s">
        <v>1566</v>
      </c>
      <c r="C646">
        <v>2</v>
      </c>
      <c r="D646">
        <v>3</v>
      </c>
      <c r="E646">
        <v>3</v>
      </c>
      <c r="F646" t="str">
        <f t="shared" si="40"/>
        <v>Highly Suitable (Mitigation + Grid Replacement)</v>
      </c>
      <c r="G646" t="str">
        <f t="shared" si="41"/>
        <v>Highly Suitable (Mitigation + Grid Replacement)</v>
      </c>
      <c r="H646" t="str">
        <f t="shared" si="42"/>
        <v>Highly Suitable (Mitigation + Grid Replacement)</v>
      </c>
      <c r="I646" t="str">
        <f t="shared" si="43"/>
        <v>Highly Suitable (Mitigation + Grid Replacement)</v>
      </c>
    </row>
    <row r="647" spans="1:9" x14ac:dyDescent="0.25">
      <c r="A647" t="s">
        <v>430</v>
      </c>
      <c r="B647" t="s">
        <v>1567</v>
      </c>
      <c r="C647">
        <v>3</v>
      </c>
      <c r="D647">
        <v>2</v>
      </c>
      <c r="E647">
        <v>2</v>
      </c>
      <c r="F647" t="s">
        <v>929</v>
      </c>
      <c r="G647" t="str">
        <f t="shared" si="41"/>
        <v>Highly Suitable (Adaptation)</v>
      </c>
      <c r="H647" t="str">
        <f t="shared" si="42"/>
        <v>Highly Suitable (Adaptation)</v>
      </c>
      <c r="I647" t="str">
        <f t="shared" si="43"/>
        <v>Highly Suitable (Adaptation)</v>
      </c>
    </row>
    <row r="648" spans="1:9" x14ac:dyDescent="0.25">
      <c r="A648" t="s">
        <v>272</v>
      </c>
      <c r="B648" t="s">
        <v>1568</v>
      </c>
      <c r="C648">
        <v>4</v>
      </c>
      <c r="D648">
        <v>2</v>
      </c>
      <c r="E648">
        <v>2</v>
      </c>
      <c r="F648" t="s">
        <v>929</v>
      </c>
      <c r="G648" t="str">
        <f t="shared" si="41"/>
        <v>Highly Suitable (Adaptation)</v>
      </c>
      <c r="H648" t="str">
        <f t="shared" si="42"/>
        <v>Highly Suitable (Adaptation)</v>
      </c>
      <c r="I648" t="str">
        <f t="shared" si="43"/>
        <v>Highly Suitable (Adaptation)</v>
      </c>
    </row>
    <row r="649" spans="1:9" x14ac:dyDescent="0.25">
      <c r="A649" t="s">
        <v>632</v>
      </c>
      <c r="B649" t="s">
        <v>1569</v>
      </c>
      <c r="C649">
        <v>2</v>
      </c>
      <c r="D649">
        <v>3</v>
      </c>
      <c r="E649">
        <v>3</v>
      </c>
      <c r="F649" t="str">
        <f t="shared" si="40"/>
        <v>Highly Suitable (Mitigation + Grid Replacement)</v>
      </c>
      <c r="G649" t="str">
        <f t="shared" si="41"/>
        <v>Highly Suitable (Mitigation + Grid Replacement)</v>
      </c>
      <c r="H649" t="str">
        <f t="shared" si="42"/>
        <v>Highly Suitable (Mitigation + Grid Replacement)</v>
      </c>
      <c r="I649" t="str">
        <f t="shared" si="43"/>
        <v>Highly Suitable (Mitigation + Grid Replacement)</v>
      </c>
    </row>
    <row r="650" spans="1:9" x14ac:dyDescent="0.25">
      <c r="A650" t="s">
        <v>113</v>
      </c>
      <c r="B650" t="s">
        <v>1570</v>
      </c>
      <c r="C650">
        <v>3</v>
      </c>
      <c r="D650">
        <v>2</v>
      </c>
      <c r="E650">
        <v>3</v>
      </c>
      <c r="F650" t="str">
        <f t="shared" si="40"/>
        <v>Highly Suitable (Adaptation + Grid Replacement)</v>
      </c>
      <c r="G650" t="str">
        <f t="shared" si="41"/>
        <v>Highly Suitable (Adaptation + Grid Replacement)</v>
      </c>
      <c r="H650" t="str">
        <f t="shared" si="42"/>
        <v>Highly Suitable (Adaptation + Grid Replacement)</v>
      </c>
      <c r="I650" t="str">
        <f t="shared" si="43"/>
        <v>Highly Suitable (Adaptation + Grid Replacement)</v>
      </c>
    </row>
    <row r="651" spans="1:9" x14ac:dyDescent="0.25">
      <c r="A651" t="s">
        <v>114</v>
      </c>
      <c r="B651" t="s">
        <v>1571</v>
      </c>
      <c r="C651">
        <v>3</v>
      </c>
      <c r="D651">
        <v>2</v>
      </c>
      <c r="E651">
        <v>3</v>
      </c>
      <c r="F651" t="str">
        <f t="shared" si="40"/>
        <v>Highly Suitable (Adaptation + Grid Replacement)</v>
      </c>
      <c r="G651" t="str">
        <f t="shared" si="41"/>
        <v>Highly Suitable (Adaptation + Grid Replacement)</v>
      </c>
      <c r="H651" t="str">
        <f t="shared" si="42"/>
        <v>Highly Suitable (Adaptation + Grid Replacement)</v>
      </c>
      <c r="I651" t="str">
        <f t="shared" si="43"/>
        <v>Highly Suitable (Adaptation + Grid Replacement)</v>
      </c>
    </row>
    <row r="652" spans="1:9" x14ac:dyDescent="0.25">
      <c r="A652" t="s">
        <v>361</v>
      </c>
      <c r="B652" t="s">
        <v>1572</v>
      </c>
      <c r="C652">
        <v>3</v>
      </c>
      <c r="D652">
        <v>2</v>
      </c>
      <c r="E652">
        <v>2</v>
      </c>
      <c r="F652" t="s">
        <v>929</v>
      </c>
      <c r="G652" t="str">
        <f t="shared" si="41"/>
        <v>Highly Suitable (Adaptation)</v>
      </c>
      <c r="H652" t="str">
        <f t="shared" si="42"/>
        <v>Highly Suitable (Adaptation)</v>
      </c>
      <c r="I652" t="str">
        <f t="shared" si="43"/>
        <v>Highly Suitable (Adaptation)</v>
      </c>
    </row>
    <row r="653" spans="1:9" x14ac:dyDescent="0.25">
      <c r="A653" t="s">
        <v>183</v>
      </c>
      <c r="B653" t="s">
        <v>1573</v>
      </c>
      <c r="C653">
        <v>2</v>
      </c>
      <c r="D653">
        <v>3</v>
      </c>
      <c r="E653">
        <v>3</v>
      </c>
      <c r="F653" t="str">
        <f t="shared" si="40"/>
        <v>Highly Suitable (Mitigation + Grid Replacement)</v>
      </c>
      <c r="G653" t="str">
        <f t="shared" si="41"/>
        <v>Highly Suitable (Mitigation + Grid Replacement)</v>
      </c>
      <c r="H653" t="str">
        <f t="shared" si="42"/>
        <v>Highly Suitable (Mitigation + Grid Replacement)</v>
      </c>
      <c r="I653" t="str">
        <f t="shared" si="43"/>
        <v>Highly Suitable (Mitigation + Grid Replacement)</v>
      </c>
    </row>
    <row r="654" spans="1:9" x14ac:dyDescent="0.25">
      <c r="A654" t="s">
        <v>62</v>
      </c>
      <c r="B654" t="s">
        <v>1574</v>
      </c>
      <c r="C654">
        <v>3</v>
      </c>
      <c r="D654">
        <v>2</v>
      </c>
      <c r="E654">
        <v>2</v>
      </c>
      <c r="F654" t="s">
        <v>929</v>
      </c>
      <c r="G654" t="str">
        <f t="shared" si="41"/>
        <v>Highly Suitable (Adaptation)</v>
      </c>
      <c r="H654" t="str">
        <f t="shared" si="42"/>
        <v>Highly Suitable (Adaptation)</v>
      </c>
      <c r="I654" t="str">
        <f t="shared" si="43"/>
        <v>Highly Suitable (Adaptation)</v>
      </c>
    </row>
    <row r="655" spans="1:9" x14ac:dyDescent="0.25">
      <c r="A655" t="s">
        <v>468</v>
      </c>
      <c r="B655" t="s">
        <v>1575</v>
      </c>
      <c r="C655">
        <v>3</v>
      </c>
      <c r="D655">
        <v>2</v>
      </c>
      <c r="E655">
        <v>3</v>
      </c>
      <c r="F655" t="str">
        <f t="shared" si="40"/>
        <v>Highly Suitable (Adaptation + Grid Replacement)</v>
      </c>
      <c r="G655" t="str">
        <f t="shared" si="41"/>
        <v>Highly Suitable (Adaptation + Grid Replacement)</v>
      </c>
      <c r="H655" t="str">
        <f t="shared" si="42"/>
        <v>Highly Suitable (Adaptation + Grid Replacement)</v>
      </c>
      <c r="I655" t="str">
        <f t="shared" si="43"/>
        <v>Highly Suitable (Adaptation + Grid Replacement)</v>
      </c>
    </row>
    <row r="656" spans="1:9" x14ac:dyDescent="0.25">
      <c r="A656" t="s">
        <v>39</v>
      </c>
      <c r="B656" t="s">
        <v>1576</v>
      </c>
      <c r="C656">
        <v>3</v>
      </c>
      <c r="D656">
        <v>2</v>
      </c>
      <c r="E656">
        <v>1</v>
      </c>
      <c r="F656" t="s">
        <v>929</v>
      </c>
      <c r="G656" t="str">
        <f t="shared" si="41"/>
        <v>Highly Suitable (Adaptation)</v>
      </c>
      <c r="H656" t="str">
        <f t="shared" si="42"/>
        <v>Highly Suitable (Adaptation)</v>
      </c>
      <c r="I656" t="str">
        <f t="shared" si="43"/>
        <v>Highly Suitable (Adaptation)</v>
      </c>
    </row>
    <row r="657" spans="1:9" x14ac:dyDescent="0.25">
      <c r="A657" t="s">
        <v>115</v>
      </c>
      <c r="B657" t="s">
        <v>1577</v>
      </c>
      <c r="C657">
        <v>3</v>
      </c>
      <c r="D657">
        <v>2</v>
      </c>
      <c r="E657">
        <v>2</v>
      </c>
      <c r="F657" t="s">
        <v>929</v>
      </c>
      <c r="G657" t="str">
        <f t="shared" si="41"/>
        <v>Highly Suitable (Adaptation)</v>
      </c>
      <c r="H657" t="str">
        <f t="shared" si="42"/>
        <v>Highly Suitable (Adaptation)</v>
      </c>
      <c r="I657" t="str">
        <f t="shared" si="43"/>
        <v>Highly Suitable (Adaptation)</v>
      </c>
    </row>
    <row r="658" spans="1:9" x14ac:dyDescent="0.25">
      <c r="A658" t="s">
        <v>145</v>
      </c>
      <c r="B658" t="s">
        <v>1578</v>
      </c>
      <c r="C658">
        <v>3</v>
      </c>
      <c r="D658">
        <v>2</v>
      </c>
      <c r="E658">
        <v>2</v>
      </c>
      <c r="F658" t="s">
        <v>929</v>
      </c>
      <c r="G658" t="str">
        <f t="shared" si="41"/>
        <v>Highly Suitable (Adaptation)</v>
      </c>
      <c r="H658" t="str">
        <f t="shared" si="42"/>
        <v>Highly Suitable (Adaptation)</v>
      </c>
      <c r="I658" t="str">
        <f t="shared" si="43"/>
        <v>Highly Suitable (Adaptation)</v>
      </c>
    </row>
    <row r="659" spans="1:9" x14ac:dyDescent="0.25">
      <c r="A659" t="s">
        <v>146</v>
      </c>
      <c r="B659" t="s">
        <v>1579</v>
      </c>
      <c r="C659">
        <v>3</v>
      </c>
      <c r="D659">
        <v>2</v>
      </c>
      <c r="E659">
        <v>1</v>
      </c>
      <c r="F659" t="s">
        <v>929</v>
      </c>
      <c r="G659" t="str">
        <f t="shared" si="41"/>
        <v>Highly Suitable (Adaptation)</v>
      </c>
      <c r="H659" t="str">
        <f t="shared" si="42"/>
        <v>Highly Suitable (Adaptation)</v>
      </c>
      <c r="I659" t="str">
        <f t="shared" si="43"/>
        <v>Highly Suitable (Adaptation)</v>
      </c>
    </row>
    <row r="660" spans="1:9" x14ac:dyDescent="0.25">
      <c r="A660" t="s">
        <v>97</v>
      </c>
      <c r="B660" t="s">
        <v>1580</v>
      </c>
      <c r="C660">
        <v>3</v>
      </c>
      <c r="D660">
        <v>2</v>
      </c>
      <c r="E660">
        <v>2</v>
      </c>
      <c r="F660" t="s">
        <v>929</v>
      </c>
      <c r="G660" t="str">
        <f t="shared" si="41"/>
        <v>Highly Suitable (Adaptation)</v>
      </c>
      <c r="H660" t="str">
        <f t="shared" si="42"/>
        <v>Highly Suitable (Adaptation)</v>
      </c>
      <c r="I660" t="str">
        <f t="shared" si="43"/>
        <v>Highly Suitable (Adaptation)</v>
      </c>
    </row>
    <row r="661" spans="1:9" x14ac:dyDescent="0.25">
      <c r="A661" t="s">
        <v>535</v>
      </c>
      <c r="B661" t="s">
        <v>1581</v>
      </c>
      <c r="C661">
        <v>3</v>
      </c>
      <c r="D661">
        <v>2</v>
      </c>
      <c r="E661">
        <v>2</v>
      </c>
      <c r="F661" t="s">
        <v>929</v>
      </c>
      <c r="G661" t="str">
        <f t="shared" si="41"/>
        <v>Highly Suitable (Adaptation)</v>
      </c>
      <c r="H661" t="str">
        <f t="shared" si="42"/>
        <v>Highly Suitable (Adaptation)</v>
      </c>
      <c r="I661" t="str">
        <f t="shared" si="43"/>
        <v>Highly Suitable (Adaptation)</v>
      </c>
    </row>
    <row r="662" spans="1:9" x14ac:dyDescent="0.25">
      <c r="A662" t="s">
        <v>116</v>
      </c>
      <c r="B662" t="s">
        <v>1582</v>
      </c>
      <c r="C662">
        <v>3</v>
      </c>
      <c r="D662">
        <v>2</v>
      </c>
      <c r="E662">
        <v>1</v>
      </c>
      <c r="F662" t="s">
        <v>929</v>
      </c>
      <c r="G662" t="str">
        <f t="shared" si="41"/>
        <v>Highly Suitable (Adaptation)</v>
      </c>
      <c r="H662" t="str">
        <f t="shared" si="42"/>
        <v>Highly Suitable (Adaptation)</v>
      </c>
      <c r="I662" t="str">
        <f t="shared" si="43"/>
        <v>Highly Suitable (Adaptation)</v>
      </c>
    </row>
    <row r="663" spans="1:9" x14ac:dyDescent="0.25">
      <c r="A663" t="s">
        <v>137</v>
      </c>
      <c r="B663" t="s">
        <v>1583</v>
      </c>
      <c r="C663">
        <v>3</v>
      </c>
      <c r="D663">
        <v>2</v>
      </c>
      <c r="E663">
        <v>2</v>
      </c>
      <c r="F663" t="s">
        <v>929</v>
      </c>
      <c r="G663" t="str">
        <f t="shared" si="41"/>
        <v>Highly Suitable (Adaptation)</v>
      </c>
      <c r="H663" t="str">
        <f t="shared" si="42"/>
        <v>Highly Suitable (Adaptation)</v>
      </c>
      <c r="I663" t="str">
        <f t="shared" si="43"/>
        <v>Highly Suitable (Adaptation)</v>
      </c>
    </row>
    <row r="664" spans="1:9" x14ac:dyDescent="0.25">
      <c r="A664" t="s">
        <v>79</v>
      </c>
      <c r="B664" t="s">
        <v>1584</v>
      </c>
      <c r="C664">
        <v>3</v>
      </c>
      <c r="D664">
        <v>2</v>
      </c>
      <c r="E664">
        <v>3</v>
      </c>
      <c r="F664" t="str">
        <f t="shared" si="40"/>
        <v>Highly Suitable (Adaptation + Grid Replacement)</v>
      </c>
      <c r="G664" t="str">
        <f t="shared" si="41"/>
        <v>Highly Suitable (Adaptation + Grid Replacement)</v>
      </c>
      <c r="H664" t="str">
        <f t="shared" si="42"/>
        <v>Highly Suitable (Adaptation + Grid Replacement)</v>
      </c>
      <c r="I664" t="str">
        <f t="shared" si="43"/>
        <v>Highly Suitable (Adaptation + Grid Replacement)</v>
      </c>
    </row>
    <row r="665" spans="1:9" x14ac:dyDescent="0.25">
      <c r="A665" t="s">
        <v>677</v>
      </c>
      <c r="B665" t="s">
        <v>1585</v>
      </c>
      <c r="C665">
        <v>2</v>
      </c>
      <c r="D665">
        <v>3</v>
      </c>
      <c r="E665">
        <v>3</v>
      </c>
      <c r="F665" t="str">
        <f t="shared" si="40"/>
        <v>Highly Suitable (Mitigation + Grid Replacement)</v>
      </c>
      <c r="G665" t="str">
        <f t="shared" si="41"/>
        <v>Highly Suitable (Mitigation + Grid Replacement)</v>
      </c>
      <c r="H665" t="str">
        <f t="shared" si="42"/>
        <v>Highly Suitable (Mitigation + Grid Replacement)</v>
      </c>
      <c r="I665" t="str">
        <f t="shared" si="43"/>
        <v>Highly Suitable (Mitigation + Grid Replacement)</v>
      </c>
    </row>
    <row r="666" spans="1:9" x14ac:dyDescent="0.25">
      <c r="A666" t="s">
        <v>290</v>
      </c>
      <c r="B666" t="s">
        <v>1586</v>
      </c>
      <c r="C666">
        <v>4</v>
      </c>
      <c r="D666">
        <v>2</v>
      </c>
      <c r="E666">
        <v>2</v>
      </c>
      <c r="F666" t="s">
        <v>929</v>
      </c>
      <c r="G666" t="str">
        <f t="shared" si="41"/>
        <v>Highly Suitable (Adaptation)</v>
      </c>
      <c r="H666" t="str">
        <f t="shared" si="42"/>
        <v>Highly Suitable (Adaptation)</v>
      </c>
      <c r="I666" t="str">
        <f t="shared" si="43"/>
        <v>Highly Suitable (Adaptation)</v>
      </c>
    </row>
    <row r="667" spans="1:9" x14ac:dyDescent="0.25">
      <c r="A667" t="s">
        <v>147</v>
      </c>
      <c r="B667" t="s">
        <v>1587</v>
      </c>
      <c r="C667">
        <v>3</v>
      </c>
      <c r="D667">
        <v>2</v>
      </c>
      <c r="E667">
        <v>2</v>
      </c>
      <c r="F667" t="s">
        <v>929</v>
      </c>
      <c r="G667" t="str">
        <f t="shared" si="41"/>
        <v>Highly Suitable (Adaptation)</v>
      </c>
      <c r="H667" t="str">
        <f t="shared" si="42"/>
        <v>Highly Suitable (Adaptation)</v>
      </c>
      <c r="I667" t="str">
        <f t="shared" si="43"/>
        <v>Highly Suitable (Adaptation)</v>
      </c>
    </row>
    <row r="668" spans="1:9" x14ac:dyDescent="0.25">
      <c r="A668" t="s">
        <v>53</v>
      </c>
      <c r="B668" t="s">
        <v>1588</v>
      </c>
      <c r="C668">
        <v>3</v>
      </c>
      <c r="D668">
        <v>2</v>
      </c>
      <c r="E668">
        <v>1</v>
      </c>
      <c r="F668" t="s">
        <v>929</v>
      </c>
      <c r="G668" t="str">
        <f t="shared" si="41"/>
        <v>Highly Suitable (Adaptation)</v>
      </c>
      <c r="H668" t="str">
        <f t="shared" si="42"/>
        <v>Highly Suitable (Adaptation)</v>
      </c>
      <c r="I668" t="str">
        <f t="shared" si="43"/>
        <v>Highly Suitable (Adaptation)</v>
      </c>
    </row>
  </sheetData>
  <autoFilter ref="A1:F668" xr:uid="{EF323A76-0819-42BD-BD70-B7DFE285A4D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0A102-3913-49A7-93CA-6006F78F903C}">
  <sheetPr filterMode="1"/>
  <dimension ref="A1:H668"/>
  <sheetViews>
    <sheetView workbookViewId="0">
      <selection activeCell="E8" sqref="E8"/>
    </sheetView>
  </sheetViews>
  <sheetFormatPr defaultRowHeight="15" x14ac:dyDescent="0.25"/>
  <cols>
    <col min="1" max="1" width="22.42578125" bestFit="1" customWidth="1"/>
    <col min="4" max="4" width="55.28515625" bestFit="1" customWidth="1"/>
    <col min="5" max="5" width="18.42578125" bestFit="1" customWidth="1"/>
    <col min="6" max="6" width="17.5703125" bestFit="1" customWidth="1"/>
    <col min="7" max="7" width="18.42578125" bestFit="1" customWidth="1"/>
    <col min="8" max="8" width="24.28515625" customWidth="1"/>
  </cols>
  <sheetData>
    <row r="1" spans="1:8" x14ac:dyDescent="0.25">
      <c r="A1" s="25" t="s">
        <v>680</v>
      </c>
      <c r="B1" s="25" t="s">
        <v>878</v>
      </c>
      <c r="C1" s="25" t="s">
        <v>0</v>
      </c>
      <c r="D1" s="25" t="s">
        <v>1589</v>
      </c>
      <c r="E1" s="25" t="s">
        <v>7</v>
      </c>
      <c r="F1" s="25" t="s">
        <v>56</v>
      </c>
      <c r="G1" s="25" t="s">
        <v>916</v>
      </c>
      <c r="H1" s="25" t="s">
        <v>4</v>
      </c>
    </row>
    <row r="2" spans="1:8" hidden="1" x14ac:dyDescent="0.25">
      <c r="A2" t="s">
        <v>871</v>
      </c>
      <c r="B2" t="s">
        <v>149</v>
      </c>
      <c r="C2" t="s">
        <v>923</v>
      </c>
      <c r="D2" t="s">
        <v>1590</v>
      </c>
      <c r="G2" t="str">
        <f>INDEX(Replacement!AF:AF,MATCH(C2,Replacement!B:B,0))</f>
        <v>High</v>
      </c>
      <c r="H2" t="str">
        <f>CONCATENATE(E2,"-",F2,"-",G2)</f>
        <v>--High</v>
      </c>
    </row>
    <row r="3" spans="1:8" hidden="1" x14ac:dyDescent="0.25">
      <c r="A3" t="s">
        <v>856</v>
      </c>
      <c r="B3" t="s">
        <v>558</v>
      </c>
      <c r="C3" t="s">
        <v>924</v>
      </c>
      <c r="D3" t="s">
        <v>1590</v>
      </c>
      <c r="F3">
        <f>INDEX(Mitigation!AF:AF,MATCH(C3,Mitigation!B:B,0))</f>
        <v>0.92300000000000004</v>
      </c>
      <c r="G3" t="str">
        <f>INDEX(Replacement!AF:AF,MATCH(C3,Replacement!B:B,0))</f>
        <v>Very High</v>
      </c>
      <c r="H3" t="str">
        <f t="shared" ref="H3:H9" si="0">CONCATENATE(E3,"-",F3,"-",G3)</f>
        <v>-0.923-Very High</v>
      </c>
    </row>
    <row r="4" spans="1:8" hidden="1" x14ac:dyDescent="0.25">
      <c r="A4" t="s">
        <v>857</v>
      </c>
      <c r="B4" t="s">
        <v>659</v>
      </c>
      <c r="C4" t="s">
        <v>925</v>
      </c>
      <c r="D4" t="s">
        <v>1057</v>
      </c>
      <c r="F4">
        <f>INDEX(Mitigation!AF:AF,MATCH(C4,Mitigation!B:B,0))</f>
        <v>0.82599999999999996</v>
      </c>
      <c r="G4" t="str">
        <f>INDEX(Replacement!AF:AF,MATCH(C4,Replacement!B:B,0))</f>
        <v>Very High</v>
      </c>
      <c r="H4" t="str">
        <f t="shared" si="0"/>
        <v>-0.826-Very High</v>
      </c>
    </row>
    <row r="5" spans="1:8" hidden="1" x14ac:dyDescent="0.25">
      <c r="A5" t="s">
        <v>865</v>
      </c>
      <c r="B5" t="s">
        <v>210</v>
      </c>
      <c r="C5" t="s">
        <v>926</v>
      </c>
      <c r="D5" t="s">
        <v>1057</v>
      </c>
      <c r="G5" t="str">
        <f>INDEX(Replacement!AF:AF,MATCH(C5,Replacement!B:B,0))</f>
        <v>High</v>
      </c>
      <c r="H5" t="str">
        <f t="shared" si="0"/>
        <v>--High</v>
      </c>
    </row>
    <row r="6" spans="1:8" x14ac:dyDescent="0.25">
      <c r="A6" t="s">
        <v>862</v>
      </c>
      <c r="B6" t="s">
        <v>80</v>
      </c>
      <c r="C6" t="s">
        <v>927</v>
      </c>
      <c r="D6" t="s">
        <v>1267</v>
      </c>
      <c r="E6">
        <f>INDEX(Adaptation!AF:AF,MATCH(C6,Adaptation!B:B,0))</f>
        <v>0.74399999999999999</v>
      </c>
      <c r="G6" t="str">
        <f>INDEX(Replacement!AF:AF,MATCH(C6,Replacement!B:B,0))</f>
        <v>High</v>
      </c>
      <c r="H6" t="str">
        <f t="shared" si="0"/>
        <v>0.744--High</v>
      </c>
    </row>
    <row r="7" spans="1:8" hidden="1" x14ac:dyDescent="0.25">
      <c r="A7" t="s">
        <v>868</v>
      </c>
      <c r="B7" t="s">
        <v>13</v>
      </c>
      <c r="C7" t="s">
        <v>928</v>
      </c>
      <c r="D7" t="s">
        <v>929</v>
      </c>
      <c r="E7">
        <f>INDEX(Adaptation!AF:AF,MATCH(C7,Adaptation!B:B,0))</f>
        <v>0.92</v>
      </c>
      <c r="H7" t="str">
        <f t="shared" si="0"/>
        <v>0.92--</v>
      </c>
    </row>
    <row r="8" spans="1:8" x14ac:dyDescent="0.25">
      <c r="A8" t="s">
        <v>847</v>
      </c>
      <c r="B8" t="s">
        <v>302</v>
      </c>
      <c r="C8" t="s">
        <v>930</v>
      </c>
      <c r="D8" t="s">
        <v>1590</v>
      </c>
      <c r="E8">
        <f>INDEX(Adaptation!AF:AF,MATCH(C8,Adaptation!B:B,0))</f>
        <v>0.74399999999999999</v>
      </c>
      <c r="F8">
        <f>INDEX(Mitigation!AF:AF,MATCH(C8,Mitigation!B:B,0))</f>
        <v>0.48599999999999999</v>
      </c>
      <c r="G8" t="str">
        <f>INDEX(Replacement!AF:AF,MATCH(C8,Replacement!B:B,0))</f>
        <v>Very High</v>
      </c>
      <c r="H8" t="str">
        <f t="shared" si="0"/>
        <v>0.744-0.486-Very High</v>
      </c>
    </row>
    <row r="9" spans="1:8" hidden="1" x14ac:dyDescent="0.25">
      <c r="A9" t="s">
        <v>862</v>
      </c>
      <c r="B9" t="s">
        <v>98</v>
      </c>
      <c r="C9" t="s">
        <v>931</v>
      </c>
      <c r="D9" t="s">
        <v>1267</v>
      </c>
      <c r="F9">
        <f>INDEX(Mitigation!AF:AF,MATCH(C9,Mitigation!B:B,0))</f>
        <v>0.75700000000000001</v>
      </c>
      <c r="G9" t="str">
        <f>INDEX(Replacement!AF:AF,MATCH(C9,Replacement!B:B,0))</f>
        <v>Moderate</v>
      </c>
      <c r="H9" t="str">
        <f t="shared" si="0"/>
        <v>-0.757-Moderate</v>
      </c>
    </row>
    <row r="10" spans="1:8" hidden="1" x14ac:dyDescent="0.25">
      <c r="A10" t="s">
        <v>866</v>
      </c>
      <c r="B10" t="s">
        <v>485</v>
      </c>
      <c r="C10" t="s">
        <v>1362</v>
      </c>
      <c r="D10" t="s">
        <v>929</v>
      </c>
      <c r="H10" t="str">
        <f t="shared" ref="H10:H73" si="1">CONCATENATE(E10,"-",F10,"-",G10)</f>
        <v>--</v>
      </c>
    </row>
    <row r="11" spans="1:8" hidden="1" x14ac:dyDescent="0.25">
      <c r="A11" t="s">
        <v>857</v>
      </c>
      <c r="B11" t="s">
        <v>150</v>
      </c>
      <c r="C11" t="s">
        <v>933</v>
      </c>
      <c r="D11" t="s">
        <v>1590</v>
      </c>
      <c r="F11">
        <f>INDEX(Mitigation!AF:AF,MATCH(C11,Mitigation!B:B,0))</f>
        <v>0.90300000000000002</v>
      </c>
      <c r="G11" t="str">
        <f>INDEX(Replacement!AF:AF,MATCH(C11,Replacement!B:B,0))</f>
        <v>Very High</v>
      </c>
      <c r="H11" t="str">
        <f t="shared" si="1"/>
        <v>-0.903-Very High</v>
      </c>
    </row>
    <row r="12" spans="1:8" hidden="1" x14ac:dyDescent="0.25">
      <c r="A12" t="s">
        <v>848</v>
      </c>
      <c r="B12" t="s">
        <v>398</v>
      </c>
      <c r="C12" t="s">
        <v>934</v>
      </c>
      <c r="D12" t="s">
        <v>929</v>
      </c>
      <c r="E12">
        <f>INDEX(Adaptation!AF:AF,MATCH(C12,Adaptation!B:B,0))</f>
        <v>0.52700000000000002</v>
      </c>
      <c r="H12" t="str">
        <f t="shared" si="1"/>
        <v>0.527--</v>
      </c>
    </row>
    <row r="13" spans="1:8" hidden="1" x14ac:dyDescent="0.25">
      <c r="A13" t="s">
        <v>856</v>
      </c>
      <c r="B13" t="s">
        <v>303</v>
      </c>
      <c r="C13" t="s">
        <v>935</v>
      </c>
      <c r="D13" t="s">
        <v>929</v>
      </c>
      <c r="E13">
        <f>INDEX(Adaptation!AF:AF,MATCH(C13,Adaptation!B:B,0))</f>
        <v>0.74399999999999999</v>
      </c>
      <c r="H13" t="str">
        <f t="shared" si="1"/>
        <v>0.744--</v>
      </c>
    </row>
    <row r="14" spans="1:8" hidden="1" x14ac:dyDescent="0.25">
      <c r="A14" t="s">
        <v>857</v>
      </c>
      <c r="B14" t="s">
        <v>611</v>
      </c>
      <c r="C14" t="s">
        <v>936</v>
      </c>
      <c r="D14" t="s">
        <v>1057</v>
      </c>
      <c r="F14">
        <f>INDEX(Mitigation!AF:AF,MATCH(C14,Mitigation!B:B,0))</f>
        <v>0.84299999999999997</v>
      </c>
      <c r="G14" t="str">
        <f>INDEX(Replacement!AF:AF,MATCH(C14,Replacement!B:B,0))</f>
        <v>High</v>
      </c>
      <c r="H14" t="str">
        <f t="shared" si="1"/>
        <v>-0.843-High</v>
      </c>
    </row>
    <row r="15" spans="1:8" hidden="1" x14ac:dyDescent="0.25">
      <c r="A15" t="s">
        <v>869</v>
      </c>
      <c r="B15" t="s">
        <v>137</v>
      </c>
      <c r="C15" t="s">
        <v>1583</v>
      </c>
      <c r="D15" t="s">
        <v>929</v>
      </c>
      <c r="H15" t="str">
        <f t="shared" si="1"/>
        <v>--</v>
      </c>
    </row>
    <row r="16" spans="1:8" hidden="1" x14ac:dyDescent="0.25">
      <c r="A16" t="s">
        <v>847</v>
      </c>
      <c r="B16" t="s">
        <v>668</v>
      </c>
      <c r="C16" t="s">
        <v>939</v>
      </c>
      <c r="D16" t="s">
        <v>1057</v>
      </c>
      <c r="F16">
        <f>INDEX(Mitigation!AF:AF,MATCH(C16,Mitigation!B:B,0))</f>
        <v>0.86099999999999999</v>
      </c>
      <c r="G16" t="str">
        <f>INDEX(Replacement!AF:AF,MATCH(C16,Replacement!B:B,0))</f>
        <v>Very High</v>
      </c>
      <c r="H16" t="str">
        <f t="shared" si="1"/>
        <v>-0.861-Very High</v>
      </c>
    </row>
    <row r="17" spans="1:8" hidden="1" x14ac:dyDescent="0.25">
      <c r="A17" t="s">
        <v>864</v>
      </c>
      <c r="B17" t="s">
        <v>200</v>
      </c>
      <c r="C17" t="s">
        <v>940</v>
      </c>
      <c r="D17" t="s">
        <v>1057</v>
      </c>
      <c r="F17">
        <f>INDEX(Mitigation!AF:AF,MATCH(C17,Mitigation!B:B,0))</f>
        <v>0.39200000000000002</v>
      </c>
      <c r="G17" t="str">
        <f>INDEX(Replacement!AF:AF,MATCH(C17,Replacement!B:B,0))</f>
        <v>Very High</v>
      </c>
      <c r="H17" t="str">
        <f t="shared" si="1"/>
        <v>-0.392-Very High</v>
      </c>
    </row>
    <row r="18" spans="1:8" hidden="1" x14ac:dyDescent="0.25">
      <c r="A18" t="s">
        <v>857</v>
      </c>
      <c r="B18" t="s">
        <v>612</v>
      </c>
      <c r="C18" t="s">
        <v>941</v>
      </c>
      <c r="D18" t="s">
        <v>1057</v>
      </c>
      <c r="F18">
        <f>INDEX(Mitigation!AF:AF,MATCH(C18,Mitigation!B:B,0))</f>
        <v>0.84299999999999997</v>
      </c>
      <c r="G18" t="str">
        <f>INDEX(Replacement!AF:AF,MATCH(C18,Replacement!B:B,0))</f>
        <v>High</v>
      </c>
      <c r="H18" t="str">
        <f t="shared" si="1"/>
        <v>-0.843-High</v>
      </c>
    </row>
    <row r="19" spans="1:8" hidden="1" x14ac:dyDescent="0.25">
      <c r="A19" t="s">
        <v>857</v>
      </c>
      <c r="B19" t="s">
        <v>503</v>
      </c>
      <c r="C19" t="s">
        <v>942</v>
      </c>
      <c r="D19" t="s">
        <v>1590</v>
      </c>
      <c r="F19">
        <f>INDEX(Mitigation!AF:AF,MATCH(C19,Mitigation!B:B,0))</f>
        <v>0.96</v>
      </c>
      <c r="G19" t="str">
        <f>INDEX(Replacement!AF:AF,MATCH(C19,Replacement!B:B,0))</f>
        <v>Moderate</v>
      </c>
      <c r="H19" t="str">
        <f t="shared" si="1"/>
        <v>-0.96-Moderate</v>
      </c>
    </row>
    <row r="20" spans="1:8" hidden="1" x14ac:dyDescent="0.25">
      <c r="A20" t="s">
        <v>862</v>
      </c>
      <c r="B20" t="s">
        <v>138</v>
      </c>
      <c r="C20" t="s">
        <v>943</v>
      </c>
      <c r="D20" t="s">
        <v>1267</v>
      </c>
      <c r="G20" t="str">
        <f>INDEX(Replacement!AF:AF,MATCH(C20,Replacement!B:B,0))</f>
        <v>Moderate</v>
      </c>
      <c r="H20" t="str">
        <f t="shared" si="1"/>
        <v>--Moderate</v>
      </c>
    </row>
    <row r="21" spans="1:8" hidden="1" x14ac:dyDescent="0.25">
      <c r="A21" t="s">
        <v>865</v>
      </c>
      <c r="B21" t="s">
        <v>151</v>
      </c>
      <c r="C21" t="s">
        <v>944</v>
      </c>
      <c r="D21" t="s">
        <v>1590</v>
      </c>
      <c r="F21">
        <f>INDEX(Mitigation!AF:AF,MATCH(C21,Mitigation!B:B,0))</f>
        <v>0.61599999999999999</v>
      </c>
      <c r="G21" t="str">
        <f>INDEX(Replacement!AF:AF,MATCH(C21,Replacement!B:B,0))</f>
        <v>Very High</v>
      </c>
      <c r="H21" t="str">
        <f t="shared" si="1"/>
        <v>-0.616-Very High</v>
      </c>
    </row>
    <row r="22" spans="1:8" hidden="1" x14ac:dyDescent="0.25">
      <c r="A22" t="s">
        <v>876</v>
      </c>
      <c r="B22" t="s">
        <v>228</v>
      </c>
      <c r="C22" t="s">
        <v>945</v>
      </c>
      <c r="D22" t="s">
        <v>1057</v>
      </c>
      <c r="G22" t="str">
        <f>INDEX(Replacement!AF:AF,MATCH(C22,Replacement!B:B,0))</f>
        <v>Very High</v>
      </c>
      <c r="H22" t="str">
        <f t="shared" si="1"/>
        <v>--Very High</v>
      </c>
    </row>
    <row r="23" spans="1:8" hidden="1" x14ac:dyDescent="0.25">
      <c r="A23" t="s">
        <v>857</v>
      </c>
      <c r="B23" t="s">
        <v>559</v>
      </c>
      <c r="C23" t="s">
        <v>946</v>
      </c>
      <c r="D23" t="s">
        <v>1590</v>
      </c>
      <c r="F23">
        <f>INDEX(Mitigation!AF:AF,MATCH(C23,Mitigation!B:B,0))</f>
        <v>0.98899999999999999</v>
      </c>
      <c r="G23" t="str">
        <f>INDEX(Replacement!AF:AF,MATCH(C23,Replacement!B:B,0))</f>
        <v>High</v>
      </c>
      <c r="H23" t="str">
        <f t="shared" si="1"/>
        <v>-0.989-High</v>
      </c>
    </row>
    <row r="24" spans="1:8" hidden="1" x14ac:dyDescent="0.25">
      <c r="A24" t="s">
        <v>865</v>
      </c>
      <c r="B24" t="s">
        <v>469</v>
      </c>
      <c r="C24" t="s">
        <v>947</v>
      </c>
      <c r="D24" t="s">
        <v>1590</v>
      </c>
      <c r="F24">
        <f>INDEX(Mitigation!AF:AF,MATCH(C24,Mitigation!B:B,0))</f>
        <v>1</v>
      </c>
      <c r="G24" t="str">
        <f>INDEX(Replacement!AF:AF,MATCH(C24,Replacement!B:B,0))</f>
        <v>High</v>
      </c>
      <c r="H24" t="str">
        <f t="shared" si="1"/>
        <v>-1-High</v>
      </c>
    </row>
    <row r="25" spans="1:8" hidden="1" x14ac:dyDescent="0.25">
      <c r="A25" t="s">
        <v>869</v>
      </c>
      <c r="B25" t="s">
        <v>54</v>
      </c>
      <c r="C25" t="s">
        <v>948</v>
      </c>
      <c r="D25" t="s">
        <v>929</v>
      </c>
      <c r="E25">
        <f>INDEX(Adaptation!AF:AF,MATCH(C25,Adaptation!B:B,0))</f>
        <v>0.74399999999999999</v>
      </c>
      <c r="H25" t="str">
        <f t="shared" si="1"/>
        <v>0.744--</v>
      </c>
    </row>
    <row r="26" spans="1:8" hidden="1" x14ac:dyDescent="0.25">
      <c r="A26" t="s">
        <v>846</v>
      </c>
      <c r="B26" t="s">
        <v>613</v>
      </c>
      <c r="C26" t="s">
        <v>949</v>
      </c>
      <c r="D26" t="s">
        <v>950</v>
      </c>
      <c r="G26" t="str">
        <f>INDEX(Replacement!AF:AF,MATCH(C26,Replacement!B:B,0))</f>
        <v>Moderate</v>
      </c>
      <c r="H26" t="str">
        <f t="shared" si="1"/>
        <v>--Moderate</v>
      </c>
    </row>
    <row r="27" spans="1:8" hidden="1" x14ac:dyDescent="0.25">
      <c r="A27" t="s">
        <v>863</v>
      </c>
      <c r="B27" t="s">
        <v>63</v>
      </c>
      <c r="C27" t="s">
        <v>951</v>
      </c>
      <c r="D27" t="s">
        <v>929</v>
      </c>
      <c r="E27">
        <f>INDEX(Adaptation!AF:AF,MATCH(C27,Adaptation!B:B,0))</f>
        <v>0.41699999999999998</v>
      </c>
      <c r="H27" t="str">
        <f t="shared" si="1"/>
        <v>0.417--</v>
      </c>
    </row>
    <row r="28" spans="1:8" hidden="1" x14ac:dyDescent="0.25">
      <c r="A28" t="s">
        <v>854</v>
      </c>
      <c r="B28" t="s">
        <v>291</v>
      </c>
      <c r="C28" t="s">
        <v>952</v>
      </c>
      <c r="D28" t="s">
        <v>929</v>
      </c>
      <c r="E28">
        <f>INDEX(Adaptation!AF:AF,MATCH(C28,Adaptation!B:B,0))</f>
        <v>0.74399999999999999</v>
      </c>
      <c r="H28" t="str">
        <f t="shared" si="1"/>
        <v>0.744--</v>
      </c>
    </row>
    <row r="29" spans="1:8" hidden="1" x14ac:dyDescent="0.25">
      <c r="A29" t="s">
        <v>856</v>
      </c>
      <c r="B29" t="s">
        <v>328</v>
      </c>
      <c r="C29" t="s">
        <v>953</v>
      </c>
      <c r="D29" t="s">
        <v>929</v>
      </c>
      <c r="E29">
        <f>INDEX(Adaptation!AF:AF,MATCH(C29,Adaptation!B:B,0))</f>
        <v>0.74399999999999999</v>
      </c>
      <c r="H29" t="str">
        <f t="shared" si="1"/>
        <v>0.744--</v>
      </c>
    </row>
    <row r="30" spans="1:8" hidden="1" x14ac:dyDescent="0.25">
      <c r="A30" t="s">
        <v>850</v>
      </c>
      <c r="B30" t="s">
        <v>273</v>
      </c>
      <c r="C30" t="s">
        <v>954</v>
      </c>
      <c r="D30" t="s">
        <v>929</v>
      </c>
      <c r="E30">
        <f>INDEX(Adaptation!AF:AF,MATCH(C30,Adaptation!B:B,0))</f>
        <v>0.52700000000000002</v>
      </c>
      <c r="F30">
        <f>INDEX(Mitigation!AF:AF,MATCH(C30,Mitigation!B:B,0))</f>
        <v>0.86099999999999999</v>
      </c>
      <c r="H30" t="str">
        <f t="shared" si="1"/>
        <v>0.527-0.861-</v>
      </c>
    </row>
    <row r="31" spans="1:8" hidden="1" x14ac:dyDescent="0.25">
      <c r="A31" t="s">
        <v>865</v>
      </c>
      <c r="B31" t="s">
        <v>655</v>
      </c>
      <c r="C31" t="s">
        <v>955</v>
      </c>
      <c r="D31" t="s">
        <v>1057</v>
      </c>
      <c r="F31">
        <f>INDEX(Mitigation!AF:AF,MATCH(C31,Mitigation!B:B,0))</f>
        <v>0.97599999999999998</v>
      </c>
      <c r="G31" t="str">
        <f>INDEX(Replacement!AF:AF,MATCH(C31,Replacement!B:B,0))</f>
        <v>High</v>
      </c>
      <c r="H31" t="str">
        <f t="shared" si="1"/>
        <v>-0.976-High</v>
      </c>
    </row>
    <row r="32" spans="1:8" hidden="1" x14ac:dyDescent="0.25">
      <c r="A32" t="s">
        <v>859</v>
      </c>
      <c r="B32" t="s">
        <v>274</v>
      </c>
      <c r="C32" t="s">
        <v>956</v>
      </c>
      <c r="D32" t="s">
        <v>1184</v>
      </c>
      <c r="E32">
        <f>INDEX(Adaptation!AF:AF,MATCH(C32,Adaptation!B:B,0))</f>
        <v>0.74399999999999999</v>
      </c>
      <c r="F32">
        <f>INDEX(Mitigation!AF:AF,MATCH(C32,Mitigation!B:B,0))</f>
        <v>0.86099999999999999</v>
      </c>
      <c r="H32" t="str">
        <f t="shared" si="1"/>
        <v>0.744-0.861-</v>
      </c>
    </row>
    <row r="33" spans="1:8" hidden="1" x14ac:dyDescent="0.25">
      <c r="A33" t="s">
        <v>850</v>
      </c>
      <c r="B33" t="s">
        <v>248</v>
      </c>
      <c r="C33" t="s">
        <v>957</v>
      </c>
      <c r="D33" t="s">
        <v>1184</v>
      </c>
      <c r="E33">
        <f>INDEX(Adaptation!AF:AF,MATCH(C33,Adaptation!B:B,0))</f>
        <v>0.63600000000000001</v>
      </c>
      <c r="F33">
        <f>INDEX(Mitigation!AF:AF,MATCH(C33,Mitigation!B:B,0))</f>
        <v>0.86099999999999999</v>
      </c>
      <c r="H33" t="str">
        <f t="shared" si="1"/>
        <v>0.636-0.861-</v>
      </c>
    </row>
    <row r="34" spans="1:8" hidden="1" x14ac:dyDescent="0.25">
      <c r="A34" t="s">
        <v>856</v>
      </c>
      <c r="B34" t="s">
        <v>470</v>
      </c>
      <c r="C34" t="s">
        <v>958</v>
      </c>
      <c r="D34" t="s">
        <v>1267</v>
      </c>
      <c r="F34">
        <f>INDEX(Mitigation!AF:AF,MATCH(C34,Mitigation!B:B,0))</f>
        <v>0.86099999999999999</v>
      </c>
      <c r="G34" t="str">
        <f>INDEX(Replacement!AF:AF,MATCH(C34,Replacement!B:B,0))</f>
        <v>High</v>
      </c>
      <c r="H34" t="str">
        <f t="shared" si="1"/>
        <v>-0.861-High</v>
      </c>
    </row>
    <row r="35" spans="1:8" x14ac:dyDescent="0.25">
      <c r="A35" t="s">
        <v>857</v>
      </c>
      <c r="B35" t="s">
        <v>399</v>
      </c>
      <c r="C35" t="s">
        <v>959</v>
      </c>
      <c r="D35" t="s">
        <v>1590</v>
      </c>
      <c r="E35">
        <f>INDEX(Adaptation!AF:AF,MATCH(C35,Adaptation!B:B,0))</f>
        <v>0.52700000000000002</v>
      </c>
      <c r="F35">
        <f>INDEX(Mitigation!AF:AF,MATCH(C35,Mitigation!B:B,0))</f>
        <v>0.99199999999999999</v>
      </c>
      <c r="G35" t="str">
        <f>INDEX(Replacement!AF:AF,MATCH(C35,Replacement!B:B,0))</f>
        <v>High</v>
      </c>
      <c r="H35" t="str">
        <f t="shared" si="1"/>
        <v>0.527-0.992-High</v>
      </c>
    </row>
    <row r="36" spans="1:8" hidden="1" x14ac:dyDescent="0.25">
      <c r="A36" t="s">
        <v>850</v>
      </c>
      <c r="B36" t="s">
        <v>239</v>
      </c>
      <c r="C36" t="s">
        <v>960</v>
      </c>
      <c r="D36" t="s">
        <v>929</v>
      </c>
      <c r="E36">
        <f>INDEX(Adaptation!AF:AF,MATCH(C36,Adaptation!B:B,0))</f>
        <v>0.92</v>
      </c>
      <c r="F36">
        <f>INDEX(Mitigation!AF:AF,MATCH(C36,Mitigation!B:B,0))</f>
        <v>0.88900000000000001</v>
      </c>
      <c r="H36" t="str">
        <f t="shared" si="1"/>
        <v>0.92-0.889-</v>
      </c>
    </row>
    <row r="37" spans="1:8" hidden="1" x14ac:dyDescent="0.25">
      <c r="A37" t="s">
        <v>862</v>
      </c>
      <c r="B37" t="s">
        <v>64</v>
      </c>
      <c r="C37" t="s">
        <v>960</v>
      </c>
      <c r="D37" t="s">
        <v>1590</v>
      </c>
      <c r="E37">
        <f>INDEX(Adaptation!AF:AF,MATCH(C37,Adaptation!B:B,0))</f>
        <v>0.92</v>
      </c>
      <c r="F37">
        <f>INDEX(Mitigation!AF:AF,MATCH(C37,Mitigation!B:B,0))</f>
        <v>0.88900000000000001</v>
      </c>
      <c r="H37" t="str">
        <f t="shared" si="1"/>
        <v>0.92-0.889-</v>
      </c>
    </row>
    <row r="38" spans="1:8" hidden="1" x14ac:dyDescent="0.25">
      <c r="A38" t="s">
        <v>857</v>
      </c>
      <c r="B38" t="s">
        <v>543</v>
      </c>
      <c r="C38" t="s">
        <v>961</v>
      </c>
      <c r="D38" t="s">
        <v>1590</v>
      </c>
      <c r="F38">
        <f>INDEX(Mitigation!AF:AF,MATCH(C38,Mitigation!B:B,0))</f>
        <v>0.98299999999999998</v>
      </c>
      <c r="G38" t="str">
        <f>INDEX(Replacement!AF:AF,MATCH(C38,Replacement!B:B,0))</f>
        <v>Moderate</v>
      </c>
      <c r="H38" t="str">
        <f t="shared" si="1"/>
        <v>-0.983-Moderate</v>
      </c>
    </row>
    <row r="39" spans="1:8" hidden="1" x14ac:dyDescent="0.25">
      <c r="A39" t="s">
        <v>846</v>
      </c>
      <c r="B39" t="s">
        <v>400</v>
      </c>
      <c r="C39" t="s">
        <v>962</v>
      </c>
      <c r="D39" t="s">
        <v>929</v>
      </c>
      <c r="E39">
        <f>INDEX(Adaptation!AF:AF,MATCH(C39,Adaptation!B:B,0))</f>
        <v>0.52700000000000002</v>
      </c>
      <c r="H39" t="str">
        <f t="shared" si="1"/>
        <v>0.527--</v>
      </c>
    </row>
    <row r="40" spans="1:8" x14ac:dyDescent="0.25">
      <c r="A40" t="s">
        <v>861</v>
      </c>
      <c r="B40" t="s">
        <v>55</v>
      </c>
      <c r="C40" t="s">
        <v>963</v>
      </c>
      <c r="D40" t="s">
        <v>1590</v>
      </c>
      <c r="E40">
        <f>INDEX(Adaptation!AF:AF,MATCH(C40,Adaptation!B:B,0))</f>
        <v>0.52700000000000002</v>
      </c>
      <c r="F40">
        <f>INDEX(Mitigation!AF:AF,MATCH(C40,Mitigation!B:B,0))</f>
        <v>0.61599999999999999</v>
      </c>
      <c r="G40" t="str">
        <f>INDEX(Replacement!AF:AF,MATCH(C40,Replacement!B:B,0))</f>
        <v>Moderate</v>
      </c>
      <c r="H40" t="str">
        <f t="shared" si="1"/>
        <v>0.527-0.616-Moderate</v>
      </c>
    </row>
    <row r="41" spans="1:8" hidden="1" x14ac:dyDescent="0.25">
      <c r="A41" t="s">
        <v>863</v>
      </c>
      <c r="B41" t="s">
        <v>561</v>
      </c>
      <c r="C41" t="s">
        <v>1040</v>
      </c>
      <c r="D41" t="s">
        <v>938</v>
      </c>
      <c r="H41" t="str">
        <f t="shared" si="1"/>
        <v>--</v>
      </c>
    </row>
    <row r="42" spans="1:8" hidden="1" x14ac:dyDescent="0.25">
      <c r="A42" t="s">
        <v>857</v>
      </c>
      <c r="B42" t="s">
        <v>560</v>
      </c>
      <c r="C42" t="s">
        <v>965</v>
      </c>
      <c r="D42" t="s">
        <v>1590</v>
      </c>
      <c r="F42">
        <f>INDEX(Mitigation!AF:AF,MATCH(C42,Mitigation!B:B,0))</f>
        <v>0.996</v>
      </c>
      <c r="G42" t="str">
        <f>INDEX(Replacement!AF:AF,MATCH(C42,Replacement!B:B,0))</f>
        <v>Very High</v>
      </c>
      <c r="H42" t="str">
        <f t="shared" si="1"/>
        <v>-0.996-Very High</v>
      </c>
    </row>
    <row r="43" spans="1:8" hidden="1" x14ac:dyDescent="0.25">
      <c r="A43" t="s">
        <v>857</v>
      </c>
      <c r="B43" t="s">
        <v>497</v>
      </c>
      <c r="C43" t="s">
        <v>966</v>
      </c>
      <c r="D43" t="s">
        <v>1267</v>
      </c>
      <c r="G43" t="str">
        <f>INDEX(Replacement!AF:AF,MATCH(C43,Replacement!B:B,0))</f>
        <v>Moderate</v>
      </c>
      <c r="H43" t="str">
        <f t="shared" si="1"/>
        <v>--Moderate</v>
      </c>
    </row>
    <row r="44" spans="1:8" hidden="1" x14ac:dyDescent="0.25">
      <c r="A44" t="s">
        <v>849</v>
      </c>
      <c r="B44" t="s">
        <v>334</v>
      </c>
      <c r="C44" t="s">
        <v>967</v>
      </c>
      <c r="D44" t="s">
        <v>929</v>
      </c>
      <c r="E44">
        <f>INDEX(Adaptation!AF:AF,MATCH(C44,Adaptation!B:B,0))</f>
        <v>0.63600000000000001</v>
      </c>
      <c r="H44" t="str">
        <f t="shared" si="1"/>
        <v>0.636--</v>
      </c>
    </row>
    <row r="45" spans="1:8" hidden="1" x14ac:dyDescent="0.25">
      <c r="A45" t="s">
        <v>856</v>
      </c>
      <c r="B45" t="s">
        <v>292</v>
      </c>
      <c r="C45" t="s">
        <v>968</v>
      </c>
      <c r="D45" t="s">
        <v>929</v>
      </c>
      <c r="E45">
        <f>INDEX(Adaptation!AF:AF,MATCH(C45,Adaptation!B:B,0))</f>
        <v>0.63600000000000001</v>
      </c>
      <c r="H45" t="str">
        <f t="shared" si="1"/>
        <v>0.636--</v>
      </c>
    </row>
    <row r="46" spans="1:8" hidden="1" x14ac:dyDescent="0.25">
      <c r="A46" t="s">
        <v>854</v>
      </c>
      <c r="B46" t="s">
        <v>42</v>
      </c>
      <c r="C46" t="s">
        <v>969</v>
      </c>
      <c r="D46" t="s">
        <v>929</v>
      </c>
      <c r="E46">
        <f>INDEX(Adaptation!AF:AF,MATCH(C46,Adaptation!B:B,0))</f>
        <v>0.84399999999999997</v>
      </c>
      <c r="H46" t="str">
        <f t="shared" si="1"/>
        <v>0.844--</v>
      </c>
    </row>
    <row r="47" spans="1:8" hidden="1" x14ac:dyDescent="0.25">
      <c r="A47" t="s">
        <v>863</v>
      </c>
      <c r="B47" t="s">
        <v>679</v>
      </c>
      <c r="C47" t="s">
        <v>1089</v>
      </c>
      <c r="H47" t="str">
        <f t="shared" si="1"/>
        <v>--</v>
      </c>
    </row>
    <row r="48" spans="1:8" hidden="1" x14ac:dyDescent="0.25">
      <c r="A48" t="s">
        <v>857</v>
      </c>
      <c r="B48" t="s">
        <v>505</v>
      </c>
      <c r="C48" t="s">
        <v>971</v>
      </c>
      <c r="D48" t="s">
        <v>1590</v>
      </c>
      <c r="F48">
        <f>INDEX(Mitigation!AF:AF,MATCH(C48,Mitigation!B:B,0))</f>
        <v>0.90300000000000002</v>
      </c>
      <c r="G48" t="str">
        <f>INDEX(Replacement!AF:AF,MATCH(C48,Replacement!B:B,0))</f>
        <v>Moderate</v>
      </c>
      <c r="H48" t="str">
        <f t="shared" si="1"/>
        <v>-0.903-Moderate</v>
      </c>
    </row>
    <row r="49" spans="1:8" hidden="1" x14ac:dyDescent="0.25">
      <c r="A49" t="s">
        <v>858</v>
      </c>
      <c r="B49" t="s">
        <v>335</v>
      </c>
      <c r="C49" t="s">
        <v>972</v>
      </c>
      <c r="D49" t="s">
        <v>929</v>
      </c>
      <c r="E49">
        <f>INDEX(Adaptation!AF:AF,MATCH(C49,Adaptation!B:B,0))</f>
        <v>0.63600000000000001</v>
      </c>
      <c r="H49" t="str">
        <f t="shared" si="1"/>
        <v>0.636--</v>
      </c>
    </row>
    <row r="50" spans="1:8" hidden="1" x14ac:dyDescent="0.25">
      <c r="A50" t="s">
        <v>858</v>
      </c>
      <c r="B50" t="s">
        <v>293</v>
      </c>
      <c r="C50" t="s">
        <v>973</v>
      </c>
      <c r="D50" t="s">
        <v>929</v>
      </c>
      <c r="E50">
        <f>INDEX(Adaptation!AF:AF,MATCH(C50,Adaptation!B:B,0))</f>
        <v>0.63600000000000001</v>
      </c>
      <c r="H50" t="str">
        <f t="shared" si="1"/>
        <v>0.636--</v>
      </c>
    </row>
    <row r="51" spans="1:8" hidden="1" x14ac:dyDescent="0.25">
      <c r="A51" t="s">
        <v>858</v>
      </c>
      <c r="B51" t="s">
        <v>329</v>
      </c>
      <c r="C51" t="s">
        <v>974</v>
      </c>
      <c r="D51" t="s">
        <v>929</v>
      </c>
      <c r="E51">
        <f>INDEX(Adaptation!AF:AF,MATCH(C51,Adaptation!B:B,0))</f>
        <v>0.41699999999999998</v>
      </c>
      <c r="H51" t="str">
        <f t="shared" si="1"/>
        <v>0.417--</v>
      </c>
    </row>
    <row r="52" spans="1:8" hidden="1" x14ac:dyDescent="0.25">
      <c r="A52" t="s">
        <v>857</v>
      </c>
      <c r="B52" t="s">
        <v>373</v>
      </c>
      <c r="C52" t="s">
        <v>974</v>
      </c>
      <c r="D52" t="s">
        <v>929</v>
      </c>
      <c r="E52">
        <f>INDEX(Adaptation!AF:AF,MATCH(C52,Adaptation!B:B,0))</f>
        <v>0.41699999999999998</v>
      </c>
      <c r="H52" t="str">
        <f t="shared" si="1"/>
        <v>0.417--</v>
      </c>
    </row>
    <row r="53" spans="1:8" hidden="1" x14ac:dyDescent="0.25">
      <c r="A53" t="s">
        <v>865</v>
      </c>
      <c r="B53" t="s">
        <v>225</v>
      </c>
      <c r="C53" t="s">
        <v>975</v>
      </c>
      <c r="D53" t="s">
        <v>1057</v>
      </c>
      <c r="F53">
        <f>INDEX(Mitigation!AF:AF,MATCH(C53,Mitigation!B:B,0))</f>
        <v>0.84299999999999997</v>
      </c>
      <c r="G53" t="str">
        <f>INDEX(Replacement!AF:AF,MATCH(C53,Replacement!B:B,0))</f>
        <v>Very High</v>
      </c>
      <c r="H53" t="str">
        <f t="shared" si="1"/>
        <v>-0.843-Very High</v>
      </c>
    </row>
    <row r="54" spans="1:8" hidden="1" x14ac:dyDescent="0.25">
      <c r="A54" t="s">
        <v>857</v>
      </c>
      <c r="B54" t="s">
        <v>294</v>
      </c>
      <c r="C54" t="s">
        <v>976</v>
      </c>
      <c r="D54" t="s">
        <v>1184</v>
      </c>
      <c r="E54">
        <f>INDEX(Adaptation!AF:AF,MATCH(C54,Adaptation!B:B,0))</f>
        <v>0.63600000000000001</v>
      </c>
      <c r="F54">
        <f>INDEX(Mitigation!AF:AF,MATCH(C54,Mitigation!B:B,0))</f>
        <v>0.88900000000000001</v>
      </c>
      <c r="H54" t="str">
        <f t="shared" si="1"/>
        <v>0.636-0.889-</v>
      </c>
    </row>
    <row r="55" spans="1:8" hidden="1" x14ac:dyDescent="0.25">
      <c r="A55" t="s">
        <v>846</v>
      </c>
      <c r="B55" t="s">
        <v>374</v>
      </c>
      <c r="C55" t="s">
        <v>977</v>
      </c>
      <c r="D55" t="s">
        <v>929</v>
      </c>
      <c r="E55">
        <f>INDEX(Adaptation!AF:AF,MATCH(C55,Adaptation!B:B,0))</f>
        <v>0.84399999999999997</v>
      </c>
      <c r="H55" t="str">
        <f t="shared" si="1"/>
        <v>0.844--</v>
      </c>
    </row>
    <row r="56" spans="1:8" hidden="1" x14ac:dyDescent="0.25">
      <c r="A56" t="s">
        <v>861</v>
      </c>
      <c r="B56" t="s">
        <v>536</v>
      </c>
      <c r="C56" t="s">
        <v>978</v>
      </c>
      <c r="D56" t="s">
        <v>1590</v>
      </c>
      <c r="G56" t="str">
        <f>INDEX(Replacement!AF:AF,MATCH(C56,Replacement!B:B,0))</f>
        <v>Moderate</v>
      </c>
      <c r="H56" t="str">
        <f t="shared" si="1"/>
        <v>--Moderate</v>
      </c>
    </row>
    <row r="57" spans="1:8" hidden="1" x14ac:dyDescent="0.25">
      <c r="A57" t="s">
        <v>861</v>
      </c>
      <c r="B57" t="s">
        <v>471</v>
      </c>
      <c r="C57" t="s">
        <v>979</v>
      </c>
      <c r="D57" t="s">
        <v>1590</v>
      </c>
      <c r="G57" t="str">
        <f>INDEX(Replacement!AF:AF,MATCH(C57,Replacement!B:B,0))</f>
        <v>High</v>
      </c>
      <c r="H57" t="str">
        <f t="shared" si="1"/>
        <v>--High</v>
      </c>
    </row>
    <row r="58" spans="1:8" hidden="1" x14ac:dyDescent="0.25">
      <c r="A58" t="s">
        <v>850</v>
      </c>
      <c r="B58" t="s">
        <v>249</v>
      </c>
      <c r="C58" t="s">
        <v>980</v>
      </c>
      <c r="D58" t="s">
        <v>929</v>
      </c>
      <c r="E58">
        <f>INDEX(Adaptation!AF:AF,MATCH(C58,Adaptation!B:B,0))</f>
        <v>0.63600000000000001</v>
      </c>
      <c r="F58">
        <f>INDEX(Mitigation!AF:AF,MATCH(C58,Mitigation!B:B,0))</f>
        <v>0.61599999999999999</v>
      </c>
      <c r="H58" t="str">
        <f t="shared" si="1"/>
        <v>0.636-0.616-</v>
      </c>
    </row>
    <row r="59" spans="1:8" hidden="1" x14ac:dyDescent="0.25">
      <c r="A59" t="s">
        <v>848</v>
      </c>
      <c r="B59" t="s">
        <v>250</v>
      </c>
      <c r="C59" t="s">
        <v>981</v>
      </c>
      <c r="D59" t="s">
        <v>929</v>
      </c>
      <c r="E59">
        <f>INDEX(Adaptation!AF:AF,MATCH(C59,Adaptation!B:B,0))</f>
        <v>0.92</v>
      </c>
      <c r="F59">
        <f>INDEX(Mitigation!AF:AF,MATCH(C59,Mitigation!B:B,0))</f>
        <v>0.53500000000000003</v>
      </c>
      <c r="H59" t="str">
        <f t="shared" si="1"/>
        <v>0.92-0.535-</v>
      </c>
    </row>
    <row r="60" spans="1:8" x14ac:dyDescent="0.25">
      <c r="A60" t="s">
        <v>847</v>
      </c>
      <c r="B60" t="s">
        <v>275</v>
      </c>
      <c r="C60" t="s">
        <v>982</v>
      </c>
      <c r="D60" t="s">
        <v>1590</v>
      </c>
      <c r="E60">
        <f>INDEX(Adaptation!AF:AF,MATCH(C60,Adaptation!B:B,0))</f>
        <v>0.92</v>
      </c>
      <c r="F60">
        <f>INDEX(Mitigation!AF:AF,MATCH(C60,Mitigation!B:B,0))</f>
        <v>0.70699999999999996</v>
      </c>
      <c r="G60" t="str">
        <f>INDEX(Replacement!AF:AF,MATCH(C60,Replacement!B:B,0))</f>
        <v>Low</v>
      </c>
      <c r="H60" t="str">
        <f t="shared" si="1"/>
        <v>0.92-0.707-Low</v>
      </c>
    </row>
    <row r="61" spans="1:8" hidden="1" x14ac:dyDescent="0.25">
      <c r="A61" t="s">
        <v>857</v>
      </c>
      <c r="B61" t="s">
        <v>544</v>
      </c>
      <c r="C61" t="s">
        <v>983</v>
      </c>
      <c r="D61" t="s">
        <v>1590</v>
      </c>
      <c r="F61">
        <f>INDEX(Mitigation!AF:AF,MATCH(C61,Mitigation!B:B,0))</f>
        <v>0.96</v>
      </c>
      <c r="G61" t="str">
        <f>INDEX(Replacement!AF:AF,MATCH(C61,Replacement!B:B,0))</f>
        <v>High</v>
      </c>
      <c r="H61" t="str">
        <f t="shared" si="1"/>
        <v>-0.96-High</v>
      </c>
    </row>
    <row r="62" spans="1:8" hidden="1" x14ac:dyDescent="0.25">
      <c r="A62" t="s">
        <v>863</v>
      </c>
      <c r="B62" t="s">
        <v>477</v>
      </c>
      <c r="C62" t="s">
        <v>1102</v>
      </c>
      <c r="D62" t="s">
        <v>929</v>
      </c>
      <c r="H62" t="str">
        <f t="shared" si="1"/>
        <v>--</v>
      </c>
    </row>
    <row r="63" spans="1:8" hidden="1" x14ac:dyDescent="0.25">
      <c r="A63" t="s">
        <v>847</v>
      </c>
      <c r="B63" t="s">
        <v>190</v>
      </c>
      <c r="C63" t="s">
        <v>985</v>
      </c>
      <c r="D63" t="s">
        <v>950</v>
      </c>
      <c r="G63" t="str">
        <f>INDEX(Replacement!AF:AF,MATCH(C63,Replacement!B:B,0))</f>
        <v>High</v>
      </c>
      <c r="H63" t="str">
        <f t="shared" si="1"/>
        <v>--High</v>
      </c>
    </row>
    <row r="64" spans="1:8" hidden="1" x14ac:dyDescent="0.25">
      <c r="A64" t="s">
        <v>863</v>
      </c>
      <c r="B64" t="s">
        <v>130</v>
      </c>
      <c r="C64" t="s">
        <v>1105</v>
      </c>
      <c r="D64" t="s">
        <v>929</v>
      </c>
      <c r="H64" t="str">
        <f t="shared" si="1"/>
        <v>--</v>
      </c>
    </row>
    <row r="65" spans="1:8" hidden="1" x14ac:dyDescent="0.25">
      <c r="A65" t="s">
        <v>857</v>
      </c>
      <c r="B65" t="s">
        <v>434</v>
      </c>
      <c r="C65" t="s">
        <v>987</v>
      </c>
      <c r="D65" t="s">
        <v>1590</v>
      </c>
      <c r="F65">
        <f>INDEX(Mitigation!AF:AF,MATCH(C65,Mitigation!B:B,0))</f>
        <v>0.92600000000000005</v>
      </c>
      <c r="G65" t="str">
        <f>INDEX(Replacement!AF:AF,MATCH(C65,Replacement!B:B,0))</f>
        <v>High</v>
      </c>
      <c r="H65" t="str">
        <f t="shared" si="1"/>
        <v>-0.926-High</v>
      </c>
    </row>
    <row r="66" spans="1:8" hidden="1" x14ac:dyDescent="0.25">
      <c r="A66" t="s">
        <v>854</v>
      </c>
      <c r="B66" t="s">
        <v>14</v>
      </c>
      <c r="C66" t="s">
        <v>988</v>
      </c>
      <c r="D66" t="s">
        <v>929</v>
      </c>
      <c r="E66">
        <f>INDEX(Adaptation!AF:AF,MATCH(C66,Adaptation!B:B,0))</f>
        <v>0.84399999999999997</v>
      </c>
      <c r="H66" t="str">
        <f t="shared" si="1"/>
        <v>0.844--</v>
      </c>
    </row>
    <row r="67" spans="1:8" hidden="1" x14ac:dyDescent="0.25">
      <c r="A67" t="s">
        <v>847</v>
      </c>
      <c r="B67" t="s">
        <v>99</v>
      </c>
      <c r="C67" t="s">
        <v>989</v>
      </c>
      <c r="D67" t="s">
        <v>929</v>
      </c>
      <c r="F67">
        <f>INDEX(Mitigation!AF:AF,MATCH(C67,Mitigation!B:B,0))</f>
        <v>0.61599999999999999</v>
      </c>
      <c r="H67" t="str">
        <f t="shared" si="1"/>
        <v>-0.616-</v>
      </c>
    </row>
    <row r="68" spans="1:8" hidden="1" x14ac:dyDescent="0.25">
      <c r="A68" t="s">
        <v>876</v>
      </c>
      <c r="B68" t="s">
        <v>205</v>
      </c>
      <c r="C68" t="s">
        <v>990</v>
      </c>
      <c r="D68" t="s">
        <v>1057</v>
      </c>
      <c r="F68">
        <f>INDEX(Mitigation!AF:AF,MATCH(C68,Mitigation!B:B,0))</f>
        <v>0.88900000000000001</v>
      </c>
      <c r="G68" t="str">
        <f>INDEX(Replacement!AF:AF,MATCH(C68,Replacement!B:B,0))</f>
        <v>Very High</v>
      </c>
      <c r="H68" t="str">
        <f t="shared" si="1"/>
        <v>-0.889-Very High</v>
      </c>
    </row>
    <row r="69" spans="1:8" hidden="1" x14ac:dyDescent="0.25">
      <c r="A69" t="s">
        <v>849</v>
      </c>
      <c r="B69" t="s">
        <v>472</v>
      </c>
      <c r="C69" t="s">
        <v>991</v>
      </c>
      <c r="D69" t="s">
        <v>929</v>
      </c>
      <c r="F69">
        <f>INDEX(Mitigation!AF:AF,MATCH(C69,Mitigation!B:B,0))</f>
        <v>0.315</v>
      </c>
      <c r="H69" t="str">
        <f t="shared" si="1"/>
        <v>-0.315-</v>
      </c>
    </row>
    <row r="70" spans="1:8" hidden="1" x14ac:dyDescent="0.25">
      <c r="A70" t="s">
        <v>856</v>
      </c>
      <c r="B70" t="s">
        <v>473</v>
      </c>
      <c r="C70" t="s">
        <v>992</v>
      </c>
      <c r="D70" t="s">
        <v>1267</v>
      </c>
      <c r="G70" t="str">
        <f>INDEX(Replacement!AF:AF,MATCH(C70,Replacement!B:B,0))</f>
        <v>High</v>
      </c>
      <c r="H70" t="str">
        <f t="shared" si="1"/>
        <v>--High</v>
      </c>
    </row>
    <row r="71" spans="1:8" hidden="1" x14ac:dyDescent="0.25">
      <c r="A71" t="s">
        <v>858</v>
      </c>
      <c r="B71" t="s">
        <v>330</v>
      </c>
      <c r="C71" t="s">
        <v>993</v>
      </c>
      <c r="D71" t="s">
        <v>929</v>
      </c>
      <c r="E71">
        <f>INDEX(Adaptation!AF:AF,MATCH(C71,Adaptation!B:B,0))</f>
        <v>0.63600000000000001</v>
      </c>
      <c r="H71" t="str">
        <f t="shared" si="1"/>
        <v>0.636--</v>
      </c>
    </row>
    <row r="72" spans="1:8" hidden="1" x14ac:dyDescent="0.25">
      <c r="A72" t="s">
        <v>857</v>
      </c>
      <c r="B72" t="s">
        <v>435</v>
      </c>
      <c r="C72" t="s">
        <v>994</v>
      </c>
      <c r="D72" t="s">
        <v>1590</v>
      </c>
      <c r="F72">
        <f>INDEX(Mitigation!AF:AF,MATCH(C72,Mitigation!B:B,0))</f>
        <v>0.86099999999999999</v>
      </c>
      <c r="G72" t="str">
        <f>INDEX(Replacement!AF:AF,MATCH(C72,Replacement!B:B,0))</f>
        <v>High</v>
      </c>
      <c r="H72" t="str">
        <f t="shared" si="1"/>
        <v>-0.861-High</v>
      </c>
    </row>
    <row r="73" spans="1:8" hidden="1" x14ac:dyDescent="0.25">
      <c r="A73" t="s">
        <v>876</v>
      </c>
      <c r="B73" t="s">
        <v>219</v>
      </c>
      <c r="C73" t="s">
        <v>995</v>
      </c>
      <c r="D73" t="s">
        <v>1057</v>
      </c>
      <c r="G73" t="str">
        <f>INDEX(Replacement!AF:AF,MATCH(C73,Replacement!B:B,0))</f>
        <v>Very High</v>
      </c>
      <c r="H73" t="str">
        <f t="shared" si="1"/>
        <v>--Very High</v>
      </c>
    </row>
    <row r="74" spans="1:8" hidden="1" x14ac:dyDescent="0.25">
      <c r="A74" t="s">
        <v>863</v>
      </c>
      <c r="B74" t="s">
        <v>133</v>
      </c>
      <c r="C74" t="s">
        <v>1274</v>
      </c>
      <c r="D74" t="s">
        <v>929</v>
      </c>
      <c r="H74" t="str">
        <f t="shared" ref="H74:H137" si="2">CONCATENATE(E74,"-",F74,"-",G74)</f>
        <v>--</v>
      </c>
    </row>
    <row r="75" spans="1:8" hidden="1" x14ac:dyDescent="0.25">
      <c r="A75" t="s">
        <v>850</v>
      </c>
      <c r="B75" t="s">
        <v>401</v>
      </c>
      <c r="C75" t="s">
        <v>997</v>
      </c>
      <c r="D75" t="s">
        <v>1184</v>
      </c>
      <c r="E75">
        <f>INDEX(Adaptation!AF:AF,MATCH(C75,Adaptation!B:B,0))</f>
        <v>0.14299999999999999</v>
      </c>
      <c r="F75">
        <f>INDEX(Mitigation!AF:AF,MATCH(C75,Mitigation!B:B,0))</f>
        <v>0.78</v>
      </c>
      <c r="H75" t="str">
        <f t="shared" si="2"/>
        <v>0.143-0.78-</v>
      </c>
    </row>
    <row r="76" spans="1:8" x14ac:dyDescent="0.25">
      <c r="A76" t="s">
        <v>861</v>
      </c>
      <c r="B76" t="s">
        <v>57</v>
      </c>
      <c r="C76" t="s">
        <v>998</v>
      </c>
      <c r="D76" t="s">
        <v>1590</v>
      </c>
      <c r="E76">
        <f>INDEX(Adaptation!AF:AF,MATCH(C76,Adaptation!B:B,0))</f>
        <v>0.41699999999999998</v>
      </c>
      <c r="F76">
        <f>INDEX(Mitigation!AF:AF,MATCH(C76,Mitigation!B:B,0))</f>
        <v>0.86099999999999999</v>
      </c>
      <c r="G76" t="str">
        <f>INDEX(Replacement!AF:AF,MATCH(C76,Replacement!B:B,0))</f>
        <v>Low</v>
      </c>
      <c r="H76" t="str">
        <f t="shared" si="2"/>
        <v>0.417-0.861-Low</v>
      </c>
    </row>
    <row r="77" spans="1:8" hidden="1" x14ac:dyDescent="0.25">
      <c r="A77" t="s">
        <v>861</v>
      </c>
      <c r="B77" t="s">
        <v>65</v>
      </c>
      <c r="C77" t="s">
        <v>999</v>
      </c>
      <c r="D77" t="s">
        <v>929</v>
      </c>
      <c r="E77">
        <f>INDEX(Adaptation!AF:AF,MATCH(C77,Adaptation!B:B,0))</f>
        <v>0.63600000000000001</v>
      </c>
      <c r="H77" t="str">
        <f t="shared" si="2"/>
        <v>0.636--</v>
      </c>
    </row>
    <row r="78" spans="1:8" hidden="1" x14ac:dyDescent="0.25">
      <c r="A78" t="s">
        <v>858</v>
      </c>
      <c r="B78" t="s">
        <v>436</v>
      </c>
      <c r="C78" t="s">
        <v>1000</v>
      </c>
      <c r="D78" t="s">
        <v>1267</v>
      </c>
      <c r="F78">
        <f>INDEX(Mitigation!AF:AF,MATCH(C78,Mitigation!B:B,0))</f>
        <v>0.70699999999999996</v>
      </c>
      <c r="G78" t="str">
        <f>INDEX(Replacement!AF:AF,MATCH(C78,Replacement!B:B,0))</f>
        <v>Very High</v>
      </c>
      <c r="H78" t="str">
        <f t="shared" si="2"/>
        <v>-0.707-Very High</v>
      </c>
    </row>
    <row r="79" spans="1:8" hidden="1" x14ac:dyDescent="0.25">
      <c r="A79" t="s">
        <v>856</v>
      </c>
      <c r="B79" t="s">
        <v>474</v>
      </c>
      <c r="C79" t="s">
        <v>1001</v>
      </c>
      <c r="D79" t="s">
        <v>929</v>
      </c>
      <c r="F79">
        <f>INDEX(Mitigation!AF:AF,MATCH(C79,Mitigation!B:B,0))</f>
        <v>0.315</v>
      </c>
      <c r="H79" t="str">
        <f t="shared" si="2"/>
        <v>-0.315-</v>
      </c>
    </row>
    <row r="80" spans="1:8" hidden="1" x14ac:dyDescent="0.25">
      <c r="A80" t="s">
        <v>854</v>
      </c>
      <c r="B80" t="s">
        <v>336</v>
      </c>
      <c r="C80" t="s">
        <v>1002</v>
      </c>
      <c r="D80" t="s">
        <v>929</v>
      </c>
      <c r="E80">
        <f>INDEX(Adaptation!AF:AF,MATCH(C80,Adaptation!B:B,0))</f>
        <v>0.84399999999999997</v>
      </c>
      <c r="H80" t="str">
        <f t="shared" si="2"/>
        <v>0.844--</v>
      </c>
    </row>
    <row r="81" spans="1:8" hidden="1" x14ac:dyDescent="0.25">
      <c r="A81" t="s">
        <v>850</v>
      </c>
      <c r="B81" t="s">
        <v>402</v>
      </c>
      <c r="C81" t="s">
        <v>1003</v>
      </c>
      <c r="D81" t="s">
        <v>929</v>
      </c>
      <c r="E81">
        <f>INDEX(Adaptation!AF:AF,MATCH(C81,Adaptation!B:B,0))</f>
        <v>0.41699999999999998</v>
      </c>
      <c r="F81">
        <f>INDEX(Mitigation!AF:AF,MATCH(C81,Mitigation!B:B,0))</f>
        <v>0.41199999999999998</v>
      </c>
      <c r="H81" t="str">
        <f t="shared" si="2"/>
        <v>0.417-0.412-</v>
      </c>
    </row>
    <row r="82" spans="1:8" hidden="1" x14ac:dyDescent="0.25">
      <c r="A82" t="s">
        <v>862</v>
      </c>
      <c r="B82" t="s">
        <v>276</v>
      </c>
      <c r="C82" t="s">
        <v>1004</v>
      </c>
      <c r="D82" t="s">
        <v>929</v>
      </c>
      <c r="E82">
        <f>INDEX(Adaptation!AF:AF,MATCH(C82,Adaptation!B:B,0))</f>
        <v>0.92</v>
      </c>
      <c r="H82" t="str">
        <f t="shared" si="2"/>
        <v>0.92--</v>
      </c>
    </row>
    <row r="83" spans="1:8" hidden="1" x14ac:dyDescent="0.25">
      <c r="A83" t="s">
        <v>847</v>
      </c>
      <c r="B83" t="s">
        <v>633</v>
      </c>
      <c r="C83" t="s">
        <v>1005</v>
      </c>
      <c r="D83" t="s">
        <v>1057</v>
      </c>
      <c r="F83">
        <f>INDEX(Mitigation!AF:AF,MATCH(C83,Mitigation!B:B,0))</f>
        <v>0.82599999999999996</v>
      </c>
      <c r="G83" t="str">
        <f>INDEX(Replacement!AF:AF,MATCH(C83,Replacement!B:B,0))</f>
        <v>Very High</v>
      </c>
      <c r="H83" t="str">
        <f t="shared" si="2"/>
        <v>-0.826-Very High</v>
      </c>
    </row>
    <row r="84" spans="1:8" hidden="1" x14ac:dyDescent="0.25">
      <c r="A84" t="s">
        <v>865</v>
      </c>
      <c r="B84" t="s">
        <v>139</v>
      </c>
      <c r="C84" t="s">
        <v>1006</v>
      </c>
      <c r="D84" t="s">
        <v>1267</v>
      </c>
      <c r="G84" t="str">
        <f>INDEX(Replacement!AF:AF,MATCH(C84,Replacement!B:B,0))</f>
        <v>High</v>
      </c>
      <c r="H84" t="str">
        <f t="shared" si="2"/>
        <v>--High</v>
      </c>
    </row>
    <row r="85" spans="1:8" hidden="1" x14ac:dyDescent="0.25">
      <c r="A85" t="s">
        <v>865</v>
      </c>
      <c r="B85" t="s">
        <v>152</v>
      </c>
      <c r="C85" t="s">
        <v>1007</v>
      </c>
      <c r="D85" t="s">
        <v>1057</v>
      </c>
      <c r="F85">
        <f>INDEX(Mitigation!AF:AF,MATCH(C85,Mitigation!B:B,0))</f>
        <v>0.61599999999999999</v>
      </c>
      <c r="G85" t="str">
        <f>INDEX(Replacement!AF:AF,MATCH(C85,Replacement!B:B,0))</f>
        <v>High</v>
      </c>
      <c r="H85" t="str">
        <f t="shared" si="2"/>
        <v>-0.616-High</v>
      </c>
    </row>
    <row r="86" spans="1:8" hidden="1" x14ac:dyDescent="0.25">
      <c r="A86" t="s">
        <v>847</v>
      </c>
      <c r="B86" t="s">
        <v>537</v>
      </c>
      <c r="C86" t="s">
        <v>1008</v>
      </c>
      <c r="D86" t="s">
        <v>1590</v>
      </c>
      <c r="F86">
        <f>INDEX(Mitigation!AF:AF,MATCH(C86,Mitigation!B:B,0))</f>
        <v>0.78</v>
      </c>
      <c r="G86" t="str">
        <f>INDEX(Replacement!AF:AF,MATCH(C86,Replacement!B:B,0))</f>
        <v>Very High</v>
      </c>
      <c r="H86" t="str">
        <f t="shared" si="2"/>
        <v>-0.78-Very High</v>
      </c>
    </row>
    <row r="87" spans="1:8" hidden="1" x14ac:dyDescent="0.25">
      <c r="A87" t="s">
        <v>856</v>
      </c>
      <c r="B87" t="s">
        <v>475</v>
      </c>
      <c r="C87" t="s">
        <v>1009</v>
      </c>
      <c r="D87" t="s">
        <v>1267</v>
      </c>
      <c r="F87">
        <f>INDEX(Mitigation!AF:AF,MATCH(C87,Mitigation!B:B,0))</f>
        <v>0.75700000000000001</v>
      </c>
      <c r="G87" t="str">
        <f>INDEX(Replacement!AF:AF,MATCH(C87,Replacement!B:B,0))</f>
        <v>High</v>
      </c>
      <c r="H87" t="str">
        <f t="shared" si="2"/>
        <v>-0.757-High</v>
      </c>
    </row>
    <row r="88" spans="1:8" hidden="1" x14ac:dyDescent="0.25">
      <c r="A88" t="s">
        <v>864</v>
      </c>
      <c r="B88" t="s">
        <v>186</v>
      </c>
      <c r="C88" t="s">
        <v>1010</v>
      </c>
      <c r="D88" t="s">
        <v>1057</v>
      </c>
      <c r="F88">
        <f>INDEX(Mitigation!AF:AF,MATCH(C88,Mitigation!B:B,0))</f>
        <v>0.68799999999999994</v>
      </c>
      <c r="G88" t="str">
        <f>INDEX(Replacement!AF:AF,MATCH(C88,Replacement!B:B,0))</f>
        <v>Very High</v>
      </c>
      <c r="H88" t="str">
        <f t="shared" si="2"/>
        <v>-0.688-Very High</v>
      </c>
    </row>
    <row r="89" spans="1:8" hidden="1" x14ac:dyDescent="0.25">
      <c r="A89" t="s">
        <v>850</v>
      </c>
      <c r="B89" t="s">
        <v>251</v>
      </c>
      <c r="C89" t="s">
        <v>1011</v>
      </c>
      <c r="D89" t="s">
        <v>929</v>
      </c>
      <c r="E89">
        <f>INDEX(Adaptation!AF:AF,MATCH(C89,Adaptation!B:B,0))</f>
        <v>0.63600000000000001</v>
      </c>
      <c r="F89">
        <f>INDEX(Mitigation!AF:AF,MATCH(C89,Mitigation!B:B,0))</f>
        <v>0.84299999999999997</v>
      </c>
      <c r="H89" t="str">
        <f t="shared" si="2"/>
        <v>0.636-0.843-</v>
      </c>
    </row>
    <row r="90" spans="1:8" hidden="1" x14ac:dyDescent="0.25">
      <c r="A90" t="s">
        <v>856</v>
      </c>
      <c r="B90" t="s">
        <v>165</v>
      </c>
      <c r="C90" t="s">
        <v>1012</v>
      </c>
      <c r="D90" t="s">
        <v>950</v>
      </c>
      <c r="F90">
        <f>INDEX(Mitigation!AF:AF,MATCH(C90,Mitigation!B:B,0))</f>
        <v>0.75700000000000001</v>
      </c>
      <c r="G90" t="str">
        <f>INDEX(Replacement!AF:AF,MATCH(C90,Replacement!B:B,0))</f>
        <v>Very High</v>
      </c>
      <c r="H90" t="str">
        <f t="shared" si="2"/>
        <v>-0.757-Very High</v>
      </c>
    </row>
    <row r="91" spans="1:8" x14ac:dyDescent="0.25">
      <c r="A91" t="s">
        <v>862</v>
      </c>
      <c r="B91" t="s">
        <v>40</v>
      </c>
      <c r="C91" t="s">
        <v>1013</v>
      </c>
      <c r="D91" t="s">
        <v>1590</v>
      </c>
      <c r="E91">
        <f>INDEX(Adaptation!AF:AF,MATCH(C91,Adaptation!B:B,0))</f>
        <v>0.96</v>
      </c>
      <c r="F91">
        <f>INDEX(Mitigation!AF:AF,MATCH(C91,Mitigation!B:B,0))</f>
        <v>0.94</v>
      </c>
      <c r="G91" t="str">
        <f>INDEX(Replacement!AF:AF,MATCH(C91,Replacement!B:B,0))</f>
        <v>Very High</v>
      </c>
      <c r="H91" t="str">
        <f t="shared" si="2"/>
        <v>0.96-0.94-Very High</v>
      </c>
    </row>
    <row r="92" spans="1:8" hidden="1" x14ac:dyDescent="0.25">
      <c r="A92" t="s">
        <v>861</v>
      </c>
      <c r="B92" t="s">
        <v>153</v>
      </c>
      <c r="C92" t="s">
        <v>1014</v>
      </c>
      <c r="D92" t="s">
        <v>950</v>
      </c>
      <c r="G92" t="str">
        <f>INDEX(Replacement!AF:AF,MATCH(C92,Replacement!B:B,0))</f>
        <v>Moderate</v>
      </c>
      <c r="H92" t="str">
        <f t="shared" si="2"/>
        <v>--Moderate</v>
      </c>
    </row>
    <row r="93" spans="1:8" hidden="1" x14ac:dyDescent="0.25">
      <c r="A93" t="s">
        <v>863</v>
      </c>
      <c r="B93" t="s">
        <v>158</v>
      </c>
      <c r="C93" t="s">
        <v>1287</v>
      </c>
      <c r="D93" t="s">
        <v>938</v>
      </c>
      <c r="H93" t="str">
        <f t="shared" si="2"/>
        <v>--</v>
      </c>
    </row>
    <row r="94" spans="1:8" hidden="1" x14ac:dyDescent="0.25">
      <c r="A94" t="s">
        <v>863</v>
      </c>
      <c r="B94" t="s">
        <v>103</v>
      </c>
      <c r="C94" t="s">
        <v>1288</v>
      </c>
      <c r="D94" t="s">
        <v>929</v>
      </c>
      <c r="H94" t="str">
        <f t="shared" si="2"/>
        <v>--</v>
      </c>
    </row>
    <row r="95" spans="1:8" hidden="1" x14ac:dyDescent="0.25">
      <c r="A95" t="s">
        <v>857</v>
      </c>
      <c r="B95" t="s">
        <v>506</v>
      </c>
      <c r="C95" t="s">
        <v>1016</v>
      </c>
      <c r="D95" t="s">
        <v>1590</v>
      </c>
      <c r="F95">
        <f>INDEX(Mitigation!AF:AF,MATCH(C95,Mitigation!B:B,0))</f>
        <v>0.94</v>
      </c>
      <c r="G95" t="str">
        <f>INDEX(Replacement!AF:AF,MATCH(C95,Replacement!B:B,0))</f>
        <v>Moderate</v>
      </c>
      <c r="H95" t="str">
        <f t="shared" si="2"/>
        <v>-0.94-Moderate</v>
      </c>
    </row>
    <row r="96" spans="1:8" hidden="1" x14ac:dyDescent="0.25">
      <c r="A96" t="s">
        <v>847</v>
      </c>
      <c r="B96" t="s">
        <v>140</v>
      </c>
      <c r="C96" t="s">
        <v>1017</v>
      </c>
      <c r="D96" t="s">
        <v>929</v>
      </c>
      <c r="G96" t="str">
        <f>INDEX(Replacement!AF:AF,MATCH(C96,Replacement!B:B,0))</f>
        <v>Moderate</v>
      </c>
      <c r="H96" t="str">
        <f t="shared" si="2"/>
        <v>--Moderate</v>
      </c>
    </row>
    <row r="97" spans="1:8" hidden="1" x14ac:dyDescent="0.25">
      <c r="A97" t="s">
        <v>858</v>
      </c>
      <c r="B97" t="s">
        <v>403</v>
      </c>
      <c r="C97" t="s">
        <v>1018</v>
      </c>
      <c r="D97" t="s">
        <v>929</v>
      </c>
      <c r="E97">
        <f>INDEX(Adaptation!AF:AF,MATCH(C97,Adaptation!B:B,0))</f>
        <v>0.41699999999999998</v>
      </c>
      <c r="H97" t="str">
        <f t="shared" si="2"/>
        <v>0.417--</v>
      </c>
    </row>
    <row r="98" spans="1:8" hidden="1" x14ac:dyDescent="0.25">
      <c r="A98" t="s">
        <v>851</v>
      </c>
      <c r="B98" t="s">
        <v>507</v>
      </c>
      <c r="C98" t="s">
        <v>1018</v>
      </c>
      <c r="D98" t="s">
        <v>929</v>
      </c>
      <c r="E98">
        <f>INDEX(Adaptation!AF:AF,MATCH(C98,Adaptation!B:B,0))</f>
        <v>0.41699999999999998</v>
      </c>
      <c r="H98" t="str">
        <f t="shared" si="2"/>
        <v>0.417--</v>
      </c>
    </row>
    <row r="99" spans="1:8" hidden="1" x14ac:dyDescent="0.25">
      <c r="A99" t="s">
        <v>848</v>
      </c>
      <c r="B99" t="s">
        <v>252</v>
      </c>
      <c r="C99" t="s">
        <v>1019</v>
      </c>
      <c r="D99" t="s">
        <v>929</v>
      </c>
      <c r="E99">
        <f>INDEX(Adaptation!AF:AF,MATCH(C99,Adaptation!B:B,0))</f>
        <v>0.96</v>
      </c>
      <c r="F99">
        <f>INDEX(Mitigation!AF:AF,MATCH(C99,Mitigation!B:B,0))</f>
        <v>0.61599999999999999</v>
      </c>
      <c r="H99" t="str">
        <f t="shared" si="2"/>
        <v>0.96-0.616-</v>
      </c>
    </row>
    <row r="100" spans="1:8" hidden="1" x14ac:dyDescent="0.25">
      <c r="A100" t="s">
        <v>873</v>
      </c>
      <c r="B100" t="s">
        <v>15</v>
      </c>
      <c r="C100" t="s">
        <v>1020</v>
      </c>
      <c r="D100" t="s">
        <v>929</v>
      </c>
      <c r="E100">
        <f>INDEX(Adaptation!AF:AF,MATCH(C100,Adaptation!B:B,0))</f>
        <v>1</v>
      </c>
      <c r="H100" t="str">
        <f t="shared" si="2"/>
        <v>1--</v>
      </c>
    </row>
    <row r="101" spans="1:8" hidden="1" x14ac:dyDescent="0.25">
      <c r="A101" t="s">
        <v>853</v>
      </c>
      <c r="B101" t="s">
        <v>8</v>
      </c>
      <c r="C101" t="s">
        <v>1021</v>
      </c>
      <c r="D101" t="s">
        <v>929</v>
      </c>
      <c r="E101">
        <f>INDEX(Adaptation!AF:AF,MATCH(C101,Adaptation!B:B,0))</f>
        <v>0.84399999999999997</v>
      </c>
      <c r="F101">
        <f>INDEX(Mitigation!AF:AF,MATCH(C101,Mitigation!B:B,0))</f>
        <v>0.60099999999999998</v>
      </c>
      <c r="H101" t="str">
        <f t="shared" si="2"/>
        <v>0.844-0.601-</v>
      </c>
    </row>
    <row r="102" spans="1:8" hidden="1" x14ac:dyDescent="0.25">
      <c r="A102" t="s">
        <v>849</v>
      </c>
      <c r="B102" t="s">
        <v>362</v>
      </c>
      <c r="C102" t="s">
        <v>1022</v>
      </c>
      <c r="D102" t="s">
        <v>929</v>
      </c>
      <c r="E102">
        <f>INDEX(Adaptation!AF:AF,MATCH(C102,Adaptation!B:B,0))</f>
        <v>0.63600000000000001</v>
      </c>
      <c r="F102">
        <f>INDEX(Mitigation!AF:AF,MATCH(C102,Mitigation!B:B,0))</f>
        <v>0.70699999999999996</v>
      </c>
      <c r="H102" t="str">
        <f t="shared" si="2"/>
        <v>0.636-0.707-</v>
      </c>
    </row>
    <row r="103" spans="1:8" hidden="1" x14ac:dyDescent="0.25">
      <c r="A103" t="s">
        <v>865</v>
      </c>
      <c r="B103" t="s">
        <v>154</v>
      </c>
      <c r="C103" t="s">
        <v>1023</v>
      </c>
      <c r="D103" t="s">
        <v>1057</v>
      </c>
      <c r="G103" t="str">
        <f>INDEX(Replacement!AF:AF,MATCH(C103,Replacement!B:B,0))</f>
        <v>Moderate</v>
      </c>
      <c r="H103" t="str">
        <f t="shared" si="2"/>
        <v>--Moderate</v>
      </c>
    </row>
    <row r="104" spans="1:8" hidden="1" x14ac:dyDescent="0.25">
      <c r="A104" t="s">
        <v>857</v>
      </c>
      <c r="B104" t="s">
        <v>493</v>
      </c>
      <c r="C104" t="s">
        <v>1024</v>
      </c>
      <c r="D104" t="s">
        <v>1590</v>
      </c>
      <c r="F104">
        <f>INDEX(Mitigation!AF:AF,MATCH(C104,Mitigation!B:B,0))</f>
        <v>0.96</v>
      </c>
      <c r="G104" t="str">
        <f>INDEX(Replacement!AF:AF,MATCH(C104,Replacement!B:B,0))</f>
        <v>High</v>
      </c>
      <c r="H104" t="str">
        <f t="shared" si="2"/>
        <v>-0.96-High</v>
      </c>
    </row>
    <row r="105" spans="1:8" hidden="1" x14ac:dyDescent="0.25">
      <c r="A105" t="s">
        <v>857</v>
      </c>
      <c r="B105" t="s">
        <v>545</v>
      </c>
      <c r="C105" t="s">
        <v>1025</v>
      </c>
      <c r="D105" t="s">
        <v>1057</v>
      </c>
      <c r="F105">
        <f>INDEX(Mitigation!AF:AF,MATCH(C105,Mitigation!B:B,0))</f>
        <v>0.90300000000000002</v>
      </c>
      <c r="G105" t="str">
        <f>INDEX(Replacement!AF:AF,MATCH(C105,Replacement!B:B,0))</f>
        <v>Very High</v>
      </c>
      <c r="H105" t="str">
        <f t="shared" si="2"/>
        <v>-0.903-Very High</v>
      </c>
    </row>
    <row r="106" spans="1:8" hidden="1" x14ac:dyDescent="0.25">
      <c r="A106" t="s">
        <v>862</v>
      </c>
      <c r="B106" t="s">
        <v>129</v>
      </c>
      <c r="C106" t="s">
        <v>1026</v>
      </c>
      <c r="D106" t="s">
        <v>1267</v>
      </c>
      <c r="G106" t="str">
        <f>INDEX(Replacement!AF:AF,MATCH(C106,Replacement!B:B,0))</f>
        <v>High</v>
      </c>
      <c r="H106" t="str">
        <f t="shared" si="2"/>
        <v>--High</v>
      </c>
    </row>
    <row r="107" spans="1:8" hidden="1" x14ac:dyDescent="0.25">
      <c r="A107" t="s">
        <v>847</v>
      </c>
      <c r="B107" t="s">
        <v>498</v>
      </c>
      <c r="C107" t="s">
        <v>1027</v>
      </c>
      <c r="D107" t="s">
        <v>1590</v>
      </c>
      <c r="F107">
        <f>INDEX(Mitigation!AF:AF,MATCH(C107,Mitigation!B:B,0))</f>
        <v>0.61599999999999999</v>
      </c>
      <c r="G107" t="str">
        <f>INDEX(Replacement!AF:AF,MATCH(C107,Replacement!B:B,0))</f>
        <v>Moderate</v>
      </c>
      <c r="H107" t="str">
        <f t="shared" si="2"/>
        <v>-0.616-Moderate</v>
      </c>
    </row>
    <row r="108" spans="1:8" hidden="1" x14ac:dyDescent="0.25">
      <c r="A108" t="s">
        <v>856</v>
      </c>
      <c r="B108" t="s">
        <v>166</v>
      </c>
      <c r="C108" t="s">
        <v>1028</v>
      </c>
      <c r="D108" t="s">
        <v>950</v>
      </c>
      <c r="F108">
        <f>INDEX(Mitigation!AF:AF,MATCH(C108,Mitigation!B:B,0))</f>
        <v>0.78</v>
      </c>
      <c r="G108" t="str">
        <f>INDEX(Replacement!AF:AF,MATCH(C108,Replacement!B:B,0))</f>
        <v>High</v>
      </c>
      <c r="H108" t="str">
        <f t="shared" si="2"/>
        <v>-0.78-High</v>
      </c>
    </row>
    <row r="109" spans="1:8" hidden="1" x14ac:dyDescent="0.25">
      <c r="A109" t="s">
        <v>850</v>
      </c>
      <c r="B109" t="s">
        <v>277</v>
      </c>
      <c r="C109" t="s">
        <v>1029</v>
      </c>
      <c r="D109" t="s">
        <v>929</v>
      </c>
      <c r="E109">
        <f>INDEX(Adaptation!AF:AF,MATCH(C109,Adaptation!B:B,0))</f>
        <v>0.63600000000000001</v>
      </c>
      <c r="F109">
        <f>INDEX(Mitigation!AF:AF,MATCH(C109,Mitigation!B:B,0))</f>
        <v>0.88900000000000001</v>
      </c>
      <c r="H109" t="str">
        <f t="shared" si="2"/>
        <v>0.636-0.889-</v>
      </c>
    </row>
    <row r="110" spans="1:8" hidden="1" x14ac:dyDescent="0.25">
      <c r="A110" t="s">
        <v>849</v>
      </c>
      <c r="B110" t="s">
        <v>253</v>
      </c>
      <c r="C110" t="s">
        <v>1030</v>
      </c>
      <c r="D110" t="s">
        <v>929</v>
      </c>
      <c r="E110">
        <f>INDEX(Adaptation!AF:AF,MATCH(C110,Adaptation!B:B,0))</f>
        <v>0.92</v>
      </c>
      <c r="H110" t="str">
        <f t="shared" si="2"/>
        <v>0.92--</v>
      </c>
    </row>
    <row r="111" spans="1:8" hidden="1" x14ac:dyDescent="0.25">
      <c r="A111" t="s">
        <v>863</v>
      </c>
      <c r="B111" t="s">
        <v>117</v>
      </c>
      <c r="C111" t="s">
        <v>1290</v>
      </c>
      <c r="D111" t="s">
        <v>929</v>
      </c>
      <c r="H111" t="str">
        <f t="shared" si="2"/>
        <v>--</v>
      </c>
    </row>
    <row r="112" spans="1:8" hidden="1" x14ac:dyDescent="0.25">
      <c r="A112" t="s">
        <v>845</v>
      </c>
      <c r="B112" t="s">
        <v>404</v>
      </c>
      <c r="C112" t="s">
        <v>1032</v>
      </c>
      <c r="D112" t="s">
        <v>929</v>
      </c>
      <c r="E112">
        <f>INDEX(Adaptation!AF:AF,MATCH(C112,Adaptation!B:B,0))</f>
        <v>0.52700000000000002</v>
      </c>
      <c r="H112" t="str">
        <f t="shared" si="2"/>
        <v>0.527--</v>
      </c>
    </row>
    <row r="113" spans="1:8" hidden="1" x14ac:dyDescent="0.25">
      <c r="A113" t="s">
        <v>845</v>
      </c>
      <c r="B113" t="s">
        <v>363</v>
      </c>
      <c r="C113" t="s">
        <v>1033</v>
      </c>
      <c r="D113" t="s">
        <v>929</v>
      </c>
      <c r="E113">
        <f>INDEX(Adaptation!AF:AF,MATCH(C113,Adaptation!B:B,0))</f>
        <v>0.63600000000000001</v>
      </c>
      <c r="H113" t="str">
        <f t="shared" si="2"/>
        <v>0.636--</v>
      </c>
    </row>
    <row r="114" spans="1:8" hidden="1" x14ac:dyDescent="0.25">
      <c r="A114" t="s">
        <v>868</v>
      </c>
      <c r="B114" t="s">
        <v>278</v>
      </c>
      <c r="C114" t="s">
        <v>1034</v>
      </c>
      <c r="D114" t="s">
        <v>929</v>
      </c>
      <c r="E114">
        <f>INDEX(Adaptation!AF:AF,MATCH(C114,Adaptation!B:B,0))</f>
        <v>0.84399999999999997</v>
      </c>
      <c r="H114" t="str">
        <f t="shared" si="2"/>
        <v>0.844--</v>
      </c>
    </row>
    <row r="115" spans="1:8" hidden="1" x14ac:dyDescent="0.25">
      <c r="A115" t="s">
        <v>861</v>
      </c>
      <c r="B115" t="s">
        <v>669</v>
      </c>
      <c r="C115" t="s">
        <v>1035</v>
      </c>
      <c r="D115" t="s">
        <v>950</v>
      </c>
      <c r="G115" t="str">
        <f>INDEX(Replacement!AF:AF,MATCH(C115,Replacement!B:B,0))</f>
        <v>Moderate</v>
      </c>
      <c r="H115" t="str">
        <f t="shared" si="2"/>
        <v>--Moderate</v>
      </c>
    </row>
    <row r="116" spans="1:8" hidden="1" x14ac:dyDescent="0.25">
      <c r="A116" t="s">
        <v>857</v>
      </c>
      <c r="B116" t="s">
        <v>546</v>
      </c>
      <c r="C116" t="s">
        <v>1036</v>
      </c>
      <c r="D116" t="s">
        <v>1057</v>
      </c>
      <c r="F116">
        <f>INDEX(Mitigation!AF:AF,MATCH(C116,Mitigation!B:B,0))</f>
        <v>0.88900000000000001</v>
      </c>
      <c r="G116" t="str">
        <f>INDEX(Replacement!AF:AF,MATCH(C116,Replacement!B:B,0))</f>
        <v>Moderate</v>
      </c>
      <c r="H116" t="str">
        <f t="shared" si="2"/>
        <v>-0.889-Moderate</v>
      </c>
    </row>
    <row r="117" spans="1:8" hidden="1" x14ac:dyDescent="0.25">
      <c r="A117" t="s">
        <v>873</v>
      </c>
      <c r="B117" t="s">
        <v>58</v>
      </c>
      <c r="C117" t="s">
        <v>1037</v>
      </c>
      <c r="D117" t="s">
        <v>929</v>
      </c>
      <c r="E117">
        <f>INDEX(Adaptation!AF:AF,MATCH(C117,Adaptation!B:B,0))</f>
        <v>0.96</v>
      </c>
      <c r="H117" t="str">
        <f t="shared" si="2"/>
        <v>0.96--</v>
      </c>
    </row>
    <row r="118" spans="1:8" hidden="1" x14ac:dyDescent="0.25">
      <c r="A118" t="s">
        <v>675</v>
      </c>
      <c r="B118" t="s">
        <v>675</v>
      </c>
      <c r="C118" t="s">
        <v>1038</v>
      </c>
      <c r="D118" t="s">
        <v>950</v>
      </c>
      <c r="G118" t="str">
        <f>INDEX(Replacement!AF:AF,MATCH(C118,Replacement!B:B,0))</f>
        <v>Very High</v>
      </c>
      <c r="H118" t="str">
        <f t="shared" si="2"/>
        <v>--Very High</v>
      </c>
    </row>
    <row r="119" spans="1:8" hidden="1" x14ac:dyDescent="0.25">
      <c r="A119" t="s">
        <v>862</v>
      </c>
      <c r="B119" t="s">
        <v>43</v>
      </c>
      <c r="C119" t="s">
        <v>1039</v>
      </c>
      <c r="D119" t="s">
        <v>929</v>
      </c>
      <c r="E119">
        <f>INDEX(Adaptation!AF:AF,MATCH(C119,Adaptation!B:B,0))</f>
        <v>0.84399999999999997</v>
      </c>
      <c r="H119" t="str">
        <f t="shared" si="2"/>
        <v>0.844--</v>
      </c>
    </row>
    <row r="120" spans="1:8" hidden="1" x14ac:dyDescent="0.25">
      <c r="A120" t="s">
        <v>863</v>
      </c>
      <c r="B120" t="s">
        <v>112</v>
      </c>
      <c r="C120" t="s">
        <v>1553</v>
      </c>
      <c r="D120" t="s">
        <v>929</v>
      </c>
      <c r="H120" t="str">
        <f t="shared" si="2"/>
        <v>--</v>
      </c>
    </row>
    <row r="121" spans="1:8" hidden="1" x14ac:dyDescent="0.25">
      <c r="A121" t="s">
        <v>853</v>
      </c>
      <c r="B121" t="s">
        <v>246</v>
      </c>
      <c r="C121" t="s">
        <v>1041</v>
      </c>
      <c r="D121" t="s">
        <v>929</v>
      </c>
      <c r="E121">
        <f>INDEX(Adaptation!AF:AF,MATCH(C121,Adaptation!B:B,0))</f>
        <v>0.92</v>
      </c>
      <c r="F121">
        <f>INDEX(Mitigation!AF:AF,MATCH(C121,Mitigation!B:B,0))</f>
        <v>0.61599999999999999</v>
      </c>
      <c r="H121" t="str">
        <f t="shared" si="2"/>
        <v>0.92-0.616-</v>
      </c>
    </row>
    <row r="122" spans="1:8" hidden="1" x14ac:dyDescent="0.25">
      <c r="A122" t="s">
        <v>863</v>
      </c>
      <c r="B122" t="s">
        <v>96</v>
      </c>
      <c r="C122" t="s">
        <v>1554</v>
      </c>
      <c r="D122" t="s">
        <v>929</v>
      </c>
      <c r="H122" t="str">
        <f t="shared" si="2"/>
        <v>--</v>
      </c>
    </row>
    <row r="123" spans="1:8" hidden="1" x14ac:dyDescent="0.25">
      <c r="A123" t="s">
        <v>856</v>
      </c>
      <c r="B123" t="s">
        <v>634</v>
      </c>
      <c r="C123" t="s">
        <v>1043</v>
      </c>
      <c r="D123" t="s">
        <v>950</v>
      </c>
      <c r="F123">
        <f>INDEX(Mitigation!AF:AF,MATCH(C123,Mitigation!B:B,0))</f>
        <v>0.75700000000000001</v>
      </c>
      <c r="G123" t="str">
        <f>INDEX(Replacement!AF:AF,MATCH(C123,Replacement!B:B,0))</f>
        <v>Very High</v>
      </c>
      <c r="H123" t="str">
        <f t="shared" si="2"/>
        <v>-0.757-Very High</v>
      </c>
    </row>
    <row r="124" spans="1:8" hidden="1" x14ac:dyDescent="0.25">
      <c r="A124" t="s">
        <v>856</v>
      </c>
      <c r="B124" t="s">
        <v>562</v>
      </c>
      <c r="C124" t="s">
        <v>1044</v>
      </c>
      <c r="D124" t="s">
        <v>950</v>
      </c>
      <c r="F124">
        <f>INDEX(Mitigation!AF:AF,MATCH(C124,Mitigation!B:B,0))</f>
        <v>0.41199999999999998</v>
      </c>
      <c r="G124" t="str">
        <f>INDEX(Replacement!AF:AF,MATCH(C124,Replacement!B:B,0))</f>
        <v>High</v>
      </c>
      <c r="H124" t="str">
        <f t="shared" si="2"/>
        <v>-0.412-High</v>
      </c>
    </row>
    <row r="125" spans="1:8" hidden="1" x14ac:dyDescent="0.25">
      <c r="A125" t="s">
        <v>865</v>
      </c>
      <c r="B125" t="s">
        <v>155</v>
      </c>
      <c r="C125" t="s">
        <v>1045</v>
      </c>
      <c r="D125" t="s">
        <v>1057</v>
      </c>
      <c r="F125">
        <f>INDEX(Mitigation!AF:AF,MATCH(C125,Mitigation!B:B,0))</f>
        <v>0.86099999999999999</v>
      </c>
      <c r="G125" t="str">
        <f>INDEX(Replacement!AF:AF,MATCH(C125,Replacement!B:B,0))</f>
        <v>High</v>
      </c>
      <c r="H125" t="str">
        <f t="shared" si="2"/>
        <v>-0.861-High</v>
      </c>
    </row>
    <row r="126" spans="1:8" hidden="1" x14ac:dyDescent="0.25">
      <c r="A126" t="s">
        <v>861</v>
      </c>
      <c r="B126" t="s">
        <v>647</v>
      </c>
      <c r="C126" t="s">
        <v>1046</v>
      </c>
      <c r="D126" t="s">
        <v>1057</v>
      </c>
      <c r="G126" t="str">
        <f>INDEX(Replacement!AF:AF,MATCH(C126,Replacement!B:B,0))</f>
        <v>Very High</v>
      </c>
      <c r="H126" t="str">
        <f t="shared" si="2"/>
        <v>--Very High</v>
      </c>
    </row>
    <row r="127" spans="1:8" hidden="1" x14ac:dyDescent="0.25">
      <c r="A127" t="s">
        <v>861</v>
      </c>
      <c r="B127" t="s">
        <v>184</v>
      </c>
      <c r="C127" t="s">
        <v>1047</v>
      </c>
      <c r="D127" t="s">
        <v>950</v>
      </c>
      <c r="G127" t="str">
        <f>INDEX(Replacement!AF:AF,MATCH(C127,Replacement!B:B,0))</f>
        <v>Low</v>
      </c>
      <c r="H127" t="str">
        <f t="shared" si="2"/>
        <v>--Low</v>
      </c>
    </row>
    <row r="128" spans="1:8" hidden="1" x14ac:dyDescent="0.25">
      <c r="A128" t="s">
        <v>849</v>
      </c>
      <c r="B128" t="s">
        <v>337</v>
      </c>
      <c r="C128" t="s">
        <v>1048</v>
      </c>
      <c r="D128" t="s">
        <v>929</v>
      </c>
      <c r="E128">
        <f>INDEX(Adaptation!AF:AF,MATCH(C128,Adaptation!B:B,0))</f>
        <v>0.74399999999999999</v>
      </c>
      <c r="H128" t="str">
        <f t="shared" si="2"/>
        <v>0.744--</v>
      </c>
    </row>
    <row r="129" spans="1:8" hidden="1" x14ac:dyDescent="0.25">
      <c r="A129" t="s">
        <v>861</v>
      </c>
      <c r="B129" t="s">
        <v>156</v>
      </c>
      <c r="C129" t="s">
        <v>1049</v>
      </c>
      <c r="D129" t="s">
        <v>1057</v>
      </c>
      <c r="F129">
        <f>INDEX(Mitigation!AF:AF,MATCH(C129,Mitigation!B:B,0))</f>
        <v>0.315</v>
      </c>
      <c r="G129" t="str">
        <f>INDEX(Replacement!AF:AF,MATCH(C129,Replacement!B:B,0))</f>
        <v>Very High</v>
      </c>
      <c r="H129" t="str">
        <f t="shared" si="2"/>
        <v>-0.315-Very High</v>
      </c>
    </row>
    <row r="130" spans="1:8" hidden="1" x14ac:dyDescent="0.25">
      <c r="A130" t="s">
        <v>857</v>
      </c>
      <c r="B130" t="s">
        <v>438</v>
      </c>
      <c r="C130" t="s">
        <v>1050</v>
      </c>
      <c r="D130" t="s">
        <v>1590</v>
      </c>
      <c r="F130">
        <f>INDEX(Mitigation!AF:AF,MATCH(C130,Mitigation!B:B,0))</f>
        <v>0.70699999999999996</v>
      </c>
      <c r="G130" t="str">
        <f>INDEX(Replacement!AF:AF,MATCH(C130,Replacement!B:B,0))</f>
        <v>Moderate</v>
      </c>
      <c r="H130" t="str">
        <f t="shared" si="2"/>
        <v>-0.707-Moderate</v>
      </c>
    </row>
    <row r="131" spans="1:8" hidden="1" x14ac:dyDescent="0.25">
      <c r="A131" t="s">
        <v>847</v>
      </c>
      <c r="B131" t="s">
        <v>635</v>
      </c>
      <c r="C131" t="s">
        <v>1051</v>
      </c>
      <c r="D131" t="s">
        <v>950</v>
      </c>
      <c r="G131" t="str">
        <f>INDEX(Replacement!AF:AF,MATCH(C131,Replacement!B:B,0))</f>
        <v>Very High</v>
      </c>
      <c r="H131" t="str">
        <f t="shared" si="2"/>
        <v>--Very High</v>
      </c>
    </row>
    <row r="132" spans="1:8" hidden="1" x14ac:dyDescent="0.25">
      <c r="A132" t="s">
        <v>869</v>
      </c>
      <c r="B132" t="s">
        <v>439</v>
      </c>
      <c r="C132" t="s">
        <v>1052</v>
      </c>
      <c r="D132" t="s">
        <v>1267</v>
      </c>
      <c r="G132" t="str">
        <f>INDEX(Replacement!AF:AF,MATCH(C132,Replacement!B:B,0))</f>
        <v>Moderate</v>
      </c>
      <c r="H132" t="str">
        <f t="shared" si="2"/>
        <v>--Moderate</v>
      </c>
    </row>
    <row r="133" spans="1:8" hidden="1" x14ac:dyDescent="0.25">
      <c r="A133" t="s">
        <v>873</v>
      </c>
      <c r="B133" t="s">
        <v>240</v>
      </c>
      <c r="C133" t="s">
        <v>1053</v>
      </c>
      <c r="D133" t="s">
        <v>929</v>
      </c>
      <c r="E133">
        <f>INDEX(Adaptation!AF:AF,MATCH(C133,Adaptation!B:B,0))</f>
        <v>0.98899999999999999</v>
      </c>
      <c r="H133" t="str">
        <f t="shared" si="2"/>
        <v>0.989--</v>
      </c>
    </row>
    <row r="134" spans="1:8" hidden="1" x14ac:dyDescent="0.25">
      <c r="A134" t="s">
        <v>847</v>
      </c>
      <c r="B134" t="s">
        <v>167</v>
      </c>
      <c r="C134" t="s">
        <v>1054</v>
      </c>
      <c r="D134" t="s">
        <v>950</v>
      </c>
      <c r="G134" t="str">
        <f>INDEX(Replacement!AF:AF,MATCH(C134,Replacement!B:B,0))</f>
        <v>Moderate</v>
      </c>
      <c r="H134" t="str">
        <f t="shared" si="2"/>
        <v>--Moderate</v>
      </c>
    </row>
    <row r="135" spans="1:8" hidden="1" x14ac:dyDescent="0.25">
      <c r="A135" t="s">
        <v>859</v>
      </c>
      <c r="B135" t="s">
        <v>670</v>
      </c>
      <c r="C135" t="s">
        <v>1055</v>
      </c>
      <c r="D135" t="s">
        <v>1057</v>
      </c>
      <c r="G135" t="str">
        <f>INDEX(Replacement!AF:AF,MATCH(C135,Replacement!B:B,0))</f>
        <v>Very High</v>
      </c>
      <c r="H135" t="str">
        <f t="shared" si="2"/>
        <v>--Very High</v>
      </c>
    </row>
    <row r="136" spans="1:8" hidden="1" x14ac:dyDescent="0.25">
      <c r="A136" t="s">
        <v>859</v>
      </c>
      <c r="B136" t="s">
        <v>640</v>
      </c>
      <c r="C136" t="s">
        <v>1056</v>
      </c>
      <c r="D136" t="s">
        <v>1057</v>
      </c>
      <c r="F136">
        <f>INDEX(Mitigation!AF:AF,MATCH(C136,Mitigation!B:B,0))</f>
        <v>0.97599999999999998</v>
      </c>
      <c r="G136" t="str">
        <f>INDEX(Replacement!AF:AF,MATCH(C136,Replacement!B:B,0))</f>
        <v>Very High</v>
      </c>
      <c r="H136" t="str">
        <f t="shared" si="2"/>
        <v>-0.976-Very High</v>
      </c>
    </row>
    <row r="137" spans="1:8" hidden="1" x14ac:dyDescent="0.25">
      <c r="A137" t="s">
        <v>854</v>
      </c>
      <c r="B137" t="s">
        <v>264</v>
      </c>
      <c r="C137" t="s">
        <v>1058</v>
      </c>
      <c r="D137" t="s">
        <v>929</v>
      </c>
      <c r="E137">
        <f>INDEX(Adaptation!AF:AF,MATCH(C137,Adaptation!B:B,0))</f>
        <v>0.84399999999999997</v>
      </c>
      <c r="H137" t="str">
        <f t="shared" si="2"/>
        <v>0.844--</v>
      </c>
    </row>
    <row r="138" spans="1:8" hidden="1" x14ac:dyDescent="0.25">
      <c r="A138" t="s">
        <v>614</v>
      </c>
      <c r="B138" t="s">
        <v>614</v>
      </c>
      <c r="C138" t="s">
        <v>1059</v>
      </c>
      <c r="D138" t="s">
        <v>1057</v>
      </c>
      <c r="G138" t="str">
        <f>INDEX(Replacement!AF:AF,MATCH(C138,Replacement!B:B,0))</f>
        <v>Low</v>
      </c>
      <c r="H138" t="str">
        <f t="shared" ref="H138:H201" si="3">CONCATENATE(E138,"-",F138,"-",G138)</f>
        <v>--Low</v>
      </c>
    </row>
    <row r="139" spans="1:8" hidden="1" x14ac:dyDescent="0.25">
      <c r="A139" t="s">
        <v>865</v>
      </c>
      <c r="B139" t="s">
        <v>168</v>
      </c>
      <c r="C139" t="s">
        <v>1060</v>
      </c>
      <c r="D139" t="s">
        <v>950</v>
      </c>
      <c r="G139" t="str">
        <f>INDEX(Replacement!AF:AF,MATCH(C139,Replacement!B:B,0))</f>
        <v>High</v>
      </c>
      <c r="H139" t="str">
        <f t="shared" si="3"/>
        <v>--High</v>
      </c>
    </row>
    <row r="140" spans="1:8" hidden="1" x14ac:dyDescent="0.25">
      <c r="A140" t="s">
        <v>848</v>
      </c>
      <c r="B140" t="s">
        <v>440</v>
      </c>
      <c r="C140" t="s">
        <v>1061</v>
      </c>
      <c r="D140" t="s">
        <v>929</v>
      </c>
      <c r="F140">
        <f>INDEX(Mitigation!AF:AF,MATCH(C140,Mitigation!B:B,0))</f>
        <v>0.84299999999999997</v>
      </c>
      <c r="H140" t="str">
        <f t="shared" si="3"/>
        <v>-0.843-</v>
      </c>
    </row>
    <row r="141" spans="1:8" hidden="1" x14ac:dyDescent="0.25">
      <c r="A141" t="s">
        <v>861</v>
      </c>
      <c r="B141" t="s">
        <v>648</v>
      </c>
      <c r="C141" t="s">
        <v>1062</v>
      </c>
      <c r="D141" t="s">
        <v>1057</v>
      </c>
      <c r="G141" t="str">
        <f>INDEX(Replacement!AF:AF,MATCH(C141,Replacement!B:B,0))</f>
        <v>Low</v>
      </c>
      <c r="H141" t="str">
        <f t="shared" si="3"/>
        <v>--Low</v>
      </c>
    </row>
    <row r="142" spans="1:8" hidden="1" x14ac:dyDescent="0.25">
      <c r="A142" t="s">
        <v>863</v>
      </c>
      <c r="B142" t="s">
        <v>146</v>
      </c>
      <c r="C142" t="s">
        <v>1579</v>
      </c>
      <c r="D142" t="s">
        <v>929</v>
      </c>
      <c r="H142" t="str">
        <f t="shared" si="3"/>
        <v>--</v>
      </c>
    </row>
    <row r="143" spans="1:8" hidden="1" x14ac:dyDescent="0.25">
      <c r="A143" t="s">
        <v>856</v>
      </c>
      <c r="B143" t="s">
        <v>563</v>
      </c>
      <c r="C143" t="s">
        <v>1064</v>
      </c>
      <c r="D143" t="s">
        <v>950</v>
      </c>
      <c r="F143">
        <f>INDEX(Mitigation!AF:AF,MATCH(C143,Mitigation!B:B,0))</f>
        <v>0.41199999999999998</v>
      </c>
      <c r="G143" t="str">
        <f>INDEX(Replacement!AF:AF,MATCH(C143,Replacement!B:B,0))</f>
        <v>High</v>
      </c>
      <c r="H143" t="str">
        <f t="shared" si="3"/>
        <v>-0.412-High</v>
      </c>
    </row>
    <row r="144" spans="1:8" hidden="1" x14ac:dyDescent="0.25">
      <c r="A144" t="s">
        <v>858</v>
      </c>
      <c r="B144" t="s">
        <v>364</v>
      </c>
      <c r="C144" t="s">
        <v>1065</v>
      </c>
      <c r="D144" t="s">
        <v>929</v>
      </c>
      <c r="E144">
        <f>INDEX(Adaptation!AF:AF,MATCH(C144,Adaptation!B:B,0))</f>
        <v>0.52700000000000002</v>
      </c>
      <c r="H144" t="str">
        <f t="shared" si="3"/>
        <v>0.527--</v>
      </c>
    </row>
    <row r="145" spans="1:8" hidden="1" x14ac:dyDescent="0.25">
      <c r="A145" t="s">
        <v>850</v>
      </c>
      <c r="B145" t="s">
        <v>375</v>
      </c>
      <c r="C145" t="s">
        <v>1066</v>
      </c>
      <c r="D145" t="s">
        <v>929</v>
      </c>
      <c r="E145">
        <f>INDEX(Adaptation!AF:AF,MATCH(C145,Adaptation!B:B,0))</f>
        <v>0.32700000000000001</v>
      </c>
      <c r="F145">
        <f>INDEX(Mitigation!AF:AF,MATCH(C145,Mitigation!B:B,0))</f>
        <v>0.70699999999999996</v>
      </c>
      <c r="H145" t="str">
        <f t="shared" si="3"/>
        <v>0.327-0.707-</v>
      </c>
    </row>
    <row r="146" spans="1:8" hidden="1" x14ac:dyDescent="0.25">
      <c r="A146" t="s">
        <v>848</v>
      </c>
      <c r="B146" t="s">
        <v>260</v>
      </c>
      <c r="C146" t="s">
        <v>1067</v>
      </c>
      <c r="D146" t="s">
        <v>929</v>
      </c>
      <c r="E146">
        <f>INDEX(Adaptation!AF:AF,MATCH(C146,Adaptation!B:B,0))</f>
        <v>0.84399999999999997</v>
      </c>
      <c r="H146" t="str">
        <f t="shared" si="3"/>
        <v>0.844--</v>
      </c>
    </row>
    <row r="147" spans="1:8" hidden="1" x14ac:dyDescent="0.25">
      <c r="A147" t="s">
        <v>849</v>
      </c>
      <c r="B147" t="s">
        <v>261</v>
      </c>
      <c r="C147" t="s">
        <v>1068</v>
      </c>
      <c r="D147" t="s">
        <v>929</v>
      </c>
      <c r="E147">
        <f>INDEX(Adaptation!AF:AF,MATCH(C147,Adaptation!B:B,0))</f>
        <v>0.92</v>
      </c>
      <c r="H147" t="str">
        <f t="shared" si="3"/>
        <v>0.92--</v>
      </c>
    </row>
    <row r="148" spans="1:8" hidden="1" x14ac:dyDescent="0.25">
      <c r="A148" t="s">
        <v>856</v>
      </c>
      <c r="B148" t="s">
        <v>538</v>
      </c>
      <c r="C148" t="s">
        <v>1069</v>
      </c>
      <c r="D148" t="s">
        <v>1267</v>
      </c>
      <c r="F148">
        <f>INDEX(Mitigation!AF:AF,MATCH(C148,Mitigation!B:B,0))</f>
        <v>0.75700000000000001</v>
      </c>
      <c r="G148" t="str">
        <f>INDEX(Replacement!AF:AF,MATCH(C148,Replacement!B:B,0))</f>
        <v>Very High</v>
      </c>
      <c r="H148" t="str">
        <f t="shared" si="3"/>
        <v>-0.757-Very High</v>
      </c>
    </row>
    <row r="149" spans="1:8" hidden="1" x14ac:dyDescent="0.25">
      <c r="A149" t="s">
        <v>847</v>
      </c>
      <c r="B149" t="s">
        <v>650</v>
      </c>
      <c r="C149" t="s">
        <v>1070</v>
      </c>
      <c r="D149" t="s">
        <v>1057</v>
      </c>
      <c r="F149">
        <f>INDEX(Mitigation!AF:AF,MATCH(C149,Mitigation!B:B,0))</f>
        <v>0.70699999999999996</v>
      </c>
      <c r="G149" t="str">
        <f>INDEX(Replacement!AF:AF,MATCH(C149,Replacement!B:B,0))</f>
        <v>Very High</v>
      </c>
      <c r="H149" t="str">
        <f t="shared" si="3"/>
        <v>-0.707-Very High</v>
      </c>
    </row>
    <row r="150" spans="1:8" hidden="1" x14ac:dyDescent="0.25">
      <c r="A150" t="s">
        <v>861</v>
      </c>
      <c r="B150" t="s">
        <v>91</v>
      </c>
      <c r="C150" t="s">
        <v>1071</v>
      </c>
      <c r="D150" t="s">
        <v>1267</v>
      </c>
      <c r="G150" t="str">
        <f>INDEX(Replacement!AF:AF,MATCH(C150,Replacement!B:B,0))</f>
        <v>High</v>
      </c>
      <c r="H150" t="str">
        <f t="shared" si="3"/>
        <v>--High</v>
      </c>
    </row>
    <row r="151" spans="1:8" hidden="1" x14ac:dyDescent="0.25">
      <c r="A151" t="s">
        <v>854</v>
      </c>
      <c r="B151" t="s">
        <v>338</v>
      </c>
      <c r="C151" t="s">
        <v>1072</v>
      </c>
      <c r="D151" t="s">
        <v>929</v>
      </c>
      <c r="E151">
        <f>INDEX(Adaptation!AF:AF,MATCH(C151,Adaptation!B:B,0))</f>
        <v>0.84399999999999997</v>
      </c>
      <c r="H151" t="str">
        <f t="shared" si="3"/>
        <v>0.844--</v>
      </c>
    </row>
    <row r="152" spans="1:8" hidden="1" x14ac:dyDescent="0.25">
      <c r="A152" t="s">
        <v>845</v>
      </c>
      <c r="B152" t="s">
        <v>641</v>
      </c>
      <c r="C152" t="s">
        <v>1073</v>
      </c>
      <c r="D152" t="s">
        <v>950</v>
      </c>
      <c r="G152" t="str">
        <f>INDEX(Replacement!AF:AF,MATCH(C152,Replacement!B:B,0))</f>
        <v>Moderate</v>
      </c>
      <c r="H152" t="str">
        <f t="shared" si="3"/>
        <v>--Moderate</v>
      </c>
    </row>
    <row r="153" spans="1:8" hidden="1" x14ac:dyDescent="0.25">
      <c r="A153" t="s">
        <v>853</v>
      </c>
      <c r="B153" t="s">
        <v>405</v>
      </c>
      <c r="C153" t="s">
        <v>1074</v>
      </c>
      <c r="D153" t="s">
        <v>929</v>
      </c>
      <c r="E153">
        <f>INDEX(Adaptation!AF:AF,MATCH(C153,Adaptation!B:B,0))</f>
        <v>0.41699999999999998</v>
      </c>
      <c r="H153" t="str">
        <f t="shared" si="3"/>
        <v>0.417--</v>
      </c>
    </row>
    <row r="154" spans="1:8" x14ac:dyDescent="0.25">
      <c r="A154" t="s">
        <v>857</v>
      </c>
      <c r="B154" t="s">
        <v>376</v>
      </c>
      <c r="C154" t="s">
        <v>1075</v>
      </c>
      <c r="D154" t="s">
        <v>1590</v>
      </c>
      <c r="E154">
        <f>INDEX(Adaptation!AF:AF,MATCH(C154,Adaptation!B:B,0))</f>
        <v>0.32700000000000001</v>
      </c>
      <c r="F154">
        <f>INDEX(Mitigation!AF:AF,MATCH(C154,Mitigation!B:B,0))</f>
        <v>0.94</v>
      </c>
      <c r="G154" t="str">
        <f>INDEX(Replacement!AF:AF,MATCH(C154,Replacement!B:B,0))</f>
        <v>High</v>
      </c>
      <c r="H154" t="str">
        <f t="shared" si="3"/>
        <v>0.327-0.94-High</v>
      </c>
    </row>
    <row r="155" spans="1:8" hidden="1" x14ac:dyDescent="0.25">
      <c r="A155" t="s">
        <v>865</v>
      </c>
      <c r="B155" t="s">
        <v>169</v>
      </c>
      <c r="C155" t="s">
        <v>1076</v>
      </c>
      <c r="D155" t="s">
        <v>950</v>
      </c>
      <c r="G155" t="str">
        <f>INDEX(Replacement!AF:AF,MATCH(C155,Replacement!B:B,0))</f>
        <v>High</v>
      </c>
      <c r="H155" t="str">
        <f t="shared" si="3"/>
        <v>--High</v>
      </c>
    </row>
    <row r="156" spans="1:8" hidden="1" x14ac:dyDescent="0.25">
      <c r="A156" t="s">
        <v>856</v>
      </c>
      <c r="B156" t="s">
        <v>564</v>
      </c>
      <c r="C156" t="s">
        <v>1077</v>
      </c>
      <c r="D156" t="s">
        <v>1057</v>
      </c>
      <c r="F156">
        <f>INDEX(Mitigation!AF:AF,MATCH(C156,Mitigation!B:B,0))</f>
        <v>0.97599999999999998</v>
      </c>
      <c r="G156" t="str">
        <f>INDEX(Replacement!AF:AF,MATCH(C156,Replacement!B:B,0))</f>
        <v>Very High</v>
      </c>
      <c r="H156" t="str">
        <f t="shared" si="3"/>
        <v>-0.976-Very High</v>
      </c>
    </row>
    <row r="157" spans="1:8" hidden="1" x14ac:dyDescent="0.25">
      <c r="A157" t="s">
        <v>849</v>
      </c>
      <c r="B157" t="s">
        <v>442</v>
      </c>
      <c r="C157" t="s">
        <v>1085</v>
      </c>
      <c r="D157" t="s">
        <v>929</v>
      </c>
      <c r="H157" t="str">
        <f t="shared" si="3"/>
        <v>--</v>
      </c>
    </row>
    <row r="158" spans="1:8" hidden="1" x14ac:dyDescent="0.25">
      <c r="A158" t="s">
        <v>849</v>
      </c>
      <c r="B158" t="s">
        <v>92</v>
      </c>
      <c r="C158" t="s">
        <v>1277</v>
      </c>
      <c r="D158" t="s">
        <v>929</v>
      </c>
      <c r="H158" t="str">
        <f t="shared" si="3"/>
        <v>--</v>
      </c>
    </row>
    <row r="159" spans="1:8" hidden="1" x14ac:dyDescent="0.25">
      <c r="A159" t="s">
        <v>853</v>
      </c>
      <c r="B159" t="s">
        <v>339</v>
      </c>
      <c r="C159" t="s">
        <v>1080</v>
      </c>
      <c r="D159" t="s">
        <v>929</v>
      </c>
      <c r="E159">
        <f>INDEX(Adaptation!AF:AF,MATCH(C159,Adaptation!B:B,0))</f>
        <v>0.63600000000000001</v>
      </c>
      <c r="H159" t="str">
        <f t="shared" si="3"/>
        <v>0.636--</v>
      </c>
    </row>
    <row r="160" spans="1:8" hidden="1" x14ac:dyDescent="0.25">
      <c r="A160" t="s">
        <v>856</v>
      </c>
      <c r="B160" t="s">
        <v>539</v>
      </c>
      <c r="C160" t="s">
        <v>1081</v>
      </c>
      <c r="D160" t="s">
        <v>1267</v>
      </c>
      <c r="F160">
        <f>INDEX(Mitigation!AF:AF,MATCH(C160,Mitigation!B:B,0))</f>
        <v>0.78</v>
      </c>
      <c r="G160" t="str">
        <f>INDEX(Replacement!AF:AF,MATCH(C160,Replacement!B:B,0))</f>
        <v>Very High</v>
      </c>
      <c r="H160" t="str">
        <f t="shared" si="3"/>
        <v>-0.78-Very High</v>
      </c>
    </row>
    <row r="161" spans="1:8" hidden="1" x14ac:dyDescent="0.25">
      <c r="A161" t="s">
        <v>859</v>
      </c>
      <c r="B161" t="s">
        <v>651</v>
      </c>
      <c r="C161" t="s">
        <v>1082</v>
      </c>
      <c r="D161" t="s">
        <v>1057</v>
      </c>
      <c r="G161" t="str">
        <f>INDEX(Replacement!AF:AF,MATCH(C161,Replacement!B:B,0))</f>
        <v>High</v>
      </c>
      <c r="H161" t="str">
        <f t="shared" si="3"/>
        <v>--High</v>
      </c>
    </row>
    <row r="162" spans="1:8" hidden="1" x14ac:dyDescent="0.25">
      <c r="A162" t="s">
        <v>861</v>
      </c>
      <c r="B162" t="s">
        <v>118</v>
      </c>
      <c r="C162" t="s">
        <v>1083</v>
      </c>
      <c r="D162" t="s">
        <v>1267</v>
      </c>
      <c r="G162" t="str">
        <f>INDEX(Replacement!AF:AF,MATCH(C162,Replacement!B:B,0))</f>
        <v>Moderate</v>
      </c>
      <c r="H162" t="str">
        <f t="shared" si="3"/>
        <v>--Moderate</v>
      </c>
    </row>
    <row r="163" spans="1:8" hidden="1" x14ac:dyDescent="0.25">
      <c r="A163" t="s">
        <v>847</v>
      </c>
      <c r="B163" t="s">
        <v>676</v>
      </c>
      <c r="C163" t="s">
        <v>1084</v>
      </c>
      <c r="D163" t="s">
        <v>950</v>
      </c>
      <c r="G163" t="str">
        <f>INDEX(Replacement!AF:AF,MATCH(C163,Replacement!B:B,0))</f>
        <v>Very High</v>
      </c>
      <c r="H163" t="str">
        <f t="shared" si="3"/>
        <v>--Very High</v>
      </c>
    </row>
    <row r="164" spans="1:8" hidden="1" x14ac:dyDescent="0.25">
      <c r="A164" t="s">
        <v>858</v>
      </c>
      <c r="B164" t="s">
        <v>476</v>
      </c>
      <c r="C164" t="s">
        <v>1015</v>
      </c>
      <c r="D164" t="s">
        <v>929</v>
      </c>
      <c r="H164" t="str">
        <f t="shared" si="3"/>
        <v>--</v>
      </c>
    </row>
    <row r="165" spans="1:8" hidden="1" x14ac:dyDescent="0.25">
      <c r="A165" t="s">
        <v>854</v>
      </c>
      <c r="B165" t="s">
        <v>340</v>
      </c>
      <c r="C165" t="s">
        <v>1086</v>
      </c>
      <c r="D165" t="s">
        <v>929</v>
      </c>
      <c r="E165">
        <f>INDEX(Adaptation!AF:AF,MATCH(C165,Adaptation!B:B,0))</f>
        <v>0.74399999999999999</v>
      </c>
      <c r="H165" t="str">
        <f t="shared" si="3"/>
        <v>0.744--</v>
      </c>
    </row>
    <row r="166" spans="1:8" hidden="1" x14ac:dyDescent="0.25">
      <c r="A166" t="s">
        <v>849</v>
      </c>
      <c r="B166" t="s">
        <v>377</v>
      </c>
      <c r="C166" t="s">
        <v>1087</v>
      </c>
      <c r="D166" t="s">
        <v>929</v>
      </c>
      <c r="E166">
        <f>INDEX(Adaptation!AF:AF,MATCH(C166,Adaptation!B:B,0))</f>
        <v>0.63600000000000001</v>
      </c>
      <c r="H166" t="str">
        <f t="shared" si="3"/>
        <v>0.636--</v>
      </c>
    </row>
    <row r="167" spans="1:8" hidden="1" x14ac:dyDescent="0.25">
      <c r="A167" t="s">
        <v>862</v>
      </c>
      <c r="B167" t="s">
        <v>119</v>
      </c>
      <c r="C167" t="s">
        <v>1088</v>
      </c>
      <c r="D167" t="s">
        <v>1267</v>
      </c>
      <c r="G167" t="str">
        <f>INDEX(Replacement!AF:AF,MATCH(C167,Replacement!B:B,0))</f>
        <v>High</v>
      </c>
      <c r="H167" t="str">
        <f t="shared" si="3"/>
        <v>--High</v>
      </c>
    </row>
    <row r="168" spans="1:8" hidden="1" x14ac:dyDescent="0.25">
      <c r="A168" t="s">
        <v>858</v>
      </c>
      <c r="B168" t="s">
        <v>565</v>
      </c>
      <c r="C168" t="s">
        <v>1079</v>
      </c>
      <c r="D168" t="s">
        <v>938</v>
      </c>
      <c r="H168" t="str">
        <f t="shared" si="3"/>
        <v>--</v>
      </c>
    </row>
    <row r="169" spans="1:8" hidden="1" x14ac:dyDescent="0.25">
      <c r="A169" t="s">
        <v>849</v>
      </c>
      <c r="B169" t="s">
        <v>341</v>
      </c>
      <c r="C169" t="s">
        <v>1090</v>
      </c>
      <c r="D169" t="s">
        <v>929</v>
      </c>
      <c r="E169">
        <f>INDEX(Adaptation!AF:AF,MATCH(C169,Adaptation!B:B,0))</f>
        <v>0.63600000000000001</v>
      </c>
      <c r="H169" t="str">
        <f t="shared" si="3"/>
        <v>0.636--</v>
      </c>
    </row>
    <row r="170" spans="1:8" hidden="1" x14ac:dyDescent="0.25">
      <c r="A170" t="s">
        <v>849</v>
      </c>
      <c r="B170" t="s">
        <v>304</v>
      </c>
      <c r="C170" t="s">
        <v>1091</v>
      </c>
      <c r="D170" t="s">
        <v>929</v>
      </c>
      <c r="E170">
        <f>INDEX(Adaptation!AF:AF,MATCH(C170,Adaptation!B:B,0))</f>
        <v>0.74399999999999999</v>
      </c>
      <c r="H170" t="str">
        <f t="shared" si="3"/>
        <v>0.744--</v>
      </c>
    </row>
    <row r="171" spans="1:8" hidden="1" x14ac:dyDescent="0.25">
      <c r="A171" t="s">
        <v>875</v>
      </c>
      <c r="B171" t="s">
        <v>81</v>
      </c>
      <c r="C171" t="s">
        <v>1092</v>
      </c>
      <c r="D171" t="s">
        <v>929</v>
      </c>
      <c r="E171">
        <f>INDEX(Adaptation!AF:AF,MATCH(C171,Adaptation!B:B,0))</f>
        <v>0.52700000000000002</v>
      </c>
      <c r="H171" t="str">
        <f t="shared" si="3"/>
        <v>0.527--</v>
      </c>
    </row>
    <row r="172" spans="1:8" hidden="1" x14ac:dyDescent="0.25">
      <c r="A172" t="s">
        <v>859</v>
      </c>
      <c r="B172" t="s">
        <v>615</v>
      </c>
      <c r="C172" t="s">
        <v>1093</v>
      </c>
      <c r="D172" t="s">
        <v>950</v>
      </c>
      <c r="G172" t="str">
        <f>INDEX(Replacement!AF:AF,MATCH(C172,Replacement!B:B,0))</f>
        <v>High</v>
      </c>
      <c r="H172" t="str">
        <f t="shared" si="3"/>
        <v>--High</v>
      </c>
    </row>
    <row r="173" spans="1:8" hidden="1" x14ac:dyDescent="0.25">
      <c r="A173" t="s">
        <v>856</v>
      </c>
      <c r="B173" t="s">
        <v>305</v>
      </c>
      <c r="C173" t="s">
        <v>1094</v>
      </c>
      <c r="D173" t="s">
        <v>929</v>
      </c>
      <c r="E173">
        <f>INDEX(Adaptation!AF:AF,MATCH(C173,Adaptation!B:B,0))</f>
        <v>0.74399999999999999</v>
      </c>
      <c r="H173" t="str">
        <f t="shared" si="3"/>
        <v>0.744--</v>
      </c>
    </row>
    <row r="174" spans="1:8" hidden="1" x14ac:dyDescent="0.25">
      <c r="A174" t="s">
        <v>852</v>
      </c>
      <c r="B174" t="s">
        <v>671</v>
      </c>
      <c r="C174" t="s">
        <v>1095</v>
      </c>
      <c r="D174" t="s">
        <v>1057</v>
      </c>
      <c r="G174" t="str">
        <f>INDEX(Replacement!AF:AF,MATCH(C174,Replacement!B:B,0))</f>
        <v>Very High</v>
      </c>
      <c r="H174" t="str">
        <f t="shared" si="3"/>
        <v>--Very High</v>
      </c>
    </row>
    <row r="175" spans="1:8" hidden="1" x14ac:dyDescent="0.25">
      <c r="A175" t="s">
        <v>858</v>
      </c>
      <c r="B175" t="s">
        <v>448</v>
      </c>
      <c r="C175" t="s">
        <v>1205</v>
      </c>
      <c r="D175" t="s">
        <v>929</v>
      </c>
      <c r="H175" t="str">
        <f t="shared" si="3"/>
        <v>--</v>
      </c>
    </row>
    <row r="176" spans="1:8" hidden="1" x14ac:dyDescent="0.25">
      <c r="A176" t="s">
        <v>853</v>
      </c>
      <c r="B176" t="s">
        <v>306</v>
      </c>
      <c r="C176" t="s">
        <v>1097</v>
      </c>
      <c r="D176" t="s">
        <v>929</v>
      </c>
      <c r="E176">
        <f>INDEX(Adaptation!AF:AF,MATCH(C176,Adaptation!B:B,0))</f>
        <v>0.41699999999999998</v>
      </c>
      <c r="H176" t="str">
        <f t="shared" si="3"/>
        <v>0.417--</v>
      </c>
    </row>
    <row r="177" spans="1:8" hidden="1" x14ac:dyDescent="0.25">
      <c r="A177" t="s">
        <v>847</v>
      </c>
      <c r="B177" t="s">
        <v>509</v>
      </c>
      <c r="C177" t="s">
        <v>1098</v>
      </c>
      <c r="D177" t="s">
        <v>1267</v>
      </c>
      <c r="G177" t="str">
        <f>INDEX(Replacement!AF:AF,MATCH(C177,Replacement!B:B,0))</f>
        <v>High</v>
      </c>
      <c r="H177" t="str">
        <f t="shared" si="3"/>
        <v>--High</v>
      </c>
    </row>
    <row r="178" spans="1:8" hidden="1" x14ac:dyDescent="0.25">
      <c r="A178" t="s">
        <v>858</v>
      </c>
      <c r="B178" t="s">
        <v>443</v>
      </c>
      <c r="C178" t="s">
        <v>1099</v>
      </c>
      <c r="D178" t="s">
        <v>1267</v>
      </c>
      <c r="G178" t="str">
        <f>INDEX(Replacement!AF:AF,MATCH(C178,Replacement!B:B,0))</f>
        <v>High</v>
      </c>
      <c r="H178" t="str">
        <f t="shared" si="3"/>
        <v>--High</v>
      </c>
    </row>
    <row r="179" spans="1:8" hidden="1" x14ac:dyDescent="0.25">
      <c r="A179" t="s">
        <v>860</v>
      </c>
      <c r="B179" t="s">
        <v>307</v>
      </c>
      <c r="C179" t="s">
        <v>1100</v>
      </c>
      <c r="D179" t="s">
        <v>929</v>
      </c>
      <c r="E179">
        <f>INDEX(Adaptation!AF:AF,MATCH(C179,Adaptation!B:B,0))</f>
        <v>0.74399999999999999</v>
      </c>
      <c r="H179" t="str">
        <f t="shared" si="3"/>
        <v>0.744--</v>
      </c>
    </row>
    <row r="180" spans="1:8" hidden="1" x14ac:dyDescent="0.25">
      <c r="A180" t="s">
        <v>869</v>
      </c>
      <c r="B180" t="s">
        <v>370</v>
      </c>
      <c r="C180" t="s">
        <v>1101</v>
      </c>
      <c r="D180" t="s">
        <v>929</v>
      </c>
      <c r="E180">
        <f>INDEX(Adaptation!AF:AF,MATCH(C180,Adaptation!B:B,0))</f>
        <v>0.63600000000000001</v>
      </c>
      <c r="H180" t="str">
        <f t="shared" si="3"/>
        <v>0.636--</v>
      </c>
    </row>
    <row r="181" spans="1:8" hidden="1" x14ac:dyDescent="0.25">
      <c r="A181" t="s">
        <v>858</v>
      </c>
      <c r="B181" t="s">
        <v>484</v>
      </c>
      <c r="C181" t="s">
        <v>1262</v>
      </c>
      <c r="D181" t="s">
        <v>929</v>
      </c>
      <c r="H181" t="str">
        <f t="shared" si="3"/>
        <v>--</v>
      </c>
    </row>
    <row r="182" spans="1:8" hidden="1" x14ac:dyDescent="0.25">
      <c r="A182" t="s">
        <v>860</v>
      </c>
      <c r="B182" t="s">
        <v>33</v>
      </c>
      <c r="C182" t="s">
        <v>1103</v>
      </c>
      <c r="D182" t="s">
        <v>929</v>
      </c>
      <c r="E182">
        <f>INDEX(Adaptation!AF:AF,MATCH(C182,Adaptation!B:B,0))</f>
        <v>0.84399999999999997</v>
      </c>
      <c r="H182" t="str">
        <f t="shared" si="3"/>
        <v>0.844--</v>
      </c>
    </row>
    <row r="183" spans="1:8" hidden="1" x14ac:dyDescent="0.25">
      <c r="A183" t="s">
        <v>856</v>
      </c>
      <c r="B183" t="s">
        <v>141</v>
      </c>
      <c r="C183" t="s">
        <v>1104</v>
      </c>
      <c r="D183" t="s">
        <v>929</v>
      </c>
      <c r="F183">
        <f>INDEX(Mitigation!AF:AF,MATCH(C183,Mitigation!B:B,0))</f>
        <v>0.61599999999999999</v>
      </c>
      <c r="H183" t="str">
        <f t="shared" si="3"/>
        <v>-0.616-</v>
      </c>
    </row>
    <row r="184" spans="1:8" hidden="1" x14ac:dyDescent="0.25">
      <c r="A184" t="s">
        <v>858</v>
      </c>
      <c r="B184" t="s">
        <v>457</v>
      </c>
      <c r="C184" t="s">
        <v>1414</v>
      </c>
      <c r="D184" t="s">
        <v>929</v>
      </c>
      <c r="H184" t="str">
        <f t="shared" si="3"/>
        <v>--</v>
      </c>
    </row>
    <row r="185" spans="1:8" hidden="1" x14ac:dyDescent="0.25">
      <c r="A185" t="s">
        <v>858</v>
      </c>
      <c r="B185" t="s">
        <v>542</v>
      </c>
      <c r="C185" t="s">
        <v>1508</v>
      </c>
      <c r="D185" t="s">
        <v>929</v>
      </c>
      <c r="H185" t="str">
        <f t="shared" si="3"/>
        <v>--</v>
      </c>
    </row>
    <row r="186" spans="1:8" hidden="1" x14ac:dyDescent="0.25">
      <c r="A186" t="s">
        <v>852</v>
      </c>
      <c r="B186" t="s">
        <v>649</v>
      </c>
      <c r="C186" t="s">
        <v>1063</v>
      </c>
      <c r="D186" t="s">
        <v>938</v>
      </c>
      <c r="H186" t="str">
        <f t="shared" si="3"/>
        <v>--</v>
      </c>
    </row>
    <row r="187" spans="1:8" hidden="1" x14ac:dyDescent="0.25">
      <c r="A187" t="s">
        <v>859</v>
      </c>
      <c r="B187" t="s">
        <v>189</v>
      </c>
      <c r="C187" t="s">
        <v>1108</v>
      </c>
      <c r="D187" t="s">
        <v>1057</v>
      </c>
      <c r="G187" t="str">
        <f>INDEX(Replacement!AF:AF,MATCH(C187,Replacement!B:B,0))</f>
        <v>Very High</v>
      </c>
      <c r="H187" t="str">
        <f t="shared" si="3"/>
        <v>--Very High</v>
      </c>
    </row>
    <row r="188" spans="1:8" hidden="1" x14ac:dyDescent="0.25">
      <c r="A188" t="s">
        <v>857</v>
      </c>
      <c r="B188" t="s">
        <v>445</v>
      </c>
      <c r="C188" t="s">
        <v>1109</v>
      </c>
      <c r="D188" t="s">
        <v>1590</v>
      </c>
      <c r="F188">
        <f>INDEX(Mitigation!AF:AF,MATCH(C188,Mitigation!B:B,0))</f>
        <v>0.92600000000000005</v>
      </c>
      <c r="G188" t="str">
        <f>INDEX(Replacement!AF:AF,MATCH(C188,Replacement!B:B,0))</f>
        <v>High</v>
      </c>
      <c r="H188" t="str">
        <f t="shared" si="3"/>
        <v>-0.926-High</v>
      </c>
    </row>
    <row r="189" spans="1:8" hidden="1" x14ac:dyDescent="0.25">
      <c r="A189" t="s">
        <v>857</v>
      </c>
      <c r="B189" t="s">
        <v>478</v>
      </c>
      <c r="C189" t="s">
        <v>1110</v>
      </c>
      <c r="D189" t="s">
        <v>1590</v>
      </c>
      <c r="F189">
        <f>INDEX(Mitigation!AF:AF,MATCH(C189,Mitigation!B:B,0))</f>
        <v>0.998</v>
      </c>
      <c r="G189" t="str">
        <f>INDEX(Replacement!AF:AF,MATCH(C189,Replacement!B:B,0))</f>
        <v>High</v>
      </c>
      <c r="H189" t="str">
        <f t="shared" si="3"/>
        <v>-0.998-High</v>
      </c>
    </row>
    <row r="190" spans="1:8" hidden="1" x14ac:dyDescent="0.25">
      <c r="A190" t="s">
        <v>857</v>
      </c>
      <c r="B190" t="s">
        <v>616</v>
      </c>
      <c r="C190" t="s">
        <v>1111</v>
      </c>
      <c r="D190" t="s">
        <v>1057</v>
      </c>
      <c r="F190">
        <f>INDEX(Mitigation!AF:AF,MATCH(C190,Mitigation!B:B,0))</f>
        <v>0.96</v>
      </c>
      <c r="G190" t="str">
        <f>INDEX(Replacement!AF:AF,MATCH(C190,Replacement!B:B,0))</f>
        <v>High</v>
      </c>
      <c r="H190" t="str">
        <f t="shared" si="3"/>
        <v>-0.96-High</v>
      </c>
    </row>
    <row r="191" spans="1:8" hidden="1" x14ac:dyDescent="0.25">
      <c r="A191" t="s">
        <v>864</v>
      </c>
      <c r="B191" t="s">
        <v>217</v>
      </c>
      <c r="C191" t="s">
        <v>1112</v>
      </c>
      <c r="D191" t="s">
        <v>1057</v>
      </c>
      <c r="F191">
        <f>INDEX(Mitigation!AF:AF,MATCH(C191,Mitigation!B:B,0))</f>
        <v>0.61599999999999999</v>
      </c>
      <c r="G191" t="str">
        <f>INDEX(Replacement!AF:AF,MATCH(C191,Replacement!B:B,0))</f>
        <v>Very High</v>
      </c>
      <c r="H191" t="str">
        <f t="shared" si="3"/>
        <v>-0.616-Very High</v>
      </c>
    </row>
    <row r="192" spans="1:8" hidden="1" x14ac:dyDescent="0.25">
      <c r="A192" t="s">
        <v>876</v>
      </c>
      <c r="B192" t="s">
        <v>218</v>
      </c>
      <c r="C192" t="s">
        <v>1113</v>
      </c>
      <c r="D192" t="s">
        <v>1057</v>
      </c>
      <c r="G192" t="str">
        <f>INDEX(Replacement!AF:AF,MATCH(C192,Replacement!B:B,0))</f>
        <v>High</v>
      </c>
      <c r="H192" t="str">
        <f t="shared" si="3"/>
        <v>--High</v>
      </c>
    </row>
    <row r="193" spans="1:8" hidden="1" x14ac:dyDescent="0.25">
      <c r="A193" t="s">
        <v>857</v>
      </c>
      <c r="B193" t="s">
        <v>479</v>
      </c>
      <c r="C193" t="s">
        <v>1114</v>
      </c>
      <c r="D193" t="s">
        <v>1590</v>
      </c>
      <c r="F193">
        <f>INDEX(Mitigation!AF:AF,MATCH(C193,Mitigation!B:B,0))</f>
        <v>0.95199999999999996</v>
      </c>
      <c r="G193" t="str">
        <f>INDEX(Replacement!AF:AF,MATCH(C193,Replacement!B:B,0))</f>
        <v>Very High</v>
      </c>
      <c r="H193" t="str">
        <f t="shared" si="3"/>
        <v>-0.952-Very High</v>
      </c>
    </row>
    <row r="194" spans="1:8" hidden="1" x14ac:dyDescent="0.25">
      <c r="A194" t="s">
        <v>864</v>
      </c>
      <c r="B194" t="s">
        <v>180</v>
      </c>
      <c r="C194" t="s">
        <v>1115</v>
      </c>
      <c r="D194" t="s">
        <v>1057</v>
      </c>
      <c r="F194">
        <f>INDEX(Mitigation!AF:AF,MATCH(C194,Mitigation!B:B,0))</f>
        <v>0.48599999999999999</v>
      </c>
      <c r="G194" t="str">
        <f>INDEX(Replacement!AF:AF,MATCH(C194,Replacement!B:B,0))</f>
        <v>Very High</v>
      </c>
      <c r="H194" t="str">
        <f t="shared" si="3"/>
        <v>-0.486-Very High</v>
      </c>
    </row>
    <row r="195" spans="1:8" hidden="1" x14ac:dyDescent="0.25">
      <c r="A195" t="s">
        <v>876</v>
      </c>
      <c r="B195" t="s">
        <v>235</v>
      </c>
      <c r="C195" t="s">
        <v>1116</v>
      </c>
      <c r="D195" t="s">
        <v>1057</v>
      </c>
      <c r="F195">
        <f>INDEX(Mitigation!AF:AF,MATCH(C195,Mitigation!B:B,0))</f>
        <v>0.60099999999999998</v>
      </c>
      <c r="G195" t="str">
        <f>INDEX(Replacement!AF:AF,MATCH(C195,Replacement!B:B,0))</f>
        <v>Very High</v>
      </c>
      <c r="H195" t="str">
        <f t="shared" si="3"/>
        <v>-0.601-Very High</v>
      </c>
    </row>
    <row r="196" spans="1:8" hidden="1" x14ac:dyDescent="0.25">
      <c r="A196" t="s">
        <v>857</v>
      </c>
      <c r="B196" t="s">
        <v>510</v>
      </c>
      <c r="C196" t="s">
        <v>1117</v>
      </c>
      <c r="D196" t="s">
        <v>1590</v>
      </c>
      <c r="F196">
        <f>INDEX(Mitigation!AF:AF,MATCH(C196,Mitigation!B:B,0))</f>
        <v>0.96</v>
      </c>
      <c r="G196" t="str">
        <f>INDEX(Replacement!AF:AF,MATCH(C196,Replacement!B:B,0))</f>
        <v>High</v>
      </c>
      <c r="H196" t="str">
        <f t="shared" si="3"/>
        <v>-0.96-High</v>
      </c>
    </row>
    <row r="197" spans="1:8" hidden="1" x14ac:dyDescent="0.25">
      <c r="A197" t="s">
        <v>876</v>
      </c>
      <c r="B197" t="s">
        <v>211</v>
      </c>
      <c r="C197" t="s">
        <v>1118</v>
      </c>
      <c r="D197" t="s">
        <v>1057</v>
      </c>
      <c r="G197" t="str">
        <f>INDEX(Replacement!AF:AF,MATCH(C197,Replacement!B:B,0))</f>
        <v>High</v>
      </c>
      <c r="H197" t="str">
        <f t="shared" si="3"/>
        <v>--High</v>
      </c>
    </row>
    <row r="198" spans="1:8" hidden="1" x14ac:dyDescent="0.25">
      <c r="A198" t="s">
        <v>857</v>
      </c>
      <c r="B198" t="s">
        <v>642</v>
      </c>
      <c r="C198" t="s">
        <v>1119</v>
      </c>
      <c r="D198" t="s">
        <v>1057</v>
      </c>
      <c r="F198">
        <f>INDEX(Mitigation!AF:AF,MATCH(C198,Mitigation!B:B,0))</f>
        <v>0.61599999999999999</v>
      </c>
      <c r="G198" t="str">
        <f>INDEX(Replacement!AF:AF,MATCH(C198,Replacement!B:B,0))</f>
        <v>Very High</v>
      </c>
      <c r="H198" t="str">
        <f t="shared" si="3"/>
        <v>-0.616-Very High</v>
      </c>
    </row>
    <row r="199" spans="1:8" hidden="1" x14ac:dyDescent="0.25">
      <c r="A199" t="s">
        <v>876</v>
      </c>
      <c r="B199" t="s">
        <v>220</v>
      </c>
      <c r="C199" t="s">
        <v>1120</v>
      </c>
      <c r="D199" t="s">
        <v>1057</v>
      </c>
      <c r="G199" t="str">
        <f>INDEX(Replacement!AF:AF,MATCH(C199,Replacement!B:B,0))</f>
        <v>Very High</v>
      </c>
      <c r="H199" t="str">
        <f t="shared" si="3"/>
        <v>--Very High</v>
      </c>
    </row>
    <row r="200" spans="1:8" x14ac:dyDescent="0.25">
      <c r="A200" t="s">
        <v>861</v>
      </c>
      <c r="B200" t="s">
        <v>66</v>
      </c>
      <c r="C200" t="s">
        <v>1121</v>
      </c>
      <c r="D200" t="s">
        <v>1267</v>
      </c>
      <c r="E200">
        <f>INDEX(Adaptation!AF:AF,MATCH(C200,Adaptation!B:B,0))</f>
        <v>0.41699999999999998</v>
      </c>
      <c r="G200" t="str">
        <f>INDEX(Replacement!AF:AF,MATCH(C200,Replacement!B:B,0))</f>
        <v>High</v>
      </c>
      <c r="H200" t="str">
        <f t="shared" si="3"/>
        <v>0.417--High</v>
      </c>
    </row>
    <row r="201" spans="1:8" hidden="1" x14ac:dyDescent="0.25">
      <c r="A201" t="s">
        <v>865</v>
      </c>
      <c r="B201" t="s">
        <v>199</v>
      </c>
      <c r="C201" t="s">
        <v>1523</v>
      </c>
      <c r="D201" t="s">
        <v>938</v>
      </c>
      <c r="H201" t="str">
        <f t="shared" si="3"/>
        <v>--</v>
      </c>
    </row>
    <row r="202" spans="1:8" hidden="1" x14ac:dyDescent="0.25">
      <c r="A202" t="s">
        <v>846</v>
      </c>
      <c r="B202" t="s">
        <v>657</v>
      </c>
      <c r="C202" t="s">
        <v>1123</v>
      </c>
      <c r="D202" t="s">
        <v>950</v>
      </c>
      <c r="G202" t="str">
        <f>INDEX(Replacement!AF:AF,MATCH(C202,Replacement!B:B,0))</f>
        <v>High</v>
      </c>
      <c r="H202" t="str">
        <f t="shared" ref="H202:H265" si="4">CONCATENATE(E202,"-",F202,"-",G202)</f>
        <v>--High</v>
      </c>
    </row>
    <row r="203" spans="1:8" hidden="1" x14ac:dyDescent="0.25">
      <c r="A203" t="s">
        <v>865</v>
      </c>
      <c r="B203" t="s">
        <v>191</v>
      </c>
      <c r="C203" t="s">
        <v>1124</v>
      </c>
      <c r="D203" t="s">
        <v>1057</v>
      </c>
      <c r="F203">
        <f>INDEX(Mitigation!AF:AF,MATCH(C203,Mitigation!B:B,0))</f>
        <v>0.97599999999999998</v>
      </c>
      <c r="G203" t="str">
        <f>INDEX(Replacement!AF:AF,MATCH(C203,Replacement!B:B,0))</f>
        <v>Very High</v>
      </c>
      <c r="H203" t="str">
        <f t="shared" si="4"/>
        <v>-0.976-Very High</v>
      </c>
    </row>
    <row r="204" spans="1:8" hidden="1" x14ac:dyDescent="0.25">
      <c r="A204" t="s">
        <v>847</v>
      </c>
      <c r="B204" t="s">
        <v>170</v>
      </c>
      <c r="C204" t="s">
        <v>1125</v>
      </c>
      <c r="D204" t="s">
        <v>938</v>
      </c>
      <c r="G204" t="str">
        <f>INDEX(Replacement!AF:AF,MATCH(C204,Replacement!B:B,0))</f>
        <v>Moderate</v>
      </c>
      <c r="H204" t="str">
        <f t="shared" si="4"/>
        <v>--Moderate</v>
      </c>
    </row>
    <row r="205" spans="1:8" hidden="1" x14ac:dyDescent="0.25">
      <c r="A205" t="s">
        <v>854</v>
      </c>
      <c r="B205" t="s">
        <v>265</v>
      </c>
      <c r="C205" t="s">
        <v>1126</v>
      </c>
      <c r="D205" t="s">
        <v>929</v>
      </c>
      <c r="E205">
        <f>INDEX(Adaptation!AF:AF,MATCH(C205,Adaptation!B:B,0))</f>
        <v>0.96</v>
      </c>
      <c r="H205" t="str">
        <f t="shared" si="4"/>
        <v>0.96--</v>
      </c>
    </row>
    <row r="206" spans="1:8" hidden="1" x14ac:dyDescent="0.25">
      <c r="A206" t="s">
        <v>851</v>
      </c>
      <c r="B206" t="s">
        <v>508</v>
      </c>
      <c r="C206" t="s">
        <v>1031</v>
      </c>
      <c r="D206" t="s">
        <v>929</v>
      </c>
      <c r="H206" t="str">
        <f t="shared" si="4"/>
        <v>--</v>
      </c>
    </row>
    <row r="207" spans="1:8" hidden="1" x14ac:dyDescent="0.25">
      <c r="A207" t="s">
        <v>853</v>
      </c>
      <c r="B207" t="s">
        <v>342</v>
      </c>
      <c r="C207" t="s">
        <v>1128</v>
      </c>
      <c r="D207" t="s">
        <v>929</v>
      </c>
      <c r="E207">
        <f>INDEX(Adaptation!AF:AF,MATCH(C207,Adaptation!B:B,0))</f>
        <v>0.52700000000000002</v>
      </c>
      <c r="F207">
        <f>INDEX(Mitigation!AF:AF,MATCH(C207,Mitigation!B:B,0))</f>
        <v>0.371</v>
      </c>
      <c r="H207" t="str">
        <f t="shared" si="4"/>
        <v>0.527-0.371-</v>
      </c>
    </row>
    <row r="208" spans="1:8" hidden="1" x14ac:dyDescent="0.25">
      <c r="A208" t="s">
        <v>851</v>
      </c>
      <c r="B208" t="s">
        <v>548</v>
      </c>
      <c r="C208" t="s">
        <v>1153</v>
      </c>
      <c r="D208" t="s">
        <v>938</v>
      </c>
      <c r="H208" t="str">
        <f t="shared" si="4"/>
        <v>--</v>
      </c>
    </row>
    <row r="209" spans="1:8" hidden="1" x14ac:dyDescent="0.25">
      <c r="A209" t="s">
        <v>858</v>
      </c>
      <c r="B209" t="s">
        <v>295</v>
      </c>
      <c r="C209" t="s">
        <v>1130</v>
      </c>
      <c r="D209" t="s">
        <v>929</v>
      </c>
      <c r="E209">
        <f>INDEX(Adaptation!AF:AF,MATCH(C209,Adaptation!B:B,0))</f>
        <v>0.63600000000000001</v>
      </c>
      <c r="H209" t="str">
        <f t="shared" si="4"/>
        <v>0.636--</v>
      </c>
    </row>
    <row r="210" spans="1:8" hidden="1" x14ac:dyDescent="0.25">
      <c r="A210" t="s">
        <v>857</v>
      </c>
      <c r="B210" t="s">
        <v>674</v>
      </c>
      <c r="C210" t="s">
        <v>1131</v>
      </c>
      <c r="D210" t="s">
        <v>1057</v>
      </c>
      <c r="F210">
        <f>INDEX(Mitigation!AF:AF,MATCH(C210,Mitigation!B:B,0))</f>
        <v>0.53500000000000003</v>
      </c>
      <c r="G210" t="str">
        <f>INDEX(Replacement!AF:AF,MATCH(C210,Replacement!B:B,0))</f>
        <v>Very High</v>
      </c>
      <c r="H210" t="str">
        <f t="shared" si="4"/>
        <v>-0.535-Very High</v>
      </c>
    </row>
    <row r="211" spans="1:8" hidden="1" x14ac:dyDescent="0.25">
      <c r="A211" t="s">
        <v>850</v>
      </c>
      <c r="B211" t="s">
        <v>254</v>
      </c>
      <c r="C211" t="s">
        <v>1132</v>
      </c>
      <c r="D211" t="s">
        <v>929</v>
      </c>
      <c r="E211">
        <f>INDEX(Adaptation!AF:AF,MATCH(C211,Adaptation!B:B,0))</f>
        <v>0.63600000000000001</v>
      </c>
      <c r="F211">
        <f>INDEX(Mitigation!AF:AF,MATCH(C211,Mitigation!B:B,0))</f>
        <v>0.92600000000000005</v>
      </c>
      <c r="H211" t="str">
        <f t="shared" si="4"/>
        <v>0.636-0.926-</v>
      </c>
    </row>
    <row r="212" spans="1:8" hidden="1" x14ac:dyDescent="0.25">
      <c r="A212" t="s">
        <v>857</v>
      </c>
      <c r="B212" t="s">
        <v>643</v>
      </c>
      <c r="C212" t="s">
        <v>1133</v>
      </c>
      <c r="D212" t="s">
        <v>1057</v>
      </c>
      <c r="F212">
        <f>INDEX(Mitigation!AF:AF,MATCH(C212,Mitigation!B:B,0))</f>
        <v>0.92600000000000005</v>
      </c>
      <c r="G212" t="str">
        <f>INDEX(Replacement!AF:AF,MATCH(C212,Replacement!B:B,0))</f>
        <v>Very High</v>
      </c>
      <c r="H212" t="str">
        <f t="shared" si="4"/>
        <v>-0.926-Very High</v>
      </c>
    </row>
    <row r="213" spans="1:8" hidden="1" x14ac:dyDescent="0.25">
      <c r="A213" t="s">
        <v>857</v>
      </c>
      <c r="B213" t="s">
        <v>547</v>
      </c>
      <c r="C213" t="s">
        <v>1134</v>
      </c>
      <c r="D213" t="s">
        <v>1057</v>
      </c>
      <c r="F213">
        <f>INDEX(Mitigation!AF:AF,MATCH(C213,Mitigation!B:B,0))</f>
        <v>0.92600000000000005</v>
      </c>
      <c r="G213" t="str">
        <f>INDEX(Replacement!AF:AF,MATCH(C213,Replacement!B:B,0))</f>
        <v>High</v>
      </c>
      <c r="H213" t="str">
        <f t="shared" si="4"/>
        <v>-0.926-High</v>
      </c>
    </row>
    <row r="214" spans="1:8" hidden="1" x14ac:dyDescent="0.25">
      <c r="A214" t="s">
        <v>865</v>
      </c>
      <c r="B214" t="s">
        <v>181</v>
      </c>
      <c r="C214" t="s">
        <v>1135</v>
      </c>
      <c r="D214" t="s">
        <v>1057</v>
      </c>
      <c r="F214">
        <f>INDEX(Mitigation!AF:AF,MATCH(C214,Mitigation!B:B,0))</f>
        <v>0.83799999999999997</v>
      </c>
      <c r="G214" t="str">
        <f>INDEX(Replacement!AF:AF,MATCH(C214,Replacement!B:B,0))</f>
        <v>High</v>
      </c>
      <c r="H214" t="str">
        <f t="shared" si="4"/>
        <v>-0.838-High</v>
      </c>
    </row>
    <row r="215" spans="1:8" hidden="1" x14ac:dyDescent="0.25">
      <c r="A215" t="s">
        <v>853</v>
      </c>
      <c r="B215" t="s">
        <v>494</v>
      </c>
      <c r="C215" t="s">
        <v>1136</v>
      </c>
      <c r="D215" t="s">
        <v>929</v>
      </c>
      <c r="F215">
        <f>INDEX(Mitigation!AF:AF,MATCH(C215,Mitigation!B:B,0))</f>
        <v>0.77400000000000002</v>
      </c>
      <c r="H215" t="str">
        <f t="shared" si="4"/>
        <v>-0.774-</v>
      </c>
    </row>
    <row r="216" spans="1:8" hidden="1" x14ac:dyDescent="0.25">
      <c r="A216" t="s">
        <v>849</v>
      </c>
      <c r="B216" t="s">
        <v>308</v>
      </c>
      <c r="C216" t="s">
        <v>1137</v>
      </c>
      <c r="D216" t="s">
        <v>929</v>
      </c>
      <c r="E216">
        <f>INDEX(Adaptation!AF:AF,MATCH(C216,Adaptation!B:B,0))</f>
        <v>0.74399999999999999</v>
      </c>
      <c r="H216" t="str">
        <f t="shared" si="4"/>
        <v>0.744--</v>
      </c>
    </row>
    <row r="217" spans="1:8" hidden="1" x14ac:dyDescent="0.25">
      <c r="A217" t="s">
        <v>853</v>
      </c>
      <c r="B217" t="s">
        <v>243</v>
      </c>
      <c r="C217" t="s">
        <v>1138</v>
      </c>
      <c r="D217" t="s">
        <v>929</v>
      </c>
      <c r="E217">
        <f>INDEX(Adaptation!AF:AF,MATCH(C217,Adaptation!B:B,0))</f>
        <v>0.84399999999999997</v>
      </c>
      <c r="F217">
        <f>INDEX(Mitigation!AF:AF,MATCH(C217,Mitigation!B:B,0))</f>
        <v>0.53500000000000003</v>
      </c>
      <c r="H217" t="str">
        <f t="shared" si="4"/>
        <v>0.844-0.535-</v>
      </c>
    </row>
    <row r="218" spans="1:8" hidden="1" x14ac:dyDescent="0.25">
      <c r="A218" t="s">
        <v>849</v>
      </c>
      <c r="B218" t="s">
        <v>266</v>
      </c>
      <c r="C218" t="s">
        <v>1139</v>
      </c>
      <c r="D218" t="s">
        <v>929</v>
      </c>
      <c r="E218">
        <f>INDEX(Adaptation!AF:AF,MATCH(C218,Adaptation!B:B,0))</f>
        <v>0.84399999999999997</v>
      </c>
      <c r="H218" t="str">
        <f t="shared" si="4"/>
        <v>0.844--</v>
      </c>
    </row>
    <row r="219" spans="1:8" hidden="1" x14ac:dyDescent="0.25">
      <c r="A219" t="s">
        <v>851</v>
      </c>
      <c r="B219" t="s">
        <v>517</v>
      </c>
      <c r="C219" t="s">
        <v>1214</v>
      </c>
      <c r="D219" t="s">
        <v>929</v>
      </c>
      <c r="H219" t="str">
        <f t="shared" si="4"/>
        <v>--</v>
      </c>
    </row>
    <row r="220" spans="1:8" hidden="1" x14ac:dyDescent="0.25">
      <c r="A220" t="s">
        <v>857</v>
      </c>
      <c r="B220" t="s">
        <v>644</v>
      </c>
      <c r="C220" t="s">
        <v>1141</v>
      </c>
      <c r="D220" t="s">
        <v>1057</v>
      </c>
      <c r="F220">
        <f>INDEX(Mitigation!AF:AF,MATCH(C220,Mitigation!B:B,0))</f>
        <v>0.90300000000000002</v>
      </c>
      <c r="G220" t="str">
        <f>INDEX(Replacement!AF:AF,MATCH(C220,Replacement!B:B,0))</f>
        <v>High</v>
      </c>
      <c r="H220" t="str">
        <f t="shared" si="4"/>
        <v>-0.903-High</v>
      </c>
    </row>
    <row r="221" spans="1:8" hidden="1" x14ac:dyDescent="0.25">
      <c r="A221" t="s">
        <v>862</v>
      </c>
      <c r="B221" t="s">
        <v>321</v>
      </c>
      <c r="C221" t="s">
        <v>1142</v>
      </c>
      <c r="D221" t="s">
        <v>929</v>
      </c>
      <c r="E221">
        <f>INDEX(Adaptation!AF:AF,MATCH(C221,Adaptation!B:B,0))</f>
        <v>0.92</v>
      </c>
      <c r="H221" t="str">
        <f t="shared" si="4"/>
        <v>0.92--</v>
      </c>
    </row>
    <row r="222" spans="1:8" hidden="1" x14ac:dyDescent="0.25">
      <c r="A222" t="s">
        <v>850</v>
      </c>
      <c r="B222" t="s">
        <v>255</v>
      </c>
      <c r="C222" t="s">
        <v>1143</v>
      </c>
      <c r="D222" t="s">
        <v>929</v>
      </c>
      <c r="E222">
        <f>INDEX(Adaptation!AF:AF,MATCH(C222,Adaptation!B:B,0))</f>
        <v>0.84399999999999997</v>
      </c>
      <c r="F222">
        <f>INDEX(Mitigation!AF:AF,MATCH(C222,Mitigation!B:B,0))</f>
        <v>0.98299999999999998</v>
      </c>
      <c r="H222" t="str">
        <f t="shared" si="4"/>
        <v>0.844-0.983-</v>
      </c>
    </row>
    <row r="223" spans="1:8" x14ac:dyDescent="0.25">
      <c r="A223" t="s">
        <v>857</v>
      </c>
      <c r="B223" t="s">
        <v>378</v>
      </c>
      <c r="C223" t="s">
        <v>1144</v>
      </c>
      <c r="D223" t="s">
        <v>1590</v>
      </c>
      <c r="E223">
        <f>INDEX(Adaptation!AF:AF,MATCH(C223,Adaptation!B:B,0))</f>
        <v>0.32700000000000001</v>
      </c>
      <c r="F223">
        <f>INDEX(Mitigation!AF:AF,MATCH(C223,Mitigation!B:B,0))</f>
        <v>0.94</v>
      </c>
      <c r="G223" t="str">
        <f>INDEX(Replacement!AF:AF,MATCH(C223,Replacement!B:B,0))</f>
        <v>Low</v>
      </c>
      <c r="H223" t="str">
        <f t="shared" si="4"/>
        <v>0.327-0.94-Low</v>
      </c>
    </row>
    <row r="224" spans="1:8" hidden="1" x14ac:dyDescent="0.25">
      <c r="A224" t="s">
        <v>861</v>
      </c>
      <c r="B224" t="s">
        <v>100</v>
      </c>
      <c r="C224" t="s">
        <v>1145</v>
      </c>
      <c r="D224" t="s">
        <v>1267</v>
      </c>
      <c r="G224" t="str">
        <f>INDEX(Replacement!AF:AF,MATCH(C224,Replacement!B:B,0))</f>
        <v>Low</v>
      </c>
      <c r="H224" t="str">
        <f t="shared" si="4"/>
        <v>--Low</v>
      </c>
    </row>
    <row r="225" spans="1:8" hidden="1" x14ac:dyDescent="0.25">
      <c r="A225" t="s">
        <v>851</v>
      </c>
      <c r="B225" t="s">
        <v>482</v>
      </c>
      <c r="C225" t="s">
        <v>1244</v>
      </c>
      <c r="D225" t="s">
        <v>929</v>
      </c>
      <c r="H225" t="str">
        <f t="shared" si="4"/>
        <v>--</v>
      </c>
    </row>
    <row r="226" spans="1:8" hidden="1" x14ac:dyDescent="0.25">
      <c r="A226" t="s">
        <v>856</v>
      </c>
      <c r="B226" t="s">
        <v>157</v>
      </c>
      <c r="C226" t="s">
        <v>1147</v>
      </c>
      <c r="D226" t="s">
        <v>950</v>
      </c>
      <c r="F226">
        <f>INDEX(Mitigation!AF:AF,MATCH(C226,Mitigation!B:B,0))</f>
        <v>0.83699999999999997</v>
      </c>
      <c r="G226" t="str">
        <f>INDEX(Replacement!AF:AF,MATCH(C226,Replacement!B:B,0))</f>
        <v>High</v>
      </c>
      <c r="H226" t="str">
        <f t="shared" si="4"/>
        <v>-0.837-High</v>
      </c>
    </row>
    <row r="227" spans="1:8" hidden="1" x14ac:dyDescent="0.25">
      <c r="A227" t="s">
        <v>869</v>
      </c>
      <c r="B227" t="s">
        <v>309</v>
      </c>
      <c r="C227" t="s">
        <v>1148</v>
      </c>
      <c r="D227" t="s">
        <v>929</v>
      </c>
      <c r="E227">
        <f>INDEX(Adaptation!AF:AF,MATCH(C227,Adaptation!B:B,0))</f>
        <v>0.74399999999999999</v>
      </c>
      <c r="H227" t="str">
        <f t="shared" si="4"/>
        <v>0.744--</v>
      </c>
    </row>
    <row r="228" spans="1:8" hidden="1" x14ac:dyDescent="0.25">
      <c r="A228" t="s">
        <v>876</v>
      </c>
      <c r="B228" t="s">
        <v>226</v>
      </c>
      <c r="C228" t="s">
        <v>1149</v>
      </c>
      <c r="D228" t="s">
        <v>1057</v>
      </c>
      <c r="G228" t="str">
        <f>INDEX(Replacement!AF:AF,MATCH(C228,Replacement!B:B,0))</f>
        <v>Very High</v>
      </c>
      <c r="H228" t="str">
        <f t="shared" si="4"/>
        <v>--Very High</v>
      </c>
    </row>
    <row r="229" spans="1:8" hidden="1" x14ac:dyDescent="0.25">
      <c r="A229" t="s">
        <v>864</v>
      </c>
      <c r="B229" t="s">
        <v>202</v>
      </c>
      <c r="C229" t="s">
        <v>1150</v>
      </c>
      <c r="D229" t="s">
        <v>1057</v>
      </c>
      <c r="F229">
        <f>INDEX(Mitigation!AF:AF,MATCH(C229,Mitigation!B:B,0))</f>
        <v>0.78</v>
      </c>
      <c r="G229" t="str">
        <f>INDEX(Replacement!AF:AF,MATCH(C229,Replacement!B:B,0))</f>
        <v>Very High</v>
      </c>
      <c r="H229" t="str">
        <f t="shared" si="4"/>
        <v>-0.78-Very High</v>
      </c>
    </row>
    <row r="230" spans="1:8" hidden="1" x14ac:dyDescent="0.25">
      <c r="A230" t="s">
        <v>856</v>
      </c>
      <c r="B230" t="s">
        <v>480</v>
      </c>
      <c r="C230" t="s">
        <v>1151</v>
      </c>
      <c r="D230" t="s">
        <v>929</v>
      </c>
      <c r="F230">
        <f>INDEX(Mitigation!AF:AF,MATCH(C230,Mitigation!B:B,0))</f>
        <v>0.78</v>
      </c>
      <c r="H230" t="str">
        <f t="shared" si="4"/>
        <v>-0.78-</v>
      </c>
    </row>
    <row r="231" spans="1:8" hidden="1" x14ac:dyDescent="0.25">
      <c r="A231" t="s">
        <v>849</v>
      </c>
      <c r="B231" t="s">
        <v>241</v>
      </c>
      <c r="C231" t="s">
        <v>1152</v>
      </c>
      <c r="D231" t="s">
        <v>929</v>
      </c>
      <c r="E231">
        <f>INDEX(Adaptation!AF:AF,MATCH(C231,Adaptation!B:B,0))</f>
        <v>0.98899999999999999</v>
      </c>
      <c r="F231">
        <f>INDEX(Mitigation!AF:AF,MATCH(C231,Mitigation!B:B,0))</f>
        <v>0.41199999999999998</v>
      </c>
      <c r="H231" t="str">
        <f t="shared" si="4"/>
        <v>0.989-0.412-</v>
      </c>
    </row>
    <row r="232" spans="1:8" hidden="1" x14ac:dyDescent="0.25">
      <c r="A232" t="s">
        <v>851</v>
      </c>
      <c r="B232" t="s">
        <v>491</v>
      </c>
      <c r="C232" t="s">
        <v>1472</v>
      </c>
      <c r="D232" t="s">
        <v>929</v>
      </c>
      <c r="H232" t="str">
        <f t="shared" si="4"/>
        <v>--</v>
      </c>
    </row>
    <row r="233" spans="1:8" hidden="1" x14ac:dyDescent="0.25">
      <c r="A233" t="s">
        <v>851</v>
      </c>
      <c r="B233" t="s">
        <v>663</v>
      </c>
      <c r="C233" t="s">
        <v>1492</v>
      </c>
      <c r="D233" t="s">
        <v>938</v>
      </c>
      <c r="H233" t="str">
        <f t="shared" si="4"/>
        <v>--</v>
      </c>
    </row>
    <row r="234" spans="1:8" hidden="1" x14ac:dyDescent="0.25">
      <c r="A234" t="s">
        <v>847</v>
      </c>
      <c r="B234" t="s">
        <v>82</v>
      </c>
      <c r="C234" t="s">
        <v>1154</v>
      </c>
      <c r="D234" t="s">
        <v>929</v>
      </c>
      <c r="E234">
        <f>INDEX(Adaptation!AF:AF,MATCH(C234,Adaptation!B:B,0))</f>
        <v>0.41699999999999998</v>
      </c>
      <c r="F234">
        <f>INDEX(Mitigation!AF:AF,MATCH(C234,Mitigation!B:B,0))</f>
        <v>0.39700000000000002</v>
      </c>
      <c r="H234" t="str">
        <f t="shared" si="4"/>
        <v>0.417-0.397-</v>
      </c>
    </row>
    <row r="235" spans="1:8" hidden="1" x14ac:dyDescent="0.25">
      <c r="A235" t="s">
        <v>848</v>
      </c>
      <c r="B235" t="s">
        <v>311</v>
      </c>
      <c r="C235" t="s">
        <v>1155</v>
      </c>
      <c r="D235" t="s">
        <v>929</v>
      </c>
      <c r="E235">
        <f>INDEX(Adaptation!AF:AF,MATCH(C235,Adaptation!B:B,0))</f>
        <v>0.97499999999999998</v>
      </c>
      <c r="H235" t="str">
        <f t="shared" si="4"/>
        <v>0.975--</v>
      </c>
    </row>
    <row r="236" spans="1:8" hidden="1" x14ac:dyDescent="0.25">
      <c r="A236" t="s">
        <v>857</v>
      </c>
      <c r="B236" t="s">
        <v>617</v>
      </c>
      <c r="C236" t="s">
        <v>1156</v>
      </c>
      <c r="D236" t="s">
        <v>1057</v>
      </c>
      <c r="F236">
        <f>INDEX(Mitigation!AF:AF,MATCH(C236,Mitigation!B:B,0))</f>
        <v>0.95199999999999996</v>
      </c>
      <c r="G236" t="str">
        <f>INDEX(Replacement!AF:AF,MATCH(C236,Replacement!B:B,0))</f>
        <v>Very High</v>
      </c>
      <c r="H236" t="str">
        <f t="shared" si="4"/>
        <v>-0.952-Very High</v>
      </c>
    </row>
    <row r="237" spans="1:8" hidden="1" x14ac:dyDescent="0.25">
      <c r="A237" t="s">
        <v>856</v>
      </c>
      <c r="B237" t="s">
        <v>59</v>
      </c>
      <c r="C237" t="s">
        <v>1157</v>
      </c>
      <c r="D237" t="s">
        <v>929</v>
      </c>
      <c r="E237">
        <f>INDEX(Adaptation!AF:AF,MATCH(C237,Adaptation!B:B,0))</f>
        <v>0.41699999999999998</v>
      </c>
      <c r="F237">
        <f>INDEX(Mitigation!AF:AF,MATCH(C237,Mitigation!B:B,0))</f>
        <v>0.78</v>
      </c>
      <c r="H237" t="str">
        <f t="shared" si="4"/>
        <v>0.417-0.78-</v>
      </c>
    </row>
    <row r="238" spans="1:8" hidden="1" x14ac:dyDescent="0.25">
      <c r="A238" t="s">
        <v>857</v>
      </c>
      <c r="B238" t="s">
        <v>513</v>
      </c>
      <c r="C238" t="s">
        <v>1158</v>
      </c>
      <c r="D238" t="s">
        <v>1590</v>
      </c>
      <c r="F238">
        <f>INDEX(Mitigation!AF:AF,MATCH(C238,Mitigation!B:B,0))</f>
        <v>0.92600000000000005</v>
      </c>
      <c r="G238" t="str">
        <f>INDEX(Replacement!AF:AF,MATCH(C238,Replacement!B:B,0))</f>
        <v>Moderate</v>
      </c>
      <c r="H238" t="str">
        <f t="shared" si="4"/>
        <v>-0.926-Moderate</v>
      </c>
    </row>
    <row r="239" spans="1:8" hidden="1" x14ac:dyDescent="0.25">
      <c r="A239" t="s">
        <v>845</v>
      </c>
      <c r="B239" t="s">
        <v>549</v>
      </c>
      <c r="C239" t="s">
        <v>1159</v>
      </c>
      <c r="D239" t="s">
        <v>1057</v>
      </c>
      <c r="F239">
        <f>INDEX(Mitigation!AF:AF,MATCH(C239,Mitigation!B:B,0))</f>
        <v>0.90300000000000002</v>
      </c>
      <c r="G239" t="str">
        <f>INDEX(Replacement!AF:AF,MATCH(C239,Replacement!B:B,0))</f>
        <v>Moderate</v>
      </c>
      <c r="H239" t="str">
        <f t="shared" si="4"/>
        <v>-0.903-Moderate</v>
      </c>
    </row>
    <row r="240" spans="1:8" x14ac:dyDescent="0.25">
      <c r="A240" t="s">
        <v>861</v>
      </c>
      <c r="B240" t="s">
        <v>343</v>
      </c>
      <c r="C240" t="s">
        <v>1160</v>
      </c>
      <c r="D240" t="s">
        <v>1267</v>
      </c>
      <c r="E240">
        <f>INDEX(Adaptation!AF:AF,MATCH(C240,Adaptation!B:B,0))</f>
        <v>0.84399999999999997</v>
      </c>
      <c r="G240" t="str">
        <f>INDEX(Replacement!AF:AF,MATCH(C240,Replacement!B:B,0))</f>
        <v>High</v>
      </c>
      <c r="H240" t="str">
        <f t="shared" si="4"/>
        <v>0.844--High</v>
      </c>
    </row>
    <row r="241" spans="1:8" hidden="1" x14ac:dyDescent="0.25">
      <c r="A241" t="s">
        <v>857</v>
      </c>
      <c r="B241" t="s">
        <v>567</v>
      </c>
      <c r="C241" t="s">
        <v>1161</v>
      </c>
      <c r="D241" t="s">
        <v>1057</v>
      </c>
      <c r="F241">
        <f>INDEX(Mitigation!AF:AF,MATCH(C241,Mitigation!B:B,0))</f>
        <v>0.99199999999999999</v>
      </c>
      <c r="G241" t="str">
        <f>INDEX(Replacement!AF:AF,MATCH(C241,Replacement!B:B,0))</f>
        <v>High</v>
      </c>
      <c r="H241" t="str">
        <f t="shared" si="4"/>
        <v>-0.992-High</v>
      </c>
    </row>
    <row r="242" spans="1:8" hidden="1" x14ac:dyDescent="0.25">
      <c r="A242" t="s">
        <v>861</v>
      </c>
      <c r="B242" t="s">
        <v>143</v>
      </c>
      <c r="C242" t="s">
        <v>1162</v>
      </c>
      <c r="D242" t="s">
        <v>1267</v>
      </c>
      <c r="G242" t="str">
        <f>INDEX(Replacement!AF:AF,MATCH(C242,Replacement!B:B,0))</f>
        <v>Very High</v>
      </c>
      <c r="H242" t="str">
        <f t="shared" si="4"/>
        <v>--Very High</v>
      </c>
    </row>
    <row r="243" spans="1:8" hidden="1" x14ac:dyDescent="0.25">
      <c r="A243" t="s">
        <v>853</v>
      </c>
      <c r="B243" t="s">
        <v>247</v>
      </c>
      <c r="C243" t="s">
        <v>1163</v>
      </c>
      <c r="D243" t="s">
        <v>929</v>
      </c>
      <c r="E243">
        <f>INDEX(Adaptation!AF:AF,MATCH(C243,Adaptation!B:B,0))</f>
        <v>0.74399999999999999</v>
      </c>
      <c r="F243">
        <f>INDEX(Mitigation!AF:AF,MATCH(C243,Mitigation!B:B,0))</f>
        <v>0.77400000000000002</v>
      </c>
      <c r="H243" t="str">
        <f t="shared" si="4"/>
        <v>0.744-0.774-</v>
      </c>
    </row>
    <row r="244" spans="1:8" x14ac:dyDescent="0.25">
      <c r="A244" t="s">
        <v>862</v>
      </c>
      <c r="B244" t="s">
        <v>89</v>
      </c>
      <c r="C244" t="s">
        <v>1164</v>
      </c>
      <c r="D244" t="s">
        <v>1267</v>
      </c>
      <c r="E244">
        <f>INDEX(Adaptation!AF:AF,MATCH(C244,Adaptation!B:B,0))</f>
        <v>0.74399999999999999</v>
      </c>
      <c r="F244">
        <f>INDEX(Mitigation!AF:AF,MATCH(C244,Mitigation!B:B,0))</f>
        <v>0.94</v>
      </c>
      <c r="G244" t="str">
        <f>INDEX(Replacement!AF:AF,MATCH(C244,Replacement!B:B,0))</f>
        <v>Moderate</v>
      </c>
      <c r="H244" t="str">
        <f t="shared" si="4"/>
        <v>0.744-0.94-Moderate</v>
      </c>
    </row>
    <row r="245" spans="1:8" hidden="1" x14ac:dyDescent="0.25">
      <c r="A245" t="s">
        <v>864</v>
      </c>
      <c r="B245" t="s">
        <v>121</v>
      </c>
      <c r="C245" t="s">
        <v>1165</v>
      </c>
      <c r="D245" t="s">
        <v>1590</v>
      </c>
      <c r="F245">
        <f>INDEX(Mitigation!AF:AF,MATCH(C245,Mitigation!B:B,0))</f>
        <v>0.78</v>
      </c>
      <c r="G245" t="str">
        <f>INDEX(Replacement!AF:AF,MATCH(C245,Replacement!B:B,0))</f>
        <v>High</v>
      </c>
      <c r="H245" t="str">
        <f t="shared" si="4"/>
        <v>-0.78-High</v>
      </c>
    </row>
    <row r="246" spans="1:8" hidden="1" x14ac:dyDescent="0.25">
      <c r="A246" t="s">
        <v>856</v>
      </c>
      <c r="B246" t="s">
        <v>101</v>
      </c>
      <c r="C246" t="s">
        <v>1166</v>
      </c>
      <c r="D246" t="s">
        <v>1267</v>
      </c>
      <c r="F246">
        <f>INDEX(Mitigation!AF:AF,MATCH(C246,Mitigation!B:B,0))</f>
        <v>0.68799999999999994</v>
      </c>
      <c r="G246" t="str">
        <f>INDEX(Replacement!AF:AF,MATCH(C246,Replacement!B:B,0))</f>
        <v>Moderate</v>
      </c>
      <c r="H246" t="str">
        <f t="shared" si="4"/>
        <v>-0.688-Moderate</v>
      </c>
    </row>
    <row r="247" spans="1:8" hidden="1" x14ac:dyDescent="0.25">
      <c r="A247" t="s">
        <v>876</v>
      </c>
      <c r="B247" t="s">
        <v>231</v>
      </c>
      <c r="C247" t="s">
        <v>1167</v>
      </c>
      <c r="D247" t="s">
        <v>1057</v>
      </c>
      <c r="G247" t="str">
        <f>INDEX(Replacement!AF:AF,MATCH(C247,Replacement!B:B,0))</f>
        <v>Very High</v>
      </c>
      <c r="H247" t="str">
        <f t="shared" si="4"/>
        <v>--Very High</v>
      </c>
    </row>
    <row r="248" spans="1:8" hidden="1" x14ac:dyDescent="0.25">
      <c r="A248" t="s">
        <v>848</v>
      </c>
      <c r="B248" t="s">
        <v>568</v>
      </c>
      <c r="C248" t="s">
        <v>1168</v>
      </c>
      <c r="D248" t="s">
        <v>950</v>
      </c>
      <c r="F248">
        <f>INDEX(Mitigation!AF:AF,MATCH(C248,Mitigation!B:B,0))</f>
        <v>0.82599999999999996</v>
      </c>
      <c r="G248" t="str">
        <f>INDEX(Replacement!AF:AF,MATCH(C248,Replacement!B:B,0))</f>
        <v>High</v>
      </c>
      <c r="H248" t="str">
        <f t="shared" si="4"/>
        <v>-0.826-High</v>
      </c>
    </row>
    <row r="249" spans="1:8" hidden="1" x14ac:dyDescent="0.25">
      <c r="A249" t="s">
        <v>846</v>
      </c>
      <c r="B249" t="s">
        <v>433</v>
      </c>
      <c r="C249" t="s">
        <v>984</v>
      </c>
      <c r="D249" t="s">
        <v>929</v>
      </c>
      <c r="H249" t="str">
        <f t="shared" si="4"/>
        <v>--</v>
      </c>
    </row>
    <row r="250" spans="1:8" hidden="1" x14ac:dyDescent="0.25">
      <c r="A250" t="s">
        <v>846</v>
      </c>
      <c r="B250" t="s">
        <v>602</v>
      </c>
      <c r="C250" t="s">
        <v>1096</v>
      </c>
      <c r="D250" t="s">
        <v>938</v>
      </c>
      <c r="H250" t="str">
        <f t="shared" si="4"/>
        <v>--</v>
      </c>
    </row>
    <row r="251" spans="1:8" hidden="1" x14ac:dyDescent="0.25">
      <c r="A251" t="s">
        <v>873</v>
      </c>
      <c r="B251" t="s">
        <v>242</v>
      </c>
      <c r="C251" t="s">
        <v>1171</v>
      </c>
      <c r="D251" t="s">
        <v>929</v>
      </c>
      <c r="E251">
        <f>INDEX(Adaptation!AF:AF,MATCH(C251,Adaptation!B:B,0))</f>
        <v>0.98899999999999999</v>
      </c>
      <c r="H251" t="str">
        <f t="shared" si="4"/>
        <v>0.989--</v>
      </c>
    </row>
    <row r="252" spans="1:8" hidden="1" x14ac:dyDescent="0.25">
      <c r="A252" t="s">
        <v>873</v>
      </c>
      <c r="B252" t="s">
        <v>244</v>
      </c>
      <c r="C252" t="s">
        <v>1172</v>
      </c>
      <c r="D252" t="s">
        <v>929</v>
      </c>
      <c r="E252">
        <f>INDEX(Adaptation!AF:AF,MATCH(C252,Adaptation!B:B,0))</f>
        <v>0.98899999999999999</v>
      </c>
      <c r="H252" t="str">
        <f t="shared" si="4"/>
        <v>0.989--</v>
      </c>
    </row>
    <row r="253" spans="1:8" hidden="1" x14ac:dyDescent="0.25">
      <c r="A253" t="s">
        <v>856</v>
      </c>
      <c r="B253" t="s">
        <v>656</v>
      </c>
      <c r="C253" t="s">
        <v>1173</v>
      </c>
      <c r="D253" t="s">
        <v>1057</v>
      </c>
      <c r="F253">
        <f>INDEX(Mitigation!AF:AF,MATCH(C253,Mitigation!B:B,0))</f>
        <v>0.48599999999999999</v>
      </c>
      <c r="G253" t="str">
        <f>INDEX(Replacement!AF:AF,MATCH(C253,Replacement!B:B,0))</f>
        <v>Very High</v>
      </c>
      <c r="H253" t="str">
        <f t="shared" si="4"/>
        <v>-0.486-Very High</v>
      </c>
    </row>
    <row r="254" spans="1:8" hidden="1" x14ac:dyDescent="0.25">
      <c r="A254" t="s">
        <v>856</v>
      </c>
      <c r="B254" t="s">
        <v>515</v>
      </c>
      <c r="C254" t="s">
        <v>1174</v>
      </c>
      <c r="D254" t="s">
        <v>1267</v>
      </c>
      <c r="F254">
        <f>INDEX(Mitigation!AF:AF,MATCH(C254,Mitigation!B:B,0))</f>
        <v>0.70699999999999996</v>
      </c>
      <c r="G254" t="str">
        <f>INDEX(Replacement!AF:AF,MATCH(C254,Replacement!B:B,0))</f>
        <v>Very High</v>
      </c>
      <c r="H254" t="str">
        <f t="shared" si="4"/>
        <v>-0.707-Very High</v>
      </c>
    </row>
    <row r="255" spans="1:8" hidden="1" x14ac:dyDescent="0.25">
      <c r="A255" t="s">
        <v>846</v>
      </c>
      <c r="B255" t="s">
        <v>652</v>
      </c>
      <c r="C255" t="s">
        <v>1224</v>
      </c>
      <c r="D255" t="s">
        <v>938</v>
      </c>
      <c r="H255" t="str">
        <f t="shared" si="4"/>
        <v>--</v>
      </c>
    </row>
    <row r="256" spans="1:8" hidden="1" x14ac:dyDescent="0.25">
      <c r="A256" t="s">
        <v>846</v>
      </c>
      <c r="B256" t="s">
        <v>621</v>
      </c>
      <c r="C256" t="s">
        <v>1231</v>
      </c>
      <c r="D256" t="s">
        <v>938</v>
      </c>
      <c r="H256" t="str">
        <f t="shared" si="4"/>
        <v>--</v>
      </c>
    </row>
    <row r="257" spans="1:8" hidden="1" x14ac:dyDescent="0.25">
      <c r="A257" t="s">
        <v>847</v>
      </c>
      <c r="B257" t="s">
        <v>569</v>
      </c>
      <c r="C257" t="s">
        <v>1177</v>
      </c>
      <c r="D257" t="s">
        <v>950</v>
      </c>
      <c r="F257">
        <f>INDEX(Mitigation!AF:AF,MATCH(C257,Mitigation!B:B,0))</f>
        <v>0.61599999999999999</v>
      </c>
      <c r="G257" t="str">
        <f>INDEX(Replacement!AF:AF,MATCH(C257,Replacement!B:B,0))</f>
        <v>Very High</v>
      </c>
      <c r="H257" t="str">
        <f t="shared" si="4"/>
        <v>-0.616-Very High</v>
      </c>
    </row>
    <row r="258" spans="1:8" hidden="1" x14ac:dyDescent="0.25">
      <c r="A258" t="s">
        <v>846</v>
      </c>
      <c r="B258" t="s">
        <v>519</v>
      </c>
      <c r="C258" t="s">
        <v>1247</v>
      </c>
      <c r="D258" t="s">
        <v>929</v>
      </c>
      <c r="H258" t="str">
        <f t="shared" si="4"/>
        <v>--</v>
      </c>
    </row>
    <row r="259" spans="1:8" hidden="1" x14ac:dyDescent="0.25">
      <c r="A259" t="s">
        <v>854</v>
      </c>
      <c r="B259" t="s">
        <v>312</v>
      </c>
      <c r="C259" t="s">
        <v>1179</v>
      </c>
      <c r="D259" t="s">
        <v>929</v>
      </c>
      <c r="E259">
        <f>INDEX(Adaptation!AF:AF,MATCH(C259,Adaptation!B:B,0))</f>
        <v>0.74399999999999999</v>
      </c>
      <c r="H259" t="str">
        <f t="shared" si="4"/>
        <v>0.744--</v>
      </c>
    </row>
    <row r="260" spans="1:8" hidden="1" x14ac:dyDescent="0.25">
      <c r="A260" t="s">
        <v>876</v>
      </c>
      <c r="B260" t="s">
        <v>234</v>
      </c>
      <c r="C260" t="s">
        <v>1180</v>
      </c>
      <c r="D260" t="s">
        <v>1057</v>
      </c>
      <c r="G260" t="str">
        <f>INDEX(Replacement!AF:AF,MATCH(C260,Replacement!B:B,0))</f>
        <v>Very High</v>
      </c>
      <c r="H260" t="str">
        <f t="shared" si="4"/>
        <v>--Very High</v>
      </c>
    </row>
    <row r="261" spans="1:8" x14ac:dyDescent="0.25">
      <c r="A261" t="s">
        <v>857</v>
      </c>
      <c r="B261" t="s">
        <v>331</v>
      </c>
      <c r="C261" t="s">
        <v>1181</v>
      </c>
      <c r="D261" t="s">
        <v>1590</v>
      </c>
      <c r="E261">
        <f>INDEX(Adaptation!AF:AF,MATCH(C261,Adaptation!B:B,0))</f>
        <v>0.41699999999999998</v>
      </c>
      <c r="F261">
        <f>INDEX(Mitigation!AF:AF,MATCH(C261,Mitigation!B:B,0))</f>
        <v>0.78</v>
      </c>
      <c r="G261" t="str">
        <f>INDEX(Replacement!AF:AF,MATCH(C261,Replacement!B:B,0))</f>
        <v>Moderate</v>
      </c>
      <c r="H261" t="str">
        <f t="shared" si="4"/>
        <v>0.417-0.78-Moderate</v>
      </c>
    </row>
    <row r="262" spans="1:8" hidden="1" x14ac:dyDescent="0.25">
      <c r="A262" t="s">
        <v>862</v>
      </c>
      <c r="B262" t="s">
        <v>163</v>
      </c>
      <c r="C262" t="s">
        <v>1182</v>
      </c>
      <c r="D262" t="s">
        <v>1057</v>
      </c>
      <c r="F262">
        <f>INDEX(Mitigation!AF:AF,MATCH(C262,Mitigation!B:B,0))</f>
        <v>0.41199999999999998</v>
      </c>
      <c r="G262" t="str">
        <f>INDEX(Replacement!AF:AF,MATCH(C262,Replacement!B:B,0))</f>
        <v>High</v>
      </c>
      <c r="H262" t="str">
        <f t="shared" si="4"/>
        <v>-0.412-High</v>
      </c>
    </row>
    <row r="263" spans="1:8" hidden="1" x14ac:dyDescent="0.25">
      <c r="A263" t="s">
        <v>862</v>
      </c>
      <c r="B263" t="s">
        <v>19</v>
      </c>
      <c r="C263" t="s">
        <v>1183</v>
      </c>
      <c r="D263" t="s">
        <v>1184</v>
      </c>
      <c r="E263">
        <f>INDEX(Adaptation!AF:AF,MATCH(C263,Adaptation!B:B,0))</f>
        <v>0.92</v>
      </c>
      <c r="F263">
        <f>INDEX(Mitigation!AF:AF,MATCH(C263,Mitigation!B:B,0))</f>
        <v>0.88900000000000001</v>
      </c>
      <c r="H263" t="str">
        <f t="shared" si="4"/>
        <v>0.92-0.889-</v>
      </c>
    </row>
    <row r="264" spans="1:8" hidden="1" x14ac:dyDescent="0.25">
      <c r="A264" t="s">
        <v>847</v>
      </c>
      <c r="B264" t="s">
        <v>192</v>
      </c>
      <c r="C264" t="s">
        <v>1185</v>
      </c>
      <c r="D264" t="s">
        <v>950</v>
      </c>
      <c r="G264" t="str">
        <f>INDEX(Replacement!AF:AF,MATCH(C264,Replacement!B:B,0))</f>
        <v>Very High</v>
      </c>
      <c r="H264" t="str">
        <f t="shared" si="4"/>
        <v>--Very High</v>
      </c>
    </row>
    <row r="265" spans="1:8" hidden="1" x14ac:dyDescent="0.25">
      <c r="A265" t="s">
        <v>848</v>
      </c>
      <c r="B265" t="s">
        <v>344</v>
      </c>
      <c r="C265" t="s">
        <v>1186</v>
      </c>
      <c r="D265" t="s">
        <v>929</v>
      </c>
      <c r="E265">
        <f>INDEX(Adaptation!AF:AF,MATCH(C265,Adaptation!B:B,0))</f>
        <v>0.63600000000000001</v>
      </c>
      <c r="H265" t="str">
        <f t="shared" si="4"/>
        <v>0.636--</v>
      </c>
    </row>
    <row r="266" spans="1:8" hidden="1" x14ac:dyDescent="0.25">
      <c r="A266" t="s">
        <v>846</v>
      </c>
      <c r="B266" t="s">
        <v>447</v>
      </c>
      <c r="C266" t="s">
        <v>1187</v>
      </c>
      <c r="D266" t="s">
        <v>1184</v>
      </c>
      <c r="F266">
        <f>INDEX(Mitigation!AF:AF,MATCH(C266,Mitigation!B:B,0))</f>
        <v>0.53500000000000003</v>
      </c>
      <c r="H266" t="str">
        <f t="shared" ref="H266:H329" si="5">CONCATENATE(E266,"-",F266,"-",G266)</f>
        <v>-0.535-</v>
      </c>
    </row>
    <row r="267" spans="1:8" hidden="1" x14ac:dyDescent="0.25">
      <c r="A267" t="s">
        <v>865</v>
      </c>
      <c r="B267" t="s">
        <v>171</v>
      </c>
      <c r="C267" t="s">
        <v>1188</v>
      </c>
      <c r="D267" t="s">
        <v>950</v>
      </c>
      <c r="G267" t="str">
        <f>INDEX(Replacement!AF:AF,MATCH(C267,Replacement!B:B,0))</f>
        <v>Moderate</v>
      </c>
      <c r="H267" t="str">
        <f t="shared" si="5"/>
        <v>--Moderate</v>
      </c>
    </row>
    <row r="268" spans="1:8" hidden="1" x14ac:dyDescent="0.25">
      <c r="A268" t="s">
        <v>853</v>
      </c>
      <c r="B268" t="s">
        <v>23</v>
      </c>
      <c r="C268" t="s">
        <v>1189</v>
      </c>
      <c r="D268" t="s">
        <v>929</v>
      </c>
      <c r="E268">
        <f>INDEX(Adaptation!AF:AF,MATCH(C268,Adaptation!B:B,0))</f>
        <v>0.63600000000000001</v>
      </c>
      <c r="H268" t="str">
        <f t="shared" si="5"/>
        <v>0.636--</v>
      </c>
    </row>
    <row r="269" spans="1:8" hidden="1" x14ac:dyDescent="0.25">
      <c r="A269" t="s">
        <v>850</v>
      </c>
      <c r="B269" t="s">
        <v>279</v>
      </c>
      <c r="C269" t="s">
        <v>1190</v>
      </c>
      <c r="D269" t="s">
        <v>929</v>
      </c>
      <c r="E269">
        <f>INDEX(Adaptation!AF:AF,MATCH(C269,Adaptation!B:B,0))</f>
        <v>0.74399999999999999</v>
      </c>
      <c r="F269">
        <f>INDEX(Mitigation!AF:AF,MATCH(C269,Mitigation!B:B,0))</f>
        <v>0.53500000000000003</v>
      </c>
      <c r="H269" t="str">
        <f t="shared" si="5"/>
        <v>0.744-0.535-</v>
      </c>
    </row>
    <row r="270" spans="1:8" hidden="1" x14ac:dyDescent="0.25">
      <c r="A270" t="s">
        <v>858</v>
      </c>
      <c r="B270" t="s">
        <v>406</v>
      </c>
      <c r="C270" t="s">
        <v>1191</v>
      </c>
      <c r="D270" t="s">
        <v>929</v>
      </c>
      <c r="E270">
        <f>INDEX(Adaptation!AF:AF,MATCH(C270,Adaptation!B:B,0))</f>
        <v>0.41699999999999998</v>
      </c>
      <c r="H270" t="str">
        <f t="shared" si="5"/>
        <v>0.417--</v>
      </c>
    </row>
    <row r="271" spans="1:8" hidden="1" x14ac:dyDescent="0.25">
      <c r="A271" t="s">
        <v>858</v>
      </c>
      <c r="B271" t="s">
        <v>379</v>
      </c>
      <c r="C271" t="s">
        <v>1192</v>
      </c>
      <c r="D271" t="s">
        <v>929</v>
      </c>
      <c r="E271">
        <f>INDEX(Adaptation!AF:AF,MATCH(C271,Adaptation!B:B,0))</f>
        <v>0.41699999999999998</v>
      </c>
      <c r="H271" t="str">
        <f t="shared" si="5"/>
        <v>0.417--</v>
      </c>
    </row>
    <row r="272" spans="1:8" hidden="1" x14ac:dyDescent="0.25">
      <c r="A272" t="s">
        <v>857</v>
      </c>
      <c r="B272" t="s">
        <v>618</v>
      </c>
      <c r="C272" t="s">
        <v>1193</v>
      </c>
      <c r="D272" t="s">
        <v>1057</v>
      </c>
      <c r="F272">
        <f>INDEX(Mitigation!AF:AF,MATCH(C272,Mitigation!B:B,0))</f>
        <v>0.90300000000000002</v>
      </c>
      <c r="G272" t="str">
        <f>INDEX(Replacement!AF:AF,MATCH(C272,Replacement!B:B,0))</f>
        <v>High</v>
      </c>
      <c r="H272" t="str">
        <f t="shared" si="5"/>
        <v>-0.903-High</v>
      </c>
    </row>
    <row r="273" spans="1:8" hidden="1" x14ac:dyDescent="0.25">
      <c r="A273" t="s">
        <v>850</v>
      </c>
      <c r="B273" t="s">
        <v>499</v>
      </c>
      <c r="C273" t="s">
        <v>1194</v>
      </c>
      <c r="D273" t="s">
        <v>1184</v>
      </c>
      <c r="F273">
        <f>INDEX(Mitigation!AF:AF,MATCH(C273,Mitigation!B:B,0))</f>
        <v>0.78</v>
      </c>
      <c r="H273" t="str">
        <f t="shared" si="5"/>
        <v>-0.78-</v>
      </c>
    </row>
    <row r="274" spans="1:8" hidden="1" x14ac:dyDescent="0.25">
      <c r="A274" t="s">
        <v>856</v>
      </c>
      <c r="B274" t="s">
        <v>256</v>
      </c>
      <c r="C274" t="s">
        <v>1195</v>
      </c>
      <c r="D274" t="s">
        <v>929</v>
      </c>
      <c r="E274">
        <f>INDEX(Adaptation!AF:AF,MATCH(C274,Adaptation!B:B,0))</f>
        <v>0.84399999999999997</v>
      </c>
      <c r="F274">
        <f>INDEX(Mitigation!AF:AF,MATCH(C274,Mitigation!B:B,0))</f>
        <v>0.70699999999999996</v>
      </c>
      <c r="H274" t="str">
        <f t="shared" si="5"/>
        <v>0.844-0.707-</v>
      </c>
    </row>
    <row r="275" spans="1:8" hidden="1" x14ac:dyDescent="0.25">
      <c r="A275" t="s">
        <v>864</v>
      </c>
      <c r="B275" t="s">
        <v>123</v>
      </c>
      <c r="C275" t="s">
        <v>1196</v>
      </c>
      <c r="D275" t="s">
        <v>1267</v>
      </c>
      <c r="F275">
        <f>INDEX(Mitigation!AF:AF,MATCH(C275,Mitigation!B:B,0))</f>
        <v>0.68799999999999994</v>
      </c>
      <c r="G275" t="str">
        <f>INDEX(Replacement!AF:AF,MATCH(C275,Replacement!B:B,0))</f>
        <v>High</v>
      </c>
      <c r="H275" t="str">
        <f t="shared" si="5"/>
        <v>-0.688-High</v>
      </c>
    </row>
    <row r="276" spans="1:8" hidden="1" x14ac:dyDescent="0.25">
      <c r="A276" t="s">
        <v>847</v>
      </c>
      <c r="B276" t="s">
        <v>636</v>
      </c>
      <c r="C276" t="s">
        <v>1197</v>
      </c>
      <c r="D276" t="s">
        <v>1057</v>
      </c>
      <c r="F276">
        <f>INDEX(Mitigation!AF:AF,MATCH(C276,Mitigation!B:B,0))</f>
        <v>0.78</v>
      </c>
      <c r="G276" t="str">
        <f>INDEX(Replacement!AF:AF,MATCH(C276,Replacement!B:B,0))</f>
        <v>Very High</v>
      </c>
      <c r="H276" t="str">
        <f t="shared" si="5"/>
        <v>-0.78-Very High</v>
      </c>
    </row>
    <row r="277" spans="1:8" hidden="1" x14ac:dyDescent="0.25">
      <c r="A277" t="s">
        <v>857</v>
      </c>
      <c r="B277" t="s">
        <v>380</v>
      </c>
      <c r="C277" t="s">
        <v>1198</v>
      </c>
      <c r="D277" t="s">
        <v>1184</v>
      </c>
      <c r="E277">
        <f>INDEX(Adaptation!AF:AF,MATCH(C277,Adaptation!B:B,0))</f>
        <v>0.32700000000000001</v>
      </c>
      <c r="F277">
        <f>INDEX(Mitigation!AF:AF,MATCH(C277,Mitigation!B:B,0))</f>
        <v>0.61599999999999999</v>
      </c>
      <c r="H277" t="str">
        <f t="shared" si="5"/>
        <v>0.327-0.616-</v>
      </c>
    </row>
    <row r="278" spans="1:8" hidden="1" x14ac:dyDescent="0.25">
      <c r="A278" t="s">
        <v>854</v>
      </c>
      <c r="B278" t="s">
        <v>296</v>
      </c>
      <c r="C278" t="s">
        <v>1199</v>
      </c>
      <c r="D278" t="s">
        <v>929</v>
      </c>
      <c r="E278">
        <f>INDEX(Adaptation!AF:AF,MATCH(C278,Adaptation!B:B,0))</f>
        <v>0.84399999999999997</v>
      </c>
      <c r="H278" t="str">
        <f t="shared" si="5"/>
        <v>0.844--</v>
      </c>
    </row>
    <row r="279" spans="1:8" hidden="1" x14ac:dyDescent="0.25">
      <c r="A279" t="s">
        <v>847</v>
      </c>
      <c r="B279" t="s">
        <v>193</v>
      </c>
      <c r="C279" t="s">
        <v>1200</v>
      </c>
      <c r="D279" t="s">
        <v>1057</v>
      </c>
      <c r="F279">
        <f>INDEX(Mitigation!AF:AF,MATCH(C279,Mitigation!B:B,0))</f>
        <v>0.41199999999999998</v>
      </c>
      <c r="G279" t="str">
        <f>INDEX(Replacement!AF:AF,MATCH(C279,Replacement!B:B,0))</f>
        <v>Very High</v>
      </c>
      <c r="H279" t="str">
        <f t="shared" si="5"/>
        <v>-0.412-Very High</v>
      </c>
    </row>
    <row r="280" spans="1:8" hidden="1" x14ac:dyDescent="0.25">
      <c r="A280" t="s">
        <v>864</v>
      </c>
      <c r="B280" t="s">
        <v>182</v>
      </c>
      <c r="C280" t="s">
        <v>1201</v>
      </c>
      <c r="D280" t="s">
        <v>1057</v>
      </c>
      <c r="F280">
        <f>INDEX(Mitigation!AF:AF,MATCH(C280,Mitigation!B:B,0))</f>
        <v>0.41199999999999998</v>
      </c>
      <c r="G280" t="str">
        <f>INDEX(Replacement!AF:AF,MATCH(C280,Replacement!B:B,0))</f>
        <v>Very High</v>
      </c>
      <c r="H280" t="str">
        <f t="shared" si="5"/>
        <v>-0.412-Very High</v>
      </c>
    </row>
    <row r="281" spans="1:8" hidden="1" x14ac:dyDescent="0.25">
      <c r="A281" t="s">
        <v>847</v>
      </c>
      <c r="B281" t="s">
        <v>194</v>
      </c>
      <c r="C281" t="s">
        <v>1202</v>
      </c>
      <c r="D281" t="s">
        <v>950</v>
      </c>
      <c r="G281" t="str">
        <f>INDEX(Replacement!AF:AF,MATCH(C281,Replacement!B:B,0))</f>
        <v>Very High</v>
      </c>
      <c r="H281" t="str">
        <f t="shared" si="5"/>
        <v>--Very High</v>
      </c>
    </row>
    <row r="282" spans="1:8" hidden="1" x14ac:dyDescent="0.25">
      <c r="A282" t="s">
        <v>849</v>
      </c>
      <c r="B282" t="s">
        <v>20</v>
      </c>
      <c r="C282" t="s">
        <v>1203</v>
      </c>
      <c r="D282" t="s">
        <v>929</v>
      </c>
      <c r="E282">
        <f>INDEX(Adaptation!AF:AF,MATCH(C282,Adaptation!B:B,0))</f>
        <v>0.92</v>
      </c>
      <c r="H282" t="str">
        <f t="shared" si="5"/>
        <v>0.92--</v>
      </c>
    </row>
    <row r="283" spans="1:8" hidden="1" x14ac:dyDescent="0.25">
      <c r="A283" t="s">
        <v>865</v>
      </c>
      <c r="B283" t="s">
        <v>187</v>
      </c>
      <c r="C283" t="s">
        <v>1204</v>
      </c>
      <c r="D283" t="s">
        <v>1057</v>
      </c>
      <c r="F283">
        <f>INDEX(Mitigation!AF:AF,MATCH(C283,Mitigation!B:B,0))</f>
        <v>0.86099999999999999</v>
      </c>
      <c r="G283" t="str">
        <f>INDEX(Replacement!AF:AF,MATCH(C283,Replacement!B:B,0))</f>
        <v>Very High</v>
      </c>
      <c r="H283" t="str">
        <f t="shared" si="5"/>
        <v>-0.861-Very High</v>
      </c>
    </row>
    <row r="284" spans="1:8" hidden="1" x14ac:dyDescent="0.25">
      <c r="A284" t="s">
        <v>846</v>
      </c>
      <c r="B284" t="s">
        <v>452</v>
      </c>
      <c r="C284" t="s">
        <v>1271</v>
      </c>
      <c r="D284" t="s">
        <v>929</v>
      </c>
      <c r="H284" t="str">
        <f t="shared" si="5"/>
        <v>--</v>
      </c>
    </row>
    <row r="285" spans="1:8" hidden="1" x14ac:dyDescent="0.25">
      <c r="A285" t="s">
        <v>865</v>
      </c>
      <c r="B285" t="s">
        <v>207</v>
      </c>
      <c r="C285" t="s">
        <v>1206</v>
      </c>
      <c r="D285" t="s">
        <v>950</v>
      </c>
      <c r="G285" t="str">
        <f>INDEX(Replacement!AF:AF,MATCH(C285,Replacement!B:B,0))</f>
        <v>Moderate</v>
      </c>
      <c r="H285" t="str">
        <f t="shared" si="5"/>
        <v>--Moderate</v>
      </c>
    </row>
    <row r="286" spans="1:8" hidden="1" x14ac:dyDescent="0.25">
      <c r="A286" t="s">
        <v>850</v>
      </c>
      <c r="B286" t="s">
        <v>345</v>
      </c>
      <c r="C286" t="s">
        <v>1207</v>
      </c>
      <c r="D286" t="s">
        <v>929</v>
      </c>
      <c r="E286">
        <f>INDEX(Adaptation!AF:AF,MATCH(C286,Adaptation!B:B,0))</f>
        <v>0.32700000000000001</v>
      </c>
      <c r="F286">
        <f>INDEX(Mitigation!AF:AF,MATCH(C286,Mitigation!B:B,0))</f>
        <v>0.78</v>
      </c>
      <c r="H286" t="str">
        <f t="shared" si="5"/>
        <v>0.327-0.78-</v>
      </c>
    </row>
    <row r="287" spans="1:8" hidden="1" x14ac:dyDescent="0.25">
      <c r="A287" t="s">
        <v>864</v>
      </c>
      <c r="B287" t="s">
        <v>203</v>
      </c>
      <c r="C287" t="s">
        <v>1208</v>
      </c>
      <c r="D287" t="s">
        <v>1057</v>
      </c>
      <c r="F287">
        <f>INDEX(Mitigation!AF:AF,MATCH(C287,Mitigation!B:B,0))</f>
        <v>0.83799999999999997</v>
      </c>
      <c r="G287" t="str">
        <f>INDEX(Replacement!AF:AF,MATCH(C287,Replacement!B:B,0))</f>
        <v>Very High</v>
      </c>
      <c r="H287" t="str">
        <f t="shared" si="5"/>
        <v>-0.838-Very High</v>
      </c>
    </row>
    <row r="288" spans="1:8" hidden="1" x14ac:dyDescent="0.25">
      <c r="A288" t="s">
        <v>854</v>
      </c>
      <c r="B288" t="s">
        <v>31</v>
      </c>
      <c r="C288" t="s">
        <v>1209</v>
      </c>
      <c r="D288" t="s">
        <v>929</v>
      </c>
      <c r="E288">
        <f>INDEX(Adaptation!AF:AF,MATCH(C288,Adaptation!B:B,0))</f>
        <v>0.97499999999999998</v>
      </c>
      <c r="H288" t="str">
        <f t="shared" si="5"/>
        <v>0.975--</v>
      </c>
    </row>
    <row r="289" spans="1:8" hidden="1" x14ac:dyDescent="0.25">
      <c r="A289" t="s">
        <v>849</v>
      </c>
      <c r="B289" t="s">
        <v>313</v>
      </c>
      <c r="C289" t="s">
        <v>1210</v>
      </c>
      <c r="D289" t="s">
        <v>929</v>
      </c>
      <c r="E289">
        <f>INDEX(Adaptation!AF:AF,MATCH(C289,Adaptation!B:B,0))</f>
        <v>0.63600000000000001</v>
      </c>
      <c r="H289" t="str">
        <f t="shared" si="5"/>
        <v>0.636--</v>
      </c>
    </row>
    <row r="290" spans="1:8" hidden="1" x14ac:dyDescent="0.25">
      <c r="A290" t="s">
        <v>849</v>
      </c>
      <c r="B290" t="s">
        <v>381</v>
      </c>
      <c r="C290" t="s">
        <v>1211</v>
      </c>
      <c r="D290" t="s">
        <v>929</v>
      </c>
      <c r="E290">
        <f>INDEX(Adaptation!AF:AF,MATCH(C290,Adaptation!B:B,0))</f>
        <v>0.52700000000000002</v>
      </c>
      <c r="H290" t="str">
        <f t="shared" si="5"/>
        <v>0.527--</v>
      </c>
    </row>
    <row r="291" spans="1:8" hidden="1" x14ac:dyDescent="0.25">
      <c r="A291" t="s">
        <v>859</v>
      </c>
      <c r="B291" t="s">
        <v>570</v>
      </c>
      <c r="C291" t="s">
        <v>1212</v>
      </c>
      <c r="D291" t="s">
        <v>1057</v>
      </c>
      <c r="G291" t="str">
        <f>INDEX(Replacement!AF:AF,MATCH(C291,Replacement!B:B,0))</f>
        <v>High</v>
      </c>
      <c r="H291" t="str">
        <f t="shared" si="5"/>
        <v>--High</v>
      </c>
    </row>
    <row r="292" spans="1:8" hidden="1" x14ac:dyDescent="0.25">
      <c r="A292" t="s">
        <v>846</v>
      </c>
      <c r="B292" t="s">
        <v>622</v>
      </c>
      <c r="C292" t="s">
        <v>1285</v>
      </c>
      <c r="D292" t="s">
        <v>938</v>
      </c>
      <c r="H292" t="str">
        <f t="shared" si="5"/>
        <v>--</v>
      </c>
    </row>
    <row r="293" spans="1:8" hidden="1" x14ac:dyDescent="0.25">
      <c r="A293" t="s">
        <v>846</v>
      </c>
      <c r="B293" t="s">
        <v>526</v>
      </c>
      <c r="C293" t="s">
        <v>1397</v>
      </c>
      <c r="D293" t="s">
        <v>929</v>
      </c>
      <c r="H293" t="str">
        <f t="shared" si="5"/>
        <v>--</v>
      </c>
    </row>
    <row r="294" spans="1:8" hidden="1" x14ac:dyDescent="0.25">
      <c r="A294" t="s">
        <v>857</v>
      </c>
      <c r="B294" t="s">
        <v>619</v>
      </c>
      <c r="C294" t="s">
        <v>1215</v>
      </c>
      <c r="D294" t="s">
        <v>1057</v>
      </c>
      <c r="F294">
        <f>INDEX(Mitigation!AF:AF,MATCH(C294,Mitigation!B:B,0))</f>
        <v>0.98899999999999999</v>
      </c>
      <c r="G294" t="str">
        <f>INDEX(Replacement!AF:AF,MATCH(C294,Replacement!B:B,0))</f>
        <v>Very High</v>
      </c>
      <c r="H294" t="str">
        <f t="shared" si="5"/>
        <v>-0.989-Very High</v>
      </c>
    </row>
    <row r="295" spans="1:8" hidden="1" x14ac:dyDescent="0.25">
      <c r="A295" t="s">
        <v>859</v>
      </c>
      <c r="B295" t="s">
        <v>518</v>
      </c>
      <c r="C295" t="s">
        <v>1216</v>
      </c>
      <c r="D295" t="s">
        <v>1267</v>
      </c>
      <c r="G295" t="str">
        <f>INDEX(Replacement!AF:AF,MATCH(C295,Replacement!B:B,0))</f>
        <v>Moderate</v>
      </c>
      <c r="H295" t="str">
        <f t="shared" si="5"/>
        <v>--Moderate</v>
      </c>
    </row>
    <row r="296" spans="1:8" hidden="1" x14ac:dyDescent="0.25">
      <c r="A296" t="s">
        <v>846</v>
      </c>
      <c r="B296" t="s">
        <v>627</v>
      </c>
      <c r="C296" t="s">
        <v>1448</v>
      </c>
      <c r="D296" t="s">
        <v>938</v>
      </c>
      <c r="H296" t="str">
        <f t="shared" si="5"/>
        <v>--</v>
      </c>
    </row>
    <row r="297" spans="1:8" hidden="1" x14ac:dyDescent="0.25">
      <c r="A297" t="s">
        <v>857</v>
      </c>
      <c r="B297" t="s">
        <v>481</v>
      </c>
      <c r="C297" t="s">
        <v>1218</v>
      </c>
      <c r="D297" t="s">
        <v>1590</v>
      </c>
      <c r="F297">
        <f>INDEX(Mitigation!AF:AF,MATCH(C297,Mitigation!B:B,0))</f>
        <v>0.82599999999999996</v>
      </c>
      <c r="G297" t="str">
        <f>INDEX(Replacement!AF:AF,MATCH(C297,Replacement!B:B,0))</f>
        <v>High</v>
      </c>
      <c r="H297" t="str">
        <f t="shared" si="5"/>
        <v>-0.826-High</v>
      </c>
    </row>
    <row r="298" spans="1:8" hidden="1" x14ac:dyDescent="0.25">
      <c r="A298" t="s">
        <v>857</v>
      </c>
      <c r="B298" t="s">
        <v>450</v>
      </c>
      <c r="C298" t="s">
        <v>1219</v>
      </c>
      <c r="D298" t="s">
        <v>1590</v>
      </c>
      <c r="F298">
        <f>INDEX(Mitigation!AF:AF,MATCH(C298,Mitigation!B:B,0))</f>
        <v>0.84299999999999997</v>
      </c>
      <c r="G298" t="str">
        <f>INDEX(Replacement!AF:AF,MATCH(C298,Replacement!B:B,0))</f>
        <v>Moderate</v>
      </c>
      <c r="H298" t="str">
        <f t="shared" si="5"/>
        <v>-0.843-Moderate</v>
      </c>
    </row>
    <row r="299" spans="1:8" hidden="1" x14ac:dyDescent="0.25">
      <c r="A299" t="s">
        <v>876</v>
      </c>
      <c r="B299" t="s">
        <v>232</v>
      </c>
      <c r="C299" t="s">
        <v>1220</v>
      </c>
      <c r="D299" t="s">
        <v>1057</v>
      </c>
      <c r="G299" t="str">
        <f>INDEX(Replacement!AF:AF,MATCH(C299,Replacement!B:B,0))</f>
        <v>Very High</v>
      </c>
      <c r="H299" t="str">
        <f t="shared" si="5"/>
        <v>--Very High</v>
      </c>
    </row>
    <row r="300" spans="1:8" hidden="1" x14ac:dyDescent="0.25">
      <c r="A300" t="s">
        <v>582</v>
      </c>
      <c r="B300" t="s">
        <v>68</v>
      </c>
      <c r="C300" t="s">
        <v>1221</v>
      </c>
      <c r="D300" t="s">
        <v>929</v>
      </c>
      <c r="E300">
        <f>INDEX(Adaptation!AF:AF,MATCH(C300,Adaptation!B:B,0))</f>
        <v>0.74399999999999999</v>
      </c>
      <c r="H300" t="str">
        <f t="shared" si="5"/>
        <v>0.744--</v>
      </c>
    </row>
    <row r="301" spans="1:8" hidden="1" x14ac:dyDescent="0.25">
      <c r="A301" t="s">
        <v>847</v>
      </c>
      <c r="B301" t="s">
        <v>672</v>
      </c>
      <c r="C301" t="s">
        <v>1222</v>
      </c>
      <c r="D301" t="s">
        <v>950</v>
      </c>
      <c r="G301" t="str">
        <f>INDEX(Replacement!AF:AF,MATCH(C301,Replacement!B:B,0))</f>
        <v>Very High</v>
      </c>
      <c r="H301" t="str">
        <f t="shared" si="5"/>
        <v>--Very High</v>
      </c>
    </row>
    <row r="302" spans="1:8" hidden="1" x14ac:dyDescent="0.25">
      <c r="A302" t="s">
        <v>849</v>
      </c>
      <c r="B302" t="s">
        <v>407</v>
      </c>
      <c r="C302" t="s">
        <v>1223</v>
      </c>
      <c r="D302" t="s">
        <v>929</v>
      </c>
      <c r="E302">
        <f>INDEX(Adaptation!AF:AF,MATCH(C302,Adaptation!B:B,0))</f>
        <v>0.52700000000000002</v>
      </c>
      <c r="H302" t="str">
        <f t="shared" si="5"/>
        <v>0.527--</v>
      </c>
    </row>
    <row r="303" spans="1:8" hidden="1" x14ac:dyDescent="0.25">
      <c r="A303" t="s">
        <v>846</v>
      </c>
      <c r="B303" t="s">
        <v>462</v>
      </c>
      <c r="C303" t="s">
        <v>1506</v>
      </c>
      <c r="D303" t="s">
        <v>1184</v>
      </c>
      <c r="H303" t="str">
        <f t="shared" si="5"/>
        <v>--</v>
      </c>
    </row>
    <row r="304" spans="1:8" hidden="1" x14ac:dyDescent="0.25">
      <c r="A304" t="s">
        <v>849</v>
      </c>
      <c r="B304" t="s">
        <v>262</v>
      </c>
      <c r="C304" t="s">
        <v>1225</v>
      </c>
      <c r="D304" t="s">
        <v>929</v>
      </c>
      <c r="E304">
        <f>INDEX(Adaptation!AF:AF,MATCH(C304,Adaptation!B:B,0))</f>
        <v>0.96</v>
      </c>
      <c r="H304" t="str">
        <f t="shared" si="5"/>
        <v>0.96--</v>
      </c>
    </row>
    <row r="305" spans="1:8" hidden="1" x14ac:dyDescent="0.25">
      <c r="A305" t="s">
        <v>871</v>
      </c>
      <c r="B305" t="s">
        <v>571</v>
      </c>
      <c r="C305" t="s">
        <v>1226</v>
      </c>
      <c r="D305" t="s">
        <v>1057</v>
      </c>
      <c r="F305">
        <f>INDEX(Mitigation!AF:AF,MATCH(C305,Mitigation!B:B,0))</f>
        <v>0.77400000000000002</v>
      </c>
      <c r="G305" t="str">
        <f>INDEX(Replacement!AF:AF,MATCH(C305,Replacement!B:B,0))</f>
        <v>Very High</v>
      </c>
      <c r="H305" t="str">
        <f t="shared" si="5"/>
        <v>-0.774-Very High</v>
      </c>
    </row>
    <row r="306" spans="1:8" hidden="1" x14ac:dyDescent="0.25">
      <c r="A306" t="s">
        <v>864</v>
      </c>
      <c r="B306" t="s">
        <v>212</v>
      </c>
      <c r="C306" t="s">
        <v>1227</v>
      </c>
      <c r="D306" t="s">
        <v>1057</v>
      </c>
      <c r="F306">
        <f>INDEX(Mitigation!AF:AF,MATCH(C306,Mitigation!B:B,0))</f>
        <v>0.78</v>
      </c>
      <c r="G306" t="str">
        <f>INDEX(Replacement!AF:AF,MATCH(C306,Replacement!B:B,0))</f>
        <v>Very High</v>
      </c>
      <c r="H306" t="str">
        <f t="shared" si="5"/>
        <v>-0.78-Very High</v>
      </c>
    </row>
    <row r="307" spans="1:8" hidden="1" x14ac:dyDescent="0.25">
      <c r="A307" t="s">
        <v>859</v>
      </c>
      <c r="B307" t="s">
        <v>620</v>
      </c>
      <c r="C307" t="s">
        <v>1228</v>
      </c>
      <c r="D307" t="s">
        <v>1057</v>
      </c>
      <c r="G307" t="str">
        <f>INDEX(Replacement!AF:AF,MATCH(C307,Replacement!B:B,0))</f>
        <v>High</v>
      </c>
      <c r="H307" t="str">
        <f t="shared" si="5"/>
        <v>--High</v>
      </c>
    </row>
    <row r="308" spans="1:8" hidden="1" x14ac:dyDescent="0.25">
      <c r="A308" t="s">
        <v>855</v>
      </c>
      <c r="B308" t="s">
        <v>658</v>
      </c>
      <c r="C308" t="s">
        <v>1229</v>
      </c>
      <c r="D308" t="s">
        <v>950</v>
      </c>
      <c r="G308" t="str">
        <f>INDEX(Replacement!AF:AF,MATCH(C308,Replacement!B:B,0))</f>
        <v>High</v>
      </c>
      <c r="H308" t="str">
        <f t="shared" si="5"/>
        <v>--High</v>
      </c>
    </row>
    <row r="309" spans="1:8" hidden="1" x14ac:dyDescent="0.25">
      <c r="A309" t="s">
        <v>857</v>
      </c>
      <c r="B309" t="s">
        <v>550</v>
      </c>
      <c r="C309" t="s">
        <v>1230</v>
      </c>
      <c r="D309" t="s">
        <v>1057</v>
      </c>
      <c r="F309">
        <f>INDEX(Mitigation!AF:AF,MATCH(C309,Mitigation!B:B,0))</f>
        <v>0.88800000000000001</v>
      </c>
      <c r="G309" t="str">
        <f>INDEX(Replacement!AF:AF,MATCH(C309,Replacement!B:B,0))</f>
        <v>High</v>
      </c>
      <c r="H309" t="str">
        <f t="shared" si="5"/>
        <v>-0.888-High</v>
      </c>
    </row>
    <row r="310" spans="1:8" hidden="1" x14ac:dyDescent="0.25">
      <c r="A310" t="s">
        <v>846</v>
      </c>
      <c r="B310" t="s">
        <v>467</v>
      </c>
      <c r="C310" t="s">
        <v>1545</v>
      </c>
      <c r="D310" t="s">
        <v>929</v>
      </c>
      <c r="H310" t="str">
        <f t="shared" si="5"/>
        <v>--</v>
      </c>
    </row>
    <row r="311" spans="1:8" hidden="1" x14ac:dyDescent="0.25">
      <c r="A311" t="s">
        <v>850</v>
      </c>
      <c r="B311" t="s">
        <v>572</v>
      </c>
      <c r="C311" t="s">
        <v>1232</v>
      </c>
      <c r="D311" t="s">
        <v>1233</v>
      </c>
      <c r="F311">
        <f>INDEX(Mitigation!AF:AF,MATCH(C311,Mitigation!B:B,0))</f>
        <v>0.61599999999999999</v>
      </c>
      <c r="H311" t="str">
        <f t="shared" si="5"/>
        <v>-0.616-</v>
      </c>
    </row>
    <row r="312" spans="1:8" hidden="1" x14ac:dyDescent="0.25">
      <c r="A312" t="s">
        <v>856</v>
      </c>
      <c r="B312" t="s">
        <v>573</v>
      </c>
      <c r="C312" t="s">
        <v>1234</v>
      </c>
      <c r="D312" t="s">
        <v>950</v>
      </c>
      <c r="F312">
        <f>INDEX(Mitigation!AF:AF,MATCH(C312,Mitigation!B:B,0))</f>
        <v>0.70699999999999996</v>
      </c>
      <c r="G312" t="str">
        <f>INDEX(Replacement!AF:AF,MATCH(C312,Replacement!B:B,0))</f>
        <v>Very High</v>
      </c>
      <c r="H312" t="str">
        <f t="shared" si="5"/>
        <v>-0.707-Very High</v>
      </c>
    </row>
    <row r="313" spans="1:8" hidden="1" x14ac:dyDescent="0.25">
      <c r="A313" t="s">
        <v>857</v>
      </c>
      <c r="B313" t="s">
        <v>667</v>
      </c>
      <c r="C313" t="s">
        <v>1235</v>
      </c>
      <c r="D313" t="s">
        <v>1057</v>
      </c>
      <c r="F313">
        <f>INDEX(Mitigation!AF:AF,MATCH(C313,Mitigation!B:B,0))</f>
        <v>0.84299999999999997</v>
      </c>
      <c r="G313" t="str">
        <f>INDEX(Replacement!AF:AF,MATCH(C313,Replacement!B:B,0))</f>
        <v>High</v>
      </c>
      <c r="H313" t="str">
        <f t="shared" si="5"/>
        <v>-0.843-High</v>
      </c>
    </row>
    <row r="314" spans="1:8" hidden="1" x14ac:dyDescent="0.25">
      <c r="A314" t="s">
        <v>854</v>
      </c>
      <c r="B314" t="s">
        <v>346</v>
      </c>
      <c r="C314" t="s">
        <v>1236</v>
      </c>
      <c r="D314" t="s">
        <v>929</v>
      </c>
      <c r="E314">
        <f>INDEX(Adaptation!AF:AF,MATCH(C314,Adaptation!B:B,0))</f>
        <v>0.63600000000000001</v>
      </c>
      <c r="H314" t="str">
        <f t="shared" si="5"/>
        <v>0.636--</v>
      </c>
    </row>
    <row r="315" spans="1:8" hidden="1" x14ac:dyDescent="0.25">
      <c r="A315" t="s">
        <v>854</v>
      </c>
      <c r="B315" t="s">
        <v>280</v>
      </c>
      <c r="C315" t="s">
        <v>1237</v>
      </c>
      <c r="D315" t="s">
        <v>929</v>
      </c>
      <c r="E315">
        <f>INDEX(Adaptation!AF:AF,MATCH(C315,Adaptation!B:B,0))</f>
        <v>0.84399999999999997</v>
      </c>
      <c r="H315" t="str">
        <f t="shared" si="5"/>
        <v>0.844--</v>
      </c>
    </row>
    <row r="316" spans="1:8" hidden="1" x14ac:dyDescent="0.25">
      <c r="A316" t="s">
        <v>850</v>
      </c>
      <c r="B316" t="s">
        <v>408</v>
      </c>
      <c r="C316" t="s">
        <v>1238</v>
      </c>
      <c r="D316" t="s">
        <v>1184</v>
      </c>
      <c r="E316">
        <f>INDEX(Adaptation!AF:AF,MATCH(C316,Adaptation!B:B,0))</f>
        <v>0.14299999999999999</v>
      </c>
      <c r="F316">
        <f>INDEX(Mitigation!AF:AF,MATCH(C316,Mitigation!B:B,0))</f>
        <v>0.78</v>
      </c>
      <c r="H316" t="str">
        <f t="shared" si="5"/>
        <v>0.143-0.78-</v>
      </c>
    </row>
    <row r="317" spans="1:8" hidden="1" x14ac:dyDescent="0.25">
      <c r="A317" t="s">
        <v>871</v>
      </c>
      <c r="B317" t="s">
        <v>164</v>
      </c>
      <c r="C317" t="s">
        <v>1239</v>
      </c>
      <c r="D317" t="s">
        <v>950</v>
      </c>
      <c r="G317" t="str">
        <f>INDEX(Replacement!AF:AF,MATCH(C317,Replacement!B:B,0))</f>
        <v>Moderate</v>
      </c>
      <c r="H317" t="str">
        <f t="shared" si="5"/>
        <v>--Moderate</v>
      </c>
    </row>
    <row r="318" spans="1:8" hidden="1" x14ac:dyDescent="0.25">
      <c r="A318" t="s">
        <v>865</v>
      </c>
      <c r="B318" t="s">
        <v>162</v>
      </c>
      <c r="C318" t="s">
        <v>1240</v>
      </c>
      <c r="D318" t="s">
        <v>1057</v>
      </c>
      <c r="F318">
        <f>INDEX(Mitigation!AF:AF,MATCH(C318,Mitigation!B:B,0))</f>
        <v>0.95199999999999996</v>
      </c>
      <c r="G318" t="str">
        <f>INDEX(Replacement!AF:AF,MATCH(C318,Replacement!B:B,0))</f>
        <v>Very High</v>
      </c>
      <c r="H318" t="str">
        <f t="shared" si="5"/>
        <v>-0.952-Very High</v>
      </c>
    </row>
    <row r="319" spans="1:8" hidden="1" x14ac:dyDescent="0.25">
      <c r="A319" t="s">
        <v>854</v>
      </c>
      <c r="B319" t="s">
        <v>332</v>
      </c>
      <c r="C319" t="s">
        <v>1241</v>
      </c>
      <c r="D319" t="s">
        <v>929</v>
      </c>
      <c r="E319">
        <f>INDEX(Adaptation!AF:AF,MATCH(C319,Adaptation!B:B,0))</f>
        <v>0.84399999999999997</v>
      </c>
      <c r="H319" t="str">
        <f t="shared" si="5"/>
        <v>0.844--</v>
      </c>
    </row>
    <row r="320" spans="1:8" hidden="1" x14ac:dyDescent="0.25">
      <c r="A320" t="s">
        <v>870</v>
      </c>
      <c r="B320" t="s">
        <v>382</v>
      </c>
      <c r="C320" t="s">
        <v>1242</v>
      </c>
      <c r="D320" t="s">
        <v>929</v>
      </c>
      <c r="E320">
        <f>INDEX(Adaptation!AF:AF,MATCH(C320,Adaptation!B:B,0))</f>
        <v>0.84399999999999997</v>
      </c>
      <c r="H320" t="str">
        <f t="shared" si="5"/>
        <v>0.844--</v>
      </c>
    </row>
    <row r="321" spans="1:8" hidden="1" x14ac:dyDescent="0.25">
      <c r="A321" t="s">
        <v>853</v>
      </c>
      <c r="B321" t="s">
        <v>24</v>
      </c>
      <c r="C321" t="s">
        <v>1243</v>
      </c>
      <c r="D321" t="s">
        <v>929</v>
      </c>
      <c r="E321">
        <f>INDEX(Adaptation!AF:AF,MATCH(C321,Adaptation!B:B,0))</f>
        <v>0.63600000000000001</v>
      </c>
      <c r="F321">
        <f>INDEX(Mitigation!AF:AF,MATCH(C321,Mitigation!B:B,0))</f>
        <v>0.61599999999999999</v>
      </c>
      <c r="H321" t="str">
        <f t="shared" si="5"/>
        <v>0.636-0.616-</v>
      </c>
    </row>
    <row r="322" spans="1:8" hidden="1" x14ac:dyDescent="0.25">
      <c r="A322" t="s">
        <v>853</v>
      </c>
      <c r="B322" t="s">
        <v>142</v>
      </c>
      <c r="C322" t="s">
        <v>1146</v>
      </c>
      <c r="D322" t="s">
        <v>929</v>
      </c>
      <c r="H322" t="str">
        <f t="shared" si="5"/>
        <v>--</v>
      </c>
    </row>
    <row r="323" spans="1:8" hidden="1" x14ac:dyDescent="0.25">
      <c r="A323" t="s">
        <v>875</v>
      </c>
      <c r="B323" t="s">
        <v>83</v>
      </c>
      <c r="C323" t="s">
        <v>1245</v>
      </c>
      <c r="D323" t="s">
        <v>929</v>
      </c>
      <c r="E323">
        <f>INDEX(Adaptation!AF:AF,MATCH(C323,Adaptation!B:B,0))</f>
        <v>0.52700000000000002</v>
      </c>
      <c r="H323" t="str">
        <f t="shared" si="5"/>
        <v>0.527--</v>
      </c>
    </row>
    <row r="324" spans="1:8" hidden="1" x14ac:dyDescent="0.25">
      <c r="A324" t="s">
        <v>850</v>
      </c>
      <c r="B324" t="s">
        <v>347</v>
      </c>
      <c r="C324" t="s">
        <v>1246</v>
      </c>
      <c r="D324" t="s">
        <v>929</v>
      </c>
      <c r="E324">
        <f>INDEX(Adaptation!AF:AF,MATCH(C324,Adaptation!B:B,0))</f>
        <v>0.22</v>
      </c>
      <c r="F324">
        <f>INDEX(Mitigation!AF:AF,MATCH(C324,Mitigation!B:B,0))</f>
        <v>0.61599999999999999</v>
      </c>
      <c r="H324" t="str">
        <f t="shared" si="5"/>
        <v>0.22-0.616-</v>
      </c>
    </row>
    <row r="325" spans="1:8" hidden="1" x14ac:dyDescent="0.25">
      <c r="A325" t="s">
        <v>853</v>
      </c>
      <c r="B325" t="s">
        <v>488</v>
      </c>
      <c r="C325" t="s">
        <v>1424</v>
      </c>
      <c r="D325" t="s">
        <v>929</v>
      </c>
      <c r="H325" t="str">
        <f t="shared" si="5"/>
        <v>--</v>
      </c>
    </row>
    <row r="326" spans="1:8" hidden="1" x14ac:dyDescent="0.25">
      <c r="A326" t="s">
        <v>861</v>
      </c>
      <c r="B326" t="s">
        <v>206</v>
      </c>
      <c r="C326" t="s">
        <v>1015</v>
      </c>
      <c r="D326" t="s">
        <v>950</v>
      </c>
      <c r="H326" t="str">
        <f t="shared" si="5"/>
        <v>--</v>
      </c>
    </row>
    <row r="327" spans="1:8" hidden="1" x14ac:dyDescent="0.25">
      <c r="A327" t="s">
        <v>861</v>
      </c>
      <c r="B327" t="s">
        <v>195</v>
      </c>
      <c r="C327" t="s">
        <v>1249</v>
      </c>
      <c r="D327" t="s">
        <v>938</v>
      </c>
      <c r="H327" t="str">
        <f t="shared" si="5"/>
        <v>--</v>
      </c>
    </row>
    <row r="328" spans="1:8" hidden="1" x14ac:dyDescent="0.25">
      <c r="A328" t="s">
        <v>853</v>
      </c>
      <c r="B328" t="s">
        <v>257</v>
      </c>
      <c r="C328" t="s">
        <v>1250</v>
      </c>
      <c r="D328" t="s">
        <v>929</v>
      </c>
      <c r="E328">
        <f>INDEX(Adaptation!AF:AF,MATCH(C328,Adaptation!B:B,0))</f>
        <v>0.63600000000000001</v>
      </c>
      <c r="F328">
        <f>INDEX(Mitigation!AF:AF,MATCH(C328,Mitigation!B:B,0))</f>
        <v>0.60099999999999998</v>
      </c>
      <c r="H328" t="str">
        <f t="shared" si="5"/>
        <v>0.636-0.601-</v>
      </c>
    </row>
    <row r="329" spans="1:8" hidden="1" x14ac:dyDescent="0.25">
      <c r="A329" t="s">
        <v>861</v>
      </c>
      <c r="B329" t="s">
        <v>631</v>
      </c>
      <c r="C329" t="s">
        <v>1557</v>
      </c>
      <c r="D329" t="s">
        <v>938</v>
      </c>
      <c r="H329" t="str">
        <f t="shared" si="5"/>
        <v>--</v>
      </c>
    </row>
    <row r="330" spans="1:8" hidden="1" x14ac:dyDescent="0.25">
      <c r="A330" t="s">
        <v>849</v>
      </c>
      <c r="B330" t="s">
        <v>409</v>
      </c>
      <c r="C330" t="s">
        <v>1252</v>
      </c>
      <c r="D330" t="s">
        <v>929</v>
      </c>
      <c r="E330">
        <f>INDEX(Adaptation!AF:AF,MATCH(C330,Adaptation!B:B,0))</f>
        <v>0.52700000000000002</v>
      </c>
      <c r="H330" t="str">
        <f t="shared" ref="H330:H393" si="6">CONCATENATE(E330,"-",F330,"-",G330)</f>
        <v>0.527--</v>
      </c>
    </row>
    <row r="331" spans="1:8" hidden="1" x14ac:dyDescent="0.25">
      <c r="A331" t="s">
        <v>861</v>
      </c>
      <c r="B331" t="s">
        <v>574</v>
      </c>
      <c r="C331" t="s">
        <v>1253</v>
      </c>
      <c r="D331" t="s">
        <v>1057</v>
      </c>
      <c r="G331" t="str">
        <f>INDEX(Replacement!AF:AF,MATCH(C331,Replacement!B:B,0))</f>
        <v>Very High</v>
      </c>
      <c r="H331" t="str">
        <f t="shared" si="6"/>
        <v>--Very High</v>
      </c>
    </row>
    <row r="332" spans="1:8" hidden="1" x14ac:dyDescent="0.25">
      <c r="A332" t="s">
        <v>868</v>
      </c>
      <c r="B332" t="s">
        <v>34</v>
      </c>
      <c r="C332" t="s">
        <v>1254</v>
      </c>
      <c r="D332" t="s">
        <v>929</v>
      </c>
      <c r="E332">
        <f>INDEX(Adaptation!AF:AF,MATCH(C332,Adaptation!B:B,0))</f>
        <v>0.74399999999999999</v>
      </c>
      <c r="H332" t="str">
        <f t="shared" si="6"/>
        <v>0.744--</v>
      </c>
    </row>
    <row r="333" spans="1:8" hidden="1" x14ac:dyDescent="0.25">
      <c r="A333" t="s">
        <v>862</v>
      </c>
      <c r="B333" t="s">
        <v>267</v>
      </c>
      <c r="C333" t="s">
        <v>1255</v>
      </c>
      <c r="D333" t="s">
        <v>929</v>
      </c>
      <c r="E333">
        <f>INDEX(Adaptation!AF:AF,MATCH(C333,Adaptation!B:B,0))</f>
        <v>0.97499999999999998</v>
      </c>
      <c r="H333" t="str">
        <f t="shared" si="6"/>
        <v>0.975--</v>
      </c>
    </row>
    <row r="334" spans="1:8" hidden="1" x14ac:dyDescent="0.25">
      <c r="A334" t="s">
        <v>855</v>
      </c>
      <c r="B334" t="s">
        <v>431</v>
      </c>
      <c r="C334" t="s">
        <v>932</v>
      </c>
      <c r="D334" t="s">
        <v>929</v>
      </c>
      <c r="H334" t="str">
        <f t="shared" si="6"/>
        <v>--</v>
      </c>
    </row>
    <row r="335" spans="1:8" hidden="1" x14ac:dyDescent="0.25">
      <c r="A335" t="s">
        <v>855</v>
      </c>
      <c r="B335" t="s">
        <v>444</v>
      </c>
      <c r="C335" t="s">
        <v>1107</v>
      </c>
      <c r="D335" t="s">
        <v>929</v>
      </c>
      <c r="H335" t="str">
        <f t="shared" si="6"/>
        <v>--</v>
      </c>
    </row>
    <row r="336" spans="1:8" hidden="1" x14ac:dyDescent="0.25">
      <c r="A336" t="s">
        <v>858</v>
      </c>
      <c r="B336" t="s">
        <v>365</v>
      </c>
      <c r="C336" t="s">
        <v>1258</v>
      </c>
      <c r="D336" t="s">
        <v>929</v>
      </c>
      <c r="E336">
        <f>INDEX(Adaptation!AF:AF,MATCH(C336,Adaptation!B:B,0))</f>
        <v>0.52700000000000002</v>
      </c>
      <c r="H336" t="str">
        <f t="shared" si="6"/>
        <v>0.527--</v>
      </c>
    </row>
    <row r="337" spans="1:8" x14ac:dyDescent="0.25">
      <c r="A337" t="s">
        <v>861</v>
      </c>
      <c r="B337" t="s">
        <v>69</v>
      </c>
      <c r="C337" t="s">
        <v>1259</v>
      </c>
      <c r="D337" t="s">
        <v>1267</v>
      </c>
      <c r="E337">
        <f>INDEX(Adaptation!AF:AF,MATCH(C337,Adaptation!B:B,0))</f>
        <v>0.74399999999999999</v>
      </c>
      <c r="G337" t="str">
        <f>INDEX(Replacement!AF:AF,MATCH(C337,Replacement!B:B,0))</f>
        <v>High</v>
      </c>
      <c r="H337" t="str">
        <f t="shared" si="6"/>
        <v>0.744--High</v>
      </c>
    </row>
    <row r="338" spans="1:8" hidden="1" x14ac:dyDescent="0.25">
      <c r="A338" t="s">
        <v>854</v>
      </c>
      <c r="B338" t="s">
        <v>314</v>
      </c>
      <c r="C338" t="s">
        <v>1260</v>
      </c>
      <c r="D338" t="s">
        <v>929</v>
      </c>
      <c r="E338">
        <f>INDEX(Adaptation!AF:AF,MATCH(C338,Adaptation!B:B,0))</f>
        <v>0.84399999999999997</v>
      </c>
      <c r="H338" t="str">
        <f t="shared" si="6"/>
        <v>0.844--</v>
      </c>
    </row>
    <row r="339" spans="1:8" hidden="1" x14ac:dyDescent="0.25">
      <c r="A339" t="s">
        <v>858</v>
      </c>
      <c r="B339" t="s">
        <v>348</v>
      </c>
      <c r="C339" t="s">
        <v>1261</v>
      </c>
      <c r="D339" t="s">
        <v>929</v>
      </c>
      <c r="E339">
        <f>INDEX(Adaptation!AF:AF,MATCH(C339,Adaptation!B:B,0))</f>
        <v>0.52700000000000002</v>
      </c>
      <c r="H339" t="str">
        <f t="shared" si="6"/>
        <v>0.527--</v>
      </c>
    </row>
    <row r="340" spans="1:8" hidden="1" x14ac:dyDescent="0.25">
      <c r="A340" t="s">
        <v>855</v>
      </c>
      <c r="B340" t="s">
        <v>514</v>
      </c>
      <c r="C340" t="s">
        <v>1170</v>
      </c>
      <c r="D340" t="s">
        <v>929</v>
      </c>
      <c r="H340" t="str">
        <f t="shared" si="6"/>
        <v>--</v>
      </c>
    </row>
    <row r="341" spans="1:8" hidden="1" x14ac:dyDescent="0.25">
      <c r="A341" t="s">
        <v>847</v>
      </c>
      <c r="B341" t="s">
        <v>124</v>
      </c>
      <c r="C341" t="s">
        <v>1263</v>
      </c>
      <c r="D341" t="s">
        <v>1590</v>
      </c>
      <c r="F341">
        <f>INDEX(Mitigation!AF:AF,MATCH(C341,Mitigation!B:B,0))</f>
        <v>0.86099999999999999</v>
      </c>
      <c r="G341" t="str">
        <f>INDEX(Replacement!AF:AF,MATCH(C341,Replacement!B:B,0))</f>
        <v>Very High</v>
      </c>
      <c r="H341" t="str">
        <f t="shared" si="6"/>
        <v>-0.861-Very High</v>
      </c>
    </row>
    <row r="342" spans="1:8" hidden="1" x14ac:dyDescent="0.25">
      <c r="A342" t="s">
        <v>855</v>
      </c>
      <c r="B342" t="s">
        <v>410</v>
      </c>
      <c r="C342" t="s">
        <v>1264</v>
      </c>
      <c r="D342" t="s">
        <v>929</v>
      </c>
      <c r="E342">
        <f>INDEX(Adaptation!AF:AF,MATCH(C342,Adaptation!B:B,0))</f>
        <v>0.84399999999999997</v>
      </c>
      <c r="H342" t="str">
        <f t="shared" si="6"/>
        <v>0.844--</v>
      </c>
    </row>
    <row r="343" spans="1:8" hidden="1" x14ac:dyDescent="0.25">
      <c r="A343" t="s">
        <v>855</v>
      </c>
      <c r="B343" t="s">
        <v>451</v>
      </c>
      <c r="C343" t="s">
        <v>1265</v>
      </c>
      <c r="D343" t="s">
        <v>1267</v>
      </c>
      <c r="G343" t="str">
        <f>INDEX(Replacement!AF:AF,MATCH(C343,Replacement!B:B,0))</f>
        <v>Low</v>
      </c>
      <c r="H343" t="str">
        <f t="shared" si="6"/>
        <v>--Low</v>
      </c>
    </row>
    <row r="344" spans="1:8" x14ac:dyDescent="0.25">
      <c r="A344" t="s">
        <v>869</v>
      </c>
      <c r="B344" t="s">
        <v>281</v>
      </c>
      <c r="C344" t="s">
        <v>1266</v>
      </c>
      <c r="D344" t="s">
        <v>1267</v>
      </c>
      <c r="E344">
        <f>INDEX(Adaptation!AF:AF,MATCH(C344,Adaptation!B:B,0))</f>
        <v>0.84399999999999997</v>
      </c>
      <c r="F344">
        <f>INDEX(Mitigation!AF:AF,MATCH(C344,Mitigation!B:B,0))</f>
        <v>0.61599999999999999</v>
      </c>
      <c r="G344" t="str">
        <f>INDEX(Replacement!AF:AF,MATCH(C344,Replacement!B:B,0))</f>
        <v>High</v>
      </c>
      <c r="H344" t="str">
        <f t="shared" si="6"/>
        <v>0.844-0.616-High</v>
      </c>
    </row>
    <row r="345" spans="1:8" hidden="1" x14ac:dyDescent="0.25">
      <c r="A345" t="s">
        <v>859</v>
      </c>
      <c r="B345" t="s">
        <v>603</v>
      </c>
      <c r="C345" t="s">
        <v>1268</v>
      </c>
      <c r="D345" t="s">
        <v>950</v>
      </c>
      <c r="G345" t="str">
        <f>INDEX(Replacement!AF:AF,MATCH(C345,Replacement!B:B,0))</f>
        <v>High</v>
      </c>
      <c r="H345" t="str">
        <f t="shared" si="6"/>
        <v>--High</v>
      </c>
    </row>
    <row r="346" spans="1:8" hidden="1" x14ac:dyDescent="0.25">
      <c r="A346" t="s">
        <v>846</v>
      </c>
      <c r="B346" t="s">
        <v>411</v>
      </c>
      <c r="C346" t="s">
        <v>1269</v>
      </c>
      <c r="D346" t="s">
        <v>929</v>
      </c>
      <c r="E346">
        <f>INDEX(Adaptation!AF:AF,MATCH(C346,Adaptation!B:B,0))</f>
        <v>0.63600000000000001</v>
      </c>
      <c r="H346" t="str">
        <f t="shared" si="6"/>
        <v>0.636--</v>
      </c>
    </row>
    <row r="347" spans="1:8" hidden="1" x14ac:dyDescent="0.25">
      <c r="A347" t="s">
        <v>851</v>
      </c>
      <c r="B347" t="s">
        <v>383</v>
      </c>
      <c r="C347" t="s">
        <v>1270</v>
      </c>
      <c r="D347" t="s">
        <v>929</v>
      </c>
      <c r="E347">
        <f>INDEX(Adaptation!AF:AF,MATCH(C347,Adaptation!B:B,0))</f>
        <v>0.63600000000000001</v>
      </c>
      <c r="H347" t="str">
        <f t="shared" si="6"/>
        <v>0.636--</v>
      </c>
    </row>
    <row r="348" spans="1:8" hidden="1" x14ac:dyDescent="0.25">
      <c r="A348" t="s">
        <v>855</v>
      </c>
      <c r="B348" t="s">
        <v>449</v>
      </c>
      <c r="C348" t="s">
        <v>1217</v>
      </c>
      <c r="D348" t="s">
        <v>929</v>
      </c>
      <c r="H348" t="str">
        <f t="shared" si="6"/>
        <v>--</v>
      </c>
    </row>
    <row r="349" spans="1:8" hidden="1" x14ac:dyDescent="0.25">
      <c r="A349" t="s">
        <v>869</v>
      </c>
      <c r="B349" t="s">
        <v>71</v>
      </c>
      <c r="C349" t="s">
        <v>1272</v>
      </c>
      <c r="D349" t="s">
        <v>929</v>
      </c>
      <c r="E349">
        <f>INDEX(Adaptation!AF:AF,MATCH(C349,Adaptation!B:B,0))</f>
        <v>0.63600000000000001</v>
      </c>
      <c r="H349" t="str">
        <f t="shared" si="6"/>
        <v>0.636--</v>
      </c>
    </row>
    <row r="350" spans="1:8" hidden="1" x14ac:dyDescent="0.25">
      <c r="A350" t="s">
        <v>864</v>
      </c>
      <c r="B350" t="s">
        <v>213</v>
      </c>
      <c r="C350" t="s">
        <v>1273</v>
      </c>
      <c r="D350" t="s">
        <v>1057</v>
      </c>
      <c r="F350">
        <f>INDEX(Mitigation!AF:AF,MATCH(C350,Mitigation!B:B,0))</f>
        <v>0.78</v>
      </c>
      <c r="G350" t="str">
        <f>INDEX(Replacement!AF:AF,MATCH(C350,Replacement!B:B,0))</f>
        <v>Very High</v>
      </c>
      <c r="H350" t="str">
        <f t="shared" si="6"/>
        <v>-0.78-Very High</v>
      </c>
    </row>
    <row r="351" spans="1:8" hidden="1" x14ac:dyDescent="0.25">
      <c r="A351" t="s">
        <v>855</v>
      </c>
      <c r="B351" t="s">
        <v>520</v>
      </c>
      <c r="C351" t="s">
        <v>1257</v>
      </c>
      <c r="D351" t="s">
        <v>929</v>
      </c>
      <c r="H351" t="str">
        <f t="shared" si="6"/>
        <v>--</v>
      </c>
    </row>
    <row r="352" spans="1:8" hidden="1" x14ac:dyDescent="0.25">
      <c r="A352" t="s">
        <v>857</v>
      </c>
      <c r="B352" t="s">
        <v>551</v>
      </c>
      <c r="C352" t="s">
        <v>1275</v>
      </c>
      <c r="D352" t="s">
        <v>1057</v>
      </c>
      <c r="F352">
        <f>INDEX(Mitigation!AF:AF,MATCH(C352,Mitigation!B:B,0))</f>
        <v>0.78</v>
      </c>
      <c r="G352" t="str">
        <f>INDEX(Replacement!AF:AF,MATCH(C352,Replacement!B:B,0))</f>
        <v>Moderate</v>
      </c>
      <c r="H352" t="str">
        <f t="shared" si="6"/>
        <v>-0.78-Moderate</v>
      </c>
    </row>
    <row r="353" spans="1:8" hidden="1" x14ac:dyDescent="0.25">
      <c r="A353" t="s">
        <v>851</v>
      </c>
      <c r="B353" t="s">
        <v>366</v>
      </c>
      <c r="C353" t="s">
        <v>1276</v>
      </c>
      <c r="D353" t="s">
        <v>929</v>
      </c>
      <c r="E353">
        <f>INDEX(Adaptation!AF:AF,MATCH(C353,Adaptation!B:B,0))</f>
        <v>0.32700000000000001</v>
      </c>
      <c r="H353" t="str">
        <f t="shared" si="6"/>
        <v>0.327--</v>
      </c>
    </row>
    <row r="354" spans="1:8" hidden="1" x14ac:dyDescent="0.25">
      <c r="A354" t="s">
        <v>855</v>
      </c>
      <c r="B354" t="s">
        <v>521</v>
      </c>
      <c r="C354" t="s">
        <v>1307</v>
      </c>
      <c r="D354" t="s">
        <v>929</v>
      </c>
      <c r="H354" t="str">
        <f t="shared" si="6"/>
        <v>--</v>
      </c>
    </row>
    <row r="355" spans="1:8" hidden="1" x14ac:dyDescent="0.25">
      <c r="A355" t="s">
        <v>857</v>
      </c>
      <c r="B355" t="s">
        <v>552</v>
      </c>
      <c r="C355" t="s">
        <v>1278</v>
      </c>
      <c r="D355" t="s">
        <v>1057</v>
      </c>
      <c r="F355">
        <f>INDEX(Mitigation!AF:AF,MATCH(C355,Mitigation!B:B,0))</f>
        <v>0.94</v>
      </c>
      <c r="G355" t="str">
        <f>INDEX(Replacement!AF:AF,MATCH(C355,Replacement!B:B,0))</f>
        <v>Moderate</v>
      </c>
      <c r="H355" t="str">
        <f t="shared" si="6"/>
        <v>-0.94-Moderate</v>
      </c>
    </row>
    <row r="356" spans="1:8" hidden="1" x14ac:dyDescent="0.25">
      <c r="A356" t="s">
        <v>850</v>
      </c>
      <c r="B356" t="s">
        <v>412</v>
      </c>
      <c r="C356" t="s">
        <v>1279</v>
      </c>
      <c r="D356" t="s">
        <v>929</v>
      </c>
      <c r="E356">
        <f>INDEX(Adaptation!AF:AF,MATCH(C356,Adaptation!B:B,0))</f>
        <v>0.22</v>
      </c>
      <c r="F356">
        <f>INDEX(Mitigation!AF:AF,MATCH(C356,Mitigation!B:B,0))</f>
        <v>0.84299999999999997</v>
      </c>
      <c r="H356" t="str">
        <f t="shared" si="6"/>
        <v>0.22-0.843-</v>
      </c>
    </row>
    <row r="357" spans="1:8" hidden="1" x14ac:dyDescent="0.25">
      <c r="A357" t="s">
        <v>855</v>
      </c>
      <c r="B357" t="s">
        <v>555</v>
      </c>
      <c r="C357" t="s">
        <v>1373</v>
      </c>
      <c r="D357" t="s">
        <v>938</v>
      </c>
      <c r="H357" t="str">
        <f t="shared" si="6"/>
        <v>--</v>
      </c>
    </row>
    <row r="358" spans="1:8" hidden="1" x14ac:dyDescent="0.25">
      <c r="A358" t="s">
        <v>857</v>
      </c>
      <c r="B358" t="s">
        <v>297</v>
      </c>
      <c r="C358" t="s">
        <v>1281</v>
      </c>
      <c r="D358" t="s">
        <v>1184</v>
      </c>
      <c r="E358">
        <f>INDEX(Adaptation!AF:AF,MATCH(C358,Adaptation!B:B,0))</f>
        <v>0.52700000000000002</v>
      </c>
      <c r="F358">
        <f>INDEX(Mitigation!AF:AF,MATCH(C358,Mitigation!B:B,0))</f>
        <v>0.70699999999999996</v>
      </c>
      <c r="H358" t="str">
        <f t="shared" si="6"/>
        <v>0.527-0.707-</v>
      </c>
    </row>
    <row r="359" spans="1:8" hidden="1" x14ac:dyDescent="0.25">
      <c r="A359" t="s">
        <v>853</v>
      </c>
      <c r="B359" t="s">
        <v>44</v>
      </c>
      <c r="C359" t="s">
        <v>1282</v>
      </c>
      <c r="D359" t="s">
        <v>929</v>
      </c>
      <c r="E359">
        <f>INDEX(Adaptation!AF:AF,MATCH(C359,Adaptation!B:B,0))</f>
        <v>0.52700000000000002</v>
      </c>
      <c r="H359" t="str">
        <f t="shared" si="6"/>
        <v>0.527--</v>
      </c>
    </row>
    <row r="360" spans="1:8" hidden="1" x14ac:dyDescent="0.25">
      <c r="A360" t="s">
        <v>862</v>
      </c>
      <c r="B360" t="s">
        <v>144</v>
      </c>
      <c r="C360" t="s">
        <v>1283</v>
      </c>
      <c r="D360" t="s">
        <v>1267</v>
      </c>
      <c r="F360">
        <f>INDEX(Mitigation!AF:AF,MATCH(C360,Mitigation!B:B,0))</f>
        <v>0.61599999999999999</v>
      </c>
      <c r="G360" t="str">
        <f>INDEX(Replacement!AF:AF,MATCH(C360,Replacement!B:B,0))</f>
        <v>Very High</v>
      </c>
      <c r="H360" t="str">
        <f t="shared" si="6"/>
        <v>-0.616-Very High</v>
      </c>
    </row>
    <row r="361" spans="1:8" hidden="1" x14ac:dyDescent="0.25">
      <c r="A361" t="s">
        <v>868</v>
      </c>
      <c r="B361" t="s">
        <v>16</v>
      </c>
      <c r="C361" t="s">
        <v>1284</v>
      </c>
      <c r="D361" t="s">
        <v>929</v>
      </c>
      <c r="E361">
        <f>INDEX(Adaptation!AF:AF,MATCH(C361,Adaptation!B:B,0))</f>
        <v>0.92</v>
      </c>
      <c r="H361" t="str">
        <f t="shared" si="6"/>
        <v>0.92--</v>
      </c>
    </row>
    <row r="362" spans="1:8" hidden="1" x14ac:dyDescent="0.25">
      <c r="A362" t="s">
        <v>855</v>
      </c>
      <c r="B362" t="s">
        <v>630</v>
      </c>
      <c r="C362" t="s">
        <v>1531</v>
      </c>
      <c r="D362" t="s">
        <v>938</v>
      </c>
      <c r="H362" t="str">
        <f t="shared" si="6"/>
        <v>--</v>
      </c>
    </row>
    <row r="363" spans="1:8" hidden="1" x14ac:dyDescent="0.25">
      <c r="A363" t="s">
        <v>853</v>
      </c>
      <c r="B363" t="s">
        <v>25</v>
      </c>
      <c r="C363" t="s">
        <v>1286</v>
      </c>
      <c r="D363" t="s">
        <v>929</v>
      </c>
      <c r="E363">
        <f>INDEX(Adaptation!AF:AF,MATCH(C363,Adaptation!B:B,0))</f>
        <v>0.63600000000000001</v>
      </c>
      <c r="F363">
        <f>INDEX(Mitigation!AF:AF,MATCH(C363,Mitigation!B:B,0))</f>
        <v>0.78</v>
      </c>
      <c r="H363" t="str">
        <f t="shared" si="6"/>
        <v>0.636-0.78-</v>
      </c>
    </row>
    <row r="364" spans="1:8" hidden="1" x14ac:dyDescent="0.25">
      <c r="A364" t="s">
        <v>654</v>
      </c>
      <c r="B364" t="s">
        <v>654</v>
      </c>
      <c r="C364" t="s">
        <v>1280</v>
      </c>
      <c r="D364" t="s">
        <v>938</v>
      </c>
      <c r="H364" t="str">
        <f t="shared" si="6"/>
        <v>--</v>
      </c>
    </row>
    <row r="365" spans="1:8" hidden="1" x14ac:dyDescent="0.25">
      <c r="A365" t="s">
        <v>862</v>
      </c>
      <c r="B365" t="s">
        <v>120</v>
      </c>
      <c r="C365" t="s">
        <v>1127</v>
      </c>
      <c r="D365" t="s">
        <v>929</v>
      </c>
      <c r="H365" t="str">
        <f t="shared" si="6"/>
        <v>--</v>
      </c>
    </row>
    <row r="366" spans="1:8" hidden="1" x14ac:dyDescent="0.25">
      <c r="A366" t="s">
        <v>875</v>
      </c>
      <c r="B366" t="s">
        <v>84</v>
      </c>
      <c r="C366" t="s">
        <v>1289</v>
      </c>
      <c r="D366" t="s">
        <v>929</v>
      </c>
      <c r="E366">
        <f>INDEX(Adaptation!AF:AF,MATCH(C366,Adaptation!B:B,0))</f>
        <v>0.52700000000000002</v>
      </c>
      <c r="H366" t="str">
        <f t="shared" si="6"/>
        <v>0.527--</v>
      </c>
    </row>
    <row r="367" spans="1:8" hidden="1" x14ac:dyDescent="0.25">
      <c r="A367" t="s">
        <v>862</v>
      </c>
      <c r="B367" t="s">
        <v>524</v>
      </c>
      <c r="C367" t="s">
        <v>1331</v>
      </c>
      <c r="D367" t="s">
        <v>929</v>
      </c>
      <c r="H367" t="str">
        <f t="shared" si="6"/>
        <v>--</v>
      </c>
    </row>
    <row r="368" spans="1:8" hidden="1" x14ac:dyDescent="0.25">
      <c r="A368" t="s">
        <v>863</v>
      </c>
      <c r="B368" t="s">
        <v>46</v>
      </c>
      <c r="C368" t="s">
        <v>1291</v>
      </c>
      <c r="D368" t="s">
        <v>929</v>
      </c>
      <c r="E368">
        <f>INDEX(Adaptation!AF:AF,MATCH(C368,Adaptation!B:B,0))</f>
        <v>0.52700000000000002</v>
      </c>
      <c r="H368" t="str">
        <f t="shared" si="6"/>
        <v>0.527--</v>
      </c>
    </row>
    <row r="369" spans="1:8" hidden="1" x14ac:dyDescent="0.25">
      <c r="A369" t="s">
        <v>857</v>
      </c>
      <c r="B369" t="s">
        <v>623</v>
      </c>
      <c r="C369" t="s">
        <v>1292</v>
      </c>
      <c r="D369" t="s">
        <v>1057</v>
      </c>
      <c r="F369">
        <f>INDEX(Mitigation!AF:AF,MATCH(C369,Mitigation!B:B,0))</f>
        <v>0.96</v>
      </c>
      <c r="G369" t="str">
        <f>INDEX(Replacement!AF:AF,MATCH(C369,Replacement!B:B,0))</f>
        <v>High</v>
      </c>
      <c r="H369" t="str">
        <f t="shared" si="6"/>
        <v>-0.96-High</v>
      </c>
    </row>
    <row r="370" spans="1:8" hidden="1" x14ac:dyDescent="0.25">
      <c r="A370" t="s">
        <v>876</v>
      </c>
      <c r="B370" t="s">
        <v>229</v>
      </c>
      <c r="C370" t="s">
        <v>1293</v>
      </c>
      <c r="D370" t="s">
        <v>1057</v>
      </c>
      <c r="G370" t="str">
        <f>INDEX(Replacement!AF:AF,MATCH(C370,Replacement!B:B,0))</f>
        <v>Very High</v>
      </c>
      <c r="H370" t="str">
        <f t="shared" si="6"/>
        <v>--Very High</v>
      </c>
    </row>
    <row r="371" spans="1:8" hidden="1" x14ac:dyDescent="0.25">
      <c r="A371" t="s">
        <v>868</v>
      </c>
      <c r="B371" t="s">
        <v>17</v>
      </c>
      <c r="C371" t="s">
        <v>1294</v>
      </c>
      <c r="D371" t="s">
        <v>929</v>
      </c>
      <c r="E371">
        <f>INDEX(Adaptation!AF:AF,MATCH(C371,Adaptation!B:B,0))</f>
        <v>0.92</v>
      </c>
      <c r="H371" t="str">
        <f t="shared" si="6"/>
        <v>0.92--</v>
      </c>
    </row>
    <row r="372" spans="1:8" hidden="1" x14ac:dyDescent="0.25">
      <c r="A372" t="s">
        <v>850</v>
      </c>
      <c r="B372" t="s">
        <v>268</v>
      </c>
      <c r="C372" t="s">
        <v>1295</v>
      </c>
      <c r="D372" t="s">
        <v>929</v>
      </c>
      <c r="E372">
        <f>INDEX(Adaptation!AF:AF,MATCH(C372,Adaptation!B:B,0))</f>
        <v>0.41699999999999998</v>
      </c>
      <c r="F372">
        <f>INDEX(Mitigation!AF:AF,MATCH(C372,Mitigation!B:B,0))</f>
        <v>0.48599999999999999</v>
      </c>
      <c r="H372" t="str">
        <f t="shared" si="6"/>
        <v>0.417-0.486-</v>
      </c>
    </row>
    <row r="373" spans="1:8" hidden="1" x14ac:dyDescent="0.25">
      <c r="A373" t="s">
        <v>850</v>
      </c>
      <c r="B373" t="s">
        <v>245</v>
      </c>
      <c r="C373" t="s">
        <v>1296</v>
      </c>
      <c r="D373" t="s">
        <v>929</v>
      </c>
      <c r="E373">
        <f>INDEX(Adaptation!AF:AF,MATCH(C373,Adaptation!B:B,0))</f>
        <v>0.84399999999999997</v>
      </c>
      <c r="F373">
        <f>INDEX(Mitigation!AF:AF,MATCH(C373,Mitigation!B:B,0))</f>
        <v>0.88900000000000001</v>
      </c>
      <c r="H373" t="str">
        <f t="shared" si="6"/>
        <v>0.844-0.889-</v>
      </c>
    </row>
    <row r="374" spans="1:8" hidden="1" x14ac:dyDescent="0.25">
      <c r="A374" t="s">
        <v>859</v>
      </c>
      <c r="B374" t="s">
        <v>624</v>
      </c>
      <c r="C374" t="s">
        <v>1297</v>
      </c>
      <c r="D374" t="s">
        <v>950</v>
      </c>
      <c r="G374" t="str">
        <f>INDEX(Replacement!AF:AF,MATCH(C374,Replacement!B:B,0))</f>
        <v>High</v>
      </c>
      <c r="H374" t="str">
        <f t="shared" si="6"/>
        <v>--High</v>
      </c>
    </row>
    <row r="375" spans="1:8" x14ac:dyDescent="0.25">
      <c r="A375" t="s">
        <v>857</v>
      </c>
      <c r="B375" t="s">
        <v>384</v>
      </c>
      <c r="C375" t="s">
        <v>1298</v>
      </c>
      <c r="D375" t="s">
        <v>1590</v>
      </c>
      <c r="E375">
        <f>INDEX(Adaptation!AF:AF,MATCH(C375,Adaptation!B:B,0))</f>
        <v>0.52700000000000002</v>
      </c>
      <c r="F375">
        <f>INDEX(Mitigation!AF:AF,MATCH(C375,Mitigation!B:B,0))</f>
        <v>0.86099999999999999</v>
      </c>
      <c r="G375" t="str">
        <f>INDEX(Replacement!AF:AF,MATCH(C375,Replacement!B:B,0))</f>
        <v>Moderate</v>
      </c>
      <c r="H375" t="str">
        <f t="shared" si="6"/>
        <v>0.527-0.861-Moderate</v>
      </c>
    </row>
    <row r="376" spans="1:8" hidden="1" x14ac:dyDescent="0.25">
      <c r="A376" t="s">
        <v>858</v>
      </c>
      <c r="B376" t="s">
        <v>298</v>
      </c>
      <c r="C376" t="s">
        <v>1299</v>
      </c>
      <c r="D376" t="s">
        <v>929</v>
      </c>
      <c r="E376">
        <f>INDEX(Adaptation!AF:AF,MATCH(C376,Adaptation!B:B,0))</f>
        <v>0.63600000000000001</v>
      </c>
      <c r="H376" t="str">
        <f t="shared" si="6"/>
        <v>0.636--</v>
      </c>
    </row>
    <row r="377" spans="1:8" x14ac:dyDescent="0.25">
      <c r="A377" t="s">
        <v>871</v>
      </c>
      <c r="B377" t="s">
        <v>85</v>
      </c>
      <c r="C377" t="s">
        <v>1300</v>
      </c>
      <c r="D377" t="s">
        <v>1267</v>
      </c>
      <c r="E377">
        <f>INDEX(Adaptation!AF:AF,MATCH(C377,Adaptation!B:B,0))</f>
        <v>0.74399999999999999</v>
      </c>
      <c r="G377" t="str">
        <f>INDEX(Replacement!AF:AF,MATCH(C377,Replacement!B:B,0))</f>
        <v>Very High</v>
      </c>
      <c r="H377" t="str">
        <f t="shared" si="6"/>
        <v>0.744--Very High</v>
      </c>
    </row>
    <row r="378" spans="1:8" hidden="1" x14ac:dyDescent="0.25">
      <c r="A378" t="s">
        <v>582</v>
      </c>
      <c r="B378" t="s">
        <v>322</v>
      </c>
      <c r="C378" t="s">
        <v>1301</v>
      </c>
      <c r="D378" t="s">
        <v>929</v>
      </c>
      <c r="E378">
        <f>INDEX(Adaptation!AF:AF,MATCH(C378,Adaptation!B:B,0))</f>
        <v>0.63600000000000001</v>
      </c>
      <c r="H378" t="str">
        <f t="shared" si="6"/>
        <v>0.636--</v>
      </c>
    </row>
    <row r="379" spans="1:8" hidden="1" x14ac:dyDescent="0.25">
      <c r="A379" t="s">
        <v>864</v>
      </c>
      <c r="B379" t="s">
        <v>208</v>
      </c>
      <c r="C379" t="s">
        <v>1302</v>
      </c>
      <c r="D379" t="s">
        <v>1057</v>
      </c>
      <c r="F379">
        <f>INDEX(Mitigation!AF:AF,MATCH(C379,Mitigation!B:B,0))</f>
        <v>0.78</v>
      </c>
      <c r="G379" t="str">
        <f>INDEX(Replacement!AF:AF,MATCH(C379,Replacement!B:B,0))</f>
        <v>Very High</v>
      </c>
      <c r="H379" t="str">
        <f t="shared" si="6"/>
        <v>-0.78-Very High</v>
      </c>
    </row>
    <row r="380" spans="1:8" hidden="1" x14ac:dyDescent="0.25">
      <c r="A380" t="s">
        <v>865</v>
      </c>
      <c r="B380" t="s">
        <v>215</v>
      </c>
      <c r="C380" t="s">
        <v>1303</v>
      </c>
      <c r="D380" t="s">
        <v>1057</v>
      </c>
      <c r="F380">
        <f>INDEX(Mitigation!AF:AF,MATCH(C380,Mitigation!B:B,0))</f>
        <v>0.90300000000000002</v>
      </c>
      <c r="G380" t="str">
        <f>INDEX(Replacement!AF:AF,MATCH(C380,Replacement!B:B,0))</f>
        <v>Very High</v>
      </c>
      <c r="H380" t="str">
        <f t="shared" si="6"/>
        <v>-0.903-Very High</v>
      </c>
    </row>
    <row r="381" spans="1:8" hidden="1" x14ac:dyDescent="0.25">
      <c r="A381" t="s">
        <v>865</v>
      </c>
      <c r="B381" t="s">
        <v>575</v>
      </c>
      <c r="C381" t="s">
        <v>1304</v>
      </c>
      <c r="D381" t="s">
        <v>950</v>
      </c>
      <c r="G381" t="str">
        <f>INDEX(Replacement!AF:AF,MATCH(C381,Replacement!B:B,0))</f>
        <v>High</v>
      </c>
      <c r="H381" t="str">
        <f t="shared" si="6"/>
        <v>--High</v>
      </c>
    </row>
    <row r="382" spans="1:8" hidden="1" x14ac:dyDescent="0.25">
      <c r="A382" t="s">
        <v>857</v>
      </c>
      <c r="B382" t="s">
        <v>367</v>
      </c>
      <c r="C382" t="s">
        <v>1305</v>
      </c>
      <c r="D382" t="s">
        <v>1184</v>
      </c>
      <c r="E382">
        <f>INDEX(Adaptation!AF:AF,MATCH(C382,Adaptation!B:B,0))</f>
        <v>0.22</v>
      </c>
      <c r="F382">
        <f>INDEX(Mitigation!AF:AF,MATCH(C382,Mitigation!B:B,0))</f>
        <v>0.48599999999999999</v>
      </c>
      <c r="H382" t="str">
        <f t="shared" si="6"/>
        <v>0.22-0.486-</v>
      </c>
    </row>
    <row r="383" spans="1:8" hidden="1" x14ac:dyDescent="0.25">
      <c r="A383" t="s">
        <v>857</v>
      </c>
      <c r="B383" t="s">
        <v>453</v>
      </c>
      <c r="C383" t="s">
        <v>1306</v>
      </c>
      <c r="D383" t="s">
        <v>1590</v>
      </c>
      <c r="F383">
        <f>INDEX(Mitigation!AF:AF,MATCH(C383,Mitigation!B:B,0))</f>
        <v>0.90300000000000002</v>
      </c>
      <c r="G383" t="str">
        <f>INDEX(Replacement!AF:AF,MATCH(C383,Replacement!B:B,0))</f>
        <v>Moderate</v>
      </c>
      <c r="H383" t="str">
        <f t="shared" si="6"/>
        <v>-0.903-Moderate</v>
      </c>
    </row>
    <row r="384" spans="1:8" hidden="1" x14ac:dyDescent="0.25">
      <c r="A384" t="s">
        <v>862</v>
      </c>
      <c r="B384" t="s">
        <v>495</v>
      </c>
      <c r="C384" t="s">
        <v>1332</v>
      </c>
      <c r="D384" t="s">
        <v>929</v>
      </c>
      <c r="H384" t="str">
        <f t="shared" si="6"/>
        <v>--</v>
      </c>
    </row>
    <row r="385" spans="1:8" hidden="1" x14ac:dyDescent="0.25">
      <c r="A385" t="s">
        <v>848</v>
      </c>
      <c r="B385" t="s">
        <v>454</v>
      </c>
      <c r="C385" t="s">
        <v>1308</v>
      </c>
      <c r="D385" t="s">
        <v>929</v>
      </c>
      <c r="F385">
        <f>INDEX(Mitigation!AF:AF,MATCH(C385,Mitigation!B:B,0))</f>
        <v>0.53500000000000003</v>
      </c>
      <c r="H385" t="str">
        <f t="shared" si="6"/>
        <v>-0.535-</v>
      </c>
    </row>
    <row r="386" spans="1:8" hidden="1" x14ac:dyDescent="0.25">
      <c r="A386" t="s">
        <v>854</v>
      </c>
      <c r="B386" t="s">
        <v>32</v>
      </c>
      <c r="C386" t="s">
        <v>1309</v>
      </c>
      <c r="D386" t="s">
        <v>929</v>
      </c>
      <c r="E386">
        <f>INDEX(Adaptation!AF:AF,MATCH(C386,Adaptation!B:B,0))</f>
        <v>0.92</v>
      </c>
      <c r="H386" t="str">
        <f t="shared" si="6"/>
        <v>0.92--</v>
      </c>
    </row>
    <row r="387" spans="1:8" hidden="1" x14ac:dyDescent="0.25">
      <c r="A387" t="s">
        <v>868</v>
      </c>
      <c r="B387" t="s">
        <v>26</v>
      </c>
      <c r="C387" t="s">
        <v>1310</v>
      </c>
      <c r="D387" t="s">
        <v>929</v>
      </c>
      <c r="E387">
        <f>INDEX(Adaptation!AF:AF,MATCH(C387,Adaptation!B:B,0))</f>
        <v>0.84399999999999997</v>
      </c>
      <c r="H387" t="str">
        <f t="shared" si="6"/>
        <v>0.844--</v>
      </c>
    </row>
    <row r="388" spans="1:8" hidden="1" x14ac:dyDescent="0.25">
      <c r="A388" t="s">
        <v>851</v>
      </c>
      <c r="B388" t="s">
        <v>385</v>
      </c>
      <c r="C388" t="s">
        <v>1311</v>
      </c>
      <c r="D388" t="s">
        <v>929</v>
      </c>
      <c r="E388">
        <f>INDEX(Adaptation!AF:AF,MATCH(C388,Adaptation!B:B,0))</f>
        <v>0.52700000000000002</v>
      </c>
      <c r="H388" t="str">
        <f t="shared" si="6"/>
        <v>0.527--</v>
      </c>
    </row>
    <row r="389" spans="1:8" hidden="1" x14ac:dyDescent="0.25">
      <c r="A389" t="s">
        <v>856</v>
      </c>
      <c r="B389" t="s">
        <v>315</v>
      </c>
      <c r="C389" t="s">
        <v>1312</v>
      </c>
      <c r="D389" t="s">
        <v>929</v>
      </c>
      <c r="E389">
        <f>INDEX(Adaptation!AF:AF,MATCH(C389,Adaptation!B:B,0))</f>
        <v>0.84399999999999997</v>
      </c>
      <c r="H389" t="str">
        <f t="shared" si="6"/>
        <v>0.844--</v>
      </c>
    </row>
    <row r="390" spans="1:8" hidden="1" x14ac:dyDescent="0.25">
      <c r="A390" t="s">
        <v>856</v>
      </c>
      <c r="B390" t="s">
        <v>637</v>
      </c>
      <c r="C390" t="s">
        <v>1313</v>
      </c>
      <c r="D390" t="s">
        <v>1057</v>
      </c>
      <c r="F390">
        <f>INDEX(Mitigation!AF:AF,MATCH(C390,Mitigation!B:B,0))</f>
        <v>0.48599999999999999</v>
      </c>
      <c r="G390" t="str">
        <f>INDEX(Replacement!AF:AF,MATCH(C390,Replacement!B:B,0))</f>
        <v>Very High</v>
      </c>
      <c r="H390" t="str">
        <f t="shared" si="6"/>
        <v>-0.486-Very High</v>
      </c>
    </row>
    <row r="391" spans="1:8" x14ac:dyDescent="0.25">
      <c r="A391" t="s">
        <v>861</v>
      </c>
      <c r="B391" t="s">
        <v>413</v>
      </c>
      <c r="C391" t="s">
        <v>1314</v>
      </c>
      <c r="D391" t="s">
        <v>1267</v>
      </c>
      <c r="E391">
        <f>INDEX(Adaptation!AF:AF,MATCH(C391,Adaptation!B:B,0))</f>
        <v>0.74399999999999999</v>
      </c>
      <c r="G391" t="str">
        <f>INDEX(Replacement!AF:AF,MATCH(C391,Replacement!B:B,0))</f>
        <v>Moderate</v>
      </c>
      <c r="H391" t="str">
        <f t="shared" si="6"/>
        <v>0.744--Moderate</v>
      </c>
    </row>
    <row r="392" spans="1:8" hidden="1" x14ac:dyDescent="0.25">
      <c r="A392" t="s">
        <v>876</v>
      </c>
      <c r="B392" t="s">
        <v>221</v>
      </c>
      <c r="C392" t="s">
        <v>1315</v>
      </c>
      <c r="D392" t="s">
        <v>1057</v>
      </c>
      <c r="G392" t="str">
        <f>INDEX(Replacement!AF:AF,MATCH(C392,Replacement!B:B,0))</f>
        <v>High</v>
      </c>
      <c r="H392" t="str">
        <f t="shared" si="6"/>
        <v>--High</v>
      </c>
    </row>
    <row r="393" spans="1:8" hidden="1" x14ac:dyDescent="0.25">
      <c r="A393" t="s">
        <v>857</v>
      </c>
      <c r="B393" t="s">
        <v>576</v>
      </c>
      <c r="C393" t="s">
        <v>1316</v>
      </c>
      <c r="D393" t="s">
        <v>1057</v>
      </c>
      <c r="F393">
        <f>INDEX(Mitigation!AF:AF,MATCH(C393,Mitigation!B:B,0))</f>
        <v>0.68799999999999994</v>
      </c>
      <c r="G393" t="str">
        <f>INDEX(Replacement!AF:AF,MATCH(C393,Replacement!B:B,0))</f>
        <v>High</v>
      </c>
      <c r="H393" t="str">
        <f t="shared" si="6"/>
        <v>-0.688-High</v>
      </c>
    </row>
    <row r="394" spans="1:8" hidden="1" x14ac:dyDescent="0.25">
      <c r="A394" t="s">
        <v>857</v>
      </c>
      <c r="B394" t="s">
        <v>553</v>
      </c>
      <c r="C394" t="s">
        <v>1317</v>
      </c>
      <c r="D394" t="s">
        <v>1057</v>
      </c>
      <c r="F394">
        <f>INDEX(Mitigation!AF:AF,MATCH(C394,Mitigation!B:B,0))</f>
        <v>0.96</v>
      </c>
      <c r="G394" t="str">
        <f>INDEX(Replacement!AF:AF,MATCH(C394,Replacement!B:B,0))</f>
        <v>Moderate</v>
      </c>
      <c r="H394" t="str">
        <f t="shared" ref="H394:H457" si="7">CONCATENATE(E394,"-",F394,"-",G394)</f>
        <v>-0.96-Moderate</v>
      </c>
    </row>
    <row r="395" spans="1:8" hidden="1" x14ac:dyDescent="0.25">
      <c r="A395" t="s">
        <v>854</v>
      </c>
      <c r="B395" t="s">
        <v>414</v>
      </c>
      <c r="C395" t="s">
        <v>1318</v>
      </c>
      <c r="D395" t="s">
        <v>929</v>
      </c>
      <c r="E395">
        <f>INDEX(Adaptation!AF:AF,MATCH(C395,Adaptation!B:B,0))</f>
        <v>0.74399999999999999</v>
      </c>
      <c r="H395" t="str">
        <f t="shared" si="7"/>
        <v>0.744--</v>
      </c>
    </row>
    <row r="396" spans="1:8" hidden="1" x14ac:dyDescent="0.25">
      <c r="A396" t="s">
        <v>871</v>
      </c>
      <c r="B396" t="s">
        <v>604</v>
      </c>
      <c r="C396" t="s">
        <v>1319</v>
      </c>
      <c r="D396" t="s">
        <v>1057</v>
      </c>
      <c r="F396">
        <f>INDEX(Mitigation!AF:AF,MATCH(C396,Mitigation!B:B,0))</f>
        <v>0.95199999999999996</v>
      </c>
      <c r="G396" t="str">
        <f>INDEX(Replacement!AF:AF,MATCH(C396,Replacement!B:B,0))</f>
        <v>High</v>
      </c>
      <c r="H396" t="str">
        <f t="shared" si="7"/>
        <v>-0.952-High</v>
      </c>
    </row>
    <row r="397" spans="1:8" hidden="1" x14ac:dyDescent="0.25">
      <c r="A397" t="s">
        <v>857</v>
      </c>
      <c r="B397" t="s">
        <v>625</v>
      </c>
      <c r="C397" t="s">
        <v>1320</v>
      </c>
      <c r="D397" t="s">
        <v>1057</v>
      </c>
      <c r="F397">
        <f>INDEX(Mitigation!AF:AF,MATCH(C397,Mitigation!B:B,0))</f>
        <v>0.96</v>
      </c>
      <c r="G397" t="str">
        <f>INDEX(Replacement!AF:AF,MATCH(C397,Replacement!B:B,0))</f>
        <v>High</v>
      </c>
      <c r="H397" t="str">
        <f t="shared" si="7"/>
        <v>-0.96-High</v>
      </c>
    </row>
    <row r="398" spans="1:8" hidden="1" x14ac:dyDescent="0.25">
      <c r="A398" t="s">
        <v>864</v>
      </c>
      <c r="B398" t="s">
        <v>172</v>
      </c>
      <c r="C398" t="s">
        <v>1321</v>
      </c>
      <c r="D398" t="s">
        <v>950</v>
      </c>
      <c r="F398">
        <f>INDEX(Mitigation!AF:AF,MATCH(C398,Mitigation!B:B,0))</f>
        <v>0.41199999999999998</v>
      </c>
      <c r="G398" t="str">
        <f>INDEX(Replacement!AF:AF,MATCH(C398,Replacement!B:B,0))</f>
        <v>Very High</v>
      </c>
      <c r="H398" t="str">
        <f t="shared" si="7"/>
        <v>-0.412-Very High</v>
      </c>
    </row>
    <row r="399" spans="1:8" hidden="1" x14ac:dyDescent="0.25">
      <c r="A399" t="s">
        <v>857</v>
      </c>
      <c r="B399" t="s">
        <v>522</v>
      </c>
      <c r="C399" t="s">
        <v>1322</v>
      </c>
      <c r="D399" t="s">
        <v>1590</v>
      </c>
      <c r="F399">
        <f>INDEX(Mitigation!AF:AF,MATCH(C399,Mitigation!B:B,0))</f>
        <v>0.61599999999999999</v>
      </c>
      <c r="G399" t="str">
        <f>INDEX(Replacement!AF:AF,MATCH(C399,Replacement!B:B,0))</f>
        <v>Moderate</v>
      </c>
      <c r="H399" t="str">
        <f t="shared" si="7"/>
        <v>-0.616-Moderate</v>
      </c>
    </row>
    <row r="400" spans="1:8" hidden="1" x14ac:dyDescent="0.25">
      <c r="A400" t="s">
        <v>876</v>
      </c>
      <c r="B400" t="s">
        <v>236</v>
      </c>
      <c r="C400" t="s">
        <v>1323</v>
      </c>
      <c r="D400" t="s">
        <v>1057</v>
      </c>
      <c r="F400">
        <f>INDEX(Mitigation!AF:AF,MATCH(C400,Mitigation!B:B,0))</f>
        <v>0.78</v>
      </c>
      <c r="G400" t="str">
        <f>INDEX(Replacement!AF:AF,MATCH(C400,Replacement!B:B,0))</f>
        <v>Very High</v>
      </c>
      <c r="H400" t="str">
        <f t="shared" si="7"/>
        <v>-0.78-Very High</v>
      </c>
    </row>
    <row r="401" spans="1:8" hidden="1" x14ac:dyDescent="0.25">
      <c r="A401" t="s">
        <v>862</v>
      </c>
      <c r="B401" t="s">
        <v>106</v>
      </c>
      <c r="C401" t="s">
        <v>1375</v>
      </c>
      <c r="D401" t="s">
        <v>929</v>
      </c>
      <c r="H401" t="str">
        <f t="shared" si="7"/>
        <v>--</v>
      </c>
    </row>
    <row r="402" spans="1:8" hidden="1" x14ac:dyDescent="0.25">
      <c r="A402" t="s">
        <v>862</v>
      </c>
      <c r="B402" t="s">
        <v>106</v>
      </c>
      <c r="D402" t="s">
        <v>1590</v>
      </c>
      <c r="H402" t="str">
        <f t="shared" si="7"/>
        <v>--</v>
      </c>
    </row>
    <row r="403" spans="1:8" hidden="1" x14ac:dyDescent="0.25">
      <c r="A403" t="s">
        <v>857</v>
      </c>
      <c r="B403" t="s">
        <v>660</v>
      </c>
      <c r="C403" t="s">
        <v>1326</v>
      </c>
      <c r="D403" t="s">
        <v>1057</v>
      </c>
      <c r="F403">
        <f>INDEX(Mitigation!AF:AF,MATCH(C403,Mitigation!B:B,0))</f>
        <v>0.95199999999999996</v>
      </c>
      <c r="G403" t="str">
        <f>INDEX(Replacement!AF:AF,MATCH(C403,Replacement!B:B,0))</f>
        <v>Very High</v>
      </c>
      <c r="H403" t="str">
        <f t="shared" si="7"/>
        <v>-0.952-Very High</v>
      </c>
    </row>
    <row r="404" spans="1:8" hidden="1" x14ac:dyDescent="0.25">
      <c r="A404" t="s">
        <v>865</v>
      </c>
      <c r="B404" t="s">
        <v>173</v>
      </c>
      <c r="C404" t="s">
        <v>1327</v>
      </c>
      <c r="D404" t="s">
        <v>1057</v>
      </c>
      <c r="F404">
        <f>INDEX(Mitigation!AF:AF,MATCH(C404,Mitigation!B:B,0))</f>
        <v>0.86099999999999999</v>
      </c>
      <c r="G404" t="str">
        <f>INDEX(Replacement!AF:AF,MATCH(C404,Replacement!B:B,0))</f>
        <v>High</v>
      </c>
      <c r="H404" t="str">
        <f t="shared" si="7"/>
        <v>-0.861-High</v>
      </c>
    </row>
    <row r="405" spans="1:8" hidden="1" x14ac:dyDescent="0.25">
      <c r="A405" t="s">
        <v>856</v>
      </c>
      <c r="B405" t="s">
        <v>523</v>
      </c>
      <c r="C405" t="s">
        <v>1328</v>
      </c>
      <c r="D405" t="s">
        <v>1267</v>
      </c>
      <c r="F405">
        <f>INDEX(Mitigation!AF:AF,MATCH(C405,Mitigation!B:B,0))</f>
        <v>0.70699999999999996</v>
      </c>
      <c r="G405" t="str">
        <f>INDEX(Replacement!AF:AF,MATCH(C405,Replacement!B:B,0))</f>
        <v>Very High</v>
      </c>
      <c r="H405" t="str">
        <f t="shared" si="7"/>
        <v>-0.707-Very High</v>
      </c>
    </row>
    <row r="406" spans="1:8" hidden="1" x14ac:dyDescent="0.25">
      <c r="A406" t="s">
        <v>849</v>
      </c>
      <c r="B406" t="s">
        <v>263</v>
      </c>
      <c r="C406" t="s">
        <v>1329</v>
      </c>
      <c r="D406" t="s">
        <v>929</v>
      </c>
      <c r="E406">
        <f>INDEX(Adaptation!AF:AF,MATCH(C406,Adaptation!B:B,0))</f>
        <v>0.84399999999999997</v>
      </c>
      <c r="H406" t="str">
        <f t="shared" si="7"/>
        <v>0.844--</v>
      </c>
    </row>
    <row r="407" spans="1:8" hidden="1" x14ac:dyDescent="0.25">
      <c r="A407" t="s">
        <v>876</v>
      </c>
      <c r="B407" t="s">
        <v>222</v>
      </c>
      <c r="C407" t="s">
        <v>1330</v>
      </c>
      <c r="D407" t="s">
        <v>950</v>
      </c>
      <c r="G407" t="str">
        <f>INDEX(Replacement!AF:AF,MATCH(C407,Replacement!B:B,0))</f>
        <v>Moderate</v>
      </c>
      <c r="H407" t="str">
        <f t="shared" si="7"/>
        <v>--Moderate</v>
      </c>
    </row>
    <row r="408" spans="1:8" hidden="1" x14ac:dyDescent="0.25">
      <c r="A408" t="s">
        <v>862</v>
      </c>
      <c r="B408" t="s">
        <v>531</v>
      </c>
      <c r="C408" t="s">
        <v>1521</v>
      </c>
      <c r="D408" t="s">
        <v>929</v>
      </c>
      <c r="H408" t="str">
        <f t="shared" si="7"/>
        <v>--</v>
      </c>
    </row>
    <row r="409" spans="1:8" hidden="1" x14ac:dyDescent="0.25">
      <c r="A409" t="s">
        <v>862</v>
      </c>
      <c r="B409" t="s">
        <v>147</v>
      </c>
      <c r="C409" t="s">
        <v>1587</v>
      </c>
      <c r="D409" t="s">
        <v>929</v>
      </c>
      <c r="H409" t="str">
        <f t="shared" si="7"/>
        <v>--</v>
      </c>
    </row>
    <row r="410" spans="1:8" hidden="1" x14ac:dyDescent="0.25">
      <c r="A410" t="s">
        <v>858</v>
      </c>
      <c r="B410" t="s">
        <v>371</v>
      </c>
      <c r="C410" t="s">
        <v>1333</v>
      </c>
      <c r="D410" t="s">
        <v>929</v>
      </c>
      <c r="E410">
        <f>INDEX(Adaptation!AF:AF,MATCH(C410,Adaptation!B:B,0))</f>
        <v>0.63600000000000001</v>
      </c>
      <c r="H410" t="str">
        <f t="shared" si="7"/>
        <v>0.636--</v>
      </c>
    </row>
    <row r="411" spans="1:8" hidden="1" x14ac:dyDescent="0.25">
      <c r="A411" t="s">
        <v>850</v>
      </c>
      <c r="B411" t="s">
        <v>386</v>
      </c>
      <c r="C411" t="s">
        <v>1334</v>
      </c>
      <c r="D411" t="s">
        <v>929</v>
      </c>
      <c r="E411">
        <f>INDEX(Adaptation!AF:AF,MATCH(C411,Adaptation!B:B,0))</f>
        <v>0.32700000000000001</v>
      </c>
      <c r="F411">
        <f>INDEX(Mitigation!AF:AF,MATCH(C411,Mitigation!B:B,0))</f>
        <v>0.61599999999999999</v>
      </c>
      <c r="H411" t="str">
        <f t="shared" si="7"/>
        <v>0.327-0.616-</v>
      </c>
    </row>
    <row r="412" spans="1:8" hidden="1" x14ac:dyDescent="0.25">
      <c r="A412" t="s">
        <v>848</v>
      </c>
      <c r="B412" t="s">
        <v>415</v>
      </c>
      <c r="C412" t="s">
        <v>1335</v>
      </c>
      <c r="D412" t="s">
        <v>929</v>
      </c>
      <c r="E412">
        <f>INDEX(Adaptation!AF:AF,MATCH(C412,Adaptation!B:B,0))</f>
        <v>0.32700000000000001</v>
      </c>
      <c r="F412">
        <f>INDEX(Mitigation!AF:AF,MATCH(C412,Mitigation!B:B,0))</f>
        <v>0.78</v>
      </c>
      <c r="H412" t="str">
        <f t="shared" si="7"/>
        <v>0.327-0.78-</v>
      </c>
    </row>
    <row r="413" spans="1:8" hidden="1" x14ac:dyDescent="0.25">
      <c r="A413" t="s">
        <v>857</v>
      </c>
      <c r="B413" t="s">
        <v>577</v>
      </c>
      <c r="C413" t="s">
        <v>1336</v>
      </c>
      <c r="D413" t="s">
        <v>1057</v>
      </c>
      <c r="F413">
        <f>INDEX(Mitigation!AF:AF,MATCH(C413,Mitigation!B:B,0))</f>
        <v>0.90300000000000002</v>
      </c>
      <c r="G413" t="str">
        <f>INDEX(Replacement!AF:AF,MATCH(C413,Replacement!B:B,0))</f>
        <v>Very High</v>
      </c>
      <c r="H413" t="str">
        <f t="shared" si="7"/>
        <v>-0.903-Very High</v>
      </c>
    </row>
    <row r="414" spans="1:8" hidden="1" x14ac:dyDescent="0.25">
      <c r="A414" t="s">
        <v>850</v>
      </c>
      <c r="B414" t="s">
        <v>387</v>
      </c>
      <c r="C414" t="s">
        <v>1337</v>
      </c>
      <c r="D414" t="s">
        <v>929</v>
      </c>
      <c r="E414">
        <f>INDEX(Adaptation!AF:AF,MATCH(C414,Adaptation!B:B,0))</f>
        <v>0.22</v>
      </c>
      <c r="F414">
        <f>INDEX(Mitigation!AF:AF,MATCH(C414,Mitigation!B:B,0))</f>
        <v>0.61599999999999999</v>
      </c>
      <c r="H414" t="str">
        <f t="shared" si="7"/>
        <v>0.22-0.616-</v>
      </c>
    </row>
    <row r="415" spans="1:8" x14ac:dyDescent="0.25">
      <c r="A415" t="s">
        <v>861</v>
      </c>
      <c r="B415" t="s">
        <v>349</v>
      </c>
      <c r="C415" t="s">
        <v>1338</v>
      </c>
      <c r="D415" t="s">
        <v>1267</v>
      </c>
      <c r="E415">
        <f>INDEX(Adaptation!AF:AF,MATCH(C415,Adaptation!B:B,0))</f>
        <v>0.74399999999999999</v>
      </c>
      <c r="G415" t="str">
        <f>INDEX(Replacement!AF:AF,MATCH(C415,Replacement!B:B,0))</f>
        <v>Low</v>
      </c>
      <c r="H415" t="str">
        <f t="shared" si="7"/>
        <v>0.744--Low</v>
      </c>
    </row>
    <row r="416" spans="1:8" hidden="1" x14ac:dyDescent="0.25">
      <c r="A416" t="s">
        <v>854</v>
      </c>
      <c r="B416" t="s">
        <v>72</v>
      </c>
      <c r="C416" t="s">
        <v>1339</v>
      </c>
      <c r="D416" t="s">
        <v>929</v>
      </c>
      <c r="E416">
        <f>INDEX(Adaptation!AF:AF,MATCH(C416,Adaptation!B:B,0))</f>
        <v>0.84399999999999997</v>
      </c>
      <c r="H416" t="str">
        <f t="shared" si="7"/>
        <v>0.844--</v>
      </c>
    </row>
    <row r="417" spans="1:8" hidden="1" x14ac:dyDescent="0.25">
      <c r="A417" t="s">
        <v>848</v>
      </c>
      <c r="B417" t="s">
        <v>282</v>
      </c>
      <c r="C417" t="s">
        <v>1340</v>
      </c>
      <c r="D417" t="s">
        <v>929</v>
      </c>
      <c r="E417">
        <f>INDEX(Adaptation!AF:AF,MATCH(C417,Adaptation!B:B,0))</f>
        <v>0.52700000000000002</v>
      </c>
      <c r="F417">
        <f>INDEX(Mitigation!AF:AF,MATCH(C417,Mitigation!B:B,0))</f>
        <v>0.70699999999999996</v>
      </c>
      <c r="H417" t="str">
        <f t="shared" si="7"/>
        <v>0.527-0.707-</v>
      </c>
    </row>
    <row r="418" spans="1:8" hidden="1" x14ac:dyDescent="0.25">
      <c r="A418" t="s">
        <v>849</v>
      </c>
      <c r="B418" t="s">
        <v>316</v>
      </c>
      <c r="C418" t="s">
        <v>1341</v>
      </c>
      <c r="D418" t="s">
        <v>929</v>
      </c>
      <c r="E418">
        <f>INDEX(Adaptation!AF:AF,MATCH(C418,Adaptation!B:B,0))</f>
        <v>0.74399999999999999</v>
      </c>
      <c r="H418" t="str">
        <f t="shared" si="7"/>
        <v>0.744--</v>
      </c>
    </row>
    <row r="419" spans="1:8" hidden="1" x14ac:dyDescent="0.25">
      <c r="A419" t="s">
        <v>859</v>
      </c>
      <c r="B419" t="s">
        <v>554</v>
      </c>
      <c r="C419" t="s">
        <v>1342</v>
      </c>
      <c r="D419" t="s">
        <v>1057</v>
      </c>
      <c r="G419" t="str">
        <f>INDEX(Replacement!AF:AF,MATCH(C419,Replacement!B:B,0))</f>
        <v>High</v>
      </c>
      <c r="H419" t="str">
        <f t="shared" si="7"/>
        <v>--High</v>
      </c>
    </row>
    <row r="420" spans="1:8" hidden="1" x14ac:dyDescent="0.25">
      <c r="A420" t="s">
        <v>847</v>
      </c>
      <c r="B420" t="s">
        <v>174</v>
      </c>
      <c r="C420" t="s">
        <v>1343</v>
      </c>
      <c r="D420" t="s">
        <v>950</v>
      </c>
      <c r="G420" t="str">
        <f>INDEX(Replacement!AF:AF,MATCH(C420,Replacement!B:B,0))</f>
        <v>Very High</v>
      </c>
      <c r="H420" t="str">
        <f t="shared" si="7"/>
        <v>--Very High</v>
      </c>
    </row>
    <row r="421" spans="1:8" hidden="1" x14ac:dyDescent="0.25">
      <c r="A421" t="s">
        <v>862</v>
      </c>
      <c r="B421" t="s">
        <v>73</v>
      </c>
      <c r="C421" t="s">
        <v>1344</v>
      </c>
      <c r="D421" t="s">
        <v>929</v>
      </c>
      <c r="E421">
        <f>INDEX(Adaptation!AF:AF,MATCH(C421,Adaptation!B:B,0))</f>
        <v>0.74399999999999999</v>
      </c>
      <c r="H421" t="str">
        <f t="shared" si="7"/>
        <v>0.744--</v>
      </c>
    </row>
    <row r="422" spans="1:8" hidden="1" x14ac:dyDescent="0.25">
      <c r="A422" t="s">
        <v>845</v>
      </c>
      <c r="B422" t="s">
        <v>578</v>
      </c>
      <c r="C422" t="s">
        <v>1345</v>
      </c>
      <c r="D422" t="s">
        <v>938</v>
      </c>
      <c r="F422">
        <f>INDEX(Mitigation!AF:AF,MATCH(C422,Mitigation!B:B,0))</f>
        <v>0.61599999999999999</v>
      </c>
      <c r="H422" t="str">
        <f t="shared" si="7"/>
        <v>-0.616-</v>
      </c>
    </row>
    <row r="423" spans="1:8" x14ac:dyDescent="0.25">
      <c r="A423" t="s">
        <v>850</v>
      </c>
      <c r="B423" t="s">
        <v>350</v>
      </c>
      <c r="C423" t="s">
        <v>1346</v>
      </c>
      <c r="D423" t="s">
        <v>1590</v>
      </c>
      <c r="E423">
        <f>INDEX(Adaptation!AF:AF,MATCH(C423,Adaptation!B:B,0))</f>
        <v>0.22</v>
      </c>
      <c r="F423">
        <f>INDEX(Mitigation!AF:AF,MATCH(C423,Mitigation!B:B,0))</f>
        <v>0.98299999999999998</v>
      </c>
      <c r="G423" t="str">
        <f>INDEX(Replacement!AF:AF,MATCH(C423,Replacement!B:B,0))</f>
        <v>High</v>
      </c>
      <c r="H423" t="str">
        <f t="shared" si="7"/>
        <v>0.22-0.983-High</v>
      </c>
    </row>
    <row r="424" spans="1:8" hidden="1" x14ac:dyDescent="0.25">
      <c r="A424" t="s">
        <v>849</v>
      </c>
      <c r="B424" t="s">
        <v>368</v>
      </c>
      <c r="C424" t="s">
        <v>1347</v>
      </c>
      <c r="D424" t="s">
        <v>929</v>
      </c>
      <c r="E424">
        <f>INDEX(Adaptation!AF:AF,MATCH(C424,Adaptation!B:B,0))</f>
        <v>0.74399999999999999</v>
      </c>
      <c r="F424">
        <f>INDEX(Mitigation!AF:AF,MATCH(C424,Mitigation!B:B,0))</f>
        <v>0.53500000000000003</v>
      </c>
      <c r="H424" t="str">
        <f t="shared" si="7"/>
        <v>0.744-0.535-</v>
      </c>
    </row>
    <row r="425" spans="1:8" hidden="1" x14ac:dyDescent="0.25">
      <c r="A425" t="s">
        <v>871</v>
      </c>
      <c r="B425" t="s">
        <v>93</v>
      </c>
      <c r="C425" t="s">
        <v>1348</v>
      </c>
      <c r="D425" t="s">
        <v>1590</v>
      </c>
      <c r="G425" t="str">
        <f>INDEX(Replacement!AF:AF,MATCH(C425,Replacement!B:B,0))</f>
        <v>High</v>
      </c>
      <c r="H425" t="str">
        <f t="shared" si="7"/>
        <v>--High</v>
      </c>
    </row>
    <row r="426" spans="1:8" hidden="1" x14ac:dyDescent="0.25">
      <c r="A426" t="s">
        <v>859</v>
      </c>
      <c r="B426" t="s">
        <v>525</v>
      </c>
      <c r="C426" t="s">
        <v>1349</v>
      </c>
      <c r="D426" t="s">
        <v>1590</v>
      </c>
      <c r="G426" t="str">
        <f>INDEX(Replacement!AF:AF,MATCH(C426,Replacement!B:B,0))</f>
        <v>High</v>
      </c>
      <c r="H426" t="str">
        <f t="shared" si="7"/>
        <v>--High</v>
      </c>
    </row>
    <row r="427" spans="1:8" hidden="1" x14ac:dyDescent="0.25">
      <c r="A427" t="s">
        <v>863</v>
      </c>
      <c r="B427" t="s">
        <v>35</v>
      </c>
      <c r="C427" t="s">
        <v>1350</v>
      </c>
      <c r="D427" t="s">
        <v>929</v>
      </c>
      <c r="E427">
        <f>INDEX(Adaptation!AF:AF,MATCH(C427,Adaptation!B:B,0))</f>
        <v>0.63600000000000001</v>
      </c>
      <c r="H427" t="str">
        <f t="shared" si="7"/>
        <v>0.636--</v>
      </c>
    </row>
    <row r="428" spans="1:8" x14ac:dyDescent="0.25">
      <c r="A428" t="s">
        <v>862</v>
      </c>
      <c r="B428" t="s">
        <v>47</v>
      </c>
      <c r="C428" t="s">
        <v>1351</v>
      </c>
      <c r="D428" t="s">
        <v>1267</v>
      </c>
      <c r="E428">
        <f>INDEX(Adaptation!AF:AF,MATCH(C428,Adaptation!B:B,0))</f>
        <v>0.92</v>
      </c>
      <c r="F428">
        <f>INDEX(Mitigation!AF:AF,MATCH(C428,Mitigation!B:B,0))</f>
        <v>0.68700000000000006</v>
      </c>
      <c r="G428" t="str">
        <f>INDEX(Replacement!AF:AF,MATCH(C428,Replacement!B:B,0))</f>
        <v>Moderate</v>
      </c>
      <c r="H428" t="str">
        <f t="shared" si="7"/>
        <v>0.92-0.687-Moderate</v>
      </c>
    </row>
    <row r="429" spans="1:8" hidden="1" x14ac:dyDescent="0.25">
      <c r="A429" t="s">
        <v>862</v>
      </c>
      <c r="B429" t="s">
        <v>30</v>
      </c>
      <c r="C429" t="s">
        <v>1352</v>
      </c>
      <c r="D429" t="s">
        <v>929</v>
      </c>
      <c r="E429">
        <f>INDEX(Adaptation!AF:AF,MATCH(C429,Adaptation!B:B,0))</f>
        <v>0.74399999999999999</v>
      </c>
      <c r="F429">
        <f>INDEX(Mitigation!AF:AF,MATCH(C429,Mitigation!B:B,0))</f>
        <v>0.48599999999999999</v>
      </c>
      <c r="H429" t="str">
        <f t="shared" si="7"/>
        <v>0.744-0.486-</v>
      </c>
    </row>
    <row r="430" spans="1:8" hidden="1" x14ac:dyDescent="0.25">
      <c r="A430" t="s">
        <v>858</v>
      </c>
      <c r="B430" t="s">
        <v>21</v>
      </c>
      <c r="C430" t="s">
        <v>1353</v>
      </c>
      <c r="D430" t="s">
        <v>929</v>
      </c>
      <c r="E430">
        <f>INDEX(Adaptation!AF:AF,MATCH(C430,Adaptation!B:B,0))</f>
        <v>0.52700000000000002</v>
      </c>
      <c r="H430" t="str">
        <f t="shared" si="7"/>
        <v>0.527--</v>
      </c>
    </row>
    <row r="431" spans="1:8" hidden="1" x14ac:dyDescent="0.25">
      <c r="A431" t="s">
        <v>865</v>
      </c>
      <c r="B431" t="s">
        <v>175</v>
      </c>
      <c r="C431" t="s">
        <v>1354</v>
      </c>
      <c r="D431" t="s">
        <v>950</v>
      </c>
      <c r="G431" t="str">
        <f>INDEX(Replacement!AF:AF,MATCH(C431,Replacement!B:B,0))</f>
        <v>Moderate</v>
      </c>
      <c r="H431" t="str">
        <f t="shared" si="7"/>
        <v>--Moderate</v>
      </c>
    </row>
    <row r="432" spans="1:8" hidden="1" x14ac:dyDescent="0.25">
      <c r="A432" t="s">
        <v>856</v>
      </c>
      <c r="B432" t="s">
        <v>500</v>
      </c>
      <c r="C432" t="s">
        <v>1355</v>
      </c>
      <c r="D432" t="s">
        <v>1267</v>
      </c>
      <c r="F432">
        <f>INDEX(Mitigation!AF:AF,MATCH(C432,Mitigation!B:B,0))</f>
        <v>0.68799999999999994</v>
      </c>
      <c r="G432" t="str">
        <f>INDEX(Replacement!AF:AF,MATCH(C432,Replacement!B:B,0))</f>
        <v>Very High</v>
      </c>
      <c r="H432" t="str">
        <f t="shared" si="7"/>
        <v>-0.688-Very High</v>
      </c>
    </row>
    <row r="433" spans="1:8" hidden="1" x14ac:dyDescent="0.25">
      <c r="A433" t="s">
        <v>862</v>
      </c>
      <c r="B433" t="s">
        <v>105</v>
      </c>
      <c r="C433" t="s">
        <v>1356</v>
      </c>
      <c r="D433" t="s">
        <v>1267</v>
      </c>
      <c r="F433">
        <f>INDEX(Mitigation!AF:AF,MATCH(C433,Mitigation!B:B,0))</f>
        <v>0.61599999999999999</v>
      </c>
      <c r="G433" t="str">
        <f>INDEX(Replacement!AF:AF,MATCH(C433,Replacement!B:B,0))</f>
        <v>High</v>
      </c>
      <c r="H433" t="str">
        <f t="shared" si="7"/>
        <v>-0.616-High</v>
      </c>
    </row>
    <row r="434" spans="1:8" hidden="1" x14ac:dyDescent="0.25">
      <c r="A434" t="s">
        <v>865</v>
      </c>
      <c r="B434" t="s">
        <v>135</v>
      </c>
      <c r="C434" t="s">
        <v>1357</v>
      </c>
      <c r="D434" t="s">
        <v>1267</v>
      </c>
      <c r="G434" t="str">
        <f>INDEX(Replacement!AF:AF,MATCH(C434,Replacement!B:B,0))</f>
        <v>Moderate</v>
      </c>
      <c r="H434" t="str">
        <f t="shared" si="7"/>
        <v>--Moderate</v>
      </c>
    </row>
    <row r="435" spans="1:8" hidden="1" x14ac:dyDescent="0.25">
      <c r="A435" t="s">
        <v>850</v>
      </c>
      <c r="B435" t="s">
        <v>416</v>
      </c>
      <c r="C435" t="s">
        <v>1358</v>
      </c>
      <c r="D435" t="s">
        <v>929</v>
      </c>
      <c r="E435">
        <f>INDEX(Adaptation!AF:AF,MATCH(C435,Adaptation!B:B,0))</f>
        <v>0.22</v>
      </c>
      <c r="F435">
        <f>INDEX(Mitigation!AF:AF,MATCH(C435,Mitigation!B:B,0))</f>
        <v>0.70699999999999996</v>
      </c>
      <c r="H435" t="str">
        <f t="shared" si="7"/>
        <v>0.22-0.707-</v>
      </c>
    </row>
    <row r="436" spans="1:8" hidden="1" x14ac:dyDescent="0.25">
      <c r="A436" t="s">
        <v>854</v>
      </c>
      <c r="B436" t="s">
        <v>333</v>
      </c>
      <c r="C436" t="s">
        <v>1359</v>
      </c>
      <c r="D436" t="s">
        <v>929</v>
      </c>
      <c r="E436">
        <f>INDEX(Adaptation!AF:AF,MATCH(C436,Adaptation!B:B,0))</f>
        <v>0.84399999999999997</v>
      </c>
      <c r="H436" t="str">
        <f t="shared" si="7"/>
        <v>0.844--</v>
      </c>
    </row>
    <row r="437" spans="1:8" hidden="1" x14ac:dyDescent="0.25">
      <c r="A437" t="s">
        <v>856</v>
      </c>
      <c r="B437" t="s">
        <v>579</v>
      </c>
      <c r="C437" t="s">
        <v>1360</v>
      </c>
      <c r="D437" t="s">
        <v>1057</v>
      </c>
      <c r="F437">
        <f>INDEX(Mitigation!AF:AF,MATCH(C437,Mitigation!B:B,0))</f>
        <v>0.70699999999999996</v>
      </c>
      <c r="G437" t="str">
        <f>INDEX(Replacement!AF:AF,MATCH(C437,Replacement!B:B,0))</f>
        <v>Very High</v>
      </c>
      <c r="H437" t="str">
        <f t="shared" si="7"/>
        <v>-0.707-Very High</v>
      </c>
    </row>
    <row r="438" spans="1:8" hidden="1" x14ac:dyDescent="0.25">
      <c r="A438" t="s">
        <v>869</v>
      </c>
      <c r="B438" t="s">
        <v>417</v>
      </c>
      <c r="C438" t="s">
        <v>1361</v>
      </c>
      <c r="D438" t="s">
        <v>929</v>
      </c>
      <c r="E438">
        <f>INDEX(Adaptation!AF:AF,MATCH(C438,Adaptation!B:B,0))</f>
        <v>0.63600000000000001</v>
      </c>
      <c r="H438" t="str">
        <f t="shared" si="7"/>
        <v>0.636--</v>
      </c>
    </row>
    <row r="439" spans="1:8" hidden="1" x14ac:dyDescent="0.25">
      <c r="A439" t="s">
        <v>860</v>
      </c>
      <c r="B439" t="s">
        <v>131</v>
      </c>
      <c r="C439" t="s">
        <v>1176</v>
      </c>
      <c r="D439" t="s">
        <v>929</v>
      </c>
      <c r="H439" t="str">
        <f t="shared" si="7"/>
        <v>--</v>
      </c>
    </row>
    <row r="440" spans="1:8" hidden="1" x14ac:dyDescent="0.25">
      <c r="A440" t="s">
        <v>871</v>
      </c>
      <c r="B440" t="s">
        <v>580</v>
      </c>
      <c r="C440" t="s">
        <v>1363</v>
      </c>
      <c r="D440" t="s">
        <v>1057</v>
      </c>
      <c r="F440">
        <f>INDEX(Mitigation!AF:AF,MATCH(C440,Mitigation!B:B,0))</f>
        <v>0.92600000000000005</v>
      </c>
      <c r="G440" t="str">
        <f>INDEX(Replacement!AF:AF,MATCH(C440,Replacement!B:B,0))</f>
        <v>Very High</v>
      </c>
      <c r="H440" t="str">
        <f t="shared" si="7"/>
        <v>-0.926-Very High</v>
      </c>
    </row>
    <row r="441" spans="1:8" hidden="1" x14ac:dyDescent="0.25">
      <c r="A441" t="s">
        <v>848</v>
      </c>
      <c r="B441" t="s">
        <v>605</v>
      </c>
      <c r="C441" t="s">
        <v>1364</v>
      </c>
      <c r="D441" t="s">
        <v>1233</v>
      </c>
      <c r="F441">
        <f>INDEX(Mitigation!AF:AF,MATCH(C441,Mitigation!B:B,0))</f>
        <v>0.84299999999999997</v>
      </c>
      <c r="H441" t="str">
        <f t="shared" si="7"/>
        <v>-0.843-</v>
      </c>
    </row>
    <row r="442" spans="1:8" hidden="1" x14ac:dyDescent="0.25">
      <c r="A442" t="s">
        <v>866</v>
      </c>
      <c r="B442" t="s">
        <v>351</v>
      </c>
      <c r="C442" t="s">
        <v>1365</v>
      </c>
      <c r="D442" t="s">
        <v>929</v>
      </c>
      <c r="E442">
        <f>INDEX(Adaptation!AF:AF,MATCH(C442,Adaptation!B:B,0))</f>
        <v>0.74399999999999999</v>
      </c>
      <c r="H442" t="str">
        <f t="shared" si="7"/>
        <v>0.744--</v>
      </c>
    </row>
    <row r="443" spans="1:8" hidden="1" x14ac:dyDescent="0.25">
      <c r="A443" t="s">
        <v>860</v>
      </c>
      <c r="B443" t="s">
        <v>317</v>
      </c>
      <c r="C443" t="s">
        <v>1366</v>
      </c>
      <c r="D443" t="s">
        <v>929</v>
      </c>
      <c r="E443">
        <f>INDEX(Adaptation!AF:AF,MATCH(C443,Adaptation!B:B,0))</f>
        <v>0.84399999999999997</v>
      </c>
      <c r="H443" t="str">
        <f t="shared" si="7"/>
        <v>0.844--</v>
      </c>
    </row>
    <row r="444" spans="1:8" hidden="1" x14ac:dyDescent="0.25">
      <c r="A444" t="s">
        <v>872</v>
      </c>
      <c r="B444" t="s">
        <v>48</v>
      </c>
      <c r="C444" t="s">
        <v>1367</v>
      </c>
      <c r="D444" t="s">
        <v>929</v>
      </c>
      <c r="E444">
        <f>INDEX(Adaptation!AF:AF,MATCH(C444,Adaptation!B:B,0))</f>
        <v>0.96</v>
      </c>
      <c r="H444" t="str">
        <f t="shared" si="7"/>
        <v>0.96--</v>
      </c>
    </row>
    <row r="445" spans="1:8" hidden="1" x14ac:dyDescent="0.25">
      <c r="A445" t="s">
        <v>860</v>
      </c>
      <c r="B445" t="s">
        <v>109</v>
      </c>
      <c r="C445" t="s">
        <v>1499</v>
      </c>
      <c r="D445" t="s">
        <v>929</v>
      </c>
      <c r="H445" t="str">
        <f t="shared" si="7"/>
        <v>--</v>
      </c>
    </row>
    <row r="446" spans="1:8" hidden="1" x14ac:dyDescent="0.25">
      <c r="A446" t="s">
        <v>860</v>
      </c>
      <c r="B446" t="s">
        <v>115</v>
      </c>
      <c r="C446" t="s">
        <v>1577</v>
      </c>
      <c r="D446" t="s">
        <v>929</v>
      </c>
      <c r="H446" t="str">
        <f t="shared" si="7"/>
        <v>--</v>
      </c>
    </row>
    <row r="447" spans="1:8" hidden="1" x14ac:dyDescent="0.25">
      <c r="A447" t="s">
        <v>854</v>
      </c>
      <c r="B447" t="s">
        <v>36</v>
      </c>
      <c r="C447" t="s">
        <v>1370</v>
      </c>
      <c r="D447" t="s">
        <v>929</v>
      </c>
      <c r="E447">
        <f>INDEX(Adaptation!AF:AF,MATCH(C447,Adaptation!B:B,0))</f>
        <v>0.84399999999999997</v>
      </c>
      <c r="H447" t="str">
        <f t="shared" si="7"/>
        <v>0.844--</v>
      </c>
    </row>
    <row r="448" spans="1:8" x14ac:dyDescent="0.25">
      <c r="A448" t="s">
        <v>862</v>
      </c>
      <c r="B448" t="s">
        <v>90</v>
      </c>
      <c r="C448" t="s">
        <v>1371</v>
      </c>
      <c r="D448" t="s">
        <v>1267</v>
      </c>
      <c r="E448">
        <f>INDEX(Adaptation!AF:AF,MATCH(C448,Adaptation!B:B,0))</f>
        <v>0.92</v>
      </c>
      <c r="F448">
        <f>INDEX(Mitigation!AF:AF,MATCH(C448,Mitigation!B:B,0))</f>
        <v>0.48599999999999999</v>
      </c>
      <c r="G448" t="str">
        <f>INDEX(Replacement!AF:AF,MATCH(C448,Replacement!B:B,0))</f>
        <v>High</v>
      </c>
      <c r="H448" t="str">
        <f t="shared" si="7"/>
        <v>0.92-0.486-High</v>
      </c>
    </row>
    <row r="449" spans="1:8" hidden="1" x14ac:dyDescent="0.25">
      <c r="A449" t="s">
        <v>853</v>
      </c>
      <c r="B449" t="s">
        <v>352</v>
      </c>
      <c r="C449" t="s">
        <v>1372</v>
      </c>
      <c r="D449" t="s">
        <v>929</v>
      </c>
      <c r="E449">
        <f>INDEX(Adaptation!AF:AF,MATCH(C449,Adaptation!B:B,0))</f>
        <v>0.63600000000000001</v>
      </c>
      <c r="F449">
        <f>INDEX(Mitigation!AF:AF,MATCH(C449,Mitigation!B:B,0))</f>
        <v>0.25</v>
      </c>
      <c r="H449" t="str">
        <f t="shared" si="7"/>
        <v>0.636-0.25-</v>
      </c>
    </row>
    <row r="450" spans="1:8" hidden="1" x14ac:dyDescent="0.25">
      <c r="A450" t="s">
        <v>875</v>
      </c>
      <c r="B450" t="s">
        <v>132</v>
      </c>
      <c r="C450" t="s">
        <v>1251</v>
      </c>
      <c r="D450" t="s">
        <v>929</v>
      </c>
      <c r="H450" t="str">
        <f t="shared" si="7"/>
        <v>--</v>
      </c>
    </row>
    <row r="451" spans="1:8" hidden="1" x14ac:dyDescent="0.25">
      <c r="A451" t="s">
        <v>853</v>
      </c>
      <c r="B451" t="s">
        <v>299</v>
      </c>
      <c r="C451" t="s">
        <v>1374</v>
      </c>
      <c r="D451" t="s">
        <v>929</v>
      </c>
      <c r="E451">
        <f>INDEX(Adaptation!AF:AF,MATCH(C451,Adaptation!B:B,0))</f>
        <v>0.41699999999999998</v>
      </c>
      <c r="H451" t="str">
        <f t="shared" si="7"/>
        <v>0.417--</v>
      </c>
    </row>
    <row r="452" spans="1:8" hidden="1" x14ac:dyDescent="0.25">
      <c r="A452" t="s">
        <v>875</v>
      </c>
      <c r="B452" t="s">
        <v>134</v>
      </c>
      <c r="C452" t="s">
        <v>1324</v>
      </c>
      <c r="D452" t="s">
        <v>929</v>
      </c>
      <c r="H452" t="str">
        <f t="shared" si="7"/>
        <v>--</v>
      </c>
    </row>
    <row r="453" spans="1:8" hidden="1" x14ac:dyDescent="0.25">
      <c r="A453" t="s">
        <v>875</v>
      </c>
      <c r="B453" t="s">
        <v>104</v>
      </c>
      <c r="C453" t="s">
        <v>1325</v>
      </c>
      <c r="D453" t="s">
        <v>929</v>
      </c>
      <c r="H453" t="str">
        <f t="shared" si="7"/>
        <v>--</v>
      </c>
    </row>
    <row r="454" spans="1:8" hidden="1" x14ac:dyDescent="0.25">
      <c r="A454" t="s">
        <v>847</v>
      </c>
      <c r="B454" t="s">
        <v>540</v>
      </c>
      <c r="C454" t="s">
        <v>1376</v>
      </c>
      <c r="D454" t="s">
        <v>1267</v>
      </c>
      <c r="G454" t="str">
        <f>INDEX(Replacement!AF:AF,MATCH(C454,Replacement!B:B,0))</f>
        <v>High</v>
      </c>
      <c r="H454" t="str">
        <f t="shared" si="7"/>
        <v>--High</v>
      </c>
    </row>
    <row r="455" spans="1:8" hidden="1" x14ac:dyDescent="0.25">
      <c r="A455" t="s">
        <v>864</v>
      </c>
      <c r="B455" t="s">
        <v>159</v>
      </c>
      <c r="C455" t="s">
        <v>1377</v>
      </c>
      <c r="D455" t="s">
        <v>1057</v>
      </c>
      <c r="F455">
        <f>INDEX(Mitigation!AF:AF,MATCH(C455,Mitigation!B:B,0))</f>
        <v>0.61599999999999999</v>
      </c>
      <c r="G455" t="str">
        <f>INDEX(Replacement!AF:AF,MATCH(C455,Replacement!B:B,0))</f>
        <v>Very High</v>
      </c>
      <c r="H455" t="str">
        <f t="shared" si="7"/>
        <v>-0.616-Very High</v>
      </c>
    </row>
    <row r="456" spans="1:8" hidden="1" x14ac:dyDescent="0.25">
      <c r="A456" t="s">
        <v>865</v>
      </c>
      <c r="B456" t="s">
        <v>107</v>
      </c>
      <c r="C456" t="s">
        <v>1378</v>
      </c>
      <c r="D456" t="s">
        <v>1267</v>
      </c>
      <c r="G456" t="str">
        <f>INDEX(Replacement!AF:AF,MATCH(C456,Replacement!B:B,0))</f>
        <v>Moderate</v>
      </c>
      <c r="H456" t="str">
        <f t="shared" si="7"/>
        <v>--Moderate</v>
      </c>
    </row>
    <row r="457" spans="1:8" hidden="1" x14ac:dyDescent="0.25">
      <c r="A457" t="s">
        <v>864</v>
      </c>
      <c r="B457" t="s">
        <v>196</v>
      </c>
      <c r="C457" t="s">
        <v>1379</v>
      </c>
      <c r="D457" t="s">
        <v>950</v>
      </c>
      <c r="F457">
        <f>INDEX(Mitigation!AF:AF,MATCH(C457,Mitigation!B:B,0))</f>
        <v>0.70699999999999996</v>
      </c>
      <c r="G457" t="str">
        <f>INDEX(Replacement!AF:AF,MATCH(C457,Replacement!B:B,0))</f>
        <v>Very High</v>
      </c>
      <c r="H457" t="str">
        <f t="shared" si="7"/>
        <v>-0.707-Very High</v>
      </c>
    </row>
    <row r="458" spans="1:8" hidden="1" x14ac:dyDescent="0.25">
      <c r="A458" t="s">
        <v>864</v>
      </c>
      <c r="B458" t="s">
        <v>204</v>
      </c>
      <c r="C458" t="s">
        <v>1380</v>
      </c>
      <c r="D458" t="s">
        <v>1057</v>
      </c>
      <c r="F458">
        <f>INDEX(Mitigation!AF:AF,MATCH(C458,Mitigation!B:B,0))</f>
        <v>0.68799999999999994</v>
      </c>
      <c r="G458" t="str">
        <f>INDEX(Replacement!AF:AF,MATCH(C458,Replacement!B:B,0))</f>
        <v>Very High</v>
      </c>
      <c r="H458" t="str">
        <f t="shared" ref="H458:H521" si="8">CONCATENATE(E458,"-",F458,"-",G458)</f>
        <v>-0.688-Very High</v>
      </c>
    </row>
    <row r="459" spans="1:8" hidden="1" x14ac:dyDescent="0.25">
      <c r="A459" t="s">
        <v>856</v>
      </c>
      <c r="B459" t="s">
        <v>487</v>
      </c>
      <c r="C459" t="s">
        <v>1381</v>
      </c>
      <c r="D459" t="s">
        <v>929</v>
      </c>
      <c r="F459">
        <f>INDEX(Mitigation!AF:AF,MATCH(C459,Mitigation!B:B,0))</f>
        <v>0.315</v>
      </c>
      <c r="H459" t="str">
        <f t="shared" si="8"/>
        <v>-0.315-</v>
      </c>
    </row>
    <row r="460" spans="1:8" hidden="1" x14ac:dyDescent="0.25">
      <c r="A460" t="s">
        <v>863</v>
      </c>
      <c r="B460" t="s">
        <v>74</v>
      </c>
      <c r="C460" t="s">
        <v>1382</v>
      </c>
      <c r="D460" t="s">
        <v>929</v>
      </c>
      <c r="E460">
        <f>INDEX(Adaptation!AF:AF,MATCH(C460,Adaptation!B:B,0))</f>
        <v>0.52700000000000002</v>
      </c>
      <c r="H460" t="str">
        <f t="shared" si="8"/>
        <v>0.527--</v>
      </c>
    </row>
    <row r="461" spans="1:8" x14ac:dyDescent="0.25">
      <c r="A461" t="s">
        <v>862</v>
      </c>
      <c r="B461" t="s">
        <v>60</v>
      </c>
      <c r="C461" t="s">
        <v>1383</v>
      </c>
      <c r="D461" t="s">
        <v>1267</v>
      </c>
      <c r="E461">
        <f>INDEX(Adaptation!AF:AF,MATCH(C461,Adaptation!B:B,0))</f>
        <v>0.84399999999999997</v>
      </c>
      <c r="F461">
        <f>INDEX(Mitigation!AF:AF,MATCH(C461,Mitigation!B:B,0))</f>
        <v>0.78</v>
      </c>
      <c r="G461" t="str">
        <f>INDEX(Replacement!AF:AF,MATCH(C461,Replacement!B:B,0))</f>
        <v>Very High</v>
      </c>
      <c r="H461" t="str">
        <f t="shared" si="8"/>
        <v>0.844-0.78-Very High</v>
      </c>
    </row>
    <row r="462" spans="1:8" hidden="1" x14ac:dyDescent="0.25">
      <c r="A462" t="s">
        <v>850</v>
      </c>
      <c r="B462" t="s">
        <v>318</v>
      </c>
      <c r="C462" t="s">
        <v>1384</v>
      </c>
      <c r="D462" t="s">
        <v>929</v>
      </c>
      <c r="E462">
        <f>INDEX(Adaptation!AF:AF,MATCH(C462,Adaptation!B:B,0))</f>
        <v>0.32700000000000001</v>
      </c>
      <c r="F462">
        <f>INDEX(Mitigation!AF:AF,MATCH(C462,Mitigation!B:B,0))</f>
        <v>0.61599999999999999</v>
      </c>
      <c r="H462" t="str">
        <f t="shared" si="8"/>
        <v>0.327-0.616-</v>
      </c>
    </row>
    <row r="463" spans="1:8" hidden="1" x14ac:dyDescent="0.25">
      <c r="A463" t="s">
        <v>848</v>
      </c>
      <c r="B463" t="s">
        <v>661</v>
      </c>
      <c r="C463" t="s">
        <v>1385</v>
      </c>
      <c r="D463" t="s">
        <v>938</v>
      </c>
      <c r="G463" t="str">
        <f>INDEX(Replacement!AF:AF,MATCH(C463,Replacement!B:B,0))</f>
        <v>Very High</v>
      </c>
      <c r="H463" t="str">
        <f t="shared" si="8"/>
        <v>--Very High</v>
      </c>
    </row>
    <row r="464" spans="1:8" hidden="1" x14ac:dyDescent="0.25">
      <c r="A464" t="s">
        <v>853</v>
      </c>
      <c r="B464" t="s">
        <v>37</v>
      </c>
      <c r="C464" t="s">
        <v>1386</v>
      </c>
      <c r="D464" t="s">
        <v>929</v>
      </c>
      <c r="E464">
        <f>INDEX(Adaptation!AF:AF,MATCH(C464,Adaptation!B:B,0))</f>
        <v>0.52700000000000002</v>
      </c>
      <c r="H464" t="str">
        <f t="shared" si="8"/>
        <v>0.527--</v>
      </c>
    </row>
    <row r="465" spans="1:8" hidden="1" x14ac:dyDescent="0.25">
      <c r="A465" t="s">
        <v>865</v>
      </c>
      <c r="B465" t="s">
        <v>209</v>
      </c>
      <c r="C465" t="s">
        <v>1387</v>
      </c>
      <c r="D465" t="s">
        <v>1057</v>
      </c>
      <c r="F465">
        <f>INDEX(Mitigation!AF:AF,MATCH(C465,Mitigation!B:B,0))</f>
        <v>0.78</v>
      </c>
      <c r="G465" t="str">
        <f>INDEX(Replacement!AF:AF,MATCH(C465,Replacement!B:B,0))</f>
        <v>Very High</v>
      </c>
      <c r="H465" t="str">
        <f t="shared" si="8"/>
        <v>-0.78-Very High</v>
      </c>
    </row>
    <row r="466" spans="1:8" hidden="1" x14ac:dyDescent="0.25">
      <c r="A466" t="s">
        <v>855</v>
      </c>
      <c r="B466" t="s">
        <v>372</v>
      </c>
      <c r="C466" t="s">
        <v>1388</v>
      </c>
      <c r="D466" t="s">
        <v>929</v>
      </c>
      <c r="E466">
        <f>INDEX(Adaptation!AF:AF,MATCH(C466,Adaptation!B:B,0))</f>
        <v>0.84399999999999997</v>
      </c>
      <c r="H466" t="str">
        <f t="shared" si="8"/>
        <v>0.844--</v>
      </c>
    </row>
    <row r="467" spans="1:8" hidden="1" x14ac:dyDescent="0.25">
      <c r="A467" t="s">
        <v>876</v>
      </c>
      <c r="B467" t="s">
        <v>224</v>
      </c>
      <c r="C467" t="s">
        <v>1389</v>
      </c>
      <c r="D467" t="s">
        <v>1057</v>
      </c>
      <c r="G467" t="str">
        <f>INDEX(Replacement!AF:AF,MATCH(C467,Replacement!B:B,0))</f>
        <v>Moderate</v>
      </c>
      <c r="H467" t="str">
        <f t="shared" si="8"/>
        <v>--Moderate</v>
      </c>
    </row>
    <row r="468" spans="1:8" hidden="1" x14ac:dyDescent="0.25">
      <c r="A468" t="s">
        <v>876</v>
      </c>
      <c r="B468" t="s">
        <v>223</v>
      </c>
      <c r="C468" t="s">
        <v>1390</v>
      </c>
      <c r="D468" t="s">
        <v>1057</v>
      </c>
      <c r="F468">
        <f>INDEX(Mitigation!AF:AF,MATCH(C468,Mitigation!B:B,0))</f>
        <v>0.60099999999999998</v>
      </c>
      <c r="G468" t="str">
        <f>INDEX(Replacement!AF:AF,MATCH(C468,Replacement!B:B,0))</f>
        <v>Very High</v>
      </c>
      <c r="H468" t="str">
        <f t="shared" si="8"/>
        <v>-0.601-Very High</v>
      </c>
    </row>
    <row r="469" spans="1:8" hidden="1" x14ac:dyDescent="0.25">
      <c r="A469" t="s">
        <v>850</v>
      </c>
      <c r="B469" t="s">
        <v>323</v>
      </c>
      <c r="C469" t="s">
        <v>1391</v>
      </c>
      <c r="D469" t="s">
        <v>929</v>
      </c>
      <c r="E469">
        <f>INDEX(Adaptation!AF:AF,MATCH(C469,Adaptation!B:B,0))</f>
        <v>0.32700000000000001</v>
      </c>
      <c r="F469">
        <f>INDEX(Mitigation!AF:AF,MATCH(C469,Mitigation!B:B,0))</f>
        <v>0.70699999999999996</v>
      </c>
      <c r="H469" t="str">
        <f t="shared" si="8"/>
        <v>0.327-0.707-</v>
      </c>
    </row>
    <row r="470" spans="1:8" hidden="1" x14ac:dyDescent="0.25">
      <c r="A470" t="s">
        <v>859</v>
      </c>
      <c r="B470" t="s">
        <v>496</v>
      </c>
      <c r="C470" t="s">
        <v>1392</v>
      </c>
      <c r="D470" t="s">
        <v>1267</v>
      </c>
      <c r="G470" t="str">
        <f>INDEX(Replacement!AF:AF,MATCH(C470,Replacement!B:B,0))</f>
        <v>High</v>
      </c>
      <c r="H470" t="str">
        <f t="shared" si="8"/>
        <v>--High</v>
      </c>
    </row>
    <row r="471" spans="1:8" hidden="1" x14ac:dyDescent="0.25">
      <c r="A471" t="s">
        <v>875</v>
      </c>
      <c r="B471" t="s">
        <v>197</v>
      </c>
      <c r="C471" t="s">
        <v>1393</v>
      </c>
      <c r="D471" t="s">
        <v>938</v>
      </c>
      <c r="H471" t="str">
        <f t="shared" si="8"/>
        <v>--</v>
      </c>
    </row>
    <row r="472" spans="1:8" hidden="1" x14ac:dyDescent="0.25">
      <c r="A472" t="s">
        <v>875</v>
      </c>
      <c r="B472" t="s">
        <v>108</v>
      </c>
      <c r="C472" t="s">
        <v>1394</v>
      </c>
      <c r="D472" t="s">
        <v>929</v>
      </c>
      <c r="H472" t="str">
        <f t="shared" si="8"/>
        <v>--</v>
      </c>
    </row>
    <row r="473" spans="1:8" hidden="1" x14ac:dyDescent="0.25">
      <c r="A473" t="s">
        <v>857</v>
      </c>
      <c r="B473" t="s">
        <v>455</v>
      </c>
      <c r="C473" t="s">
        <v>1395</v>
      </c>
      <c r="D473" t="s">
        <v>1590</v>
      </c>
      <c r="F473">
        <f>INDEX(Mitigation!AF:AF,MATCH(C473,Mitigation!B:B,0))</f>
        <v>0.86099999999999999</v>
      </c>
      <c r="G473" t="str">
        <f>INDEX(Replacement!AF:AF,MATCH(C473,Replacement!B:B,0))</f>
        <v>Moderate</v>
      </c>
      <c r="H473" t="str">
        <f t="shared" si="8"/>
        <v>-0.861-Moderate</v>
      </c>
    </row>
    <row r="474" spans="1:8" hidden="1" x14ac:dyDescent="0.25">
      <c r="A474" t="s">
        <v>875</v>
      </c>
      <c r="B474" t="s">
        <v>111</v>
      </c>
      <c r="C474" t="s">
        <v>1540</v>
      </c>
      <c r="D474" t="s">
        <v>929</v>
      </c>
      <c r="H474" t="str">
        <f t="shared" si="8"/>
        <v>--</v>
      </c>
    </row>
    <row r="475" spans="1:8" hidden="1" x14ac:dyDescent="0.25">
      <c r="A475" t="s">
        <v>875</v>
      </c>
      <c r="B475" t="s">
        <v>116</v>
      </c>
      <c r="C475" t="s">
        <v>1582</v>
      </c>
      <c r="D475" t="s">
        <v>929</v>
      </c>
      <c r="H475" t="str">
        <f t="shared" si="8"/>
        <v>--</v>
      </c>
    </row>
    <row r="476" spans="1:8" hidden="1" x14ac:dyDescent="0.25">
      <c r="A476" t="s">
        <v>865</v>
      </c>
      <c r="B476" t="s">
        <v>198</v>
      </c>
      <c r="C476" t="s">
        <v>1398</v>
      </c>
      <c r="D476" t="s">
        <v>1057</v>
      </c>
      <c r="F476">
        <f>INDEX(Mitigation!AF:AF,MATCH(C476,Mitigation!B:B,0))</f>
        <v>0.88900000000000001</v>
      </c>
      <c r="G476" t="str">
        <f>INDEX(Replacement!AF:AF,MATCH(C476,Replacement!B:B,0))</f>
        <v>Very High</v>
      </c>
      <c r="H476" t="str">
        <f t="shared" si="8"/>
        <v>-0.889-Very High</v>
      </c>
    </row>
    <row r="477" spans="1:8" hidden="1" x14ac:dyDescent="0.25">
      <c r="A477" t="s">
        <v>869</v>
      </c>
      <c r="B477" t="s">
        <v>86</v>
      </c>
      <c r="C477" t="s">
        <v>1399</v>
      </c>
      <c r="D477" t="s">
        <v>929</v>
      </c>
      <c r="E477">
        <f>INDEX(Adaptation!AF:AF,MATCH(C477,Adaptation!B:B,0))</f>
        <v>0.63600000000000001</v>
      </c>
      <c r="H477" t="str">
        <f t="shared" si="8"/>
        <v>0.636--</v>
      </c>
    </row>
    <row r="478" spans="1:8" hidden="1" x14ac:dyDescent="0.25">
      <c r="A478" t="s">
        <v>847</v>
      </c>
      <c r="B478" t="s">
        <v>581</v>
      </c>
      <c r="C478" t="s">
        <v>1400</v>
      </c>
      <c r="D478" t="s">
        <v>950</v>
      </c>
      <c r="G478" t="str">
        <f>INDEX(Replacement!AF:AF,MATCH(C478,Replacement!B:B,0))</f>
        <v>High</v>
      </c>
      <c r="H478" t="str">
        <f t="shared" si="8"/>
        <v>--High</v>
      </c>
    </row>
    <row r="479" spans="1:8" hidden="1" x14ac:dyDescent="0.25">
      <c r="A479" t="s">
        <v>857</v>
      </c>
      <c r="B479" t="s">
        <v>418</v>
      </c>
      <c r="C479" t="s">
        <v>1400</v>
      </c>
      <c r="D479" t="s">
        <v>1590</v>
      </c>
      <c r="G479" t="str">
        <f>INDEX(Replacement!AF:AF,MATCH(C479,Replacement!B:B,0))</f>
        <v>High</v>
      </c>
      <c r="H479" t="str">
        <f t="shared" si="8"/>
        <v>--High</v>
      </c>
    </row>
    <row r="480" spans="1:8" hidden="1" x14ac:dyDescent="0.25">
      <c r="A480" t="s">
        <v>582</v>
      </c>
      <c r="B480" t="s">
        <v>582</v>
      </c>
      <c r="C480" t="s">
        <v>1401</v>
      </c>
      <c r="D480" t="s">
        <v>1057</v>
      </c>
      <c r="F480">
        <f>INDEX(Mitigation!AF:AF,MATCH(C480,Mitigation!B:B,0))</f>
        <v>0.99199999999999999</v>
      </c>
      <c r="G480" t="str">
        <f>INDEX(Replacement!AF:AF,MATCH(C480,Replacement!B:B,0))</f>
        <v>Very High</v>
      </c>
      <c r="H480" t="str">
        <f t="shared" si="8"/>
        <v>-0.992-Very High</v>
      </c>
    </row>
    <row r="481" spans="1:8" hidden="1" x14ac:dyDescent="0.25">
      <c r="A481" t="s">
        <v>859</v>
      </c>
      <c r="B481" t="s">
        <v>583</v>
      </c>
      <c r="C481" t="s">
        <v>1402</v>
      </c>
      <c r="D481" t="s">
        <v>1057</v>
      </c>
      <c r="G481" t="str">
        <f>INDEX(Replacement!AF:AF,MATCH(C481,Replacement!B:B,0))</f>
        <v>High</v>
      </c>
      <c r="H481" t="str">
        <f t="shared" si="8"/>
        <v>--High</v>
      </c>
    </row>
    <row r="482" spans="1:8" hidden="1" x14ac:dyDescent="0.25">
      <c r="A482" t="s">
        <v>846</v>
      </c>
      <c r="B482" t="s">
        <v>419</v>
      </c>
      <c r="C482" t="s">
        <v>1403</v>
      </c>
      <c r="D482" t="s">
        <v>929</v>
      </c>
      <c r="E482">
        <f>INDEX(Adaptation!AF:AF,MATCH(C482,Adaptation!B:B,0))</f>
        <v>0.63600000000000001</v>
      </c>
      <c r="H482" t="str">
        <f t="shared" si="8"/>
        <v>0.636--</v>
      </c>
    </row>
    <row r="483" spans="1:8" x14ac:dyDescent="0.25">
      <c r="A483" t="s">
        <v>862</v>
      </c>
      <c r="B483" t="s">
        <v>49</v>
      </c>
      <c r="C483" t="s">
        <v>1404</v>
      </c>
      <c r="D483" t="s">
        <v>1267</v>
      </c>
      <c r="E483">
        <f>INDEX(Adaptation!AF:AF,MATCH(C483,Adaptation!B:B,0))</f>
        <v>0.84399999999999997</v>
      </c>
      <c r="F483">
        <f>INDEX(Mitigation!AF:AF,MATCH(C483,Mitigation!B:B,0))</f>
        <v>0.61599999999999999</v>
      </c>
      <c r="G483" t="str">
        <f>INDEX(Replacement!AF:AF,MATCH(C483,Replacement!B:B,0))</f>
        <v>Very High</v>
      </c>
      <c r="H483" t="str">
        <f t="shared" si="8"/>
        <v>0.844-0.616-Very High</v>
      </c>
    </row>
    <row r="484" spans="1:8" hidden="1" x14ac:dyDescent="0.25">
      <c r="A484" t="s">
        <v>850</v>
      </c>
      <c r="B484" t="s">
        <v>353</v>
      </c>
      <c r="C484" t="s">
        <v>1405</v>
      </c>
      <c r="D484" t="s">
        <v>929</v>
      </c>
      <c r="E484">
        <f>INDEX(Adaptation!AF:AF,MATCH(C484,Adaptation!B:B,0))</f>
        <v>0.32700000000000001</v>
      </c>
      <c r="F484">
        <f>INDEX(Mitigation!AF:AF,MATCH(C484,Mitigation!B:B,0))</f>
        <v>0.70699999999999996</v>
      </c>
      <c r="H484" t="str">
        <f t="shared" si="8"/>
        <v>0.327-0.707-</v>
      </c>
    </row>
    <row r="485" spans="1:8" hidden="1" x14ac:dyDescent="0.25">
      <c r="A485" t="s">
        <v>854</v>
      </c>
      <c r="B485" t="s">
        <v>432</v>
      </c>
      <c r="C485" t="s">
        <v>970</v>
      </c>
      <c r="D485" t="s">
        <v>929</v>
      </c>
      <c r="H485" t="str">
        <f t="shared" si="8"/>
        <v>--</v>
      </c>
    </row>
    <row r="486" spans="1:8" hidden="1" x14ac:dyDescent="0.25">
      <c r="A486" t="s">
        <v>853</v>
      </c>
      <c r="B486" t="s">
        <v>283</v>
      </c>
      <c r="C486" t="s">
        <v>1407</v>
      </c>
      <c r="D486" t="s">
        <v>929</v>
      </c>
      <c r="E486">
        <f>INDEX(Adaptation!AF:AF,MATCH(C486,Adaptation!B:B,0))</f>
        <v>0.74399999999999999</v>
      </c>
      <c r="F486">
        <f>INDEX(Mitigation!AF:AF,MATCH(C486,Mitigation!B:B,0))</f>
        <v>0.70699999999999996</v>
      </c>
      <c r="H486" t="str">
        <f t="shared" si="8"/>
        <v>0.744-0.707-</v>
      </c>
    </row>
    <row r="487" spans="1:8" hidden="1" x14ac:dyDescent="0.25">
      <c r="A487" t="s">
        <v>854</v>
      </c>
      <c r="B487" t="s">
        <v>354</v>
      </c>
      <c r="C487" t="s">
        <v>1408</v>
      </c>
      <c r="D487" t="s">
        <v>929</v>
      </c>
      <c r="E487">
        <f>INDEX(Adaptation!AF:AF,MATCH(C487,Adaptation!B:B,0))</f>
        <v>0.63600000000000001</v>
      </c>
      <c r="H487" t="str">
        <f t="shared" si="8"/>
        <v>0.636--</v>
      </c>
    </row>
    <row r="488" spans="1:8" hidden="1" x14ac:dyDescent="0.25">
      <c r="A488" t="s">
        <v>850</v>
      </c>
      <c r="B488" t="s">
        <v>284</v>
      </c>
      <c r="C488" t="s">
        <v>1409</v>
      </c>
      <c r="D488" t="s">
        <v>1184</v>
      </c>
      <c r="E488">
        <f>INDEX(Adaptation!AF:AF,MATCH(C488,Adaptation!B:B,0))</f>
        <v>0.41699999999999998</v>
      </c>
      <c r="F488">
        <f>INDEX(Mitigation!AF:AF,MATCH(C488,Mitigation!B:B,0))</f>
        <v>0.86099999999999999</v>
      </c>
      <c r="H488" t="str">
        <f t="shared" si="8"/>
        <v>0.417-0.861-</v>
      </c>
    </row>
    <row r="489" spans="1:8" hidden="1" x14ac:dyDescent="0.25">
      <c r="A489" t="s">
        <v>848</v>
      </c>
      <c r="B489" t="s">
        <v>300</v>
      </c>
      <c r="C489" t="s">
        <v>1410</v>
      </c>
      <c r="D489" t="s">
        <v>929</v>
      </c>
      <c r="E489">
        <f>INDEX(Adaptation!AF:AF,MATCH(C489,Adaptation!B:B,0))</f>
        <v>0.98899999999999999</v>
      </c>
      <c r="H489" t="str">
        <f t="shared" si="8"/>
        <v>0.989--</v>
      </c>
    </row>
    <row r="490" spans="1:8" hidden="1" x14ac:dyDescent="0.25">
      <c r="A490" t="s">
        <v>857</v>
      </c>
      <c r="B490" t="s">
        <v>456</v>
      </c>
      <c r="C490" t="s">
        <v>1411</v>
      </c>
      <c r="D490" t="s">
        <v>1590</v>
      </c>
      <c r="F490">
        <f>INDEX(Mitigation!AF:AF,MATCH(C490,Mitigation!B:B,0))</f>
        <v>0.92600000000000005</v>
      </c>
      <c r="G490" t="str">
        <f>INDEX(Replacement!AF:AF,MATCH(C490,Replacement!B:B,0))</f>
        <v>Moderate</v>
      </c>
      <c r="H490" t="str">
        <f t="shared" si="8"/>
        <v>-0.926-Moderate</v>
      </c>
    </row>
    <row r="491" spans="1:8" x14ac:dyDescent="0.25">
      <c r="A491" t="s">
        <v>861</v>
      </c>
      <c r="B491" t="s">
        <v>61</v>
      </c>
      <c r="C491" t="s">
        <v>1412</v>
      </c>
      <c r="D491" t="s">
        <v>1267</v>
      </c>
      <c r="E491">
        <f>INDEX(Adaptation!AF:AF,MATCH(C491,Adaptation!B:B,0))</f>
        <v>0.96</v>
      </c>
      <c r="G491" t="str">
        <f>INDEX(Replacement!AF:AF,MATCH(C491,Replacement!B:B,0))</f>
        <v>Moderate</v>
      </c>
      <c r="H491" t="str">
        <f t="shared" si="8"/>
        <v>0.96--Moderate</v>
      </c>
    </row>
    <row r="492" spans="1:8" hidden="1" x14ac:dyDescent="0.25">
      <c r="A492" t="s">
        <v>862</v>
      </c>
      <c r="B492" t="s">
        <v>269</v>
      </c>
      <c r="C492" t="s">
        <v>1413</v>
      </c>
      <c r="D492" t="s">
        <v>929</v>
      </c>
      <c r="E492">
        <f>INDEX(Adaptation!AF:AF,MATCH(C492,Adaptation!B:B,0))</f>
        <v>0.97499999999999998</v>
      </c>
      <c r="H492" t="str">
        <f t="shared" si="8"/>
        <v>0.975--</v>
      </c>
    </row>
    <row r="493" spans="1:8" hidden="1" x14ac:dyDescent="0.25">
      <c r="A493" t="s">
        <v>858</v>
      </c>
      <c r="B493" t="s">
        <v>87</v>
      </c>
      <c r="C493" t="s">
        <v>1413</v>
      </c>
      <c r="D493" t="s">
        <v>929</v>
      </c>
      <c r="E493">
        <f>INDEX(Adaptation!AF:AF,MATCH(C493,Adaptation!B:B,0))</f>
        <v>0.97499999999999998</v>
      </c>
      <c r="H493" t="str">
        <f t="shared" si="8"/>
        <v>0.975--</v>
      </c>
    </row>
    <row r="494" spans="1:8" hidden="1" x14ac:dyDescent="0.25">
      <c r="A494" t="s">
        <v>854</v>
      </c>
      <c r="B494" t="s">
        <v>128</v>
      </c>
      <c r="C494" t="s">
        <v>996</v>
      </c>
      <c r="D494" t="s">
        <v>929</v>
      </c>
      <c r="H494" t="str">
        <f t="shared" si="8"/>
        <v>--</v>
      </c>
    </row>
    <row r="495" spans="1:8" hidden="1" x14ac:dyDescent="0.25">
      <c r="A495" t="s">
        <v>856</v>
      </c>
      <c r="B495" t="s">
        <v>125</v>
      </c>
      <c r="C495" t="s">
        <v>1415</v>
      </c>
      <c r="D495" t="s">
        <v>1267</v>
      </c>
      <c r="F495">
        <f>INDEX(Mitigation!AF:AF,MATCH(C495,Mitigation!B:B,0))</f>
        <v>0.48599999999999999</v>
      </c>
      <c r="G495" t="str">
        <f>INDEX(Replacement!AF:AF,MATCH(C495,Replacement!B:B,0))</f>
        <v>High</v>
      </c>
      <c r="H495" t="str">
        <f t="shared" si="8"/>
        <v>-0.486-High</v>
      </c>
    </row>
    <row r="496" spans="1:8" hidden="1" x14ac:dyDescent="0.25">
      <c r="A496" t="s">
        <v>856</v>
      </c>
      <c r="B496" t="s">
        <v>638</v>
      </c>
      <c r="C496" t="s">
        <v>1416</v>
      </c>
      <c r="D496" t="s">
        <v>950</v>
      </c>
      <c r="F496">
        <f>INDEX(Mitigation!AF:AF,MATCH(C496,Mitigation!B:B,0))</f>
        <v>0.48599999999999999</v>
      </c>
      <c r="G496" t="str">
        <f>INDEX(Replacement!AF:AF,MATCH(C496,Replacement!B:B,0))</f>
        <v>Very High</v>
      </c>
      <c r="H496" t="str">
        <f t="shared" si="8"/>
        <v>-0.486-Very High</v>
      </c>
    </row>
    <row r="497" spans="1:8" hidden="1" x14ac:dyDescent="0.25">
      <c r="A497" t="s">
        <v>865</v>
      </c>
      <c r="B497" t="s">
        <v>160</v>
      </c>
      <c r="C497" t="s">
        <v>1417</v>
      </c>
      <c r="D497" t="s">
        <v>1057</v>
      </c>
      <c r="G497" t="str">
        <f>INDEX(Replacement!AF:AF,MATCH(C497,Replacement!B:B,0))</f>
        <v>High</v>
      </c>
      <c r="H497" t="str">
        <f t="shared" si="8"/>
        <v>--High</v>
      </c>
    </row>
    <row r="498" spans="1:8" hidden="1" x14ac:dyDescent="0.25">
      <c r="A498" t="s">
        <v>858</v>
      </c>
      <c r="B498" t="s">
        <v>420</v>
      </c>
      <c r="C498" t="s">
        <v>1418</v>
      </c>
      <c r="D498" t="s">
        <v>929</v>
      </c>
      <c r="E498">
        <f>INDEX(Adaptation!AF:AF,MATCH(C498,Adaptation!B:B,0))</f>
        <v>0.41699999999999998</v>
      </c>
      <c r="H498" t="str">
        <f t="shared" si="8"/>
        <v>0.417--</v>
      </c>
    </row>
    <row r="499" spans="1:8" hidden="1" x14ac:dyDescent="0.25">
      <c r="A499" t="s">
        <v>846</v>
      </c>
      <c r="B499" t="s">
        <v>388</v>
      </c>
      <c r="C499" t="s">
        <v>1419</v>
      </c>
      <c r="D499" t="s">
        <v>929</v>
      </c>
      <c r="E499">
        <f>INDEX(Adaptation!AF:AF,MATCH(C499,Adaptation!B:B,0))</f>
        <v>0.63600000000000001</v>
      </c>
      <c r="H499" t="str">
        <f t="shared" si="8"/>
        <v>0.636--</v>
      </c>
    </row>
    <row r="500" spans="1:8" hidden="1" x14ac:dyDescent="0.25">
      <c r="A500" t="s">
        <v>847</v>
      </c>
      <c r="B500" t="s">
        <v>607</v>
      </c>
      <c r="C500" t="s">
        <v>1420</v>
      </c>
      <c r="D500" t="s">
        <v>950</v>
      </c>
      <c r="G500" t="str">
        <f>INDEX(Replacement!AF:AF,MATCH(C500,Replacement!B:B,0))</f>
        <v>High</v>
      </c>
      <c r="H500" t="str">
        <f t="shared" si="8"/>
        <v>--High</v>
      </c>
    </row>
    <row r="501" spans="1:8" hidden="1" x14ac:dyDescent="0.25">
      <c r="A501" t="s">
        <v>861</v>
      </c>
      <c r="B501" t="s">
        <v>458</v>
      </c>
      <c r="C501" t="s">
        <v>1421</v>
      </c>
      <c r="D501" t="s">
        <v>1267</v>
      </c>
      <c r="G501" t="str">
        <f>INDEX(Replacement!AF:AF,MATCH(C501,Replacement!B:B,0))</f>
        <v>High</v>
      </c>
      <c r="H501" t="str">
        <f t="shared" si="8"/>
        <v>--High</v>
      </c>
    </row>
    <row r="502" spans="1:8" hidden="1" x14ac:dyDescent="0.25">
      <c r="A502" t="s">
        <v>859</v>
      </c>
      <c r="B502" t="s">
        <v>527</v>
      </c>
      <c r="C502" t="s">
        <v>1422</v>
      </c>
      <c r="D502" t="s">
        <v>1267</v>
      </c>
      <c r="G502" t="str">
        <f>INDEX(Replacement!AF:AF,MATCH(C502,Replacement!B:B,0))</f>
        <v>Moderate</v>
      </c>
      <c r="H502" t="str">
        <f t="shared" si="8"/>
        <v>--Moderate</v>
      </c>
    </row>
    <row r="503" spans="1:8" hidden="1" x14ac:dyDescent="0.25">
      <c r="A503" t="s">
        <v>846</v>
      </c>
      <c r="B503" t="s">
        <v>355</v>
      </c>
      <c r="C503" t="s">
        <v>1423</v>
      </c>
      <c r="D503" t="s">
        <v>929</v>
      </c>
      <c r="E503">
        <f>INDEX(Adaptation!AF:AF,MATCH(C503,Adaptation!B:B,0))</f>
        <v>0.74399999999999999</v>
      </c>
      <c r="H503" t="str">
        <f t="shared" si="8"/>
        <v>0.744--</v>
      </c>
    </row>
    <row r="504" spans="1:8" hidden="1" x14ac:dyDescent="0.25">
      <c r="A504" t="s">
        <v>854</v>
      </c>
      <c r="B504" t="s">
        <v>511</v>
      </c>
      <c r="C504" t="s">
        <v>1122</v>
      </c>
      <c r="D504" t="s">
        <v>929</v>
      </c>
      <c r="H504" t="str">
        <f t="shared" si="8"/>
        <v>--</v>
      </c>
    </row>
    <row r="505" spans="1:8" hidden="1" x14ac:dyDescent="0.25">
      <c r="A505" t="s">
        <v>857</v>
      </c>
      <c r="B505" t="s">
        <v>584</v>
      </c>
      <c r="C505" t="s">
        <v>1425</v>
      </c>
      <c r="D505" t="s">
        <v>1057</v>
      </c>
      <c r="F505">
        <f>INDEX(Mitigation!AF:AF,MATCH(C505,Mitigation!B:B,0))</f>
        <v>0.96</v>
      </c>
      <c r="G505" t="str">
        <f>INDEX(Replacement!AF:AF,MATCH(C505,Replacement!B:B,0))</f>
        <v>Very High</v>
      </c>
      <c r="H505" t="str">
        <f t="shared" si="8"/>
        <v>-0.96-Very High</v>
      </c>
    </row>
    <row r="506" spans="1:8" hidden="1" x14ac:dyDescent="0.25">
      <c r="A506" t="s">
        <v>853</v>
      </c>
      <c r="B506" t="s">
        <v>50</v>
      </c>
      <c r="C506" t="s">
        <v>1426</v>
      </c>
      <c r="D506" t="s">
        <v>929</v>
      </c>
      <c r="E506">
        <f>INDEX(Adaptation!AF:AF,MATCH(C506,Adaptation!B:B,0))</f>
        <v>0.84399999999999997</v>
      </c>
      <c r="F506">
        <f>INDEX(Mitigation!AF:AF,MATCH(C506,Mitigation!B:B,0))</f>
        <v>0.60099999999999998</v>
      </c>
      <c r="H506" t="str">
        <f t="shared" si="8"/>
        <v>0.844-0.601-</v>
      </c>
    </row>
    <row r="507" spans="1:8" hidden="1" x14ac:dyDescent="0.25">
      <c r="A507" t="s">
        <v>871</v>
      </c>
      <c r="B507" t="s">
        <v>161</v>
      </c>
      <c r="C507" t="s">
        <v>1427</v>
      </c>
      <c r="D507" t="s">
        <v>1057</v>
      </c>
      <c r="F507">
        <f>INDEX(Mitigation!AF:AF,MATCH(C507,Mitigation!B:B,0))</f>
        <v>0.61599999999999999</v>
      </c>
      <c r="G507" t="str">
        <f>INDEX(Replacement!AF:AF,MATCH(C507,Replacement!B:B,0))</f>
        <v>Very High</v>
      </c>
      <c r="H507" t="str">
        <f t="shared" si="8"/>
        <v>-0.616-Very High</v>
      </c>
    </row>
    <row r="508" spans="1:8" hidden="1" x14ac:dyDescent="0.25">
      <c r="A508" t="s">
        <v>856</v>
      </c>
      <c r="B508" t="s">
        <v>609</v>
      </c>
      <c r="C508" t="s">
        <v>1428</v>
      </c>
      <c r="D508" t="s">
        <v>1057</v>
      </c>
      <c r="F508">
        <f>INDEX(Mitigation!AF:AF,MATCH(C508,Mitigation!B:B,0))</f>
        <v>0.48599999999999999</v>
      </c>
      <c r="G508" t="str">
        <f>INDEX(Replacement!AF:AF,MATCH(C508,Replacement!B:B,0))</f>
        <v>Very High</v>
      </c>
      <c r="H508" t="str">
        <f t="shared" si="8"/>
        <v>-0.486-Very High</v>
      </c>
    </row>
    <row r="509" spans="1:8" hidden="1" x14ac:dyDescent="0.25">
      <c r="A509" t="s">
        <v>862</v>
      </c>
      <c r="B509" t="s">
        <v>421</v>
      </c>
      <c r="C509" t="s">
        <v>1429</v>
      </c>
      <c r="D509" t="s">
        <v>929</v>
      </c>
      <c r="E509">
        <f>INDEX(Adaptation!AF:AF,MATCH(C509,Adaptation!B:B,0))</f>
        <v>0.74399999999999999</v>
      </c>
      <c r="H509" t="str">
        <f t="shared" si="8"/>
        <v>0.744--</v>
      </c>
    </row>
    <row r="510" spans="1:8" hidden="1" x14ac:dyDescent="0.25">
      <c r="A510" t="s">
        <v>854</v>
      </c>
      <c r="B510" t="s">
        <v>51</v>
      </c>
      <c r="C510" t="s">
        <v>1430</v>
      </c>
      <c r="D510" t="s">
        <v>929</v>
      </c>
      <c r="E510">
        <f>INDEX(Adaptation!AF:AF,MATCH(C510,Adaptation!B:B,0))</f>
        <v>0.84399999999999997</v>
      </c>
      <c r="H510" t="str">
        <f t="shared" si="8"/>
        <v>0.844--</v>
      </c>
    </row>
    <row r="511" spans="1:8" hidden="1" x14ac:dyDescent="0.25">
      <c r="A511" t="s">
        <v>846</v>
      </c>
      <c r="B511" t="s">
        <v>422</v>
      </c>
      <c r="C511" t="s">
        <v>1431</v>
      </c>
      <c r="D511" t="s">
        <v>929</v>
      </c>
      <c r="E511">
        <f>INDEX(Adaptation!AF:AF,MATCH(C511,Adaptation!B:B,0))</f>
        <v>0.63600000000000001</v>
      </c>
      <c r="H511" t="str">
        <f t="shared" si="8"/>
        <v>0.636--</v>
      </c>
    </row>
    <row r="512" spans="1:8" x14ac:dyDescent="0.25">
      <c r="A512" t="s">
        <v>856</v>
      </c>
      <c r="B512" t="s">
        <v>423</v>
      </c>
      <c r="C512" t="s">
        <v>1432</v>
      </c>
      <c r="D512" t="s">
        <v>1267</v>
      </c>
      <c r="E512">
        <f>INDEX(Adaptation!AF:AF,MATCH(C512,Adaptation!B:B,0))</f>
        <v>0.32700000000000001</v>
      </c>
      <c r="F512">
        <f>INDEX(Mitigation!AF:AF,MATCH(C512,Mitigation!B:B,0))</f>
        <v>0.70699999999999996</v>
      </c>
      <c r="G512" t="str">
        <f>INDEX(Replacement!AF:AF,MATCH(C512,Replacement!B:B,0))</f>
        <v>Very High</v>
      </c>
      <c r="H512" t="str">
        <f t="shared" si="8"/>
        <v>0.327-0.707-Very High</v>
      </c>
    </row>
    <row r="513" spans="1:8" hidden="1" x14ac:dyDescent="0.25">
      <c r="A513" t="s">
        <v>864</v>
      </c>
      <c r="B513" t="s">
        <v>214</v>
      </c>
      <c r="C513" t="s">
        <v>1433</v>
      </c>
      <c r="D513" t="s">
        <v>1057</v>
      </c>
      <c r="F513">
        <f>INDEX(Mitigation!AF:AF,MATCH(C513,Mitigation!B:B,0))</f>
        <v>0.75700000000000001</v>
      </c>
      <c r="G513" t="str">
        <f>INDEX(Replacement!AF:AF,MATCH(C513,Replacement!B:B,0))</f>
        <v>Very High</v>
      </c>
      <c r="H513" t="str">
        <f t="shared" si="8"/>
        <v>-0.757-Very High</v>
      </c>
    </row>
    <row r="514" spans="1:8" hidden="1" x14ac:dyDescent="0.25">
      <c r="A514" t="s">
        <v>860</v>
      </c>
      <c r="B514" t="s">
        <v>75</v>
      </c>
      <c r="C514" t="s">
        <v>1434</v>
      </c>
      <c r="D514" t="s">
        <v>929</v>
      </c>
      <c r="E514">
        <f>INDEX(Adaptation!AF:AF,MATCH(C514,Adaptation!B:B,0))</f>
        <v>0.63600000000000001</v>
      </c>
      <c r="H514" t="str">
        <f t="shared" si="8"/>
        <v>0.636--</v>
      </c>
    </row>
    <row r="515" spans="1:8" x14ac:dyDescent="0.25">
      <c r="A515" t="s">
        <v>864</v>
      </c>
      <c r="B515" t="s">
        <v>76</v>
      </c>
      <c r="C515" t="s">
        <v>1435</v>
      </c>
      <c r="D515" t="s">
        <v>1267</v>
      </c>
      <c r="E515">
        <f>INDEX(Adaptation!AF:AF,MATCH(C515,Adaptation!B:B,0))</f>
        <v>0.52700000000000002</v>
      </c>
      <c r="F515">
        <f>INDEX(Mitigation!AF:AF,MATCH(C515,Mitigation!B:B,0))</f>
        <v>0.315</v>
      </c>
      <c r="G515" t="str">
        <f>INDEX(Replacement!AF:AF,MATCH(C515,Replacement!B:B,0))</f>
        <v>High</v>
      </c>
      <c r="H515" t="str">
        <f t="shared" si="8"/>
        <v>0.527-0.315-High</v>
      </c>
    </row>
    <row r="516" spans="1:8" hidden="1" x14ac:dyDescent="0.25">
      <c r="A516" t="s">
        <v>850</v>
      </c>
      <c r="B516" t="s">
        <v>285</v>
      </c>
      <c r="C516" t="s">
        <v>1436</v>
      </c>
      <c r="D516" t="s">
        <v>929</v>
      </c>
      <c r="E516">
        <f>INDEX(Adaptation!AF:AF,MATCH(C516,Adaptation!B:B,0))</f>
        <v>0.41699999999999998</v>
      </c>
      <c r="F516">
        <f>INDEX(Mitigation!AF:AF,MATCH(C516,Mitigation!B:B,0))</f>
        <v>0.70699999999999996</v>
      </c>
      <c r="H516" t="str">
        <f t="shared" si="8"/>
        <v>0.417-0.707-</v>
      </c>
    </row>
    <row r="517" spans="1:8" hidden="1" x14ac:dyDescent="0.25">
      <c r="A517" t="s">
        <v>854</v>
      </c>
      <c r="B517" t="s">
        <v>446</v>
      </c>
      <c r="C517" t="s">
        <v>1175</v>
      </c>
      <c r="D517" t="s">
        <v>929</v>
      </c>
      <c r="H517" t="str">
        <f t="shared" si="8"/>
        <v>--</v>
      </c>
    </row>
    <row r="518" spans="1:8" hidden="1" x14ac:dyDescent="0.25">
      <c r="A518" t="s">
        <v>876</v>
      </c>
      <c r="B518" t="s">
        <v>227</v>
      </c>
      <c r="C518" t="s">
        <v>1438</v>
      </c>
      <c r="D518" t="s">
        <v>1057</v>
      </c>
      <c r="F518">
        <f>INDEX(Mitigation!AF:AF,MATCH(C518,Mitigation!B:B,0))</f>
        <v>0.82599999999999996</v>
      </c>
      <c r="G518" t="str">
        <f>INDEX(Replacement!AF:AF,MATCH(C518,Replacement!B:B,0))</f>
        <v>High</v>
      </c>
      <c r="H518" t="str">
        <f t="shared" si="8"/>
        <v>-0.826-High</v>
      </c>
    </row>
    <row r="519" spans="1:8" hidden="1" x14ac:dyDescent="0.25">
      <c r="A519" t="s">
        <v>865</v>
      </c>
      <c r="B519" t="s">
        <v>176</v>
      </c>
      <c r="C519" t="s">
        <v>1439</v>
      </c>
      <c r="D519" t="s">
        <v>1057</v>
      </c>
      <c r="F519">
        <f>INDEX(Mitigation!AF:AF,MATCH(C519,Mitigation!B:B,0))</f>
        <v>0.92300000000000004</v>
      </c>
      <c r="G519" t="str">
        <f>INDEX(Replacement!AF:AF,MATCH(C519,Replacement!B:B,0))</f>
        <v>High</v>
      </c>
      <c r="H519" t="str">
        <f t="shared" si="8"/>
        <v>-0.923-High</v>
      </c>
    </row>
    <row r="520" spans="1:8" hidden="1" x14ac:dyDescent="0.25">
      <c r="A520" t="s">
        <v>856</v>
      </c>
      <c r="B520" t="s">
        <v>541</v>
      </c>
      <c r="C520" t="s">
        <v>1440</v>
      </c>
      <c r="D520" t="s">
        <v>1267</v>
      </c>
      <c r="F520">
        <f>INDEX(Mitigation!AF:AF,MATCH(C520,Mitigation!B:B,0))</f>
        <v>0.75700000000000001</v>
      </c>
      <c r="G520" t="str">
        <f>INDEX(Replacement!AF:AF,MATCH(C520,Replacement!B:B,0))</f>
        <v>High</v>
      </c>
      <c r="H520" t="str">
        <f t="shared" si="8"/>
        <v>-0.757-High</v>
      </c>
    </row>
    <row r="521" spans="1:8" hidden="1" x14ac:dyDescent="0.25">
      <c r="A521" t="s">
        <v>857</v>
      </c>
      <c r="B521" t="s">
        <v>556</v>
      </c>
      <c r="C521" t="s">
        <v>1441</v>
      </c>
      <c r="D521" t="s">
        <v>1057</v>
      </c>
      <c r="F521">
        <f>INDEX(Mitigation!AF:AF,MATCH(C521,Mitigation!B:B,0))</f>
        <v>0.84299999999999997</v>
      </c>
      <c r="G521" t="str">
        <f>INDEX(Replacement!AF:AF,MATCH(C521,Replacement!B:B,0))</f>
        <v>High</v>
      </c>
      <c r="H521" t="str">
        <f t="shared" si="8"/>
        <v>-0.843-High</v>
      </c>
    </row>
    <row r="522" spans="1:8" hidden="1" x14ac:dyDescent="0.25">
      <c r="A522" t="s">
        <v>850</v>
      </c>
      <c r="B522" t="s">
        <v>356</v>
      </c>
      <c r="C522" t="s">
        <v>1442</v>
      </c>
      <c r="D522" t="s">
        <v>1184</v>
      </c>
      <c r="E522">
        <f>INDEX(Adaptation!AF:AF,MATCH(C522,Adaptation!B:B,0))</f>
        <v>0.32700000000000001</v>
      </c>
      <c r="F522">
        <f>INDEX(Mitigation!AF:AF,MATCH(C522,Mitigation!B:B,0))</f>
        <v>0.94</v>
      </c>
      <c r="H522" t="str">
        <f t="shared" ref="H522:H585" si="9">CONCATENATE(E522,"-",F522,"-",G522)</f>
        <v>0.327-0.94-</v>
      </c>
    </row>
    <row r="523" spans="1:8" hidden="1" x14ac:dyDescent="0.25">
      <c r="A523" t="s">
        <v>853</v>
      </c>
      <c r="B523" t="s">
        <v>324</v>
      </c>
      <c r="C523" t="s">
        <v>1443</v>
      </c>
      <c r="D523" t="s">
        <v>929</v>
      </c>
      <c r="E523">
        <f>INDEX(Adaptation!AF:AF,MATCH(C523,Adaptation!B:B,0))</f>
        <v>0.41699999999999998</v>
      </c>
      <c r="H523" t="str">
        <f t="shared" si="9"/>
        <v>0.417--</v>
      </c>
    </row>
    <row r="524" spans="1:8" hidden="1" x14ac:dyDescent="0.25">
      <c r="A524" t="s">
        <v>876</v>
      </c>
      <c r="B524" t="s">
        <v>238</v>
      </c>
      <c r="C524" t="s">
        <v>1444</v>
      </c>
      <c r="D524" t="s">
        <v>950</v>
      </c>
      <c r="G524" t="str">
        <f>INDEX(Replacement!AF:AF,MATCH(C524,Replacement!B:B,0))</f>
        <v>Very High</v>
      </c>
      <c r="H524" t="str">
        <f t="shared" si="9"/>
        <v>--Very High</v>
      </c>
    </row>
    <row r="525" spans="1:8" hidden="1" x14ac:dyDescent="0.25">
      <c r="A525" t="s">
        <v>868</v>
      </c>
      <c r="B525" t="s">
        <v>18</v>
      </c>
      <c r="C525" t="s">
        <v>1445</v>
      </c>
      <c r="D525" t="s">
        <v>929</v>
      </c>
      <c r="E525">
        <f>INDEX(Adaptation!AF:AF,MATCH(C525,Adaptation!B:B,0))</f>
        <v>0.92</v>
      </c>
      <c r="H525" t="str">
        <f t="shared" si="9"/>
        <v>0.92--</v>
      </c>
    </row>
    <row r="526" spans="1:8" hidden="1" x14ac:dyDescent="0.25">
      <c r="A526" t="s">
        <v>859</v>
      </c>
      <c r="B526" t="s">
        <v>585</v>
      </c>
      <c r="C526" t="s">
        <v>1446</v>
      </c>
      <c r="D526" t="s">
        <v>1057</v>
      </c>
      <c r="F526">
        <f>INDEX(Mitigation!AF:AF,MATCH(C526,Mitigation!B:B,0))</f>
        <v>0.61599999999999999</v>
      </c>
      <c r="G526" t="str">
        <f>INDEX(Replacement!AF:AF,MATCH(C526,Replacement!B:B,0))</f>
        <v>High</v>
      </c>
      <c r="H526" t="str">
        <f t="shared" si="9"/>
        <v>-0.616-High</v>
      </c>
    </row>
    <row r="527" spans="1:8" hidden="1" x14ac:dyDescent="0.25">
      <c r="A527" t="s">
        <v>850</v>
      </c>
      <c r="B527" t="s">
        <v>459</v>
      </c>
      <c r="C527" t="s">
        <v>1447</v>
      </c>
      <c r="D527" t="s">
        <v>1590</v>
      </c>
      <c r="F527">
        <f>INDEX(Mitigation!AF:AF,MATCH(C527,Mitigation!B:B,0))</f>
        <v>0.82599999999999996</v>
      </c>
      <c r="G527" t="str">
        <f>INDEX(Replacement!AF:AF,MATCH(C527,Replacement!B:B,0))</f>
        <v>Moderate</v>
      </c>
      <c r="H527" t="str">
        <f t="shared" si="9"/>
        <v>-0.826-Moderate</v>
      </c>
    </row>
    <row r="528" spans="1:8" hidden="1" x14ac:dyDescent="0.25">
      <c r="A528" t="s">
        <v>854</v>
      </c>
      <c r="B528" t="s">
        <v>516</v>
      </c>
      <c r="C528" t="s">
        <v>1213</v>
      </c>
      <c r="D528" t="s">
        <v>929</v>
      </c>
      <c r="H528" t="str">
        <f t="shared" si="9"/>
        <v>--</v>
      </c>
    </row>
    <row r="529" spans="1:8" hidden="1" x14ac:dyDescent="0.25">
      <c r="A529" t="s">
        <v>854</v>
      </c>
      <c r="B529" t="s">
        <v>27</v>
      </c>
      <c r="C529" t="s">
        <v>1449</v>
      </c>
      <c r="D529" t="s">
        <v>929</v>
      </c>
      <c r="E529">
        <f>INDEX(Adaptation!AF:AF,MATCH(C529,Adaptation!B:B,0))</f>
        <v>0.98899999999999999</v>
      </c>
      <c r="H529" t="str">
        <f t="shared" si="9"/>
        <v>0.989--</v>
      </c>
    </row>
    <row r="530" spans="1:8" hidden="1" x14ac:dyDescent="0.25">
      <c r="A530" t="s">
        <v>857</v>
      </c>
      <c r="B530" t="s">
        <v>528</v>
      </c>
      <c r="C530" t="s">
        <v>1450</v>
      </c>
      <c r="D530" t="s">
        <v>1590</v>
      </c>
      <c r="F530">
        <f>INDEX(Mitigation!AF:AF,MATCH(C530,Mitigation!B:B,0))</f>
        <v>0.70699999999999996</v>
      </c>
      <c r="G530" t="str">
        <f>INDEX(Replacement!AF:AF,MATCH(C530,Replacement!B:B,0))</f>
        <v>High</v>
      </c>
      <c r="H530" t="str">
        <f t="shared" si="9"/>
        <v>-0.707-High</v>
      </c>
    </row>
    <row r="531" spans="1:8" x14ac:dyDescent="0.25">
      <c r="A531" t="s">
        <v>862</v>
      </c>
      <c r="B531" t="s">
        <v>325</v>
      </c>
      <c r="C531" t="s">
        <v>1451</v>
      </c>
      <c r="D531" t="s">
        <v>1267</v>
      </c>
      <c r="E531">
        <f>INDEX(Adaptation!AF:AF,MATCH(C531,Adaptation!B:B,0))</f>
        <v>0.92</v>
      </c>
      <c r="F531">
        <f>INDEX(Mitigation!AF:AF,MATCH(C531,Mitigation!B:B,0))</f>
        <v>0.53500000000000003</v>
      </c>
      <c r="G531" t="str">
        <f>INDEX(Replacement!AF:AF,MATCH(C531,Replacement!B:B,0))</f>
        <v>High</v>
      </c>
      <c r="H531" t="str">
        <f t="shared" si="9"/>
        <v>0.92-0.535-High</v>
      </c>
    </row>
    <row r="532" spans="1:8" hidden="1" x14ac:dyDescent="0.25">
      <c r="A532" t="s">
        <v>876</v>
      </c>
      <c r="B532" t="s">
        <v>230</v>
      </c>
      <c r="C532" t="s">
        <v>1452</v>
      </c>
      <c r="D532" t="s">
        <v>1057</v>
      </c>
      <c r="F532">
        <f>INDEX(Mitigation!AF:AF,MATCH(C532,Mitigation!B:B,0))</f>
        <v>0.60099999999999998</v>
      </c>
      <c r="G532" t="str">
        <f>INDEX(Replacement!AF:AF,MATCH(C532,Replacement!B:B,0))</f>
        <v>Very High</v>
      </c>
      <c r="H532" t="str">
        <f t="shared" si="9"/>
        <v>-0.601-Very High</v>
      </c>
    </row>
    <row r="533" spans="1:8" hidden="1" x14ac:dyDescent="0.25">
      <c r="A533" t="s">
        <v>857</v>
      </c>
      <c r="B533" t="s">
        <v>586</v>
      </c>
      <c r="C533" t="s">
        <v>1453</v>
      </c>
      <c r="D533" t="s">
        <v>1057</v>
      </c>
      <c r="F533">
        <f>INDEX(Mitigation!AF:AF,MATCH(C533,Mitigation!B:B,0))</f>
        <v>0.86099999999999999</v>
      </c>
      <c r="G533" t="str">
        <f>INDEX(Replacement!AF:AF,MATCH(C533,Replacement!B:B,0))</f>
        <v>High</v>
      </c>
      <c r="H533" t="str">
        <f t="shared" si="9"/>
        <v>-0.861-High</v>
      </c>
    </row>
    <row r="534" spans="1:8" hidden="1" x14ac:dyDescent="0.25">
      <c r="A534" t="s">
        <v>857</v>
      </c>
      <c r="B534" t="s">
        <v>529</v>
      </c>
      <c r="C534" t="s">
        <v>1454</v>
      </c>
      <c r="D534" t="s">
        <v>1590</v>
      </c>
      <c r="F534">
        <f>INDEX(Mitigation!AF:AF,MATCH(C534,Mitigation!B:B,0))</f>
        <v>0.90300000000000002</v>
      </c>
      <c r="G534" t="str">
        <f>INDEX(Replacement!AF:AF,MATCH(C534,Replacement!B:B,0))</f>
        <v>Moderate</v>
      </c>
      <c r="H534" t="str">
        <f t="shared" si="9"/>
        <v>-0.903-Moderate</v>
      </c>
    </row>
    <row r="535" spans="1:8" hidden="1" x14ac:dyDescent="0.25">
      <c r="A535" t="s">
        <v>853</v>
      </c>
      <c r="B535" t="s">
        <v>12</v>
      </c>
      <c r="C535" t="s">
        <v>1455</v>
      </c>
      <c r="D535" t="s">
        <v>929</v>
      </c>
      <c r="E535">
        <f>INDEX(Adaptation!AF:AF,MATCH(C535,Adaptation!B:B,0))</f>
        <v>0.84399999999999997</v>
      </c>
      <c r="H535" t="str">
        <f t="shared" si="9"/>
        <v>0.844--</v>
      </c>
    </row>
    <row r="536" spans="1:8" hidden="1" x14ac:dyDescent="0.25">
      <c r="A536" t="s">
        <v>850</v>
      </c>
      <c r="B536" t="s">
        <v>326</v>
      </c>
      <c r="C536" t="s">
        <v>1456</v>
      </c>
      <c r="D536" t="s">
        <v>1184</v>
      </c>
      <c r="E536">
        <f>INDEX(Adaptation!AF:AF,MATCH(C536,Adaptation!B:B,0))</f>
        <v>0.32700000000000001</v>
      </c>
      <c r="F536">
        <f>INDEX(Mitigation!AF:AF,MATCH(C536,Mitigation!B:B,0))</f>
        <v>0.88900000000000001</v>
      </c>
      <c r="H536" t="str">
        <f t="shared" si="9"/>
        <v>0.327-0.889-</v>
      </c>
    </row>
    <row r="537" spans="1:8" x14ac:dyDescent="0.25">
      <c r="A537" t="s">
        <v>862</v>
      </c>
      <c r="B537" t="s">
        <v>357</v>
      </c>
      <c r="C537" t="s">
        <v>1457</v>
      </c>
      <c r="D537" t="s">
        <v>1267</v>
      </c>
      <c r="E537">
        <f>INDEX(Adaptation!AF:AF,MATCH(C537,Adaptation!B:B,0))</f>
        <v>0.92</v>
      </c>
      <c r="F537">
        <f>INDEX(Mitigation!AF:AF,MATCH(C537,Mitigation!B:B,0))</f>
        <v>0.53500000000000003</v>
      </c>
      <c r="G537" t="str">
        <f>INDEX(Replacement!AF:AF,MATCH(C537,Replacement!B:B,0))</f>
        <v>High</v>
      </c>
      <c r="H537" t="str">
        <f t="shared" si="9"/>
        <v>0.92-0.535-High</v>
      </c>
    </row>
    <row r="538" spans="1:8" hidden="1" x14ac:dyDescent="0.25">
      <c r="A538" t="s">
        <v>856</v>
      </c>
      <c r="B538" t="s">
        <v>490</v>
      </c>
      <c r="C538" t="s">
        <v>1458</v>
      </c>
      <c r="D538" t="s">
        <v>1267</v>
      </c>
      <c r="F538">
        <f>INDEX(Mitigation!AF:AF,MATCH(C538,Mitigation!B:B,0))</f>
        <v>0.53500000000000003</v>
      </c>
      <c r="G538" t="str">
        <f>INDEX(Replacement!AF:AF,MATCH(C538,Replacement!B:B,0))</f>
        <v>Very High</v>
      </c>
      <c r="H538" t="str">
        <f t="shared" si="9"/>
        <v>-0.535-Very High</v>
      </c>
    </row>
    <row r="539" spans="1:8" hidden="1" x14ac:dyDescent="0.25">
      <c r="A539" t="s">
        <v>847</v>
      </c>
      <c r="B539" t="s">
        <v>662</v>
      </c>
      <c r="C539" t="s">
        <v>1459</v>
      </c>
      <c r="D539" t="s">
        <v>1057</v>
      </c>
      <c r="F539">
        <f>INDEX(Mitigation!AF:AF,MATCH(C539,Mitigation!B:B,0))</f>
        <v>0.41199999999999998</v>
      </c>
      <c r="G539" t="str">
        <f>INDEX(Replacement!AF:AF,MATCH(C539,Replacement!B:B,0))</f>
        <v>Very High</v>
      </c>
      <c r="H539" t="str">
        <f t="shared" si="9"/>
        <v>-0.412-Very High</v>
      </c>
    </row>
    <row r="540" spans="1:8" hidden="1" x14ac:dyDescent="0.25">
      <c r="A540" t="s">
        <v>856</v>
      </c>
      <c r="B540" t="s">
        <v>177</v>
      </c>
      <c r="C540" t="s">
        <v>1460</v>
      </c>
      <c r="D540" t="s">
        <v>950</v>
      </c>
      <c r="F540">
        <f>INDEX(Mitigation!AF:AF,MATCH(C540,Mitigation!B:B,0))</f>
        <v>0.78</v>
      </c>
      <c r="G540" t="str">
        <f>INDEX(Replacement!AF:AF,MATCH(C540,Replacement!B:B,0))</f>
        <v>High</v>
      </c>
      <c r="H540" t="str">
        <f t="shared" si="9"/>
        <v>-0.78-High</v>
      </c>
    </row>
    <row r="541" spans="1:8" hidden="1" x14ac:dyDescent="0.25">
      <c r="A541" t="s">
        <v>873</v>
      </c>
      <c r="B541" t="s">
        <v>10</v>
      </c>
      <c r="C541" t="s">
        <v>1461</v>
      </c>
      <c r="D541" t="s">
        <v>929</v>
      </c>
      <c r="E541">
        <f>INDEX(Adaptation!AF:AF,MATCH(C541,Adaptation!B:B,0))</f>
        <v>0.97499999999999998</v>
      </c>
      <c r="H541" t="str">
        <f t="shared" si="9"/>
        <v>0.975--</v>
      </c>
    </row>
    <row r="542" spans="1:8" hidden="1" x14ac:dyDescent="0.25">
      <c r="A542" t="s">
        <v>856</v>
      </c>
      <c r="B542" t="s">
        <v>389</v>
      </c>
      <c r="C542" t="s">
        <v>1462</v>
      </c>
      <c r="D542" t="s">
        <v>929</v>
      </c>
      <c r="E542">
        <f>INDEX(Adaptation!AF:AF,MATCH(C542,Adaptation!B:B,0))</f>
        <v>0.41699999999999998</v>
      </c>
      <c r="H542" t="str">
        <f t="shared" si="9"/>
        <v>0.417--</v>
      </c>
    </row>
    <row r="543" spans="1:8" hidden="1" x14ac:dyDescent="0.25">
      <c r="A543" t="s">
        <v>868</v>
      </c>
      <c r="B543" t="s">
        <v>28</v>
      </c>
      <c r="C543" t="s">
        <v>1463</v>
      </c>
      <c r="D543" t="s">
        <v>929</v>
      </c>
      <c r="E543">
        <f>INDEX(Adaptation!AF:AF,MATCH(C543,Adaptation!B:B,0))</f>
        <v>0.84399999999999997</v>
      </c>
      <c r="H543" t="str">
        <f t="shared" si="9"/>
        <v>0.844--</v>
      </c>
    </row>
    <row r="544" spans="1:8" hidden="1" x14ac:dyDescent="0.25">
      <c r="A544" t="s">
        <v>856</v>
      </c>
      <c r="B544" t="s">
        <v>286</v>
      </c>
      <c r="C544" t="s">
        <v>1464</v>
      </c>
      <c r="D544" t="s">
        <v>929</v>
      </c>
      <c r="E544">
        <f>INDEX(Adaptation!AF:AF,MATCH(C544,Adaptation!B:B,0))</f>
        <v>0.74399999999999999</v>
      </c>
      <c r="H544" t="str">
        <f t="shared" si="9"/>
        <v>0.744--</v>
      </c>
    </row>
    <row r="545" spans="1:8" hidden="1" x14ac:dyDescent="0.25">
      <c r="A545" t="s">
        <v>876</v>
      </c>
      <c r="B545" t="s">
        <v>237</v>
      </c>
      <c r="C545" t="s">
        <v>1465</v>
      </c>
      <c r="D545" t="s">
        <v>1057</v>
      </c>
      <c r="G545" t="str">
        <f>INDEX(Replacement!AF:AF,MATCH(C545,Replacement!B:B,0))</f>
        <v>Very High</v>
      </c>
      <c r="H545" t="str">
        <f t="shared" si="9"/>
        <v>--Very High</v>
      </c>
    </row>
    <row r="546" spans="1:8" hidden="1" x14ac:dyDescent="0.25">
      <c r="A546" t="s">
        <v>857</v>
      </c>
      <c r="B546" t="s">
        <v>557</v>
      </c>
      <c r="C546" t="s">
        <v>1466</v>
      </c>
      <c r="D546" t="s">
        <v>1057</v>
      </c>
      <c r="F546">
        <f>INDEX(Mitigation!AF:AF,MATCH(C546,Mitigation!B:B,0))</f>
        <v>0.60099999999999998</v>
      </c>
      <c r="G546" t="str">
        <f>INDEX(Replacement!AF:AF,MATCH(C546,Replacement!B:B,0))</f>
        <v>Very High</v>
      </c>
      <c r="H546" t="str">
        <f t="shared" si="9"/>
        <v>-0.601-Very High</v>
      </c>
    </row>
    <row r="547" spans="1:8" hidden="1" x14ac:dyDescent="0.25">
      <c r="A547" t="s">
        <v>856</v>
      </c>
      <c r="B547" t="s">
        <v>610</v>
      </c>
      <c r="C547" t="s">
        <v>1467</v>
      </c>
      <c r="D547" t="s">
        <v>1057</v>
      </c>
      <c r="F547">
        <f>INDEX(Mitigation!AF:AF,MATCH(C547,Mitigation!B:B,0))</f>
        <v>0.75700000000000001</v>
      </c>
      <c r="G547" t="str">
        <f>INDEX(Replacement!AF:AF,MATCH(C547,Replacement!B:B,0))</f>
        <v>Very High</v>
      </c>
      <c r="H547" t="str">
        <f t="shared" si="9"/>
        <v>-0.757-Very High</v>
      </c>
    </row>
    <row r="548" spans="1:8" hidden="1" x14ac:dyDescent="0.25">
      <c r="A548" t="s">
        <v>857</v>
      </c>
      <c r="B548" t="s">
        <v>587</v>
      </c>
      <c r="C548" t="s">
        <v>1468</v>
      </c>
      <c r="D548" t="s">
        <v>1057</v>
      </c>
      <c r="F548">
        <f>INDEX(Mitigation!AF:AF,MATCH(C548,Mitigation!B:B,0))</f>
        <v>0.92600000000000005</v>
      </c>
      <c r="G548" t="str">
        <f>INDEX(Replacement!AF:AF,MATCH(C548,Replacement!B:B,0))</f>
        <v>Very High</v>
      </c>
      <c r="H548" t="str">
        <f t="shared" si="9"/>
        <v>-0.926-Very High</v>
      </c>
    </row>
    <row r="549" spans="1:8" x14ac:dyDescent="0.25">
      <c r="A549" t="s">
        <v>850</v>
      </c>
      <c r="B549" t="s">
        <v>287</v>
      </c>
      <c r="C549" t="s">
        <v>1469</v>
      </c>
      <c r="D549" t="s">
        <v>1057</v>
      </c>
      <c r="E549">
        <f>INDEX(Adaptation!AF:AF,MATCH(C549,Adaptation!B:B,0))</f>
        <v>0.41699999999999998</v>
      </c>
      <c r="F549">
        <f>INDEX(Mitigation!AF:AF,MATCH(C549,Mitigation!B:B,0))</f>
        <v>0.96</v>
      </c>
      <c r="G549" t="str">
        <f>INDEX(Replacement!AF:AF,MATCH(C549,Replacement!B:B,0))</f>
        <v>High</v>
      </c>
      <c r="H549" t="str">
        <f t="shared" si="9"/>
        <v>0.417-0.96-High</v>
      </c>
    </row>
    <row r="550" spans="1:8" hidden="1" x14ac:dyDescent="0.25">
      <c r="A550" t="s">
        <v>850</v>
      </c>
      <c r="B550" t="s">
        <v>390</v>
      </c>
      <c r="C550" t="s">
        <v>1470</v>
      </c>
      <c r="D550" t="s">
        <v>1184</v>
      </c>
      <c r="E550">
        <f>INDEX(Adaptation!AF:AF,MATCH(C550,Adaptation!B:B,0))</f>
        <v>0.14299999999999999</v>
      </c>
      <c r="F550">
        <f>INDEX(Mitigation!AF:AF,MATCH(C550,Mitigation!B:B,0))</f>
        <v>0.86099999999999999</v>
      </c>
      <c r="H550" t="str">
        <f t="shared" si="9"/>
        <v>0.143-0.861-</v>
      </c>
    </row>
    <row r="551" spans="1:8" hidden="1" x14ac:dyDescent="0.25">
      <c r="A551" t="s">
        <v>856</v>
      </c>
      <c r="B551" t="s">
        <v>588</v>
      </c>
      <c r="C551" t="s">
        <v>1471</v>
      </c>
      <c r="D551" t="s">
        <v>950</v>
      </c>
      <c r="F551">
        <f>INDEX(Mitigation!AF:AF,MATCH(C551,Mitigation!B:B,0))</f>
        <v>0.78</v>
      </c>
      <c r="G551" t="str">
        <f>INDEX(Replacement!AF:AF,MATCH(C551,Replacement!B:B,0))</f>
        <v>High</v>
      </c>
      <c r="H551" t="str">
        <f t="shared" si="9"/>
        <v>-0.78-High</v>
      </c>
    </row>
    <row r="552" spans="1:8" hidden="1" x14ac:dyDescent="0.25">
      <c r="A552" t="s">
        <v>854</v>
      </c>
      <c r="B552" t="s">
        <v>530</v>
      </c>
      <c r="C552" t="s">
        <v>1507</v>
      </c>
      <c r="D552" t="s">
        <v>929</v>
      </c>
      <c r="H552" t="str">
        <f t="shared" si="9"/>
        <v>--</v>
      </c>
    </row>
    <row r="553" spans="1:8" hidden="1" x14ac:dyDescent="0.25">
      <c r="A553" t="s">
        <v>861</v>
      </c>
      <c r="B553" t="s">
        <v>148</v>
      </c>
      <c r="C553" t="s">
        <v>1473</v>
      </c>
      <c r="D553" t="s">
        <v>1057</v>
      </c>
      <c r="G553" t="str">
        <f>INDEX(Replacement!AF:AF,MATCH(C553,Replacement!B:B,0))</f>
        <v>High</v>
      </c>
      <c r="H553" t="str">
        <f t="shared" si="9"/>
        <v>--High</v>
      </c>
    </row>
    <row r="554" spans="1:8" hidden="1" x14ac:dyDescent="0.25">
      <c r="A554" t="s">
        <v>856</v>
      </c>
      <c r="B554" t="s">
        <v>589</v>
      </c>
      <c r="C554" t="s">
        <v>1474</v>
      </c>
      <c r="D554" t="s">
        <v>950</v>
      </c>
      <c r="F554">
        <f>INDEX(Mitigation!AF:AF,MATCH(C554,Mitigation!B:B,0))</f>
        <v>0.41199999999999998</v>
      </c>
      <c r="G554" t="str">
        <f>INDEX(Replacement!AF:AF,MATCH(C554,Replacement!B:B,0))</f>
        <v>High</v>
      </c>
      <c r="H554" t="str">
        <f t="shared" si="9"/>
        <v>-0.412-High</v>
      </c>
    </row>
    <row r="555" spans="1:8" hidden="1" x14ac:dyDescent="0.25">
      <c r="A555" t="s">
        <v>857</v>
      </c>
      <c r="B555" t="s">
        <v>590</v>
      </c>
      <c r="C555" t="s">
        <v>1475</v>
      </c>
      <c r="D555" t="s">
        <v>950</v>
      </c>
      <c r="G555" t="str">
        <f>INDEX(Replacement!AF:AF,MATCH(C555,Replacement!B:B,0))</f>
        <v>Moderate</v>
      </c>
      <c r="H555" t="str">
        <f t="shared" si="9"/>
        <v>--Moderate</v>
      </c>
    </row>
    <row r="556" spans="1:8" hidden="1" x14ac:dyDescent="0.25">
      <c r="A556" t="s">
        <v>846</v>
      </c>
      <c r="B556" t="s">
        <v>424</v>
      </c>
      <c r="C556" t="s">
        <v>1476</v>
      </c>
      <c r="D556" t="s">
        <v>929</v>
      </c>
      <c r="E556">
        <f>INDEX(Adaptation!AF:AF,MATCH(C556,Adaptation!B:B,0))</f>
        <v>0.74399999999999999</v>
      </c>
      <c r="H556" t="str">
        <f t="shared" si="9"/>
        <v>0.744--</v>
      </c>
    </row>
    <row r="557" spans="1:8" x14ac:dyDescent="0.25">
      <c r="A557" t="s">
        <v>857</v>
      </c>
      <c r="B557" t="s">
        <v>391</v>
      </c>
      <c r="C557" t="s">
        <v>1477</v>
      </c>
      <c r="D557" t="s">
        <v>1590</v>
      </c>
      <c r="E557">
        <f>INDEX(Adaptation!AF:AF,MATCH(C557,Adaptation!B:B,0))</f>
        <v>0.41699999999999998</v>
      </c>
      <c r="F557">
        <f>INDEX(Mitigation!AF:AF,MATCH(C557,Mitigation!B:B,0))</f>
        <v>0.94</v>
      </c>
      <c r="G557" t="str">
        <f>INDEX(Replacement!AF:AF,MATCH(C557,Replacement!B:B,0))</f>
        <v>Moderate</v>
      </c>
      <c r="H557" t="str">
        <f t="shared" si="9"/>
        <v>0.417-0.94-Moderate</v>
      </c>
    </row>
    <row r="558" spans="1:8" x14ac:dyDescent="0.25">
      <c r="A558" t="s">
        <v>856</v>
      </c>
      <c r="B558" t="s">
        <v>425</v>
      </c>
      <c r="C558" t="s">
        <v>1478</v>
      </c>
      <c r="D558" t="s">
        <v>929</v>
      </c>
      <c r="E558">
        <f>INDEX(Adaptation!AF:AF,MATCH(C558,Adaptation!B:B,0))</f>
        <v>0.32700000000000001</v>
      </c>
      <c r="F558">
        <f>INDEX(Mitigation!AF:AF,MATCH(C558,Mitigation!B:B,0))</f>
        <v>0.82599999999999996</v>
      </c>
      <c r="G558" t="str">
        <f>INDEX(Replacement!AF:AF,MATCH(C558,Replacement!B:B,0))</f>
        <v>High</v>
      </c>
      <c r="H558" t="str">
        <f t="shared" si="9"/>
        <v>0.327-0.826-High</v>
      </c>
    </row>
    <row r="559" spans="1:8" hidden="1" x14ac:dyDescent="0.25">
      <c r="A559" t="s">
        <v>847</v>
      </c>
      <c r="B559" t="s">
        <v>591</v>
      </c>
      <c r="C559" t="s">
        <v>1479</v>
      </c>
      <c r="D559" t="s">
        <v>1057</v>
      </c>
      <c r="F559">
        <f>INDEX(Mitigation!AF:AF,MATCH(C559,Mitigation!B:B,0))</f>
        <v>0.78</v>
      </c>
      <c r="G559" t="str">
        <f>INDEX(Replacement!AF:AF,MATCH(C559,Replacement!B:B,0))</f>
        <v>Very High</v>
      </c>
      <c r="H559" t="str">
        <f t="shared" si="9"/>
        <v>-0.78-Very High</v>
      </c>
    </row>
    <row r="560" spans="1:8" hidden="1" x14ac:dyDescent="0.25">
      <c r="A560" t="s">
        <v>853</v>
      </c>
      <c r="B560" t="s">
        <v>392</v>
      </c>
      <c r="C560" t="s">
        <v>1480</v>
      </c>
      <c r="D560" t="s">
        <v>929</v>
      </c>
      <c r="E560">
        <f>INDEX(Adaptation!AF:AF,MATCH(C560,Adaptation!B:B,0))</f>
        <v>0.32700000000000001</v>
      </c>
      <c r="H560" t="str">
        <f t="shared" si="9"/>
        <v>0.327--</v>
      </c>
    </row>
    <row r="561" spans="1:8" hidden="1" x14ac:dyDescent="0.25">
      <c r="A561" t="s">
        <v>862</v>
      </c>
      <c r="B561" t="s">
        <v>426</v>
      </c>
      <c r="C561" t="s">
        <v>1481</v>
      </c>
      <c r="D561" t="s">
        <v>929</v>
      </c>
      <c r="E561">
        <f>INDEX(Adaptation!AF:AF,MATCH(C561,Adaptation!B:B,0))</f>
        <v>0.84399999999999997</v>
      </c>
      <c r="H561" t="str">
        <f t="shared" si="9"/>
        <v>0.844--</v>
      </c>
    </row>
    <row r="562" spans="1:8" hidden="1" x14ac:dyDescent="0.25">
      <c r="A562" t="s">
        <v>856</v>
      </c>
      <c r="B562" t="s">
        <v>327</v>
      </c>
      <c r="C562" t="s">
        <v>1482</v>
      </c>
      <c r="D562" t="s">
        <v>929</v>
      </c>
      <c r="E562">
        <f>INDEX(Adaptation!AF:AF,MATCH(C562,Adaptation!B:B,0))</f>
        <v>0.52700000000000002</v>
      </c>
      <c r="H562" t="str">
        <f t="shared" si="9"/>
        <v>0.527--</v>
      </c>
    </row>
    <row r="563" spans="1:8" hidden="1" x14ac:dyDescent="0.25">
      <c r="A563" t="s">
        <v>847</v>
      </c>
      <c r="B563" t="s">
        <v>102</v>
      </c>
      <c r="C563" t="s">
        <v>1178</v>
      </c>
      <c r="D563" t="s">
        <v>929</v>
      </c>
      <c r="H563" t="str">
        <f t="shared" si="9"/>
        <v>--</v>
      </c>
    </row>
    <row r="564" spans="1:8" hidden="1" x14ac:dyDescent="0.25">
      <c r="A564" t="s">
        <v>851</v>
      </c>
      <c r="B564" t="s">
        <v>492</v>
      </c>
      <c r="C564" t="s">
        <v>1484</v>
      </c>
      <c r="D564" t="s">
        <v>929</v>
      </c>
      <c r="F564">
        <f>INDEX(Mitigation!AF:AF,MATCH(C564,Mitigation!B:B,0))</f>
        <v>0.48599999999999999</v>
      </c>
      <c r="H564" t="str">
        <f t="shared" si="9"/>
        <v>-0.486-</v>
      </c>
    </row>
    <row r="565" spans="1:8" hidden="1" x14ac:dyDescent="0.25">
      <c r="A565" t="s">
        <v>847</v>
      </c>
      <c r="B565" t="s">
        <v>592</v>
      </c>
      <c r="C565" t="s">
        <v>1485</v>
      </c>
      <c r="D565" t="s">
        <v>1057</v>
      </c>
      <c r="F565">
        <f>INDEX(Mitigation!AF:AF,MATCH(C565,Mitigation!B:B,0))</f>
        <v>0.75700000000000001</v>
      </c>
      <c r="G565" t="str">
        <f>INDEX(Replacement!AF:AF,MATCH(C565,Replacement!B:B,0))</f>
        <v>Very High</v>
      </c>
      <c r="H565" t="str">
        <f t="shared" si="9"/>
        <v>-0.757-Very High</v>
      </c>
    </row>
    <row r="566" spans="1:8" hidden="1" x14ac:dyDescent="0.25">
      <c r="A566" t="s">
        <v>864</v>
      </c>
      <c r="B566" t="s">
        <v>178</v>
      </c>
      <c r="C566" t="s">
        <v>1486</v>
      </c>
      <c r="D566" t="s">
        <v>1057</v>
      </c>
      <c r="F566">
        <f>INDEX(Mitigation!AF:AF,MATCH(C566,Mitigation!B:B,0))</f>
        <v>0.39200000000000002</v>
      </c>
      <c r="G566" t="str">
        <f>INDEX(Replacement!AF:AF,MATCH(C566,Replacement!B:B,0))</f>
        <v>Very High</v>
      </c>
      <c r="H566" t="str">
        <f t="shared" si="9"/>
        <v>-0.392-Very High</v>
      </c>
    </row>
    <row r="567" spans="1:8" x14ac:dyDescent="0.25">
      <c r="A567" t="s">
        <v>850</v>
      </c>
      <c r="B567" t="s">
        <v>319</v>
      </c>
      <c r="C567" t="s">
        <v>1487</v>
      </c>
      <c r="D567" t="s">
        <v>1590</v>
      </c>
      <c r="E567">
        <f>INDEX(Adaptation!AF:AF,MATCH(C567,Adaptation!B:B,0))</f>
        <v>0.32700000000000001</v>
      </c>
      <c r="F567">
        <f>INDEX(Mitigation!AF:AF,MATCH(C567,Mitigation!B:B,0))</f>
        <v>0.96</v>
      </c>
      <c r="G567" t="str">
        <f>INDEX(Replacement!AF:AF,MATCH(C567,Replacement!B:B,0))</f>
        <v>Very High</v>
      </c>
      <c r="H567" t="str">
        <f t="shared" si="9"/>
        <v>0.327-0.96-Very High</v>
      </c>
    </row>
    <row r="568" spans="1:8" hidden="1" x14ac:dyDescent="0.25">
      <c r="A568" t="s">
        <v>857</v>
      </c>
      <c r="B568" t="s">
        <v>460</v>
      </c>
      <c r="C568" t="s">
        <v>1488</v>
      </c>
      <c r="D568" t="s">
        <v>1590</v>
      </c>
      <c r="F568">
        <f>INDEX(Mitigation!AF:AF,MATCH(C568,Mitigation!B:B,0))</f>
        <v>0.98299999999999998</v>
      </c>
      <c r="G568" t="str">
        <f>INDEX(Replacement!AF:AF,MATCH(C568,Replacement!B:B,0))</f>
        <v>High</v>
      </c>
      <c r="H568" t="str">
        <f t="shared" si="9"/>
        <v>-0.983-High</v>
      </c>
    </row>
    <row r="569" spans="1:8" hidden="1" x14ac:dyDescent="0.25">
      <c r="A569" t="s">
        <v>859</v>
      </c>
      <c r="B569" t="s">
        <v>593</v>
      </c>
      <c r="C569" t="s">
        <v>1489</v>
      </c>
      <c r="D569" t="s">
        <v>950</v>
      </c>
      <c r="G569" t="str">
        <f>INDEX(Replacement!AF:AF,MATCH(C569,Replacement!B:B,0))</f>
        <v>Moderate</v>
      </c>
      <c r="H569" t="str">
        <f t="shared" si="9"/>
        <v>--Moderate</v>
      </c>
    </row>
    <row r="570" spans="1:8" hidden="1" x14ac:dyDescent="0.25">
      <c r="A570" t="s">
        <v>849</v>
      </c>
      <c r="B570" t="s">
        <v>258</v>
      </c>
      <c r="C570" t="s">
        <v>1490</v>
      </c>
      <c r="D570" t="s">
        <v>929</v>
      </c>
      <c r="E570">
        <f>INDEX(Adaptation!AF:AF,MATCH(C570,Adaptation!B:B,0))</f>
        <v>0.92</v>
      </c>
      <c r="H570" t="str">
        <f t="shared" si="9"/>
        <v>0.92--</v>
      </c>
    </row>
    <row r="571" spans="1:8" hidden="1" x14ac:dyDescent="0.25">
      <c r="A571" t="s">
        <v>850</v>
      </c>
      <c r="B571" t="s">
        <v>288</v>
      </c>
      <c r="C571" t="s">
        <v>1491</v>
      </c>
      <c r="D571" t="s">
        <v>1184</v>
      </c>
      <c r="E571">
        <f>INDEX(Adaptation!AF:AF,MATCH(C571,Adaptation!B:B,0))</f>
        <v>0.41699999999999998</v>
      </c>
      <c r="F571">
        <f>INDEX(Mitigation!AF:AF,MATCH(C571,Mitigation!B:B,0))</f>
        <v>0.70699999999999996</v>
      </c>
      <c r="H571" t="str">
        <f t="shared" si="9"/>
        <v>0.417-0.707-</v>
      </c>
    </row>
    <row r="572" spans="1:8" hidden="1" x14ac:dyDescent="0.25">
      <c r="A572" t="s">
        <v>874</v>
      </c>
      <c r="B572" t="s">
        <v>185</v>
      </c>
      <c r="C572" t="s">
        <v>1106</v>
      </c>
      <c r="D572" t="s">
        <v>938</v>
      </c>
      <c r="H572" t="str">
        <f t="shared" si="9"/>
        <v>--</v>
      </c>
    </row>
    <row r="573" spans="1:8" x14ac:dyDescent="0.25">
      <c r="A573" t="s">
        <v>862</v>
      </c>
      <c r="B573" t="s">
        <v>77</v>
      </c>
      <c r="C573" t="s">
        <v>1493</v>
      </c>
      <c r="D573" t="s">
        <v>1267</v>
      </c>
      <c r="E573">
        <f>INDEX(Adaptation!AF:AF,MATCH(C573,Adaptation!B:B,0))</f>
        <v>0.52700000000000002</v>
      </c>
      <c r="F573">
        <f>INDEX(Mitigation!AF:AF,MATCH(C573,Mitigation!B:B,0))</f>
        <v>0.315</v>
      </c>
      <c r="G573" t="str">
        <f>INDEX(Replacement!AF:AF,MATCH(C573,Replacement!B:B,0))</f>
        <v>High</v>
      </c>
      <c r="H573" t="str">
        <f t="shared" si="9"/>
        <v>0.527-0.315-High</v>
      </c>
    </row>
    <row r="574" spans="1:8" hidden="1" x14ac:dyDescent="0.25">
      <c r="A574" t="s">
        <v>857</v>
      </c>
      <c r="B574" t="s">
        <v>358</v>
      </c>
      <c r="C574" t="s">
        <v>1494</v>
      </c>
      <c r="D574" t="s">
        <v>1184</v>
      </c>
      <c r="E574">
        <f>INDEX(Adaptation!AF:AF,MATCH(C574,Adaptation!B:B,0))</f>
        <v>0.41699999999999998</v>
      </c>
      <c r="F574">
        <f>INDEX(Mitigation!AF:AF,MATCH(C574,Mitigation!B:B,0))</f>
        <v>0.53500000000000003</v>
      </c>
      <c r="H574" t="str">
        <f t="shared" si="9"/>
        <v>0.417-0.535-</v>
      </c>
    </row>
    <row r="575" spans="1:8" hidden="1" x14ac:dyDescent="0.25">
      <c r="A575" t="s">
        <v>864</v>
      </c>
      <c r="B575" t="s">
        <v>201</v>
      </c>
      <c r="C575" t="s">
        <v>1495</v>
      </c>
      <c r="D575" t="s">
        <v>1057</v>
      </c>
      <c r="F575">
        <f>INDEX(Mitigation!AF:AF,MATCH(C575,Mitigation!B:B,0))</f>
        <v>0.48599999999999999</v>
      </c>
      <c r="G575" t="str">
        <f>INDEX(Replacement!AF:AF,MATCH(C575,Replacement!B:B,0))</f>
        <v>Very High</v>
      </c>
      <c r="H575" t="str">
        <f t="shared" si="9"/>
        <v>-0.486-Very High</v>
      </c>
    </row>
    <row r="576" spans="1:8" hidden="1" x14ac:dyDescent="0.25">
      <c r="A576" t="s">
        <v>849</v>
      </c>
      <c r="B576" t="s">
        <v>393</v>
      </c>
      <c r="C576" t="s">
        <v>1496</v>
      </c>
      <c r="D576" t="s">
        <v>929</v>
      </c>
      <c r="E576">
        <f>INDEX(Adaptation!AF:AF,MATCH(C576,Adaptation!B:B,0))</f>
        <v>0.41699999999999998</v>
      </c>
      <c r="H576" t="str">
        <f t="shared" si="9"/>
        <v>0.417--</v>
      </c>
    </row>
    <row r="577" spans="1:8" hidden="1" x14ac:dyDescent="0.25">
      <c r="A577" t="s">
        <v>848</v>
      </c>
      <c r="B577" t="s">
        <v>289</v>
      </c>
      <c r="C577" t="s">
        <v>1497</v>
      </c>
      <c r="D577" t="s">
        <v>929</v>
      </c>
      <c r="E577">
        <f>INDEX(Adaptation!AF:AF,MATCH(C577,Adaptation!B:B,0))</f>
        <v>0.97499999999999998</v>
      </c>
      <c r="F577">
        <f>INDEX(Mitigation!AF:AF,MATCH(C577,Mitigation!B:B,0))</f>
        <v>0.53500000000000003</v>
      </c>
      <c r="H577" t="str">
        <f t="shared" si="9"/>
        <v>0.975-0.535-</v>
      </c>
    </row>
    <row r="578" spans="1:8" hidden="1" x14ac:dyDescent="0.25">
      <c r="A578" t="s">
        <v>866</v>
      </c>
      <c r="B578" t="s">
        <v>369</v>
      </c>
      <c r="C578" t="s">
        <v>1498</v>
      </c>
      <c r="D578" t="s">
        <v>929</v>
      </c>
      <c r="E578">
        <f>INDEX(Adaptation!AF:AF,MATCH(C578,Adaptation!B:B,0))</f>
        <v>0.92</v>
      </c>
      <c r="H578" t="str">
        <f t="shared" si="9"/>
        <v>0.92--</v>
      </c>
    </row>
    <row r="579" spans="1:8" hidden="1" x14ac:dyDescent="0.25">
      <c r="A579" t="s">
        <v>874</v>
      </c>
      <c r="B579" t="s">
        <v>216</v>
      </c>
      <c r="C579" t="s">
        <v>1368</v>
      </c>
      <c r="D579" t="s">
        <v>938</v>
      </c>
      <c r="H579" t="str">
        <f t="shared" si="9"/>
        <v>--</v>
      </c>
    </row>
    <row r="580" spans="1:8" hidden="1" x14ac:dyDescent="0.25">
      <c r="A580" t="s">
        <v>872</v>
      </c>
      <c r="B580" t="s">
        <v>359</v>
      </c>
      <c r="C580" t="s">
        <v>1500</v>
      </c>
      <c r="D580" t="s">
        <v>929</v>
      </c>
      <c r="E580">
        <f>INDEX(Adaptation!AF:AF,MATCH(C580,Adaptation!B:B,0))</f>
        <v>0.97499999999999998</v>
      </c>
      <c r="H580" t="str">
        <f t="shared" si="9"/>
        <v>0.975--</v>
      </c>
    </row>
    <row r="581" spans="1:8" hidden="1" x14ac:dyDescent="0.25">
      <c r="A581" t="s">
        <v>874</v>
      </c>
      <c r="B581" t="s">
        <v>94</v>
      </c>
      <c r="C581" t="s">
        <v>1501</v>
      </c>
      <c r="D581" t="s">
        <v>929</v>
      </c>
      <c r="H581" t="str">
        <f t="shared" si="9"/>
        <v>--</v>
      </c>
    </row>
    <row r="582" spans="1:8" hidden="1" x14ac:dyDescent="0.25">
      <c r="A582" t="s">
        <v>874</v>
      </c>
      <c r="B582" t="s">
        <v>97</v>
      </c>
      <c r="C582" t="s">
        <v>1580</v>
      </c>
      <c r="D582" t="s">
        <v>929</v>
      </c>
      <c r="H582" t="str">
        <f t="shared" si="9"/>
        <v>--</v>
      </c>
    </row>
    <row r="583" spans="1:8" hidden="1" x14ac:dyDescent="0.25">
      <c r="A583" t="s">
        <v>860</v>
      </c>
      <c r="B583" t="s">
        <v>78</v>
      </c>
      <c r="C583" t="s">
        <v>1503</v>
      </c>
      <c r="D583" t="s">
        <v>929</v>
      </c>
      <c r="E583">
        <f>INDEX(Adaptation!AF:AF,MATCH(C583,Adaptation!B:B,0))</f>
        <v>0.52700000000000002</v>
      </c>
      <c r="H583" t="str">
        <f t="shared" si="9"/>
        <v>0.527--</v>
      </c>
    </row>
    <row r="584" spans="1:8" hidden="1" x14ac:dyDescent="0.25">
      <c r="A584" t="s">
        <v>860</v>
      </c>
      <c r="B584" t="s">
        <v>52</v>
      </c>
      <c r="C584" t="s">
        <v>1504</v>
      </c>
      <c r="D584" t="s">
        <v>929</v>
      </c>
      <c r="E584">
        <f>INDEX(Adaptation!AF:AF,MATCH(C584,Adaptation!B:B,0))</f>
        <v>0.63600000000000001</v>
      </c>
      <c r="H584" t="str">
        <f t="shared" si="9"/>
        <v>0.636--</v>
      </c>
    </row>
    <row r="585" spans="1:8" hidden="1" x14ac:dyDescent="0.25">
      <c r="A585" t="s">
        <v>869</v>
      </c>
      <c r="B585" t="s">
        <v>301</v>
      </c>
      <c r="C585" t="s">
        <v>1505</v>
      </c>
      <c r="D585" t="s">
        <v>929</v>
      </c>
      <c r="E585">
        <f>INDEX(Adaptation!AF:AF,MATCH(C585,Adaptation!B:B,0))</f>
        <v>0.92</v>
      </c>
      <c r="H585" t="str">
        <f t="shared" si="9"/>
        <v>0.92--</v>
      </c>
    </row>
    <row r="586" spans="1:8" hidden="1" x14ac:dyDescent="0.25">
      <c r="A586" t="s">
        <v>859</v>
      </c>
      <c r="B586" t="s">
        <v>437</v>
      </c>
      <c r="C586" t="s">
        <v>1042</v>
      </c>
      <c r="D586" t="s">
        <v>929</v>
      </c>
      <c r="H586" t="str">
        <f t="shared" ref="H586:H649" si="10">CONCATENATE(E586,"-",F586,"-",G586)</f>
        <v>--</v>
      </c>
    </row>
    <row r="587" spans="1:8" hidden="1" x14ac:dyDescent="0.25">
      <c r="A587" t="s">
        <v>871</v>
      </c>
      <c r="B587" t="s">
        <v>666</v>
      </c>
      <c r="C587" t="s">
        <v>1169</v>
      </c>
      <c r="D587" t="s">
        <v>938</v>
      </c>
      <c r="H587" t="str">
        <f t="shared" si="10"/>
        <v>--</v>
      </c>
    </row>
    <row r="588" spans="1:8" hidden="1" x14ac:dyDescent="0.25">
      <c r="A588" t="s">
        <v>870</v>
      </c>
      <c r="B588" t="s">
        <v>441</v>
      </c>
      <c r="C588" t="s">
        <v>1078</v>
      </c>
      <c r="D588" t="s">
        <v>929</v>
      </c>
      <c r="H588" t="str">
        <f t="shared" si="10"/>
        <v>--</v>
      </c>
    </row>
    <row r="589" spans="1:8" hidden="1" x14ac:dyDescent="0.25">
      <c r="A589" t="s">
        <v>857</v>
      </c>
      <c r="B589" t="s">
        <v>463</v>
      </c>
      <c r="C589" t="s">
        <v>1509</v>
      </c>
      <c r="D589" t="s">
        <v>1590</v>
      </c>
      <c r="F589">
        <f>INDEX(Mitigation!AF:AF,MATCH(C589,Mitigation!B:B,0))</f>
        <v>0.90300000000000002</v>
      </c>
      <c r="G589" t="str">
        <f>INDEX(Replacement!AF:AF,MATCH(C589,Replacement!B:B,0))</f>
        <v>Very High</v>
      </c>
      <c r="H589" t="str">
        <f t="shared" si="10"/>
        <v>-0.903-Very High</v>
      </c>
    </row>
    <row r="590" spans="1:8" hidden="1" x14ac:dyDescent="0.25">
      <c r="A590" t="s">
        <v>854</v>
      </c>
      <c r="B590" t="s">
        <v>38</v>
      </c>
      <c r="C590" t="s">
        <v>1510</v>
      </c>
      <c r="D590" t="s">
        <v>929</v>
      </c>
      <c r="E590">
        <f>INDEX(Adaptation!AF:AF,MATCH(C590,Adaptation!B:B,0))</f>
        <v>0.84399999999999997</v>
      </c>
      <c r="H590" t="str">
        <f t="shared" si="10"/>
        <v>0.844--</v>
      </c>
    </row>
    <row r="591" spans="1:8" hidden="1" x14ac:dyDescent="0.25">
      <c r="A591" t="s">
        <v>850</v>
      </c>
      <c r="B591" t="s">
        <v>320</v>
      </c>
      <c r="C591" t="s">
        <v>1511</v>
      </c>
      <c r="D591" t="s">
        <v>929</v>
      </c>
      <c r="E591">
        <f>INDEX(Adaptation!AF:AF,MATCH(C591,Adaptation!B:B,0))</f>
        <v>0.41699999999999998</v>
      </c>
      <c r="F591">
        <f>INDEX(Mitigation!AF:AF,MATCH(C591,Mitigation!B:B,0))</f>
        <v>0.70699999999999996</v>
      </c>
      <c r="H591" t="str">
        <f t="shared" si="10"/>
        <v>0.417-0.707-</v>
      </c>
    </row>
    <row r="592" spans="1:8" hidden="1" x14ac:dyDescent="0.25">
      <c r="A592" t="s">
        <v>858</v>
      </c>
      <c r="B592" t="s">
        <v>427</v>
      </c>
      <c r="C592" t="s">
        <v>1512</v>
      </c>
      <c r="D592" t="s">
        <v>929</v>
      </c>
      <c r="E592">
        <f>INDEX(Adaptation!AF:AF,MATCH(C592,Adaptation!B:B,0))</f>
        <v>0.41699999999999998</v>
      </c>
      <c r="H592" t="str">
        <f t="shared" si="10"/>
        <v>0.417--</v>
      </c>
    </row>
    <row r="593" spans="1:8" hidden="1" x14ac:dyDescent="0.25">
      <c r="A593" t="s">
        <v>865</v>
      </c>
      <c r="B593" t="s">
        <v>126</v>
      </c>
      <c r="C593" t="s">
        <v>1513</v>
      </c>
      <c r="D593" t="s">
        <v>1267</v>
      </c>
      <c r="G593" t="str">
        <f>INDEX(Replacement!AF:AF,MATCH(C593,Replacement!B:B,0))</f>
        <v>High</v>
      </c>
      <c r="H593" t="str">
        <f t="shared" si="10"/>
        <v>--High</v>
      </c>
    </row>
    <row r="594" spans="1:8" hidden="1" x14ac:dyDescent="0.25">
      <c r="A594" t="s">
        <v>865</v>
      </c>
      <c r="B594" t="s">
        <v>179</v>
      </c>
      <c r="C594" t="s">
        <v>1514</v>
      </c>
      <c r="D594" t="s">
        <v>950</v>
      </c>
      <c r="G594" t="str">
        <f>INDEX(Replacement!AF:AF,MATCH(C594,Replacement!B:B,0))</f>
        <v>High</v>
      </c>
      <c r="H594" t="str">
        <f t="shared" si="10"/>
        <v>--High</v>
      </c>
    </row>
    <row r="595" spans="1:8" hidden="1" x14ac:dyDescent="0.25">
      <c r="A595" t="s">
        <v>858</v>
      </c>
      <c r="B595" t="s">
        <v>259</v>
      </c>
      <c r="C595" t="s">
        <v>1515</v>
      </c>
      <c r="D595" t="s">
        <v>929</v>
      </c>
      <c r="E595">
        <f>INDEX(Adaptation!AF:AF,MATCH(C595,Adaptation!B:B,0))</f>
        <v>0.74399999999999999</v>
      </c>
      <c r="H595" t="str">
        <f t="shared" si="10"/>
        <v>0.744--</v>
      </c>
    </row>
    <row r="596" spans="1:8" hidden="1" x14ac:dyDescent="0.25">
      <c r="A596" t="s">
        <v>873</v>
      </c>
      <c r="B596" t="s">
        <v>22</v>
      </c>
      <c r="C596" t="s">
        <v>1516</v>
      </c>
      <c r="D596" t="s">
        <v>929</v>
      </c>
      <c r="E596">
        <f>INDEX(Adaptation!AF:AF,MATCH(C596,Adaptation!B:B,0))</f>
        <v>0.92</v>
      </c>
      <c r="H596" t="str">
        <f t="shared" si="10"/>
        <v>0.92--</v>
      </c>
    </row>
    <row r="597" spans="1:8" hidden="1" x14ac:dyDescent="0.25">
      <c r="A597" t="s">
        <v>865</v>
      </c>
      <c r="B597" t="s">
        <v>110</v>
      </c>
      <c r="C597" t="s">
        <v>1517</v>
      </c>
      <c r="D597" t="s">
        <v>1267</v>
      </c>
      <c r="G597" t="str">
        <f>INDEX(Replacement!AF:AF,MATCH(C597,Replacement!B:B,0))</f>
        <v>Low</v>
      </c>
      <c r="H597" t="str">
        <f t="shared" si="10"/>
        <v>--Low</v>
      </c>
    </row>
    <row r="598" spans="1:8" hidden="1" x14ac:dyDescent="0.25">
      <c r="A598" t="s">
        <v>876</v>
      </c>
      <c r="B598" t="s">
        <v>233</v>
      </c>
      <c r="C598" t="s">
        <v>1518</v>
      </c>
      <c r="D598" t="s">
        <v>1057</v>
      </c>
      <c r="G598" t="str">
        <f>INDEX(Replacement!AF:AF,MATCH(C598,Replacement!B:B,0))</f>
        <v>Very High</v>
      </c>
      <c r="H598" t="str">
        <f t="shared" si="10"/>
        <v>--Very High</v>
      </c>
    </row>
    <row r="599" spans="1:8" hidden="1" x14ac:dyDescent="0.25">
      <c r="A599" t="s">
        <v>863</v>
      </c>
      <c r="B599" t="s">
        <v>394</v>
      </c>
      <c r="C599" t="s">
        <v>1519</v>
      </c>
      <c r="D599" t="s">
        <v>929</v>
      </c>
      <c r="E599">
        <f>INDEX(Adaptation!AF:AF,MATCH(C599,Adaptation!B:B,0))</f>
        <v>0.74399999999999999</v>
      </c>
      <c r="H599" t="str">
        <f t="shared" si="10"/>
        <v>0.744--</v>
      </c>
    </row>
    <row r="600" spans="1:8" hidden="1" x14ac:dyDescent="0.25">
      <c r="A600" t="s">
        <v>845</v>
      </c>
      <c r="B600" t="s">
        <v>428</v>
      </c>
      <c r="C600" t="s">
        <v>1520</v>
      </c>
      <c r="D600" t="s">
        <v>929</v>
      </c>
      <c r="E600">
        <f>INDEX(Adaptation!AF:AF,MATCH(C600,Adaptation!B:B,0))</f>
        <v>0.63600000000000001</v>
      </c>
      <c r="H600" t="str">
        <f t="shared" si="10"/>
        <v>0.636--</v>
      </c>
    </row>
    <row r="601" spans="1:8" hidden="1" x14ac:dyDescent="0.25">
      <c r="A601" t="s">
        <v>870</v>
      </c>
      <c r="B601" t="s">
        <v>512</v>
      </c>
      <c r="C601" t="s">
        <v>1140</v>
      </c>
      <c r="D601" t="s">
        <v>929</v>
      </c>
      <c r="H601" t="str">
        <f t="shared" si="10"/>
        <v>--</v>
      </c>
    </row>
    <row r="602" spans="1:8" hidden="1" x14ac:dyDescent="0.25">
      <c r="A602" t="s">
        <v>859</v>
      </c>
      <c r="B602" t="s">
        <v>532</v>
      </c>
      <c r="C602" t="s">
        <v>1522</v>
      </c>
      <c r="D602" t="s">
        <v>1590</v>
      </c>
      <c r="G602" t="str">
        <f>INDEX(Replacement!AF:AF,MATCH(C602,Replacement!B:B,0))</f>
        <v>Very High</v>
      </c>
      <c r="H602" t="str">
        <f t="shared" si="10"/>
        <v>--Very High</v>
      </c>
    </row>
    <row r="603" spans="1:8" hidden="1" x14ac:dyDescent="0.25">
      <c r="A603" t="s">
        <v>870</v>
      </c>
      <c r="B603" t="s">
        <v>486</v>
      </c>
      <c r="C603" t="s">
        <v>1369</v>
      </c>
      <c r="D603" t="s">
        <v>929</v>
      </c>
      <c r="H603" t="str">
        <f t="shared" si="10"/>
        <v>--</v>
      </c>
    </row>
    <row r="604" spans="1:8" hidden="1" x14ac:dyDescent="0.25">
      <c r="A604" t="s">
        <v>859</v>
      </c>
      <c r="B604" t="s">
        <v>395</v>
      </c>
      <c r="C604" t="s">
        <v>1524</v>
      </c>
      <c r="D604" t="s">
        <v>929</v>
      </c>
      <c r="E604">
        <f>INDEX(Adaptation!AF:AF,MATCH(C604,Adaptation!B:B,0))</f>
        <v>0.74399999999999999</v>
      </c>
      <c r="H604" t="str">
        <f t="shared" si="10"/>
        <v>0.744--</v>
      </c>
    </row>
    <row r="605" spans="1:8" hidden="1" x14ac:dyDescent="0.25">
      <c r="A605" t="s">
        <v>859</v>
      </c>
      <c r="B605" t="s">
        <v>664</v>
      </c>
      <c r="C605" t="s">
        <v>1525</v>
      </c>
      <c r="D605" t="s">
        <v>1057</v>
      </c>
      <c r="G605" t="str">
        <f>INDEX(Replacement!AF:AF,MATCH(C605,Replacement!B:B,0))</f>
        <v>Very High</v>
      </c>
      <c r="H605" t="str">
        <f t="shared" si="10"/>
        <v>--Very High</v>
      </c>
    </row>
    <row r="606" spans="1:8" hidden="1" x14ac:dyDescent="0.25">
      <c r="A606" t="s">
        <v>859</v>
      </c>
      <c r="B606" t="s">
        <v>629</v>
      </c>
      <c r="C606" t="s">
        <v>1526</v>
      </c>
      <c r="D606" t="s">
        <v>950</v>
      </c>
      <c r="G606" t="str">
        <f>INDEX(Replacement!AF:AF,MATCH(C606,Replacement!B:B,0))</f>
        <v>High</v>
      </c>
      <c r="H606" t="str">
        <f t="shared" si="10"/>
        <v>--High</v>
      </c>
    </row>
    <row r="607" spans="1:8" x14ac:dyDescent="0.25">
      <c r="A607" t="s">
        <v>855</v>
      </c>
      <c r="B607" t="s">
        <v>396</v>
      </c>
      <c r="C607" t="s">
        <v>1527</v>
      </c>
      <c r="D607" t="s">
        <v>929</v>
      </c>
      <c r="E607">
        <f>INDEX(Adaptation!AF:AF,MATCH(C607,Adaptation!B:B,0))</f>
        <v>0.92</v>
      </c>
      <c r="G607" t="str">
        <f>INDEX(Replacement!AF:AF,MATCH(C607,Replacement!B:B,0))</f>
        <v>Low</v>
      </c>
      <c r="H607" t="str">
        <f t="shared" si="10"/>
        <v>0.92--Low</v>
      </c>
    </row>
    <row r="608" spans="1:8" hidden="1" x14ac:dyDescent="0.25">
      <c r="A608" t="s">
        <v>859</v>
      </c>
      <c r="B608" t="s">
        <v>501</v>
      </c>
      <c r="C608" t="s">
        <v>1528</v>
      </c>
      <c r="D608" t="s">
        <v>1590</v>
      </c>
      <c r="G608" t="str">
        <f>INDEX(Replacement!AF:AF,MATCH(C608,Replacement!B:B,0))</f>
        <v>High</v>
      </c>
      <c r="H608" t="str">
        <f t="shared" si="10"/>
        <v>--High</v>
      </c>
    </row>
    <row r="609" spans="1:8" hidden="1" x14ac:dyDescent="0.25">
      <c r="A609" t="s">
        <v>859</v>
      </c>
      <c r="B609" t="s">
        <v>464</v>
      </c>
      <c r="C609" t="s">
        <v>1529</v>
      </c>
      <c r="D609" t="s">
        <v>1267</v>
      </c>
      <c r="G609" t="str">
        <f>INDEX(Replacement!AF:AF,MATCH(C609,Replacement!B:B,0))</f>
        <v>High</v>
      </c>
      <c r="H609" t="str">
        <f t="shared" si="10"/>
        <v>--High</v>
      </c>
    </row>
    <row r="610" spans="1:8" hidden="1" x14ac:dyDescent="0.25">
      <c r="A610" t="s">
        <v>873</v>
      </c>
      <c r="B610" t="s">
        <v>6</v>
      </c>
      <c r="C610" t="s">
        <v>1530</v>
      </c>
      <c r="D610" t="s">
        <v>929</v>
      </c>
      <c r="E610">
        <f>INDEX(Adaptation!AF:AF,MATCH(C610,Adaptation!B:B,0))</f>
        <v>0.98899999999999999</v>
      </c>
      <c r="H610" t="str">
        <f t="shared" si="10"/>
        <v>0.989--</v>
      </c>
    </row>
    <row r="611" spans="1:8" hidden="1" x14ac:dyDescent="0.25">
      <c r="A611" t="s">
        <v>870</v>
      </c>
      <c r="B611" t="s">
        <v>628</v>
      </c>
      <c r="C611" t="s">
        <v>1483</v>
      </c>
      <c r="D611" t="s">
        <v>938</v>
      </c>
      <c r="H611" t="str">
        <f t="shared" si="10"/>
        <v>--</v>
      </c>
    </row>
    <row r="612" spans="1:8" hidden="1" x14ac:dyDescent="0.25">
      <c r="A612" t="s">
        <v>856</v>
      </c>
      <c r="B612" t="s">
        <v>594</v>
      </c>
      <c r="C612" t="s">
        <v>1532</v>
      </c>
      <c r="D612" t="s">
        <v>950</v>
      </c>
      <c r="F612">
        <f>INDEX(Mitigation!AF:AF,MATCH(C612,Mitigation!B:B,0))</f>
        <v>0.41199999999999998</v>
      </c>
      <c r="G612" t="str">
        <f>INDEX(Replacement!AF:AF,MATCH(C612,Replacement!B:B,0))</f>
        <v>Very High</v>
      </c>
      <c r="H612" t="str">
        <f t="shared" si="10"/>
        <v>-0.412-Very High</v>
      </c>
    </row>
    <row r="613" spans="1:8" hidden="1" x14ac:dyDescent="0.25">
      <c r="A613" t="s">
        <v>849</v>
      </c>
      <c r="B613" t="s">
        <v>29</v>
      </c>
      <c r="C613" t="s">
        <v>1533</v>
      </c>
      <c r="D613" t="s">
        <v>929</v>
      </c>
      <c r="E613">
        <f>INDEX(Adaptation!AF:AF,MATCH(C613,Adaptation!B:B,0))</f>
        <v>0.84399999999999997</v>
      </c>
      <c r="H613" t="str">
        <f t="shared" si="10"/>
        <v>0.844--</v>
      </c>
    </row>
    <row r="614" spans="1:8" hidden="1" x14ac:dyDescent="0.25">
      <c r="A614" t="s">
        <v>863</v>
      </c>
      <c r="B614" t="s">
        <v>45</v>
      </c>
      <c r="C614" t="s">
        <v>1534</v>
      </c>
      <c r="D614" t="s">
        <v>929</v>
      </c>
      <c r="E614">
        <f>INDEX(Adaptation!AF:AF,MATCH(C614,Adaptation!B:B,0))</f>
        <v>0.52700000000000002</v>
      </c>
      <c r="H614" t="str">
        <f t="shared" si="10"/>
        <v>0.527--</v>
      </c>
    </row>
    <row r="615" spans="1:8" hidden="1" x14ac:dyDescent="0.25">
      <c r="A615" t="s">
        <v>859</v>
      </c>
      <c r="B615" t="s">
        <v>465</v>
      </c>
      <c r="C615" t="s">
        <v>1535</v>
      </c>
      <c r="D615" t="s">
        <v>1590</v>
      </c>
      <c r="G615" t="str">
        <f>INDEX(Replacement!AF:AF,MATCH(C615,Replacement!B:B,0))</f>
        <v>Very High</v>
      </c>
      <c r="H615" t="str">
        <f t="shared" si="10"/>
        <v>--Very High</v>
      </c>
    </row>
    <row r="616" spans="1:8" hidden="1" x14ac:dyDescent="0.25">
      <c r="A616" t="s">
        <v>859</v>
      </c>
      <c r="B616" t="s">
        <v>466</v>
      </c>
      <c r="C616" t="s">
        <v>1536</v>
      </c>
      <c r="D616" t="s">
        <v>1267</v>
      </c>
      <c r="G616" t="str">
        <f>INDEX(Replacement!AF:AF,MATCH(C616,Replacement!B:B,0))</f>
        <v>Moderate</v>
      </c>
      <c r="H616" t="str">
        <f t="shared" si="10"/>
        <v>--Moderate</v>
      </c>
    </row>
    <row r="617" spans="1:8" hidden="1" x14ac:dyDescent="0.25">
      <c r="A617" t="s">
        <v>859</v>
      </c>
      <c r="B617" t="s">
        <v>665</v>
      </c>
      <c r="C617" t="s">
        <v>1537</v>
      </c>
      <c r="D617" t="s">
        <v>950</v>
      </c>
      <c r="G617" t="str">
        <f>INDEX(Replacement!AF:AF,MATCH(C617,Replacement!B:B,0))</f>
        <v>High</v>
      </c>
      <c r="H617" t="str">
        <f t="shared" si="10"/>
        <v>--High</v>
      </c>
    </row>
    <row r="618" spans="1:8" hidden="1" x14ac:dyDescent="0.25">
      <c r="A618" t="s">
        <v>859</v>
      </c>
      <c r="B618" t="s">
        <v>595</v>
      </c>
      <c r="C618" t="s">
        <v>1538</v>
      </c>
      <c r="D618" t="s">
        <v>1057</v>
      </c>
      <c r="F618">
        <f>INDEX(Mitigation!AF:AF,MATCH(C618,Mitigation!B:B,0))</f>
        <v>0.78</v>
      </c>
      <c r="G618" t="str">
        <f>INDEX(Replacement!AF:AF,MATCH(C618,Replacement!B:B,0))</f>
        <v>Very High</v>
      </c>
      <c r="H618" t="str">
        <f t="shared" si="10"/>
        <v>-0.78-Very High</v>
      </c>
    </row>
    <row r="619" spans="1:8" hidden="1" x14ac:dyDescent="0.25">
      <c r="A619" t="s">
        <v>847</v>
      </c>
      <c r="B619" t="s">
        <v>502</v>
      </c>
      <c r="C619" t="s">
        <v>1539</v>
      </c>
      <c r="D619" t="s">
        <v>1590</v>
      </c>
      <c r="F619">
        <f>INDEX(Mitigation!AF:AF,MATCH(C619,Mitigation!B:B,0))</f>
        <v>0.68799999999999994</v>
      </c>
      <c r="G619" t="str">
        <f>INDEX(Replacement!AF:AF,MATCH(C619,Replacement!B:B,0))</f>
        <v>Very High</v>
      </c>
      <c r="H619" t="str">
        <f t="shared" si="10"/>
        <v>-0.688-Very High</v>
      </c>
    </row>
    <row r="620" spans="1:8" hidden="1" x14ac:dyDescent="0.25">
      <c r="A620" t="s">
        <v>870</v>
      </c>
      <c r="B620" t="s">
        <v>461</v>
      </c>
      <c r="C620" t="s">
        <v>1502</v>
      </c>
      <c r="D620" t="s">
        <v>929</v>
      </c>
      <c r="H620" t="str">
        <f t="shared" si="10"/>
        <v>--</v>
      </c>
    </row>
    <row r="621" spans="1:8" hidden="1" x14ac:dyDescent="0.25">
      <c r="A621" t="s">
        <v>861</v>
      </c>
      <c r="B621" t="s">
        <v>136</v>
      </c>
      <c r="C621" t="s">
        <v>1541</v>
      </c>
      <c r="D621" t="s">
        <v>1267</v>
      </c>
      <c r="G621" t="str">
        <f>INDEX(Replacement!AF:AF,MATCH(C621,Replacement!B:B,0))</f>
        <v>High</v>
      </c>
      <c r="H621" t="str">
        <f t="shared" si="10"/>
        <v>--High</v>
      </c>
    </row>
    <row r="622" spans="1:8" hidden="1" x14ac:dyDescent="0.25">
      <c r="A622" t="s">
        <v>847</v>
      </c>
      <c r="B622" t="s">
        <v>608</v>
      </c>
      <c r="C622" t="s">
        <v>1542</v>
      </c>
      <c r="D622" t="s">
        <v>1057</v>
      </c>
      <c r="F622">
        <f>INDEX(Mitigation!AF:AF,MATCH(C622,Mitigation!B:B,0))</f>
        <v>0.53500000000000003</v>
      </c>
      <c r="G622" t="str">
        <f>INDEX(Replacement!AF:AF,MATCH(C622,Replacement!B:B,0))</f>
        <v>Very High</v>
      </c>
      <c r="H622" t="str">
        <f t="shared" si="10"/>
        <v>-0.535-Very High</v>
      </c>
    </row>
    <row r="623" spans="1:8" hidden="1" x14ac:dyDescent="0.25">
      <c r="A623" t="s">
        <v>849</v>
      </c>
      <c r="B623" t="s">
        <v>270</v>
      </c>
      <c r="C623" t="s">
        <v>1543</v>
      </c>
      <c r="D623" t="s">
        <v>929</v>
      </c>
      <c r="E623">
        <f>INDEX(Adaptation!AF:AF,MATCH(C623,Adaptation!B:B,0))</f>
        <v>0.92</v>
      </c>
      <c r="H623" t="str">
        <f t="shared" si="10"/>
        <v>0.92--</v>
      </c>
    </row>
    <row r="624" spans="1:8" hidden="1" x14ac:dyDescent="0.25">
      <c r="A624" t="s">
        <v>845</v>
      </c>
      <c r="B624" t="s">
        <v>645</v>
      </c>
      <c r="C624" t="s">
        <v>1544</v>
      </c>
      <c r="D624" t="s">
        <v>1057</v>
      </c>
      <c r="F624">
        <f>INDEX(Mitigation!AF:AF,MATCH(C624,Mitigation!B:B,0))</f>
        <v>0.86099999999999999</v>
      </c>
      <c r="G624" t="str">
        <f>INDEX(Replacement!AF:AF,MATCH(C624,Replacement!B:B,0))</f>
        <v>High</v>
      </c>
      <c r="H624" t="str">
        <f t="shared" si="10"/>
        <v>-0.861-High</v>
      </c>
    </row>
    <row r="625" spans="1:8" hidden="1" x14ac:dyDescent="0.25">
      <c r="A625" t="s">
        <v>870</v>
      </c>
      <c r="B625" t="s">
        <v>535</v>
      </c>
      <c r="C625" t="s">
        <v>1581</v>
      </c>
      <c r="D625" t="s">
        <v>929</v>
      </c>
      <c r="H625" t="str">
        <f t="shared" si="10"/>
        <v>--</v>
      </c>
    </row>
    <row r="626" spans="1:8" hidden="1" x14ac:dyDescent="0.25">
      <c r="A626" t="s">
        <v>861</v>
      </c>
      <c r="B626" t="s">
        <v>596</v>
      </c>
      <c r="C626" t="s">
        <v>1546</v>
      </c>
      <c r="D626" t="s">
        <v>950</v>
      </c>
      <c r="G626" t="str">
        <f>INDEX(Replacement!AF:AF,MATCH(C626,Replacement!B:B,0))</f>
        <v>Moderate</v>
      </c>
      <c r="H626" t="str">
        <f t="shared" si="10"/>
        <v>--Moderate</v>
      </c>
    </row>
    <row r="627" spans="1:8" hidden="1" x14ac:dyDescent="0.25">
      <c r="A627" t="s">
        <v>856</v>
      </c>
      <c r="B627" t="s">
        <v>597</v>
      </c>
      <c r="C627" t="s">
        <v>1547</v>
      </c>
      <c r="D627" t="s">
        <v>1057</v>
      </c>
      <c r="F627">
        <f>INDEX(Mitigation!AF:AF,MATCH(C627,Mitigation!B:B,0))</f>
        <v>0.75700000000000001</v>
      </c>
      <c r="G627" t="str">
        <f>INDEX(Replacement!AF:AF,MATCH(C627,Replacement!B:B,0))</f>
        <v>Very High</v>
      </c>
      <c r="H627" t="str">
        <f t="shared" si="10"/>
        <v>-0.757-Very High</v>
      </c>
    </row>
    <row r="628" spans="1:8" hidden="1" x14ac:dyDescent="0.25">
      <c r="A628" t="s">
        <v>873</v>
      </c>
      <c r="B628" t="s">
        <v>11</v>
      </c>
      <c r="C628" t="s">
        <v>1548</v>
      </c>
      <c r="D628" t="s">
        <v>929</v>
      </c>
      <c r="E628">
        <f>INDEX(Adaptation!AF:AF,MATCH(C628,Adaptation!B:B,0))</f>
        <v>0.97499999999999998</v>
      </c>
      <c r="H628" t="str">
        <f t="shared" si="10"/>
        <v>0.975--</v>
      </c>
    </row>
    <row r="629" spans="1:8" x14ac:dyDescent="0.25">
      <c r="A629" t="s">
        <v>856</v>
      </c>
      <c r="B629" t="s">
        <v>360</v>
      </c>
      <c r="C629" t="s">
        <v>1549</v>
      </c>
      <c r="D629" t="s">
        <v>1267</v>
      </c>
      <c r="E629">
        <f>INDEX(Adaptation!AF:AF,MATCH(C629,Adaptation!B:B,0))</f>
        <v>0.63600000000000001</v>
      </c>
      <c r="F629">
        <f>INDEX(Mitigation!AF:AF,MATCH(C629,Mitigation!B:B,0))</f>
        <v>0.70699999999999996</v>
      </c>
      <c r="G629" t="str">
        <f>INDEX(Replacement!AF:AF,MATCH(C629,Replacement!B:B,0))</f>
        <v>High</v>
      </c>
      <c r="H629" t="str">
        <f t="shared" si="10"/>
        <v>0.636-0.707-High</v>
      </c>
    </row>
    <row r="630" spans="1:8" hidden="1" x14ac:dyDescent="0.25">
      <c r="A630" t="s">
        <v>851</v>
      </c>
      <c r="B630" t="s">
        <v>598</v>
      </c>
      <c r="C630" t="s">
        <v>1550</v>
      </c>
      <c r="D630" t="s">
        <v>1233</v>
      </c>
      <c r="F630">
        <f>INDEX(Mitigation!AF:AF,MATCH(C630,Mitigation!B:B,0))</f>
        <v>0.61599999999999999</v>
      </c>
      <c r="H630" t="str">
        <f t="shared" si="10"/>
        <v>-0.616-</v>
      </c>
    </row>
    <row r="631" spans="1:8" hidden="1" x14ac:dyDescent="0.25">
      <c r="A631" t="s">
        <v>857</v>
      </c>
      <c r="B631" t="s">
        <v>533</v>
      </c>
      <c r="C631" t="s">
        <v>1551</v>
      </c>
      <c r="D631" t="s">
        <v>1590</v>
      </c>
      <c r="F631">
        <f>INDEX(Mitigation!AF:AF,MATCH(C631,Mitigation!B:B,0))</f>
        <v>0.90300000000000002</v>
      </c>
      <c r="G631" t="str">
        <f>INDEX(Replacement!AF:AF,MATCH(C631,Replacement!B:B,0))</f>
        <v>High</v>
      </c>
      <c r="H631" t="str">
        <f t="shared" si="10"/>
        <v>-0.903-High</v>
      </c>
    </row>
    <row r="632" spans="1:8" hidden="1" x14ac:dyDescent="0.25">
      <c r="A632" t="s">
        <v>870</v>
      </c>
      <c r="B632" t="s">
        <v>397</v>
      </c>
      <c r="C632" t="s">
        <v>1552</v>
      </c>
      <c r="D632" t="s">
        <v>929</v>
      </c>
      <c r="E632">
        <f>INDEX(Adaptation!AF:AF,MATCH(C632,Adaptation!B:B,0))</f>
        <v>0.84399999999999997</v>
      </c>
      <c r="H632" t="str">
        <f t="shared" si="10"/>
        <v>0.844--</v>
      </c>
    </row>
    <row r="633" spans="1:8" hidden="1" x14ac:dyDescent="0.25">
      <c r="A633" t="s">
        <v>857</v>
      </c>
      <c r="B633" t="s">
        <v>310</v>
      </c>
      <c r="C633" t="s">
        <v>1153</v>
      </c>
      <c r="D633" t="s">
        <v>929</v>
      </c>
      <c r="H633" t="str">
        <f t="shared" si="10"/>
        <v>--</v>
      </c>
    </row>
    <row r="634" spans="1:8" hidden="1" x14ac:dyDescent="0.25">
      <c r="A634" t="s">
        <v>845</v>
      </c>
      <c r="B634" t="s">
        <v>639</v>
      </c>
      <c r="C634" t="s">
        <v>937</v>
      </c>
      <c r="D634" t="s">
        <v>938</v>
      </c>
      <c r="H634" t="str">
        <f t="shared" si="10"/>
        <v>--</v>
      </c>
    </row>
    <row r="635" spans="1:8" hidden="1" x14ac:dyDescent="0.25">
      <c r="A635" t="s">
        <v>858</v>
      </c>
      <c r="B635" t="s">
        <v>271</v>
      </c>
      <c r="C635" t="s">
        <v>1555</v>
      </c>
      <c r="D635" t="s">
        <v>929</v>
      </c>
      <c r="E635">
        <f>INDEX(Adaptation!AF:AF,MATCH(C635,Adaptation!B:B,0))</f>
        <v>0.52700000000000002</v>
      </c>
      <c r="H635" t="str">
        <f t="shared" si="10"/>
        <v>0.527--</v>
      </c>
    </row>
    <row r="636" spans="1:8" hidden="1" x14ac:dyDescent="0.25">
      <c r="A636" t="s">
        <v>848</v>
      </c>
      <c r="B636" t="s">
        <v>599</v>
      </c>
      <c r="C636" t="s">
        <v>1556</v>
      </c>
      <c r="D636" t="s">
        <v>938</v>
      </c>
      <c r="F636">
        <f>INDEX(Mitigation!AF:AF,MATCH(C636,Mitigation!B:B,0))</f>
        <v>0.78</v>
      </c>
      <c r="H636" t="str">
        <f t="shared" si="10"/>
        <v>-0.78-</v>
      </c>
    </row>
    <row r="637" spans="1:8" hidden="1" x14ac:dyDescent="0.25">
      <c r="A637" t="s">
        <v>845</v>
      </c>
      <c r="B637" t="s">
        <v>504</v>
      </c>
      <c r="C637" t="s">
        <v>964</v>
      </c>
      <c r="D637" t="s">
        <v>929</v>
      </c>
      <c r="H637" t="str">
        <f t="shared" si="10"/>
        <v>--</v>
      </c>
    </row>
    <row r="638" spans="1:8" hidden="1" x14ac:dyDescent="0.25">
      <c r="A638" t="s">
        <v>845</v>
      </c>
      <c r="B638" t="s">
        <v>429</v>
      </c>
      <c r="C638" t="s">
        <v>1558</v>
      </c>
      <c r="D638" t="s">
        <v>929</v>
      </c>
      <c r="E638">
        <f>INDEX(Adaptation!AF:AF,MATCH(C638,Adaptation!B:B,0))</f>
        <v>0.52700000000000002</v>
      </c>
      <c r="H638" t="str">
        <f t="shared" si="10"/>
        <v>0.527--</v>
      </c>
    </row>
    <row r="639" spans="1:8" hidden="1" x14ac:dyDescent="0.25">
      <c r="A639" t="s">
        <v>865</v>
      </c>
      <c r="B639" t="s">
        <v>188</v>
      </c>
      <c r="C639" t="s">
        <v>1559</v>
      </c>
      <c r="D639" t="s">
        <v>1057</v>
      </c>
      <c r="F639">
        <f>INDEX(Mitigation!AF:AF,MATCH(C639,Mitigation!B:B,0))</f>
        <v>0.75700000000000001</v>
      </c>
      <c r="G639" t="str">
        <f>INDEX(Replacement!AF:AF,MATCH(C639,Replacement!B:B,0))</f>
        <v>Very High</v>
      </c>
      <c r="H639" t="str">
        <f t="shared" si="10"/>
        <v>-0.757-Very High</v>
      </c>
    </row>
    <row r="640" spans="1:8" hidden="1" x14ac:dyDescent="0.25">
      <c r="A640" t="s">
        <v>850</v>
      </c>
      <c r="B640" t="s">
        <v>600</v>
      </c>
      <c r="C640" t="s">
        <v>1560</v>
      </c>
      <c r="D640" t="s">
        <v>950</v>
      </c>
      <c r="F640">
        <f>INDEX(Mitigation!AF:AF,MATCH(C640,Mitigation!B:B,0))</f>
        <v>0.53500000000000003</v>
      </c>
      <c r="G640" t="str">
        <f>INDEX(Replacement!AF:AF,MATCH(C640,Replacement!B:B,0))</f>
        <v>High</v>
      </c>
      <c r="H640" t="str">
        <f t="shared" si="10"/>
        <v>-0.535-High</v>
      </c>
    </row>
    <row r="641" spans="1:8" x14ac:dyDescent="0.25">
      <c r="A641" t="s">
        <v>865</v>
      </c>
      <c r="B641" t="s">
        <v>88</v>
      </c>
      <c r="C641" t="s">
        <v>1561</v>
      </c>
      <c r="D641" t="s">
        <v>1267</v>
      </c>
      <c r="E641">
        <f>INDEX(Adaptation!AF:AF,MATCH(C641,Adaptation!B:B,0))</f>
        <v>0.74399999999999999</v>
      </c>
      <c r="G641" t="str">
        <f>INDEX(Replacement!AF:AF,MATCH(C641,Replacement!B:B,0))</f>
        <v>High</v>
      </c>
      <c r="H641" t="str">
        <f t="shared" si="10"/>
        <v>0.744--High</v>
      </c>
    </row>
    <row r="642" spans="1:8" hidden="1" x14ac:dyDescent="0.25">
      <c r="A642" t="s">
        <v>857</v>
      </c>
      <c r="B642" t="s">
        <v>534</v>
      </c>
      <c r="C642" t="s">
        <v>1562</v>
      </c>
      <c r="D642" t="s">
        <v>1590</v>
      </c>
      <c r="F642">
        <f>INDEX(Mitigation!AF:AF,MATCH(C642,Mitigation!B:B,0))</f>
        <v>0.84299999999999997</v>
      </c>
      <c r="G642" t="str">
        <f>INDEX(Replacement!AF:AF,MATCH(C642,Replacement!B:B,0))</f>
        <v>High</v>
      </c>
      <c r="H642" t="str">
        <f t="shared" si="10"/>
        <v>-0.843-High</v>
      </c>
    </row>
    <row r="643" spans="1:8" hidden="1" x14ac:dyDescent="0.25">
      <c r="A643" t="s">
        <v>859</v>
      </c>
      <c r="B643" t="s">
        <v>673</v>
      </c>
      <c r="C643" t="s">
        <v>1563</v>
      </c>
      <c r="D643" t="s">
        <v>1057</v>
      </c>
      <c r="G643" t="str">
        <f>INDEX(Replacement!AF:AF,MATCH(C643,Replacement!B:B,0))</f>
        <v>Very High</v>
      </c>
      <c r="H643" t="str">
        <f t="shared" si="10"/>
        <v>--Very High</v>
      </c>
    </row>
    <row r="644" spans="1:8" hidden="1" x14ac:dyDescent="0.25">
      <c r="A644" t="s">
        <v>856</v>
      </c>
      <c r="B644" t="s">
        <v>127</v>
      </c>
      <c r="C644" t="s">
        <v>1564</v>
      </c>
      <c r="D644" t="s">
        <v>1267</v>
      </c>
      <c r="F644">
        <f>INDEX(Mitigation!AF:AF,MATCH(C644,Mitigation!B:B,0))</f>
        <v>0.41199999999999998</v>
      </c>
      <c r="G644" t="str">
        <f>INDEX(Replacement!AF:AF,MATCH(C644,Replacement!B:B,0))</f>
        <v>High</v>
      </c>
      <c r="H644" t="str">
        <f t="shared" si="10"/>
        <v>-0.412-High</v>
      </c>
    </row>
    <row r="645" spans="1:8" hidden="1" x14ac:dyDescent="0.25">
      <c r="A645" t="s">
        <v>859</v>
      </c>
      <c r="B645" t="s">
        <v>646</v>
      </c>
      <c r="C645" t="s">
        <v>1565</v>
      </c>
      <c r="D645" t="s">
        <v>1057</v>
      </c>
      <c r="G645" t="str">
        <f>INDEX(Replacement!AF:AF,MATCH(C645,Replacement!B:B,0))</f>
        <v>Very High</v>
      </c>
      <c r="H645" t="str">
        <f t="shared" si="10"/>
        <v>--Very High</v>
      </c>
    </row>
    <row r="646" spans="1:8" hidden="1" x14ac:dyDescent="0.25">
      <c r="A646" t="s">
        <v>859</v>
      </c>
      <c r="B646" t="s">
        <v>601</v>
      </c>
      <c r="C646" t="s">
        <v>1566</v>
      </c>
      <c r="D646" t="s">
        <v>1057</v>
      </c>
      <c r="G646" t="str">
        <f>INDEX(Replacement!AF:AF,MATCH(C646,Replacement!B:B,0))</f>
        <v>High</v>
      </c>
      <c r="H646" t="str">
        <f t="shared" si="10"/>
        <v>--High</v>
      </c>
    </row>
    <row r="647" spans="1:8" hidden="1" x14ac:dyDescent="0.25">
      <c r="A647" t="s">
        <v>869</v>
      </c>
      <c r="B647" t="s">
        <v>430</v>
      </c>
      <c r="C647" t="s">
        <v>1567</v>
      </c>
      <c r="D647" t="s">
        <v>929</v>
      </c>
      <c r="E647">
        <f>INDEX(Adaptation!AF:AF,MATCH(C647,Adaptation!B:B,0))</f>
        <v>0.63600000000000001</v>
      </c>
      <c r="H647" t="str">
        <f t="shared" si="10"/>
        <v>0.636--</v>
      </c>
    </row>
    <row r="648" spans="1:8" hidden="1" x14ac:dyDescent="0.25">
      <c r="A648" t="s">
        <v>869</v>
      </c>
      <c r="B648" t="s">
        <v>272</v>
      </c>
      <c r="C648" t="s">
        <v>1568</v>
      </c>
      <c r="D648" t="s">
        <v>929</v>
      </c>
      <c r="E648">
        <f>INDEX(Adaptation!AF:AF,MATCH(C648,Adaptation!B:B,0))</f>
        <v>0.92</v>
      </c>
      <c r="H648" t="str">
        <f t="shared" si="10"/>
        <v>0.92--</v>
      </c>
    </row>
    <row r="649" spans="1:8" hidden="1" x14ac:dyDescent="0.25">
      <c r="A649" t="s">
        <v>871</v>
      </c>
      <c r="B649" t="s">
        <v>632</v>
      </c>
      <c r="C649" t="s">
        <v>1569</v>
      </c>
      <c r="D649" t="s">
        <v>1057</v>
      </c>
      <c r="G649" t="str">
        <f>INDEX(Replacement!AF:AF,MATCH(C649,Replacement!B:B,0))</f>
        <v>Very High</v>
      </c>
      <c r="H649" t="str">
        <f t="shared" si="10"/>
        <v>--Very High</v>
      </c>
    </row>
    <row r="650" spans="1:8" hidden="1" x14ac:dyDescent="0.25">
      <c r="A650" t="s">
        <v>862</v>
      </c>
      <c r="B650" t="s">
        <v>113</v>
      </c>
      <c r="C650" t="s">
        <v>1570</v>
      </c>
      <c r="D650" t="s">
        <v>1267</v>
      </c>
      <c r="F650">
        <f>INDEX(Mitigation!AF:AF,MATCH(C650,Mitigation!B:B,0))</f>
        <v>0.25</v>
      </c>
      <c r="G650" t="str">
        <f>INDEX(Replacement!AF:AF,MATCH(C650,Replacement!B:B,0))</f>
        <v>Moderate</v>
      </c>
      <c r="H650" t="str">
        <f t="shared" ref="H650:H667" si="11">CONCATENATE(E650,"-",F650,"-",G650)</f>
        <v>-0.25-Moderate</v>
      </c>
    </row>
    <row r="651" spans="1:8" hidden="1" x14ac:dyDescent="0.25">
      <c r="A651" t="s">
        <v>862</v>
      </c>
      <c r="B651" t="s">
        <v>114</v>
      </c>
      <c r="C651" t="s">
        <v>1571</v>
      </c>
      <c r="D651" t="s">
        <v>1267</v>
      </c>
      <c r="G651" t="str">
        <f>INDEX(Replacement!AF:AF,MATCH(C651,Replacement!B:B,0))</f>
        <v>High</v>
      </c>
      <c r="H651" t="str">
        <f t="shared" si="11"/>
        <v>--High</v>
      </c>
    </row>
    <row r="652" spans="1:8" hidden="1" x14ac:dyDescent="0.25">
      <c r="A652" t="s">
        <v>855</v>
      </c>
      <c r="B652" t="s">
        <v>361</v>
      </c>
      <c r="C652" t="s">
        <v>1572</v>
      </c>
      <c r="D652" t="s">
        <v>929</v>
      </c>
      <c r="E652">
        <f>INDEX(Adaptation!AF:AF,MATCH(C652,Adaptation!B:B,0))</f>
        <v>0.96</v>
      </c>
      <c r="H652" t="str">
        <f t="shared" si="11"/>
        <v>0.96--</v>
      </c>
    </row>
    <row r="653" spans="1:8" hidden="1" x14ac:dyDescent="0.25">
      <c r="A653" t="s">
        <v>877</v>
      </c>
      <c r="B653" t="s">
        <v>183</v>
      </c>
      <c r="C653" t="s">
        <v>1573</v>
      </c>
      <c r="D653" t="s">
        <v>1057</v>
      </c>
      <c r="F653">
        <f>INDEX(Mitigation!AF:AF,MATCH(C653,Mitigation!B:B,0))</f>
        <v>0.53500000000000003</v>
      </c>
      <c r="G653" t="str">
        <f>INDEX(Replacement!AF:AF,MATCH(C653,Replacement!B:B,0))</f>
        <v>Very High</v>
      </c>
      <c r="H653" t="str">
        <f t="shared" si="11"/>
        <v>-0.535-Very High</v>
      </c>
    </row>
    <row r="654" spans="1:8" hidden="1" x14ac:dyDescent="0.25">
      <c r="A654" t="s">
        <v>860</v>
      </c>
      <c r="B654" t="s">
        <v>62</v>
      </c>
      <c r="C654" t="s">
        <v>1574</v>
      </c>
      <c r="D654" t="s">
        <v>929</v>
      </c>
      <c r="E654">
        <f>INDEX(Adaptation!AF:AF,MATCH(C654,Adaptation!B:B,0))</f>
        <v>0.74399999999999999</v>
      </c>
      <c r="H654" t="str">
        <f t="shared" si="11"/>
        <v>0.744--</v>
      </c>
    </row>
    <row r="655" spans="1:8" hidden="1" x14ac:dyDescent="0.25">
      <c r="A655" t="s">
        <v>869</v>
      </c>
      <c r="B655" t="s">
        <v>468</v>
      </c>
      <c r="C655" t="s">
        <v>1575</v>
      </c>
      <c r="D655" t="s">
        <v>1267</v>
      </c>
      <c r="F655">
        <f>INDEX(Mitigation!AF:AF,MATCH(C655,Mitigation!B:B,0))</f>
        <v>0.70699999999999996</v>
      </c>
      <c r="G655" t="str">
        <f>INDEX(Replacement!AF:AF,MATCH(C655,Replacement!B:B,0))</f>
        <v>High</v>
      </c>
      <c r="H655" t="str">
        <f t="shared" si="11"/>
        <v>-0.707-High</v>
      </c>
    </row>
    <row r="656" spans="1:8" hidden="1" x14ac:dyDescent="0.25">
      <c r="A656" t="s">
        <v>863</v>
      </c>
      <c r="B656" t="s">
        <v>39</v>
      </c>
      <c r="C656" t="s">
        <v>1576</v>
      </c>
      <c r="D656" t="s">
        <v>929</v>
      </c>
      <c r="E656">
        <f>INDEX(Adaptation!AF:AF,MATCH(C656,Adaptation!B:B,0))</f>
        <v>0.63600000000000001</v>
      </c>
      <c r="H656" t="str">
        <f t="shared" si="11"/>
        <v>0.636--</v>
      </c>
    </row>
    <row r="657" spans="1:8" hidden="1" x14ac:dyDescent="0.25">
      <c r="A657" t="s">
        <v>845</v>
      </c>
      <c r="B657" t="s">
        <v>566</v>
      </c>
      <c r="C657" t="s">
        <v>1129</v>
      </c>
      <c r="D657" t="s">
        <v>938</v>
      </c>
      <c r="H657" t="str">
        <f t="shared" si="11"/>
        <v>--</v>
      </c>
    </row>
    <row r="658" spans="1:8" hidden="1" x14ac:dyDescent="0.25">
      <c r="A658" t="s">
        <v>856</v>
      </c>
      <c r="B658" t="s">
        <v>145</v>
      </c>
      <c r="C658" t="s">
        <v>1578</v>
      </c>
      <c r="D658" t="s">
        <v>929</v>
      </c>
      <c r="F658">
        <f>INDEX(Mitigation!AF:AF,MATCH(C658,Mitigation!B:B,0))</f>
        <v>0.68799999999999994</v>
      </c>
      <c r="H658" t="str">
        <f t="shared" si="11"/>
        <v>-0.688-</v>
      </c>
    </row>
    <row r="659" spans="1:8" hidden="1" x14ac:dyDescent="0.25">
      <c r="A659" t="s">
        <v>845</v>
      </c>
      <c r="B659" t="s">
        <v>626</v>
      </c>
      <c r="C659" t="s">
        <v>1396</v>
      </c>
      <c r="D659" t="s">
        <v>938</v>
      </c>
      <c r="H659" t="str">
        <f t="shared" si="11"/>
        <v>--</v>
      </c>
    </row>
    <row r="660" spans="1:8" hidden="1" x14ac:dyDescent="0.25">
      <c r="A660" t="s">
        <v>845</v>
      </c>
      <c r="B660" t="s">
        <v>489</v>
      </c>
      <c r="C660" t="s">
        <v>1437</v>
      </c>
      <c r="D660" t="s">
        <v>929</v>
      </c>
      <c r="H660" t="str">
        <f t="shared" si="11"/>
        <v>--</v>
      </c>
    </row>
    <row r="661" spans="1:8" hidden="1" x14ac:dyDescent="0.25">
      <c r="A661" t="s">
        <v>848</v>
      </c>
      <c r="B661" t="s">
        <v>678</v>
      </c>
      <c r="C661" t="s">
        <v>986</v>
      </c>
      <c r="D661" t="s">
        <v>1590</v>
      </c>
      <c r="H661" t="str">
        <f t="shared" si="11"/>
        <v>--</v>
      </c>
    </row>
    <row r="662" spans="1:8" hidden="1" x14ac:dyDescent="0.25">
      <c r="A662" t="s">
        <v>848</v>
      </c>
      <c r="B662" t="s">
        <v>653</v>
      </c>
      <c r="C662" t="s">
        <v>1248</v>
      </c>
      <c r="D662" t="s">
        <v>938</v>
      </c>
      <c r="H662" t="str">
        <f t="shared" si="11"/>
        <v>--</v>
      </c>
    </row>
    <row r="663" spans="1:8" hidden="1" x14ac:dyDescent="0.25">
      <c r="A663" t="s">
        <v>848</v>
      </c>
      <c r="B663" t="s">
        <v>483</v>
      </c>
      <c r="C663" t="s">
        <v>1256</v>
      </c>
      <c r="D663" t="s">
        <v>929</v>
      </c>
      <c r="H663" t="str">
        <f t="shared" si="11"/>
        <v>--</v>
      </c>
    </row>
    <row r="664" spans="1:8" x14ac:dyDescent="0.25">
      <c r="A664" t="s">
        <v>861</v>
      </c>
      <c r="B664" t="s">
        <v>79</v>
      </c>
      <c r="C664" t="s">
        <v>1584</v>
      </c>
      <c r="D664" t="s">
        <v>1267</v>
      </c>
      <c r="E664">
        <f>INDEX(Adaptation!AF:AF,MATCH(C664,Adaptation!B:B,0))</f>
        <v>0.74399999999999999</v>
      </c>
      <c r="G664" t="str">
        <f>INDEX(Replacement!AF:AF,MATCH(C664,Replacement!B:B,0))</f>
        <v>Moderate</v>
      </c>
      <c r="H664" t="str">
        <f t="shared" si="11"/>
        <v>0.744--Moderate</v>
      </c>
    </row>
    <row r="665" spans="1:8" hidden="1" x14ac:dyDescent="0.25">
      <c r="A665" t="s">
        <v>864</v>
      </c>
      <c r="B665" t="s">
        <v>677</v>
      </c>
      <c r="C665" t="s">
        <v>1585</v>
      </c>
      <c r="D665" t="s">
        <v>1057</v>
      </c>
      <c r="F665">
        <f>INDEX(Mitigation!AF:AF,MATCH(C665,Mitigation!B:B,0))</f>
        <v>0.48599999999999999</v>
      </c>
      <c r="G665" t="str">
        <f>INDEX(Replacement!AF:AF,MATCH(C665,Replacement!B:B,0))</f>
        <v>Very High</v>
      </c>
      <c r="H665" t="str">
        <f t="shared" si="11"/>
        <v>-0.486-Very High</v>
      </c>
    </row>
    <row r="666" spans="1:8" hidden="1" x14ac:dyDescent="0.25">
      <c r="A666" t="s">
        <v>582</v>
      </c>
      <c r="B666" t="s">
        <v>290</v>
      </c>
      <c r="C666" t="s">
        <v>1586</v>
      </c>
      <c r="D666" t="s">
        <v>929</v>
      </c>
      <c r="E666">
        <f>INDEX(Adaptation!AF:AF,MATCH(C666,Adaptation!B:B,0))</f>
        <v>0.84399999999999997</v>
      </c>
      <c r="H666" t="str">
        <f t="shared" si="11"/>
        <v>0.844--</v>
      </c>
    </row>
    <row r="667" spans="1:8" hidden="1" x14ac:dyDescent="0.25">
      <c r="A667" t="s">
        <v>848</v>
      </c>
      <c r="B667" t="s">
        <v>606</v>
      </c>
      <c r="C667" t="s">
        <v>1406</v>
      </c>
      <c r="D667" t="s">
        <v>938</v>
      </c>
      <c r="H667" t="str">
        <f t="shared" si="11"/>
        <v>--</v>
      </c>
    </row>
    <row r="668" spans="1:8" hidden="1" x14ac:dyDescent="0.25">
      <c r="A668" t="s">
        <v>875</v>
      </c>
      <c r="B668" t="s">
        <v>53</v>
      </c>
      <c r="C668" t="s">
        <v>1588</v>
      </c>
      <c r="D668" t="s">
        <v>929</v>
      </c>
      <c r="E668">
        <f>INDEX(Adaptation!AF:AF,MATCH(C668,Adaptation!B:B,0))</f>
        <v>0.63600000000000001</v>
      </c>
      <c r="H668" t="str">
        <f t="shared" ref="H668" si="12">CONCATENATE(E668,"-",F668,"-",G668)</f>
        <v>0.636--</v>
      </c>
    </row>
  </sheetData>
  <autoFilter ref="A1:H668" xr:uid="{D300A102-3913-49A7-93CA-6006F78F903C}">
    <filterColumn colId="4">
      <customFilters>
        <customFilter operator="notEqual" val=" "/>
      </customFilters>
    </filterColumn>
    <filterColumn colId="6">
      <customFilters>
        <customFilter operator="notEqual" val=" "/>
      </customFilters>
    </filterColumn>
    <sortState xmlns:xlrd2="http://schemas.microsoft.com/office/spreadsheetml/2017/richdata2" ref="A10:H667">
      <sortCondition ref="A1:A668"/>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2E68C-AFC4-4162-B4E4-C29C5E446046}">
  <dimension ref="A1:L671"/>
  <sheetViews>
    <sheetView topLeftCell="C1" workbookViewId="0">
      <selection activeCell="J1" sqref="J1:J1048576"/>
    </sheetView>
  </sheetViews>
  <sheetFormatPr defaultRowHeight="15" x14ac:dyDescent="0.25"/>
  <cols>
    <col min="1" max="3" width="24.28515625" customWidth="1"/>
    <col min="4" max="5" width="8.85546875" style="1"/>
    <col min="6" max="6" width="12.7109375" style="1" bestFit="1" customWidth="1"/>
    <col min="7" max="7" width="21.7109375" customWidth="1"/>
    <col min="10" max="10" width="8.85546875" style="126"/>
  </cols>
  <sheetData>
    <row r="1" spans="1:12" ht="45" x14ac:dyDescent="0.25">
      <c r="A1" s="39" t="s">
        <v>680</v>
      </c>
      <c r="B1" s="39" t="s">
        <v>0</v>
      </c>
      <c r="C1" s="39" t="s">
        <v>1591</v>
      </c>
      <c r="D1" s="35" t="s">
        <v>695</v>
      </c>
      <c r="E1" s="35" t="s">
        <v>696</v>
      </c>
      <c r="F1" s="35" t="s">
        <v>1592</v>
      </c>
      <c r="G1" s="52" t="s">
        <v>1593</v>
      </c>
      <c r="H1" s="83" t="s">
        <v>688</v>
      </c>
      <c r="J1" s="124" t="s">
        <v>1594</v>
      </c>
      <c r="K1" s="83" t="s">
        <v>1595</v>
      </c>
      <c r="L1" t="s">
        <v>683</v>
      </c>
    </row>
    <row r="2" spans="1:12" x14ac:dyDescent="0.25">
      <c r="A2" t="s">
        <v>1596</v>
      </c>
      <c r="B2" t="s">
        <v>1362</v>
      </c>
      <c r="C2" t="s">
        <v>485</v>
      </c>
      <c r="D2" s="1">
        <v>1</v>
      </c>
      <c r="E2" s="1">
        <v>0</v>
      </c>
      <c r="F2" s="1" t="s">
        <v>1597</v>
      </c>
      <c r="G2">
        <v>87.04</v>
      </c>
      <c r="H2">
        <v>0.28000000000000003</v>
      </c>
      <c r="J2" s="125">
        <v>1.6984169233304181E-3</v>
      </c>
      <c r="K2" s="36">
        <v>7.6365387784072909E-3</v>
      </c>
      <c r="L2">
        <v>1.4067164179104477</v>
      </c>
    </row>
    <row r="3" spans="1:12" x14ac:dyDescent="0.25">
      <c r="A3" t="s">
        <v>1596</v>
      </c>
      <c r="B3" t="s">
        <v>1365</v>
      </c>
      <c r="C3" t="s">
        <v>351</v>
      </c>
      <c r="D3" s="1">
        <v>0.33</v>
      </c>
      <c r="E3" s="1">
        <v>0.67</v>
      </c>
      <c r="F3" s="1" t="s">
        <v>1597</v>
      </c>
      <c r="G3">
        <v>338.96</v>
      </c>
      <c r="H3">
        <v>2.2999999999999998</v>
      </c>
      <c r="J3" s="126">
        <v>2.3695997234052583E-2</v>
      </c>
      <c r="K3" s="36">
        <v>9.5770929264037963E-3</v>
      </c>
      <c r="L3">
        <v>1.1949860724233983</v>
      </c>
    </row>
    <row r="4" spans="1:12" x14ac:dyDescent="0.25">
      <c r="A4" t="s">
        <v>1596</v>
      </c>
      <c r="B4" t="s">
        <v>1498</v>
      </c>
      <c r="C4" t="s">
        <v>369</v>
      </c>
      <c r="D4" s="1">
        <v>0.95</v>
      </c>
      <c r="E4" s="1">
        <v>0.04</v>
      </c>
      <c r="F4" s="1" t="s">
        <v>1597</v>
      </c>
      <c r="G4">
        <v>338.28</v>
      </c>
      <c r="H4">
        <v>3.48</v>
      </c>
      <c r="J4" s="126">
        <v>2.4528214731141914E-2</v>
      </c>
      <c r="K4" s="36">
        <v>5.9126393325539834E-3</v>
      </c>
      <c r="L4">
        <v>1.0356366797044763</v>
      </c>
    </row>
    <row r="5" spans="1:12" x14ac:dyDescent="0.25">
      <c r="A5" t="s">
        <v>1598</v>
      </c>
      <c r="B5" t="s">
        <v>948</v>
      </c>
      <c r="C5" t="s">
        <v>54</v>
      </c>
      <c r="D5" s="1">
        <v>1</v>
      </c>
      <c r="E5" s="1">
        <v>0</v>
      </c>
      <c r="F5" s="1" t="s">
        <v>1597</v>
      </c>
      <c r="G5">
        <v>38985.56</v>
      </c>
      <c r="H5">
        <v>33.28</v>
      </c>
      <c r="J5" s="126">
        <v>0.44634689888541484</v>
      </c>
      <c r="K5" s="36">
        <v>0.25380925072755683</v>
      </c>
      <c r="L5">
        <v>1.066935575489476</v>
      </c>
    </row>
    <row r="6" spans="1:12" x14ac:dyDescent="0.25">
      <c r="A6" t="s">
        <v>1598</v>
      </c>
      <c r="B6" t="s">
        <v>1052</v>
      </c>
      <c r="C6" t="s">
        <v>439</v>
      </c>
      <c r="D6" s="1">
        <v>0.99</v>
      </c>
      <c r="E6" s="1">
        <v>0.01</v>
      </c>
      <c r="F6" s="1" t="s">
        <v>1597</v>
      </c>
      <c r="G6">
        <v>49665.36</v>
      </c>
      <c r="H6">
        <v>56.11</v>
      </c>
      <c r="J6" s="126">
        <v>0.24580158617011727</v>
      </c>
      <c r="K6" s="36">
        <v>0.17520275942910549</v>
      </c>
      <c r="L6">
        <v>1.1640947013127898</v>
      </c>
    </row>
    <row r="7" spans="1:12" x14ac:dyDescent="0.25">
      <c r="A7" t="s">
        <v>1598</v>
      </c>
      <c r="B7" t="s">
        <v>1101</v>
      </c>
      <c r="C7" t="s">
        <v>370</v>
      </c>
      <c r="D7" s="1">
        <v>0.96</v>
      </c>
      <c r="E7" s="1">
        <v>0.04</v>
      </c>
      <c r="F7" s="1" t="s">
        <v>1597</v>
      </c>
      <c r="G7">
        <v>31636.01</v>
      </c>
      <c r="H7">
        <v>29.69</v>
      </c>
      <c r="J7" s="126">
        <v>0.31079841366164979</v>
      </c>
      <c r="K7" s="36">
        <v>9.5562942553066757E-2</v>
      </c>
      <c r="L7">
        <v>1.572041782857609</v>
      </c>
    </row>
    <row r="8" spans="1:12" x14ac:dyDescent="0.25">
      <c r="A8" t="s">
        <v>1598</v>
      </c>
      <c r="B8" t="s">
        <v>1148</v>
      </c>
      <c r="C8" t="s">
        <v>309</v>
      </c>
      <c r="D8" s="1">
        <v>0.91</v>
      </c>
      <c r="E8" s="1">
        <v>0.09</v>
      </c>
      <c r="F8" s="1" t="s">
        <v>1597</v>
      </c>
      <c r="G8">
        <v>10652.25</v>
      </c>
      <c r="H8">
        <v>19.34</v>
      </c>
      <c r="J8" s="126">
        <v>0.5018079815901767</v>
      </c>
      <c r="K8" s="36">
        <v>0.11202691589576708</v>
      </c>
      <c r="L8">
        <v>1.3230069122195594</v>
      </c>
    </row>
    <row r="9" spans="1:12" x14ac:dyDescent="0.25">
      <c r="A9" t="s">
        <v>1598</v>
      </c>
      <c r="B9" t="s">
        <v>1266</v>
      </c>
      <c r="C9" t="s">
        <v>281</v>
      </c>
      <c r="D9" s="1">
        <v>0.98</v>
      </c>
      <c r="E9" s="1">
        <v>0.02</v>
      </c>
      <c r="F9" s="1" t="s">
        <v>1599</v>
      </c>
      <c r="G9">
        <v>48741.05</v>
      </c>
      <c r="H9">
        <v>25.63</v>
      </c>
      <c r="J9" s="126">
        <v>0.52775492890208586</v>
      </c>
      <c r="K9" s="36">
        <v>9.3248003541063426E-2</v>
      </c>
      <c r="L9">
        <v>1.5904023707514137</v>
      </c>
    </row>
    <row r="10" spans="1:12" x14ac:dyDescent="0.25">
      <c r="A10" t="s">
        <v>1598</v>
      </c>
      <c r="B10" t="s">
        <v>1272</v>
      </c>
      <c r="C10" t="s">
        <v>71</v>
      </c>
      <c r="D10" s="1">
        <v>0.98</v>
      </c>
      <c r="E10" s="1">
        <v>0.01</v>
      </c>
      <c r="F10" s="1" t="s">
        <v>1597</v>
      </c>
      <c r="G10">
        <v>17217.310000000001</v>
      </c>
      <c r="H10">
        <v>23.51</v>
      </c>
      <c r="J10" s="126">
        <v>0.4998397326990599</v>
      </c>
      <c r="K10" s="36">
        <v>0.12488447162759089</v>
      </c>
      <c r="L10">
        <v>1.1073036209363745</v>
      </c>
    </row>
    <row r="11" spans="1:12" x14ac:dyDescent="0.25">
      <c r="A11" t="s">
        <v>1598</v>
      </c>
      <c r="B11" t="s">
        <v>1361</v>
      </c>
      <c r="C11" t="s">
        <v>417</v>
      </c>
      <c r="D11" s="1">
        <v>0.99</v>
      </c>
      <c r="E11" s="1">
        <v>0.01</v>
      </c>
      <c r="F11" s="1" t="s">
        <v>1597</v>
      </c>
      <c r="G11">
        <v>64023.96</v>
      </c>
      <c r="H11">
        <v>26.06</v>
      </c>
      <c r="J11" s="126">
        <v>0.27805615367070896</v>
      </c>
      <c r="K11" s="36">
        <v>0.11303487279798054</v>
      </c>
      <c r="L11">
        <v>1.245088171014509</v>
      </c>
    </row>
    <row r="12" spans="1:12" x14ac:dyDescent="0.25">
      <c r="A12" t="s">
        <v>1598</v>
      </c>
      <c r="B12" t="s">
        <v>1399</v>
      </c>
      <c r="C12" t="s">
        <v>86</v>
      </c>
      <c r="D12" s="1">
        <v>0.99</v>
      </c>
      <c r="E12" s="1">
        <v>0.01</v>
      </c>
      <c r="F12" s="1" t="s">
        <v>1597</v>
      </c>
      <c r="G12">
        <v>27955.73</v>
      </c>
      <c r="H12">
        <v>32.450000000000003</v>
      </c>
      <c r="J12" s="126">
        <v>0.32469689854700046</v>
      </c>
      <c r="K12" s="36">
        <v>0.15565366786016002</v>
      </c>
      <c r="L12">
        <v>1.0204277089870013</v>
      </c>
    </row>
    <row r="13" spans="1:12" x14ac:dyDescent="0.25">
      <c r="A13" t="s">
        <v>1598</v>
      </c>
      <c r="B13" t="s">
        <v>1505</v>
      </c>
      <c r="C13" t="s">
        <v>301</v>
      </c>
      <c r="D13" s="1">
        <v>0.55000000000000004</v>
      </c>
      <c r="E13" s="1">
        <v>0.35</v>
      </c>
      <c r="F13" s="1" t="s">
        <v>1597</v>
      </c>
      <c r="G13">
        <v>28248.35</v>
      </c>
      <c r="H13">
        <v>33.33</v>
      </c>
      <c r="J13" s="126">
        <v>0.48210449432230257</v>
      </c>
      <c r="K13" s="36">
        <v>0.1257528971430629</v>
      </c>
      <c r="L13">
        <v>1.3978896531121749</v>
      </c>
    </row>
    <row r="14" spans="1:12" x14ac:dyDescent="0.25">
      <c r="A14" t="s">
        <v>1598</v>
      </c>
      <c r="B14" t="s">
        <v>1567</v>
      </c>
      <c r="C14" t="s">
        <v>430</v>
      </c>
      <c r="D14" s="1">
        <v>0.85</v>
      </c>
      <c r="E14" s="1">
        <v>0.12</v>
      </c>
      <c r="F14" s="1" t="s">
        <v>1597</v>
      </c>
      <c r="G14">
        <v>5337.18</v>
      </c>
      <c r="H14">
        <v>41.05</v>
      </c>
      <c r="J14" s="126">
        <v>0.23159935675062254</v>
      </c>
      <c r="K14" s="36">
        <v>0.11504357351203762</v>
      </c>
      <c r="L14">
        <v>1.1777999682624463</v>
      </c>
    </row>
    <row r="15" spans="1:12" x14ac:dyDescent="0.25">
      <c r="A15" t="s">
        <v>1598</v>
      </c>
      <c r="B15" t="s">
        <v>1568</v>
      </c>
      <c r="C15" t="s">
        <v>272</v>
      </c>
      <c r="D15" s="1">
        <v>0.79</v>
      </c>
      <c r="E15" s="1">
        <v>0.08</v>
      </c>
      <c r="F15" s="1" t="s">
        <v>1597</v>
      </c>
      <c r="G15">
        <v>28290.9</v>
      </c>
      <c r="H15">
        <v>23.14</v>
      </c>
      <c r="J15" s="126">
        <v>0.34673667338592506</v>
      </c>
      <c r="K15" s="36">
        <v>0.20301540739199991</v>
      </c>
      <c r="L15">
        <v>1.3660254685480635</v>
      </c>
    </row>
    <row r="16" spans="1:12" x14ac:dyDescent="0.25">
      <c r="A16" t="s">
        <v>1598</v>
      </c>
      <c r="B16" t="s">
        <v>1575</v>
      </c>
      <c r="C16" t="s">
        <v>468</v>
      </c>
      <c r="D16" s="1">
        <v>0.98</v>
      </c>
      <c r="E16" s="1">
        <v>0.02</v>
      </c>
      <c r="F16" s="1" t="s">
        <v>1599</v>
      </c>
      <c r="G16">
        <v>6282.88</v>
      </c>
      <c r="H16">
        <v>10.99</v>
      </c>
      <c r="J16" s="126">
        <v>0.48391471253612928</v>
      </c>
      <c r="K16" s="36">
        <v>8.3878823612348358E-2</v>
      </c>
      <c r="L16">
        <v>1.6715155624657323</v>
      </c>
    </row>
    <row r="17" spans="1:12" x14ac:dyDescent="0.25">
      <c r="A17" t="s">
        <v>1598</v>
      </c>
      <c r="B17" t="s">
        <v>1583</v>
      </c>
      <c r="C17" t="s">
        <v>137</v>
      </c>
      <c r="D17" s="1">
        <v>0.99</v>
      </c>
      <c r="E17" s="1">
        <v>0</v>
      </c>
      <c r="F17" s="1" t="s">
        <v>1597</v>
      </c>
      <c r="G17">
        <v>34414.49</v>
      </c>
      <c r="H17">
        <v>33.85</v>
      </c>
      <c r="J17" s="126">
        <v>0.22196822709811836</v>
      </c>
      <c r="K17" s="36">
        <v>0.1496523211146559</v>
      </c>
      <c r="L17">
        <v>1.0691333182760816</v>
      </c>
    </row>
    <row r="18" spans="1:12" x14ac:dyDescent="0.25">
      <c r="A18" t="s">
        <v>1600</v>
      </c>
      <c r="B18" t="s">
        <v>951</v>
      </c>
      <c r="C18" t="s">
        <v>63</v>
      </c>
      <c r="D18" s="1">
        <v>0</v>
      </c>
      <c r="E18" s="1">
        <v>0</v>
      </c>
      <c r="F18" s="1" t="s">
        <v>1597</v>
      </c>
      <c r="G18">
        <v>0</v>
      </c>
      <c r="H18">
        <v>0</v>
      </c>
      <c r="J18" s="126">
        <v>0.40870447299777801</v>
      </c>
      <c r="K18" s="36">
        <v>0.13800598975944353</v>
      </c>
      <c r="L18">
        <v>1.0919513059921995</v>
      </c>
    </row>
    <row r="19" spans="1:12" x14ac:dyDescent="0.25">
      <c r="A19" t="s">
        <v>1600</v>
      </c>
      <c r="B19" t="s">
        <v>1040</v>
      </c>
      <c r="C19" t="s">
        <v>561</v>
      </c>
      <c r="D19" s="1">
        <v>0.77</v>
      </c>
      <c r="E19" s="1">
        <v>0.23</v>
      </c>
      <c r="F19" s="1" t="s">
        <v>1597</v>
      </c>
      <c r="G19">
        <v>331.68</v>
      </c>
      <c r="H19">
        <v>0.48</v>
      </c>
      <c r="J19" s="126">
        <v>0.33933473684210524</v>
      </c>
      <c r="K19" s="36">
        <v>0.16463157894736843</v>
      </c>
      <c r="L19">
        <v>1.2868771093905103</v>
      </c>
    </row>
    <row r="20" spans="1:12" x14ac:dyDescent="0.25">
      <c r="A20" t="s">
        <v>1600</v>
      </c>
      <c r="B20" t="s">
        <v>1102</v>
      </c>
      <c r="C20" t="s">
        <v>477</v>
      </c>
      <c r="D20" s="1">
        <v>0</v>
      </c>
      <c r="E20" s="1">
        <v>0</v>
      </c>
      <c r="F20" s="1" t="s">
        <v>1597</v>
      </c>
      <c r="G20">
        <v>0</v>
      </c>
      <c r="H20">
        <v>1.27</v>
      </c>
      <c r="J20" s="126">
        <v>0.54086084905660381</v>
      </c>
      <c r="K20" s="36">
        <v>0.29115566037735852</v>
      </c>
      <c r="L20">
        <v>1.2747192848577347</v>
      </c>
    </row>
    <row r="21" spans="1:12" x14ac:dyDescent="0.25">
      <c r="A21" t="s">
        <v>1600</v>
      </c>
      <c r="B21" t="s">
        <v>1105</v>
      </c>
      <c r="C21" t="s">
        <v>130</v>
      </c>
      <c r="D21" s="1">
        <v>0</v>
      </c>
      <c r="E21" s="1">
        <v>0</v>
      </c>
      <c r="F21" s="1" t="s">
        <v>1597</v>
      </c>
      <c r="G21">
        <v>180.09</v>
      </c>
      <c r="H21">
        <v>0.32</v>
      </c>
      <c r="J21" s="126">
        <v>0.58832414204924655</v>
      </c>
      <c r="K21" s="36">
        <v>9.8528223681899604E-2</v>
      </c>
      <c r="L21">
        <v>1.6239775508985612</v>
      </c>
    </row>
    <row r="22" spans="1:12" x14ac:dyDescent="0.25">
      <c r="A22" t="s">
        <v>1600</v>
      </c>
      <c r="B22" t="s">
        <v>1274</v>
      </c>
      <c r="C22" t="s">
        <v>133</v>
      </c>
      <c r="D22" s="1">
        <v>0</v>
      </c>
      <c r="E22" s="1">
        <v>0</v>
      </c>
      <c r="F22" s="1" t="s">
        <v>1597</v>
      </c>
      <c r="G22">
        <v>240.93</v>
      </c>
      <c r="H22">
        <v>0</v>
      </c>
      <c r="J22" s="126">
        <v>0.21575826037842416</v>
      </c>
      <c r="K22" s="36">
        <v>0.26983902852301611</v>
      </c>
      <c r="L22">
        <v>1.2316753926701571</v>
      </c>
    </row>
    <row r="23" spans="1:12" x14ac:dyDescent="0.25">
      <c r="A23" t="s">
        <v>1600</v>
      </c>
      <c r="B23" t="s">
        <v>1287</v>
      </c>
      <c r="C23" t="s">
        <v>158</v>
      </c>
      <c r="D23" s="1">
        <v>0.83</v>
      </c>
      <c r="E23" s="1">
        <v>0.17</v>
      </c>
      <c r="F23" s="1" t="s">
        <v>1597</v>
      </c>
      <c r="G23">
        <v>0</v>
      </c>
      <c r="H23">
        <v>0.37</v>
      </c>
      <c r="J23" s="126">
        <v>0.68941504178272983</v>
      </c>
      <c r="K23" s="36">
        <v>0.1026183844011142</v>
      </c>
      <c r="L23">
        <v>1.6392727272727272</v>
      </c>
    </row>
    <row r="24" spans="1:12" x14ac:dyDescent="0.25">
      <c r="A24" t="s">
        <v>1600</v>
      </c>
      <c r="B24" t="s">
        <v>1288</v>
      </c>
      <c r="C24" t="s">
        <v>103</v>
      </c>
      <c r="D24" s="1">
        <v>0</v>
      </c>
      <c r="E24" s="1">
        <v>0</v>
      </c>
      <c r="F24" s="1" t="s">
        <v>1597</v>
      </c>
      <c r="G24">
        <v>372.65</v>
      </c>
      <c r="H24">
        <v>0</v>
      </c>
      <c r="J24" s="126">
        <v>0.22378670664132558</v>
      </c>
      <c r="K24" s="36">
        <v>0.38102631367615175</v>
      </c>
      <c r="L24">
        <v>1.1685406698564593</v>
      </c>
    </row>
    <row r="25" spans="1:12" x14ac:dyDescent="0.25">
      <c r="A25" t="s">
        <v>1600</v>
      </c>
      <c r="B25" t="s">
        <v>1290</v>
      </c>
      <c r="C25" t="s">
        <v>117</v>
      </c>
      <c r="D25" s="1">
        <v>0</v>
      </c>
      <c r="E25" s="1">
        <v>0</v>
      </c>
      <c r="F25" s="1" t="s">
        <v>1597</v>
      </c>
      <c r="G25">
        <v>0</v>
      </c>
      <c r="H25">
        <v>0.19</v>
      </c>
      <c r="J25" s="126">
        <v>0.80503792757979109</v>
      </c>
      <c r="K25" s="36">
        <v>7.7687133247459572E-2</v>
      </c>
      <c r="L25">
        <v>1.4127435642156165</v>
      </c>
    </row>
    <row r="26" spans="1:12" x14ac:dyDescent="0.25">
      <c r="A26" t="s">
        <v>1600</v>
      </c>
      <c r="B26" t="s">
        <v>1291</v>
      </c>
      <c r="C26" t="s">
        <v>46</v>
      </c>
      <c r="D26" s="1">
        <v>0</v>
      </c>
      <c r="E26" s="1">
        <v>0</v>
      </c>
      <c r="F26" s="1" t="s">
        <v>1597</v>
      </c>
      <c r="G26">
        <v>146.05000000000001</v>
      </c>
      <c r="H26">
        <v>2.23</v>
      </c>
      <c r="J26" s="126">
        <v>0.6591404822260214</v>
      </c>
      <c r="K26" s="36">
        <v>0.16429876790662029</v>
      </c>
      <c r="L26">
        <v>1.1023164296574546</v>
      </c>
    </row>
    <row r="27" spans="1:12" x14ac:dyDescent="0.25">
      <c r="A27" t="s">
        <v>1600</v>
      </c>
      <c r="B27" t="s">
        <v>1350</v>
      </c>
      <c r="C27" t="s">
        <v>35</v>
      </c>
      <c r="D27" s="1">
        <v>0</v>
      </c>
      <c r="E27" s="1">
        <v>0</v>
      </c>
      <c r="F27" s="1" t="s">
        <v>1597</v>
      </c>
      <c r="G27">
        <v>98.46</v>
      </c>
      <c r="H27">
        <v>0</v>
      </c>
      <c r="J27" s="126">
        <v>0.68874003422039387</v>
      </c>
      <c r="K27" s="36">
        <v>0.10597400706250683</v>
      </c>
      <c r="L27">
        <v>1.6573286114488082</v>
      </c>
    </row>
    <row r="28" spans="1:12" x14ac:dyDescent="0.25">
      <c r="A28" t="s">
        <v>1600</v>
      </c>
      <c r="B28" t="s">
        <v>1382</v>
      </c>
      <c r="C28" t="s">
        <v>74</v>
      </c>
      <c r="D28" s="1">
        <v>0</v>
      </c>
      <c r="E28" s="1">
        <v>0</v>
      </c>
      <c r="F28" s="1" t="s">
        <v>1599</v>
      </c>
      <c r="G28">
        <v>0</v>
      </c>
      <c r="H28">
        <v>1.24</v>
      </c>
      <c r="J28" s="126">
        <v>0.59503414518612086</v>
      </c>
      <c r="K28" s="36">
        <v>0.15347570362767932</v>
      </c>
      <c r="L28">
        <v>1.3973729600636857</v>
      </c>
    </row>
    <row r="29" spans="1:12" x14ac:dyDescent="0.25">
      <c r="A29" t="s">
        <v>1600</v>
      </c>
      <c r="B29" t="s">
        <v>1519</v>
      </c>
      <c r="C29" t="s">
        <v>394</v>
      </c>
      <c r="D29" s="1">
        <v>1</v>
      </c>
      <c r="E29" s="1">
        <v>0</v>
      </c>
      <c r="F29" s="1" t="s">
        <v>1597</v>
      </c>
      <c r="G29">
        <v>232.25</v>
      </c>
      <c r="H29">
        <v>0</v>
      </c>
      <c r="J29" s="126">
        <v>0.34787018255578095</v>
      </c>
      <c r="K29" s="36">
        <v>0.16063348416289594</v>
      </c>
      <c r="L29">
        <v>1.402332361516035</v>
      </c>
    </row>
    <row r="30" spans="1:12" x14ac:dyDescent="0.25">
      <c r="A30" t="s">
        <v>1600</v>
      </c>
      <c r="B30" t="s">
        <v>1534</v>
      </c>
      <c r="C30" t="s">
        <v>45</v>
      </c>
      <c r="D30" s="1">
        <v>0</v>
      </c>
      <c r="E30" s="1">
        <v>0</v>
      </c>
      <c r="F30" s="1" t="s">
        <v>1597</v>
      </c>
      <c r="G30">
        <v>0</v>
      </c>
      <c r="H30">
        <v>0.9</v>
      </c>
      <c r="J30" s="126">
        <v>0.25974229061112153</v>
      </c>
      <c r="K30" s="36">
        <v>0.36019891161568773</v>
      </c>
      <c r="L30">
        <v>1.345334136062613</v>
      </c>
    </row>
    <row r="31" spans="1:12" x14ac:dyDescent="0.25">
      <c r="A31" t="s">
        <v>1600</v>
      </c>
      <c r="B31" t="s">
        <v>1089</v>
      </c>
      <c r="C31" t="s">
        <v>679</v>
      </c>
      <c r="D31" s="1">
        <v>0</v>
      </c>
      <c r="E31" s="1">
        <v>0</v>
      </c>
      <c r="F31" s="1" t="s">
        <v>1597</v>
      </c>
      <c r="G31">
        <v>64.92</v>
      </c>
      <c r="H31">
        <v>0</v>
      </c>
      <c r="J31" s="126">
        <v>0.4916099338383354</v>
      </c>
      <c r="K31" s="36">
        <v>0.26905743599578097</v>
      </c>
      <c r="L31">
        <v>1.2010922566803199</v>
      </c>
    </row>
    <row r="32" spans="1:12" x14ac:dyDescent="0.25">
      <c r="A32" t="s">
        <v>1600</v>
      </c>
      <c r="B32" t="s">
        <v>1553</v>
      </c>
      <c r="C32" t="s">
        <v>112</v>
      </c>
      <c r="D32" s="1">
        <v>0</v>
      </c>
      <c r="E32" s="1">
        <v>0</v>
      </c>
      <c r="F32" s="1" t="s">
        <v>1597</v>
      </c>
      <c r="G32">
        <v>0</v>
      </c>
      <c r="H32">
        <v>0</v>
      </c>
      <c r="J32" s="126">
        <v>0.45219502904485287</v>
      </c>
      <c r="K32" s="36">
        <v>0.11998857251690315</v>
      </c>
      <c r="L32">
        <v>1.3050436980098978</v>
      </c>
    </row>
    <row r="33" spans="1:12" x14ac:dyDescent="0.25">
      <c r="A33" t="s">
        <v>1600</v>
      </c>
      <c r="B33" t="s">
        <v>1554</v>
      </c>
      <c r="C33" t="s">
        <v>96</v>
      </c>
      <c r="D33" s="1">
        <v>0</v>
      </c>
      <c r="E33" s="1">
        <v>0</v>
      </c>
      <c r="F33" s="1" t="s">
        <v>1597</v>
      </c>
      <c r="G33">
        <v>22.87</v>
      </c>
      <c r="H33">
        <v>0.18</v>
      </c>
      <c r="J33" s="126">
        <v>0.28187814070351758</v>
      </c>
      <c r="K33" s="36">
        <v>0.21027010050251257</v>
      </c>
      <c r="L33">
        <v>1.376740947075209</v>
      </c>
    </row>
    <row r="34" spans="1:12" x14ac:dyDescent="0.25">
      <c r="A34" t="s">
        <v>1600</v>
      </c>
      <c r="B34" t="s">
        <v>1576</v>
      </c>
      <c r="C34" t="s">
        <v>39</v>
      </c>
      <c r="D34" s="1">
        <v>0</v>
      </c>
      <c r="E34" s="1">
        <v>0.99</v>
      </c>
      <c r="F34" s="1" t="s">
        <v>1597</v>
      </c>
      <c r="G34">
        <v>15.91</v>
      </c>
      <c r="H34">
        <v>0.09</v>
      </c>
      <c r="J34" s="126">
        <v>0.46750114836931556</v>
      </c>
      <c r="K34" s="36">
        <v>0.13143086816720256</v>
      </c>
      <c r="L34">
        <v>1.118521247850651</v>
      </c>
    </row>
    <row r="35" spans="1:12" x14ac:dyDescent="0.25">
      <c r="A35" t="s">
        <v>1600</v>
      </c>
      <c r="B35" t="s">
        <v>1579</v>
      </c>
      <c r="C35" t="s">
        <v>146</v>
      </c>
      <c r="D35" s="1">
        <v>0</v>
      </c>
      <c r="E35" s="1">
        <v>1</v>
      </c>
      <c r="F35" s="1" t="s">
        <v>1597</v>
      </c>
      <c r="G35">
        <v>27.02</v>
      </c>
      <c r="H35">
        <v>0.16</v>
      </c>
      <c r="J35" s="126">
        <v>0.49851945854483926</v>
      </c>
      <c r="K35" s="36">
        <v>0.16673716864072194</v>
      </c>
      <c r="L35">
        <v>1.2003959835949654</v>
      </c>
    </row>
    <row r="36" spans="1:12" x14ac:dyDescent="0.25">
      <c r="A36" t="s">
        <v>1601</v>
      </c>
      <c r="B36" t="s">
        <v>967</v>
      </c>
      <c r="C36" t="s">
        <v>334</v>
      </c>
      <c r="D36" s="1">
        <v>0.01</v>
      </c>
      <c r="E36" s="1">
        <v>0.98</v>
      </c>
      <c r="F36" s="1" t="s">
        <v>1599</v>
      </c>
      <c r="G36">
        <v>4534.95</v>
      </c>
      <c r="H36">
        <v>3.23</v>
      </c>
      <c r="J36" s="126">
        <v>0.3658672276005458</v>
      </c>
      <c r="K36" s="36">
        <v>1.438340588655708E-2</v>
      </c>
      <c r="L36">
        <v>1.5471991298267422</v>
      </c>
    </row>
    <row r="37" spans="1:12" x14ac:dyDescent="0.25">
      <c r="A37" t="s">
        <v>1601</v>
      </c>
      <c r="B37" t="s">
        <v>991</v>
      </c>
      <c r="C37" t="s">
        <v>472</v>
      </c>
      <c r="D37" s="1">
        <v>0</v>
      </c>
      <c r="E37" s="1">
        <v>0</v>
      </c>
      <c r="F37" s="1" t="s">
        <v>1599</v>
      </c>
      <c r="G37">
        <v>28310.31</v>
      </c>
      <c r="H37">
        <v>36.479999999999997</v>
      </c>
      <c r="J37" s="126">
        <v>0.59468448729184931</v>
      </c>
      <c r="K37" s="36">
        <v>6.5043821209465377E-2</v>
      </c>
      <c r="L37">
        <v>1.3936642914514359</v>
      </c>
    </row>
    <row r="38" spans="1:12" x14ac:dyDescent="0.25">
      <c r="A38" t="s">
        <v>1601</v>
      </c>
      <c r="B38" t="s">
        <v>1022</v>
      </c>
      <c r="C38" t="s">
        <v>362</v>
      </c>
      <c r="D38" s="1">
        <v>0</v>
      </c>
      <c r="E38" s="1">
        <v>1</v>
      </c>
      <c r="F38" s="1" t="s">
        <v>1599</v>
      </c>
      <c r="G38">
        <v>11807.74</v>
      </c>
      <c r="H38">
        <v>26.51</v>
      </c>
      <c r="J38" s="126">
        <v>0.56307410795974377</v>
      </c>
      <c r="K38" s="36">
        <v>5.3238792314730103E-2</v>
      </c>
      <c r="L38">
        <v>1.4355258026777591</v>
      </c>
    </row>
    <row r="39" spans="1:12" x14ac:dyDescent="0.25">
      <c r="A39" t="s">
        <v>1601</v>
      </c>
      <c r="B39" t="s">
        <v>1030</v>
      </c>
      <c r="C39" t="s">
        <v>253</v>
      </c>
      <c r="D39" s="1">
        <v>0.01</v>
      </c>
      <c r="E39" s="1">
        <v>0.99</v>
      </c>
      <c r="F39" s="1" t="s">
        <v>1599</v>
      </c>
      <c r="G39">
        <v>1423.19</v>
      </c>
      <c r="H39">
        <v>3.42</v>
      </c>
      <c r="J39" s="126">
        <v>0.33297939778129954</v>
      </c>
      <c r="K39" s="36">
        <v>1.8222398309561544E-2</v>
      </c>
      <c r="L39">
        <v>1.5041406882109372</v>
      </c>
    </row>
    <row r="40" spans="1:12" x14ac:dyDescent="0.25">
      <c r="A40" t="s">
        <v>1601</v>
      </c>
      <c r="B40" t="s">
        <v>1048</v>
      </c>
      <c r="C40" t="s">
        <v>337</v>
      </c>
      <c r="D40" s="1">
        <v>0.05</v>
      </c>
      <c r="E40" s="1">
        <v>0.95</v>
      </c>
      <c r="F40" s="1" t="s">
        <v>1599</v>
      </c>
      <c r="G40">
        <v>2460.4</v>
      </c>
      <c r="H40">
        <v>2.5299999999999998</v>
      </c>
      <c r="J40" s="126">
        <v>0.30946437857514303</v>
      </c>
      <c r="K40" s="36">
        <v>1.7238689547581905E-2</v>
      </c>
      <c r="L40">
        <v>1.2721055284826079</v>
      </c>
    </row>
    <row r="41" spans="1:12" x14ac:dyDescent="0.25">
      <c r="A41" t="s">
        <v>1601</v>
      </c>
      <c r="B41" t="s">
        <v>1068</v>
      </c>
      <c r="C41" t="s">
        <v>261</v>
      </c>
      <c r="D41" s="1">
        <v>0.02</v>
      </c>
      <c r="E41" s="1">
        <v>0.97</v>
      </c>
      <c r="F41" s="1" t="s">
        <v>1599</v>
      </c>
      <c r="G41">
        <v>17656.55</v>
      </c>
      <c r="H41">
        <v>35.03</v>
      </c>
      <c r="J41" s="126">
        <v>0.5856782334384858</v>
      </c>
      <c r="K41" s="36">
        <v>6.1842271293375398E-2</v>
      </c>
      <c r="L41">
        <v>1.2574275557470644</v>
      </c>
    </row>
    <row r="42" spans="1:12" x14ac:dyDescent="0.25">
      <c r="A42" t="s">
        <v>1601</v>
      </c>
      <c r="B42" t="s">
        <v>1085</v>
      </c>
      <c r="C42" t="s">
        <v>442</v>
      </c>
      <c r="D42" s="1">
        <v>0.02</v>
      </c>
      <c r="E42" s="1">
        <v>0.98</v>
      </c>
      <c r="F42" s="1" t="s">
        <v>1599</v>
      </c>
      <c r="G42">
        <v>4582.78</v>
      </c>
      <c r="H42">
        <v>5.07</v>
      </c>
      <c r="J42" s="126">
        <v>0.23100710534445473</v>
      </c>
      <c r="K42" s="36">
        <v>1.1143033673154156E-2</v>
      </c>
      <c r="L42">
        <v>1.4258528691977479</v>
      </c>
    </row>
    <row r="43" spans="1:12" x14ac:dyDescent="0.25">
      <c r="A43" t="s">
        <v>1601</v>
      </c>
      <c r="B43" t="s">
        <v>1087</v>
      </c>
      <c r="C43" t="s">
        <v>377</v>
      </c>
      <c r="D43" s="1">
        <v>0.03</v>
      </c>
      <c r="E43" s="1">
        <v>0.97</v>
      </c>
      <c r="F43" s="1" t="s">
        <v>1599</v>
      </c>
      <c r="G43">
        <v>28181.64</v>
      </c>
      <c r="H43">
        <v>28.66</v>
      </c>
      <c r="J43" s="126">
        <v>0.42348546686055</v>
      </c>
      <c r="K43" s="36">
        <v>6.5122087020449637E-2</v>
      </c>
      <c r="L43">
        <v>1.6864477093731252</v>
      </c>
    </row>
    <row r="44" spans="1:12" x14ac:dyDescent="0.25">
      <c r="A44" t="s">
        <v>1601</v>
      </c>
      <c r="B44" t="s">
        <v>1090</v>
      </c>
      <c r="C44" t="s">
        <v>341</v>
      </c>
      <c r="D44" s="1">
        <v>0.05</v>
      </c>
      <c r="E44" s="1">
        <v>0.95</v>
      </c>
      <c r="F44" s="1" t="s">
        <v>1599</v>
      </c>
      <c r="G44">
        <v>8377.76</v>
      </c>
      <c r="H44">
        <v>6.71</v>
      </c>
      <c r="J44" s="126">
        <v>0.44563738538893816</v>
      </c>
      <c r="K44" s="36">
        <v>3.3960366755397813E-2</v>
      </c>
      <c r="L44">
        <v>1.0936550076325744</v>
      </c>
    </row>
    <row r="45" spans="1:12" x14ac:dyDescent="0.25">
      <c r="A45" t="s">
        <v>1601</v>
      </c>
      <c r="B45" t="s">
        <v>1091</v>
      </c>
      <c r="C45" t="s">
        <v>304</v>
      </c>
      <c r="D45" s="1">
        <v>0.05</v>
      </c>
      <c r="E45" s="1">
        <v>0.95</v>
      </c>
      <c r="F45" s="1" t="s">
        <v>1599</v>
      </c>
      <c r="G45">
        <v>570.79</v>
      </c>
      <c r="H45">
        <v>1.01</v>
      </c>
      <c r="J45" s="126">
        <v>8.6372749590834699E-2</v>
      </c>
      <c r="K45" s="36">
        <v>0</v>
      </c>
      <c r="L45">
        <v>1.3150950993628461</v>
      </c>
    </row>
    <row r="46" spans="1:12" x14ac:dyDescent="0.25">
      <c r="A46" t="s">
        <v>1601</v>
      </c>
      <c r="B46" t="s">
        <v>1137</v>
      </c>
      <c r="C46" t="s">
        <v>308</v>
      </c>
      <c r="D46" s="1">
        <v>0</v>
      </c>
      <c r="E46" s="1">
        <v>1</v>
      </c>
      <c r="F46" s="1" t="s">
        <v>1599</v>
      </c>
      <c r="G46">
        <v>12424.43</v>
      </c>
      <c r="H46">
        <v>21.18</v>
      </c>
      <c r="J46" s="126">
        <v>0.39680372807017544</v>
      </c>
      <c r="K46" s="36">
        <v>3.6129385964912279E-3</v>
      </c>
      <c r="L46">
        <v>1.7154620943117289</v>
      </c>
    </row>
    <row r="47" spans="1:12" x14ac:dyDescent="0.25">
      <c r="A47" t="s">
        <v>1601</v>
      </c>
      <c r="B47" t="s">
        <v>1139</v>
      </c>
      <c r="C47" t="s">
        <v>266</v>
      </c>
      <c r="D47" s="1">
        <v>0.08</v>
      </c>
      <c r="E47" s="1">
        <v>0.92</v>
      </c>
      <c r="F47" s="1" t="s">
        <v>1599</v>
      </c>
      <c r="G47">
        <v>5936.47</v>
      </c>
      <c r="H47">
        <v>6.12</v>
      </c>
      <c r="J47" s="126">
        <v>0.40925471159337523</v>
      </c>
      <c r="K47" s="36">
        <v>2.6005139920045689E-2</v>
      </c>
      <c r="L47">
        <v>1.2774401518270178</v>
      </c>
    </row>
    <row r="48" spans="1:12" x14ac:dyDescent="0.25">
      <c r="A48" t="s">
        <v>1601</v>
      </c>
      <c r="B48" t="s">
        <v>1152</v>
      </c>
      <c r="C48" t="s">
        <v>241</v>
      </c>
      <c r="D48" s="1">
        <v>0.01</v>
      </c>
      <c r="E48" s="1">
        <v>0.99</v>
      </c>
      <c r="F48" s="1" t="s">
        <v>1599</v>
      </c>
      <c r="G48">
        <v>532.27</v>
      </c>
      <c r="H48">
        <v>2.5499999999999998</v>
      </c>
      <c r="J48" s="126">
        <v>0.34887716654107009</v>
      </c>
      <c r="K48" s="36">
        <v>2.4189902034664656E-2</v>
      </c>
      <c r="L48">
        <v>1.5116856747883187</v>
      </c>
    </row>
    <row r="49" spans="1:12" x14ac:dyDescent="0.25">
      <c r="A49" t="s">
        <v>1601</v>
      </c>
      <c r="B49" t="s">
        <v>1203</v>
      </c>
      <c r="C49" t="s">
        <v>20</v>
      </c>
      <c r="D49" s="1">
        <v>0</v>
      </c>
      <c r="E49" s="1">
        <v>1</v>
      </c>
      <c r="F49" s="1" t="s">
        <v>1599</v>
      </c>
      <c r="G49">
        <v>7121.01</v>
      </c>
      <c r="H49">
        <v>12.61</v>
      </c>
      <c r="J49" s="126">
        <v>0.6028034473310584</v>
      </c>
      <c r="K49" s="36">
        <v>7.3131242683139461E-2</v>
      </c>
      <c r="L49">
        <v>1.1074036961664411</v>
      </c>
    </row>
    <row r="50" spans="1:12" x14ac:dyDescent="0.25">
      <c r="A50" t="s">
        <v>1601</v>
      </c>
      <c r="B50" t="s">
        <v>1210</v>
      </c>
      <c r="C50" t="s">
        <v>313</v>
      </c>
      <c r="D50" s="1">
        <v>0.03</v>
      </c>
      <c r="E50" s="1">
        <v>0.97</v>
      </c>
      <c r="F50" s="1" t="s">
        <v>1599</v>
      </c>
      <c r="G50">
        <v>23968.959999999999</v>
      </c>
      <c r="H50">
        <v>31.25</v>
      </c>
      <c r="J50" s="126">
        <v>0.31878312686216087</v>
      </c>
      <c r="K50" s="36">
        <v>4.7740316763368353E-2</v>
      </c>
      <c r="L50">
        <v>1.8112038093738931</v>
      </c>
    </row>
    <row r="51" spans="1:12" x14ac:dyDescent="0.25">
      <c r="A51" t="s">
        <v>1601</v>
      </c>
      <c r="B51" t="s">
        <v>1211</v>
      </c>
      <c r="C51" t="s">
        <v>381</v>
      </c>
      <c r="D51" s="1">
        <v>7.0000000000000007E-2</v>
      </c>
      <c r="E51" s="1">
        <v>0.93</v>
      </c>
      <c r="F51" s="1" t="s">
        <v>1597</v>
      </c>
      <c r="G51">
        <v>3222.67</v>
      </c>
      <c r="H51">
        <v>77.72</v>
      </c>
      <c r="J51" s="126">
        <v>0.3012736660929432</v>
      </c>
      <c r="K51" s="36">
        <v>1.3023522662076879E-2</v>
      </c>
      <c r="L51">
        <v>1.1251142595978063</v>
      </c>
    </row>
    <row r="52" spans="1:12" x14ac:dyDescent="0.25">
      <c r="A52" t="s">
        <v>1601</v>
      </c>
      <c r="B52" t="s">
        <v>1223</v>
      </c>
      <c r="C52" t="s">
        <v>407</v>
      </c>
      <c r="D52" s="1">
        <v>0</v>
      </c>
      <c r="E52" s="1">
        <v>1</v>
      </c>
      <c r="F52" s="1" t="s">
        <v>1597</v>
      </c>
      <c r="G52">
        <v>2985.77</v>
      </c>
      <c r="H52">
        <v>2.81</v>
      </c>
      <c r="J52" s="126">
        <v>0.12060278416002163</v>
      </c>
      <c r="K52" s="36">
        <v>0</v>
      </c>
      <c r="L52">
        <v>1.424681175336755</v>
      </c>
    </row>
    <row r="53" spans="1:12" x14ac:dyDescent="0.25">
      <c r="A53" t="s">
        <v>1601</v>
      </c>
      <c r="B53" t="s">
        <v>1225</v>
      </c>
      <c r="C53" t="s">
        <v>262</v>
      </c>
      <c r="D53" s="1">
        <v>0.05</v>
      </c>
      <c r="E53" s="1">
        <v>0.95</v>
      </c>
      <c r="F53" s="1" t="s">
        <v>1599</v>
      </c>
      <c r="G53">
        <v>1391.66</v>
      </c>
      <c r="H53">
        <v>4.2699999999999996</v>
      </c>
      <c r="J53" s="126">
        <v>0.4033001658374793</v>
      </c>
      <c r="K53" s="36">
        <v>2.1603095632946379E-2</v>
      </c>
      <c r="L53">
        <v>1.1316391847252492</v>
      </c>
    </row>
    <row r="54" spans="1:12" x14ac:dyDescent="0.25">
      <c r="A54" t="s">
        <v>1601</v>
      </c>
      <c r="B54" t="s">
        <v>1252</v>
      </c>
      <c r="C54" t="s">
        <v>409</v>
      </c>
      <c r="D54" s="1">
        <v>0</v>
      </c>
      <c r="E54" s="1">
        <v>1</v>
      </c>
      <c r="F54" s="1" t="s">
        <v>1599</v>
      </c>
      <c r="G54">
        <v>8050.38</v>
      </c>
      <c r="H54">
        <v>5.07</v>
      </c>
      <c r="J54" s="126">
        <v>0.27615291262135921</v>
      </c>
      <c r="K54" s="36">
        <v>1.2233009708737865E-2</v>
      </c>
      <c r="L54">
        <v>1.5441771039332015</v>
      </c>
    </row>
    <row r="55" spans="1:12" x14ac:dyDescent="0.25">
      <c r="A55" t="s">
        <v>1601</v>
      </c>
      <c r="B55" t="s">
        <v>1277</v>
      </c>
      <c r="C55" t="s">
        <v>92</v>
      </c>
      <c r="D55" s="1">
        <v>0</v>
      </c>
      <c r="E55" s="1">
        <v>1</v>
      </c>
      <c r="F55" s="1" t="s">
        <v>1599</v>
      </c>
      <c r="G55">
        <v>6890.69</v>
      </c>
      <c r="H55">
        <v>9.58</v>
      </c>
      <c r="J55" s="126">
        <v>0.41600790513833991</v>
      </c>
      <c r="K55" s="36">
        <v>6.3205972771190166E-2</v>
      </c>
      <c r="L55">
        <v>1.8101346001583531</v>
      </c>
    </row>
    <row r="56" spans="1:12" x14ac:dyDescent="0.25">
      <c r="A56" t="s">
        <v>1601</v>
      </c>
      <c r="B56" t="s">
        <v>1329</v>
      </c>
      <c r="C56" t="s">
        <v>263</v>
      </c>
      <c r="D56" s="1">
        <v>0.03</v>
      </c>
      <c r="E56" s="1">
        <v>0.97</v>
      </c>
      <c r="F56" s="1" t="s">
        <v>1599</v>
      </c>
      <c r="G56">
        <v>13106.49</v>
      </c>
      <c r="H56">
        <v>30.52</v>
      </c>
      <c r="J56" s="126">
        <v>0.51643558933278555</v>
      </c>
      <c r="K56" s="36">
        <v>1.7185306904933074E-2</v>
      </c>
      <c r="L56">
        <v>1.6531924484276397</v>
      </c>
    </row>
    <row r="57" spans="1:12" x14ac:dyDescent="0.25">
      <c r="A57" t="s">
        <v>1601</v>
      </c>
      <c r="B57" t="s">
        <v>1341</v>
      </c>
      <c r="C57" t="s">
        <v>316</v>
      </c>
      <c r="D57" s="1">
        <v>0.04</v>
      </c>
      <c r="E57" s="1">
        <v>0.96</v>
      </c>
      <c r="F57" s="1" t="s">
        <v>1599</v>
      </c>
      <c r="G57">
        <v>29005.86</v>
      </c>
      <c r="H57">
        <v>28.55</v>
      </c>
      <c r="J57" s="126">
        <v>0.55565517615372106</v>
      </c>
      <c r="K57" s="36">
        <v>1.975018528226171E-2</v>
      </c>
      <c r="L57">
        <v>1.4519346506437991</v>
      </c>
    </row>
    <row r="58" spans="1:12" x14ac:dyDescent="0.25">
      <c r="A58" t="s">
        <v>1601</v>
      </c>
      <c r="B58" t="s">
        <v>1347</v>
      </c>
      <c r="C58" t="s">
        <v>368</v>
      </c>
      <c r="D58" s="1">
        <v>0.02</v>
      </c>
      <c r="E58" s="1">
        <v>0.97</v>
      </c>
      <c r="F58" s="1" t="s">
        <v>1599</v>
      </c>
      <c r="G58">
        <v>7886.34</v>
      </c>
      <c r="H58">
        <v>25.19</v>
      </c>
      <c r="J58" s="126">
        <v>0.67245035475048553</v>
      </c>
      <c r="K58" s="36">
        <v>3.2195092948590909E-2</v>
      </c>
      <c r="L58">
        <v>1.6980445322055377</v>
      </c>
    </row>
    <row r="59" spans="1:12" x14ac:dyDescent="0.25">
      <c r="A59" t="s">
        <v>1601</v>
      </c>
      <c r="B59" t="s">
        <v>1490</v>
      </c>
      <c r="C59" t="s">
        <v>258</v>
      </c>
      <c r="D59" s="1">
        <v>0.04</v>
      </c>
      <c r="E59" s="1">
        <v>0.96</v>
      </c>
      <c r="F59" s="1" t="s">
        <v>1599</v>
      </c>
      <c r="G59">
        <v>4538.3</v>
      </c>
      <c r="H59">
        <v>4.9800000000000004</v>
      </c>
      <c r="J59" s="126">
        <v>0.54958876692622827</v>
      </c>
      <c r="K59" s="36">
        <v>6.3626981893235762E-2</v>
      </c>
      <c r="L59">
        <v>1.0411626133764269</v>
      </c>
    </row>
    <row r="60" spans="1:12" x14ac:dyDescent="0.25">
      <c r="A60" t="s">
        <v>1601</v>
      </c>
      <c r="B60" t="s">
        <v>1496</v>
      </c>
      <c r="C60" t="s">
        <v>393</v>
      </c>
      <c r="D60" s="1">
        <v>0</v>
      </c>
      <c r="E60" s="1">
        <v>1</v>
      </c>
      <c r="F60" s="1" t="s">
        <v>1599</v>
      </c>
      <c r="G60">
        <v>13002.54</v>
      </c>
      <c r="H60">
        <v>10.28</v>
      </c>
      <c r="J60" s="126">
        <v>0.22951598709298915</v>
      </c>
      <c r="K60" s="36">
        <v>2.9331182164857729E-2</v>
      </c>
      <c r="L60">
        <v>1.856458168247233</v>
      </c>
    </row>
    <row r="61" spans="1:12" x14ac:dyDescent="0.25">
      <c r="A61" t="s">
        <v>1601</v>
      </c>
      <c r="B61" t="s">
        <v>1533</v>
      </c>
      <c r="C61" t="s">
        <v>29</v>
      </c>
      <c r="D61" s="1">
        <v>0.02</v>
      </c>
      <c r="E61" s="1">
        <v>0.97</v>
      </c>
      <c r="F61" s="1" t="s">
        <v>1599</v>
      </c>
      <c r="G61">
        <v>6415.41</v>
      </c>
      <c r="H61">
        <v>5.14</v>
      </c>
      <c r="J61" s="126">
        <v>0.34486807387862795</v>
      </c>
      <c r="K61" s="36">
        <v>3.4939313984168864E-2</v>
      </c>
      <c r="L61">
        <v>1.1098733789832065</v>
      </c>
    </row>
    <row r="62" spans="1:12" x14ac:dyDescent="0.25">
      <c r="A62" t="s">
        <v>1601</v>
      </c>
      <c r="B62" t="s">
        <v>1543</v>
      </c>
      <c r="C62" t="s">
        <v>270</v>
      </c>
      <c r="D62" s="1">
        <v>0.33</v>
      </c>
      <c r="E62" s="1">
        <v>0.67</v>
      </c>
      <c r="F62" s="1" t="s">
        <v>1599</v>
      </c>
      <c r="G62">
        <v>6147.88</v>
      </c>
      <c r="H62">
        <v>12.06</v>
      </c>
      <c r="J62" s="126">
        <v>0.57611829025844929</v>
      </c>
      <c r="K62" s="36">
        <v>7.7534791252485095E-4</v>
      </c>
      <c r="L62">
        <v>1.3199930983910624</v>
      </c>
    </row>
    <row r="63" spans="1:12" x14ac:dyDescent="0.25">
      <c r="A63" t="s">
        <v>1602</v>
      </c>
      <c r="B63" t="s">
        <v>954</v>
      </c>
      <c r="C63" t="s">
        <v>273</v>
      </c>
      <c r="D63" s="1">
        <v>0.19</v>
      </c>
      <c r="E63" s="1">
        <v>0.81</v>
      </c>
      <c r="F63" s="1" t="s">
        <v>1599</v>
      </c>
      <c r="G63">
        <v>35777.160000000003</v>
      </c>
      <c r="H63">
        <v>26.08</v>
      </c>
      <c r="J63" s="126">
        <v>0.31349001884348132</v>
      </c>
      <c r="K63" s="36">
        <v>0.39170518784595454</v>
      </c>
      <c r="L63">
        <v>1.2027260240200048</v>
      </c>
    </row>
    <row r="64" spans="1:12" x14ac:dyDescent="0.25">
      <c r="A64" t="s">
        <v>1602</v>
      </c>
      <c r="B64" t="s">
        <v>957</v>
      </c>
      <c r="C64" t="s">
        <v>248</v>
      </c>
      <c r="D64" s="1">
        <v>7.0000000000000007E-2</v>
      </c>
      <c r="E64" s="1">
        <v>0.93</v>
      </c>
      <c r="F64" s="1" t="s">
        <v>1599</v>
      </c>
      <c r="G64">
        <v>8223.18</v>
      </c>
      <c r="H64">
        <v>43.27</v>
      </c>
      <c r="J64" s="126">
        <v>0.41407609650173238</v>
      </c>
      <c r="K64" s="36">
        <v>0.34800657821206749</v>
      </c>
      <c r="L64">
        <v>1.2329374566206524</v>
      </c>
    </row>
    <row r="65" spans="1:12" x14ac:dyDescent="0.25">
      <c r="A65" t="s">
        <v>1602</v>
      </c>
      <c r="B65" t="s">
        <v>960</v>
      </c>
      <c r="C65" t="s">
        <v>239</v>
      </c>
      <c r="D65" s="1">
        <v>0.03</v>
      </c>
      <c r="E65" s="1">
        <v>0.97</v>
      </c>
      <c r="F65" s="1" t="s">
        <v>1599</v>
      </c>
      <c r="G65">
        <v>30861.03</v>
      </c>
      <c r="H65">
        <v>25.13</v>
      </c>
      <c r="J65" s="126">
        <v>0.66888982488462501</v>
      </c>
      <c r="K65" s="36">
        <v>3.4141286199550924E-2</v>
      </c>
      <c r="L65">
        <v>1.4885861711236246</v>
      </c>
    </row>
    <row r="66" spans="1:12" x14ac:dyDescent="0.25">
      <c r="A66" t="s">
        <v>1602</v>
      </c>
      <c r="B66" t="s">
        <v>980</v>
      </c>
      <c r="C66" t="s">
        <v>249</v>
      </c>
      <c r="D66" s="1">
        <v>0.49</v>
      </c>
      <c r="E66" s="1">
        <v>0.39</v>
      </c>
      <c r="F66" s="1" t="s">
        <v>1597</v>
      </c>
      <c r="G66">
        <v>18033.310000000001</v>
      </c>
      <c r="H66">
        <v>30.44</v>
      </c>
      <c r="J66" s="126">
        <v>0.37866507864315607</v>
      </c>
      <c r="K66" s="36">
        <v>0.13530156631906839</v>
      </c>
      <c r="L66">
        <v>1.2808827595741739</v>
      </c>
    </row>
    <row r="67" spans="1:12" x14ac:dyDescent="0.25">
      <c r="A67" t="s">
        <v>1602</v>
      </c>
      <c r="B67" t="s">
        <v>997</v>
      </c>
      <c r="C67" t="s">
        <v>401</v>
      </c>
      <c r="D67" s="1">
        <v>0.01</v>
      </c>
      <c r="E67" s="1">
        <v>0.97</v>
      </c>
      <c r="F67" s="1" t="s">
        <v>1599</v>
      </c>
      <c r="G67">
        <v>31217.81</v>
      </c>
      <c r="H67">
        <v>63.22</v>
      </c>
      <c r="J67" s="126">
        <v>0.67257810337116941</v>
      </c>
      <c r="K67" s="36">
        <v>5.2761036693144796E-3</v>
      </c>
      <c r="L67">
        <v>1.7784198402583731</v>
      </c>
    </row>
    <row r="68" spans="1:12" x14ac:dyDescent="0.25">
      <c r="A68" t="s">
        <v>1602</v>
      </c>
      <c r="B68" t="s">
        <v>1003</v>
      </c>
      <c r="C68" t="s">
        <v>402</v>
      </c>
      <c r="D68" s="1">
        <v>0.95</v>
      </c>
      <c r="E68" s="1">
        <v>0.05</v>
      </c>
      <c r="F68" s="1" t="s">
        <v>1599</v>
      </c>
      <c r="G68">
        <v>25368.22</v>
      </c>
      <c r="H68">
        <v>36.590000000000003</v>
      </c>
      <c r="J68" s="126">
        <v>0.41975226110892644</v>
      </c>
      <c r="K68" s="36">
        <v>0.17346834447502948</v>
      </c>
      <c r="L68">
        <v>1.1786065596807285</v>
      </c>
    </row>
    <row r="69" spans="1:12" x14ac:dyDescent="0.25">
      <c r="A69" t="s">
        <v>1602</v>
      </c>
      <c r="B69" t="s">
        <v>1011</v>
      </c>
      <c r="C69" t="s">
        <v>251</v>
      </c>
      <c r="D69" s="1">
        <v>0.13</v>
      </c>
      <c r="E69" s="1">
        <v>0.7</v>
      </c>
      <c r="F69" s="1" t="s">
        <v>1599</v>
      </c>
      <c r="G69">
        <v>37921.51</v>
      </c>
      <c r="H69">
        <v>47.24</v>
      </c>
      <c r="J69" s="126">
        <v>0.81647769645949464</v>
      </c>
      <c r="K69" s="36">
        <v>2.7049915943018216E-3</v>
      </c>
      <c r="L69">
        <v>1.2056434550164619</v>
      </c>
    </row>
    <row r="70" spans="1:12" x14ac:dyDescent="0.25">
      <c r="A70" t="s">
        <v>1602</v>
      </c>
      <c r="B70" t="s">
        <v>1029</v>
      </c>
      <c r="C70" t="s">
        <v>277</v>
      </c>
      <c r="D70" s="1">
        <v>0.48</v>
      </c>
      <c r="E70" s="1">
        <v>0.52</v>
      </c>
      <c r="F70" s="1" t="s">
        <v>1599</v>
      </c>
      <c r="G70">
        <v>24912.2</v>
      </c>
      <c r="H70">
        <v>42.48</v>
      </c>
      <c r="J70" s="126">
        <v>0.80516050994317334</v>
      </c>
      <c r="K70" s="36">
        <v>6.6389619099515559E-2</v>
      </c>
      <c r="L70">
        <v>1.369936264046824</v>
      </c>
    </row>
    <row r="71" spans="1:12" x14ac:dyDescent="0.25">
      <c r="A71" t="s">
        <v>1602</v>
      </c>
      <c r="B71" t="s">
        <v>1066</v>
      </c>
      <c r="C71" t="s">
        <v>375</v>
      </c>
      <c r="D71" s="1">
        <v>0.3</v>
      </c>
      <c r="E71" s="1">
        <v>0.69</v>
      </c>
      <c r="F71" s="1" t="s">
        <v>1599</v>
      </c>
      <c r="G71">
        <v>35647.5</v>
      </c>
      <c r="H71">
        <v>52.34</v>
      </c>
      <c r="J71" s="126">
        <v>0.5548121238837046</v>
      </c>
      <c r="K71" s="36">
        <v>0.14567237490996823</v>
      </c>
      <c r="L71">
        <v>1.1414961160571773</v>
      </c>
    </row>
    <row r="72" spans="1:12" x14ac:dyDescent="0.25">
      <c r="A72" t="s">
        <v>1602</v>
      </c>
      <c r="B72" t="s">
        <v>1132</v>
      </c>
      <c r="C72" t="s">
        <v>254</v>
      </c>
      <c r="D72" s="1">
        <v>0.1</v>
      </c>
      <c r="E72" s="1">
        <v>0.9</v>
      </c>
      <c r="F72" s="1" t="s">
        <v>1599</v>
      </c>
      <c r="G72">
        <v>54043.27</v>
      </c>
      <c r="H72">
        <v>48.08</v>
      </c>
      <c r="J72" s="126">
        <v>0.34438629818499961</v>
      </c>
      <c r="K72" s="36">
        <v>0.27535876737130754</v>
      </c>
      <c r="L72">
        <v>1.0473981028997523</v>
      </c>
    </row>
    <row r="73" spans="1:12" x14ac:dyDescent="0.25">
      <c r="A73" t="s">
        <v>1602</v>
      </c>
      <c r="B73" t="s">
        <v>1143</v>
      </c>
      <c r="C73" t="s">
        <v>255</v>
      </c>
      <c r="D73" s="1">
        <v>0.44</v>
      </c>
      <c r="E73" s="1">
        <v>0.56000000000000005</v>
      </c>
      <c r="F73" s="1" t="s">
        <v>1599</v>
      </c>
      <c r="G73">
        <v>45193.39</v>
      </c>
      <c r="H73">
        <v>49.22</v>
      </c>
      <c r="J73" s="126">
        <v>0.68104370528134106</v>
      </c>
      <c r="K73" s="36">
        <v>6.7005604247843201E-2</v>
      </c>
      <c r="L73">
        <v>1.170494094927907</v>
      </c>
    </row>
    <row r="74" spans="1:12" x14ac:dyDescent="0.25">
      <c r="A74" t="s">
        <v>1602</v>
      </c>
      <c r="B74" t="s">
        <v>1190</v>
      </c>
      <c r="C74" t="s">
        <v>279</v>
      </c>
      <c r="D74" s="1">
        <v>0.25</v>
      </c>
      <c r="E74" s="1">
        <v>0.69</v>
      </c>
      <c r="F74" s="1" t="s">
        <v>1597</v>
      </c>
      <c r="G74">
        <v>13971.72</v>
      </c>
      <c r="H74">
        <v>32.65</v>
      </c>
      <c r="J74" s="126">
        <v>0.21105575372843438</v>
      </c>
      <c r="K74" s="36">
        <v>0.19920468801692823</v>
      </c>
      <c r="L74">
        <v>1.3905452175127653</v>
      </c>
    </row>
    <row r="75" spans="1:12" x14ac:dyDescent="0.25">
      <c r="A75" t="s">
        <v>1602</v>
      </c>
      <c r="B75" t="s">
        <v>1194</v>
      </c>
      <c r="C75" t="s">
        <v>499</v>
      </c>
      <c r="D75" s="1">
        <v>0.02</v>
      </c>
      <c r="E75" s="1">
        <v>0.97</v>
      </c>
      <c r="F75" s="1" t="s">
        <v>1599</v>
      </c>
      <c r="G75">
        <v>23508.45</v>
      </c>
      <c r="H75">
        <v>82.21</v>
      </c>
      <c r="J75" s="126">
        <v>0.38533436832087448</v>
      </c>
      <c r="K75" s="36">
        <v>0.40066777963272121</v>
      </c>
      <c r="L75">
        <v>1.8835200618135659</v>
      </c>
    </row>
    <row r="76" spans="1:12" x14ac:dyDescent="0.25">
      <c r="A76" t="s">
        <v>1602</v>
      </c>
      <c r="B76" t="s">
        <v>1207</v>
      </c>
      <c r="C76" t="s">
        <v>345</v>
      </c>
      <c r="D76" s="1">
        <v>0</v>
      </c>
      <c r="E76" s="1">
        <v>0.98</v>
      </c>
      <c r="F76" s="1" t="s">
        <v>1599</v>
      </c>
      <c r="G76">
        <v>27252.65</v>
      </c>
      <c r="H76">
        <v>37.799999999999997</v>
      </c>
      <c r="J76" s="126">
        <v>0.49119133763764905</v>
      </c>
      <c r="K76" s="36">
        <v>7.1777530537572238E-3</v>
      </c>
      <c r="L76">
        <v>1.5000089175836915</v>
      </c>
    </row>
    <row r="77" spans="1:12" x14ac:dyDescent="0.25">
      <c r="A77" t="s">
        <v>1602</v>
      </c>
      <c r="B77" t="s">
        <v>1232</v>
      </c>
      <c r="C77" t="s">
        <v>572</v>
      </c>
      <c r="D77" s="1">
        <v>0.04</v>
      </c>
      <c r="E77" s="1">
        <v>0.96</v>
      </c>
      <c r="F77" s="1" t="s">
        <v>1599</v>
      </c>
      <c r="G77">
        <v>60888.69</v>
      </c>
      <c r="H77">
        <v>53.22</v>
      </c>
      <c r="J77" s="126">
        <v>0.45221366814370395</v>
      </c>
      <c r="K77" s="36">
        <v>0.20900020250627255</v>
      </c>
      <c r="L77">
        <v>1.7252185925071346</v>
      </c>
    </row>
    <row r="78" spans="1:12" x14ac:dyDescent="0.25">
      <c r="A78" t="s">
        <v>1602</v>
      </c>
      <c r="B78" t="s">
        <v>1238</v>
      </c>
      <c r="C78" t="s">
        <v>408</v>
      </c>
      <c r="D78" s="1">
        <v>0.08</v>
      </c>
      <c r="E78" s="1">
        <v>0.88</v>
      </c>
      <c r="F78" s="1" t="s">
        <v>1599</v>
      </c>
      <c r="G78">
        <v>26055.72</v>
      </c>
      <c r="H78">
        <v>59.52</v>
      </c>
      <c r="J78" s="126">
        <v>0.57057626119912686</v>
      </c>
      <c r="K78" s="36">
        <v>9.6603768531290601E-2</v>
      </c>
      <c r="L78">
        <v>1.4197345413150884</v>
      </c>
    </row>
    <row r="79" spans="1:12" x14ac:dyDescent="0.25">
      <c r="A79" t="s">
        <v>1602</v>
      </c>
      <c r="B79" t="s">
        <v>1246</v>
      </c>
      <c r="C79" t="s">
        <v>347</v>
      </c>
      <c r="D79" s="1">
        <v>0</v>
      </c>
      <c r="E79" s="1">
        <v>0.99</v>
      </c>
      <c r="F79" s="1" t="s">
        <v>1599</v>
      </c>
      <c r="G79">
        <v>24969.48</v>
      </c>
      <c r="H79">
        <v>36.380000000000003</v>
      </c>
      <c r="J79" s="126">
        <v>0.54241061984345251</v>
      </c>
      <c r="K79" s="36">
        <v>0.17023482123968692</v>
      </c>
      <c r="L79">
        <v>1.4010862040386509</v>
      </c>
    </row>
    <row r="80" spans="1:12" x14ac:dyDescent="0.25">
      <c r="A80" t="s">
        <v>1602</v>
      </c>
      <c r="B80" t="s">
        <v>1279</v>
      </c>
      <c r="C80" t="s">
        <v>412</v>
      </c>
      <c r="D80" s="1">
        <v>7.0000000000000007E-2</v>
      </c>
      <c r="E80" s="1">
        <v>0.92</v>
      </c>
      <c r="F80" s="1" t="s">
        <v>1599</v>
      </c>
      <c r="G80">
        <v>13803.27</v>
      </c>
      <c r="H80">
        <v>36.630000000000003</v>
      </c>
      <c r="J80" s="126">
        <v>0.36357910452403541</v>
      </c>
      <c r="K80" s="36">
        <v>0.34152657034882816</v>
      </c>
      <c r="L80">
        <v>1.4652351519558569</v>
      </c>
    </row>
    <row r="81" spans="1:12" x14ac:dyDescent="0.25">
      <c r="A81" t="s">
        <v>1602</v>
      </c>
      <c r="B81" t="s">
        <v>1295</v>
      </c>
      <c r="C81" t="s">
        <v>268</v>
      </c>
      <c r="D81" s="1">
        <v>0.01</v>
      </c>
      <c r="E81" s="1">
        <v>0.99</v>
      </c>
      <c r="F81" s="1" t="s">
        <v>1599</v>
      </c>
      <c r="G81">
        <v>39037.839999999997</v>
      </c>
      <c r="H81">
        <v>40.99</v>
      </c>
      <c r="J81" s="126">
        <v>0.71812861589518284</v>
      </c>
      <c r="K81" s="36">
        <v>3.7340817087906278E-2</v>
      </c>
      <c r="L81">
        <v>1.5127395943179704</v>
      </c>
    </row>
    <row r="82" spans="1:12" x14ac:dyDescent="0.25">
      <c r="A82" t="s">
        <v>1602</v>
      </c>
      <c r="B82" t="s">
        <v>1296</v>
      </c>
      <c r="C82" t="s">
        <v>245</v>
      </c>
      <c r="D82" s="1">
        <v>0.38</v>
      </c>
      <c r="E82" s="1">
        <v>0.62</v>
      </c>
      <c r="F82" s="1" t="s">
        <v>1599</v>
      </c>
      <c r="G82">
        <v>52235.54</v>
      </c>
      <c r="H82">
        <v>42.23</v>
      </c>
      <c r="J82" s="126">
        <v>0.55372590509705855</v>
      </c>
      <c r="K82" s="36">
        <v>7.7298881464675895E-2</v>
      </c>
      <c r="L82">
        <v>1.5590601866752494</v>
      </c>
    </row>
    <row r="83" spans="1:12" x14ac:dyDescent="0.25">
      <c r="A83" t="s">
        <v>1602</v>
      </c>
      <c r="B83" t="s">
        <v>1334</v>
      </c>
      <c r="C83" t="s">
        <v>386</v>
      </c>
      <c r="D83" s="1">
        <v>0.65</v>
      </c>
      <c r="E83" s="1">
        <v>0.35</v>
      </c>
      <c r="F83" s="1" t="s">
        <v>1599</v>
      </c>
      <c r="G83">
        <v>11121.89</v>
      </c>
      <c r="H83">
        <v>31.9</v>
      </c>
      <c r="J83" s="126">
        <v>0.29430658187462894</v>
      </c>
      <c r="K83" s="36">
        <v>0.18365726466990479</v>
      </c>
      <c r="L83">
        <v>1.1528851295513101</v>
      </c>
    </row>
    <row r="84" spans="1:12" x14ac:dyDescent="0.25">
      <c r="A84" t="s">
        <v>1602</v>
      </c>
      <c r="B84" t="s">
        <v>1337</v>
      </c>
      <c r="C84" t="s">
        <v>387</v>
      </c>
      <c r="D84" s="1">
        <v>0.47</v>
      </c>
      <c r="E84" s="1">
        <v>0.53</v>
      </c>
      <c r="F84" s="1" t="s">
        <v>1599</v>
      </c>
      <c r="G84">
        <v>72024.149999999994</v>
      </c>
      <c r="H84">
        <v>67.38</v>
      </c>
      <c r="J84" s="126">
        <v>0.67922093159685559</v>
      </c>
      <c r="K84" s="36">
        <v>4.3656116517784942E-2</v>
      </c>
      <c r="L84">
        <v>1.5391912900981826</v>
      </c>
    </row>
    <row r="85" spans="1:12" x14ac:dyDescent="0.25">
      <c r="A85" t="s">
        <v>1602</v>
      </c>
      <c r="B85" t="s">
        <v>1346</v>
      </c>
      <c r="C85" t="s">
        <v>350</v>
      </c>
      <c r="D85" s="1">
        <v>0.05</v>
      </c>
      <c r="E85" s="1">
        <v>0.78</v>
      </c>
      <c r="F85" s="1" t="s">
        <v>1599</v>
      </c>
      <c r="G85">
        <v>42275.19</v>
      </c>
      <c r="H85">
        <v>75.650000000000006</v>
      </c>
      <c r="J85" s="126">
        <v>0.67936510664627126</v>
      </c>
      <c r="K85" s="36">
        <v>8.5153739064675243E-2</v>
      </c>
      <c r="L85">
        <v>1.4583834039592689</v>
      </c>
    </row>
    <row r="86" spans="1:12" x14ac:dyDescent="0.25">
      <c r="A86" t="s">
        <v>1602</v>
      </c>
      <c r="B86" t="s">
        <v>1358</v>
      </c>
      <c r="C86" t="s">
        <v>416</v>
      </c>
      <c r="D86" s="1">
        <v>0.25</v>
      </c>
      <c r="E86" s="1">
        <v>0.75</v>
      </c>
      <c r="F86" s="1" t="s">
        <v>1599</v>
      </c>
      <c r="G86">
        <v>30463.47</v>
      </c>
      <c r="H86">
        <v>49.35</v>
      </c>
      <c r="J86" s="126">
        <v>0.48361690494186516</v>
      </c>
      <c r="K86" s="36">
        <v>6.0366177251017158E-2</v>
      </c>
      <c r="L86">
        <v>1.1530122785578305</v>
      </c>
    </row>
    <row r="87" spans="1:12" x14ac:dyDescent="0.25">
      <c r="A87" t="s">
        <v>1602</v>
      </c>
      <c r="B87" t="s">
        <v>1384</v>
      </c>
      <c r="C87" t="s">
        <v>318</v>
      </c>
      <c r="D87" s="1">
        <v>0.09</v>
      </c>
      <c r="E87" s="1">
        <v>0.89</v>
      </c>
      <c r="F87" s="1" t="s">
        <v>1599</v>
      </c>
      <c r="G87">
        <v>45029.4</v>
      </c>
      <c r="H87">
        <v>27.11</v>
      </c>
      <c r="J87" s="126">
        <v>0.48350266645469919</v>
      </c>
      <c r="K87" s="36">
        <v>0.1046451850001342</v>
      </c>
      <c r="L87">
        <v>1.6204282938702308</v>
      </c>
    </row>
    <row r="88" spans="1:12" x14ac:dyDescent="0.25">
      <c r="A88" t="s">
        <v>1602</v>
      </c>
      <c r="B88" t="s">
        <v>1391</v>
      </c>
      <c r="C88" t="s">
        <v>323</v>
      </c>
      <c r="D88" s="1">
        <v>0.03</v>
      </c>
      <c r="E88" s="1">
        <v>0.97</v>
      </c>
      <c r="F88" s="1" t="s">
        <v>1599</v>
      </c>
      <c r="G88">
        <v>58079.83</v>
      </c>
      <c r="H88">
        <v>59.34</v>
      </c>
      <c r="J88" s="126">
        <v>0.53883544112269732</v>
      </c>
      <c r="K88" s="36">
        <v>0.16292287130086119</v>
      </c>
      <c r="L88">
        <v>1.2354771905603201</v>
      </c>
    </row>
    <row r="89" spans="1:12" x14ac:dyDescent="0.25">
      <c r="A89" t="s">
        <v>1602</v>
      </c>
      <c r="B89" t="s">
        <v>1405</v>
      </c>
      <c r="C89" t="s">
        <v>353</v>
      </c>
      <c r="D89" s="1">
        <v>0.25</v>
      </c>
      <c r="E89" s="1">
        <v>0.75</v>
      </c>
      <c r="F89" s="1" t="s">
        <v>1599</v>
      </c>
      <c r="G89">
        <v>74958.880000000005</v>
      </c>
      <c r="H89">
        <v>43.25</v>
      </c>
      <c r="J89" s="126">
        <v>0.66241154465330132</v>
      </c>
      <c r="K89" s="36">
        <v>7.5473402591987773E-2</v>
      </c>
      <c r="L89">
        <v>1.4508012994233721</v>
      </c>
    </row>
    <row r="90" spans="1:12" x14ac:dyDescent="0.25">
      <c r="A90" t="s">
        <v>1602</v>
      </c>
      <c r="B90" t="s">
        <v>1409</v>
      </c>
      <c r="C90" t="s">
        <v>284</v>
      </c>
      <c r="D90" s="1">
        <v>0.01</v>
      </c>
      <c r="E90" s="1">
        <v>0.96</v>
      </c>
      <c r="F90" s="1" t="s">
        <v>1599</v>
      </c>
      <c r="G90">
        <v>51419.9</v>
      </c>
      <c r="H90">
        <v>32.770000000000003</v>
      </c>
      <c r="J90" s="126">
        <v>0.40107301128127359</v>
      </c>
      <c r="K90" s="36">
        <v>0.37559217925150457</v>
      </c>
      <c r="L90">
        <v>1.0209309714830408</v>
      </c>
    </row>
    <row r="91" spans="1:12" x14ac:dyDescent="0.25">
      <c r="A91" t="s">
        <v>1602</v>
      </c>
      <c r="B91" t="s">
        <v>1436</v>
      </c>
      <c r="C91" t="s">
        <v>285</v>
      </c>
      <c r="D91" s="1">
        <v>0.15</v>
      </c>
      <c r="E91" s="1">
        <v>0.62</v>
      </c>
      <c r="F91" s="1" t="s">
        <v>1599</v>
      </c>
      <c r="G91">
        <v>45581.33</v>
      </c>
      <c r="H91">
        <v>40.24</v>
      </c>
      <c r="J91" s="126">
        <v>0.63772452024713222</v>
      </c>
      <c r="K91" s="36">
        <v>7.4477505745773208E-4</v>
      </c>
      <c r="L91">
        <v>1.6849899467438285</v>
      </c>
    </row>
    <row r="92" spans="1:12" x14ac:dyDescent="0.25">
      <c r="A92" t="s">
        <v>1602</v>
      </c>
      <c r="B92" t="s">
        <v>1442</v>
      </c>
      <c r="C92" t="s">
        <v>356</v>
      </c>
      <c r="D92" s="1">
        <v>7.0000000000000007E-2</v>
      </c>
      <c r="E92" s="1">
        <v>0.92</v>
      </c>
      <c r="F92" s="1" t="s">
        <v>1599</v>
      </c>
      <c r="G92">
        <v>24430.02</v>
      </c>
      <c r="H92">
        <v>34.93</v>
      </c>
      <c r="J92" s="126">
        <v>0.57218383680017504</v>
      </c>
      <c r="K92" s="36">
        <v>0.14794086011704008</v>
      </c>
      <c r="L92">
        <v>1.8743176363134306</v>
      </c>
    </row>
    <row r="93" spans="1:12" x14ac:dyDescent="0.25">
      <c r="A93" t="s">
        <v>1602</v>
      </c>
      <c r="B93" t="s">
        <v>1447</v>
      </c>
      <c r="C93" t="s">
        <v>459</v>
      </c>
      <c r="D93" s="1">
        <v>0.44</v>
      </c>
      <c r="E93" s="1">
        <v>0.55000000000000004</v>
      </c>
      <c r="F93" s="1" t="s">
        <v>1599</v>
      </c>
      <c r="G93">
        <v>54894.82</v>
      </c>
      <c r="H93">
        <v>68.849999999999994</v>
      </c>
      <c r="J93" s="126">
        <v>0.64186897366515494</v>
      </c>
      <c r="K93" s="36">
        <v>6.8634475399214911E-2</v>
      </c>
      <c r="L93">
        <v>1.7245339033368958</v>
      </c>
    </row>
    <row r="94" spans="1:12" x14ac:dyDescent="0.25">
      <c r="A94" t="s">
        <v>1602</v>
      </c>
      <c r="B94" t="s">
        <v>1456</v>
      </c>
      <c r="C94" t="s">
        <v>326</v>
      </c>
      <c r="D94" s="1">
        <v>0.06</v>
      </c>
      <c r="E94" s="1">
        <v>0.64</v>
      </c>
      <c r="F94" s="1" t="s">
        <v>1599</v>
      </c>
      <c r="G94">
        <v>50817.35</v>
      </c>
      <c r="H94">
        <v>52.46</v>
      </c>
      <c r="J94" s="126">
        <v>0.55397962149897884</v>
      </c>
      <c r="K94" s="36">
        <v>0.2212679368938453</v>
      </c>
      <c r="L94">
        <v>1.2193645990922843</v>
      </c>
    </row>
    <row r="95" spans="1:12" x14ac:dyDescent="0.25">
      <c r="A95" t="s">
        <v>1602</v>
      </c>
      <c r="B95" t="s">
        <v>1469</v>
      </c>
      <c r="C95" t="s">
        <v>287</v>
      </c>
      <c r="D95" s="1">
        <v>0.03</v>
      </c>
      <c r="E95" s="1">
        <v>0.97</v>
      </c>
      <c r="F95" s="1" t="s">
        <v>1599</v>
      </c>
      <c r="G95">
        <v>8758.33</v>
      </c>
      <c r="H95">
        <v>54.53</v>
      </c>
      <c r="J95" s="126">
        <v>0.72857741124927522</v>
      </c>
      <c r="K95" s="36">
        <v>7.235358546485407E-2</v>
      </c>
      <c r="L95">
        <v>1.2436495478964473</v>
      </c>
    </row>
    <row r="96" spans="1:12" x14ac:dyDescent="0.25">
      <c r="A96" t="s">
        <v>1602</v>
      </c>
      <c r="B96" t="s">
        <v>1470</v>
      </c>
      <c r="C96" t="s">
        <v>390</v>
      </c>
      <c r="D96" s="1">
        <v>0.12</v>
      </c>
      <c r="E96" s="1">
        <v>0.87</v>
      </c>
      <c r="F96" s="1" t="s">
        <v>1599</v>
      </c>
      <c r="G96">
        <v>10108</v>
      </c>
      <c r="H96">
        <v>61.49</v>
      </c>
      <c r="J96" s="126">
        <v>0.53890741805635423</v>
      </c>
      <c r="K96" s="36">
        <v>0.10205865439907993</v>
      </c>
      <c r="L96">
        <v>1.8967945708310214</v>
      </c>
    </row>
    <row r="97" spans="1:12" x14ac:dyDescent="0.25">
      <c r="A97" t="s">
        <v>1602</v>
      </c>
      <c r="B97" t="s">
        <v>1487</v>
      </c>
      <c r="C97" t="s">
        <v>319</v>
      </c>
      <c r="D97" s="1">
        <v>0.01</v>
      </c>
      <c r="E97" s="1">
        <v>0.97</v>
      </c>
      <c r="F97" s="1" t="s">
        <v>1599</v>
      </c>
      <c r="G97">
        <v>31869.05</v>
      </c>
      <c r="H97">
        <v>50.54</v>
      </c>
      <c r="J97" s="126">
        <v>0.5810014827099792</v>
      </c>
      <c r="K97" s="36">
        <v>5.2381574737145713E-2</v>
      </c>
      <c r="L97">
        <v>1.8044896407821966</v>
      </c>
    </row>
    <row r="98" spans="1:12" x14ac:dyDescent="0.25">
      <c r="A98" t="s">
        <v>1602</v>
      </c>
      <c r="B98" t="s">
        <v>1491</v>
      </c>
      <c r="C98" t="s">
        <v>288</v>
      </c>
      <c r="D98" s="1">
        <v>0.22</v>
      </c>
      <c r="E98" s="1">
        <v>0.77</v>
      </c>
      <c r="F98" s="1" t="s">
        <v>1599</v>
      </c>
      <c r="G98">
        <v>51290.64</v>
      </c>
      <c r="H98">
        <v>54.26</v>
      </c>
      <c r="J98" s="126">
        <v>0.74372799786105792</v>
      </c>
      <c r="K98" s="36">
        <v>2.4998885967648501E-2</v>
      </c>
      <c r="L98">
        <v>1.3471779508687838</v>
      </c>
    </row>
    <row r="99" spans="1:12" x14ac:dyDescent="0.25">
      <c r="A99" t="s">
        <v>1602</v>
      </c>
      <c r="B99" t="s">
        <v>1511</v>
      </c>
      <c r="C99" t="s">
        <v>320</v>
      </c>
      <c r="D99" s="1">
        <v>0</v>
      </c>
      <c r="E99" s="1">
        <v>0</v>
      </c>
      <c r="F99" s="1" t="s">
        <v>1599</v>
      </c>
      <c r="G99">
        <v>33535.379999999997</v>
      </c>
      <c r="H99">
        <v>32.869999999999997</v>
      </c>
      <c r="J99" s="126">
        <v>0.57058796410774382</v>
      </c>
      <c r="K99" s="36">
        <v>0.10494000494545333</v>
      </c>
      <c r="L99">
        <v>1.7258491009519332</v>
      </c>
    </row>
    <row r="100" spans="1:12" x14ac:dyDescent="0.25">
      <c r="A100" t="s">
        <v>1602</v>
      </c>
      <c r="B100" t="s">
        <v>1560</v>
      </c>
      <c r="C100" t="s">
        <v>600</v>
      </c>
      <c r="D100" s="1">
        <v>1</v>
      </c>
      <c r="E100" s="1">
        <v>0</v>
      </c>
      <c r="F100" s="1" t="s">
        <v>1599</v>
      </c>
      <c r="G100">
        <v>49471.41</v>
      </c>
      <c r="H100">
        <v>69.459999999999994</v>
      </c>
      <c r="J100" s="126">
        <v>0.58059359937254595</v>
      </c>
      <c r="K100" s="36">
        <v>5.6019141321128424E-2</v>
      </c>
      <c r="L100">
        <v>1.4814979480164159</v>
      </c>
    </row>
    <row r="101" spans="1:12" x14ac:dyDescent="0.25">
      <c r="A101" t="s">
        <v>1038</v>
      </c>
      <c r="B101" t="s">
        <v>1038</v>
      </c>
      <c r="C101" t="s">
        <v>675</v>
      </c>
      <c r="D101" s="1">
        <v>0.99</v>
      </c>
      <c r="E101" s="1">
        <v>0.01</v>
      </c>
      <c r="F101" s="1" t="s">
        <v>1599</v>
      </c>
      <c r="G101">
        <v>3650.81</v>
      </c>
      <c r="H101">
        <v>75.41</v>
      </c>
      <c r="J101" s="126">
        <v>0.16825622775800711</v>
      </c>
      <c r="K101" s="36">
        <v>1.4661921708185054E-2</v>
      </c>
      <c r="L101">
        <v>1.5592216582064298</v>
      </c>
    </row>
    <row r="102" spans="1:12" x14ac:dyDescent="0.25">
      <c r="A102" t="s">
        <v>1603</v>
      </c>
      <c r="B102" t="s">
        <v>972</v>
      </c>
      <c r="C102" t="s">
        <v>335</v>
      </c>
      <c r="D102" s="1">
        <v>0.95</v>
      </c>
      <c r="E102" s="1">
        <v>0.05</v>
      </c>
      <c r="F102" s="1" t="s">
        <v>1597</v>
      </c>
      <c r="G102">
        <v>25383.18</v>
      </c>
      <c r="H102">
        <v>71.91</v>
      </c>
      <c r="J102" s="126">
        <v>0.51027218599376245</v>
      </c>
      <c r="K102" s="36">
        <v>2.5352991210660619E-2</v>
      </c>
      <c r="L102">
        <v>1.3208203452740133</v>
      </c>
    </row>
    <row r="103" spans="1:12" x14ac:dyDescent="0.25">
      <c r="A103" t="s">
        <v>1603</v>
      </c>
      <c r="B103" t="s">
        <v>973</v>
      </c>
      <c r="C103" t="s">
        <v>293</v>
      </c>
      <c r="D103" s="1">
        <v>0.99</v>
      </c>
      <c r="E103" s="1">
        <v>0</v>
      </c>
      <c r="F103" s="1" t="s">
        <v>1597</v>
      </c>
      <c r="G103">
        <v>25468.78</v>
      </c>
      <c r="H103">
        <v>48.56</v>
      </c>
      <c r="J103" s="126">
        <v>0.51472000034210186</v>
      </c>
      <c r="K103" s="36">
        <v>2.9995916159393794E-2</v>
      </c>
      <c r="L103">
        <v>1.0821823347858415</v>
      </c>
    </row>
    <row r="104" spans="1:12" x14ac:dyDescent="0.25">
      <c r="A104" t="s">
        <v>1603</v>
      </c>
      <c r="B104" t="s">
        <v>974</v>
      </c>
      <c r="C104" t="s">
        <v>329</v>
      </c>
      <c r="D104" s="1">
        <v>1</v>
      </c>
      <c r="E104" s="1">
        <v>0</v>
      </c>
      <c r="F104" s="1" t="s">
        <v>1597</v>
      </c>
      <c r="G104">
        <v>9908.07</v>
      </c>
      <c r="H104">
        <v>22.09</v>
      </c>
      <c r="J104" s="126">
        <v>0.25884009214904741</v>
      </c>
      <c r="K104" s="36">
        <v>5.2673219931054428E-2</v>
      </c>
      <c r="L104">
        <v>1.1406692481072647</v>
      </c>
    </row>
    <row r="105" spans="1:12" x14ac:dyDescent="0.25">
      <c r="A105" t="s">
        <v>1603</v>
      </c>
      <c r="B105" t="s">
        <v>993</v>
      </c>
      <c r="C105" t="s">
        <v>330</v>
      </c>
      <c r="D105" s="1">
        <v>0.89</v>
      </c>
      <c r="E105" s="1">
        <v>0.1</v>
      </c>
      <c r="F105" s="1" t="s">
        <v>1597</v>
      </c>
      <c r="G105">
        <v>7337.23</v>
      </c>
      <c r="H105">
        <v>30.59</v>
      </c>
      <c r="J105" s="126">
        <v>0.26890194086501396</v>
      </c>
      <c r="K105" s="36">
        <v>4.4159733831741287E-2</v>
      </c>
      <c r="L105">
        <v>1.043494739673438</v>
      </c>
    </row>
    <row r="106" spans="1:12" x14ac:dyDescent="0.25">
      <c r="A106" t="s">
        <v>1603</v>
      </c>
      <c r="B106" t="s">
        <v>1000</v>
      </c>
      <c r="C106" t="s">
        <v>436</v>
      </c>
      <c r="D106" s="1">
        <v>1</v>
      </c>
      <c r="E106" s="1">
        <v>0</v>
      </c>
      <c r="F106" s="1" t="s">
        <v>1597</v>
      </c>
      <c r="G106">
        <v>42083.83</v>
      </c>
      <c r="H106">
        <v>93.18</v>
      </c>
      <c r="J106" s="126">
        <v>0.79152377916568883</v>
      </c>
      <c r="K106" s="36">
        <v>2.4106683106756666E-2</v>
      </c>
      <c r="L106">
        <v>1.7730090943287677</v>
      </c>
    </row>
    <row r="107" spans="1:12" x14ac:dyDescent="0.25">
      <c r="A107" t="s">
        <v>1603</v>
      </c>
      <c r="B107" t="s">
        <v>1015</v>
      </c>
      <c r="C107" t="s">
        <v>476</v>
      </c>
      <c r="D107" s="1">
        <v>0.91</v>
      </c>
      <c r="E107" s="1">
        <v>0.05</v>
      </c>
      <c r="F107" s="1" t="s">
        <v>1597</v>
      </c>
      <c r="G107">
        <v>3733.45</v>
      </c>
      <c r="H107">
        <v>7.99</v>
      </c>
      <c r="J107" s="126">
        <v>0.12368415417231347</v>
      </c>
      <c r="K107" s="36">
        <v>1.3212759383384167E-2</v>
      </c>
      <c r="L107">
        <v>1.0006678209250557</v>
      </c>
    </row>
    <row r="108" spans="1:12" x14ac:dyDescent="0.25">
      <c r="A108" t="s">
        <v>1603</v>
      </c>
      <c r="B108" t="s">
        <v>1018</v>
      </c>
      <c r="C108" t="s">
        <v>403</v>
      </c>
      <c r="D108" s="1">
        <v>1</v>
      </c>
      <c r="E108" s="1">
        <v>0</v>
      </c>
      <c r="F108" s="1" t="s">
        <v>1597</v>
      </c>
      <c r="G108">
        <v>27493.64</v>
      </c>
      <c r="H108">
        <v>63.58</v>
      </c>
      <c r="J108" s="126">
        <v>0.45201610511138679</v>
      </c>
      <c r="K108" s="36">
        <v>3.5485926082594148E-2</v>
      </c>
      <c r="L108">
        <v>1.1335250616269514</v>
      </c>
    </row>
    <row r="109" spans="1:12" x14ac:dyDescent="0.25">
      <c r="A109" t="s">
        <v>1603</v>
      </c>
      <c r="B109" t="s">
        <v>1065</v>
      </c>
      <c r="C109" t="s">
        <v>364</v>
      </c>
      <c r="D109" s="1">
        <v>0.99</v>
      </c>
      <c r="E109" s="1">
        <v>0</v>
      </c>
      <c r="F109" s="1" t="s">
        <v>1597</v>
      </c>
      <c r="G109">
        <v>3757.02</v>
      </c>
      <c r="H109">
        <v>15.29</v>
      </c>
      <c r="J109" s="126">
        <v>0.25903826418413722</v>
      </c>
      <c r="K109" s="36">
        <v>9.2262131652250404E-2</v>
      </c>
      <c r="L109">
        <v>1.0049012394589394</v>
      </c>
    </row>
    <row r="110" spans="1:12" x14ac:dyDescent="0.25">
      <c r="A110" t="s">
        <v>1603</v>
      </c>
      <c r="B110" t="s">
        <v>1079</v>
      </c>
      <c r="C110" t="s">
        <v>565</v>
      </c>
      <c r="D110" s="1">
        <v>1</v>
      </c>
      <c r="E110" s="1">
        <v>0</v>
      </c>
      <c r="F110" s="1" t="s">
        <v>1597</v>
      </c>
      <c r="G110">
        <v>50315.64</v>
      </c>
      <c r="H110">
        <v>78.22</v>
      </c>
      <c r="J110" s="126">
        <v>0.34673549031953022</v>
      </c>
      <c r="K110" s="36">
        <v>1.1614603876107625E-2</v>
      </c>
      <c r="L110">
        <v>1.4609531211361146</v>
      </c>
    </row>
    <row r="111" spans="1:12" x14ac:dyDescent="0.25">
      <c r="A111" t="s">
        <v>1603</v>
      </c>
      <c r="B111" t="s">
        <v>1099</v>
      </c>
      <c r="C111" t="s">
        <v>443</v>
      </c>
      <c r="D111" s="1">
        <v>1</v>
      </c>
      <c r="E111" s="1">
        <v>0</v>
      </c>
      <c r="F111" s="1" t="s">
        <v>1597</v>
      </c>
      <c r="G111">
        <v>31047.54</v>
      </c>
      <c r="H111">
        <v>76.19</v>
      </c>
      <c r="J111" s="126">
        <v>0.64060189914611698</v>
      </c>
      <c r="K111" s="36">
        <v>5.1116599640515695E-2</v>
      </c>
      <c r="L111">
        <v>1.4001170778971732</v>
      </c>
    </row>
    <row r="112" spans="1:12" x14ac:dyDescent="0.25">
      <c r="A112" t="s">
        <v>1603</v>
      </c>
      <c r="B112" t="s">
        <v>1130</v>
      </c>
      <c r="C112" t="s">
        <v>295</v>
      </c>
      <c r="D112" s="1">
        <v>0.96</v>
      </c>
      <c r="E112" s="1">
        <v>0.02</v>
      </c>
      <c r="F112" s="1" t="s">
        <v>1597</v>
      </c>
      <c r="G112">
        <v>21542.560000000001</v>
      </c>
      <c r="H112">
        <v>63.94</v>
      </c>
      <c r="J112" s="126">
        <v>0.22386736670230609</v>
      </c>
      <c r="K112" s="36">
        <v>1.5494607972071448E-2</v>
      </c>
      <c r="L112">
        <v>1.2094481701036828</v>
      </c>
    </row>
    <row r="113" spans="1:12" x14ac:dyDescent="0.25">
      <c r="A113" t="s">
        <v>1603</v>
      </c>
      <c r="B113" t="s">
        <v>1191</v>
      </c>
      <c r="C113" t="s">
        <v>406</v>
      </c>
      <c r="D113" s="1">
        <v>0.98</v>
      </c>
      <c r="E113" s="1">
        <v>0.01</v>
      </c>
      <c r="F113" s="1" t="s">
        <v>1597</v>
      </c>
      <c r="G113">
        <v>10439.530000000001</v>
      </c>
      <c r="H113">
        <v>30.32</v>
      </c>
      <c r="J113" s="126">
        <v>0.58422025907037345</v>
      </c>
      <c r="K113" s="36">
        <v>2.4986903200096715E-2</v>
      </c>
      <c r="L113">
        <v>1.1157168258250434</v>
      </c>
    </row>
    <row r="114" spans="1:12" x14ac:dyDescent="0.25">
      <c r="A114" t="s">
        <v>1603</v>
      </c>
      <c r="B114" t="s">
        <v>1192</v>
      </c>
      <c r="C114" t="s">
        <v>379</v>
      </c>
      <c r="D114" s="1">
        <v>0.97</v>
      </c>
      <c r="E114" s="1">
        <v>0.03</v>
      </c>
      <c r="F114" s="1" t="s">
        <v>1597</v>
      </c>
      <c r="G114">
        <v>13084.37</v>
      </c>
      <c r="H114">
        <v>43.08</v>
      </c>
      <c r="J114" s="126">
        <v>0.37513182529837813</v>
      </c>
      <c r="K114" s="36">
        <v>6.7036164654249927E-2</v>
      </c>
      <c r="L114">
        <v>1.0477588157101694</v>
      </c>
    </row>
    <row r="115" spans="1:12" x14ac:dyDescent="0.25">
      <c r="A115" t="s">
        <v>1603</v>
      </c>
      <c r="B115" t="s">
        <v>1205</v>
      </c>
      <c r="C115" t="s">
        <v>448</v>
      </c>
      <c r="D115" s="1">
        <v>0.94</v>
      </c>
      <c r="E115" s="1">
        <v>0.05</v>
      </c>
      <c r="F115" s="1" t="s">
        <v>1597</v>
      </c>
      <c r="G115">
        <v>30516.720000000001</v>
      </c>
      <c r="H115">
        <v>65.42</v>
      </c>
      <c r="J115" s="126">
        <v>0.41854937542865495</v>
      </c>
      <c r="K115" s="36">
        <v>2.3584173778122577E-2</v>
      </c>
      <c r="L115">
        <v>1.6382601501093317</v>
      </c>
    </row>
    <row r="116" spans="1:12" x14ac:dyDescent="0.25">
      <c r="A116" t="s">
        <v>1603</v>
      </c>
      <c r="B116" t="s">
        <v>1258</v>
      </c>
      <c r="C116" t="s">
        <v>365</v>
      </c>
      <c r="D116" s="1">
        <v>0.98</v>
      </c>
      <c r="E116" s="1">
        <v>0.01</v>
      </c>
      <c r="F116" s="1" t="s">
        <v>1597</v>
      </c>
      <c r="G116">
        <v>11983.32</v>
      </c>
      <c r="H116">
        <v>36.85</v>
      </c>
      <c r="J116" s="126">
        <v>0.22019332208244316</v>
      </c>
      <c r="K116" s="36">
        <v>1.3264207365437328E-2</v>
      </c>
      <c r="L116">
        <v>1.0594463001755081</v>
      </c>
    </row>
    <row r="117" spans="1:12" x14ac:dyDescent="0.25">
      <c r="A117" t="s">
        <v>1603</v>
      </c>
      <c r="B117" t="s">
        <v>1261</v>
      </c>
      <c r="C117" t="s">
        <v>348</v>
      </c>
      <c r="D117" s="1">
        <v>1</v>
      </c>
      <c r="E117" s="1">
        <v>0</v>
      </c>
      <c r="F117" s="1" t="s">
        <v>1599</v>
      </c>
      <c r="G117">
        <v>15658.32</v>
      </c>
      <c r="H117">
        <v>34.159999999999997</v>
      </c>
      <c r="J117" s="126">
        <v>0.16975301730894107</v>
      </c>
      <c r="K117" s="36">
        <v>2.8320159430349986E-2</v>
      </c>
      <c r="L117">
        <v>1.0176263025986019</v>
      </c>
    </row>
    <row r="118" spans="1:12" x14ac:dyDescent="0.25">
      <c r="A118" t="s">
        <v>1603</v>
      </c>
      <c r="B118" t="s">
        <v>1262</v>
      </c>
      <c r="C118" t="s">
        <v>484</v>
      </c>
      <c r="D118" s="1">
        <v>1</v>
      </c>
      <c r="E118" s="1">
        <v>0</v>
      </c>
      <c r="F118" s="1" t="s">
        <v>1599</v>
      </c>
      <c r="G118">
        <v>6375.36</v>
      </c>
      <c r="H118">
        <v>39.04</v>
      </c>
      <c r="J118" s="126">
        <v>0.15931880154574501</v>
      </c>
      <c r="K118" s="36">
        <v>5.3104036669622094E-2</v>
      </c>
      <c r="L118">
        <v>1.1046243017346382</v>
      </c>
    </row>
    <row r="119" spans="1:12" x14ac:dyDescent="0.25">
      <c r="A119" t="s">
        <v>1603</v>
      </c>
      <c r="B119" t="s">
        <v>1299</v>
      </c>
      <c r="C119" t="s">
        <v>298</v>
      </c>
      <c r="D119" s="1">
        <v>0.56000000000000005</v>
      </c>
      <c r="E119" s="1">
        <v>0.43</v>
      </c>
      <c r="F119" s="1" t="s">
        <v>1597</v>
      </c>
      <c r="G119">
        <v>39254.769999999997</v>
      </c>
      <c r="H119">
        <v>59.94</v>
      </c>
      <c r="J119" s="126">
        <v>0.52607389467278931</v>
      </c>
      <c r="K119" s="36">
        <v>3.0128893554516312E-2</v>
      </c>
      <c r="L119">
        <v>1.1658808614620957</v>
      </c>
    </row>
    <row r="120" spans="1:12" x14ac:dyDescent="0.25">
      <c r="A120" t="s">
        <v>1603</v>
      </c>
      <c r="B120" t="s">
        <v>1333</v>
      </c>
      <c r="C120" t="s">
        <v>371</v>
      </c>
      <c r="D120" s="1">
        <v>1</v>
      </c>
      <c r="E120" s="1">
        <v>0</v>
      </c>
      <c r="F120" s="1" t="s">
        <v>1597</v>
      </c>
      <c r="G120">
        <v>9549.0400000000009</v>
      </c>
      <c r="H120">
        <v>55.88</v>
      </c>
      <c r="J120" s="126">
        <v>0.46795692200293781</v>
      </c>
      <c r="K120" s="36">
        <v>1.5587050422490147E-2</v>
      </c>
      <c r="L120">
        <v>1.7120935472592362</v>
      </c>
    </row>
    <row r="121" spans="1:12" x14ac:dyDescent="0.25">
      <c r="A121" t="s">
        <v>1603</v>
      </c>
      <c r="B121" t="s">
        <v>1353</v>
      </c>
      <c r="C121" t="s">
        <v>21</v>
      </c>
      <c r="D121" s="1">
        <v>1</v>
      </c>
      <c r="E121" s="1">
        <v>0</v>
      </c>
      <c r="F121" s="1" t="s">
        <v>1597</v>
      </c>
      <c r="G121">
        <v>1029.6099999999999</v>
      </c>
      <c r="H121">
        <v>4.33</v>
      </c>
      <c r="J121" s="126">
        <v>3.5938393801244604E-2</v>
      </c>
      <c r="K121" s="36">
        <v>1.6194595156788991E-2</v>
      </c>
      <c r="L121">
        <v>1.0094859118131758</v>
      </c>
    </row>
    <row r="122" spans="1:12" x14ac:dyDescent="0.25">
      <c r="A122" t="s">
        <v>1603</v>
      </c>
      <c r="B122" t="s">
        <v>1413</v>
      </c>
      <c r="C122" t="s">
        <v>87</v>
      </c>
      <c r="D122" s="1">
        <v>1</v>
      </c>
      <c r="E122" s="1">
        <v>0</v>
      </c>
      <c r="F122" s="1" t="s">
        <v>1599</v>
      </c>
      <c r="G122">
        <v>16339.79</v>
      </c>
      <c r="H122">
        <v>40.94</v>
      </c>
      <c r="J122" s="126">
        <v>0.3877452226957569</v>
      </c>
      <c r="K122" s="36">
        <v>6.8175203056494285E-2</v>
      </c>
      <c r="L122">
        <v>1.1049741219232745</v>
      </c>
    </row>
    <row r="123" spans="1:12" x14ac:dyDescent="0.25">
      <c r="A123" t="s">
        <v>1603</v>
      </c>
      <c r="B123" t="s">
        <v>1414</v>
      </c>
      <c r="C123" t="s">
        <v>457</v>
      </c>
      <c r="D123" s="1">
        <v>0.98</v>
      </c>
      <c r="E123" s="1">
        <v>0.02</v>
      </c>
      <c r="F123" s="1" t="s">
        <v>1597</v>
      </c>
      <c r="G123">
        <v>27757.07</v>
      </c>
      <c r="H123">
        <v>61.56</v>
      </c>
      <c r="J123" s="126">
        <v>0.5658890257585687</v>
      </c>
      <c r="K123" s="36">
        <v>5.6808160940443386E-2</v>
      </c>
      <c r="L123">
        <v>1.1697843209779228</v>
      </c>
    </row>
    <row r="124" spans="1:12" x14ac:dyDescent="0.25">
      <c r="A124" t="s">
        <v>1603</v>
      </c>
      <c r="B124" t="s">
        <v>1418</v>
      </c>
      <c r="C124" t="s">
        <v>420</v>
      </c>
      <c r="D124" s="1">
        <v>0.96</v>
      </c>
      <c r="E124" s="1">
        <v>0.03</v>
      </c>
      <c r="F124" s="1" t="s">
        <v>1597</v>
      </c>
      <c r="G124">
        <v>24513.71</v>
      </c>
      <c r="H124">
        <v>69.7</v>
      </c>
      <c r="J124" s="126">
        <v>0.46171153203731496</v>
      </c>
      <c r="K124" s="36">
        <v>4.691543305594751E-2</v>
      </c>
      <c r="L124">
        <v>1.499653086183111</v>
      </c>
    </row>
    <row r="125" spans="1:12" x14ac:dyDescent="0.25">
      <c r="A125" t="s">
        <v>1603</v>
      </c>
      <c r="B125" t="s">
        <v>1508</v>
      </c>
      <c r="C125" t="s">
        <v>542</v>
      </c>
      <c r="D125" s="1">
        <v>0.92</v>
      </c>
      <c r="E125" s="1">
        <v>0.08</v>
      </c>
      <c r="F125" s="1" t="s">
        <v>1597</v>
      </c>
      <c r="G125">
        <v>1700.25</v>
      </c>
      <c r="H125">
        <v>4.12</v>
      </c>
      <c r="J125" s="126">
        <v>0.16612710090367933</v>
      </c>
      <c r="K125" s="36">
        <v>3.7410084337660771E-2</v>
      </c>
      <c r="L125">
        <v>1.005735265139337</v>
      </c>
    </row>
    <row r="126" spans="1:12" x14ac:dyDescent="0.25">
      <c r="A126" t="s">
        <v>1603</v>
      </c>
      <c r="B126" t="s">
        <v>1512</v>
      </c>
      <c r="C126" t="s">
        <v>427</v>
      </c>
      <c r="D126" s="1">
        <v>1</v>
      </c>
      <c r="E126" s="1">
        <v>0</v>
      </c>
      <c r="F126" s="1" t="s">
        <v>1599</v>
      </c>
      <c r="G126">
        <v>24931.37</v>
      </c>
      <c r="H126">
        <v>66.38</v>
      </c>
      <c r="J126" s="126">
        <v>0.30464987810882538</v>
      </c>
      <c r="K126" s="36">
        <v>5.6650374480111121E-2</v>
      </c>
      <c r="L126">
        <v>1.0945463862664329</v>
      </c>
    </row>
    <row r="127" spans="1:12" x14ac:dyDescent="0.25">
      <c r="A127" t="s">
        <v>1603</v>
      </c>
      <c r="B127" t="s">
        <v>1515</v>
      </c>
      <c r="C127" t="s">
        <v>259</v>
      </c>
      <c r="D127" s="1">
        <v>0</v>
      </c>
      <c r="E127" s="1">
        <v>0</v>
      </c>
      <c r="F127" s="1" t="s">
        <v>1597</v>
      </c>
      <c r="G127">
        <v>16241.16</v>
      </c>
      <c r="H127">
        <v>42.58</v>
      </c>
      <c r="J127" s="126">
        <v>0.30174837707594887</v>
      </c>
      <c r="K127" s="36">
        <v>6.0645585248317334E-2</v>
      </c>
      <c r="L127">
        <v>1.1451244621598078</v>
      </c>
    </row>
    <row r="128" spans="1:12" x14ac:dyDescent="0.25">
      <c r="A128" t="s">
        <v>1603</v>
      </c>
      <c r="B128" t="s">
        <v>1555</v>
      </c>
      <c r="C128" t="s">
        <v>271</v>
      </c>
      <c r="D128" s="1">
        <v>0</v>
      </c>
      <c r="E128" s="1">
        <v>0</v>
      </c>
      <c r="F128" s="1" t="s">
        <v>1597</v>
      </c>
      <c r="G128">
        <v>21472.560000000001</v>
      </c>
      <c r="H128">
        <v>33.659999999999997</v>
      </c>
      <c r="J128" s="126">
        <v>0.28837902709290686</v>
      </c>
      <c r="K128" s="36">
        <v>3.7430744262111591E-2</v>
      </c>
      <c r="L128">
        <v>1.0977116519770356</v>
      </c>
    </row>
    <row r="129" spans="1:12" x14ac:dyDescent="0.25">
      <c r="A129" t="s">
        <v>1059</v>
      </c>
      <c r="B129" t="s">
        <v>1059</v>
      </c>
      <c r="C129" t="s">
        <v>614</v>
      </c>
      <c r="D129" s="1">
        <v>0.45</v>
      </c>
      <c r="E129" s="1">
        <v>0.55000000000000004</v>
      </c>
      <c r="F129" s="1" t="s">
        <v>1597</v>
      </c>
      <c r="G129">
        <v>10747</v>
      </c>
      <c r="H129">
        <v>131.53</v>
      </c>
      <c r="J129" s="126">
        <v>0.44988818865623093</v>
      </c>
      <c r="K129" s="36">
        <v>0.44909760339725779</v>
      </c>
      <c r="L129">
        <v>1.7572927649746448E-3</v>
      </c>
    </row>
    <row r="130" spans="1:12" x14ac:dyDescent="0.25">
      <c r="A130" t="s">
        <v>1604</v>
      </c>
      <c r="B130" t="s">
        <v>1063</v>
      </c>
      <c r="C130" t="s">
        <v>649</v>
      </c>
      <c r="D130" s="1">
        <v>1</v>
      </c>
      <c r="E130" s="1">
        <v>0</v>
      </c>
      <c r="F130" s="1" t="s">
        <v>1597</v>
      </c>
      <c r="G130">
        <v>4430.4799999999996</v>
      </c>
      <c r="H130">
        <v>158.84</v>
      </c>
      <c r="J130" s="126">
        <v>0.89866774323778764</v>
      </c>
      <c r="K130" s="36">
        <v>4.4812272910779168E-2</v>
      </c>
      <c r="L130">
        <v>1.0278526504941599</v>
      </c>
    </row>
    <row r="131" spans="1:12" x14ac:dyDescent="0.25">
      <c r="A131" t="s">
        <v>1604</v>
      </c>
      <c r="B131" t="s">
        <v>1095</v>
      </c>
      <c r="C131" t="s">
        <v>671</v>
      </c>
      <c r="D131" s="1">
        <v>0.99</v>
      </c>
      <c r="E131" s="1">
        <v>0.01</v>
      </c>
      <c r="F131" s="1" t="s">
        <v>1597</v>
      </c>
      <c r="G131">
        <v>1282.0899999999999</v>
      </c>
      <c r="H131">
        <v>230.02</v>
      </c>
      <c r="J131" s="126">
        <v>0.7496251874062968</v>
      </c>
      <c r="K131" s="36">
        <v>1.7991004497751123E-2</v>
      </c>
      <c r="L131">
        <v>1.026</v>
      </c>
    </row>
    <row r="132" spans="1:12" x14ac:dyDescent="0.25">
      <c r="A132" s="50" t="s">
        <v>1605</v>
      </c>
      <c r="B132" s="50" t="s">
        <v>1573</v>
      </c>
      <c r="C132" s="50" t="s">
        <v>1573</v>
      </c>
      <c r="D132" s="51">
        <v>0.56000000000000005</v>
      </c>
      <c r="E132" s="51">
        <v>0.43</v>
      </c>
      <c r="F132" s="51" t="s">
        <v>1606</v>
      </c>
      <c r="G132" s="50" t="s">
        <v>1606</v>
      </c>
      <c r="H132">
        <v>96.24</v>
      </c>
      <c r="J132" s="126">
        <v>0.14841207420264699</v>
      </c>
      <c r="K132" s="36">
        <v>0.13423464959861142</v>
      </c>
      <c r="L132">
        <v>1.8210973548357623</v>
      </c>
    </row>
    <row r="133" spans="1:12" x14ac:dyDescent="0.25">
      <c r="A133" t="s">
        <v>1607</v>
      </c>
      <c r="B133" t="s">
        <v>1367</v>
      </c>
      <c r="C133" t="s">
        <v>48</v>
      </c>
      <c r="D133" s="1">
        <v>1</v>
      </c>
      <c r="E133" s="1">
        <v>0</v>
      </c>
      <c r="F133" s="1" t="s">
        <v>1597</v>
      </c>
      <c r="G133">
        <v>3328.93</v>
      </c>
      <c r="H133">
        <v>25.2</v>
      </c>
      <c r="J133" s="126">
        <v>0.44947541629162918</v>
      </c>
      <c r="K133" s="36">
        <v>4.3239480198019799E-2</v>
      </c>
      <c r="L133">
        <v>1.1472019274394154</v>
      </c>
    </row>
    <row r="134" spans="1:12" x14ac:dyDescent="0.25">
      <c r="A134" t="s">
        <v>1607</v>
      </c>
      <c r="B134" t="s">
        <v>1500</v>
      </c>
      <c r="C134" t="s">
        <v>359</v>
      </c>
      <c r="D134" s="1">
        <v>1</v>
      </c>
      <c r="E134" s="1">
        <v>0</v>
      </c>
      <c r="F134" s="1" t="s">
        <v>1597</v>
      </c>
      <c r="G134">
        <v>3446.29</v>
      </c>
      <c r="H134">
        <v>18.64</v>
      </c>
      <c r="J134" s="126">
        <v>0.286667732578059</v>
      </c>
      <c r="K134" s="36">
        <v>1.0625613850757177E-2</v>
      </c>
      <c r="L134">
        <v>1.1666693225821874</v>
      </c>
    </row>
    <row r="135" spans="1:12" x14ac:dyDescent="0.25">
      <c r="A135" t="s">
        <v>1608</v>
      </c>
      <c r="B135" t="s">
        <v>926</v>
      </c>
      <c r="C135" t="s">
        <v>210</v>
      </c>
      <c r="D135" s="1">
        <v>1</v>
      </c>
      <c r="E135" s="1">
        <v>0</v>
      </c>
      <c r="F135" s="1" t="s">
        <v>1599</v>
      </c>
      <c r="G135">
        <v>37050.03</v>
      </c>
      <c r="H135">
        <v>87.32</v>
      </c>
      <c r="J135" s="126">
        <v>0.68917826710656416</v>
      </c>
      <c r="K135" s="36">
        <v>1.3102420047591308E-2</v>
      </c>
      <c r="L135">
        <v>1.3568006221922042</v>
      </c>
    </row>
    <row r="136" spans="1:12" x14ac:dyDescent="0.25">
      <c r="A136" t="s">
        <v>1608</v>
      </c>
      <c r="B136" t="s">
        <v>944</v>
      </c>
      <c r="C136" t="s">
        <v>151</v>
      </c>
      <c r="D136" s="1">
        <v>1</v>
      </c>
      <c r="E136" s="1">
        <v>0</v>
      </c>
      <c r="F136" s="1" t="s">
        <v>1597</v>
      </c>
      <c r="G136">
        <v>74830.77</v>
      </c>
      <c r="H136">
        <v>50.38</v>
      </c>
      <c r="J136" s="126">
        <v>0.76118801457464569</v>
      </c>
      <c r="K136" s="36">
        <v>1.4373133960075999E-2</v>
      </c>
      <c r="L136">
        <v>1.3524517537224732</v>
      </c>
    </row>
    <row r="137" spans="1:12" x14ac:dyDescent="0.25">
      <c r="A137" t="s">
        <v>1608</v>
      </c>
      <c r="B137" t="s">
        <v>947</v>
      </c>
      <c r="C137" t="s">
        <v>469</v>
      </c>
      <c r="D137" s="1">
        <v>0.2</v>
      </c>
      <c r="E137" s="1">
        <v>0.74</v>
      </c>
      <c r="F137" s="1" t="s">
        <v>1599</v>
      </c>
      <c r="G137">
        <v>24550.86</v>
      </c>
      <c r="H137">
        <v>22.84</v>
      </c>
      <c r="J137" s="126">
        <v>0.70256197900725559</v>
      </c>
      <c r="K137" s="36">
        <v>7.3348576778351909E-3</v>
      </c>
      <c r="L137">
        <v>2.1143548320964367</v>
      </c>
    </row>
    <row r="138" spans="1:12" x14ac:dyDescent="0.25">
      <c r="A138" t="s">
        <v>1608</v>
      </c>
      <c r="B138" t="s">
        <v>955</v>
      </c>
      <c r="C138" t="s">
        <v>655</v>
      </c>
      <c r="D138" s="1">
        <v>0.91</v>
      </c>
      <c r="E138" s="1">
        <v>0.06</v>
      </c>
      <c r="F138" s="1" t="s">
        <v>1597</v>
      </c>
      <c r="G138">
        <v>35930.129999999997</v>
      </c>
      <c r="H138">
        <v>41.92</v>
      </c>
      <c r="J138" s="126">
        <v>0.69015926556458929</v>
      </c>
      <c r="K138" s="36">
        <v>2.7410860606832031E-2</v>
      </c>
      <c r="L138">
        <v>1.6630995084975517</v>
      </c>
    </row>
    <row r="139" spans="1:12" x14ac:dyDescent="0.25">
      <c r="A139" t="s">
        <v>1608</v>
      </c>
      <c r="B139" t="s">
        <v>975</v>
      </c>
      <c r="C139" t="s">
        <v>225</v>
      </c>
      <c r="D139" s="1">
        <v>0.95</v>
      </c>
      <c r="E139" s="1">
        <v>0.05</v>
      </c>
      <c r="F139" s="1" t="s">
        <v>1599</v>
      </c>
      <c r="G139">
        <v>134844.04999999999</v>
      </c>
      <c r="H139">
        <v>115.52</v>
      </c>
      <c r="J139" s="126">
        <v>0.64447481597575562</v>
      </c>
      <c r="K139" s="36">
        <v>4.7957720847662838E-2</v>
      </c>
      <c r="L139">
        <v>1.9322365008932174</v>
      </c>
    </row>
    <row r="140" spans="1:12" x14ac:dyDescent="0.25">
      <c r="A140" t="s">
        <v>1608</v>
      </c>
      <c r="B140" t="s">
        <v>1006</v>
      </c>
      <c r="C140" t="s">
        <v>139</v>
      </c>
      <c r="D140" s="1">
        <v>1</v>
      </c>
      <c r="E140" s="1">
        <v>0</v>
      </c>
      <c r="F140" s="1" t="s">
        <v>1599</v>
      </c>
      <c r="G140">
        <v>19436.28</v>
      </c>
      <c r="H140">
        <v>30.91</v>
      </c>
      <c r="J140" s="126">
        <v>0.5902102634396923</v>
      </c>
      <c r="K140" s="36">
        <v>5.6846298329158315E-2</v>
      </c>
      <c r="L140">
        <v>1.0773773460759213</v>
      </c>
    </row>
    <row r="141" spans="1:12" x14ac:dyDescent="0.25">
      <c r="A141" t="s">
        <v>1608</v>
      </c>
      <c r="B141" t="s">
        <v>1007</v>
      </c>
      <c r="C141" t="s">
        <v>152</v>
      </c>
      <c r="D141" s="1">
        <v>1</v>
      </c>
      <c r="E141" s="1">
        <v>0</v>
      </c>
      <c r="F141" s="1" t="s">
        <v>1597</v>
      </c>
      <c r="G141">
        <v>45513.82</v>
      </c>
      <c r="H141">
        <v>42.78</v>
      </c>
      <c r="J141" s="126">
        <v>0.66784876264103887</v>
      </c>
      <c r="K141" s="36">
        <v>9.3503791572837794E-2</v>
      </c>
      <c r="L141">
        <v>1.3936359452714304</v>
      </c>
    </row>
    <row r="142" spans="1:12" x14ac:dyDescent="0.25">
      <c r="A142" t="s">
        <v>1608</v>
      </c>
      <c r="B142" t="s">
        <v>1023</v>
      </c>
      <c r="C142" t="s">
        <v>154</v>
      </c>
      <c r="D142" s="1">
        <v>1</v>
      </c>
      <c r="E142" s="1">
        <v>0</v>
      </c>
      <c r="F142" s="1" t="s">
        <v>1597</v>
      </c>
      <c r="G142">
        <v>22335.57</v>
      </c>
      <c r="H142">
        <v>50.26</v>
      </c>
      <c r="J142" s="126">
        <v>0.80058416776265362</v>
      </c>
      <c r="K142" s="36">
        <v>2.4964296376384774E-2</v>
      </c>
      <c r="L142">
        <v>1.2968998810747616</v>
      </c>
    </row>
    <row r="143" spans="1:12" x14ac:dyDescent="0.25">
      <c r="A143" t="s">
        <v>1608</v>
      </c>
      <c r="B143" t="s">
        <v>1045</v>
      </c>
      <c r="C143" t="s">
        <v>155</v>
      </c>
      <c r="D143" s="1">
        <v>1</v>
      </c>
      <c r="E143" s="1">
        <v>0</v>
      </c>
      <c r="F143" s="1" t="s">
        <v>1597</v>
      </c>
      <c r="G143">
        <v>21890.84</v>
      </c>
      <c r="H143">
        <v>39.950000000000003</v>
      </c>
      <c r="J143" s="126">
        <v>0.63060302618694131</v>
      </c>
      <c r="K143" s="36">
        <v>2.2143601731054743E-2</v>
      </c>
      <c r="L143">
        <v>1.2002386232712337</v>
      </c>
    </row>
    <row r="144" spans="1:12" x14ac:dyDescent="0.25">
      <c r="A144" t="s">
        <v>1608</v>
      </c>
      <c r="B144" t="s">
        <v>1060</v>
      </c>
      <c r="C144" t="s">
        <v>168</v>
      </c>
      <c r="D144" s="1">
        <v>1</v>
      </c>
      <c r="E144" s="1">
        <v>0</v>
      </c>
      <c r="F144" s="1" t="s">
        <v>1597</v>
      </c>
      <c r="G144">
        <v>12292.31</v>
      </c>
      <c r="H144">
        <v>39.49</v>
      </c>
      <c r="J144" s="126">
        <v>0.61234992365741403</v>
      </c>
      <c r="K144" s="36">
        <v>8.1477860650065355E-3</v>
      </c>
      <c r="L144">
        <v>1.7805826374749985</v>
      </c>
    </row>
    <row r="145" spans="1:12" x14ac:dyDescent="0.25">
      <c r="A145" t="s">
        <v>1608</v>
      </c>
      <c r="B145" t="s">
        <v>1076</v>
      </c>
      <c r="C145" t="s">
        <v>169</v>
      </c>
      <c r="D145" s="1">
        <v>0.99</v>
      </c>
      <c r="E145" s="1">
        <v>0</v>
      </c>
      <c r="F145" s="1" t="s">
        <v>1597</v>
      </c>
      <c r="G145">
        <v>25650.240000000002</v>
      </c>
      <c r="H145">
        <v>56.5</v>
      </c>
      <c r="J145" s="126">
        <v>0.59709081805094821</v>
      </c>
      <c r="K145" s="36">
        <v>3.5786443011829504E-2</v>
      </c>
      <c r="L145">
        <v>1.9490760735115915</v>
      </c>
    </row>
    <row r="146" spans="1:12" x14ac:dyDescent="0.25">
      <c r="A146" t="s">
        <v>1608</v>
      </c>
      <c r="B146" t="s">
        <v>1124</v>
      </c>
      <c r="C146" t="s">
        <v>191</v>
      </c>
      <c r="D146" s="1">
        <v>0.91</v>
      </c>
      <c r="E146" s="1">
        <v>7.0000000000000007E-2</v>
      </c>
      <c r="F146" s="1" t="s">
        <v>1599</v>
      </c>
      <c r="G146">
        <v>53175.34</v>
      </c>
      <c r="H146">
        <v>92.3</v>
      </c>
      <c r="J146" s="126">
        <v>0.78443068236367697</v>
      </c>
      <c r="K146" s="36">
        <v>1.3070280084220133E-2</v>
      </c>
      <c r="L146">
        <v>1.2541125147686993</v>
      </c>
    </row>
    <row r="147" spans="1:12" x14ac:dyDescent="0.25">
      <c r="A147" t="s">
        <v>1608</v>
      </c>
      <c r="B147" t="s">
        <v>1135</v>
      </c>
      <c r="C147" t="s">
        <v>181</v>
      </c>
      <c r="D147" s="1">
        <v>1</v>
      </c>
      <c r="E147" s="1">
        <v>0</v>
      </c>
      <c r="F147" s="1" t="s">
        <v>1597</v>
      </c>
      <c r="G147">
        <v>32079.05</v>
      </c>
      <c r="H147">
        <v>45.85</v>
      </c>
      <c r="J147" s="126">
        <v>0.66455180548546555</v>
      </c>
      <c r="K147" s="36">
        <v>2.8503505177204493E-2</v>
      </c>
      <c r="L147">
        <v>1.5757437133747181</v>
      </c>
    </row>
    <row r="148" spans="1:12" x14ac:dyDescent="0.25">
      <c r="A148" t="s">
        <v>1608</v>
      </c>
      <c r="B148" t="s">
        <v>1188</v>
      </c>
      <c r="C148" t="s">
        <v>171</v>
      </c>
      <c r="D148" s="1">
        <v>1</v>
      </c>
      <c r="E148" s="1">
        <v>0</v>
      </c>
      <c r="F148" s="1" t="s">
        <v>1597</v>
      </c>
      <c r="G148">
        <v>51245.27</v>
      </c>
      <c r="H148">
        <v>36.42</v>
      </c>
      <c r="J148" s="126">
        <v>0.60231014547528228</v>
      </c>
      <c r="K148" s="36">
        <v>3.2228987693383122E-2</v>
      </c>
      <c r="L148">
        <v>1.5607528792439</v>
      </c>
    </row>
    <row r="149" spans="1:12" x14ac:dyDescent="0.25">
      <c r="A149" t="s">
        <v>1608</v>
      </c>
      <c r="B149" t="s">
        <v>1204</v>
      </c>
      <c r="C149" t="s">
        <v>187</v>
      </c>
      <c r="D149" s="1">
        <v>1</v>
      </c>
      <c r="E149" s="1">
        <v>0</v>
      </c>
      <c r="F149" s="1" t="s">
        <v>1597</v>
      </c>
      <c r="G149">
        <v>65089.06</v>
      </c>
      <c r="H149">
        <v>42.26</v>
      </c>
      <c r="J149" s="126">
        <v>0.63818916263328362</v>
      </c>
      <c r="K149" s="36">
        <v>5.0438516685468907E-2</v>
      </c>
      <c r="L149">
        <v>1.8893640801058347</v>
      </c>
    </row>
    <row r="150" spans="1:12" x14ac:dyDescent="0.25">
      <c r="A150" t="s">
        <v>1608</v>
      </c>
      <c r="B150" t="s">
        <v>1206</v>
      </c>
      <c r="C150" t="s">
        <v>207</v>
      </c>
      <c r="D150" s="1">
        <v>0.99</v>
      </c>
      <c r="E150" s="1">
        <v>0.01</v>
      </c>
      <c r="F150" s="1" t="s">
        <v>1597</v>
      </c>
      <c r="G150">
        <v>49727.51</v>
      </c>
      <c r="H150">
        <v>54.05</v>
      </c>
      <c r="J150" s="126">
        <v>0.15070784832533121</v>
      </c>
      <c r="K150" s="36">
        <v>3.8932649616952218E-2</v>
      </c>
      <c r="L150">
        <v>1.2787693117592438</v>
      </c>
    </row>
    <row r="151" spans="1:12" x14ac:dyDescent="0.25">
      <c r="A151" t="s">
        <v>1608</v>
      </c>
      <c r="B151" t="s">
        <v>1240</v>
      </c>
      <c r="C151" t="s">
        <v>162</v>
      </c>
      <c r="D151" s="1">
        <v>1</v>
      </c>
      <c r="E151" s="1">
        <v>0</v>
      </c>
      <c r="F151" s="1" t="s">
        <v>1599</v>
      </c>
      <c r="G151">
        <v>30196.52</v>
      </c>
      <c r="H151">
        <v>40.340000000000003</v>
      </c>
      <c r="J151" s="126">
        <v>0.79149780516360324</v>
      </c>
      <c r="K151" s="36">
        <v>1.9746264710923632E-2</v>
      </c>
      <c r="L151">
        <v>1.6784108468803107</v>
      </c>
    </row>
    <row r="152" spans="1:12" x14ac:dyDescent="0.25">
      <c r="A152" t="s">
        <v>1608</v>
      </c>
      <c r="B152" t="s">
        <v>1303</v>
      </c>
      <c r="C152" t="s">
        <v>215</v>
      </c>
      <c r="D152" s="1">
        <v>1</v>
      </c>
      <c r="E152" s="1">
        <v>0</v>
      </c>
      <c r="F152" s="1" t="s">
        <v>1599</v>
      </c>
      <c r="G152">
        <v>76838.02</v>
      </c>
      <c r="H152">
        <v>108.2</v>
      </c>
      <c r="J152" s="126">
        <v>0.77444832117449813</v>
      </c>
      <c r="K152" s="36">
        <v>1.4146540396030631E-2</v>
      </c>
      <c r="L152">
        <v>1.5293892214167442</v>
      </c>
    </row>
    <row r="153" spans="1:12" x14ac:dyDescent="0.25">
      <c r="A153" t="s">
        <v>1608</v>
      </c>
      <c r="B153" t="s">
        <v>1304</v>
      </c>
      <c r="C153" t="s">
        <v>575</v>
      </c>
      <c r="D153" s="1">
        <v>1</v>
      </c>
      <c r="E153" s="1">
        <v>0</v>
      </c>
      <c r="F153" s="1" t="s">
        <v>1597</v>
      </c>
      <c r="G153">
        <v>13491.57</v>
      </c>
      <c r="H153">
        <v>47.18</v>
      </c>
      <c r="J153" s="126">
        <v>0.49534752067104143</v>
      </c>
      <c r="K153" s="36">
        <v>6.2367940550324116E-2</v>
      </c>
      <c r="L153">
        <v>1.6796378269617707</v>
      </c>
    </row>
    <row r="154" spans="1:12" x14ac:dyDescent="0.25">
      <c r="A154" t="s">
        <v>1608</v>
      </c>
      <c r="B154" t="s">
        <v>1327</v>
      </c>
      <c r="C154" t="s">
        <v>173</v>
      </c>
      <c r="D154" s="1">
        <v>1</v>
      </c>
      <c r="E154" s="1">
        <v>0</v>
      </c>
      <c r="F154" s="1" t="s">
        <v>1597</v>
      </c>
      <c r="G154">
        <v>31614.6</v>
      </c>
      <c r="H154">
        <v>45.9</v>
      </c>
      <c r="J154" s="126">
        <v>0.73756211870227462</v>
      </c>
      <c r="K154" s="36">
        <v>7.8178659448103101E-3</v>
      </c>
      <c r="L154">
        <v>1.3219704854454024</v>
      </c>
    </row>
    <row r="155" spans="1:12" x14ac:dyDescent="0.25">
      <c r="A155" t="s">
        <v>1608</v>
      </c>
      <c r="B155" t="s">
        <v>1354</v>
      </c>
      <c r="C155" t="s">
        <v>175</v>
      </c>
      <c r="D155" s="1">
        <v>1</v>
      </c>
      <c r="E155" s="1">
        <v>0</v>
      </c>
      <c r="F155" s="1" t="s">
        <v>1597</v>
      </c>
      <c r="G155">
        <v>21110.19</v>
      </c>
      <c r="H155">
        <v>55.79</v>
      </c>
      <c r="J155" s="126">
        <v>0.4116646122038643</v>
      </c>
      <c r="K155" s="36">
        <v>2.386847648853823E-2</v>
      </c>
      <c r="L155">
        <v>1.2214110662386524</v>
      </c>
    </row>
    <row r="156" spans="1:12" x14ac:dyDescent="0.25">
      <c r="A156" t="s">
        <v>1608</v>
      </c>
      <c r="B156" t="s">
        <v>1357</v>
      </c>
      <c r="C156" t="s">
        <v>135</v>
      </c>
      <c r="D156" s="1">
        <v>0.91</v>
      </c>
      <c r="E156" s="1">
        <v>0.09</v>
      </c>
      <c r="F156" s="1" t="s">
        <v>1597</v>
      </c>
      <c r="G156">
        <v>20544.349999999999</v>
      </c>
      <c r="H156">
        <v>27.14</v>
      </c>
      <c r="J156" s="126">
        <v>0.44495256915204612</v>
      </c>
      <c r="K156" s="36">
        <v>9.7191314240131985E-2</v>
      </c>
      <c r="L156">
        <v>1.3429150581117009</v>
      </c>
    </row>
    <row r="157" spans="1:12" x14ac:dyDescent="0.25">
      <c r="A157" t="s">
        <v>1608</v>
      </c>
      <c r="B157" t="s">
        <v>1378</v>
      </c>
      <c r="C157" t="s">
        <v>107</v>
      </c>
      <c r="D157" s="1">
        <v>1</v>
      </c>
      <c r="E157" s="1">
        <v>0</v>
      </c>
      <c r="F157" s="1" t="s">
        <v>1597</v>
      </c>
      <c r="G157">
        <v>11485.2</v>
      </c>
      <c r="H157">
        <v>21.81</v>
      </c>
      <c r="J157" s="126">
        <v>0.54630518599795785</v>
      </c>
      <c r="K157" s="36">
        <v>3.6291318063365795E-2</v>
      </c>
      <c r="L157">
        <v>1.3047534032582013</v>
      </c>
    </row>
    <row r="158" spans="1:12" x14ac:dyDescent="0.25">
      <c r="A158" t="s">
        <v>1608</v>
      </c>
      <c r="B158" t="s">
        <v>1387</v>
      </c>
      <c r="C158" t="s">
        <v>209</v>
      </c>
      <c r="D158" s="1">
        <v>1</v>
      </c>
      <c r="E158" s="1">
        <v>0</v>
      </c>
      <c r="F158" s="1" t="s">
        <v>1599</v>
      </c>
      <c r="G158">
        <v>35944</v>
      </c>
      <c r="H158">
        <v>98.74</v>
      </c>
      <c r="J158" s="126">
        <v>0.57688468856242792</v>
      </c>
      <c r="K158" s="36">
        <v>0.1435527414754513</v>
      </c>
      <c r="L158">
        <v>1.6069614530861862</v>
      </c>
    </row>
    <row r="159" spans="1:12" x14ac:dyDescent="0.25">
      <c r="A159" t="s">
        <v>1608</v>
      </c>
      <c r="B159" t="s">
        <v>1398</v>
      </c>
      <c r="C159" t="s">
        <v>198</v>
      </c>
      <c r="D159" s="1">
        <v>1</v>
      </c>
      <c r="E159" s="1">
        <v>0</v>
      </c>
      <c r="F159" s="1" t="s">
        <v>1597</v>
      </c>
      <c r="G159">
        <v>10664.89</v>
      </c>
      <c r="H159">
        <v>50.1</v>
      </c>
      <c r="J159" s="126">
        <v>0.50166058362595356</v>
      </c>
      <c r="K159" s="36">
        <v>7.899880645551885E-2</v>
      </c>
      <c r="L159">
        <v>1.9395462303673947</v>
      </c>
    </row>
    <row r="160" spans="1:12" x14ac:dyDescent="0.25">
      <c r="A160" t="s">
        <v>1608</v>
      </c>
      <c r="B160" t="s">
        <v>1417</v>
      </c>
      <c r="C160" t="s">
        <v>160</v>
      </c>
      <c r="D160" s="1">
        <v>1</v>
      </c>
      <c r="E160" s="1">
        <v>0</v>
      </c>
      <c r="F160" s="1" t="s">
        <v>1597</v>
      </c>
      <c r="G160">
        <v>107974.25</v>
      </c>
      <c r="H160">
        <v>62.85</v>
      </c>
      <c r="J160" s="126">
        <v>0.65980928540091355</v>
      </c>
      <c r="K160" s="36">
        <v>3.0777568453379443E-2</v>
      </c>
      <c r="L160">
        <v>1.6762910710898249</v>
      </c>
    </row>
    <row r="161" spans="1:12" x14ac:dyDescent="0.25">
      <c r="A161" t="s">
        <v>1608</v>
      </c>
      <c r="B161" t="s">
        <v>1439</v>
      </c>
      <c r="C161" t="s">
        <v>176</v>
      </c>
      <c r="D161" s="1">
        <v>0.4</v>
      </c>
      <c r="E161" s="1">
        <v>0.6</v>
      </c>
      <c r="F161" s="1" t="s">
        <v>1599</v>
      </c>
      <c r="G161">
        <v>52807.92</v>
      </c>
      <c r="H161">
        <v>71.31</v>
      </c>
      <c r="J161" s="126">
        <v>0.64010791069492312</v>
      </c>
      <c r="K161" s="36">
        <v>3.2101541885082671E-2</v>
      </c>
      <c r="L161">
        <v>1.4554925710236708</v>
      </c>
    </row>
    <row r="162" spans="1:12" x14ac:dyDescent="0.25">
      <c r="A162" t="s">
        <v>1608</v>
      </c>
      <c r="B162" t="s">
        <v>1513</v>
      </c>
      <c r="C162" t="s">
        <v>126</v>
      </c>
      <c r="D162" s="1">
        <v>1</v>
      </c>
      <c r="E162" s="1">
        <v>0</v>
      </c>
      <c r="F162" s="1" t="s">
        <v>1597</v>
      </c>
      <c r="G162">
        <v>52797.68</v>
      </c>
      <c r="H162">
        <v>39.9</v>
      </c>
      <c r="J162" s="126">
        <v>0.5047100681162493</v>
      </c>
      <c r="K162" s="36">
        <v>0.11248168050806058</v>
      </c>
      <c r="L162">
        <v>1.0978970533178709</v>
      </c>
    </row>
    <row r="163" spans="1:12" x14ac:dyDescent="0.25">
      <c r="A163" t="s">
        <v>1608</v>
      </c>
      <c r="B163" t="s">
        <v>1514</v>
      </c>
      <c r="C163" t="s">
        <v>179</v>
      </c>
      <c r="D163" s="1">
        <v>1</v>
      </c>
      <c r="E163" s="1">
        <v>0</v>
      </c>
      <c r="F163" s="1" t="s">
        <v>1599</v>
      </c>
      <c r="G163">
        <v>36987.39</v>
      </c>
      <c r="H163">
        <v>47.7</v>
      </c>
      <c r="J163" s="126">
        <v>0.69853437068005242</v>
      </c>
      <c r="K163" s="36">
        <v>3.3117658457165064E-2</v>
      </c>
      <c r="L163">
        <v>1.4473401592789521</v>
      </c>
    </row>
    <row r="164" spans="1:12" x14ac:dyDescent="0.25">
      <c r="A164" t="s">
        <v>1608</v>
      </c>
      <c r="B164" t="s">
        <v>1517</v>
      </c>
      <c r="C164" t="s">
        <v>110</v>
      </c>
      <c r="D164" s="1">
        <v>1</v>
      </c>
      <c r="E164" s="1">
        <v>0</v>
      </c>
      <c r="F164" s="1" t="s">
        <v>1597</v>
      </c>
      <c r="G164">
        <v>20933.89</v>
      </c>
      <c r="H164">
        <v>32.880000000000003</v>
      </c>
      <c r="J164" s="126">
        <v>0.48073792037724428</v>
      </c>
      <c r="K164" s="36">
        <v>1.3901323859744149E-2</v>
      </c>
      <c r="L164">
        <v>1.3031706896780266</v>
      </c>
    </row>
    <row r="165" spans="1:12" x14ac:dyDescent="0.25">
      <c r="A165" t="s">
        <v>1608</v>
      </c>
      <c r="B165" t="s">
        <v>1523</v>
      </c>
      <c r="C165" t="s">
        <v>199</v>
      </c>
      <c r="D165" s="1">
        <v>1</v>
      </c>
      <c r="E165" s="1">
        <v>0</v>
      </c>
      <c r="F165" s="1" t="s">
        <v>1597</v>
      </c>
      <c r="G165">
        <v>2738.65</v>
      </c>
      <c r="H165">
        <v>10</v>
      </c>
      <c r="J165" s="126">
        <v>0.31733448937883196</v>
      </c>
      <c r="K165" s="36">
        <v>1.5482752214033566E-3</v>
      </c>
      <c r="L165">
        <v>1.445160031225605</v>
      </c>
    </row>
    <row r="166" spans="1:12" x14ac:dyDescent="0.25">
      <c r="A166" t="s">
        <v>1608</v>
      </c>
      <c r="B166" t="s">
        <v>1559</v>
      </c>
      <c r="C166" t="s">
        <v>188</v>
      </c>
      <c r="D166" s="1">
        <v>1</v>
      </c>
      <c r="E166" s="1">
        <v>0</v>
      </c>
      <c r="F166" s="1" t="s">
        <v>1599</v>
      </c>
      <c r="G166">
        <v>63027.42</v>
      </c>
      <c r="H166">
        <v>64.36</v>
      </c>
      <c r="J166" s="126">
        <v>0.71823009283673245</v>
      </c>
      <c r="K166" s="36">
        <v>1.4439361793453599E-2</v>
      </c>
      <c r="L166">
        <v>1.242369188528341</v>
      </c>
    </row>
    <row r="167" spans="1:12" x14ac:dyDescent="0.25">
      <c r="A167" t="s">
        <v>1608</v>
      </c>
      <c r="B167" t="s">
        <v>1561</v>
      </c>
      <c r="C167" t="s">
        <v>88</v>
      </c>
      <c r="D167" s="1">
        <v>1</v>
      </c>
      <c r="E167" s="1">
        <v>0</v>
      </c>
      <c r="F167" s="1" t="s">
        <v>1597</v>
      </c>
      <c r="G167">
        <v>18145.689999999999</v>
      </c>
      <c r="H167">
        <v>26.56</v>
      </c>
      <c r="J167" s="126">
        <v>0.54929458705601819</v>
      </c>
      <c r="K167" s="36">
        <v>3.0496504133318492E-2</v>
      </c>
      <c r="L167">
        <v>1.1864339133745134</v>
      </c>
    </row>
    <row r="168" spans="1:12" x14ac:dyDescent="0.25">
      <c r="A168" t="s">
        <v>1609</v>
      </c>
      <c r="B168" t="s">
        <v>940</v>
      </c>
      <c r="C168" t="s">
        <v>200</v>
      </c>
      <c r="D168" s="1">
        <v>1</v>
      </c>
      <c r="E168" s="1">
        <v>0</v>
      </c>
      <c r="F168" s="1" t="s">
        <v>1599</v>
      </c>
      <c r="G168">
        <v>48603.74</v>
      </c>
      <c r="H168">
        <v>123.06</v>
      </c>
      <c r="J168" s="126">
        <v>0.96675339881610611</v>
      </c>
      <c r="K168" s="36">
        <v>4.683536069732648E-4</v>
      </c>
      <c r="L168">
        <v>1.7098015731501355</v>
      </c>
    </row>
    <row r="169" spans="1:12" x14ac:dyDescent="0.25">
      <c r="A169" t="s">
        <v>1609</v>
      </c>
      <c r="B169" t="s">
        <v>1010</v>
      </c>
      <c r="C169" t="s">
        <v>186</v>
      </c>
      <c r="D169" s="1">
        <v>1</v>
      </c>
      <c r="E169" s="1">
        <v>0</v>
      </c>
      <c r="F169" s="1" t="s">
        <v>1599</v>
      </c>
      <c r="G169">
        <v>44715.54</v>
      </c>
      <c r="H169">
        <v>106.66</v>
      </c>
      <c r="J169" s="126">
        <v>0.89596007575619174</v>
      </c>
      <c r="K169" s="36">
        <v>0</v>
      </c>
      <c r="L169">
        <v>1.8092627772699004</v>
      </c>
    </row>
    <row r="170" spans="1:12" x14ac:dyDescent="0.25">
      <c r="A170" t="s">
        <v>1609</v>
      </c>
      <c r="B170" t="s">
        <v>1112</v>
      </c>
      <c r="C170" t="s">
        <v>217</v>
      </c>
      <c r="D170" s="1">
        <v>1</v>
      </c>
      <c r="E170" s="1">
        <v>0</v>
      </c>
      <c r="F170" s="1" t="s">
        <v>1599</v>
      </c>
      <c r="G170">
        <v>23594.05</v>
      </c>
      <c r="H170">
        <v>200.45</v>
      </c>
      <c r="J170" s="126">
        <v>0.43157441966949256</v>
      </c>
      <c r="K170" s="36">
        <v>7.9366180571936E-3</v>
      </c>
      <c r="L170">
        <v>4.1039737654320989</v>
      </c>
    </row>
    <row r="171" spans="1:12" x14ac:dyDescent="0.25">
      <c r="A171" t="s">
        <v>1609</v>
      </c>
      <c r="B171" t="s">
        <v>1115</v>
      </c>
      <c r="C171" t="s">
        <v>180</v>
      </c>
      <c r="D171" s="1">
        <v>1</v>
      </c>
      <c r="E171" s="1">
        <v>0</v>
      </c>
      <c r="F171" s="1" t="s">
        <v>1599</v>
      </c>
      <c r="G171">
        <v>118050.26</v>
      </c>
      <c r="H171">
        <v>182.46</v>
      </c>
      <c r="J171" s="126">
        <v>0.87706917546447183</v>
      </c>
      <c r="K171" s="36">
        <v>6.8480213478224177E-3</v>
      </c>
      <c r="L171">
        <v>2.0095627789334776</v>
      </c>
    </row>
    <row r="172" spans="1:12" x14ac:dyDescent="0.25">
      <c r="A172" t="s">
        <v>1609</v>
      </c>
      <c r="B172" t="s">
        <v>1150</v>
      </c>
      <c r="C172" t="s">
        <v>202</v>
      </c>
      <c r="D172" s="1">
        <v>1</v>
      </c>
      <c r="E172" s="1">
        <v>0</v>
      </c>
      <c r="F172" s="1" t="s">
        <v>1599</v>
      </c>
      <c r="G172">
        <v>43193.49</v>
      </c>
      <c r="H172">
        <v>214</v>
      </c>
      <c r="J172" s="126">
        <v>0.97769436283281597</v>
      </c>
      <c r="K172" s="36">
        <v>0</v>
      </c>
      <c r="L172">
        <v>1.0089640671155795</v>
      </c>
    </row>
    <row r="173" spans="1:12" x14ac:dyDescent="0.25">
      <c r="A173" t="s">
        <v>1609</v>
      </c>
      <c r="B173" t="s">
        <v>1165</v>
      </c>
      <c r="C173" t="s">
        <v>121</v>
      </c>
      <c r="D173" s="1">
        <v>0.62</v>
      </c>
      <c r="E173" s="1">
        <v>0.38</v>
      </c>
      <c r="F173" s="1" t="s">
        <v>1599</v>
      </c>
      <c r="G173">
        <v>48833.25</v>
      </c>
      <c r="H173">
        <v>88.17</v>
      </c>
      <c r="J173" s="126">
        <v>0.82893734479654124</v>
      </c>
      <c r="K173" s="36">
        <v>5.3051139230487647E-2</v>
      </c>
      <c r="L173">
        <v>1.956762127550381</v>
      </c>
    </row>
    <row r="174" spans="1:12" x14ac:dyDescent="0.25">
      <c r="A174" t="s">
        <v>1609</v>
      </c>
      <c r="B174" t="s">
        <v>1196</v>
      </c>
      <c r="C174" t="s">
        <v>123</v>
      </c>
      <c r="D174" s="1">
        <v>0.99</v>
      </c>
      <c r="E174" s="1">
        <v>0.01</v>
      </c>
      <c r="F174" s="1" t="s">
        <v>1599</v>
      </c>
      <c r="G174">
        <v>18078.310000000001</v>
      </c>
      <c r="H174">
        <v>54.14</v>
      </c>
      <c r="J174" s="126">
        <v>0.69856922392822574</v>
      </c>
      <c r="K174" s="36">
        <v>0.2563678690068269</v>
      </c>
      <c r="L174">
        <v>1.998270116448871</v>
      </c>
    </row>
    <row r="175" spans="1:12" x14ac:dyDescent="0.25">
      <c r="A175" t="s">
        <v>1609</v>
      </c>
      <c r="B175" t="s">
        <v>1201</v>
      </c>
      <c r="C175" t="s">
        <v>182</v>
      </c>
      <c r="D175" s="1">
        <v>0.92</v>
      </c>
      <c r="E175" s="1">
        <v>0.06</v>
      </c>
      <c r="F175" s="1" t="s">
        <v>1599</v>
      </c>
      <c r="G175">
        <v>82653.67</v>
      </c>
      <c r="H175">
        <v>105.27</v>
      </c>
      <c r="J175" s="126">
        <v>0.92579514323339396</v>
      </c>
      <c r="K175" s="36">
        <v>6.0591026983252659E-3</v>
      </c>
      <c r="L175">
        <v>1.5795792600998459</v>
      </c>
    </row>
    <row r="176" spans="1:12" x14ac:dyDescent="0.25">
      <c r="A176" t="s">
        <v>1609</v>
      </c>
      <c r="B176" t="s">
        <v>1208</v>
      </c>
      <c r="C176" t="s">
        <v>203</v>
      </c>
      <c r="D176" s="1">
        <v>0.94</v>
      </c>
      <c r="E176" s="1">
        <v>0.02</v>
      </c>
      <c r="F176" s="1" t="s">
        <v>1599</v>
      </c>
      <c r="G176">
        <v>82874.490000000005</v>
      </c>
      <c r="H176">
        <v>193.81</v>
      </c>
      <c r="J176" s="126">
        <v>0.84689752455660494</v>
      </c>
      <c r="K176" s="36">
        <v>0</v>
      </c>
      <c r="L176">
        <v>2.0271018260851901</v>
      </c>
    </row>
    <row r="177" spans="1:12" x14ac:dyDescent="0.25">
      <c r="A177" t="s">
        <v>1609</v>
      </c>
      <c r="B177" t="s">
        <v>1227</v>
      </c>
      <c r="C177" t="s">
        <v>212</v>
      </c>
      <c r="D177" s="1">
        <v>0.95</v>
      </c>
      <c r="E177" s="1">
        <v>0.05</v>
      </c>
      <c r="F177" s="1" t="s">
        <v>1599</v>
      </c>
      <c r="G177">
        <v>148713.60999999999</v>
      </c>
      <c r="H177">
        <v>172.93</v>
      </c>
      <c r="J177" s="126">
        <v>0.81397435949498687</v>
      </c>
      <c r="K177" s="36">
        <v>0</v>
      </c>
      <c r="L177">
        <v>1.9918031151155946</v>
      </c>
    </row>
    <row r="178" spans="1:12" x14ac:dyDescent="0.25">
      <c r="A178" t="s">
        <v>1609</v>
      </c>
      <c r="B178" t="s">
        <v>1273</v>
      </c>
      <c r="C178" t="s">
        <v>213</v>
      </c>
      <c r="D178" s="1">
        <v>0.93</v>
      </c>
      <c r="E178" s="1">
        <v>0.06</v>
      </c>
      <c r="F178" s="1" t="s">
        <v>1599</v>
      </c>
      <c r="G178">
        <v>84466.11</v>
      </c>
      <c r="H178">
        <v>226.3</v>
      </c>
      <c r="J178" s="126">
        <v>0.84846035434732214</v>
      </c>
      <c r="K178" s="36">
        <v>3.2094524317545601E-4</v>
      </c>
      <c r="L178">
        <v>2.0402154725545687</v>
      </c>
    </row>
    <row r="179" spans="1:12" x14ac:dyDescent="0.25">
      <c r="A179" t="s">
        <v>1609</v>
      </c>
      <c r="B179" t="s">
        <v>1302</v>
      </c>
      <c r="C179" t="s">
        <v>208</v>
      </c>
      <c r="D179" s="1">
        <v>0.82</v>
      </c>
      <c r="E179" s="1">
        <v>0.18</v>
      </c>
      <c r="F179" s="1" t="s">
        <v>1599</v>
      </c>
      <c r="G179">
        <v>29368.240000000002</v>
      </c>
      <c r="H179">
        <v>146.51</v>
      </c>
      <c r="J179" s="126">
        <v>0.78474969097651426</v>
      </c>
      <c r="K179" s="36">
        <v>9.2758549649773377E-3</v>
      </c>
      <c r="L179">
        <v>1.8768368478738835</v>
      </c>
    </row>
    <row r="180" spans="1:12" x14ac:dyDescent="0.25">
      <c r="A180" t="s">
        <v>1609</v>
      </c>
      <c r="B180" t="s">
        <v>1321</v>
      </c>
      <c r="C180" t="s">
        <v>172</v>
      </c>
      <c r="D180" s="1">
        <v>0.98</v>
      </c>
      <c r="E180" s="1">
        <v>0.02</v>
      </c>
      <c r="F180" s="1" t="s">
        <v>1599</v>
      </c>
      <c r="G180">
        <v>12829.87</v>
      </c>
      <c r="H180">
        <v>80.22</v>
      </c>
      <c r="J180" s="126">
        <v>0.74689468337284115</v>
      </c>
      <c r="K180" s="36">
        <v>1.4534371825262444E-2</v>
      </c>
      <c r="L180">
        <v>1.6842191169669656</v>
      </c>
    </row>
    <row r="181" spans="1:12" x14ac:dyDescent="0.25">
      <c r="A181" t="s">
        <v>1609</v>
      </c>
      <c r="B181" t="s">
        <v>1377</v>
      </c>
      <c r="C181" t="s">
        <v>159</v>
      </c>
      <c r="D181" s="1">
        <v>1</v>
      </c>
      <c r="E181" s="1">
        <v>0</v>
      </c>
      <c r="F181" s="1" t="s">
        <v>1599</v>
      </c>
      <c r="G181">
        <v>33083.300000000003</v>
      </c>
      <c r="H181">
        <v>94.36</v>
      </c>
      <c r="J181" s="126">
        <v>0.76806220711674134</v>
      </c>
      <c r="K181" s="36">
        <v>9.6554920438745556E-2</v>
      </c>
      <c r="L181">
        <v>1.2040419520137924</v>
      </c>
    </row>
    <row r="182" spans="1:12" x14ac:dyDescent="0.25">
      <c r="A182" t="s">
        <v>1609</v>
      </c>
      <c r="B182" t="s">
        <v>1379</v>
      </c>
      <c r="C182" t="s">
        <v>196</v>
      </c>
      <c r="D182" s="1">
        <v>1</v>
      </c>
      <c r="E182" s="1">
        <v>0</v>
      </c>
      <c r="F182" s="1" t="s">
        <v>1599</v>
      </c>
      <c r="G182">
        <v>8382.68</v>
      </c>
      <c r="H182">
        <v>63.01</v>
      </c>
      <c r="J182" s="126">
        <v>0.40596136219417611</v>
      </c>
      <c r="K182" s="36">
        <v>0.25102235070154411</v>
      </c>
      <c r="L182">
        <v>2.151665146975815</v>
      </c>
    </row>
    <row r="183" spans="1:12" x14ac:dyDescent="0.25">
      <c r="A183" t="s">
        <v>1609</v>
      </c>
      <c r="B183" t="s">
        <v>1380</v>
      </c>
      <c r="C183" t="s">
        <v>204</v>
      </c>
      <c r="D183" s="1">
        <v>0.98</v>
      </c>
      <c r="E183" s="1">
        <v>0</v>
      </c>
      <c r="F183" s="1" t="s">
        <v>1599</v>
      </c>
      <c r="G183">
        <v>59750.16</v>
      </c>
      <c r="H183">
        <v>198.16</v>
      </c>
      <c r="J183" s="126">
        <v>0.7527418896173268</v>
      </c>
      <c r="K183" s="36">
        <v>3.2964161369907236E-2</v>
      </c>
      <c r="L183">
        <v>2.0139166836838882</v>
      </c>
    </row>
    <row r="184" spans="1:12" x14ac:dyDescent="0.25">
      <c r="A184" t="s">
        <v>1609</v>
      </c>
      <c r="B184" t="s">
        <v>1433</v>
      </c>
      <c r="C184" t="s">
        <v>214</v>
      </c>
      <c r="D184" s="1">
        <v>0.99</v>
      </c>
      <c r="E184" s="1">
        <v>0</v>
      </c>
      <c r="F184" s="1" t="s">
        <v>1599</v>
      </c>
      <c r="G184">
        <v>35075.24</v>
      </c>
      <c r="H184">
        <v>132.81</v>
      </c>
      <c r="J184" s="126">
        <v>0.8337448068065676</v>
      </c>
      <c r="K184" s="36">
        <v>4.3602914824991037E-3</v>
      </c>
      <c r="L184">
        <v>1.2736115643930046</v>
      </c>
    </row>
    <row r="185" spans="1:12" x14ac:dyDescent="0.25">
      <c r="A185" t="s">
        <v>1609</v>
      </c>
      <c r="B185" t="s">
        <v>1435</v>
      </c>
      <c r="C185" t="s">
        <v>76</v>
      </c>
      <c r="D185" s="1">
        <v>0.9</v>
      </c>
      <c r="E185" s="1">
        <v>0.1</v>
      </c>
      <c r="F185" s="1" t="s">
        <v>1599</v>
      </c>
      <c r="G185">
        <v>16681.59</v>
      </c>
      <c r="H185">
        <v>55.18</v>
      </c>
      <c r="J185" s="126">
        <v>0.91757118797461146</v>
      </c>
      <c r="K185" s="36">
        <v>2.5472438821195466E-2</v>
      </c>
      <c r="L185">
        <v>1.1968921055038082</v>
      </c>
    </row>
    <row r="186" spans="1:12" x14ac:dyDescent="0.25">
      <c r="A186" t="s">
        <v>1609</v>
      </c>
      <c r="B186" t="s">
        <v>1486</v>
      </c>
      <c r="C186" t="s">
        <v>178</v>
      </c>
      <c r="D186" s="1">
        <v>0.8</v>
      </c>
      <c r="E186" s="1">
        <v>0.2</v>
      </c>
      <c r="F186" s="1" t="s">
        <v>1599</v>
      </c>
      <c r="G186">
        <v>83174.990000000005</v>
      </c>
      <c r="H186">
        <v>148.47999999999999</v>
      </c>
      <c r="J186" s="126">
        <v>0.92232961980630979</v>
      </c>
      <c r="K186" s="36">
        <v>1.4073791426036514E-2</v>
      </c>
      <c r="L186">
        <v>1.9400174620175736</v>
      </c>
    </row>
    <row r="187" spans="1:12" x14ac:dyDescent="0.25">
      <c r="A187" t="s">
        <v>1609</v>
      </c>
      <c r="B187" t="s">
        <v>1495</v>
      </c>
      <c r="C187" t="s">
        <v>201</v>
      </c>
      <c r="D187" s="1">
        <v>0.84</v>
      </c>
      <c r="E187" s="1">
        <v>0.16</v>
      </c>
      <c r="F187" s="1" t="s">
        <v>1599</v>
      </c>
      <c r="G187">
        <v>54811.76</v>
      </c>
      <c r="H187">
        <v>100.49</v>
      </c>
      <c r="J187" s="126">
        <v>0.71605633538419666</v>
      </c>
      <c r="K187" s="36">
        <v>0</v>
      </c>
      <c r="L187">
        <v>2.1507556790625122</v>
      </c>
    </row>
    <row r="188" spans="1:12" x14ac:dyDescent="0.25">
      <c r="A188" t="s">
        <v>1609</v>
      </c>
      <c r="B188" t="s">
        <v>1585</v>
      </c>
      <c r="C188" t="s">
        <v>677</v>
      </c>
      <c r="D188" s="1">
        <v>1</v>
      </c>
      <c r="E188" s="1">
        <v>0</v>
      </c>
      <c r="F188" s="1" t="s">
        <v>1599</v>
      </c>
      <c r="G188">
        <v>79227.960000000006</v>
      </c>
      <c r="H188">
        <v>138.53</v>
      </c>
      <c r="J188" s="126">
        <v>0.65750338251775464</v>
      </c>
      <c r="K188" s="36">
        <v>1.8001382041588998E-4</v>
      </c>
      <c r="L188">
        <v>1.9620676864379836</v>
      </c>
    </row>
    <row r="189" spans="1:12" x14ac:dyDescent="0.25">
      <c r="A189" t="s">
        <v>1610</v>
      </c>
      <c r="B189" t="s">
        <v>1018</v>
      </c>
      <c r="C189" t="s">
        <v>507</v>
      </c>
      <c r="D189" s="1">
        <v>0.99</v>
      </c>
      <c r="E189" s="1">
        <v>0</v>
      </c>
      <c r="F189" s="1" t="s">
        <v>1599</v>
      </c>
      <c r="G189">
        <v>0</v>
      </c>
      <c r="H189">
        <v>0</v>
      </c>
      <c r="J189" s="126">
        <v>0.45201610511138679</v>
      </c>
      <c r="K189" s="36">
        <v>3.5485926082594148E-2</v>
      </c>
      <c r="L189">
        <v>1.1335250616269514</v>
      </c>
    </row>
    <row r="190" spans="1:12" x14ac:dyDescent="0.25">
      <c r="A190" t="s">
        <v>1610</v>
      </c>
      <c r="B190" t="s">
        <v>1031</v>
      </c>
      <c r="C190" t="s">
        <v>508</v>
      </c>
      <c r="D190" s="1">
        <v>0.65</v>
      </c>
      <c r="E190" s="1">
        <v>0.34</v>
      </c>
      <c r="F190" s="1" t="s">
        <v>1597</v>
      </c>
      <c r="G190">
        <v>0</v>
      </c>
      <c r="H190">
        <v>0</v>
      </c>
      <c r="J190" s="126">
        <v>5.6971284727888746E-2</v>
      </c>
      <c r="K190" s="36">
        <v>7.3423750648090244E-3</v>
      </c>
      <c r="L190">
        <v>1.7606469276008923</v>
      </c>
    </row>
    <row r="191" spans="1:12" x14ac:dyDescent="0.25">
      <c r="A191" t="s">
        <v>1610</v>
      </c>
      <c r="B191" t="s">
        <v>1153</v>
      </c>
      <c r="C191" t="s">
        <v>548</v>
      </c>
      <c r="D191" s="1">
        <v>0.99</v>
      </c>
      <c r="E191" s="1">
        <v>0</v>
      </c>
      <c r="F191" s="1" t="s">
        <v>1599</v>
      </c>
      <c r="G191">
        <v>0</v>
      </c>
      <c r="H191">
        <v>75.5</v>
      </c>
      <c r="J191" s="126">
        <v>0.29159711133691391</v>
      </c>
      <c r="K191" s="36">
        <v>6.9630933372042389E-2</v>
      </c>
      <c r="L191">
        <v>2.0177654708938739</v>
      </c>
    </row>
    <row r="192" spans="1:12" x14ac:dyDescent="0.25">
      <c r="A192" t="s">
        <v>1610</v>
      </c>
      <c r="B192" t="s">
        <v>1214</v>
      </c>
      <c r="C192" t="s">
        <v>517</v>
      </c>
      <c r="D192" s="1">
        <v>0.69</v>
      </c>
      <c r="E192" s="1">
        <v>0.31</v>
      </c>
      <c r="F192" s="1" t="s">
        <v>1599</v>
      </c>
      <c r="G192">
        <v>11582.87</v>
      </c>
      <c r="H192">
        <v>23.26920419</v>
      </c>
      <c r="J192" s="126">
        <v>0.17726738459461192</v>
      </c>
      <c r="K192" s="36">
        <v>4.9352497312530622E-2</v>
      </c>
      <c r="L192">
        <v>1.9123276434514276</v>
      </c>
    </row>
    <row r="193" spans="1:12" x14ac:dyDescent="0.25">
      <c r="A193" t="s">
        <v>1610</v>
      </c>
      <c r="B193" t="s">
        <v>1244</v>
      </c>
      <c r="C193" t="s">
        <v>482</v>
      </c>
      <c r="D193" s="1">
        <v>0.98</v>
      </c>
      <c r="E193" s="1">
        <v>0</v>
      </c>
      <c r="F193" s="1" t="s">
        <v>1597</v>
      </c>
      <c r="G193">
        <v>0</v>
      </c>
      <c r="H193">
        <v>0</v>
      </c>
      <c r="J193" s="126">
        <v>1.3952191835028029E-2</v>
      </c>
      <c r="K193" s="36">
        <v>2.457533847161901E-3</v>
      </c>
      <c r="L193">
        <v>1.3004937421058675</v>
      </c>
    </row>
    <row r="194" spans="1:12" x14ac:dyDescent="0.25">
      <c r="A194" t="s">
        <v>1610</v>
      </c>
      <c r="B194" t="s">
        <v>1270</v>
      </c>
      <c r="C194" t="s">
        <v>383</v>
      </c>
      <c r="D194" s="1">
        <v>0.99</v>
      </c>
      <c r="E194" s="1">
        <v>0.01</v>
      </c>
      <c r="F194" s="1" t="s">
        <v>1597</v>
      </c>
      <c r="G194">
        <v>0</v>
      </c>
      <c r="H194">
        <v>0</v>
      </c>
      <c r="J194" s="126">
        <v>0.57415807560137455</v>
      </c>
      <c r="K194" s="36">
        <v>5.4738449789996181E-2</v>
      </c>
      <c r="L194">
        <v>1.3986380443167612</v>
      </c>
    </row>
    <row r="195" spans="1:12" x14ac:dyDescent="0.25">
      <c r="A195" t="s">
        <v>1610</v>
      </c>
      <c r="B195" t="s">
        <v>1276</v>
      </c>
      <c r="C195" t="s">
        <v>366</v>
      </c>
      <c r="D195" s="1">
        <v>0</v>
      </c>
      <c r="E195" s="1">
        <v>0</v>
      </c>
      <c r="F195" s="1" t="s">
        <v>1597</v>
      </c>
      <c r="G195">
        <v>0</v>
      </c>
      <c r="H195">
        <v>0</v>
      </c>
      <c r="J195" s="126">
        <v>3.8795208489950011E-3</v>
      </c>
      <c r="K195" s="36">
        <v>1.6900882906512876E-4</v>
      </c>
      <c r="L195">
        <v>1</v>
      </c>
    </row>
    <row r="196" spans="1:12" x14ac:dyDescent="0.25">
      <c r="A196" t="s">
        <v>1610</v>
      </c>
      <c r="B196" t="s">
        <v>1311</v>
      </c>
      <c r="C196" t="s">
        <v>385</v>
      </c>
      <c r="D196" s="1">
        <v>1</v>
      </c>
      <c r="E196" s="1">
        <v>0</v>
      </c>
      <c r="F196" s="1" t="s">
        <v>1597</v>
      </c>
      <c r="G196">
        <v>1112.83</v>
      </c>
      <c r="H196">
        <v>14.24599278</v>
      </c>
      <c r="J196" s="126">
        <v>0.22536180385873891</v>
      </c>
      <c r="K196" s="36">
        <v>1.2297438807874178E-2</v>
      </c>
      <c r="L196">
        <v>1.7772503398631634</v>
      </c>
    </row>
    <row r="197" spans="1:12" x14ac:dyDescent="0.25">
      <c r="A197" t="s">
        <v>1610</v>
      </c>
      <c r="B197" t="s">
        <v>1472</v>
      </c>
      <c r="C197" t="s">
        <v>491</v>
      </c>
      <c r="D197" s="1">
        <v>0.98</v>
      </c>
      <c r="E197" s="1">
        <v>0</v>
      </c>
      <c r="F197" s="1" t="s">
        <v>1597</v>
      </c>
      <c r="G197">
        <v>0</v>
      </c>
      <c r="H197">
        <v>0</v>
      </c>
      <c r="J197" s="126">
        <v>0.13786079908323767</v>
      </c>
      <c r="K197" s="36">
        <v>3.9516339346730704E-2</v>
      </c>
      <c r="L197">
        <v>1.195161691198807</v>
      </c>
    </row>
    <row r="198" spans="1:12" x14ac:dyDescent="0.25">
      <c r="A198" t="s">
        <v>1610</v>
      </c>
      <c r="B198" t="s">
        <v>1484</v>
      </c>
      <c r="C198" t="s">
        <v>492</v>
      </c>
      <c r="D198" s="1">
        <v>0</v>
      </c>
      <c r="E198" s="1">
        <v>0</v>
      </c>
      <c r="F198" s="1" t="s">
        <v>1597</v>
      </c>
      <c r="G198">
        <v>1980.33</v>
      </c>
      <c r="H198">
        <v>21.838567099999999</v>
      </c>
      <c r="J198" s="126">
        <v>0.1711166182444307</v>
      </c>
      <c r="K198" s="36">
        <v>3.6269960268554322E-2</v>
      </c>
      <c r="L198">
        <v>1.8916796671866876</v>
      </c>
    </row>
    <row r="199" spans="1:12" x14ac:dyDescent="0.25">
      <c r="A199" t="s">
        <v>1610</v>
      </c>
      <c r="B199" t="s">
        <v>1492</v>
      </c>
      <c r="C199" t="s">
        <v>663</v>
      </c>
      <c r="D199" s="1">
        <v>1</v>
      </c>
      <c r="E199" s="1">
        <v>0</v>
      </c>
      <c r="F199" s="1" t="s">
        <v>1597</v>
      </c>
      <c r="G199">
        <v>8781.84</v>
      </c>
      <c r="H199">
        <v>57.094226689999999</v>
      </c>
      <c r="J199" s="126">
        <v>0.1725050333909102</v>
      </c>
      <c r="K199" s="36">
        <v>7.9434059828589657E-2</v>
      </c>
      <c r="L199">
        <v>1.8608373991517586</v>
      </c>
    </row>
    <row r="200" spans="1:12" x14ac:dyDescent="0.25">
      <c r="A200" t="s">
        <v>1610</v>
      </c>
      <c r="B200" t="s">
        <v>1550</v>
      </c>
      <c r="C200" t="s">
        <v>598</v>
      </c>
      <c r="D200" s="1">
        <v>0</v>
      </c>
      <c r="E200" s="1">
        <v>0</v>
      </c>
      <c r="F200" s="1" t="s">
        <v>1599</v>
      </c>
      <c r="G200">
        <v>12002.35</v>
      </c>
      <c r="H200">
        <v>61.821353760000001</v>
      </c>
      <c r="J200" s="126">
        <v>0.25990472870919018</v>
      </c>
      <c r="K200" s="36">
        <v>3.1150355653666913E-2</v>
      </c>
      <c r="L200">
        <v>1.9343614960512592</v>
      </c>
    </row>
    <row r="201" spans="1:12" x14ac:dyDescent="0.25">
      <c r="A201" t="s">
        <v>1611</v>
      </c>
      <c r="B201" t="s">
        <v>949</v>
      </c>
      <c r="C201" t="s">
        <v>613</v>
      </c>
      <c r="D201" s="1">
        <v>0.93</v>
      </c>
      <c r="E201" s="1">
        <v>7.0000000000000007E-2</v>
      </c>
      <c r="F201" s="1" t="s">
        <v>1597</v>
      </c>
      <c r="G201">
        <v>5553.95</v>
      </c>
      <c r="H201">
        <v>22.33</v>
      </c>
      <c r="J201" s="126">
        <v>0.62765412263327747</v>
      </c>
      <c r="K201" s="36">
        <v>2.5665175417942075E-2</v>
      </c>
      <c r="L201">
        <v>1.5079883484861858</v>
      </c>
    </row>
    <row r="202" spans="1:12" x14ac:dyDescent="0.25">
      <c r="A202" t="s">
        <v>1611</v>
      </c>
      <c r="B202" t="s">
        <v>962</v>
      </c>
      <c r="C202" t="s">
        <v>400</v>
      </c>
      <c r="D202" s="1">
        <v>0</v>
      </c>
      <c r="E202" s="1">
        <v>0</v>
      </c>
      <c r="F202" s="1" t="s">
        <v>1599</v>
      </c>
      <c r="G202">
        <v>5905.25</v>
      </c>
      <c r="H202">
        <v>20.87</v>
      </c>
      <c r="J202" s="126">
        <v>0.59842944722197233</v>
      </c>
      <c r="K202" s="36">
        <v>0.12944850720372203</v>
      </c>
      <c r="L202">
        <v>1.448713543232679</v>
      </c>
    </row>
    <row r="203" spans="1:12" x14ac:dyDescent="0.25">
      <c r="A203" t="s">
        <v>1611</v>
      </c>
      <c r="B203" t="s">
        <v>977</v>
      </c>
      <c r="C203" t="s">
        <v>374</v>
      </c>
      <c r="D203" s="1">
        <v>1</v>
      </c>
      <c r="E203" s="1">
        <v>0</v>
      </c>
      <c r="F203" s="1" t="s">
        <v>1597</v>
      </c>
      <c r="G203">
        <v>369.81</v>
      </c>
      <c r="H203">
        <v>31.41</v>
      </c>
      <c r="J203" s="126">
        <v>0.61112081005586594</v>
      </c>
      <c r="K203" s="36">
        <v>7.2829376163873374E-2</v>
      </c>
      <c r="L203">
        <v>1.1661667380850356</v>
      </c>
    </row>
    <row r="204" spans="1:12" x14ac:dyDescent="0.25">
      <c r="A204" t="s">
        <v>1611</v>
      </c>
      <c r="B204" t="s">
        <v>984</v>
      </c>
      <c r="C204" t="s">
        <v>433</v>
      </c>
      <c r="D204" s="1">
        <v>1</v>
      </c>
      <c r="E204" s="1">
        <v>0</v>
      </c>
      <c r="F204" s="1" t="s">
        <v>1599</v>
      </c>
      <c r="G204">
        <v>8031.05</v>
      </c>
      <c r="H204">
        <v>13.86</v>
      </c>
      <c r="J204" s="126">
        <v>0.59284714151055629</v>
      </c>
      <c r="K204" s="36">
        <v>3.8839216260489973E-2</v>
      </c>
      <c r="L204">
        <v>1.0178601750513268</v>
      </c>
    </row>
    <row r="205" spans="1:12" x14ac:dyDescent="0.25">
      <c r="A205" t="s">
        <v>1611</v>
      </c>
      <c r="B205" t="s">
        <v>1096</v>
      </c>
      <c r="C205" t="s">
        <v>602</v>
      </c>
      <c r="D205" s="1">
        <v>0.97</v>
      </c>
      <c r="E205" s="1">
        <v>0.03</v>
      </c>
      <c r="F205" s="1" t="s">
        <v>1597</v>
      </c>
      <c r="G205">
        <v>471.36</v>
      </c>
      <c r="H205">
        <v>47.37</v>
      </c>
      <c r="J205" s="126">
        <v>0.15965111263758208</v>
      </c>
      <c r="K205" s="36">
        <v>2.9585137142765859E-2</v>
      </c>
      <c r="L205">
        <v>1.2491161363484757</v>
      </c>
    </row>
    <row r="206" spans="1:12" x14ac:dyDescent="0.25">
      <c r="A206" t="s">
        <v>1611</v>
      </c>
      <c r="B206" t="s">
        <v>1123</v>
      </c>
      <c r="C206" t="s">
        <v>657</v>
      </c>
      <c r="D206" s="1">
        <v>1</v>
      </c>
      <c r="E206" s="1">
        <v>0</v>
      </c>
      <c r="F206" s="1" t="s">
        <v>1597</v>
      </c>
      <c r="G206">
        <v>557.05999999999995</v>
      </c>
      <c r="H206">
        <v>51.67</v>
      </c>
      <c r="J206" s="126">
        <v>0.32136678200692043</v>
      </c>
      <c r="K206" s="36">
        <v>0.35729187868919193</v>
      </c>
      <c r="L206">
        <v>1.5530045127068324</v>
      </c>
    </row>
    <row r="207" spans="1:12" x14ac:dyDescent="0.25">
      <c r="A207" t="s">
        <v>1611</v>
      </c>
      <c r="B207" t="s">
        <v>1187</v>
      </c>
      <c r="C207" t="s">
        <v>447</v>
      </c>
      <c r="D207" s="1">
        <v>0</v>
      </c>
      <c r="E207" s="1">
        <v>0</v>
      </c>
      <c r="F207" s="1" t="s">
        <v>1599</v>
      </c>
      <c r="G207">
        <v>32440.720000000001</v>
      </c>
      <c r="H207">
        <v>34.619999999999997</v>
      </c>
      <c r="J207" s="126">
        <v>0.43775313892264073</v>
      </c>
      <c r="K207" s="36">
        <v>3.8932766302146621E-2</v>
      </c>
      <c r="L207">
        <v>1.6125599953738508</v>
      </c>
    </row>
    <row r="208" spans="1:12" x14ac:dyDescent="0.25">
      <c r="A208" t="s">
        <v>1611</v>
      </c>
      <c r="B208" t="s">
        <v>1224</v>
      </c>
      <c r="C208" t="s">
        <v>652</v>
      </c>
      <c r="D208" s="1">
        <v>0</v>
      </c>
      <c r="E208" s="1">
        <v>0</v>
      </c>
      <c r="F208" s="1" t="s">
        <v>1597</v>
      </c>
      <c r="G208">
        <v>714.15</v>
      </c>
      <c r="H208">
        <v>25.07</v>
      </c>
      <c r="J208" s="125" t="e">
        <v>#N/A</v>
      </c>
      <c r="K208" s="36" t="e">
        <v>#N/A</v>
      </c>
      <c r="L208" t="e">
        <v>#N/A</v>
      </c>
    </row>
    <row r="209" spans="1:12" x14ac:dyDescent="0.25">
      <c r="A209" t="s">
        <v>1611</v>
      </c>
      <c r="B209" t="s">
        <v>1231</v>
      </c>
      <c r="C209" t="s">
        <v>621</v>
      </c>
      <c r="D209" s="1">
        <v>1</v>
      </c>
      <c r="E209" s="1">
        <v>0</v>
      </c>
      <c r="F209" s="1" t="s">
        <v>1599</v>
      </c>
      <c r="G209">
        <v>13153.11</v>
      </c>
      <c r="H209">
        <v>30.52</v>
      </c>
      <c r="J209" s="126">
        <v>0.22609645310740442</v>
      </c>
      <c r="K209" s="36">
        <v>9.0527763711804585E-2</v>
      </c>
      <c r="L209">
        <v>1.9506944560512109</v>
      </c>
    </row>
    <row r="210" spans="1:12" x14ac:dyDescent="0.25">
      <c r="A210" t="s">
        <v>1611</v>
      </c>
      <c r="B210" t="s">
        <v>1247</v>
      </c>
      <c r="C210" t="s">
        <v>519</v>
      </c>
      <c r="D210" s="1">
        <v>0</v>
      </c>
      <c r="E210" s="1">
        <v>0</v>
      </c>
      <c r="F210" s="1" t="s">
        <v>1597</v>
      </c>
      <c r="G210">
        <v>230.81</v>
      </c>
      <c r="H210">
        <v>15.17</v>
      </c>
      <c r="J210" s="126">
        <v>0.14697443207778205</v>
      </c>
      <c r="K210" s="36">
        <v>1.3158616152201326E-3</v>
      </c>
      <c r="L210">
        <v>1.2356379010196468</v>
      </c>
    </row>
    <row r="211" spans="1:12" x14ac:dyDescent="0.25">
      <c r="A211" t="s">
        <v>1611</v>
      </c>
      <c r="B211" t="s">
        <v>1269</v>
      </c>
      <c r="C211" t="s">
        <v>411</v>
      </c>
      <c r="D211" s="1">
        <v>0</v>
      </c>
      <c r="E211" s="1">
        <v>0</v>
      </c>
      <c r="F211" s="1" t="s">
        <v>1597</v>
      </c>
      <c r="G211">
        <v>1953.25</v>
      </c>
      <c r="H211">
        <v>15.7</v>
      </c>
      <c r="J211" s="126">
        <v>0.61490800638494503</v>
      </c>
      <c r="K211" s="36">
        <v>0.14807191464336722</v>
      </c>
      <c r="L211">
        <v>1.3799569628035659</v>
      </c>
    </row>
    <row r="212" spans="1:12" x14ac:dyDescent="0.25">
      <c r="A212" t="s">
        <v>1611</v>
      </c>
      <c r="B212" t="s">
        <v>1271</v>
      </c>
      <c r="C212" t="s">
        <v>452</v>
      </c>
      <c r="D212" s="1">
        <v>1</v>
      </c>
      <c r="E212" s="1">
        <v>0</v>
      </c>
      <c r="F212" s="1" t="s">
        <v>1597</v>
      </c>
      <c r="G212">
        <v>6005.81</v>
      </c>
      <c r="H212">
        <v>18.04</v>
      </c>
      <c r="J212" s="126">
        <v>0.69088342618593546</v>
      </c>
      <c r="K212" s="36">
        <v>5.4059736008289158E-3</v>
      </c>
      <c r="L212">
        <v>1</v>
      </c>
    </row>
    <row r="213" spans="1:12" x14ac:dyDescent="0.25">
      <c r="A213" t="s">
        <v>1611</v>
      </c>
      <c r="B213" t="s">
        <v>1285</v>
      </c>
      <c r="C213" t="s">
        <v>622</v>
      </c>
      <c r="D213" s="1">
        <v>0</v>
      </c>
      <c r="E213" s="1">
        <v>0</v>
      </c>
      <c r="F213" s="1" t="s">
        <v>1597</v>
      </c>
      <c r="G213">
        <v>2248.25</v>
      </c>
      <c r="H213">
        <v>43.67</v>
      </c>
      <c r="J213" s="125" t="e">
        <v>#N/A</v>
      </c>
      <c r="K213" s="36" t="e">
        <v>#N/A</v>
      </c>
      <c r="L213" t="e">
        <v>#N/A</v>
      </c>
    </row>
    <row r="214" spans="1:12" x14ac:dyDescent="0.25">
      <c r="A214" t="s">
        <v>1611</v>
      </c>
      <c r="B214" t="s">
        <v>1397</v>
      </c>
      <c r="C214" t="s">
        <v>526</v>
      </c>
      <c r="D214" s="1">
        <v>0.99</v>
      </c>
      <c r="E214" s="1">
        <v>0.01</v>
      </c>
      <c r="F214" s="1" t="s">
        <v>1597</v>
      </c>
      <c r="G214">
        <v>2674.26</v>
      </c>
      <c r="H214">
        <v>14.77</v>
      </c>
      <c r="J214" s="126">
        <v>0.23249490737097944</v>
      </c>
      <c r="K214" s="36">
        <v>3.8293073150260969E-3</v>
      </c>
      <c r="L214">
        <v>1.6637837024780957</v>
      </c>
    </row>
    <row r="215" spans="1:12" x14ac:dyDescent="0.25">
      <c r="A215" t="s">
        <v>1611</v>
      </c>
      <c r="B215" t="s">
        <v>1403</v>
      </c>
      <c r="C215" t="s">
        <v>419</v>
      </c>
      <c r="D215" s="1">
        <v>0</v>
      </c>
      <c r="E215" s="1">
        <v>0</v>
      </c>
      <c r="F215" s="1" t="s">
        <v>1599</v>
      </c>
      <c r="G215">
        <v>6738.79</v>
      </c>
      <c r="H215">
        <v>27.2</v>
      </c>
      <c r="J215" s="126">
        <v>0.55424218544785919</v>
      </c>
      <c r="K215" s="36">
        <v>6.0529944838455474E-2</v>
      </c>
      <c r="L215">
        <v>1.6298281990521326</v>
      </c>
    </row>
    <row r="216" spans="1:12" x14ac:dyDescent="0.25">
      <c r="A216" t="s">
        <v>1611</v>
      </c>
      <c r="B216" t="s">
        <v>1419</v>
      </c>
      <c r="C216" t="s">
        <v>388</v>
      </c>
      <c r="D216" s="1">
        <v>0</v>
      </c>
      <c r="E216" s="1">
        <v>0</v>
      </c>
      <c r="F216" s="1" t="s">
        <v>1599</v>
      </c>
      <c r="G216">
        <v>4148.8500000000004</v>
      </c>
      <c r="H216">
        <v>12.41</v>
      </c>
      <c r="J216" s="126">
        <v>0.21394089389400059</v>
      </c>
      <c r="K216" s="36">
        <v>1.6756071855720155E-2</v>
      </c>
      <c r="L216">
        <v>1.8646678966789667</v>
      </c>
    </row>
    <row r="217" spans="1:12" x14ac:dyDescent="0.25">
      <c r="A217" t="s">
        <v>1611</v>
      </c>
      <c r="B217" t="s">
        <v>1423</v>
      </c>
      <c r="C217" t="s">
        <v>355</v>
      </c>
      <c r="D217" s="1">
        <v>0</v>
      </c>
      <c r="E217" s="1">
        <v>0</v>
      </c>
      <c r="F217" s="1" t="s">
        <v>1597</v>
      </c>
      <c r="G217">
        <v>458.08</v>
      </c>
      <c r="H217">
        <v>32.65</v>
      </c>
      <c r="J217" s="126">
        <v>0.17715556258623569</v>
      </c>
      <c r="K217" s="36">
        <v>1.8350075140393895E-2</v>
      </c>
      <c r="L217">
        <v>1.2504216688163508</v>
      </c>
    </row>
    <row r="218" spans="1:12" x14ac:dyDescent="0.25">
      <c r="A218" t="s">
        <v>1611</v>
      </c>
      <c r="B218" t="s">
        <v>1431</v>
      </c>
      <c r="C218" t="s">
        <v>422</v>
      </c>
      <c r="D218" s="1">
        <v>0</v>
      </c>
      <c r="E218" s="1">
        <v>0</v>
      </c>
      <c r="F218" s="1" t="s">
        <v>1597</v>
      </c>
      <c r="G218">
        <v>1399.6</v>
      </c>
      <c r="H218">
        <v>21.91</v>
      </c>
      <c r="J218" s="126">
        <v>0.15878603305185859</v>
      </c>
      <c r="K218" s="36">
        <v>1.502956473589495E-3</v>
      </c>
      <c r="L218">
        <v>1.6807123879109931</v>
      </c>
    </row>
    <row r="219" spans="1:12" x14ac:dyDescent="0.25">
      <c r="A219" t="s">
        <v>1611</v>
      </c>
      <c r="B219" t="s">
        <v>1448</v>
      </c>
      <c r="C219" t="s">
        <v>627</v>
      </c>
      <c r="D219" s="1">
        <v>1</v>
      </c>
      <c r="E219" s="1">
        <v>0</v>
      </c>
      <c r="F219" s="1" t="s">
        <v>1599</v>
      </c>
      <c r="G219">
        <v>3495.05</v>
      </c>
      <c r="H219">
        <v>16.59</v>
      </c>
      <c r="J219" s="126">
        <v>0.39519826704374511</v>
      </c>
      <c r="K219" s="36">
        <v>1.8773692761297311E-3</v>
      </c>
      <c r="L219">
        <v>1.8517007217028534</v>
      </c>
    </row>
    <row r="220" spans="1:12" x14ac:dyDescent="0.25">
      <c r="A220" t="s">
        <v>1611</v>
      </c>
      <c r="B220" t="s">
        <v>1476</v>
      </c>
      <c r="C220" t="s">
        <v>424</v>
      </c>
      <c r="D220" s="1">
        <v>0.27</v>
      </c>
      <c r="E220" s="1">
        <v>0.73</v>
      </c>
      <c r="F220" s="1" t="s">
        <v>1599</v>
      </c>
      <c r="G220">
        <v>2423.66</v>
      </c>
      <c r="H220">
        <v>14.9</v>
      </c>
      <c r="J220" s="126">
        <v>0.53040716300210833</v>
      </c>
      <c r="K220" s="36">
        <v>0.14580652227485555</v>
      </c>
      <c r="L220">
        <v>1.0329358319136854</v>
      </c>
    </row>
    <row r="221" spans="1:12" x14ac:dyDescent="0.25">
      <c r="A221" t="s">
        <v>1611</v>
      </c>
      <c r="B221" t="s">
        <v>1506</v>
      </c>
      <c r="C221" t="s">
        <v>462</v>
      </c>
      <c r="D221" s="1">
        <v>0</v>
      </c>
      <c r="E221" s="1">
        <v>0</v>
      </c>
      <c r="F221" s="1" t="s">
        <v>1597</v>
      </c>
      <c r="G221">
        <v>8161.56</v>
      </c>
      <c r="H221">
        <v>78.209999999999994</v>
      </c>
      <c r="J221" s="126">
        <v>0.60463129112193459</v>
      </c>
      <c r="K221" s="36">
        <v>9.2198581560283682E-2</v>
      </c>
      <c r="L221">
        <v>1.3299886941775014</v>
      </c>
    </row>
    <row r="222" spans="1:12" x14ac:dyDescent="0.25">
      <c r="A222" t="s">
        <v>1611</v>
      </c>
      <c r="B222" t="s">
        <v>1545</v>
      </c>
      <c r="C222" t="s">
        <v>467</v>
      </c>
      <c r="D222" s="1">
        <v>0</v>
      </c>
      <c r="E222" s="1">
        <v>0</v>
      </c>
      <c r="F222" s="1" t="s">
        <v>1599</v>
      </c>
      <c r="G222">
        <v>3851.91</v>
      </c>
      <c r="H222">
        <v>23.95</v>
      </c>
      <c r="J222" s="126">
        <v>0.15145537216712612</v>
      </c>
      <c r="K222" s="36">
        <v>8.3648992159249577E-2</v>
      </c>
      <c r="L222">
        <v>1.9354655698177434</v>
      </c>
    </row>
    <row r="223" spans="1:12" x14ac:dyDescent="0.25">
      <c r="A223" t="s">
        <v>1612</v>
      </c>
      <c r="B223" t="s">
        <v>1021</v>
      </c>
      <c r="C223" t="s">
        <v>8</v>
      </c>
      <c r="D223" s="1">
        <v>0</v>
      </c>
      <c r="E223" s="1">
        <v>0</v>
      </c>
      <c r="F223" s="1" t="s">
        <v>1597</v>
      </c>
      <c r="G223">
        <v>8835.07</v>
      </c>
      <c r="H223">
        <v>42.55</v>
      </c>
      <c r="J223" s="126">
        <v>9.1829531613331863E-2</v>
      </c>
      <c r="K223" s="36">
        <v>0.32918558299191675</v>
      </c>
      <c r="L223">
        <v>1.1129700806390836</v>
      </c>
    </row>
    <row r="224" spans="1:12" x14ac:dyDescent="0.25">
      <c r="A224" t="s">
        <v>1612</v>
      </c>
      <c r="B224" t="s">
        <v>1041</v>
      </c>
      <c r="C224" t="s">
        <v>246</v>
      </c>
      <c r="D224" s="1">
        <v>1</v>
      </c>
      <c r="E224" s="1">
        <v>0</v>
      </c>
      <c r="F224" s="1" t="s">
        <v>1597</v>
      </c>
      <c r="G224">
        <v>8912.73</v>
      </c>
      <c r="H224">
        <v>35.159999999999997</v>
      </c>
      <c r="J224" s="126">
        <v>5.8877110325873575E-2</v>
      </c>
      <c r="K224" s="36">
        <v>0.24382148933385683</v>
      </c>
      <c r="L224">
        <v>1.4706588423579621</v>
      </c>
    </row>
    <row r="225" spans="1:12" x14ac:dyDescent="0.25">
      <c r="A225" t="s">
        <v>1612</v>
      </c>
      <c r="B225" t="s">
        <v>1074</v>
      </c>
      <c r="C225" t="s">
        <v>405</v>
      </c>
      <c r="D225" s="1">
        <v>1</v>
      </c>
      <c r="E225" s="1">
        <v>0</v>
      </c>
      <c r="F225" s="1" t="s">
        <v>1597</v>
      </c>
      <c r="G225">
        <v>8242.7900000000009</v>
      </c>
      <c r="H225">
        <v>53.37</v>
      </c>
      <c r="J225" s="126">
        <v>0.14408994850120027</v>
      </c>
      <c r="K225" s="36">
        <v>0.48484375961755471</v>
      </c>
      <c r="L225">
        <v>1.9295437717149855</v>
      </c>
    </row>
    <row r="226" spans="1:12" x14ac:dyDescent="0.25">
      <c r="A226" t="s">
        <v>1612</v>
      </c>
      <c r="B226" t="s">
        <v>1080</v>
      </c>
      <c r="C226" t="s">
        <v>339</v>
      </c>
      <c r="D226" s="1">
        <v>1</v>
      </c>
      <c r="E226" s="1">
        <v>0</v>
      </c>
      <c r="F226" s="1" t="s">
        <v>1597</v>
      </c>
      <c r="G226">
        <v>18902.97</v>
      </c>
      <c r="H226">
        <v>74.34</v>
      </c>
      <c r="J226" s="126">
        <v>4.4073059986971065E-2</v>
      </c>
      <c r="K226" s="36">
        <v>0.36786653670387587</v>
      </c>
      <c r="L226">
        <v>1.2739497666148032</v>
      </c>
    </row>
    <row r="227" spans="1:12" x14ac:dyDescent="0.25">
      <c r="A227" t="s">
        <v>1612</v>
      </c>
      <c r="B227" t="s">
        <v>1097</v>
      </c>
      <c r="C227" t="s">
        <v>306</v>
      </c>
      <c r="D227" s="1">
        <v>0</v>
      </c>
      <c r="E227" s="1">
        <v>0</v>
      </c>
      <c r="F227" s="1" t="s">
        <v>1597</v>
      </c>
      <c r="G227">
        <v>6226.7</v>
      </c>
      <c r="H227">
        <v>24.61</v>
      </c>
      <c r="J227" s="126">
        <v>0.14083115465812679</v>
      </c>
      <c r="K227" s="36">
        <v>0.45257639931871702</v>
      </c>
      <c r="L227">
        <v>1.5304606240713223</v>
      </c>
    </row>
    <row r="228" spans="1:12" x14ac:dyDescent="0.25">
      <c r="A228" t="s">
        <v>1612</v>
      </c>
      <c r="B228" t="s">
        <v>1128</v>
      </c>
      <c r="C228" t="s">
        <v>342</v>
      </c>
      <c r="D228" s="1">
        <v>0.03</v>
      </c>
      <c r="E228" s="1">
        <v>0.97</v>
      </c>
      <c r="F228" s="1" t="s">
        <v>1597</v>
      </c>
      <c r="G228">
        <v>9920.52</v>
      </c>
      <c r="H228">
        <v>35.75</v>
      </c>
      <c r="J228" s="126">
        <v>0.17096444711841166</v>
      </c>
      <c r="K228" s="36">
        <v>0.23581592534034784</v>
      </c>
      <c r="L228">
        <v>1.3542706713588128</v>
      </c>
    </row>
    <row r="229" spans="1:12" x14ac:dyDescent="0.25">
      <c r="A229" t="s">
        <v>1612</v>
      </c>
      <c r="B229" t="s">
        <v>1136</v>
      </c>
      <c r="C229" t="s">
        <v>494</v>
      </c>
      <c r="D229" s="1">
        <v>0.04</v>
      </c>
      <c r="E229" s="1">
        <v>0.96</v>
      </c>
      <c r="F229" s="1" t="s">
        <v>1597</v>
      </c>
      <c r="G229">
        <v>14546.1</v>
      </c>
      <c r="H229">
        <v>37.75</v>
      </c>
      <c r="J229" s="126">
        <v>8.5358683664201379E-2</v>
      </c>
      <c r="K229" s="36">
        <v>0.35922700142727393</v>
      </c>
      <c r="L229">
        <v>3.840058903166045</v>
      </c>
    </row>
    <row r="230" spans="1:12" x14ac:dyDescent="0.25">
      <c r="A230" t="s">
        <v>1612</v>
      </c>
      <c r="B230" t="s">
        <v>1138</v>
      </c>
      <c r="C230" t="s">
        <v>243</v>
      </c>
      <c r="D230" s="1">
        <v>0.03</v>
      </c>
      <c r="E230" s="1">
        <v>0.92</v>
      </c>
      <c r="F230" s="1" t="s">
        <v>1597</v>
      </c>
      <c r="G230">
        <v>4549.84</v>
      </c>
      <c r="H230">
        <v>21.28</v>
      </c>
      <c r="J230" s="126">
        <v>0.2101776209660027</v>
      </c>
      <c r="K230" s="36">
        <v>0.39761561753262997</v>
      </c>
      <c r="L230">
        <v>1.1708463306517813</v>
      </c>
    </row>
    <row r="231" spans="1:12" x14ac:dyDescent="0.25">
      <c r="A231" t="s">
        <v>1612</v>
      </c>
      <c r="B231" t="s">
        <v>1146</v>
      </c>
      <c r="C231" t="s">
        <v>142</v>
      </c>
      <c r="D231" s="1">
        <v>0.37</v>
      </c>
      <c r="E231" s="1">
        <v>0.31</v>
      </c>
      <c r="F231" s="1" t="s">
        <v>1597</v>
      </c>
      <c r="G231">
        <v>5603.05</v>
      </c>
      <c r="H231">
        <v>17.84</v>
      </c>
      <c r="J231" s="126">
        <v>0.24654044969475106</v>
      </c>
      <c r="K231" s="36">
        <v>0.30662639102556905</v>
      </c>
      <c r="L231">
        <v>1.2570237833160001</v>
      </c>
    </row>
    <row r="232" spans="1:12" x14ac:dyDescent="0.25">
      <c r="A232" t="s">
        <v>1612</v>
      </c>
      <c r="B232" t="s">
        <v>1163</v>
      </c>
      <c r="C232" t="s">
        <v>247</v>
      </c>
      <c r="D232" s="1">
        <v>0.03</v>
      </c>
      <c r="E232" s="1">
        <v>0.93</v>
      </c>
      <c r="F232" s="1" t="s">
        <v>1597</v>
      </c>
      <c r="G232">
        <v>11645.2</v>
      </c>
      <c r="H232">
        <v>36.81</v>
      </c>
      <c r="J232" s="126">
        <v>9.3050322849889289E-2</v>
      </c>
      <c r="K232" s="36">
        <v>0.28769692684001252</v>
      </c>
      <c r="L232">
        <v>1.3479344196940251</v>
      </c>
    </row>
    <row r="233" spans="1:12" x14ac:dyDescent="0.25">
      <c r="A233" t="s">
        <v>1612</v>
      </c>
      <c r="B233" t="s">
        <v>1189</v>
      </c>
      <c r="C233" t="s">
        <v>23</v>
      </c>
      <c r="D233" s="1">
        <v>0.06</v>
      </c>
      <c r="E233" s="1">
        <v>0.94</v>
      </c>
      <c r="F233" s="1" t="s">
        <v>1597</v>
      </c>
      <c r="G233">
        <v>3773.33</v>
      </c>
      <c r="H233">
        <v>44.8</v>
      </c>
      <c r="J233" s="126">
        <v>0.34559832654506817</v>
      </c>
      <c r="K233" s="36">
        <v>0.22318266336107667</v>
      </c>
      <c r="L233">
        <v>1.0228339017789947</v>
      </c>
    </row>
    <row r="234" spans="1:12" x14ac:dyDescent="0.25">
      <c r="A234" t="s">
        <v>1612</v>
      </c>
      <c r="B234" t="s">
        <v>1243</v>
      </c>
      <c r="C234" t="s">
        <v>24</v>
      </c>
      <c r="D234" s="1">
        <v>0.03</v>
      </c>
      <c r="E234" s="1">
        <v>0.97</v>
      </c>
      <c r="F234" s="1" t="s">
        <v>1597</v>
      </c>
      <c r="G234">
        <v>3390.8</v>
      </c>
      <c r="H234">
        <v>27.05</v>
      </c>
      <c r="J234" s="126">
        <v>0.21113570903296972</v>
      </c>
      <c r="K234" s="36">
        <v>0.40372977693344775</v>
      </c>
      <c r="L234">
        <v>1.3831473922902495</v>
      </c>
    </row>
    <row r="235" spans="1:12" x14ac:dyDescent="0.25">
      <c r="A235" t="s">
        <v>1612</v>
      </c>
      <c r="B235" t="s">
        <v>1250</v>
      </c>
      <c r="C235" t="s">
        <v>257</v>
      </c>
      <c r="D235" s="1">
        <v>0.02</v>
      </c>
      <c r="E235" s="1">
        <v>0.98</v>
      </c>
      <c r="F235" s="1" t="s">
        <v>1597</v>
      </c>
      <c r="G235">
        <v>3909.82</v>
      </c>
      <c r="H235">
        <v>66.44</v>
      </c>
      <c r="J235" s="126">
        <v>7.1357142402180912E-2</v>
      </c>
      <c r="K235" s="36">
        <v>0.36707240173504291</v>
      </c>
      <c r="L235">
        <v>1.2213692760867625</v>
      </c>
    </row>
    <row r="236" spans="1:12" x14ac:dyDescent="0.25">
      <c r="A236" t="s">
        <v>1612</v>
      </c>
      <c r="B236" t="s">
        <v>1282</v>
      </c>
      <c r="C236" t="s">
        <v>44</v>
      </c>
      <c r="D236" s="1">
        <v>0.02</v>
      </c>
      <c r="E236" s="1">
        <v>0.97</v>
      </c>
      <c r="F236" s="1" t="s">
        <v>1597</v>
      </c>
      <c r="G236">
        <v>6565.91</v>
      </c>
      <c r="H236">
        <v>29.2</v>
      </c>
      <c r="J236" s="126">
        <v>0.11156744634801428</v>
      </c>
      <c r="K236" s="36">
        <v>0.22943492659521761</v>
      </c>
      <c r="L236">
        <v>1.3056678742549959</v>
      </c>
    </row>
    <row r="237" spans="1:12" x14ac:dyDescent="0.25">
      <c r="A237" t="s">
        <v>1612</v>
      </c>
      <c r="B237" t="s">
        <v>1286</v>
      </c>
      <c r="C237" t="s">
        <v>25</v>
      </c>
      <c r="D237" s="1">
        <v>0.12</v>
      </c>
      <c r="E237" s="1">
        <v>0.87</v>
      </c>
      <c r="F237" s="1" t="s">
        <v>1597</v>
      </c>
      <c r="G237">
        <v>2716.07</v>
      </c>
      <c r="H237">
        <v>15.1</v>
      </c>
      <c r="J237" s="126">
        <v>0.28707012713105629</v>
      </c>
      <c r="K237" s="36">
        <v>4.9088340786741395E-2</v>
      </c>
      <c r="L237">
        <v>1.2110884353741496</v>
      </c>
    </row>
    <row r="238" spans="1:12" x14ac:dyDescent="0.25">
      <c r="A238" t="s">
        <v>1612</v>
      </c>
      <c r="B238" t="s">
        <v>1372</v>
      </c>
      <c r="C238" t="s">
        <v>352</v>
      </c>
      <c r="D238" s="1">
        <v>0.04</v>
      </c>
      <c r="E238" s="1">
        <v>0.96</v>
      </c>
      <c r="F238" s="1" t="s">
        <v>1597</v>
      </c>
      <c r="G238">
        <v>3465.53</v>
      </c>
      <c r="H238">
        <v>14.47</v>
      </c>
      <c r="J238" s="126">
        <v>0.22746833409948106</v>
      </c>
      <c r="K238" s="36">
        <v>0.42723904362611254</v>
      </c>
      <c r="L238">
        <v>1.1772053273599377</v>
      </c>
    </row>
    <row r="239" spans="1:12" x14ac:dyDescent="0.25">
      <c r="A239" t="s">
        <v>1612</v>
      </c>
      <c r="B239" t="s">
        <v>1374</v>
      </c>
      <c r="C239" t="s">
        <v>299</v>
      </c>
      <c r="D239" s="1">
        <v>0.22</v>
      </c>
      <c r="E239" s="1">
        <v>0.72</v>
      </c>
      <c r="F239" s="1" t="s">
        <v>1597</v>
      </c>
      <c r="G239">
        <v>10975</v>
      </c>
      <c r="H239">
        <v>34.99</v>
      </c>
      <c r="J239" s="126">
        <v>0.16717597207833529</v>
      </c>
      <c r="K239" s="36">
        <v>0.31424035306050202</v>
      </c>
      <c r="L239">
        <v>1.7311914567445728</v>
      </c>
    </row>
    <row r="240" spans="1:12" x14ac:dyDescent="0.25">
      <c r="A240" t="s">
        <v>1612</v>
      </c>
      <c r="B240" t="s">
        <v>1386</v>
      </c>
      <c r="C240" t="s">
        <v>37</v>
      </c>
      <c r="D240" s="1">
        <v>0.02</v>
      </c>
      <c r="E240" s="1">
        <v>0.97</v>
      </c>
      <c r="F240" s="1" t="s">
        <v>1597</v>
      </c>
      <c r="G240">
        <v>4920.63</v>
      </c>
      <c r="H240">
        <v>10.45</v>
      </c>
      <c r="J240" s="126">
        <v>0.15099274528901718</v>
      </c>
      <c r="K240" s="36">
        <v>0.31824386326129112</v>
      </c>
      <c r="L240">
        <v>1.6620630125161848</v>
      </c>
    </row>
    <row r="241" spans="1:12" x14ac:dyDescent="0.25">
      <c r="A241" t="s">
        <v>1612</v>
      </c>
      <c r="B241" t="s">
        <v>1407</v>
      </c>
      <c r="C241" t="s">
        <v>283</v>
      </c>
      <c r="D241" s="1">
        <v>7.0000000000000007E-2</v>
      </c>
      <c r="E241" s="1">
        <v>0.91</v>
      </c>
      <c r="F241" s="1" t="s">
        <v>1597</v>
      </c>
      <c r="G241">
        <v>7613.4</v>
      </c>
      <c r="H241">
        <v>30.41</v>
      </c>
      <c r="J241" s="126">
        <v>0.10939523654699056</v>
      </c>
      <c r="K241" s="36">
        <v>0.18990581950324861</v>
      </c>
      <c r="L241">
        <v>1.122167487684729</v>
      </c>
    </row>
    <row r="242" spans="1:12" x14ac:dyDescent="0.25">
      <c r="A242" t="s">
        <v>1612</v>
      </c>
      <c r="B242" t="s">
        <v>1424</v>
      </c>
      <c r="C242" t="s">
        <v>488</v>
      </c>
      <c r="D242" s="1">
        <v>0.1</v>
      </c>
      <c r="E242" s="1">
        <v>0.88</v>
      </c>
      <c r="F242" s="1" t="s">
        <v>1597</v>
      </c>
      <c r="G242">
        <v>6411.24</v>
      </c>
      <c r="H242">
        <v>62.3</v>
      </c>
      <c r="J242" s="126">
        <v>0.12550179288275548</v>
      </c>
      <c r="K242" s="36">
        <v>0.33495478506835813</v>
      </c>
      <c r="L242">
        <v>1.2715993170176436</v>
      </c>
    </row>
    <row r="243" spans="1:12" x14ac:dyDescent="0.25">
      <c r="A243" t="s">
        <v>1612</v>
      </c>
      <c r="B243" t="s">
        <v>1426</v>
      </c>
      <c r="C243" t="s">
        <v>50</v>
      </c>
      <c r="D243" s="1">
        <v>7.0000000000000007E-2</v>
      </c>
      <c r="E243" s="1">
        <v>0.91</v>
      </c>
      <c r="F243" s="1" t="s">
        <v>1597</v>
      </c>
      <c r="G243">
        <v>17387.25</v>
      </c>
      <c r="H243">
        <v>46.94</v>
      </c>
      <c r="J243" s="126">
        <v>0.42479881602071962</v>
      </c>
      <c r="K243" s="36">
        <v>0.26560910184071779</v>
      </c>
      <c r="L243">
        <v>1.0023762751177487</v>
      </c>
    </row>
    <row r="244" spans="1:12" x14ac:dyDescent="0.25">
      <c r="A244" t="s">
        <v>1612</v>
      </c>
      <c r="B244" t="s">
        <v>1443</v>
      </c>
      <c r="C244" t="s">
        <v>324</v>
      </c>
      <c r="D244" s="1">
        <v>0.01</v>
      </c>
      <c r="E244" s="1">
        <v>0.98</v>
      </c>
      <c r="F244" s="1" t="s">
        <v>1599</v>
      </c>
      <c r="G244">
        <v>4446.84</v>
      </c>
      <c r="H244">
        <v>16</v>
      </c>
      <c r="J244" s="126">
        <v>0.22848878156756214</v>
      </c>
      <c r="K244" s="36">
        <v>0.37801589697152632</v>
      </c>
      <c r="L244">
        <v>1.0624408287280653</v>
      </c>
    </row>
    <row r="245" spans="1:12" x14ac:dyDescent="0.25">
      <c r="A245" t="s">
        <v>1612</v>
      </c>
      <c r="B245" t="s">
        <v>1455</v>
      </c>
      <c r="C245" t="s">
        <v>12</v>
      </c>
      <c r="D245" s="1">
        <v>0.15</v>
      </c>
      <c r="E245" s="1">
        <v>0.77</v>
      </c>
      <c r="F245" s="1" t="s">
        <v>1597</v>
      </c>
      <c r="G245">
        <v>3726.6</v>
      </c>
      <c r="H245">
        <v>22.9</v>
      </c>
      <c r="J245" s="126">
        <v>0.25429222993622252</v>
      </c>
      <c r="K245" s="36">
        <v>0.17369568058137427</v>
      </c>
      <c r="L245">
        <v>1.0518018764711734</v>
      </c>
    </row>
    <row r="246" spans="1:12" x14ac:dyDescent="0.25">
      <c r="A246" t="s">
        <v>1612</v>
      </c>
      <c r="B246" t="s">
        <v>1480</v>
      </c>
      <c r="C246" t="s">
        <v>392</v>
      </c>
      <c r="D246" s="1">
        <v>0.38</v>
      </c>
      <c r="E246" s="1">
        <v>0.54</v>
      </c>
      <c r="F246" s="1" t="s">
        <v>1597</v>
      </c>
      <c r="G246">
        <v>3148.47</v>
      </c>
      <c r="H246">
        <v>13.15</v>
      </c>
      <c r="J246" s="126">
        <v>0.21437193293168244</v>
      </c>
      <c r="K246" s="36">
        <v>0.3245992715465667</v>
      </c>
      <c r="L246">
        <v>1.0223998032948118</v>
      </c>
    </row>
    <row r="247" spans="1:12" x14ac:dyDescent="0.25">
      <c r="A247" t="s">
        <v>1613</v>
      </c>
      <c r="B247" t="s">
        <v>963</v>
      </c>
      <c r="C247" t="s">
        <v>55</v>
      </c>
      <c r="D247" s="1">
        <v>0.15</v>
      </c>
      <c r="E247" s="1">
        <v>0.83</v>
      </c>
      <c r="F247" s="1" t="s">
        <v>1597</v>
      </c>
      <c r="G247">
        <v>53013.48</v>
      </c>
      <c r="H247">
        <v>81.72</v>
      </c>
      <c r="J247" s="126">
        <v>0.76960191355897989</v>
      </c>
      <c r="K247" s="36">
        <v>1.7115485894939421E-2</v>
      </c>
      <c r="L247">
        <v>1.3337369570061903</v>
      </c>
    </row>
    <row r="248" spans="1:12" x14ac:dyDescent="0.25">
      <c r="A248" t="s">
        <v>1613</v>
      </c>
      <c r="B248" t="s">
        <v>978</v>
      </c>
      <c r="C248" t="s">
        <v>536</v>
      </c>
      <c r="D248" s="1">
        <v>0.08</v>
      </c>
      <c r="E248" s="1">
        <v>0.89</v>
      </c>
      <c r="F248" s="1" t="s">
        <v>1597</v>
      </c>
      <c r="G248">
        <v>32198.34</v>
      </c>
      <c r="H248">
        <v>150.84</v>
      </c>
      <c r="J248" s="126">
        <v>0.169702405593119</v>
      </c>
      <c r="K248" s="36">
        <v>0.12506324456096776</v>
      </c>
      <c r="L248">
        <v>1.2582192709039166</v>
      </c>
    </row>
    <row r="249" spans="1:12" x14ac:dyDescent="0.25">
      <c r="A249" t="s">
        <v>1613</v>
      </c>
      <c r="B249" t="s">
        <v>979</v>
      </c>
      <c r="C249" t="s">
        <v>471</v>
      </c>
      <c r="D249" s="1">
        <v>0.01</v>
      </c>
      <c r="E249" s="1">
        <v>0.99</v>
      </c>
      <c r="F249" s="1" t="s">
        <v>1597</v>
      </c>
      <c r="G249">
        <v>28969.06</v>
      </c>
      <c r="H249">
        <v>154</v>
      </c>
      <c r="J249" s="126">
        <v>0.55903432831268873</v>
      </c>
      <c r="K249" s="36">
        <v>0.10158636104200523</v>
      </c>
      <c r="L249">
        <v>1.063674410992214</v>
      </c>
    </row>
    <row r="250" spans="1:12" x14ac:dyDescent="0.25">
      <c r="A250" t="s">
        <v>1613</v>
      </c>
      <c r="B250" t="s">
        <v>998</v>
      </c>
      <c r="C250" t="s">
        <v>57</v>
      </c>
      <c r="D250" s="1">
        <v>0.21</v>
      </c>
      <c r="E250" s="1">
        <v>0.77</v>
      </c>
      <c r="F250" s="1" t="s">
        <v>1597</v>
      </c>
      <c r="G250">
        <v>77282.97</v>
      </c>
      <c r="H250">
        <v>67.709999999999994</v>
      </c>
      <c r="J250" s="126">
        <v>0.74187470525490518</v>
      </c>
      <c r="K250" s="36">
        <v>1.5147480403635276E-2</v>
      </c>
      <c r="L250">
        <v>1.4715925896589306</v>
      </c>
    </row>
    <row r="251" spans="1:12" x14ac:dyDescent="0.25">
      <c r="A251" t="s">
        <v>1613</v>
      </c>
      <c r="B251" t="s">
        <v>999</v>
      </c>
      <c r="C251" t="s">
        <v>65</v>
      </c>
      <c r="D251" s="1">
        <v>0.02</v>
      </c>
      <c r="E251" s="1">
        <v>0.92</v>
      </c>
      <c r="F251" s="1" t="s">
        <v>1597</v>
      </c>
      <c r="G251">
        <v>16995.490000000002</v>
      </c>
      <c r="H251">
        <v>27.46</v>
      </c>
      <c r="J251" s="126">
        <v>0.61180167743824643</v>
      </c>
      <c r="K251" s="36">
        <v>4.6263412185480329E-2</v>
      </c>
      <c r="L251">
        <v>1.2491295124757058</v>
      </c>
    </row>
    <row r="252" spans="1:12" x14ac:dyDescent="0.25">
      <c r="A252" t="s">
        <v>1613</v>
      </c>
      <c r="B252" t="s">
        <v>1014</v>
      </c>
      <c r="C252" t="s">
        <v>153</v>
      </c>
      <c r="D252" s="1">
        <v>0.99</v>
      </c>
      <c r="E252" s="1">
        <v>0</v>
      </c>
      <c r="F252" s="1" t="s">
        <v>1597</v>
      </c>
      <c r="G252">
        <v>19865.37</v>
      </c>
      <c r="H252">
        <v>58.63</v>
      </c>
      <c r="J252" s="126">
        <v>0.71089125358781025</v>
      </c>
      <c r="K252" s="36">
        <v>7.4096702444786944E-2</v>
      </c>
      <c r="L252">
        <v>1.4353604960325703</v>
      </c>
    </row>
    <row r="253" spans="1:12" x14ac:dyDescent="0.25">
      <c r="A253" t="s">
        <v>1613</v>
      </c>
      <c r="B253" t="s">
        <v>1015</v>
      </c>
      <c r="C253" t="s">
        <v>206</v>
      </c>
      <c r="D253" s="1">
        <v>1</v>
      </c>
      <c r="E253" s="1">
        <v>0</v>
      </c>
      <c r="F253" s="1" t="s">
        <v>1597</v>
      </c>
      <c r="G253">
        <v>34984.71</v>
      </c>
      <c r="H253">
        <v>40.5</v>
      </c>
      <c r="J253" s="126">
        <v>0.12368415417231347</v>
      </c>
      <c r="K253" s="36">
        <v>1.3212759383384167E-2</v>
      </c>
      <c r="L253">
        <v>1.0006678209250557</v>
      </c>
    </row>
    <row r="254" spans="1:12" x14ac:dyDescent="0.25">
      <c r="A254" t="s">
        <v>1613</v>
      </c>
      <c r="B254" t="s">
        <v>1035</v>
      </c>
      <c r="C254" t="s">
        <v>669</v>
      </c>
      <c r="D254" s="1">
        <v>0.99</v>
      </c>
      <c r="E254" s="1">
        <v>0</v>
      </c>
      <c r="F254" s="1" t="s">
        <v>1597</v>
      </c>
      <c r="G254">
        <v>48229.52</v>
      </c>
      <c r="H254">
        <v>96.53</v>
      </c>
      <c r="J254" s="126">
        <v>0.31342812172640511</v>
      </c>
      <c r="K254" s="36">
        <v>6.0466642451934637E-2</v>
      </c>
      <c r="L254">
        <v>1.1350050105529523</v>
      </c>
    </row>
    <row r="255" spans="1:12" x14ac:dyDescent="0.25">
      <c r="A255" t="s">
        <v>1613</v>
      </c>
      <c r="B255" t="s">
        <v>1046</v>
      </c>
      <c r="C255" t="s">
        <v>647</v>
      </c>
      <c r="D255" s="1">
        <v>0.99</v>
      </c>
      <c r="E255" s="1">
        <v>0</v>
      </c>
      <c r="F255" s="1" t="s">
        <v>1597</v>
      </c>
      <c r="G255">
        <v>33436.36</v>
      </c>
      <c r="H255">
        <v>153.82</v>
      </c>
      <c r="J255" s="126">
        <v>0.49843140066402802</v>
      </c>
      <c r="K255" s="36">
        <v>4.7863911337672836E-2</v>
      </c>
      <c r="L255">
        <v>1.1211808586620109</v>
      </c>
    </row>
    <row r="256" spans="1:12" x14ac:dyDescent="0.25">
      <c r="A256" t="s">
        <v>1613</v>
      </c>
      <c r="B256" t="s">
        <v>1047</v>
      </c>
      <c r="C256" t="s">
        <v>184</v>
      </c>
      <c r="D256" s="1">
        <v>0.99</v>
      </c>
      <c r="E256" s="1">
        <v>0.01</v>
      </c>
      <c r="F256" s="1" t="s">
        <v>1597</v>
      </c>
      <c r="G256">
        <v>55317.279999999999</v>
      </c>
      <c r="H256">
        <v>53.2</v>
      </c>
      <c r="J256" s="126">
        <v>0.4265277152650348</v>
      </c>
      <c r="K256" s="36">
        <v>2.4138766748606447E-2</v>
      </c>
      <c r="L256">
        <v>1.3709726123025472</v>
      </c>
    </row>
    <row r="257" spans="1:12" x14ac:dyDescent="0.25">
      <c r="A257" t="s">
        <v>1613</v>
      </c>
      <c r="B257" t="s">
        <v>1049</v>
      </c>
      <c r="C257" t="s">
        <v>156</v>
      </c>
      <c r="D257" s="1">
        <v>1</v>
      </c>
      <c r="E257" s="1">
        <v>0</v>
      </c>
      <c r="F257" s="1" t="s">
        <v>1597</v>
      </c>
      <c r="G257">
        <v>29551.31</v>
      </c>
      <c r="H257">
        <v>132.25</v>
      </c>
      <c r="J257" s="126">
        <v>0.58243653188910893</v>
      </c>
      <c r="K257" s="36">
        <v>5.9048763335245009E-2</v>
      </c>
      <c r="L257">
        <v>1.2868262472570926</v>
      </c>
    </row>
    <row r="258" spans="1:12" x14ac:dyDescent="0.25">
      <c r="A258" t="s">
        <v>1613</v>
      </c>
      <c r="B258" t="s">
        <v>1062</v>
      </c>
      <c r="C258" t="s">
        <v>648</v>
      </c>
      <c r="D258" s="1">
        <v>1</v>
      </c>
      <c r="E258" s="1">
        <v>0</v>
      </c>
      <c r="F258" s="1" t="s">
        <v>1597</v>
      </c>
      <c r="G258">
        <v>50095.67</v>
      </c>
      <c r="H258">
        <v>44.78</v>
      </c>
      <c r="J258" s="126">
        <v>0.39828774081917795</v>
      </c>
      <c r="K258" s="36">
        <v>1.044867726197733E-2</v>
      </c>
      <c r="L258">
        <v>1.0289268151576512</v>
      </c>
    </row>
    <row r="259" spans="1:12" x14ac:dyDescent="0.25">
      <c r="A259" t="s">
        <v>1613</v>
      </c>
      <c r="B259" t="s">
        <v>1071</v>
      </c>
      <c r="C259" t="s">
        <v>91</v>
      </c>
      <c r="D259" s="1">
        <v>1</v>
      </c>
      <c r="E259" s="1">
        <v>0</v>
      </c>
      <c r="F259" s="1" t="s">
        <v>1597</v>
      </c>
      <c r="G259">
        <v>16356.21</v>
      </c>
      <c r="H259">
        <v>88.91</v>
      </c>
      <c r="J259" s="126">
        <v>0.72483847478842778</v>
      </c>
      <c r="K259" s="36">
        <v>4.9694988483697886E-3</v>
      </c>
      <c r="L259">
        <v>1.2779339103832565</v>
      </c>
    </row>
    <row r="260" spans="1:12" x14ac:dyDescent="0.25">
      <c r="A260" t="s">
        <v>1613</v>
      </c>
      <c r="B260" t="s">
        <v>1083</v>
      </c>
      <c r="C260" t="s">
        <v>118</v>
      </c>
      <c r="D260" s="1">
        <v>1</v>
      </c>
      <c r="E260" s="1">
        <v>0</v>
      </c>
      <c r="F260" s="1" t="s">
        <v>1597</v>
      </c>
      <c r="G260">
        <v>24093.78</v>
      </c>
      <c r="H260">
        <v>56.24</v>
      </c>
      <c r="J260" s="126">
        <v>0.80515247034486304</v>
      </c>
      <c r="K260" s="36">
        <v>2.750807925509385E-2</v>
      </c>
      <c r="L260">
        <v>1.6169967883975411</v>
      </c>
    </row>
    <row r="261" spans="1:12" x14ac:dyDescent="0.25">
      <c r="A261" t="s">
        <v>1613</v>
      </c>
      <c r="B261" t="s">
        <v>1121</v>
      </c>
      <c r="C261" t="s">
        <v>66</v>
      </c>
      <c r="D261" s="1">
        <v>0.99</v>
      </c>
      <c r="E261" s="1">
        <v>0</v>
      </c>
      <c r="F261" s="1" t="s">
        <v>1597</v>
      </c>
      <c r="G261">
        <v>26805.32</v>
      </c>
      <c r="H261">
        <v>74.62</v>
      </c>
      <c r="J261" s="126">
        <v>0.84427815294761821</v>
      </c>
      <c r="K261" s="36">
        <v>2.7746583210761948E-2</v>
      </c>
      <c r="L261">
        <v>1.5364490212185873</v>
      </c>
    </row>
    <row r="262" spans="1:12" x14ac:dyDescent="0.25">
      <c r="A262" t="s">
        <v>1613</v>
      </c>
      <c r="B262" t="s">
        <v>1145</v>
      </c>
      <c r="C262" t="s">
        <v>100</v>
      </c>
      <c r="D262" s="1">
        <v>1</v>
      </c>
      <c r="E262" s="1">
        <v>0</v>
      </c>
      <c r="F262" s="1" t="s">
        <v>1597</v>
      </c>
      <c r="G262">
        <v>50920.97</v>
      </c>
      <c r="H262">
        <v>41.06</v>
      </c>
      <c r="J262" s="126">
        <v>0.8132535736482287</v>
      </c>
      <c r="K262" s="36">
        <v>5.1164406098051403E-2</v>
      </c>
      <c r="L262">
        <v>1.1844386978153445</v>
      </c>
    </row>
    <row r="263" spans="1:12" x14ac:dyDescent="0.25">
      <c r="A263" t="s">
        <v>1613</v>
      </c>
      <c r="B263" t="s">
        <v>1160</v>
      </c>
      <c r="C263" t="s">
        <v>343</v>
      </c>
      <c r="D263" s="1">
        <v>0.97</v>
      </c>
      <c r="E263" s="1">
        <v>0.03</v>
      </c>
      <c r="F263" s="1" t="s">
        <v>1597</v>
      </c>
      <c r="G263">
        <v>36119.33</v>
      </c>
      <c r="H263">
        <v>71.349999999999994</v>
      </c>
      <c r="J263" s="126">
        <v>0.62888732602678532</v>
      </c>
      <c r="K263" s="36">
        <v>3.3252238900576818E-2</v>
      </c>
      <c r="L263">
        <v>1.2964468613061613</v>
      </c>
    </row>
    <row r="264" spans="1:12" x14ac:dyDescent="0.25">
      <c r="A264" t="s">
        <v>1613</v>
      </c>
      <c r="B264" t="s">
        <v>1162</v>
      </c>
      <c r="C264" t="s">
        <v>143</v>
      </c>
      <c r="D264" s="1">
        <v>1</v>
      </c>
      <c r="E264" s="1">
        <v>0</v>
      </c>
      <c r="F264" s="1" t="s">
        <v>1597</v>
      </c>
      <c r="G264">
        <v>8971.17</v>
      </c>
      <c r="H264">
        <v>60.99</v>
      </c>
      <c r="J264" s="126">
        <v>0.77599576218783239</v>
      </c>
      <c r="K264" s="36">
        <v>9.11459406871192E-3</v>
      </c>
      <c r="L264">
        <v>1.4518020925469945</v>
      </c>
    </row>
    <row r="265" spans="1:12" x14ac:dyDescent="0.25">
      <c r="A265" t="s">
        <v>1613</v>
      </c>
      <c r="B265" t="s">
        <v>1249</v>
      </c>
      <c r="C265" t="s">
        <v>195</v>
      </c>
      <c r="D265" s="1">
        <v>1</v>
      </c>
      <c r="E265" s="1">
        <v>0</v>
      </c>
      <c r="F265" s="1" t="s">
        <v>1597</v>
      </c>
      <c r="G265">
        <v>70734.179999999993</v>
      </c>
      <c r="H265">
        <v>40.39</v>
      </c>
      <c r="J265" s="126">
        <v>0.48752236625890089</v>
      </c>
      <c r="K265" s="36">
        <v>1.1901892763678413E-2</v>
      </c>
      <c r="L265">
        <v>1.6531693481539185</v>
      </c>
    </row>
    <row r="266" spans="1:12" x14ac:dyDescent="0.25">
      <c r="A266" t="s">
        <v>1613</v>
      </c>
      <c r="B266" t="s">
        <v>1253</v>
      </c>
      <c r="C266" t="s">
        <v>574</v>
      </c>
      <c r="D266" s="1">
        <v>0.98</v>
      </c>
      <c r="E266" s="1">
        <v>0</v>
      </c>
      <c r="F266" s="1" t="s">
        <v>1597</v>
      </c>
      <c r="G266">
        <v>36550.269999999997</v>
      </c>
      <c r="H266">
        <v>172.8</v>
      </c>
      <c r="J266" s="126">
        <v>0.56103486716128925</v>
      </c>
      <c r="K266" s="36">
        <v>4.1673111695460389E-2</v>
      </c>
      <c r="L266">
        <v>1.1605559754526571</v>
      </c>
    </row>
    <row r="267" spans="1:12" x14ac:dyDescent="0.25">
      <c r="A267" t="s">
        <v>1613</v>
      </c>
      <c r="B267" t="s">
        <v>1259</v>
      </c>
      <c r="C267" t="s">
        <v>69</v>
      </c>
      <c r="D267" s="1">
        <v>0.99</v>
      </c>
      <c r="E267" s="1">
        <v>0.01</v>
      </c>
      <c r="F267" s="1" t="s">
        <v>1597</v>
      </c>
      <c r="G267">
        <v>40215.79</v>
      </c>
      <c r="H267">
        <v>61.84</v>
      </c>
      <c r="J267" s="126">
        <v>0.7597299523072607</v>
      </c>
      <c r="K267" s="36">
        <v>1.5672540022986632E-2</v>
      </c>
      <c r="L267">
        <v>1.3432448594034025</v>
      </c>
    </row>
    <row r="268" spans="1:12" x14ac:dyDescent="0.25">
      <c r="A268" t="s">
        <v>1613</v>
      </c>
      <c r="B268" t="s">
        <v>1314</v>
      </c>
      <c r="C268" t="s">
        <v>413</v>
      </c>
      <c r="D268" s="1">
        <v>1</v>
      </c>
      <c r="E268" s="1">
        <v>0</v>
      </c>
      <c r="F268" s="1" t="s">
        <v>1597</v>
      </c>
      <c r="G268">
        <v>31177.25</v>
      </c>
      <c r="H268">
        <v>60.75</v>
      </c>
      <c r="J268" s="126">
        <v>0.58491221168744634</v>
      </c>
      <c r="K268" s="36">
        <v>3.5882017645972653E-2</v>
      </c>
      <c r="L268">
        <v>1.2246653558842806</v>
      </c>
    </row>
    <row r="269" spans="1:12" x14ac:dyDescent="0.25">
      <c r="A269" t="s">
        <v>1613</v>
      </c>
      <c r="B269" t="s">
        <v>1338</v>
      </c>
      <c r="C269" t="s">
        <v>349</v>
      </c>
      <c r="D269" s="1">
        <v>0.99</v>
      </c>
      <c r="E269" s="1">
        <v>0</v>
      </c>
      <c r="F269" s="1" t="s">
        <v>1597</v>
      </c>
      <c r="G269">
        <v>31227.31</v>
      </c>
      <c r="H269">
        <v>55.3</v>
      </c>
      <c r="J269" s="126">
        <v>0.55937621048460784</v>
      </c>
      <c r="K269" s="36">
        <v>5.5032511214077255E-2</v>
      </c>
      <c r="L269">
        <v>1.3973812745802849</v>
      </c>
    </row>
    <row r="270" spans="1:12" x14ac:dyDescent="0.25">
      <c r="A270" t="s">
        <v>1613</v>
      </c>
      <c r="B270" t="s">
        <v>1412</v>
      </c>
      <c r="C270" t="s">
        <v>61</v>
      </c>
      <c r="D270" s="1">
        <v>0.96</v>
      </c>
      <c r="E270" s="1">
        <v>0.04</v>
      </c>
      <c r="F270" s="1" t="s">
        <v>1597</v>
      </c>
      <c r="G270">
        <v>39011.9</v>
      </c>
      <c r="H270">
        <v>44.73</v>
      </c>
      <c r="J270" s="126">
        <v>0.80127129137888331</v>
      </c>
      <c r="K270" s="36">
        <v>7.2714612672475573E-2</v>
      </c>
      <c r="L270">
        <v>1.2849402078726426</v>
      </c>
    </row>
    <row r="271" spans="1:12" x14ac:dyDescent="0.25">
      <c r="A271" t="s">
        <v>1613</v>
      </c>
      <c r="B271" t="s">
        <v>1421</v>
      </c>
      <c r="C271" t="s">
        <v>458</v>
      </c>
      <c r="D271" s="1">
        <v>1</v>
      </c>
      <c r="E271" s="1">
        <v>0</v>
      </c>
      <c r="F271" s="1" t="s">
        <v>1597</v>
      </c>
      <c r="G271">
        <v>39232.699999999997</v>
      </c>
      <c r="H271">
        <v>95.77</v>
      </c>
      <c r="J271" s="126">
        <v>0.48702207287194588</v>
      </c>
      <c r="K271" s="36">
        <v>8.5658814538425235E-2</v>
      </c>
      <c r="L271">
        <v>1.0512469928520742</v>
      </c>
    </row>
    <row r="272" spans="1:12" x14ac:dyDescent="0.25">
      <c r="A272" t="s">
        <v>1613</v>
      </c>
      <c r="B272" t="s">
        <v>1473</v>
      </c>
      <c r="C272" t="s">
        <v>148</v>
      </c>
      <c r="D272" s="1">
        <v>1</v>
      </c>
      <c r="E272" s="1">
        <v>0</v>
      </c>
      <c r="F272" s="1" t="s">
        <v>1597</v>
      </c>
      <c r="G272">
        <v>68568.460000000006</v>
      </c>
      <c r="H272">
        <v>40.619999999999997</v>
      </c>
      <c r="J272" s="126">
        <v>0.29336010115784211</v>
      </c>
      <c r="K272" s="36">
        <v>1.5995819689921018E-2</v>
      </c>
      <c r="L272">
        <v>1.3194092623418816</v>
      </c>
    </row>
    <row r="273" spans="1:12" x14ac:dyDescent="0.25">
      <c r="A273" t="s">
        <v>1613</v>
      </c>
      <c r="B273" t="s">
        <v>1541</v>
      </c>
      <c r="C273" t="s">
        <v>136</v>
      </c>
      <c r="D273" s="1">
        <v>1</v>
      </c>
      <c r="E273" s="1">
        <v>0</v>
      </c>
      <c r="F273" s="1" t="s">
        <v>1597</v>
      </c>
      <c r="G273">
        <v>15910.35</v>
      </c>
      <c r="H273">
        <v>91.77</v>
      </c>
      <c r="J273" s="126">
        <v>0.54488873027128304</v>
      </c>
      <c r="K273" s="36">
        <v>0.11307577799587698</v>
      </c>
      <c r="L273">
        <v>1.1463959887826563</v>
      </c>
    </row>
    <row r="274" spans="1:12" x14ac:dyDescent="0.25">
      <c r="A274" t="s">
        <v>1613</v>
      </c>
      <c r="B274" t="s">
        <v>1546</v>
      </c>
      <c r="C274" t="s">
        <v>596</v>
      </c>
      <c r="D274" s="1">
        <v>1</v>
      </c>
      <c r="E274" s="1">
        <v>0</v>
      </c>
      <c r="F274" s="1" t="s">
        <v>1597</v>
      </c>
      <c r="G274">
        <v>26940.47</v>
      </c>
      <c r="H274">
        <v>33.75</v>
      </c>
      <c r="J274" s="126">
        <v>0.30701144072313896</v>
      </c>
      <c r="K274" s="36">
        <v>3.4498914281546153E-2</v>
      </c>
      <c r="L274">
        <v>1.3991574753502143</v>
      </c>
    </row>
    <row r="275" spans="1:12" x14ac:dyDescent="0.25">
      <c r="A275" t="s">
        <v>1613</v>
      </c>
      <c r="B275" t="s">
        <v>1557</v>
      </c>
      <c r="C275" t="s">
        <v>631</v>
      </c>
      <c r="D275" s="1">
        <v>0.99</v>
      </c>
      <c r="E275" s="1">
        <v>0.01</v>
      </c>
      <c r="F275" s="1" t="s">
        <v>1597</v>
      </c>
      <c r="G275">
        <v>38639.19</v>
      </c>
      <c r="H275">
        <v>32.11</v>
      </c>
      <c r="J275" s="126">
        <v>0.12165273222150547</v>
      </c>
      <c r="K275" s="36">
        <v>2.0239509153598345E-2</v>
      </c>
      <c r="L275">
        <v>1.2614175123340419</v>
      </c>
    </row>
    <row r="276" spans="1:12" x14ac:dyDescent="0.25">
      <c r="A276" t="s">
        <v>1613</v>
      </c>
      <c r="B276" t="s">
        <v>1584</v>
      </c>
      <c r="C276" t="s">
        <v>79</v>
      </c>
      <c r="D276" s="1">
        <v>1</v>
      </c>
      <c r="E276" s="1">
        <v>0</v>
      </c>
      <c r="F276" s="1" t="s">
        <v>1597</v>
      </c>
      <c r="G276">
        <v>19445.400000000001</v>
      </c>
      <c r="H276">
        <v>37.99</v>
      </c>
      <c r="J276" s="126">
        <v>0.76699128830742047</v>
      </c>
      <c r="K276" s="36">
        <v>2.4117979879400411E-2</v>
      </c>
      <c r="L276">
        <v>1.2411509846274331</v>
      </c>
    </row>
    <row r="277" spans="1:12" x14ac:dyDescent="0.25">
      <c r="A277" t="s">
        <v>1614</v>
      </c>
      <c r="B277" t="s">
        <v>932</v>
      </c>
      <c r="C277" t="s">
        <v>431</v>
      </c>
      <c r="D277" s="1">
        <v>1</v>
      </c>
      <c r="E277" s="1">
        <v>0</v>
      </c>
      <c r="F277" s="1" t="s">
        <v>1599</v>
      </c>
      <c r="G277">
        <v>14176.88</v>
      </c>
      <c r="H277">
        <v>39.33</v>
      </c>
      <c r="J277" s="126">
        <v>0.61133528589968156</v>
      </c>
      <c r="K277" s="36">
        <v>3.8628192126855351E-2</v>
      </c>
      <c r="L277">
        <v>1.2612725479960558</v>
      </c>
    </row>
    <row r="278" spans="1:12" x14ac:dyDescent="0.25">
      <c r="A278" t="s">
        <v>1614</v>
      </c>
      <c r="B278" t="s">
        <v>1107</v>
      </c>
      <c r="C278" t="s">
        <v>444</v>
      </c>
      <c r="D278" s="1">
        <v>1</v>
      </c>
      <c r="E278" s="1">
        <v>0</v>
      </c>
      <c r="F278" s="1" t="s">
        <v>1597</v>
      </c>
      <c r="G278">
        <v>22951.01</v>
      </c>
      <c r="H278">
        <v>49.63</v>
      </c>
      <c r="J278" s="126">
        <v>0.47125489657517672</v>
      </c>
      <c r="K278" s="36">
        <v>4.6248520400489164E-2</v>
      </c>
      <c r="L278">
        <v>1.1716948141158186</v>
      </c>
    </row>
    <row r="279" spans="1:12" x14ac:dyDescent="0.25">
      <c r="A279" t="s">
        <v>1614</v>
      </c>
      <c r="B279" t="s">
        <v>1170</v>
      </c>
      <c r="C279" t="s">
        <v>514</v>
      </c>
      <c r="D279" s="1">
        <v>0.99</v>
      </c>
      <c r="E279" s="1">
        <v>0.01</v>
      </c>
      <c r="F279" s="1" t="s">
        <v>1597</v>
      </c>
      <c r="G279">
        <v>10221.39</v>
      </c>
      <c r="H279">
        <v>54.21</v>
      </c>
      <c r="J279" s="126">
        <v>0.46901184430061788</v>
      </c>
      <c r="K279" s="36">
        <v>6.4767789369465176E-3</v>
      </c>
      <c r="L279">
        <v>1.251687084337114</v>
      </c>
    </row>
    <row r="280" spans="1:12" x14ac:dyDescent="0.25">
      <c r="A280" t="s">
        <v>1614</v>
      </c>
      <c r="B280" t="s">
        <v>1217</v>
      </c>
      <c r="C280" t="s">
        <v>449</v>
      </c>
      <c r="D280" s="1">
        <v>0.98</v>
      </c>
      <c r="E280" s="1">
        <v>0.01</v>
      </c>
      <c r="F280" s="1" t="s">
        <v>1597</v>
      </c>
      <c r="G280">
        <v>19824.95</v>
      </c>
      <c r="H280">
        <v>49.75</v>
      </c>
      <c r="J280" s="126">
        <v>0.62601981744258062</v>
      </c>
      <c r="K280" s="36">
        <v>2.2274428498344059E-2</v>
      </c>
      <c r="L280">
        <v>1.1514747470402908</v>
      </c>
    </row>
    <row r="281" spans="1:12" x14ac:dyDescent="0.25">
      <c r="A281" t="s">
        <v>1614</v>
      </c>
      <c r="B281" t="s">
        <v>1229</v>
      </c>
      <c r="C281" t="s">
        <v>658</v>
      </c>
      <c r="D281" s="1">
        <v>0.95</v>
      </c>
      <c r="E281" s="1">
        <v>0.05</v>
      </c>
      <c r="F281" s="1" t="s">
        <v>1597</v>
      </c>
      <c r="G281">
        <v>22856.639999999999</v>
      </c>
      <c r="H281">
        <v>72.75</v>
      </c>
      <c r="J281" s="126">
        <v>0.74547362501631809</v>
      </c>
      <c r="K281" s="36">
        <v>1.4631011317192693E-2</v>
      </c>
      <c r="L281">
        <v>1.0237416904083572</v>
      </c>
    </row>
    <row r="282" spans="1:12" x14ac:dyDescent="0.25">
      <c r="A282" t="s">
        <v>1614</v>
      </c>
      <c r="B282" t="s">
        <v>1257</v>
      </c>
      <c r="C282" t="s">
        <v>520</v>
      </c>
      <c r="D282" s="1">
        <v>0.99</v>
      </c>
      <c r="E282" s="1">
        <v>0.01</v>
      </c>
      <c r="F282" s="1" t="s">
        <v>1597</v>
      </c>
      <c r="G282">
        <v>16793</v>
      </c>
      <c r="H282">
        <v>51.93</v>
      </c>
      <c r="J282" s="126">
        <v>0.49254385259739214</v>
      </c>
      <c r="K282" s="36">
        <v>1.7516922038040419E-2</v>
      </c>
      <c r="L282">
        <v>1.1041301136780943</v>
      </c>
    </row>
    <row r="283" spans="1:12" x14ac:dyDescent="0.25">
      <c r="A283" t="s">
        <v>1614</v>
      </c>
      <c r="B283" t="s">
        <v>1264</v>
      </c>
      <c r="C283" t="s">
        <v>410</v>
      </c>
      <c r="D283" s="1">
        <v>0.99</v>
      </c>
      <c r="E283" s="1">
        <v>0.01</v>
      </c>
      <c r="F283" s="1" t="s">
        <v>1597</v>
      </c>
      <c r="G283">
        <v>13744.06</v>
      </c>
      <c r="H283">
        <v>37.11</v>
      </c>
      <c r="J283" s="126">
        <v>0.73355803340561232</v>
      </c>
      <c r="K283" s="36">
        <v>2.9513432104589871E-2</v>
      </c>
      <c r="L283">
        <v>1.2702975134038725</v>
      </c>
    </row>
    <row r="284" spans="1:12" x14ac:dyDescent="0.25">
      <c r="A284" t="s">
        <v>1614</v>
      </c>
      <c r="B284" t="s">
        <v>1265</v>
      </c>
      <c r="C284" t="s">
        <v>451</v>
      </c>
      <c r="D284" s="1">
        <v>0.96</v>
      </c>
      <c r="E284" s="1">
        <v>0.04</v>
      </c>
      <c r="F284" s="1" t="s">
        <v>1597</v>
      </c>
      <c r="G284">
        <v>18897.53</v>
      </c>
      <c r="H284">
        <v>61.7</v>
      </c>
      <c r="J284" s="126">
        <v>0.6120456356732199</v>
      </c>
      <c r="K284" s="36">
        <v>1.5278659739772674E-2</v>
      </c>
      <c r="L284">
        <v>1.3102199692224132</v>
      </c>
    </row>
    <row r="285" spans="1:12" x14ac:dyDescent="0.25">
      <c r="A285" t="s">
        <v>1614</v>
      </c>
      <c r="B285" t="s">
        <v>1307</v>
      </c>
      <c r="C285" t="s">
        <v>521</v>
      </c>
      <c r="D285" s="1">
        <v>0.98</v>
      </c>
      <c r="E285" s="1">
        <v>0.02</v>
      </c>
      <c r="F285" s="1" t="s">
        <v>1597</v>
      </c>
      <c r="G285">
        <v>34652.959999999999</v>
      </c>
      <c r="H285">
        <v>71.55</v>
      </c>
      <c r="J285" s="126">
        <v>0.49587841753740369</v>
      </c>
      <c r="K285" s="36">
        <v>3.1557536165831096E-2</v>
      </c>
      <c r="L285">
        <v>1.307849856460416</v>
      </c>
    </row>
    <row r="286" spans="1:12" x14ac:dyDescent="0.25">
      <c r="A286" t="s">
        <v>1614</v>
      </c>
      <c r="B286" t="s">
        <v>1373</v>
      </c>
      <c r="C286" t="s">
        <v>555</v>
      </c>
      <c r="D286" s="1">
        <v>0.93</v>
      </c>
      <c r="E286" s="1">
        <v>7.0000000000000007E-2</v>
      </c>
      <c r="F286" s="1" t="s">
        <v>1597</v>
      </c>
      <c r="G286">
        <v>33921.03</v>
      </c>
      <c r="H286">
        <v>59.75</v>
      </c>
      <c r="J286" s="126">
        <v>0.44827116250804316</v>
      </c>
      <c r="K286" s="36">
        <v>5.4137323943661969E-2</v>
      </c>
      <c r="L286">
        <v>1.3295620492526379</v>
      </c>
    </row>
    <row r="287" spans="1:12" x14ac:dyDescent="0.25">
      <c r="A287" t="s">
        <v>1614</v>
      </c>
      <c r="B287" t="s">
        <v>1388</v>
      </c>
      <c r="C287" t="s">
        <v>372</v>
      </c>
      <c r="D287" s="1">
        <v>1</v>
      </c>
      <c r="E287" s="1">
        <v>0</v>
      </c>
      <c r="F287" s="1" t="s">
        <v>1597</v>
      </c>
      <c r="G287">
        <v>7852.62</v>
      </c>
      <c r="H287">
        <v>37.630000000000003</v>
      </c>
      <c r="J287" s="126">
        <v>0.30370518363823473</v>
      </c>
      <c r="K287" s="36">
        <v>1.8961312137878519E-2</v>
      </c>
      <c r="L287">
        <v>1.4099371943499739</v>
      </c>
    </row>
    <row r="288" spans="1:12" x14ac:dyDescent="0.25">
      <c r="A288" t="s">
        <v>1614</v>
      </c>
      <c r="B288" t="s">
        <v>1527</v>
      </c>
      <c r="C288" t="s">
        <v>396</v>
      </c>
      <c r="D288" s="1">
        <v>0.98</v>
      </c>
      <c r="E288" s="1">
        <v>0.01</v>
      </c>
      <c r="F288" s="1" t="s">
        <v>1597</v>
      </c>
      <c r="G288">
        <v>17461.79</v>
      </c>
      <c r="H288">
        <v>67.73</v>
      </c>
      <c r="J288" s="126">
        <v>0.58316764252837316</v>
      </c>
      <c r="K288" s="36">
        <v>1.7972310209753133E-2</v>
      </c>
      <c r="L288">
        <v>1.1896838211088991</v>
      </c>
    </row>
    <row r="289" spans="1:12" x14ac:dyDescent="0.25">
      <c r="A289" t="s">
        <v>1614</v>
      </c>
      <c r="B289" t="s">
        <v>1531</v>
      </c>
      <c r="C289" t="s">
        <v>630</v>
      </c>
      <c r="D289" s="1">
        <v>0.93</v>
      </c>
      <c r="E289" s="1">
        <v>0.06</v>
      </c>
      <c r="F289" s="1" t="s">
        <v>1597</v>
      </c>
      <c r="G289">
        <v>34055.11</v>
      </c>
      <c r="H289">
        <v>60.94</v>
      </c>
      <c r="J289" s="126">
        <v>0.44000871520109336</v>
      </c>
      <c r="K289" s="36">
        <v>3.1774170652880802E-2</v>
      </c>
      <c r="L289">
        <v>1.2539557496229941</v>
      </c>
    </row>
    <row r="290" spans="1:12" x14ac:dyDescent="0.25">
      <c r="A290" t="s">
        <v>1614</v>
      </c>
      <c r="B290" t="s">
        <v>1572</v>
      </c>
      <c r="C290" t="s">
        <v>361</v>
      </c>
      <c r="D290" s="1">
        <v>0.99</v>
      </c>
      <c r="E290" s="1">
        <v>0.01</v>
      </c>
      <c r="F290" s="1" t="s">
        <v>1597</v>
      </c>
      <c r="G290">
        <v>5637.78</v>
      </c>
      <c r="H290">
        <v>27.67</v>
      </c>
      <c r="J290" s="126">
        <v>0.53404768836340077</v>
      </c>
      <c r="K290" s="36">
        <v>1.3621892696486762E-2</v>
      </c>
      <c r="L290">
        <v>1.4457066488473105</v>
      </c>
    </row>
    <row r="291" spans="1:12" x14ac:dyDescent="0.25">
      <c r="A291" t="s">
        <v>1280</v>
      </c>
      <c r="B291" t="s">
        <v>1280</v>
      </c>
      <c r="C291" t="s">
        <v>654</v>
      </c>
      <c r="D291" s="1">
        <v>0.99</v>
      </c>
      <c r="E291" s="1">
        <v>0.01</v>
      </c>
      <c r="F291" s="1" t="s">
        <v>1597</v>
      </c>
      <c r="G291">
        <v>337.51</v>
      </c>
      <c r="H291">
        <v>61.72</v>
      </c>
      <c r="J291" s="126">
        <v>0.80631816472358031</v>
      </c>
      <c r="K291" s="36">
        <v>0</v>
      </c>
      <c r="L291">
        <v>1.0680970149253732</v>
      </c>
    </row>
    <row r="292" spans="1:12" x14ac:dyDescent="0.25">
      <c r="A292" t="s">
        <v>1615</v>
      </c>
      <c r="B292" t="s">
        <v>924</v>
      </c>
      <c r="C292" t="s">
        <v>558</v>
      </c>
      <c r="D292" s="1">
        <v>0.97</v>
      </c>
      <c r="E292" s="1">
        <v>0.03</v>
      </c>
      <c r="F292" s="1" t="s">
        <v>1597</v>
      </c>
      <c r="G292">
        <v>36336.959999999999</v>
      </c>
      <c r="H292">
        <v>89.94</v>
      </c>
      <c r="J292" s="126">
        <v>0.685649612221089</v>
      </c>
      <c r="K292" s="36">
        <v>4.3106927191482805E-3</v>
      </c>
      <c r="L292">
        <v>1.9909520420775524</v>
      </c>
    </row>
    <row r="293" spans="1:12" x14ac:dyDescent="0.25">
      <c r="A293" t="s">
        <v>1615</v>
      </c>
      <c r="B293" t="s">
        <v>935</v>
      </c>
      <c r="C293" t="s">
        <v>303</v>
      </c>
      <c r="D293" s="1">
        <v>0.98</v>
      </c>
      <c r="E293" s="1">
        <v>0</v>
      </c>
      <c r="F293" s="1" t="s">
        <v>1597</v>
      </c>
      <c r="G293">
        <v>8633.15</v>
      </c>
      <c r="H293">
        <v>43.32</v>
      </c>
      <c r="J293" s="126">
        <v>0.44211425838670981</v>
      </c>
      <c r="K293" s="36">
        <v>1.0871297944122574E-2</v>
      </c>
      <c r="L293">
        <v>1.3848527299487525</v>
      </c>
    </row>
    <row r="294" spans="1:12" x14ac:dyDescent="0.25">
      <c r="A294" t="s">
        <v>1615</v>
      </c>
      <c r="B294" t="s">
        <v>953</v>
      </c>
      <c r="C294" t="s">
        <v>328</v>
      </c>
      <c r="D294" s="1">
        <v>1</v>
      </c>
      <c r="E294" s="1">
        <v>0</v>
      </c>
      <c r="F294" s="1" t="s">
        <v>1599</v>
      </c>
      <c r="G294">
        <v>6349.33</v>
      </c>
      <c r="H294">
        <v>23.52</v>
      </c>
      <c r="J294" s="126">
        <v>0.41958144612206444</v>
      </c>
      <c r="K294" s="36">
        <v>0.13717101136730625</v>
      </c>
      <c r="L294">
        <v>1.3923857383671003</v>
      </c>
    </row>
    <row r="295" spans="1:12" x14ac:dyDescent="0.25">
      <c r="A295" t="s">
        <v>1615</v>
      </c>
      <c r="B295" t="s">
        <v>958</v>
      </c>
      <c r="C295" t="s">
        <v>470</v>
      </c>
      <c r="D295" s="1">
        <v>0.9</v>
      </c>
      <c r="E295" s="1">
        <v>0.1</v>
      </c>
      <c r="F295" s="1" t="s">
        <v>1597</v>
      </c>
      <c r="G295">
        <v>23207.03</v>
      </c>
      <c r="H295">
        <v>63.02</v>
      </c>
      <c r="J295" s="126">
        <v>0.6574667197268258</v>
      </c>
      <c r="K295" s="36">
        <v>1.0083569750574463E-2</v>
      </c>
      <c r="L295">
        <v>1.9783661355826305</v>
      </c>
    </row>
    <row r="296" spans="1:12" x14ac:dyDescent="0.25">
      <c r="A296" t="s">
        <v>1615</v>
      </c>
      <c r="B296" t="s">
        <v>968</v>
      </c>
      <c r="C296" t="s">
        <v>292</v>
      </c>
      <c r="D296" s="1">
        <v>0.95</v>
      </c>
      <c r="E296" s="1">
        <v>0.04</v>
      </c>
      <c r="F296" s="1" t="s">
        <v>1597</v>
      </c>
      <c r="G296">
        <v>16909.36</v>
      </c>
      <c r="H296">
        <v>23.5</v>
      </c>
      <c r="J296" s="126">
        <v>0.34177176852352625</v>
      </c>
      <c r="K296" s="36">
        <v>1.3466738777717686E-2</v>
      </c>
      <c r="L296">
        <v>1.521777521774357</v>
      </c>
    </row>
    <row r="297" spans="1:12" x14ac:dyDescent="0.25">
      <c r="A297" t="s">
        <v>1615</v>
      </c>
      <c r="B297" t="s">
        <v>992</v>
      </c>
      <c r="C297" t="s">
        <v>473</v>
      </c>
      <c r="D297" s="1">
        <v>0.79</v>
      </c>
      <c r="E297" s="1">
        <v>0.21</v>
      </c>
      <c r="F297" s="1" t="s">
        <v>1597</v>
      </c>
      <c r="G297">
        <v>37143.14</v>
      </c>
      <c r="H297">
        <v>71.38</v>
      </c>
      <c r="J297" s="126">
        <v>0.43662875628012665</v>
      </c>
      <c r="K297" s="36">
        <v>1.8892281908328081E-3</v>
      </c>
      <c r="L297">
        <v>1.7204619919946746</v>
      </c>
    </row>
    <row r="298" spans="1:12" x14ac:dyDescent="0.25">
      <c r="A298" t="s">
        <v>1615</v>
      </c>
      <c r="B298" t="s">
        <v>1001</v>
      </c>
      <c r="C298" t="s">
        <v>474</v>
      </c>
      <c r="D298" s="1">
        <v>0.86</v>
      </c>
      <c r="E298" s="1">
        <v>0.14000000000000001</v>
      </c>
      <c r="F298" s="1" t="s">
        <v>1597</v>
      </c>
      <c r="G298">
        <v>48528.3</v>
      </c>
      <c r="H298">
        <v>49.65</v>
      </c>
      <c r="J298" s="126">
        <v>0.45778329033538401</v>
      </c>
      <c r="K298" s="36">
        <v>2.5844413574121851E-2</v>
      </c>
      <c r="L298">
        <v>1.7899660564338882</v>
      </c>
    </row>
    <row r="299" spans="1:12" x14ac:dyDescent="0.25">
      <c r="A299" t="s">
        <v>1615</v>
      </c>
      <c r="B299" t="s">
        <v>1009</v>
      </c>
      <c r="C299" t="s">
        <v>475</v>
      </c>
      <c r="D299" s="1">
        <v>0.78</v>
      </c>
      <c r="E299" s="1">
        <v>0.21</v>
      </c>
      <c r="F299" s="1" t="s">
        <v>1599</v>
      </c>
      <c r="G299">
        <v>29373.62</v>
      </c>
      <c r="H299">
        <v>32.65</v>
      </c>
      <c r="J299" s="126">
        <v>0.76326358253744353</v>
      </c>
      <c r="K299" s="36">
        <v>1.5015588359493626E-2</v>
      </c>
      <c r="L299">
        <v>1.4681732036914963</v>
      </c>
    </row>
    <row r="300" spans="1:12" x14ac:dyDescent="0.25">
      <c r="A300" t="s">
        <v>1615</v>
      </c>
      <c r="B300" t="s">
        <v>1012</v>
      </c>
      <c r="C300" t="s">
        <v>165</v>
      </c>
      <c r="D300" s="1">
        <v>0.96</v>
      </c>
      <c r="E300" s="1">
        <v>0.03</v>
      </c>
      <c r="F300" s="1" t="s">
        <v>1597</v>
      </c>
      <c r="G300">
        <v>29712.91</v>
      </c>
      <c r="H300">
        <v>78.3</v>
      </c>
      <c r="J300" s="126">
        <v>0.54960414567439186</v>
      </c>
      <c r="K300" s="36">
        <v>5.5041744637973226E-2</v>
      </c>
      <c r="L300">
        <v>1.9735405044393808</v>
      </c>
    </row>
    <row r="301" spans="1:12" x14ac:dyDescent="0.25">
      <c r="A301" t="s">
        <v>1615</v>
      </c>
      <c r="B301" t="s">
        <v>1028</v>
      </c>
      <c r="C301" t="s">
        <v>166</v>
      </c>
      <c r="D301" s="1">
        <v>0.99</v>
      </c>
      <c r="E301" s="1">
        <v>0</v>
      </c>
      <c r="F301" s="1" t="s">
        <v>1597</v>
      </c>
      <c r="G301">
        <v>23704.63</v>
      </c>
      <c r="H301">
        <v>69.8</v>
      </c>
      <c r="J301" s="126">
        <v>0.29850236767705063</v>
      </c>
      <c r="K301" s="36">
        <v>9.9754625212624109E-3</v>
      </c>
      <c r="L301">
        <v>1.6849348542161491</v>
      </c>
    </row>
    <row r="302" spans="1:12" x14ac:dyDescent="0.25">
      <c r="A302" t="s">
        <v>1615</v>
      </c>
      <c r="B302" t="s">
        <v>1043</v>
      </c>
      <c r="C302" t="s">
        <v>634</v>
      </c>
      <c r="D302" s="1">
        <v>0.94</v>
      </c>
      <c r="E302" s="1">
        <v>0.06</v>
      </c>
      <c r="F302" s="1" t="s">
        <v>1597</v>
      </c>
      <c r="G302">
        <v>52923.58</v>
      </c>
      <c r="H302">
        <v>65.42</v>
      </c>
      <c r="J302" s="126">
        <v>0.55091444621081853</v>
      </c>
      <c r="K302" s="36">
        <v>4.1406152234669237E-2</v>
      </c>
      <c r="L302">
        <v>1.9973499292262844</v>
      </c>
    </row>
    <row r="303" spans="1:12" x14ac:dyDescent="0.25">
      <c r="A303" t="s">
        <v>1615</v>
      </c>
      <c r="B303" t="s">
        <v>1044</v>
      </c>
      <c r="C303" t="s">
        <v>562</v>
      </c>
      <c r="D303" s="1">
        <v>0.88</v>
      </c>
      <c r="E303" s="1">
        <v>0.12</v>
      </c>
      <c r="F303" s="1" t="s">
        <v>1597</v>
      </c>
      <c r="G303">
        <v>61722.98</v>
      </c>
      <c r="H303">
        <v>63.24</v>
      </c>
      <c r="J303" s="126">
        <v>0.43304501642722776</v>
      </c>
      <c r="K303" s="36">
        <v>2.7649897925856787E-2</v>
      </c>
      <c r="L303">
        <v>1.7493047503045067</v>
      </c>
    </row>
    <row r="304" spans="1:12" x14ac:dyDescent="0.25">
      <c r="A304" t="s">
        <v>1615</v>
      </c>
      <c r="B304" t="s">
        <v>1064</v>
      </c>
      <c r="C304" t="s">
        <v>563</v>
      </c>
      <c r="D304" s="1">
        <v>0.98</v>
      </c>
      <c r="E304" s="1">
        <v>0.02</v>
      </c>
      <c r="F304" s="1" t="s">
        <v>1599</v>
      </c>
      <c r="G304">
        <v>21388.93</v>
      </c>
      <c r="H304">
        <v>58.48</v>
      </c>
      <c r="J304" s="126">
        <v>0.44251512868128956</v>
      </c>
      <c r="K304" s="36">
        <v>1.318449648152647E-2</v>
      </c>
      <c r="L304">
        <v>1.9879438849411772</v>
      </c>
    </row>
    <row r="305" spans="1:12" x14ac:dyDescent="0.25">
      <c r="A305" t="s">
        <v>1615</v>
      </c>
      <c r="B305" t="s">
        <v>1069</v>
      </c>
      <c r="C305" t="s">
        <v>538</v>
      </c>
      <c r="D305" s="1">
        <v>1</v>
      </c>
      <c r="E305" s="1">
        <v>0</v>
      </c>
      <c r="F305" s="1" t="s">
        <v>1599</v>
      </c>
      <c r="G305">
        <v>14464.77</v>
      </c>
      <c r="H305">
        <v>36.049999999999997</v>
      </c>
      <c r="J305" s="126">
        <v>0.72349132247951475</v>
      </c>
      <c r="K305" s="36">
        <v>1.6879738779124468E-2</v>
      </c>
      <c r="L305">
        <v>1.96131607248118</v>
      </c>
    </row>
    <row r="306" spans="1:12" x14ac:dyDescent="0.25">
      <c r="A306" t="s">
        <v>1615</v>
      </c>
      <c r="B306" t="s">
        <v>1077</v>
      </c>
      <c r="C306" t="s">
        <v>564</v>
      </c>
      <c r="D306" s="1">
        <v>0.73</v>
      </c>
      <c r="E306" s="1">
        <v>0.26</v>
      </c>
      <c r="F306" s="1" t="s">
        <v>1597</v>
      </c>
      <c r="G306">
        <v>64753.63</v>
      </c>
      <c r="H306">
        <v>80</v>
      </c>
      <c r="J306" s="126">
        <v>0.58606287973740456</v>
      </c>
      <c r="K306" s="36">
        <v>1.632665865305779E-3</v>
      </c>
      <c r="L306">
        <v>2.0632223060266175</v>
      </c>
    </row>
    <row r="307" spans="1:12" x14ac:dyDescent="0.25">
      <c r="A307" t="s">
        <v>1615</v>
      </c>
      <c r="B307" t="s">
        <v>1081</v>
      </c>
      <c r="C307" t="s">
        <v>539</v>
      </c>
      <c r="D307" s="1">
        <v>1</v>
      </c>
      <c r="E307" s="1">
        <v>0</v>
      </c>
      <c r="F307" s="1" t="s">
        <v>1597</v>
      </c>
      <c r="G307">
        <v>83557.97</v>
      </c>
      <c r="H307">
        <v>65.400000000000006</v>
      </c>
      <c r="J307" s="126">
        <v>0.61861700634867567</v>
      </c>
      <c r="K307" s="36">
        <v>7.9154063067009457E-3</v>
      </c>
      <c r="L307">
        <v>2.1208346647415488</v>
      </c>
    </row>
    <row r="308" spans="1:12" x14ac:dyDescent="0.25">
      <c r="A308" t="s">
        <v>1615</v>
      </c>
      <c r="B308" t="s">
        <v>1094</v>
      </c>
      <c r="C308" t="s">
        <v>305</v>
      </c>
      <c r="D308" s="1">
        <v>0.98</v>
      </c>
      <c r="E308" s="1">
        <v>0.02</v>
      </c>
      <c r="F308" s="1" t="s">
        <v>1597</v>
      </c>
      <c r="G308">
        <v>4164.57</v>
      </c>
      <c r="H308">
        <v>12.52</v>
      </c>
      <c r="J308" s="126">
        <v>0.55147589396408825</v>
      </c>
      <c r="K308" s="36">
        <v>0.19714154373354506</v>
      </c>
      <c r="L308">
        <v>1.5939760740411431</v>
      </c>
    </row>
    <row r="309" spans="1:12" x14ac:dyDescent="0.25">
      <c r="A309" t="s">
        <v>1615</v>
      </c>
      <c r="B309" t="s">
        <v>1104</v>
      </c>
      <c r="C309" t="s">
        <v>141</v>
      </c>
      <c r="D309" s="1">
        <v>0.84</v>
      </c>
      <c r="E309" s="1">
        <v>0.16</v>
      </c>
      <c r="F309" s="1" t="s">
        <v>1597</v>
      </c>
      <c r="G309">
        <v>43636.4</v>
      </c>
      <c r="H309">
        <v>41.48</v>
      </c>
      <c r="J309" s="126">
        <v>0.40983424787523726</v>
      </c>
      <c r="K309" s="36">
        <v>2.0278075748824162E-2</v>
      </c>
      <c r="L309">
        <v>1.8621057400101928</v>
      </c>
    </row>
    <row r="310" spans="1:12" x14ac:dyDescent="0.25">
      <c r="A310" t="s">
        <v>1615</v>
      </c>
      <c r="B310" t="s">
        <v>1147</v>
      </c>
      <c r="C310" t="s">
        <v>157</v>
      </c>
      <c r="D310" s="1">
        <v>1</v>
      </c>
      <c r="E310" s="1">
        <v>0</v>
      </c>
      <c r="F310" s="1" t="s">
        <v>1597</v>
      </c>
      <c r="G310">
        <v>50219.89</v>
      </c>
      <c r="H310">
        <v>64.959999999999994</v>
      </c>
      <c r="J310" s="126">
        <v>0.53653177247981021</v>
      </c>
      <c r="K310" s="36">
        <v>4.5199011994939489E-3</v>
      </c>
      <c r="L310">
        <v>1.9777676656048886</v>
      </c>
    </row>
    <row r="311" spans="1:12" x14ac:dyDescent="0.25">
      <c r="A311" t="s">
        <v>1615</v>
      </c>
      <c r="B311" t="s">
        <v>1151</v>
      </c>
      <c r="C311" t="s">
        <v>480</v>
      </c>
      <c r="D311" s="1">
        <v>1</v>
      </c>
      <c r="E311" s="1">
        <v>0</v>
      </c>
      <c r="F311" s="1" t="s">
        <v>1599</v>
      </c>
      <c r="G311">
        <v>23807.29</v>
      </c>
      <c r="H311">
        <v>31.42</v>
      </c>
      <c r="J311" s="126">
        <v>0.46664797162443122</v>
      </c>
      <c r="K311" s="36">
        <v>2.183157373551043E-2</v>
      </c>
      <c r="L311">
        <v>1.878038131276379</v>
      </c>
    </row>
    <row r="312" spans="1:12" x14ac:dyDescent="0.25">
      <c r="A312" t="s">
        <v>1615</v>
      </c>
      <c r="B312" t="s">
        <v>1157</v>
      </c>
      <c r="C312" t="s">
        <v>59</v>
      </c>
      <c r="D312" s="1">
        <v>0.36</v>
      </c>
      <c r="E312" s="1">
        <v>0.56999999999999995</v>
      </c>
      <c r="F312" s="1" t="s">
        <v>1597</v>
      </c>
      <c r="G312">
        <v>15665.19</v>
      </c>
      <c r="H312">
        <v>35.65</v>
      </c>
      <c r="J312" s="126">
        <v>0.5847921374315973</v>
      </c>
      <c r="K312" s="36">
        <v>2.6005886641317203E-2</v>
      </c>
      <c r="L312">
        <v>1.9884543761638733</v>
      </c>
    </row>
    <row r="313" spans="1:12" x14ac:dyDescent="0.25">
      <c r="A313" t="s">
        <v>1615</v>
      </c>
      <c r="B313" t="s">
        <v>1166</v>
      </c>
      <c r="C313" t="s">
        <v>101</v>
      </c>
      <c r="D313" s="1">
        <v>0.97</v>
      </c>
      <c r="E313" s="1">
        <v>0.03</v>
      </c>
      <c r="F313" s="1" t="s">
        <v>1599</v>
      </c>
      <c r="G313">
        <v>42335.23</v>
      </c>
      <c r="H313">
        <v>25.86</v>
      </c>
      <c r="J313" s="126">
        <v>0.49163213392174837</v>
      </c>
      <c r="K313" s="36">
        <v>1.1154662331816435E-2</v>
      </c>
      <c r="L313">
        <v>2.5384685580792641</v>
      </c>
    </row>
    <row r="314" spans="1:12" x14ac:dyDescent="0.25">
      <c r="A314" t="s">
        <v>1615</v>
      </c>
      <c r="B314" t="s">
        <v>1173</v>
      </c>
      <c r="C314" t="s">
        <v>656</v>
      </c>
      <c r="D314" s="1">
        <v>0.98</v>
      </c>
      <c r="E314" s="1">
        <v>0.02</v>
      </c>
      <c r="F314" s="1" t="s">
        <v>1597</v>
      </c>
      <c r="G314">
        <v>63792.93</v>
      </c>
      <c r="H314">
        <v>119.38</v>
      </c>
      <c r="J314" s="126">
        <v>0.65563290759259407</v>
      </c>
      <c r="K314" s="36">
        <v>2.3028110374135009E-2</v>
      </c>
      <c r="L314">
        <v>1.9930127283802668</v>
      </c>
    </row>
    <row r="315" spans="1:12" x14ac:dyDescent="0.25">
      <c r="A315" t="s">
        <v>1615</v>
      </c>
      <c r="B315" t="s">
        <v>1174</v>
      </c>
      <c r="C315" t="s">
        <v>515</v>
      </c>
      <c r="D315" s="1">
        <v>0.97</v>
      </c>
      <c r="E315" s="1">
        <v>0.03</v>
      </c>
      <c r="F315" s="1" t="s">
        <v>1597</v>
      </c>
      <c r="G315">
        <v>31449.17</v>
      </c>
      <c r="H315">
        <v>51.31</v>
      </c>
      <c r="J315" s="126">
        <v>0.53753196205149711</v>
      </c>
      <c r="K315" s="36">
        <v>4.2960460368980116E-2</v>
      </c>
      <c r="L315">
        <v>2.0771191111938321</v>
      </c>
    </row>
    <row r="316" spans="1:12" x14ac:dyDescent="0.25">
      <c r="A316" t="s">
        <v>1615</v>
      </c>
      <c r="B316" t="s">
        <v>1195</v>
      </c>
      <c r="C316" t="s">
        <v>256</v>
      </c>
      <c r="D316" s="1">
        <v>0.97</v>
      </c>
      <c r="E316" s="1">
        <v>0.03</v>
      </c>
      <c r="F316" s="1" t="s">
        <v>1597</v>
      </c>
      <c r="G316">
        <v>10876.28</v>
      </c>
      <c r="H316">
        <v>44.79</v>
      </c>
      <c r="J316" s="126">
        <v>0.60769065403658673</v>
      </c>
      <c r="K316" s="36">
        <v>3.5078500087013789E-3</v>
      </c>
      <c r="L316">
        <v>1.6609485198328917</v>
      </c>
    </row>
    <row r="317" spans="1:12" x14ac:dyDescent="0.25">
      <c r="A317" t="s">
        <v>1615</v>
      </c>
      <c r="B317" t="s">
        <v>1234</v>
      </c>
      <c r="C317" t="s">
        <v>573</v>
      </c>
      <c r="D317" s="1">
        <v>0.99</v>
      </c>
      <c r="E317" s="1">
        <v>0.01</v>
      </c>
      <c r="F317" s="1" t="s">
        <v>1597</v>
      </c>
      <c r="G317">
        <v>17917.68</v>
      </c>
      <c r="H317">
        <v>47.12</v>
      </c>
      <c r="J317" s="126">
        <v>0.51099997566377064</v>
      </c>
      <c r="K317" s="36">
        <v>1.402983621717651E-2</v>
      </c>
      <c r="L317">
        <v>1.827888240663571</v>
      </c>
    </row>
    <row r="318" spans="1:12" x14ac:dyDescent="0.25">
      <c r="A318" t="s">
        <v>1615</v>
      </c>
      <c r="B318" t="s">
        <v>1312</v>
      </c>
      <c r="C318" t="s">
        <v>315</v>
      </c>
      <c r="D318" s="1">
        <v>1</v>
      </c>
      <c r="E318" s="1">
        <v>0</v>
      </c>
      <c r="F318" s="1" t="s">
        <v>1597</v>
      </c>
      <c r="G318">
        <v>9546.2800000000007</v>
      </c>
      <c r="H318">
        <v>20.41</v>
      </c>
      <c r="J318" s="126">
        <v>0.24468520307925254</v>
      </c>
      <c r="K318" s="36">
        <v>4.2473841577780336E-2</v>
      </c>
      <c r="L318">
        <v>1.5951036578655537</v>
      </c>
    </row>
    <row r="319" spans="1:12" x14ac:dyDescent="0.25">
      <c r="A319" t="s">
        <v>1615</v>
      </c>
      <c r="B319" t="s">
        <v>1313</v>
      </c>
      <c r="C319" t="s">
        <v>637</v>
      </c>
      <c r="D319" s="1">
        <v>1</v>
      </c>
      <c r="E319" s="1">
        <v>0</v>
      </c>
      <c r="F319" s="1" t="s">
        <v>1597</v>
      </c>
      <c r="G319">
        <v>66067.55</v>
      </c>
      <c r="H319">
        <v>104.57</v>
      </c>
      <c r="J319" s="126">
        <v>0.64002203673030011</v>
      </c>
      <c r="K319" s="36">
        <v>3.753130629242886E-3</v>
      </c>
      <c r="L319">
        <v>1.9645183029040003</v>
      </c>
    </row>
    <row r="320" spans="1:12" x14ac:dyDescent="0.25">
      <c r="A320" t="s">
        <v>1615</v>
      </c>
      <c r="B320" t="s">
        <v>1328</v>
      </c>
      <c r="C320" t="s">
        <v>523</v>
      </c>
      <c r="D320" s="1">
        <v>0.83</v>
      </c>
      <c r="E320" s="1">
        <v>0.16</v>
      </c>
      <c r="F320" s="1" t="s">
        <v>1599</v>
      </c>
      <c r="G320">
        <v>25930.52</v>
      </c>
      <c r="H320">
        <v>40.130000000000003</v>
      </c>
      <c r="J320" s="126">
        <v>0.55951132780264945</v>
      </c>
      <c r="K320" s="36">
        <v>1.4138325566190805E-2</v>
      </c>
      <c r="L320">
        <v>1.8941677740212826</v>
      </c>
    </row>
    <row r="321" spans="1:12" x14ac:dyDescent="0.25">
      <c r="A321" t="s">
        <v>1615</v>
      </c>
      <c r="B321" t="s">
        <v>1355</v>
      </c>
      <c r="C321" t="s">
        <v>500</v>
      </c>
      <c r="D321" s="1">
        <v>0.97</v>
      </c>
      <c r="E321" s="1">
        <v>0.03</v>
      </c>
      <c r="F321" s="1" t="s">
        <v>1599</v>
      </c>
      <c r="G321">
        <v>75495.199999999997</v>
      </c>
      <c r="H321">
        <v>66.95</v>
      </c>
      <c r="J321" s="126">
        <v>0.60744746919601056</v>
      </c>
      <c r="K321" s="36">
        <v>2.6574463984300623E-2</v>
      </c>
      <c r="L321">
        <v>1.9227058868775959</v>
      </c>
    </row>
    <row r="322" spans="1:12" x14ac:dyDescent="0.25">
      <c r="A322" t="s">
        <v>1615</v>
      </c>
      <c r="B322" t="s">
        <v>1360</v>
      </c>
      <c r="C322" t="s">
        <v>579</v>
      </c>
      <c r="D322" s="1">
        <v>0.83</v>
      </c>
      <c r="E322" s="1">
        <v>0.14000000000000001</v>
      </c>
      <c r="F322" s="1" t="s">
        <v>1597</v>
      </c>
      <c r="G322">
        <v>35871.879999999997</v>
      </c>
      <c r="H322">
        <v>99.23</v>
      </c>
      <c r="J322" s="126">
        <v>0.44164856246267992</v>
      </c>
      <c r="K322" s="36">
        <v>9.2845980866714944E-3</v>
      </c>
      <c r="L322">
        <v>2.0334842618216129</v>
      </c>
    </row>
    <row r="323" spans="1:12" x14ac:dyDescent="0.25">
      <c r="A323" t="s">
        <v>1615</v>
      </c>
      <c r="B323" t="s">
        <v>1381</v>
      </c>
      <c r="C323" t="s">
        <v>487</v>
      </c>
      <c r="D323" s="1">
        <v>1</v>
      </c>
      <c r="E323" s="1">
        <v>0</v>
      </c>
      <c r="F323" s="1" t="s">
        <v>1599</v>
      </c>
      <c r="G323">
        <v>18459.75</v>
      </c>
      <c r="H323">
        <v>36.479999999999997</v>
      </c>
      <c r="J323" s="126">
        <v>0.3668234403719321</v>
      </c>
      <c r="K323" s="36">
        <v>2.8574924173879395E-2</v>
      </c>
      <c r="L323">
        <v>1.6789322432896774</v>
      </c>
    </row>
    <row r="324" spans="1:12" x14ac:dyDescent="0.25">
      <c r="A324" t="s">
        <v>1615</v>
      </c>
      <c r="B324" t="s">
        <v>1415</v>
      </c>
      <c r="C324" t="s">
        <v>125</v>
      </c>
      <c r="D324" s="1">
        <v>0.91</v>
      </c>
      <c r="E324" s="1">
        <v>0.09</v>
      </c>
      <c r="F324" s="1" t="s">
        <v>1599</v>
      </c>
      <c r="G324">
        <v>46593.919999999998</v>
      </c>
      <c r="H324">
        <v>53.67</v>
      </c>
      <c r="J324" s="126">
        <v>0.51290845553322195</v>
      </c>
      <c r="K324" s="36">
        <v>4.5219653465229884E-3</v>
      </c>
      <c r="L324">
        <v>1.8561111251490252</v>
      </c>
    </row>
    <row r="325" spans="1:12" x14ac:dyDescent="0.25">
      <c r="A325" t="s">
        <v>1615</v>
      </c>
      <c r="B325" t="s">
        <v>1416</v>
      </c>
      <c r="C325" t="s">
        <v>638</v>
      </c>
      <c r="D325" s="1">
        <v>1</v>
      </c>
      <c r="E325" s="1">
        <v>0</v>
      </c>
      <c r="F325" s="1" t="s">
        <v>1597</v>
      </c>
      <c r="G325">
        <v>77683.72</v>
      </c>
      <c r="H325">
        <v>89.78</v>
      </c>
      <c r="J325" s="126">
        <v>0.78292065552490675</v>
      </c>
      <c r="K325" s="36">
        <v>2.354535128995619E-2</v>
      </c>
      <c r="L325">
        <v>1.9743033362762532</v>
      </c>
    </row>
    <row r="326" spans="1:12" x14ac:dyDescent="0.25">
      <c r="A326" t="s">
        <v>1615</v>
      </c>
      <c r="B326" t="s">
        <v>1428</v>
      </c>
      <c r="C326" t="s">
        <v>609</v>
      </c>
      <c r="D326" s="1">
        <v>1</v>
      </c>
      <c r="E326" s="1">
        <v>0</v>
      </c>
      <c r="F326" s="1" t="s">
        <v>1597</v>
      </c>
      <c r="G326">
        <v>103925.81</v>
      </c>
      <c r="H326">
        <v>135.13999999999999</v>
      </c>
      <c r="J326" s="126">
        <v>0.70718734503824021</v>
      </c>
      <c r="K326" s="36">
        <v>4.7036359558607181E-3</v>
      </c>
      <c r="L326">
        <v>2.0200961309056207</v>
      </c>
    </row>
    <row r="327" spans="1:12" x14ac:dyDescent="0.25">
      <c r="A327" t="s">
        <v>1615</v>
      </c>
      <c r="B327" t="s">
        <v>1432</v>
      </c>
      <c r="C327" t="s">
        <v>423</v>
      </c>
      <c r="D327" s="1">
        <v>0.6</v>
      </c>
      <c r="E327" s="1">
        <v>0.39</v>
      </c>
      <c r="F327" s="1" t="s">
        <v>1597</v>
      </c>
      <c r="G327">
        <v>27226.55</v>
      </c>
      <c r="H327">
        <v>54.65</v>
      </c>
      <c r="J327" s="126">
        <v>0.62074290849231406</v>
      </c>
      <c r="K327" s="36">
        <v>5.2558668458596094E-2</v>
      </c>
      <c r="L327">
        <v>1.8597142117764016</v>
      </c>
    </row>
    <row r="328" spans="1:12" x14ac:dyDescent="0.25">
      <c r="A328" t="s">
        <v>1615</v>
      </c>
      <c r="B328" t="s">
        <v>1440</v>
      </c>
      <c r="C328" t="s">
        <v>541</v>
      </c>
      <c r="D328" s="1">
        <v>0.97</v>
      </c>
      <c r="E328" s="1">
        <v>0.03</v>
      </c>
      <c r="F328" s="1" t="s">
        <v>1597</v>
      </c>
      <c r="G328">
        <v>60695.66</v>
      </c>
      <c r="H328">
        <v>59.29</v>
      </c>
      <c r="J328" s="126">
        <v>0.56167093127510981</v>
      </c>
      <c r="K328" s="36">
        <v>1.7832157917945478E-2</v>
      </c>
      <c r="L328">
        <v>1.8595553342826405</v>
      </c>
    </row>
    <row r="329" spans="1:12" x14ac:dyDescent="0.25">
      <c r="A329" t="s">
        <v>1615</v>
      </c>
      <c r="B329" t="s">
        <v>1458</v>
      </c>
      <c r="C329" t="s">
        <v>490</v>
      </c>
      <c r="D329" s="1">
        <v>0.99</v>
      </c>
      <c r="E329" s="1">
        <v>0</v>
      </c>
      <c r="F329" s="1" t="s">
        <v>1597</v>
      </c>
      <c r="G329">
        <v>45269.69</v>
      </c>
      <c r="H329">
        <v>65.59</v>
      </c>
      <c r="J329" s="126">
        <v>0.50582275548467737</v>
      </c>
      <c r="K329" s="36">
        <v>1.5691672772725315E-2</v>
      </c>
      <c r="L329">
        <v>1.7685806267791095</v>
      </c>
    </row>
    <row r="330" spans="1:12" x14ac:dyDescent="0.25">
      <c r="A330" t="s">
        <v>1615</v>
      </c>
      <c r="B330" t="s">
        <v>1460</v>
      </c>
      <c r="C330" t="s">
        <v>177</v>
      </c>
      <c r="D330" s="1">
        <v>0.98</v>
      </c>
      <c r="E330" s="1">
        <v>0.02</v>
      </c>
      <c r="F330" s="1" t="s">
        <v>1597</v>
      </c>
      <c r="G330">
        <v>41699.870000000003</v>
      </c>
      <c r="H330">
        <v>61.78</v>
      </c>
      <c r="J330" s="126">
        <v>0.61726805694366571</v>
      </c>
      <c r="K330" s="36">
        <v>2.3371035760427076E-3</v>
      </c>
      <c r="L330">
        <v>2.1368069010625561</v>
      </c>
    </row>
    <row r="331" spans="1:12" x14ac:dyDescent="0.25">
      <c r="A331" t="s">
        <v>1615</v>
      </c>
      <c r="B331" t="s">
        <v>1462</v>
      </c>
      <c r="C331" t="s">
        <v>389</v>
      </c>
      <c r="D331" s="1">
        <v>0.99</v>
      </c>
      <c r="E331" s="1">
        <v>0.01</v>
      </c>
      <c r="F331" s="1" t="s">
        <v>1597</v>
      </c>
      <c r="G331">
        <v>28298.240000000002</v>
      </c>
      <c r="H331">
        <v>41.38</v>
      </c>
      <c r="J331" s="126">
        <v>0.45380231459639642</v>
      </c>
      <c r="K331" s="36">
        <v>4.5294670670926809E-2</v>
      </c>
      <c r="L331">
        <v>1.8418261134423637</v>
      </c>
    </row>
    <row r="332" spans="1:12" x14ac:dyDescent="0.25">
      <c r="A332" t="s">
        <v>1615</v>
      </c>
      <c r="B332" t="s">
        <v>1464</v>
      </c>
      <c r="C332" t="s">
        <v>286</v>
      </c>
      <c r="D332" s="1">
        <v>0.95</v>
      </c>
      <c r="E332" s="1">
        <v>0.05</v>
      </c>
      <c r="F332" s="1" t="s">
        <v>1599</v>
      </c>
      <c r="G332">
        <v>7105.33</v>
      </c>
      <c r="H332">
        <v>13.36</v>
      </c>
      <c r="J332" s="126">
        <v>0.36569484105339339</v>
      </c>
      <c r="K332" s="36">
        <v>5.6896004677311832E-2</v>
      </c>
      <c r="L332">
        <v>1.4471502312862832</v>
      </c>
    </row>
    <row r="333" spans="1:12" x14ac:dyDescent="0.25">
      <c r="A333" t="s">
        <v>1615</v>
      </c>
      <c r="B333" t="s">
        <v>1467</v>
      </c>
      <c r="C333" t="s">
        <v>610</v>
      </c>
      <c r="D333" s="1">
        <v>0.98</v>
      </c>
      <c r="E333" s="1">
        <v>0.01</v>
      </c>
      <c r="F333" s="1" t="s">
        <v>1597</v>
      </c>
      <c r="G333">
        <v>55019.46</v>
      </c>
      <c r="H333">
        <v>106.9</v>
      </c>
      <c r="J333" s="126">
        <v>0.84261068084614499</v>
      </c>
      <c r="K333" s="36">
        <v>3.5111547797942433E-3</v>
      </c>
      <c r="L333">
        <v>2.0354040270666069</v>
      </c>
    </row>
    <row r="334" spans="1:12" x14ac:dyDescent="0.25">
      <c r="A334" t="s">
        <v>1615</v>
      </c>
      <c r="B334" t="s">
        <v>1471</v>
      </c>
      <c r="C334" t="s">
        <v>588</v>
      </c>
      <c r="D334" s="1">
        <v>0.99</v>
      </c>
      <c r="E334" s="1">
        <v>0.01</v>
      </c>
      <c r="F334" s="1" t="s">
        <v>1599</v>
      </c>
      <c r="G334">
        <v>19493.95</v>
      </c>
      <c r="H334">
        <v>38.47</v>
      </c>
      <c r="J334" s="126">
        <v>0.25814295357383937</v>
      </c>
      <c r="K334" s="36">
        <v>4.0156003900097504E-3</v>
      </c>
      <c r="L334">
        <v>1.9475510049915452</v>
      </c>
    </row>
    <row r="335" spans="1:12" x14ac:dyDescent="0.25">
      <c r="A335" t="s">
        <v>1615</v>
      </c>
      <c r="B335" t="s">
        <v>1474</v>
      </c>
      <c r="C335" t="s">
        <v>589</v>
      </c>
      <c r="D335" s="1">
        <v>0.97</v>
      </c>
      <c r="E335" s="1">
        <v>0.03</v>
      </c>
      <c r="F335" s="1" t="s">
        <v>1597</v>
      </c>
      <c r="G335">
        <v>53000.39</v>
      </c>
      <c r="H335">
        <v>67.67</v>
      </c>
      <c r="J335" s="126">
        <v>0.47565219953805177</v>
      </c>
      <c r="K335" s="36">
        <v>1.354648391971084E-2</v>
      </c>
      <c r="L335">
        <v>1.8990570108911611</v>
      </c>
    </row>
    <row r="336" spans="1:12" x14ac:dyDescent="0.25">
      <c r="A336" t="s">
        <v>1615</v>
      </c>
      <c r="B336" t="s">
        <v>1478</v>
      </c>
      <c r="C336" t="s">
        <v>425</v>
      </c>
      <c r="D336" s="1">
        <v>0.7</v>
      </c>
      <c r="E336" s="1">
        <v>0.28999999999999998</v>
      </c>
      <c r="F336" s="1" t="s">
        <v>1599</v>
      </c>
      <c r="G336">
        <v>10549.05</v>
      </c>
      <c r="H336">
        <v>36.11</v>
      </c>
      <c r="J336" s="126">
        <v>0.35014758826159464</v>
      </c>
      <c r="K336" s="36">
        <v>6.3474606978710421E-2</v>
      </c>
      <c r="L336">
        <v>1.8470304159959332</v>
      </c>
    </row>
    <row r="337" spans="1:12" x14ac:dyDescent="0.25">
      <c r="A337" t="s">
        <v>1615</v>
      </c>
      <c r="B337" t="s">
        <v>1482</v>
      </c>
      <c r="C337" t="s">
        <v>327</v>
      </c>
      <c r="D337" s="1">
        <v>0.99</v>
      </c>
      <c r="E337" s="1">
        <v>0.01</v>
      </c>
      <c r="F337" s="1" t="s">
        <v>1597</v>
      </c>
      <c r="G337">
        <v>13856.77</v>
      </c>
      <c r="H337">
        <v>39.08</v>
      </c>
      <c r="J337" s="126">
        <v>0.28638840841115898</v>
      </c>
      <c r="K337" s="36">
        <v>7.0028993063506434E-2</v>
      </c>
      <c r="L337">
        <v>1.9198777285056186</v>
      </c>
    </row>
    <row r="338" spans="1:12" x14ac:dyDescent="0.25">
      <c r="A338" t="s">
        <v>1615</v>
      </c>
      <c r="B338" t="s">
        <v>1532</v>
      </c>
      <c r="C338" t="s">
        <v>594</v>
      </c>
      <c r="D338" s="1">
        <v>1</v>
      </c>
      <c r="E338" s="1">
        <v>0</v>
      </c>
      <c r="F338" s="1" t="s">
        <v>1597</v>
      </c>
      <c r="G338">
        <v>29808.19</v>
      </c>
      <c r="H338">
        <v>81.83</v>
      </c>
      <c r="J338" s="126">
        <v>0.62264779440010531</v>
      </c>
      <c r="K338" s="36">
        <v>1.426971151650607E-2</v>
      </c>
      <c r="L338">
        <v>1.994576870806998</v>
      </c>
    </row>
    <row r="339" spans="1:12" x14ac:dyDescent="0.25">
      <c r="A339" t="s">
        <v>1615</v>
      </c>
      <c r="B339" t="s">
        <v>1547</v>
      </c>
      <c r="C339" t="s">
        <v>597</v>
      </c>
      <c r="D339" s="1">
        <v>0.62</v>
      </c>
      <c r="E339" s="1">
        <v>0.38</v>
      </c>
      <c r="F339" s="1" t="s">
        <v>1597</v>
      </c>
      <c r="G339">
        <v>99439.27</v>
      </c>
      <c r="H339">
        <v>108.83</v>
      </c>
      <c r="J339" s="126">
        <v>0.83974394711038669</v>
      </c>
      <c r="K339" s="36">
        <v>4.5255249444967321E-3</v>
      </c>
      <c r="L339">
        <v>1.9992111501196943</v>
      </c>
    </row>
    <row r="340" spans="1:12" x14ac:dyDescent="0.25">
      <c r="A340" t="s">
        <v>1615</v>
      </c>
      <c r="B340" t="s">
        <v>1549</v>
      </c>
      <c r="C340" t="s">
        <v>360</v>
      </c>
      <c r="D340" s="1">
        <v>0.98</v>
      </c>
      <c r="E340" s="1">
        <v>0.02</v>
      </c>
      <c r="F340" s="1" t="s">
        <v>1599</v>
      </c>
      <c r="G340">
        <v>6406.36</v>
      </c>
      <c r="H340">
        <v>18.71</v>
      </c>
      <c r="J340" s="126">
        <v>0.25473820251416185</v>
      </c>
      <c r="K340" s="36">
        <v>6.3877742716991356E-2</v>
      </c>
      <c r="L340">
        <v>1.8675686042051676</v>
      </c>
    </row>
    <row r="341" spans="1:12" x14ac:dyDescent="0.25">
      <c r="A341" t="s">
        <v>1615</v>
      </c>
      <c r="B341" t="s">
        <v>1564</v>
      </c>
      <c r="C341" t="s">
        <v>127</v>
      </c>
      <c r="D341" s="1">
        <v>0.83</v>
      </c>
      <c r="E341" s="1">
        <v>0.16</v>
      </c>
      <c r="F341" s="1" t="s">
        <v>1597</v>
      </c>
      <c r="G341">
        <v>55029.63</v>
      </c>
      <c r="H341">
        <v>64.400000000000006</v>
      </c>
      <c r="J341" s="126">
        <v>0.73805425111305578</v>
      </c>
      <c r="K341" s="36">
        <v>7.8759567623531736E-3</v>
      </c>
      <c r="L341">
        <v>1.966570487544649</v>
      </c>
    </row>
    <row r="342" spans="1:12" x14ac:dyDescent="0.25">
      <c r="A342" t="s">
        <v>1615</v>
      </c>
      <c r="B342" t="s">
        <v>1578</v>
      </c>
      <c r="C342" t="s">
        <v>145</v>
      </c>
      <c r="D342" s="1">
        <v>0.91</v>
      </c>
      <c r="E342" s="1">
        <v>0.09</v>
      </c>
      <c r="F342" s="1" t="s">
        <v>1597</v>
      </c>
      <c r="G342">
        <v>42322.26</v>
      </c>
      <c r="H342">
        <v>45.93</v>
      </c>
      <c r="J342" s="126">
        <v>0.50852066249967931</v>
      </c>
      <c r="K342" s="36">
        <v>1.4559211000455624E-2</v>
      </c>
      <c r="L342">
        <v>1.8753507052538529</v>
      </c>
    </row>
    <row r="343" spans="1:12" x14ac:dyDescent="0.25">
      <c r="A343" t="s">
        <v>1616</v>
      </c>
      <c r="B343" t="s">
        <v>927</v>
      </c>
      <c r="C343" t="s">
        <v>80</v>
      </c>
      <c r="D343" s="1">
        <v>1</v>
      </c>
      <c r="E343" s="1">
        <v>0</v>
      </c>
      <c r="F343" s="1" t="s">
        <v>1597</v>
      </c>
      <c r="G343">
        <v>120785.1</v>
      </c>
      <c r="H343">
        <v>79.2</v>
      </c>
      <c r="J343" s="126">
        <v>0.65846063454759107</v>
      </c>
      <c r="K343" s="36">
        <v>0.11374853113983549</v>
      </c>
      <c r="L343">
        <v>1.0920853038279648</v>
      </c>
    </row>
    <row r="344" spans="1:12" x14ac:dyDescent="0.25">
      <c r="A344" t="s">
        <v>1616</v>
      </c>
      <c r="B344" t="s">
        <v>931</v>
      </c>
      <c r="C344" t="s">
        <v>98</v>
      </c>
      <c r="D344" s="1">
        <v>0.9</v>
      </c>
      <c r="E344" s="1">
        <v>0.09</v>
      </c>
      <c r="F344" s="1" t="s">
        <v>1599</v>
      </c>
      <c r="G344">
        <v>23799.200000000001</v>
      </c>
      <c r="H344">
        <v>65.59</v>
      </c>
      <c r="J344" s="126">
        <v>0.81469883956529743</v>
      </c>
      <c r="K344" s="36">
        <v>4.9548719837907533E-2</v>
      </c>
      <c r="L344">
        <v>1.1820031652724394</v>
      </c>
    </row>
    <row r="345" spans="1:12" x14ac:dyDescent="0.25">
      <c r="A345" t="s">
        <v>1616</v>
      </c>
      <c r="B345" t="s">
        <v>943</v>
      </c>
      <c r="C345" t="s">
        <v>138</v>
      </c>
      <c r="D345" s="1">
        <v>0.6</v>
      </c>
      <c r="E345" s="1">
        <v>0.39</v>
      </c>
      <c r="F345" s="1" t="s">
        <v>1597</v>
      </c>
      <c r="G345">
        <v>73749.279999999999</v>
      </c>
      <c r="H345">
        <v>91.83</v>
      </c>
      <c r="J345" s="126">
        <v>0.54898911353032664</v>
      </c>
      <c r="K345" s="36">
        <v>0.10534501105017599</v>
      </c>
      <c r="L345">
        <v>1.2983450126733265</v>
      </c>
    </row>
    <row r="346" spans="1:12" x14ac:dyDescent="0.25">
      <c r="A346" t="s">
        <v>1616</v>
      </c>
      <c r="B346" t="s">
        <v>960</v>
      </c>
      <c r="C346" t="s">
        <v>64</v>
      </c>
      <c r="D346" s="1">
        <v>0.99</v>
      </c>
      <c r="E346" s="1">
        <v>0</v>
      </c>
      <c r="F346" s="1" t="s">
        <v>1597</v>
      </c>
      <c r="G346">
        <v>72814.94</v>
      </c>
      <c r="H346">
        <v>71.64</v>
      </c>
      <c r="J346" s="126">
        <v>0.66888982488462501</v>
      </c>
      <c r="K346" s="36">
        <v>3.4141286199550924E-2</v>
      </c>
      <c r="L346">
        <v>1.4885861711236246</v>
      </c>
    </row>
    <row r="347" spans="1:12" x14ac:dyDescent="0.25">
      <c r="A347" t="s">
        <v>1616</v>
      </c>
      <c r="B347" t="s">
        <v>1004</v>
      </c>
      <c r="C347" t="s">
        <v>276</v>
      </c>
      <c r="D347" s="1">
        <v>1</v>
      </c>
      <c r="E347" s="1">
        <v>0</v>
      </c>
      <c r="F347" s="1" t="s">
        <v>1597</v>
      </c>
      <c r="G347">
        <v>26235.03</v>
      </c>
      <c r="H347">
        <v>30.22</v>
      </c>
      <c r="J347" s="126">
        <v>0.44725848563968668</v>
      </c>
      <c r="K347" s="36">
        <v>0.17650130548302873</v>
      </c>
      <c r="L347">
        <v>1.4419147694103911</v>
      </c>
    </row>
    <row r="348" spans="1:12" x14ac:dyDescent="0.25">
      <c r="A348" t="s">
        <v>1616</v>
      </c>
      <c r="B348" t="s">
        <v>1013</v>
      </c>
      <c r="C348" t="s">
        <v>40</v>
      </c>
      <c r="D348" s="1">
        <v>0.99</v>
      </c>
      <c r="E348" s="1">
        <v>0.01</v>
      </c>
      <c r="F348" s="1" t="s">
        <v>1597</v>
      </c>
      <c r="G348">
        <v>73144.759999999995</v>
      </c>
      <c r="H348">
        <v>59.22</v>
      </c>
      <c r="J348" s="126">
        <v>0.7587497660490361</v>
      </c>
      <c r="K348" s="36">
        <v>0.10565225528729179</v>
      </c>
      <c r="L348">
        <v>1.1393685249136656</v>
      </c>
    </row>
    <row r="349" spans="1:12" x14ac:dyDescent="0.25">
      <c r="A349" t="s">
        <v>1616</v>
      </c>
      <c r="B349" t="s">
        <v>1026</v>
      </c>
      <c r="C349" t="s">
        <v>129</v>
      </c>
      <c r="D349" s="1">
        <v>1</v>
      </c>
      <c r="E349" s="1">
        <v>0</v>
      </c>
      <c r="F349" s="1" t="s">
        <v>1597</v>
      </c>
      <c r="G349">
        <v>67691.649999999994</v>
      </c>
      <c r="H349">
        <v>76.95</v>
      </c>
      <c r="J349" s="126">
        <v>0.59001137421156036</v>
      </c>
      <c r="K349" s="36">
        <v>0.16213421569641195</v>
      </c>
      <c r="L349">
        <v>1.3156326673676833</v>
      </c>
    </row>
    <row r="350" spans="1:12" x14ac:dyDescent="0.25">
      <c r="A350" t="s">
        <v>1616</v>
      </c>
      <c r="B350" t="s">
        <v>1039</v>
      </c>
      <c r="C350" t="s">
        <v>43</v>
      </c>
      <c r="D350" s="1">
        <v>1</v>
      </c>
      <c r="E350" s="1">
        <v>0</v>
      </c>
      <c r="F350" s="1" t="s">
        <v>1597</v>
      </c>
      <c r="G350">
        <v>32520.15</v>
      </c>
      <c r="H350">
        <v>29.32</v>
      </c>
      <c r="J350" s="126">
        <v>0.3514379923062832</v>
      </c>
      <c r="K350" s="36">
        <v>0.14764608902729437</v>
      </c>
      <c r="L350">
        <v>1.2595777951524629</v>
      </c>
    </row>
    <row r="351" spans="1:12" x14ac:dyDescent="0.25">
      <c r="A351" t="s">
        <v>1616</v>
      </c>
      <c r="B351" t="s">
        <v>1088</v>
      </c>
      <c r="C351" t="s">
        <v>119</v>
      </c>
      <c r="D351" s="1">
        <v>0.98</v>
      </c>
      <c r="E351" s="1">
        <v>0.02</v>
      </c>
      <c r="F351" s="1" t="s">
        <v>1597</v>
      </c>
      <c r="G351">
        <v>35674.14</v>
      </c>
      <c r="H351">
        <v>51.77</v>
      </c>
      <c r="J351" s="126">
        <v>0.48990450204638469</v>
      </c>
      <c r="K351" s="36">
        <v>0.12032742155525239</v>
      </c>
      <c r="L351">
        <v>1.2506265664160401</v>
      </c>
    </row>
    <row r="352" spans="1:12" x14ac:dyDescent="0.25">
      <c r="A352" t="s">
        <v>1616</v>
      </c>
      <c r="B352" t="s">
        <v>1127</v>
      </c>
      <c r="C352" t="s">
        <v>120</v>
      </c>
      <c r="D352" s="1">
        <v>1</v>
      </c>
      <c r="E352" s="1">
        <v>0</v>
      </c>
      <c r="F352" s="1" t="s">
        <v>1597</v>
      </c>
      <c r="G352">
        <v>25064.28</v>
      </c>
      <c r="H352">
        <v>24.37</v>
      </c>
      <c r="J352" s="126">
        <v>9.5467953875033526E-2</v>
      </c>
      <c r="K352" s="36">
        <v>4.1096808795923839E-2</v>
      </c>
      <c r="L352">
        <v>1.336376404494382</v>
      </c>
    </row>
    <row r="353" spans="1:12" x14ac:dyDescent="0.25">
      <c r="A353" t="s">
        <v>1616</v>
      </c>
      <c r="B353" t="s">
        <v>1142</v>
      </c>
      <c r="C353" t="s">
        <v>321</v>
      </c>
      <c r="D353" s="1">
        <v>0.9</v>
      </c>
      <c r="E353" s="1">
        <v>0.1</v>
      </c>
      <c r="F353" s="1" t="s">
        <v>1597</v>
      </c>
      <c r="G353">
        <v>16408.77</v>
      </c>
      <c r="H353">
        <v>26.31</v>
      </c>
      <c r="J353" s="126">
        <v>0.29510001835199118</v>
      </c>
      <c r="K353" s="36">
        <v>9.5430354193429979E-3</v>
      </c>
      <c r="L353">
        <v>1.3059701492537314</v>
      </c>
    </row>
    <row r="354" spans="1:12" x14ac:dyDescent="0.25">
      <c r="A354" t="s">
        <v>1616</v>
      </c>
      <c r="B354" t="s">
        <v>1164</v>
      </c>
      <c r="C354" t="s">
        <v>89</v>
      </c>
      <c r="D354" s="1">
        <v>0.74</v>
      </c>
      <c r="E354" s="1">
        <v>0.26</v>
      </c>
      <c r="F354" s="1" t="s">
        <v>1597</v>
      </c>
      <c r="G354">
        <v>38448.769999999997</v>
      </c>
      <c r="H354">
        <v>36.409999999999997</v>
      </c>
      <c r="J354" s="126">
        <v>0.78845741257240931</v>
      </c>
      <c r="K354" s="36">
        <v>0.10169491525423729</v>
      </c>
      <c r="L354">
        <v>1.247891156462585</v>
      </c>
    </row>
    <row r="355" spans="1:12" x14ac:dyDescent="0.25">
      <c r="A355" t="s">
        <v>1616</v>
      </c>
      <c r="B355" t="s">
        <v>1182</v>
      </c>
      <c r="C355" t="s">
        <v>163</v>
      </c>
      <c r="D355" s="1">
        <v>0.99</v>
      </c>
      <c r="E355" s="1">
        <v>0.01</v>
      </c>
      <c r="F355" s="1" t="s">
        <v>1597</v>
      </c>
      <c r="G355">
        <v>106311.8</v>
      </c>
      <c r="H355">
        <v>78.760000000000005</v>
      </c>
      <c r="J355" s="126">
        <v>0.69215568347796197</v>
      </c>
      <c r="K355" s="36">
        <v>4.4935131884182487E-2</v>
      </c>
      <c r="L355">
        <v>1.2226911618669314</v>
      </c>
    </row>
    <row r="356" spans="1:12" x14ac:dyDescent="0.25">
      <c r="A356" t="s">
        <v>1616</v>
      </c>
      <c r="B356" t="s">
        <v>1183</v>
      </c>
      <c r="C356" t="s">
        <v>19</v>
      </c>
      <c r="D356" s="1">
        <v>0.18</v>
      </c>
      <c r="E356" s="1">
        <v>0.82</v>
      </c>
      <c r="F356" s="1" t="s">
        <v>1597</v>
      </c>
      <c r="G356">
        <v>43863.77</v>
      </c>
      <c r="H356">
        <v>54.85</v>
      </c>
      <c r="J356" s="126">
        <v>0.79083613771680039</v>
      </c>
      <c r="K356" s="36">
        <v>6.9117266373285011E-2</v>
      </c>
      <c r="L356">
        <v>1.1972176759410802</v>
      </c>
    </row>
    <row r="357" spans="1:12" x14ac:dyDescent="0.25">
      <c r="A357" t="s">
        <v>1616</v>
      </c>
      <c r="B357" t="s">
        <v>1255</v>
      </c>
      <c r="C357" t="s">
        <v>267</v>
      </c>
      <c r="D357" s="1">
        <v>0.79</v>
      </c>
      <c r="E357" s="1">
        <v>0.19</v>
      </c>
      <c r="F357" s="1" t="s">
        <v>1597</v>
      </c>
      <c r="G357">
        <v>54246.75</v>
      </c>
      <c r="H357">
        <v>42.45</v>
      </c>
      <c r="J357" s="126">
        <v>0.58611361587015331</v>
      </c>
      <c r="K357" s="36">
        <v>3.4909184593584955E-2</v>
      </c>
      <c r="L357">
        <v>1.2648351648351648</v>
      </c>
    </row>
    <row r="358" spans="1:12" x14ac:dyDescent="0.25">
      <c r="A358" t="s">
        <v>1616</v>
      </c>
      <c r="B358" t="s">
        <v>1283</v>
      </c>
      <c r="C358" t="s">
        <v>144</v>
      </c>
      <c r="D358" s="1">
        <v>0.99</v>
      </c>
      <c r="E358" s="1">
        <v>0</v>
      </c>
      <c r="F358" s="1" t="s">
        <v>1597</v>
      </c>
      <c r="G358">
        <v>35972.879999999997</v>
      </c>
      <c r="H358">
        <v>54.88</v>
      </c>
      <c r="J358" s="126">
        <v>0.81570490428950682</v>
      </c>
      <c r="K358" s="36">
        <v>8.3834008662847556E-2</v>
      </c>
      <c r="L358">
        <v>1.1704350805070229</v>
      </c>
    </row>
    <row r="359" spans="1:12" x14ac:dyDescent="0.25">
      <c r="A359" t="s">
        <v>1616</v>
      </c>
      <c r="B359" t="s">
        <v>1331</v>
      </c>
      <c r="C359" t="s">
        <v>524</v>
      </c>
      <c r="D359" s="1">
        <v>1</v>
      </c>
      <c r="E359" s="1">
        <v>0</v>
      </c>
      <c r="F359" s="1" t="s">
        <v>1597</v>
      </c>
      <c r="G359">
        <v>0</v>
      </c>
      <c r="H359">
        <v>0</v>
      </c>
      <c r="J359" s="125" t="e">
        <v>#N/A</v>
      </c>
      <c r="K359" s="36" t="e">
        <v>#N/A</v>
      </c>
      <c r="L359" t="e">
        <v>#N/A</v>
      </c>
    </row>
    <row r="360" spans="1:12" x14ac:dyDescent="0.25">
      <c r="A360" t="s">
        <v>1616</v>
      </c>
      <c r="B360" t="s">
        <v>1332</v>
      </c>
      <c r="C360" t="s">
        <v>495</v>
      </c>
      <c r="D360" s="1">
        <v>1</v>
      </c>
      <c r="E360" s="1">
        <v>0</v>
      </c>
      <c r="F360" s="1" t="s">
        <v>1597</v>
      </c>
      <c r="G360">
        <v>0</v>
      </c>
      <c r="H360">
        <v>0</v>
      </c>
      <c r="J360" s="125">
        <v>0</v>
      </c>
      <c r="K360" s="36">
        <v>1.3157894736842105E-2</v>
      </c>
      <c r="L360" t="e">
        <v>#DIV/0!</v>
      </c>
    </row>
    <row r="361" spans="1:12" x14ac:dyDescent="0.25">
      <c r="A361" t="s">
        <v>1616</v>
      </c>
      <c r="B361" t="s">
        <v>1344</v>
      </c>
      <c r="C361" t="s">
        <v>73</v>
      </c>
      <c r="D361" s="1">
        <v>0.95</v>
      </c>
      <c r="E361" s="1">
        <v>0.05</v>
      </c>
      <c r="F361" s="1" t="s">
        <v>1597</v>
      </c>
      <c r="G361">
        <v>46461.66</v>
      </c>
      <c r="H361">
        <v>48.94</v>
      </c>
      <c r="J361" s="126">
        <v>0.47769667477696676</v>
      </c>
      <c r="K361" s="36">
        <v>0.13027169505271696</v>
      </c>
      <c r="L361">
        <v>1.2457555178268251</v>
      </c>
    </row>
    <row r="362" spans="1:12" x14ac:dyDescent="0.25">
      <c r="A362" t="s">
        <v>1616</v>
      </c>
      <c r="B362" t="s">
        <v>1351</v>
      </c>
      <c r="C362" t="s">
        <v>47</v>
      </c>
      <c r="D362" s="1">
        <v>1</v>
      </c>
      <c r="E362" s="1">
        <v>0</v>
      </c>
      <c r="F362" s="1" t="s">
        <v>1597</v>
      </c>
      <c r="G362">
        <v>38210.49</v>
      </c>
      <c r="H362">
        <v>32.369999999999997</v>
      </c>
      <c r="J362" s="126">
        <v>0.68376730229406635</v>
      </c>
      <c r="K362" s="36">
        <v>9.4763333655986839E-2</v>
      </c>
      <c r="L362">
        <v>1.1630804077010193</v>
      </c>
    </row>
    <row r="363" spans="1:12" x14ac:dyDescent="0.25">
      <c r="A363" t="s">
        <v>1616</v>
      </c>
      <c r="B363" t="s">
        <v>1352</v>
      </c>
      <c r="C363" t="s">
        <v>30</v>
      </c>
      <c r="D363" s="1">
        <v>0</v>
      </c>
      <c r="E363" s="1">
        <v>0</v>
      </c>
      <c r="F363" s="1" t="s">
        <v>1597</v>
      </c>
      <c r="G363">
        <v>20175.64</v>
      </c>
      <c r="H363" s="78">
        <v>38.08</v>
      </c>
      <c r="J363" s="126">
        <v>0.36382978723404258</v>
      </c>
      <c r="K363" s="36">
        <v>8.0425531914893614E-2</v>
      </c>
      <c r="L363">
        <v>1.1653021442495126</v>
      </c>
    </row>
    <row r="364" spans="1:12" x14ac:dyDescent="0.25">
      <c r="A364" t="s">
        <v>1616</v>
      </c>
      <c r="B364" t="s">
        <v>1356</v>
      </c>
      <c r="C364" t="s">
        <v>105</v>
      </c>
      <c r="D364" s="1">
        <v>1</v>
      </c>
      <c r="E364" s="1">
        <v>0</v>
      </c>
      <c r="F364" s="1" t="s">
        <v>1597</v>
      </c>
      <c r="G364">
        <v>109442.4</v>
      </c>
      <c r="H364">
        <v>58.41</v>
      </c>
      <c r="J364" s="126">
        <v>0.4755021107841883</v>
      </c>
      <c r="K364" s="36">
        <v>0.13681719329666112</v>
      </c>
      <c r="L364">
        <v>1.189938122141512</v>
      </c>
    </row>
    <row r="365" spans="1:12" x14ac:dyDescent="0.25">
      <c r="A365" t="s">
        <v>1616</v>
      </c>
      <c r="B365" t="s">
        <v>1371</v>
      </c>
      <c r="C365" t="s">
        <v>90</v>
      </c>
      <c r="D365" s="1">
        <v>1</v>
      </c>
      <c r="E365" s="1">
        <v>0</v>
      </c>
      <c r="F365" s="1" t="s">
        <v>1597</v>
      </c>
      <c r="G365">
        <v>50589.39</v>
      </c>
      <c r="H365">
        <v>62.01</v>
      </c>
      <c r="J365" s="126">
        <v>0.85544422177688706</v>
      </c>
      <c r="K365" s="36">
        <v>3.0861723446893786E-2</v>
      </c>
      <c r="L365">
        <v>1.2950179603310947</v>
      </c>
    </row>
    <row r="366" spans="1:12" x14ac:dyDescent="0.25">
      <c r="A366" t="s">
        <v>1616</v>
      </c>
      <c r="B366" t="s">
        <v>1375</v>
      </c>
      <c r="C366" t="s">
        <v>106</v>
      </c>
      <c r="D366" s="1">
        <v>1</v>
      </c>
      <c r="E366" s="1">
        <v>0</v>
      </c>
      <c r="F366" s="1" t="s">
        <v>1597</v>
      </c>
      <c r="G366">
        <v>4903.51</v>
      </c>
      <c r="H366">
        <v>23.85</v>
      </c>
      <c r="J366" s="125" t="e">
        <v>#N/A</v>
      </c>
      <c r="K366" s="36" t="e">
        <v>#N/A</v>
      </c>
      <c r="L366" t="e">
        <v>#N/A</v>
      </c>
    </row>
    <row r="367" spans="1:12" x14ac:dyDescent="0.25">
      <c r="A367" t="s">
        <v>1616</v>
      </c>
      <c r="B367" t="s">
        <v>1383</v>
      </c>
      <c r="C367" t="s">
        <v>60</v>
      </c>
      <c r="D367" s="1">
        <v>0.96</v>
      </c>
      <c r="E367" s="1">
        <v>0.02</v>
      </c>
      <c r="F367" s="1" t="s">
        <v>1597</v>
      </c>
      <c r="G367">
        <v>4903.51</v>
      </c>
      <c r="H367">
        <v>46.5</v>
      </c>
      <c r="J367" s="126">
        <v>0.81492631912533675</v>
      </c>
      <c r="K367" s="36">
        <v>1.5528442402154967E-2</v>
      </c>
      <c r="L367">
        <v>1.5619288353101304</v>
      </c>
    </row>
    <row r="368" spans="1:12" x14ac:dyDescent="0.25">
      <c r="A368" t="s">
        <v>1616</v>
      </c>
      <c r="B368" t="s">
        <v>1404</v>
      </c>
      <c r="C368" t="s">
        <v>49</v>
      </c>
      <c r="D368" s="1">
        <v>0.84</v>
      </c>
      <c r="E368" s="1">
        <v>0.15</v>
      </c>
      <c r="F368" s="1" t="s">
        <v>1597</v>
      </c>
      <c r="G368">
        <v>38162.49</v>
      </c>
      <c r="H368">
        <v>69.650000000000006</v>
      </c>
      <c r="J368" s="126">
        <v>0.6488476312419974</v>
      </c>
      <c r="K368" s="36">
        <v>5.3137003841229193E-2</v>
      </c>
      <c r="L368">
        <v>1.1791810557474101</v>
      </c>
    </row>
    <row r="369" spans="1:12" x14ac:dyDescent="0.25">
      <c r="A369" t="s">
        <v>1616</v>
      </c>
      <c r="B369" t="s">
        <v>1413</v>
      </c>
      <c r="C369" t="s">
        <v>269</v>
      </c>
      <c r="D369" s="1">
        <v>1</v>
      </c>
      <c r="E369" s="1">
        <v>0</v>
      </c>
      <c r="F369" s="1" t="s">
        <v>1597</v>
      </c>
      <c r="G369">
        <v>120245.2</v>
      </c>
      <c r="H369">
        <v>17.940000000000001</v>
      </c>
      <c r="J369" s="126">
        <v>0.3877452226957569</v>
      </c>
      <c r="K369" s="36">
        <v>6.8175203056494285E-2</v>
      </c>
      <c r="L369">
        <v>1.1049741219232745</v>
      </c>
    </row>
    <row r="370" spans="1:12" x14ac:dyDescent="0.25">
      <c r="A370" t="s">
        <v>1616</v>
      </c>
      <c r="B370" t="s">
        <v>1429</v>
      </c>
      <c r="C370" t="s">
        <v>421</v>
      </c>
      <c r="D370" s="1">
        <v>0.98</v>
      </c>
      <c r="E370" s="1">
        <v>0.02</v>
      </c>
      <c r="F370" s="1" t="s">
        <v>1597</v>
      </c>
      <c r="G370">
        <v>6390.37</v>
      </c>
      <c r="H370">
        <v>17.3</v>
      </c>
      <c r="J370" s="126">
        <v>0.37163155316021557</v>
      </c>
      <c r="K370" s="36">
        <v>8.8804507594316517E-2</v>
      </c>
      <c r="L370">
        <v>1.1153592617007251</v>
      </c>
    </row>
    <row r="371" spans="1:12" x14ac:dyDescent="0.25">
      <c r="A371" t="s">
        <v>1616</v>
      </c>
      <c r="B371" t="s">
        <v>1451</v>
      </c>
      <c r="C371" t="s">
        <v>325</v>
      </c>
      <c r="D371" s="1">
        <v>1</v>
      </c>
      <c r="E371" s="1">
        <v>0</v>
      </c>
      <c r="F371" s="1" t="s">
        <v>1597</v>
      </c>
      <c r="G371">
        <v>6699.91</v>
      </c>
      <c r="H371">
        <v>54.19</v>
      </c>
      <c r="J371" s="126">
        <v>0.6036004645760743</v>
      </c>
      <c r="K371" s="36">
        <v>0.17944250871080139</v>
      </c>
      <c r="L371">
        <v>1.3159515104868194</v>
      </c>
    </row>
    <row r="372" spans="1:12" x14ac:dyDescent="0.25">
      <c r="A372" t="s">
        <v>1616</v>
      </c>
      <c r="B372" t="s">
        <v>1457</v>
      </c>
      <c r="C372" t="s">
        <v>357</v>
      </c>
      <c r="D372" s="1">
        <v>1</v>
      </c>
      <c r="E372" s="1">
        <v>0</v>
      </c>
      <c r="F372" s="1" t="s">
        <v>1597</v>
      </c>
      <c r="G372">
        <v>71131.539999999994</v>
      </c>
      <c r="H372">
        <v>62.11</v>
      </c>
      <c r="J372" s="126">
        <v>0.50491400491400495</v>
      </c>
      <c r="K372" s="36">
        <v>0.1339066339066339</v>
      </c>
      <c r="L372">
        <v>1.3022646453303388</v>
      </c>
    </row>
    <row r="373" spans="1:12" x14ac:dyDescent="0.25">
      <c r="A373" t="s">
        <v>1616</v>
      </c>
      <c r="B373" t="s">
        <v>1481</v>
      </c>
      <c r="C373" t="s">
        <v>426</v>
      </c>
      <c r="D373" s="1">
        <v>0.99</v>
      </c>
      <c r="E373" s="1">
        <v>0.01</v>
      </c>
      <c r="F373" s="1" t="s">
        <v>1597</v>
      </c>
      <c r="G373">
        <v>65490.52</v>
      </c>
      <c r="H373">
        <v>43.33</v>
      </c>
      <c r="J373" s="126">
        <v>0.32261904761904764</v>
      </c>
      <c r="K373" s="36">
        <v>0.11507936507936507</v>
      </c>
      <c r="L373">
        <v>1.0246002460024601</v>
      </c>
    </row>
    <row r="374" spans="1:12" x14ac:dyDescent="0.25">
      <c r="A374" t="s">
        <v>1616</v>
      </c>
      <c r="B374" t="s">
        <v>1493</v>
      </c>
      <c r="C374" t="s">
        <v>77</v>
      </c>
      <c r="D374" s="1">
        <v>1</v>
      </c>
      <c r="E374" s="1">
        <v>0</v>
      </c>
      <c r="F374" s="1" t="s">
        <v>1597</v>
      </c>
      <c r="G374">
        <v>9570.4599999999991</v>
      </c>
      <c r="H374">
        <v>77.540000000000006</v>
      </c>
      <c r="J374" s="126">
        <v>0.67650221804005917</v>
      </c>
      <c r="K374" s="36">
        <v>0.19794327194515393</v>
      </c>
      <c r="L374">
        <v>1.0418281172379533</v>
      </c>
    </row>
    <row r="375" spans="1:12" x14ac:dyDescent="0.25">
      <c r="A375" t="s">
        <v>1616</v>
      </c>
      <c r="B375" t="s">
        <v>1521</v>
      </c>
      <c r="C375" t="s">
        <v>531</v>
      </c>
      <c r="D375" s="1">
        <v>1</v>
      </c>
      <c r="E375" s="1">
        <v>0</v>
      </c>
      <c r="F375" s="1" t="s">
        <v>1597</v>
      </c>
      <c r="G375">
        <v>107754.2</v>
      </c>
      <c r="H375">
        <v>19.07</v>
      </c>
      <c r="J375" s="126">
        <v>0.38160008568062548</v>
      </c>
      <c r="K375" s="36">
        <v>3.0737924386848026E-2</v>
      </c>
      <c r="L375">
        <v>1.1021611001964637</v>
      </c>
    </row>
    <row r="376" spans="1:12" x14ac:dyDescent="0.25">
      <c r="A376" t="s">
        <v>1616</v>
      </c>
      <c r="B376" t="s">
        <v>1570</v>
      </c>
      <c r="C376" t="s">
        <v>113</v>
      </c>
      <c r="D376" s="1">
        <v>1</v>
      </c>
      <c r="E376" s="1">
        <v>0</v>
      </c>
      <c r="F376" s="1" t="s">
        <v>1597</v>
      </c>
      <c r="G376">
        <v>3118.46</v>
      </c>
      <c r="H376">
        <v>53.55</v>
      </c>
      <c r="J376" s="126">
        <v>0.5959612020989028</v>
      </c>
      <c r="K376" s="36">
        <v>7.5687708697726189E-2</v>
      </c>
      <c r="L376">
        <v>1.2273212379935965</v>
      </c>
    </row>
    <row r="377" spans="1:12" x14ac:dyDescent="0.25">
      <c r="A377" t="s">
        <v>1616</v>
      </c>
      <c r="B377" t="s">
        <v>1571</v>
      </c>
      <c r="C377" t="s">
        <v>114</v>
      </c>
      <c r="D377" s="1">
        <v>0.99</v>
      </c>
      <c r="E377" s="1">
        <v>0.01</v>
      </c>
      <c r="F377" s="1" t="s">
        <v>1597</v>
      </c>
      <c r="G377">
        <v>42504.43</v>
      </c>
      <c r="H377">
        <v>60.2</v>
      </c>
      <c r="J377" s="126">
        <v>0.64236990839992203</v>
      </c>
      <c r="K377" s="36">
        <v>0.17248099785616838</v>
      </c>
      <c r="L377">
        <v>1.4235436893203883</v>
      </c>
    </row>
    <row r="378" spans="1:12" x14ac:dyDescent="0.25">
      <c r="A378" t="s">
        <v>1616</v>
      </c>
      <c r="B378" t="s">
        <v>1587</v>
      </c>
      <c r="C378" t="s">
        <v>147</v>
      </c>
      <c r="D378" s="1">
        <v>1</v>
      </c>
      <c r="E378" s="1">
        <v>0</v>
      </c>
      <c r="F378" s="1" t="s">
        <v>1597</v>
      </c>
      <c r="G378">
        <v>33515.97</v>
      </c>
      <c r="H378">
        <v>33.75</v>
      </c>
      <c r="J378" s="126">
        <v>0.56305939788445891</v>
      </c>
      <c r="K378" s="36">
        <v>9.3276129891264145E-2</v>
      </c>
      <c r="L378">
        <v>1.2113767735155019</v>
      </c>
    </row>
    <row r="379" spans="1:12" x14ac:dyDescent="0.25">
      <c r="A379" t="s">
        <v>1617</v>
      </c>
      <c r="B379" t="s">
        <v>1020</v>
      </c>
      <c r="C379" t="s">
        <v>15</v>
      </c>
      <c r="D379" s="1">
        <v>0.99</v>
      </c>
      <c r="E379" s="1">
        <v>0.01</v>
      </c>
      <c r="F379" s="1" t="s">
        <v>1597</v>
      </c>
      <c r="G379">
        <v>44989.36</v>
      </c>
      <c r="H379">
        <v>5.69</v>
      </c>
      <c r="J379" s="125">
        <v>1</v>
      </c>
      <c r="K379" s="36">
        <v>0</v>
      </c>
      <c r="L379">
        <v>1</v>
      </c>
    </row>
    <row r="380" spans="1:12" x14ac:dyDescent="0.25">
      <c r="A380" t="s">
        <v>1617</v>
      </c>
      <c r="B380" t="s">
        <v>1037</v>
      </c>
      <c r="C380" t="s">
        <v>58</v>
      </c>
      <c r="D380" s="1">
        <v>0.98</v>
      </c>
      <c r="E380" s="1">
        <v>0.02</v>
      </c>
      <c r="F380" s="1" t="s">
        <v>1599</v>
      </c>
      <c r="G380">
        <v>609.96</v>
      </c>
      <c r="H380">
        <v>0</v>
      </c>
      <c r="J380" s="125">
        <v>1</v>
      </c>
      <c r="K380" s="36">
        <v>0</v>
      </c>
      <c r="L380">
        <v>1</v>
      </c>
    </row>
    <row r="381" spans="1:12" x14ac:dyDescent="0.25">
      <c r="A381" t="s">
        <v>1617</v>
      </c>
      <c r="B381" t="s">
        <v>1053</v>
      </c>
      <c r="C381" t="s">
        <v>240</v>
      </c>
      <c r="D381" s="1">
        <v>0</v>
      </c>
      <c r="E381" s="1">
        <v>0</v>
      </c>
      <c r="F381" s="1" t="s">
        <v>1597</v>
      </c>
      <c r="G381">
        <v>0</v>
      </c>
      <c r="H381">
        <v>6.18</v>
      </c>
      <c r="J381" s="125">
        <v>1</v>
      </c>
      <c r="K381" s="36">
        <v>0</v>
      </c>
      <c r="L381">
        <v>1</v>
      </c>
    </row>
    <row r="382" spans="1:12" x14ac:dyDescent="0.25">
      <c r="A382" t="s">
        <v>1617</v>
      </c>
      <c r="B382" t="s">
        <v>1171</v>
      </c>
      <c r="C382" t="s">
        <v>242</v>
      </c>
      <c r="D382" s="1">
        <v>0</v>
      </c>
      <c r="E382" s="1">
        <v>0</v>
      </c>
      <c r="F382" s="1" t="s">
        <v>1597</v>
      </c>
      <c r="G382">
        <v>461.11</v>
      </c>
      <c r="H382">
        <v>8.07</v>
      </c>
      <c r="J382" s="125">
        <v>1</v>
      </c>
      <c r="K382" s="36">
        <v>0</v>
      </c>
      <c r="L382">
        <v>1</v>
      </c>
    </row>
    <row r="383" spans="1:12" x14ac:dyDescent="0.25">
      <c r="A383" t="s">
        <v>1617</v>
      </c>
      <c r="B383" t="s">
        <v>1172</v>
      </c>
      <c r="C383" t="s">
        <v>244</v>
      </c>
      <c r="D383" s="1">
        <v>0</v>
      </c>
      <c r="E383" s="1">
        <v>0</v>
      </c>
      <c r="F383" s="1" t="s">
        <v>1597</v>
      </c>
      <c r="G383">
        <v>1085.32</v>
      </c>
      <c r="H383">
        <v>11.05</v>
      </c>
      <c r="J383" s="125">
        <v>1</v>
      </c>
      <c r="K383" s="36">
        <v>0</v>
      </c>
      <c r="L383">
        <v>1</v>
      </c>
    </row>
    <row r="384" spans="1:12" x14ac:dyDescent="0.25">
      <c r="A384" t="s">
        <v>1617</v>
      </c>
      <c r="B384" t="s">
        <v>1461</v>
      </c>
      <c r="C384" t="s">
        <v>10</v>
      </c>
      <c r="D384" s="1">
        <v>0</v>
      </c>
      <c r="E384" s="1">
        <v>0</v>
      </c>
      <c r="F384" s="1" t="s">
        <v>1599</v>
      </c>
      <c r="G384">
        <v>865.28</v>
      </c>
      <c r="H384">
        <v>0</v>
      </c>
      <c r="J384" s="125">
        <v>1</v>
      </c>
      <c r="K384" s="36">
        <v>0</v>
      </c>
      <c r="L384">
        <v>1</v>
      </c>
    </row>
    <row r="385" spans="1:12" x14ac:dyDescent="0.25">
      <c r="A385" t="s">
        <v>1617</v>
      </c>
      <c r="B385" t="s">
        <v>1516</v>
      </c>
      <c r="C385" t="s">
        <v>22</v>
      </c>
      <c r="D385" s="1">
        <v>0</v>
      </c>
      <c r="E385" s="1">
        <v>0</v>
      </c>
      <c r="F385" s="1" t="s">
        <v>1597</v>
      </c>
      <c r="G385">
        <v>0</v>
      </c>
      <c r="H385">
        <v>0</v>
      </c>
      <c r="J385" s="125">
        <v>1</v>
      </c>
      <c r="K385" s="36">
        <v>0</v>
      </c>
      <c r="L385">
        <v>1</v>
      </c>
    </row>
    <row r="386" spans="1:12" x14ac:dyDescent="0.25">
      <c r="A386" t="s">
        <v>1617</v>
      </c>
      <c r="B386" t="s">
        <v>1530</v>
      </c>
      <c r="C386" t="s">
        <v>6</v>
      </c>
      <c r="D386" s="1">
        <v>0</v>
      </c>
      <c r="E386" s="1">
        <v>0</v>
      </c>
      <c r="F386" s="1" t="s">
        <v>1599</v>
      </c>
      <c r="G386">
        <v>0</v>
      </c>
      <c r="H386">
        <v>9.84</v>
      </c>
      <c r="J386" s="125">
        <v>1</v>
      </c>
      <c r="K386" s="36">
        <v>0</v>
      </c>
      <c r="L386">
        <v>1</v>
      </c>
    </row>
    <row r="387" spans="1:12" x14ac:dyDescent="0.25">
      <c r="A387" t="s">
        <v>1617</v>
      </c>
      <c r="B387" t="s">
        <v>1548</v>
      </c>
      <c r="C387" t="s">
        <v>11</v>
      </c>
      <c r="D387" s="1">
        <v>0</v>
      </c>
      <c r="E387" s="1">
        <v>0</v>
      </c>
      <c r="F387" s="1" t="s">
        <v>1599</v>
      </c>
      <c r="G387">
        <v>703.13</v>
      </c>
      <c r="H387">
        <v>0</v>
      </c>
      <c r="J387" s="125">
        <v>1</v>
      </c>
      <c r="K387" s="36">
        <v>0</v>
      </c>
      <c r="L387">
        <v>1</v>
      </c>
    </row>
    <row r="388" spans="1:12" x14ac:dyDescent="0.25">
      <c r="A388" t="s">
        <v>1618</v>
      </c>
      <c r="B388" t="s">
        <v>1100</v>
      </c>
      <c r="C388" t="s">
        <v>307</v>
      </c>
      <c r="D388" s="1">
        <v>0</v>
      </c>
      <c r="E388" s="1">
        <v>0</v>
      </c>
      <c r="F388" s="1" t="s">
        <v>1597</v>
      </c>
      <c r="G388">
        <v>0</v>
      </c>
      <c r="H388">
        <v>4.1100000000000003</v>
      </c>
      <c r="J388" s="126">
        <v>0.15629771522167624</v>
      </c>
      <c r="K388" s="36">
        <v>9.196024541239832E-2</v>
      </c>
      <c r="L388">
        <v>1.1047069271758436</v>
      </c>
    </row>
    <row r="389" spans="1:12" x14ac:dyDescent="0.25">
      <c r="A389" t="s">
        <v>1618</v>
      </c>
      <c r="B389" t="s">
        <v>1619</v>
      </c>
      <c r="C389" t="s">
        <v>131</v>
      </c>
      <c r="D389" s="1">
        <v>0</v>
      </c>
      <c r="E389" s="1">
        <v>0</v>
      </c>
      <c r="F389" s="1" t="s">
        <v>1597</v>
      </c>
      <c r="G389">
        <v>332.02</v>
      </c>
      <c r="H389">
        <v>1.22</v>
      </c>
      <c r="J389" s="126">
        <v>3.1929852755067191E-2</v>
      </c>
      <c r="K389" s="36">
        <v>8.0070709708523327E-2</v>
      </c>
      <c r="L389">
        <v>1.006763133060711</v>
      </c>
    </row>
    <row r="390" spans="1:12" x14ac:dyDescent="0.25">
      <c r="A390" t="s">
        <v>1618</v>
      </c>
      <c r="B390" t="s">
        <v>1103</v>
      </c>
      <c r="C390" t="s">
        <v>33</v>
      </c>
      <c r="D390" s="1">
        <v>0</v>
      </c>
      <c r="E390" s="1">
        <v>0</v>
      </c>
      <c r="F390" s="1" t="s">
        <v>1597</v>
      </c>
      <c r="G390">
        <v>186.02</v>
      </c>
      <c r="H390">
        <v>2.84</v>
      </c>
      <c r="J390" s="126">
        <v>0.12448768034942875</v>
      </c>
      <c r="K390" s="36">
        <v>3.4496497227663604E-2</v>
      </c>
      <c r="L390">
        <v>1.3187731515780114</v>
      </c>
    </row>
    <row r="391" spans="1:12" x14ac:dyDescent="0.25">
      <c r="A391" t="s">
        <v>1618</v>
      </c>
      <c r="B391" t="s">
        <v>1366</v>
      </c>
      <c r="C391" t="s">
        <v>317</v>
      </c>
      <c r="D391" s="1">
        <v>0</v>
      </c>
      <c r="E391" s="1">
        <v>0</v>
      </c>
      <c r="F391" s="1" t="s">
        <v>1597</v>
      </c>
      <c r="G391">
        <v>591.64</v>
      </c>
      <c r="H391">
        <v>4.79</v>
      </c>
      <c r="J391" s="126">
        <v>0.15321127027796225</v>
      </c>
      <c r="K391" s="36">
        <v>9.7023742787901782E-2</v>
      </c>
      <c r="L391">
        <v>1.1533352096819589</v>
      </c>
    </row>
    <row r="392" spans="1:12" x14ac:dyDescent="0.25">
      <c r="A392" t="s">
        <v>1618</v>
      </c>
      <c r="B392" t="s">
        <v>1434</v>
      </c>
      <c r="C392" t="s">
        <v>75</v>
      </c>
      <c r="D392" s="1">
        <v>0</v>
      </c>
      <c r="E392" s="1">
        <v>0</v>
      </c>
      <c r="F392" s="1" t="s">
        <v>1597</v>
      </c>
      <c r="G392">
        <v>399.59</v>
      </c>
      <c r="H392">
        <v>5.53</v>
      </c>
      <c r="J392" s="126">
        <v>8.6866631933245675E-2</v>
      </c>
      <c r="K392" s="36">
        <v>6.1908187990506201E-2</v>
      </c>
      <c r="L392">
        <v>1.142993145468393</v>
      </c>
    </row>
    <row r="393" spans="1:12" x14ac:dyDescent="0.25">
      <c r="A393" t="s">
        <v>1618</v>
      </c>
      <c r="B393" t="s">
        <v>1499</v>
      </c>
      <c r="C393" t="s">
        <v>109</v>
      </c>
      <c r="D393" s="1">
        <v>0</v>
      </c>
      <c r="E393" s="1">
        <v>0</v>
      </c>
      <c r="F393" s="1" t="s">
        <v>1597</v>
      </c>
      <c r="G393">
        <v>329.81</v>
      </c>
      <c r="H393">
        <v>1.17</v>
      </c>
      <c r="J393" s="126">
        <v>0.10107728854759405</v>
      </c>
      <c r="K393" s="36">
        <v>0.13473841224241753</v>
      </c>
      <c r="L393">
        <v>1.2765085264538698</v>
      </c>
    </row>
    <row r="394" spans="1:12" x14ac:dyDescent="0.25">
      <c r="A394" t="s">
        <v>1618</v>
      </c>
      <c r="B394" t="s">
        <v>1503</v>
      </c>
      <c r="C394" t="s">
        <v>78</v>
      </c>
      <c r="D394" s="1">
        <v>0</v>
      </c>
      <c r="E394" s="1">
        <v>0</v>
      </c>
      <c r="F394" s="1" t="s">
        <v>1597</v>
      </c>
      <c r="G394">
        <v>246.47</v>
      </c>
      <c r="H394">
        <v>22.42</v>
      </c>
      <c r="J394" s="126">
        <v>0.33239013685973323</v>
      </c>
      <c r="K394" s="36">
        <v>0.11669457758272218</v>
      </c>
      <c r="L394">
        <v>1.2219249478804726</v>
      </c>
    </row>
    <row r="395" spans="1:12" x14ac:dyDescent="0.25">
      <c r="A395" t="s">
        <v>1618</v>
      </c>
      <c r="B395" t="s">
        <v>1504</v>
      </c>
      <c r="C395" t="s">
        <v>52</v>
      </c>
      <c r="D395" s="1">
        <v>0</v>
      </c>
      <c r="E395" s="1">
        <v>0</v>
      </c>
      <c r="F395" s="1" t="s">
        <v>1597</v>
      </c>
      <c r="G395">
        <v>761.51</v>
      </c>
      <c r="H395">
        <v>1.02</v>
      </c>
      <c r="J395" s="126">
        <v>5.5512687669481246E-2</v>
      </c>
      <c r="K395" s="36">
        <v>0.13271162650558141</v>
      </c>
      <c r="L395">
        <v>1.2803812549642573</v>
      </c>
    </row>
    <row r="396" spans="1:12" x14ac:dyDescent="0.25">
      <c r="A396" t="s">
        <v>1618</v>
      </c>
      <c r="B396" t="s">
        <v>1574</v>
      </c>
      <c r="C396" t="s">
        <v>62</v>
      </c>
      <c r="D396" s="1">
        <v>0.02</v>
      </c>
      <c r="E396" s="1">
        <v>0.87</v>
      </c>
      <c r="F396" s="1" t="s">
        <v>1597</v>
      </c>
      <c r="G396">
        <v>132.32</v>
      </c>
      <c r="H396">
        <v>17.940000000000001</v>
      </c>
      <c r="J396" s="126">
        <v>0.23532919052239415</v>
      </c>
      <c r="K396" s="36">
        <v>0.1296319613666832</v>
      </c>
      <c r="L396">
        <v>1.2794240302148083</v>
      </c>
    </row>
    <row r="397" spans="1:12" x14ac:dyDescent="0.25">
      <c r="A397" t="s">
        <v>1618</v>
      </c>
      <c r="B397" t="s">
        <v>1176</v>
      </c>
      <c r="C397" t="s">
        <v>131</v>
      </c>
      <c r="D397" s="1">
        <v>0</v>
      </c>
      <c r="E397" s="1">
        <v>0</v>
      </c>
      <c r="F397" s="1" t="s">
        <v>1597</v>
      </c>
      <c r="G397">
        <v>2900.49</v>
      </c>
      <c r="H397">
        <v>5.71</v>
      </c>
      <c r="J397" s="126">
        <v>0.11715206597171811</v>
      </c>
      <c r="K397" s="36">
        <v>7.6982490780800841E-2</v>
      </c>
      <c r="L397">
        <v>1.0214643335150944</v>
      </c>
    </row>
    <row r="398" spans="1:12" x14ac:dyDescent="0.25">
      <c r="A398" t="s">
        <v>1618</v>
      </c>
      <c r="B398" t="s">
        <v>1577</v>
      </c>
      <c r="C398" t="s">
        <v>115</v>
      </c>
      <c r="D398" s="1">
        <v>0</v>
      </c>
      <c r="E398" s="1">
        <v>1</v>
      </c>
      <c r="F398" s="1" t="s">
        <v>1597</v>
      </c>
      <c r="G398">
        <v>578.87</v>
      </c>
      <c r="H398">
        <v>1.55</v>
      </c>
      <c r="J398" s="126">
        <v>3.5872646941255262E-2</v>
      </c>
      <c r="K398" s="36">
        <v>0.12294012224919458</v>
      </c>
      <c r="L398">
        <v>1.4050623570216221</v>
      </c>
    </row>
    <row r="399" spans="1:12" x14ac:dyDescent="0.25">
      <c r="A399" t="s">
        <v>1620</v>
      </c>
      <c r="B399" t="s">
        <v>928</v>
      </c>
      <c r="C399" t="s">
        <v>13</v>
      </c>
      <c r="D399" s="1">
        <v>0</v>
      </c>
      <c r="E399" s="1">
        <v>0</v>
      </c>
      <c r="F399" s="1" t="s">
        <v>1597</v>
      </c>
      <c r="G399">
        <v>443.19</v>
      </c>
      <c r="H399">
        <v>13.13</v>
      </c>
      <c r="J399" s="126">
        <v>6.5380272122667116E-2</v>
      </c>
      <c r="K399" s="36">
        <v>8.1924192326338185E-2</v>
      </c>
      <c r="L399">
        <v>1</v>
      </c>
    </row>
    <row r="400" spans="1:12" x14ac:dyDescent="0.25">
      <c r="A400" t="s">
        <v>1620</v>
      </c>
      <c r="B400" t="s">
        <v>1034</v>
      </c>
      <c r="C400" t="s">
        <v>278</v>
      </c>
      <c r="D400" s="1">
        <v>0</v>
      </c>
      <c r="E400" s="1">
        <v>0</v>
      </c>
      <c r="F400" s="1" t="s">
        <v>1597</v>
      </c>
      <c r="G400">
        <v>193.32</v>
      </c>
      <c r="H400">
        <v>2.82</v>
      </c>
      <c r="J400" s="126">
        <v>6.1990779574611965E-2</v>
      </c>
      <c r="K400" s="36">
        <v>0.11338912405958813</v>
      </c>
      <c r="L400">
        <v>1</v>
      </c>
    </row>
    <row r="401" spans="1:12" x14ac:dyDescent="0.25">
      <c r="A401" t="s">
        <v>1620</v>
      </c>
      <c r="B401" t="s">
        <v>1254</v>
      </c>
      <c r="C401" t="s">
        <v>34</v>
      </c>
      <c r="D401" s="1">
        <v>0</v>
      </c>
      <c r="E401" s="1">
        <v>0</v>
      </c>
      <c r="F401" s="1" t="s">
        <v>1599</v>
      </c>
      <c r="G401">
        <v>43.4</v>
      </c>
      <c r="H401">
        <v>1.22</v>
      </c>
      <c r="J401" s="126">
        <v>0.16408976792603025</v>
      </c>
      <c r="K401" s="36">
        <v>9.3258220562121116E-2</v>
      </c>
      <c r="L401">
        <v>1</v>
      </c>
    </row>
    <row r="402" spans="1:12" x14ac:dyDescent="0.25">
      <c r="A402" t="s">
        <v>1620</v>
      </c>
      <c r="B402" t="s">
        <v>1284</v>
      </c>
      <c r="C402" t="s">
        <v>16</v>
      </c>
      <c r="D402" s="1">
        <v>0</v>
      </c>
      <c r="E402" s="1">
        <v>0</v>
      </c>
      <c r="F402" s="1" t="s">
        <v>1597</v>
      </c>
      <c r="G402">
        <v>30.43</v>
      </c>
      <c r="H402">
        <v>3.4</v>
      </c>
      <c r="J402" s="126">
        <v>5.3824271159084031E-2</v>
      </c>
      <c r="K402" s="36">
        <v>0.12532633915061031</v>
      </c>
      <c r="L402">
        <v>1</v>
      </c>
    </row>
    <row r="403" spans="1:12" x14ac:dyDescent="0.25">
      <c r="A403" t="s">
        <v>1620</v>
      </c>
      <c r="B403" t="s">
        <v>1294</v>
      </c>
      <c r="C403" t="s">
        <v>17</v>
      </c>
      <c r="D403" s="1">
        <v>0</v>
      </c>
      <c r="E403" s="1">
        <v>0</v>
      </c>
      <c r="F403" s="1" t="s">
        <v>1597</v>
      </c>
      <c r="G403">
        <v>99.47</v>
      </c>
      <c r="H403">
        <v>3.8</v>
      </c>
      <c r="J403" s="126">
        <v>3.8571929534586082E-2</v>
      </c>
      <c r="K403" s="36">
        <v>7.9607512915755546E-2</v>
      </c>
      <c r="L403">
        <v>1</v>
      </c>
    </row>
    <row r="404" spans="1:12" x14ac:dyDescent="0.25">
      <c r="A404" t="s">
        <v>1620</v>
      </c>
      <c r="B404" t="s">
        <v>1310</v>
      </c>
      <c r="C404" t="s">
        <v>26</v>
      </c>
      <c r="D404" s="1">
        <v>0</v>
      </c>
      <c r="E404" s="1">
        <v>0</v>
      </c>
      <c r="F404" s="1" t="s">
        <v>1597</v>
      </c>
      <c r="G404">
        <v>187.46</v>
      </c>
      <c r="H404">
        <v>1.94</v>
      </c>
      <c r="J404" s="126">
        <v>5.8364146913718579E-2</v>
      </c>
      <c r="K404" s="36">
        <v>3.913918910200908E-2</v>
      </c>
      <c r="L404">
        <v>1</v>
      </c>
    </row>
    <row r="405" spans="1:12" x14ac:dyDescent="0.25">
      <c r="A405" t="s">
        <v>1620</v>
      </c>
      <c r="B405" t="s">
        <v>1445</v>
      </c>
      <c r="C405" t="s">
        <v>18</v>
      </c>
      <c r="D405" s="1">
        <v>0</v>
      </c>
      <c r="E405" s="1">
        <v>0</v>
      </c>
      <c r="F405" s="1" t="s">
        <v>1597</v>
      </c>
      <c r="G405">
        <v>97.79</v>
      </c>
      <c r="H405">
        <v>5.38</v>
      </c>
      <c r="J405" s="126">
        <v>8.1799621477430223E-2</v>
      </c>
      <c r="K405" s="36">
        <v>8.0473302236859751E-2</v>
      </c>
      <c r="L405">
        <v>1</v>
      </c>
    </row>
    <row r="406" spans="1:12" x14ac:dyDescent="0.25">
      <c r="A406" t="s">
        <v>1620</v>
      </c>
      <c r="B406" t="s">
        <v>1463</v>
      </c>
      <c r="C406" t="s">
        <v>28</v>
      </c>
      <c r="D406" s="1">
        <v>0</v>
      </c>
      <c r="E406" s="1">
        <v>0</v>
      </c>
      <c r="F406" s="1" t="s">
        <v>1597</v>
      </c>
      <c r="G406">
        <v>39.19</v>
      </c>
      <c r="H406">
        <v>5.76</v>
      </c>
      <c r="J406" s="126">
        <v>0.17343522782355791</v>
      </c>
      <c r="K406" s="36">
        <v>7.2535445952496364E-2</v>
      </c>
      <c r="L406">
        <v>1</v>
      </c>
    </row>
    <row r="407" spans="1:12" x14ac:dyDescent="0.25">
      <c r="A407" t="s">
        <v>1621</v>
      </c>
      <c r="B407" t="s">
        <v>1092</v>
      </c>
      <c r="C407" t="s">
        <v>81</v>
      </c>
      <c r="D407" s="1">
        <v>0</v>
      </c>
      <c r="E407" s="1">
        <v>0</v>
      </c>
      <c r="F407" s="1" t="s">
        <v>1597</v>
      </c>
      <c r="G407">
        <v>46.78</v>
      </c>
      <c r="H407">
        <v>5.55</v>
      </c>
      <c r="J407" s="126">
        <v>0.64125492737188838</v>
      </c>
      <c r="K407" s="36">
        <v>3.0951995248123549E-2</v>
      </c>
      <c r="L407">
        <v>1.4556646512959563</v>
      </c>
    </row>
    <row r="408" spans="1:12" x14ac:dyDescent="0.25">
      <c r="A408" t="s">
        <v>1621</v>
      </c>
      <c r="B408" t="s">
        <v>1245</v>
      </c>
      <c r="C408" t="s">
        <v>83</v>
      </c>
      <c r="D408" s="1">
        <v>0</v>
      </c>
      <c r="E408" s="1">
        <v>0</v>
      </c>
      <c r="F408" s="1" t="s">
        <v>1599</v>
      </c>
      <c r="G408">
        <v>1094.5</v>
      </c>
      <c r="H408">
        <v>2.4</v>
      </c>
      <c r="J408" s="126">
        <v>0.18010344417304153</v>
      </c>
      <c r="K408" s="36">
        <v>8.3651201366190975E-2</v>
      </c>
      <c r="L408">
        <v>1.3005090739517351</v>
      </c>
    </row>
    <row r="409" spans="1:12" x14ac:dyDescent="0.25">
      <c r="A409" t="s">
        <v>1621</v>
      </c>
      <c r="B409" t="s">
        <v>1251</v>
      </c>
      <c r="C409" t="s">
        <v>132</v>
      </c>
      <c r="D409" s="1">
        <v>0.41</v>
      </c>
      <c r="E409" s="1">
        <v>0.57999999999999996</v>
      </c>
      <c r="F409" s="1" t="s">
        <v>1597</v>
      </c>
      <c r="G409">
        <v>11.07</v>
      </c>
      <c r="H409">
        <v>5.84</v>
      </c>
      <c r="J409" s="126">
        <v>0.21174698795180724</v>
      </c>
      <c r="K409" s="36">
        <v>5.8207831325301204E-2</v>
      </c>
      <c r="L409">
        <v>1.361219772403983</v>
      </c>
    </row>
    <row r="410" spans="1:12" x14ac:dyDescent="0.25">
      <c r="A410" t="s">
        <v>1621</v>
      </c>
      <c r="B410" t="s">
        <v>1289</v>
      </c>
      <c r="C410" t="s">
        <v>84</v>
      </c>
      <c r="D410" s="1">
        <v>0</v>
      </c>
      <c r="E410" s="1">
        <v>0</v>
      </c>
      <c r="F410" s="1" t="s">
        <v>1597</v>
      </c>
      <c r="G410">
        <v>228.34</v>
      </c>
      <c r="H410">
        <v>0.87</v>
      </c>
      <c r="J410" s="126">
        <v>0.1572198842714361</v>
      </c>
      <c r="K410" s="36">
        <v>0.15141466897121816</v>
      </c>
      <c r="L410">
        <v>1.4066439624783413</v>
      </c>
    </row>
    <row r="411" spans="1:12" x14ac:dyDescent="0.25">
      <c r="A411" t="s">
        <v>1621</v>
      </c>
      <c r="B411" t="s">
        <v>1324</v>
      </c>
      <c r="C411" t="s">
        <v>134</v>
      </c>
      <c r="D411" s="1">
        <v>0</v>
      </c>
      <c r="E411" s="1">
        <v>0</v>
      </c>
      <c r="F411" s="1" t="s">
        <v>1597</v>
      </c>
      <c r="G411">
        <v>11.77</v>
      </c>
      <c r="H411">
        <v>1.25</v>
      </c>
      <c r="J411" s="126">
        <v>0.20723041117145075</v>
      </c>
      <c r="K411" s="36">
        <v>0.11208688906128782</v>
      </c>
      <c r="L411">
        <v>1.4228811021263852</v>
      </c>
    </row>
    <row r="412" spans="1:12" x14ac:dyDescent="0.25">
      <c r="A412" t="s">
        <v>1621</v>
      </c>
      <c r="B412" t="s">
        <v>1325</v>
      </c>
      <c r="C412" t="s">
        <v>104</v>
      </c>
      <c r="D412" s="1">
        <v>0</v>
      </c>
      <c r="E412" s="1">
        <v>0</v>
      </c>
      <c r="F412" s="1" t="s">
        <v>1597</v>
      </c>
      <c r="G412">
        <v>70.709999999999994</v>
      </c>
      <c r="H412">
        <v>3.68</v>
      </c>
      <c r="J412" s="126">
        <v>0.23527335675030672</v>
      </c>
      <c r="K412" s="36">
        <v>7.4570175291171575E-2</v>
      </c>
      <c r="L412">
        <v>1.2249208276781676</v>
      </c>
    </row>
    <row r="413" spans="1:12" x14ac:dyDescent="0.25">
      <c r="A413" t="s">
        <v>1621</v>
      </c>
      <c r="B413" t="s">
        <v>1393</v>
      </c>
      <c r="C413" t="s">
        <v>197</v>
      </c>
      <c r="D413" s="1">
        <v>1</v>
      </c>
      <c r="E413" s="1">
        <v>0</v>
      </c>
      <c r="F413" s="1" t="s">
        <v>1597</v>
      </c>
      <c r="G413">
        <v>153.12</v>
      </c>
      <c r="H413">
        <v>1.59</v>
      </c>
      <c r="J413" s="126">
        <v>0.17369126099551929</v>
      </c>
      <c r="K413" s="36">
        <v>0.1234335715558371</v>
      </c>
      <c r="L413">
        <v>1.5407469321074427</v>
      </c>
    </row>
    <row r="414" spans="1:12" x14ac:dyDescent="0.25">
      <c r="A414" t="s">
        <v>1621</v>
      </c>
      <c r="B414" t="s">
        <v>1394</v>
      </c>
      <c r="C414" t="s">
        <v>108</v>
      </c>
      <c r="D414" s="1">
        <v>0</v>
      </c>
      <c r="E414" s="1">
        <v>0</v>
      </c>
      <c r="F414" s="1" t="s">
        <v>1599</v>
      </c>
      <c r="G414">
        <v>85.33</v>
      </c>
      <c r="H414">
        <v>2.41</v>
      </c>
      <c r="J414" s="126">
        <v>0.17599786753018531</v>
      </c>
      <c r="K414" s="36">
        <v>7.9967618050962086E-2</v>
      </c>
      <c r="L414">
        <v>1.3993100353396533</v>
      </c>
    </row>
    <row r="415" spans="1:12" x14ac:dyDescent="0.25">
      <c r="A415" t="s">
        <v>1621</v>
      </c>
      <c r="B415" t="s">
        <v>1540</v>
      </c>
      <c r="C415" t="s">
        <v>111</v>
      </c>
      <c r="D415" s="1">
        <v>0</v>
      </c>
      <c r="E415" s="1">
        <v>0</v>
      </c>
      <c r="F415" s="1" t="s">
        <v>1597</v>
      </c>
      <c r="G415">
        <v>40.35</v>
      </c>
      <c r="H415">
        <v>3.73</v>
      </c>
      <c r="J415" s="126">
        <v>0.23676707502231081</v>
      </c>
      <c r="K415" s="36">
        <v>0.10805971187167511</v>
      </c>
      <c r="L415">
        <v>1.3014416134322149</v>
      </c>
    </row>
    <row r="416" spans="1:12" x14ac:dyDescent="0.25">
      <c r="A416" t="s">
        <v>1621</v>
      </c>
      <c r="B416" t="s">
        <v>1582</v>
      </c>
      <c r="C416" t="s">
        <v>116</v>
      </c>
      <c r="D416" s="1">
        <v>0</v>
      </c>
      <c r="E416" s="1">
        <v>0</v>
      </c>
      <c r="F416" s="1" t="s">
        <v>1597</v>
      </c>
      <c r="G416">
        <v>96.85</v>
      </c>
      <c r="H416">
        <v>2.35</v>
      </c>
      <c r="J416" s="126">
        <v>0.22698563179473288</v>
      </c>
      <c r="K416" s="36">
        <v>0.13623324017187674</v>
      </c>
      <c r="L416">
        <v>1.4540844000867867</v>
      </c>
    </row>
    <row r="417" spans="1:12" x14ac:dyDescent="0.25">
      <c r="A417" t="s">
        <v>1621</v>
      </c>
      <c r="B417" t="s">
        <v>1588</v>
      </c>
      <c r="C417" t="s">
        <v>53</v>
      </c>
      <c r="D417" s="1">
        <v>0</v>
      </c>
      <c r="E417" s="1">
        <v>0</v>
      </c>
      <c r="F417" s="1" t="s">
        <v>1597</v>
      </c>
      <c r="G417">
        <v>183.59</v>
      </c>
      <c r="H417">
        <v>4.08</v>
      </c>
      <c r="J417" s="126">
        <v>0.28510396582208603</v>
      </c>
      <c r="K417" s="36">
        <v>9.2677189922635669E-2</v>
      </c>
      <c r="L417">
        <v>1.3037097317319564</v>
      </c>
    </row>
    <row r="418" spans="1:12" x14ac:dyDescent="0.25">
      <c r="A418" t="s">
        <v>1622</v>
      </c>
      <c r="B418" t="s">
        <v>952</v>
      </c>
      <c r="C418" t="s">
        <v>291</v>
      </c>
      <c r="D418" s="1">
        <v>0</v>
      </c>
      <c r="E418" s="1">
        <v>0</v>
      </c>
      <c r="F418" s="1" t="s">
        <v>1597</v>
      </c>
      <c r="G418">
        <v>64.489999999999995</v>
      </c>
      <c r="H418">
        <v>53.08</v>
      </c>
      <c r="J418" s="126">
        <v>0.19464801926561665</v>
      </c>
      <c r="K418" s="36">
        <v>0.25809397192481109</v>
      </c>
      <c r="L418">
        <v>1.0409324031987555</v>
      </c>
    </row>
    <row r="419" spans="1:12" x14ac:dyDescent="0.25">
      <c r="A419" t="s">
        <v>1622</v>
      </c>
      <c r="B419" t="s">
        <v>969</v>
      </c>
      <c r="C419" t="s">
        <v>42</v>
      </c>
      <c r="D419" s="1">
        <v>0</v>
      </c>
      <c r="E419" s="1">
        <v>0</v>
      </c>
      <c r="F419" s="1" t="s">
        <v>1599</v>
      </c>
      <c r="G419">
        <v>3510.58</v>
      </c>
      <c r="H419">
        <v>49.64</v>
      </c>
      <c r="J419" s="126">
        <v>0.49627573878307696</v>
      </c>
      <c r="K419" s="36">
        <v>0.17273767223558664</v>
      </c>
      <c r="L419">
        <v>1.1338047220400163</v>
      </c>
    </row>
    <row r="420" spans="1:12" x14ac:dyDescent="0.25">
      <c r="A420" t="s">
        <v>1622</v>
      </c>
      <c r="B420" t="s">
        <v>970</v>
      </c>
      <c r="C420" t="s">
        <v>432</v>
      </c>
      <c r="D420" s="1">
        <v>0.65</v>
      </c>
      <c r="E420" s="1">
        <v>0.34</v>
      </c>
      <c r="F420" s="1" t="s">
        <v>1599</v>
      </c>
      <c r="G420">
        <v>28124.55</v>
      </c>
      <c r="H420">
        <v>58.07</v>
      </c>
      <c r="J420" s="126">
        <v>0.55579205144930022</v>
      </c>
      <c r="K420" s="36">
        <v>9.1249270486456799E-2</v>
      </c>
      <c r="L420">
        <v>1.2129084395396241</v>
      </c>
    </row>
    <row r="421" spans="1:12" x14ac:dyDescent="0.25">
      <c r="A421" t="s">
        <v>1622</v>
      </c>
      <c r="B421" t="s">
        <v>988</v>
      </c>
      <c r="C421" t="s">
        <v>14</v>
      </c>
      <c r="D421" s="1">
        <v>0.14000000000000001</v>
      </c>
      <c r="E421" s="1">
        <v>0.81</v>
      </c>
      <c r="F421" s="1" t="s">
        <v>1597</v>
      </c>
      <c r="G421">
        <v>28009.54</v>
      </c>
      <c r="H421">
        <v>54.37</v>
      </c>
      <c r="J421" s="126">
        <v>0.56592074482917165</v>
      </c>
      <c r="K421" s="36">
        <v>0.12961074842645473</v>
      </c>
      <c r="L421">
        <v>1.3581049313759783</v>
      </c>
    </row>
    <row r="422" spans="1:12" x14ac:dyDescent="0.25">
      <c r="A422" t="s">
        <v>1622</v>
      </c>
      <c r="B422" t="s">
        <v>996</v>
      </c>
      <c r="C422" t="s">
        <v>128</v>
      </c>
      <c r="D422" s="1">
        <v>0.87</v>
      </c>
      <c r="E422" s="1">
        <v>0.13</v>
      </c>
      <c r="F422" s="1" t="s">
        <v>1599</v>
      </c>
      <c r="G422">
        <v>74987.070000000007</v>
      </c>
      <c r="H422">
        <v>45.23</v>
      </c>
      <c r="J422" s="126">
        <v>0.3592748481454251</v>
      </c>
      <c r="K422" s="36">
        <v>0.13245271660556299</v>
      </c>
      <c r="L422">
        <v>1.0688632212165745</v>
      </c>
    </row>
    <row r="423" spans="1:12" x14ac:dyDescent="0.25">
      <c r="A423" t="s">
        <v>1622</v>
      </c>
      <c r="B423" t="s">
        <v>1002</v>
      </c>
      <c r="C423" t="s">
        <v>336</v>
      </c>
      <c r="D423" s="1">
        <v>0.73</v>
      </c>
      <c r="E423" s="1">
        <v>0.27</v>
      </c>
      <c r="F423" s="1" t="s">
        <v>1597</v>
      </c>
      <c r="G423">
        <v>33618.61</v>
      </c>
      <c r="H423">
        <v>60.28</v>
      </c>
      <c r="J423" s="126">
        <v>0.62874897095265758</v>
      </c>
      <c r="K423" s="36">
        <v>7.4045441059093442E-2</v>
      </c>
      <c r="L423">
        <v>1.0935005549684631</v>
      </c>
    </row>
    <row r="424" spans="1:12" x14ac:dyDescent="0.25">
      <c r="A424" t="s">
        <v>1622</v>
      </c>
      <c r="B424" t="s">
        <v>1058</v>
      </c>
      <c r="C424" t="s">
        <v>264</v>
      </c>
      <c r="D424" s="1">
        <v>0.23</v>
      </c>
      <c r="E424" s="1">
        <v>0.76</v>
      </c>
      <c r="F424" s="1" t="s">
        <v>1597</v>
      </c>
      <c r="G424">
        <v>10730.61</v>
      </c>
      <c r="H424">
        <v>45.67</v>
      </c>
      <c r="J424" s="126">
        <v>0.3533409343214618</v>
      </c>
      <c r="K424" s="36">
        <v>0.19911788532509225</v>
      </c>
      <c r="L424">
        <v>1.2252367002080415</v>
      </c>
    </row>
    <row r="425" spans="1:12" x14ac:dyDescent="0.25">
      <c r="A425" t="s">
        <v>1622</v>
      </c>
      <c r="B425" t="s">
        <v>1072</v>
      </c>
      <c r="C425" t="s">
        <v>338</v>
      </c>
      <c r="D425" s="1">
        <v>0.49</v>
      </c>
      <c r="E425" s="1">
        <v>0.5</v>
      </c>
      <c r="F425" s="1" t="s">
        <v>1599</v>
      </c>
      <c r="G425">
        <v>32273.9</v>
      </c>
      <c r="H425">
        <v>57.44</v>
      </c>
      <c r="J425" s="126">
        <v>0.28243094180610595</v>
      </c>
      <c r="K425" s="36">
        <v>9.6567663314676574E-2</v>
      </c>
      <c r="L425">
        <v>1.1137378079021325</v>
      </c>
    </row>
    <row r="426" spans="1:12" x14ac:dyDescent="0.25">
      <c r="A426" t="s">
        <v>1622</v>
      </c>
      <c r="B426" t="s">
        <v>1086</v>
      </c>
      <c r="C426" t="s">
        <v>340</v>
      </c>
      <c r="D426" s="1">
        <v>0.43</v>
      </c>
      <c r="E426" s="1">
        <v>0.56000000000000005</v>
      </c>
      <c r="F426" s="1" t="s">
        <v>1599</v>
      </c>
      <c r="G426">
        <v>31462.639999999999</v>
      </c>
      <c r="H426">
        <v>38.86</v>
      </c>
      <c r="J426" s="126">
        <v>0.23234064445929403</v>
      </c>
      <c r="K426" s="36">
        <v>0.24412636085699249</v>
      </c>
      <c r="L426">
        <v>1.0442357372834981</v>
      </c>
    </row>
    <row r="427" spans="1:12" x14ac:dyDescent="0.25">
      <c r="A427" t="s">
        <v>1622</v>
      </c>
      <c r="B427" t="s">
        <v>1122</v>
      </c>
      <c r="C427" t="s">
        <v>511</v>
      </c>
      <c r="D427" s="1">
        <v>0.5</v>
      </c>
      <c r="E427" s="1">
        <v>0.46</v>
      </c>
      <c r="F427" s="1" t="s">
        <v>1599</v>
      </c>
      <c r="G427">
        <v>17458.75</v>
      </c>
      <c r="H427">
        <v>35.92</v>
      </c>
      <c r="J427" s="126">
        <v>0.19390132088369938</v>
      </c>
      <c r="K427" s="36">
        <v>8.6626903002361852E-2</v>
      </c>
      <c r="L427">
        <v>1.1693428461628432</v>
      </c>
    </row>
    <row r="428" spans="1:12" x14ac:dyDescent="0.25">
      <c r="A428" t="s">
        <v>1622</v>
      </c>
      <c r="B428" t="s">
        <v>1126</v>
      </c>
      <c r="C428" t="s">
        <v>265</v>
      </c>
      <c r="D428" s="1">
        <v>0.41</v>
      </c>
      <c r="E428" s="1">
        <v>0.57999999999999996</v>
      </c>
      <c r="F428" s="1" t="s">
        <v>1599</v>
      </c>
      <c r="G428">
        <v>17398.3</v>
      </c>
      <c r="H428">
        <v>40.869999999999997</v>
      </c>
      <c r="J428" s="126">
        <v>0.43753696426459182</v>
      </c>
      <c r="K428" s="36">
        <v>0.1582415524333986</v>
      </c>
      <c r="L428">
        <v>1.2731942311519298</v>
      </c>
    </row>
    <row r="429" spans="1:12" x14ac:dyDescent="0.25">
      <c r="A429" t="s">
        <v>1622</v>
      </c>
      <c r="B429" t="s">
        <v>1175</v>
      </c>
      <c r="C429" t="s">
        <v>446</v>
      </c>
      <c r="D429" s="1">
        <v>0.87</v>
      </c>
      <c r="E429" s="1">
        <v>0.13</v>
      </c>
      <c r="F429" s="1" t="s">
        <v>1597</v>
      </c>
      <c r="G429">
        <v>7170.22</v>
      </c>
      <c r="H429">
        <v>57.48</v>
      </c>
      <c r="J429" s="126">
        <v>0.51561402388402833</v>
      </c>
      <c r="K429" s="36">
        <v>8.4366237249563131E-2</v>
      </c>
      <c r="L429">
        <v>1.3694124800144121</v>
      </c>
    </row>
    <row r="430" spans="1:12" x14ac:dyDescent="0.25">
      <c r="A430" t="s">
        <v>1622</v>
      </c>
      <c r="B430" t="s">
        <v>1179</v>
      </c>
      <c r="C430" t="s">
        <v>312</v>
      </c>
      <c r="D430" s="1">
        <v>0.27</v>
      </c>
      <c r="E430" s="1">
        <v>0.7</v>
      </c>
      <c r="F430" s="1" t="s">
        <v>1597</v>
      </c>
      <c r="G430">
        <v>38652.81</v>
      </c>
      <c r="H430">
        <v>65.94</v>
      </c>
      <c r="J430" s="126">
        <v>0.38854674938207973</v>
      </c>
      <c r="K430" s="36">
        <v>0.18985294062322478</v>
      </c>
      <c r="L430">
        <v>1.1663536018590239</v>
      </c>
    </row>
    <row r="431" spans="1:12" x14ac:dyDescent="0.25">
      <c r="A431" t="s">
        <v>1622</v>
      </c>
      <c r="B431" t="s">
        <v>1199</v>
      </c>
      <c r="C431" t="s">
        <v>296</v>
      </c>
      <c r="D431" s="1">
        <v>0.37</v>
      </c>
      <c r="E431" s="1">
        <v>0.43</v>
      </c>
      <c r="F431" s="1" t="s">
        <v>1599</v>
      </c>
      <c r="G431">
        <v>25709.119999999999</v>
      </c>
      <c r="H431">
        <v>51.44</v>
      </c>
      <c r="J431" s="126">
        <v>0.30759811136360959</v>
      </c>
      <c r="K431" s="36">
        <v>0.14442652097634495</v>
      </c>
      <c r="L431">
        <v>1.0478295819935692</v>
      </c>
    </row>
    <row r="432" spans="1:12" x14ac:dyDescent="0.25">
      <c r="A432" t="s">
        <v>1622</v>
      </c>
      <c r="B432" t="s">
        <v>1209</v>
      </c>
      <c r="C432" t="s">
        <v>31</v>
      </c>
      <c r="D432" s="1">
        <v>0.18</v>
      </c>
      <c r="E432" s="1">
        <v>0.81</v>
      </c>
      <c r="F432" s="1" t="s">
        <v>1599</v>
      </c>
      <c r="G432">
        <v>35137.74</v>
      </c>
      <c r="H432">
        <v>41.81</v>
      </c>
      <c r="J432" s="126">
        <v>0.43416541023226457</v>
      </c>
      <c r="K432" s="36">
        <v>0.11873433745169375</v>
      </c>
      <c r="L432">
        <v>1.2130824358599546</v>
      </c>
    </row>
    <row r="433" spans="1:12" x14ac:dyDescent="0.25">
      <c r="A433" t="s">
        <v>1622</v>
      </c>
      <c r="B433" t="s">
        <v>1213</v>
      </c>
      <c r="C433" t="s">
        <v>516</v>
      </c>
      <c r="D433" s="1">
        <v>0.77</v>
      </c>
      <c r="E433" s="1">
        <v>0.21</v>
      </c>
      <c r="F433" s="1" t="s">
        <v>1599</v>
      </c>
      <c r="G433">
        <v>9941.7800000000007</v>
      </c>
      <c r="H433">
        <v>30.23</v>
      </c>
      <c r="J433" s="126">
        <v>0.10475048159052085</v>
      </c>
      <c r="K433" s="36">
        <v>0.15847508450550649</v>
      </c>
      <c r="L433">
        <v>1.0201682859125607</v>
      </c>
    </row>
    <row r="434" spans="1:12" x14ac:dyDescent="0.25">
      <c r="A434" t="s">
        <v>1622</v>
      </c>
      <c r="B434" t="s">
        <v>1236</v>
      </c>
      <c r="C434" t="s">
        <v>346</v>
      </c>
      <c r="D434" s="1">
        <v>0.46</v>
      </c>
      <c r="E434" s="1">
        <v>0.45</v>
      </c>
      <c r="F434" s="1" t="s">
        <v>1597</v>
      </c>
      <c r="G434">
        <v>25689.99</v>
      </c>
      <c r="H434">
        <v>63.66</v>
      </c>
      <c r="J434" s="126">
        <v>0.565723402029501</v>
      </c>
      <c r="K434" s="36">
        <v>0.14224378421731701</v>
      </c>
      <c r="L434">
        <v>1.2081041098423559</v>
      </c>
    </row>
    <row r="435" spans="1:12" x14ac:dyDescent="0.25">
      <c r="A435" t="s">
        <v>1622</v>
      </c>
      <c r="B435" t="s">
        <v>1237</v>
      </c>
      <c r="C435" t="s">
        <v>280</v>
      </c>
      <c r="D435" s="1">
        <v>0.23</v>
      </c>
      <c r="E435" s="1">
        <v>0.75</v>
      </c>
      <c r="F435" s="1" t="s">
        <v>1597</v>
      </c>
      <c r="G435">
        <v>10155.36</v>
      </c>
      <c r="H435">
        <v>44.54</v>
      </c>
      <c r="J435" s="126">
        <v>0.27071528790634708</v>
      </c>
      <c r="K435" s="36">
        <v>0.15826955864165682</v>
      </c>
      <c r="L435">
        <v>1.0342657859853333</v>
      </c>
    </row>
    <row r="436" spans="1:12" x14ac:dyDescent="0.25">
      <c r="A436" t="s">
        <v>1622</v>
      </c>
      <c r="B436" t="s">
        <v>1241</v>
      </c>
      <c r="C436" t="s">
        <v>332</v>
      </c>
      <c r="D436" s="1">
        <v>0.61</v>
      </c>
      <c r="E436" s="1">
        <v>0.26</v>
      </c>
      <c r="F436" s="1" t="s">
        <v>1599</v>
      </c>
      <c r="G436">
        <v>10650.19</v>
      </c>
      <c r="H436">
        <v>61.18</v>
      </c>
      <c r="J436" s="126">
        <v>0.3187305942403888</v>
      </c>
      <c r="K436" s="36">
        <v>9.9379380548086149E-2</v>
      </c>
      <c r="L436">
        <v>1.1834062135122141</v>
      </c>
    </row>
    <row r="437" spans="1:12" x14ac:dyDescent="0.25">
      <c r="A437" t="s">
        <v>1622</v>
      </c>
      <c r="B437" t="s">
        <v>1260</v>
      </c>
      <c r="C437" t="s">
        <v>314</v>
      </c>
      <c r="D437" s="1">
        <v>0.31</v>
      </c>
      <c r="E437" s="1">
        <v>0.67</v>
      </c>
      <c r="F437" s="1" t="s">
        <v>1597</v>
      </c>
      <c r="G437">
        <v>37222.57</v>
      </c>
      <c r="H437">
        <v>23.59</v>
      </c>
      <c r="J437" s="126">
        <v>0.32592779306108277</v>
      </c>
      <c r="K437" s="36">
        <v>0.1097426617878796</v>
      </c>
      <c r="L437">
        <v>1.1750329066986258</v>
      </c>
    </row>
    <row r="438" spans="1:12" x14ac:dyDescent="0.25">
      <c r="A438" t="s">
        <v>1622</v>
      </c>
      <c r="B438" t="s">
        <v>1309</v>
      </c>
      <c r="C438" t="s">
        <v>32</v>
      </c>
      <c r="D438" s="1">
        <v>0.48</v>
      </c>
      <c r="E438" s="1">
        <v>0.49</v>
      </c>
      <c r="F438" s="1" t="s">
        <v>1599</v>
      </c>
      <c r="G438">
        <v>26216.62</v>
      </c>
      <c r="H438">
        <v>16.8</v>
      </c>
      <c r="J438" s="126">
        <v>0.33813900884713372</v>
      </c>
      <c r="K438" s="36">
        <v>6.9993176350031994E-2</v>
      </c>
      <c r="L438">
        <v>1.0043921207169841</v>
      </c>
    </row>
    <row r="439" spans="1:12" x14ac:dyDescent="0.25">
      <c r="A439" t="s">
        <v>1622</v>
      </c>
      <c r="B439" t="s">
        <v>1318</v>
      </c>
      <c r="C439" t="s">
        <v>414</v>
      </c>
      <c r="D439" s="1">
        <v>0.56999999999999995</v>
      </c>
      <c r="E439" s="1">
        <v>0.36</v>
      </c>
      <c r="F439" s="1" t="s">
        <v>1597</v>
      </c>
      <c r="G439">
        <v>12286.38</v>
      </c>
      <c r="H439">
        <v>43.14</v>
      </c>
      <c r="J439" s="126">
        <v>0.45097391453578173</v>
      </c>
      <c r="K439" s="36">
        <v>0.16156112350552027</v>
      </c>
      <c r="L439">
        <v>1.0547093762585662</v>
      </c>
    </row>
    <row r="440" spans="1:12" x14ac:dyDescent="0.25">
      <c r="A440" t="s">
        <v>1622</v>
      </c>
      <c r="B440" t="s">
        <v>1339</v>
      </c>
      <c r="C440" t="s">
        <v>72</v>
      </c>
      <c r="D440" s="1">
        <v>0.8</v>
      </c>
      <c r="E440" s="1">
        <v>0.19</v>
      </c>
      <c r="F440" s="1" t="s">
        <v>1597</v>
      </c>
      <c r="G440">
        <v>5612.59</v>
      </c>
      <c r="H440">
        <v>37.22</v>
      </c>
      <c r="J440" s="126">
        <v>0.48630286982749182</v>
      </c>
      <c r="K440" s="36">
        <v>6.7144307627987537E-2</v>
      </c>
      <c r="L440">
        <v>1.0429037837616548</v>
      </c>
    </row>
    <row r="441" spans="1:12" x14ac:dyDescent="0.25">
      <c r="A441" t="s">
        <v>1622</v>
      </c>
      <c r="B441" t="s">
        <v>1359</v>
      </c>
      <c r="C441" t="s">
        <v>333</v>
      </c>
      <c r="D441" s="1">
        <v>0.69</v>
      </c>
      <c r="E441" s="1">
        <v>0.31</v>
      </c>
      <c r="F441" s="1" t="s">
        <v>1597</v>
      </c>
      <c r="G441">
        <v>58857.64</v>
      </c>
      <c r="H441">
        <v>44.02</v>
      </c>
      <c r="J441" s="126">
        <v>0.36228172385955565</v>
      </c>
      <c r="K441" s="36">
        <v>0.11317550773684776</v>
      </c>
      <c r="L441">
        <v>1.3234942205732225</v>
      </c>
    </row>
    <row r="442" spans="1:12" x14ac:dyDescent="0.25">
      <c r="A442" t="s">
        <v>1622</v>
      </c>
      <c r="B442" t="s">
        <v>1370</v>
      </c>
      <c r="C442" t="s">
        <v>36</v>
      </c>
      <c r="D442" s="1">
        <v>0.44</v>
      </c>
      <c r="E442" s="1">
        <v>0.54</v>
      </c>
      <c r="F442" s="1" t="s">
        <v>1597</v>
      </c>
      <c r="G442">
        <v>20160.330000000002</v>
      </c>
      <c r="H442">
        <v>61.24</v>
      </c>
      <c r="J442" s="126">
        <v>0.47597435546355882</v>
      </c>
      <c r="K442" s="36">
        <v>0.14803598611457888</v>
      </c>
      <c r="L442">
        <v>1.1360232839508262</v>
      </c>
    </row>
    <row r="443" spans="1:12" x14ac:dyDescent="0.25">
      <c r="A443" t="s">
        <v>1622</v>
      </c>
      <c r="B443" t="s">
        <v>1408</v>
      </c>
      <c r="C443" t="s">
        <v>354</v>
      </c>
      <c r="D443" s="1">
        <v>0.42</v>
      </c>
      <c r="E443" s="1">
        <v>0.56999999999999995</v>
      </c>
      <c r="F443" s="1" t="s">
        <v>1597</v>
      </c>
      <c r="G443">
        <v>15647.17</v>
      </c>
      <c r="H443">
        <v>52.37</v>
      </c>
      <c r="J443" s="126">
        <v>0.46653222037688097</v>
      </c>
      <c r="K443" s="36">
        <v>0.13632997577090927</v>
      </c>
      <c r="L443">
        <v>1.2663142727251713</v>
      </c>
    </row>
    <row r="444" spans="1:12" x14ac:dyDescent="0.25">
      <c r="A444" t="s">
        <v>1622</v>
      </c>
      <c r="B444" t="s">
        <v>1430</v>
      </c>
      <c r="C444" t="s">
        <v>51</v>
      </c>
      <c r="D444" s="1">
        <v>0.43</v>
      </c>
      <c r="E444" s="1">
        <v>0.34</v>
      </c>
      <c r="F444" s="1" t="s">
        <v>1597</v>
      </c>
      <c r="G444">
        <v>18758.09</v>
      </c>
      <c r="H444">
        <v>33.32</v>
      </c>
      <c r="J444" s="126">
        <v>0.262981059182407</v>
      </c>
      <c r="K444" s="36">
        <v>0.10547072345707069</v>
      </c>
      <c r="L444">
        <v>1.0344662549771666</v>
      </c>
    </row>
    <row r="445" spans="1:12" x14ac:dyDescent="0.25">
      <c r="A445" t="s">
        <v>1622</v>
      </c>
      <c r="B445" t="s">
        <v>1449</v>
      </c>
      <c r="C445" t="s">
        <v>27</v>
      </c>
      <c r="D445" s="1">
        <v>0.7</v>
      </c>
      <c r="E445" s="1">
        <v>0.28999999999999998</v>
      </c>
      <c r="F445" s="1" t="s">
        <v>1599</v>
      </c>
      <c r="G445">
        <v>31857.14</v>
      </c>
      <c r="H445">
        <v>29.83</v>
      </c>
      <c r="J445" s="126">
        <v>0.31431431904152479</v>
      </c>
      <c r="K445" s="36">
        <v>0.15511940798949719</v>
      </c>
      <c r="L445">
        <v>1.1063073756329163</v>
      </c>
    </row>
    <row r="446" spans="1:12" x14ac:dyDescent="0.25">
      <c r="A446" t="s">
        <v>1622</v>
      </c>
      <c r="B446" t="s">
        <v>1507</v>
      </c>
      <c r="C446" t="s">
        <v>530</v>
      </c>
      <c r="D446" s="1">
        <v>0.83</v>
      </c>
      <c r="E446" s="1">
        <v>0.17</v>
      </c>
      <c r="F446" s="1" t="s">
        <v>1597</v>
      </c>
      <c r="G446">
        <v>11056.21</v>
      </c>
      <c r="H446">
        <v>48.78</v>
      </c>
      <c r="J446" s="126">
        <v>0.53675004822840977</v>
      </c>
      <c r="K446" s="36">
        <v>0.14389749855314771</v>
      </c>
      <c r="L446">
        <v>1.3578531208817539</v>
      </c>
    </row>
    <row r="447" spans="1:12" x14ac:dyDescent="0.25">
      <c r="A447" t="s">
        <v>1622</v>
      </c>
      <c r="B447" t="s">
        <v>1510</v>
      </c>
      <c r="C447" t="s">
        <v>38</v>
      </c>
      <c r="D447" s="1">
        <v>0.41</v>
      </c>
      <c r="E447" s="1">
        <v>0.53</v>
      </c>
      <c r="F447" s="1" t="s">
        <v>1599</v>
      </c>
      <c r="G447">
        <v>17671.78</v>
      </c>
      <c r="H447">
        <v>41.22</v>
      </c>
      <c r="J447" s="126">
        <v>0.28900766686038715</v>
      </c>
      <c r="K447" s="36">
        <v>0.16793190352720283</v>
      </c>
      <c r="L447">
        <v>1.0478648839390161</v>
      </c>
    </row>
    <row r="448" spans="1:12" x14ac:dyDescent="0.25">
      <c r="A448" t="s">
        <v>1401</v>
      </c>
      <c r="B448" t="s">
        <v>1221</v>
      </c>
      <c r="C448" t="s">
        <v>68</v>
      </c>
      <c r="D448" s="1">
        <v>0.61</v>
      </c>
      <c r="E448" s="1">
        <v>0.38</v>
      </c>
      <c r="F448" s="1" t="s">
        <v>1597</v>
      </c>
      <c r="G448">
        <v>12339.26</v>
      </c>
      <c r="H448">
        <v>28.37</v>
      </c>
      <c r="J448" s="126">
        <v>0.29540344741443919</v>
      </c>
      <c r="K448" s="36">
        <v>0.14688983262553085</v>
      </c>
      <c r="L448">
        <v>1.3625792811839323</v>
      </c>
    </row>
    <row r="449" spans="1:12" x14ac:dyDescent="0.25">
      <c r="A449" t="s">
        <v>1401</v>
      </c>
      <c r="B449" t="s">
        <v>1301</v>
      </c>
      <c r="C449" t="s">
        <v>322</v>
      </c>
      <c r="D449" s="1">
        <v>0.3</v>
      </c>
      <c r="E449" s="1">
        <v>0.7</v>
      </c>
      <c r="F449" s="1" t="s">
        <v>1597</v>
      </c>
      <c r="G449">
        <v>33306.050000000003</v>
      </c>
      <c r="H449">
        <v>68.7</v>
      </c>
      <c r="J449" s="126">
        <v>0.64942528735632188</v>
      </c>
      <c r="K449" s="36">
        <v>1.264367816091954E-2</v>
      </c>
      <c r="L449">
        <v>1.0141592920353983</v>
      </c>
    </row>
    <row r="450" spans="1:12" x14ac:dyDescent="0.25">
      <c r="A450" t="s">
        <v>1401</v>
      </c>
      <c r="B450" t="s">
        <v>1401</v>
      </c>
      <c r="C450" t="s">
        <v>582</v>
      </c>
      <c r="D450" s="1">
        <v>0</v>
      </c>
      <c r="E450" s="1">
        <v>0</v>
      </c>
      <c r="F450" s="1" t="s">
        <v>1599</v>
      </c>
      <c r="G450">
        <v>1098.72</v>
      </c>
      <c r="H450">
        <v>81.680000000000007</v>
      </c>
      <c r="J450" s="126">
        <v>0.32759207570290694</v>
      </c>
      <c r="K450" s="36">
        <v>0.14606167880727075</v>
      </c>
      <c r="L450">
        <v>1.9807772236076475</v>
      </c>
    </row>
    <row r="451" spans="1:12" x14ac:dyDescent="0.25">
      <c r="A451" t="s">
        <v>1401</v>
      </c>
      <c r="B451" t="s">
        <v>1586</v>
      </c>
      <c r="C451" t="s">
        <v>290</v>
      </c>
      <c r="D451" s="1">
        <v>0</v>
      </c>
      <c r="E451" s="1">
        <v>0</v>
      </c>
      <c r="F451" s="1" t="s">
        <v>1597</v>
      </c>
      <c r="G451">
        <v>0</v>
      </c>
      <c r="H451">
        <v>0</v>
      </c>
      <c r="J451" s="126">
        <v>0.20326223337515684</v>
      </c>
      <c r="K451" s="36">
        <v>6.3153492262651614E-2</v>
      </c>
      <c r="L451">
        <v>1.3950617283950617</v>
      </c>
    </row>
    <row r="452" spans="1:12" x14ac:dyDescent="0.25">
      <c r="A452" t="s">
        <v>1623</v>
      </c>
      <c r="B452" t="s">
        <v>945</v>
      </c>
      <c r="C452" t="s">
        <v>228</v>
      </c>
      <c r="D452" s="1">
        <v>1</v>
      </c>
      <c r="E452" s="1">
        <v>0</v>
      </c>
      <c r="F452" s="1" t="s">
        <v>1599</v>
      </c>
      <c r="G452">
        <v>11620.15</v>
      </c>
      <c r="H452">
        <v>178.11</v>
      </c>
      <c r="J452" s="126">
        <v>0.83136168759722273</v>
      </c>
      <c r="K452" s="36">
        <v>2.0867321774101756E-4</v>
      </c>
      <c r="L452">
        <v>1.882102207902447</v>
      </c>
    </row>
    <row r="453" spans="1:12" x14ac:dyDescent="0.25">
      <c r="A453" t="s">
        <v>1623</v>
      </c>
      <c r="B453" t="s">
        <v>990</v>
      </c>
      <c r="C453" t="s">
        <v>205</v>
      </c>
      <c r="D453" s="1">
        <v>0</v>
      </c>
      <c r="E453" s="1">
        <v>0</v>
      </c>
      <c r="F453" s="1" t="s">
        <v>1599</v>
      </c>
      <c r="G453">
        <v>0</v>
      </c>
      <c r="H453">
        <v>223.59</v>
      </c>
      <c r="J453" s="126">
        <v>0.88808569503068135</v>
      </c>
      <c r="K453" s="36">
        <v>3.5469797467456459E-4</v>
      </c>
      <c r="L453">
        <v>1.9493885245508791</v>
      </c>
    </row>
    <row r="454" spans="1:12" x14ac:dyDescent="0.25">
      <c r="A454" t="s">
        <v>1623</v>
      </c>
      <c r="B454" t="s">
        <v>995</v>
      </c>
      <c r="C454" t="s">
        <v>219</v>
      </c>
      <c r="D454" s="1">
        <v>1</v>
      </c>
      <c r="E454" s="1">
        <v>0</v>
      </c>
      <c r="F454" s="1" t="s">
        <v>1599</v>
      </c>
      <c r="G454">
        <v>237281.59</v>
      </c>
      <c r="H454">
        <v>105</v>
      </c>
      <c r="J454" s="126">
        <v>0.87087979805479243</v>
      </c>
      <c r="K454" s="36">
        <v>0</v>
      </c>
      <c r="L454">
        <v>1.9036955194767551</v>
      </c>
    </row>
    <row r="455" spans="1:12" x14ac:dyDescent="0.25">
      <c r="A455" t="s">
        <v>1623</v>
      </c>
      <c r="B455" t="s">
        <v>1113</v>
      </c>
      <c r="C455" t="s">
        <v>218</v>
      </c>
      <c r="D455" s="1">
        <v>1</v>
      </c>
      <c r="E455" s="1">
        <v>0</v>
      </c>
      <c r="F455" s="1" t="s">
        <v>1599</v>
      </c>
      <c r="G455">
        <v>111521.14</v>
      </c>
      <c r="H455">
        <v>128.80000000000001</v>
      </c>
      <c r="J455" s="126">
        <v>0.86486468085106383</v>
      </c>
      <c r="K455" s="36">
        <v>2.2876595744680851E-3</v>
      </c>
      <c r="L455">
        <v>1.9457280735591647</v>
      </c>
    </row>
    <row r="456" spans="1:12" x14ac:dyDescent="0.25">
      <c r="A456" t="s">
        <v>1623</v>
      </c>
      <c r="B456" t="s">
        <v>1116</v>
      </c>
      <c r="C456" t="s">
        <v>235</v>
      </c>
      <c r="D456" s="1">
        <v>0.83</v>
      </c>
      <c r="E456" s="1">
        <v>0.16</v>
      </c>
      <c r="F456" s="1" t="s">
        <v>1599</v>
      </c>
      <c r="G456">
        <v>114061.9</v>
      </c>
      <c r="H456">
        <v>215.61</v>
      </c>
      <c r="J456" s="126">
        <v>0.88855007057101532</v>
      </c>
      <c r="K456" s="36">
        <v>0</v>
      </c>
      <c r="L456">
        <v>1.8640303571078383</v>
      </c>
    </row>
    <row r="457" spans="1:12" x14ac:dyDescent="0.25">
      <c r="A457" t="s">
        <v>1623</v>
      </c>
      <c r="B457" t="s">
        <v>1118</v>
      </c>
      <c r="C457" t="s">
        <v>211</v>
      </c>
      <c r="D457" s="1">
        <v>0.97</v>
      </c>
      <c r="E457" s="1">
        <v>0.03</v>
      </c>
      <c r="F457" s="1" t="s">
        <v>1599</v>
      </c>
      <c r="G457">
        <v>73208.33</v>
      </c>
      <c r="H457">
        <v>76.209999999999994</v>
      </c>
      <c r="J457" s="126">
        <v>0.87938098357000516</v>
      </c>
      <c r="K457" s="36">
        <v>4.58130687439903E-3</v>
      </c>
      <c r="L457">
        <v>1.9662181970889094</v>
      </c>
    </row>
    <row r="458" spans="1:12" x14ac:dyDescent="0.25">
      <c r="A458" t="s">
        <v>1623</v>
      </c>
      <c r="B458" t="s">
        <v>1120</v>
      </c>
      <c r="C458" t="s">
        <v>220</v>
      </c>
      <c r="D458" s="1">
        <v>0.99</v>
      </c>
      <c r="E458" s="1">
        <v>0</v>
      </c>
      <c r="F458" s="1" t="s">
        <v>1599</v>
      </c>
      <c r="G458">
        <v>76356.77</v>
      </c>
      <c r="H458">
        <v>131.88999999999999</v>
      </c>
      <c r="J458" s="126">
        <v>0.91503777355976523</v>
      </c>
      <c r="K458" s="36">
        <v>2.0950393657896831E-4</v>
      </c>
      <c r="L458">
        <v>1.8783049885063787</v>
      </c>
    </row>
    <row r="459" spans="1:12" x14ac:dyDescent="0.25">
      <c r="A459" t="s">
        <v>1623</v>
      </c>
      <c r="B459" t="s">
        <v>1149</v>
      </c>
      <c r="C459" t="s">
        <v>226</v>
      </c>
      <c r="D459" s="1">
        <v>0.9</v>
      </c>
      <c r="E459" s="1">
        <v>0.1</v>
      </c>
      <c r="F459" s="1" t="s">
        <v>1599</v>
      </c>
      <c r="G459">
        <v>53552.49</v>
      </c>
      <c r="H459">
        <v>141.99</v>
      </c>
      <c r="J459" s="126">
        <v>0.81253768033077012</v>
      </c>
      <c r="K459" s="36">
        <v>7.6193032201853778E-2</v>
      </c>
      <c r="L459">
        <v>1.9590140784390693</v>
      </c>
    </row>
    <row r="460" spans="1:12" x14ac:dyDescent="0.25">
      <c r="A460" t="s">
        <v>1623</v>
      </c>
      <c r="B460" t="s">
        <v>1167</v>
      </c>
      <c r="C460" t="s">
        <v>231</v>
      </c>
      <c r="D460" s="1">
        <v>0.99</v>
      </c>
      <c r="E460" s="1">
        <v>0.01</v>
      </c>
      <c r="F460" s="1" t="s">
        <v>1599</v>
      </c>
      <c r="G460">
        <v>174700.31</v>
      </c>
      <c r="H460">
        <v>117.58</v>
      </c>
      <c r="J460" s="126">
        <v>0.59800098447535421</v>
      </c>
      <c r="K460" s="36">
        <v>2.8381776005329137E-2</v>
      </c>
      <c r="L460">
        <v>1.6569237290641852</v>
      </c>
    </row>
    <row r="461" spans="1:12" x14ac:dyDescent="0.25">
      <c r="A461" t="s">
        <v>1623</v>
      </c>
      <c r="B461" t="s">
        <v>1180</v>
      </c>
      <c r="C461" t="s">
        <v>234</v>
      </c>
      <c r="D461" s="1">
        <v>0.95</v>
      </c>
      <c r="E461" s="1">
        <v>0.05</v>
      </c>
      <c r="F461" s="1" t="s">
        <v>1599</v>
      </c>
      <c r="G461">
        <v>218021.5</v>
      </c>
      <c r="H461">
        <v>263.60000000000002</v>
      </c>
      <c r="J461" s="126">
        <v>0.90803608990924933</v>
      </c>
      <c r="K461" s="36">
        <v>0</v>
      </c>
      <c r="L461">
        <v>1.7106034971312272</v>
      </c>
    </row>
    <row r="462" spans="1:12" x14ac:dyDescent="0.25">
      <c r="A462" t="s">
        <v>1623</v>
      </c>
      <c r="B462" t="s">
        <v>1220</v>
      </c>
      <c r="C462" t="s">
        <v>232</v>
      </c>
      <c r="D462" s="1">
        <v>0.94</v>
      </c>
      <c r="E462" s="1">
        <v>0.06</v>
      </c>
      <c r="F462" s="1" t="s">
        <v>1599</v>
      </c>
      <c r="G462">
        <v>93779.58</v>
      </c>
      <c r="H462">
        <v>237.4</v>
      </c>
      <c r="J462" s="126">
        <v>0.79121057277187001</v>
      </c>
      <c r="K462" s="36">
        <v>3.4526032628601966E-3</v>
      </c>
      <c r="L462">
        <v>2.0220841017234705</v>
      </c>
    </row>
    <row r="463" spans="1:12" x14ac:dyDescent="0.25">
      <c r="A463" t="s">
        <v>1623</v>
      </c>
      <c r="B463" t="s">
        <v>1293</v>
      </c>
      <c r="C463" t="s">
        <v>229</v>
      </c>
      <c r="D463" s="1">
        <v>0.99</v>
      </c>
      <c r="E463" s="1">
        <v>0.01</v>
      </c>
      <c r="F463" s="1" t="s">
        <v>1599</v>
      </c>
      <c r="G463">
        <v>190094.14</v>
      </c>
      <c r="H463">
        <v>221.04</v>
      </c>
      <c r="J463" s="126">
        <v>0.81119811464193403</v>
      </c>
      <c r="K463" s="36">
        <v>1.0317339646821173E-3</v>
      </c>
      <c r="L463">
        <v>1.8942444791046076</v>
      </c>
    </row>
    <row r="464" spans="1:12" x14ac:dyDescent="0.25">
      <c r="A464" t="s">
        <v>1623</v>
      </c>
      <c r="B464" t="s">
        <v>1315</v>
      </c>
      <c r="C464" t="s">
        <v>221</v>
      </c>
      <c r="D464" s="1">
        <v>0.96</v>
      </c>
      <c r="E464" s="1">
        <v>0.04</v>
      </c>
      <c r="F464" s="1" t="s">
        <v>1599</v>
      </c>
      <c r="G464">
        <v>143194.60999999999</v>
      </c>
      <c r="H464">
        <v>98.94</v>
      </c>
      <c r="J464" s="126">
        <v>0.86216859358856279</v>
      </c>
      <c r="K464" s="36">
        <v>7.5919008504013577E-2</v>
      </c>
      <c r="L464">
        <v>1.9915029525477586</v>
      </c>
    </row>
    <row r="465" spans="1:12" x14ac:dyDescent="0.25">
      <c r="A465" t="s">
        <v>1623</v>
      </c>
      <c r="B465" t="s">
        <v>1323</v>
      </c>
      <c r="C465" t="s">
        <v>236</v>
      </c>
      <c r="D465" s="1">
        <v>0.96</v>
      </c>
      <c r="E465" s="1">
        <v>0.04</v>
      </c>
      <c r="F465" s="1" t="s">
        <v>1599</v>
      </c>
      <c r="G465">
        <v>316965.39</v>
      </c>
      <c r="H465">
        <v>237.22</v>
      </c>
      <c r="J465" s="126">
        <v>0.86747236023454632</v>
      </c>
      <c r="K465" s="36">
        <v>6.8752517792399622E-3</v>
      </c>
      <c r="L465">
        <v>2.0010887400542821</v>
      </c>
    </row>
    <row r="466" spans="1:12" x14ac:dyDescent="0.25">
      <c r="A466" t="s">
        <v>1623</v>
      </c>
      <c r="B466" t="s">
        <v>1330</v>
      </c>
      <c r="C466" t="s">
        <v>222</v>
      </c>
      <c r="D466" s="1">
        <v>0.89</v>
      </c>
      <c r="E466" s="1">
        <v>0.11</v>
      </c>
      <c r="F466" s="1" t="s">
        <v>1599</v>
      </c>
      <c r="G466">
        <v>63739.82</v>
      </c>
      <c r="H466">
        <v>24.13</v>
      </c>
      <c r="J466" s="126">
        <v>0.86734133283825821</v>
      </c>
      <c r="K466" s="36">
        <v>6.2265802305888233E-2</v>
      </c>
      <c r="L466">
        <v>1.9911934300192207</v>
      </c>
    </row>
    <row r="467" spans="1:12" x14ac:dyDescent="0.25">
      <c r="A467" t="s">
        <v>1623</v>
      </c>
      <c r="B467" t="s">
        <v>1389</v>
      </c>
      <c r="C467" t="s">
        <v>224</v>
      </c>
      <c r="D467" s="1">
        <v>1</v>
      </c>
      <c r="E467" s="1">
        <v>0</v>
      </c>
      <c r="F467" s="1" t="s">
        <v>1599</v>
      </c>
      <c r="G467">
        <v>177698.82</v>
      </c>
      <c r="H467">
        <v>51.47</v>
      </c>
      <c r="J467" s="126">
        <v>0.50330262285970795</v>
      </c>
      <c r="K467" s="36">
        <v>0.13058720420683612</v>
      </c>
      <c r="L467">
        <v>1.9852622637502655</v>
      </c>
    </row>
    <row r="468" spans="1:12" x14ac:dyDescent="0.25">
      <c r="A468" t="s">
        <v>1623</v>
      </c>
      <c r="B468" t="s">
        <v>1390</v>
      </c>
      <c r="C468" t="s">
        <v>223</v>
      </c>
      <c r="D468" s="1">
        <v>0.99</v>
      </c>
      <c r="E468" s="1">
        <v>0.01</v>
      </c>
      <c r="F468" s="1" t="s">
        <v>1599</v>
      </c>
      <c r="G468">
        <v>20136.86</v>
      </c>
      <c r="H468">
        <v>214.72</v>
      </c>
      <c r="J468" s="126">
        <v>0.80015761761594051</v>
      </c>
      <c r="K468" s="36">
        <v>1.5144322507981719E-2</v>
      </c>
      <c r="L468">
        <v>1.9674202179223701</v>
      </c>
    </row>
    <row r="469" spans="1:12" x14ac:dyDescent="0.25">
      <c r="A469" t="s">
        <v>1623</v>
      </c>
      <c r="B469" t="s">
        <v>1438</v>
      </c>
      <c r="C469" t="s">
        <v>227</v>
      </c>
      <c r="D469" s="1">
        <v>0.6</v>
      </c>
      <c r="E469" s="1">
        <v>0.4</v>
      </c>
      <c r="F469" s="1" t="s">
        <v>1599</v>
      </c>
      <c r="G469">
        <v>22148.71</v>
      </c>
      <c r="H469">
        <v>98.56</v>
      </c>
      <c r="J469" s="126">
        <v>0.58083552565374275</v>
      </c>
      <c r="K469" s="36">
        <v>8.1798709046735953E-3</v>
      </c>
      <c r="L469">
        <v>1.8901456556981449</v>
      </c>
    </row>
    <row r="470" spans="1:12" x14ac:dyDescent="0.25">
      <c r="A470" t="s">
        <v>1623</v>
      </c>
      <c r="B470" t="s">
        <v>1444</v>
      </c>
      <c r="C470" t="s">
        <v>238</v>
      </c>
      <c r="D470" s="1">
        <v>0.99</v>
      </c>
      <c r="E470" s="1">
        <v>0.01</v>
      </c>
      <c r="F470" s="1" t="s">
        <v>1599</v>
      </c>
      <c r="G470">
        <v>179142.39999999999</v>
      </c>
      <c r="H470">
        <v>130</v>
      </c>
      <c r="J470" s="126">
        <v>0.71030610726157206</v>
      </c>
      <c r="K470" s="36">
        <v>7.4914418958474593E-3</v>
      </c>
      <c r="L470">
        <v>1.3461113115956369</v>
      </c>
    </row>
    <row r="471" spans="1:12" x14ac:dyDescent="0.25">
      <c r="A471" t="s">
        <v>1623</v>
      </c>
      <c r="B471" t="s">
        <v>1452</v>
      </c>
      <c r="C471" t="s">
        <v>230</v>
      </c>
      <c r="D471" s="1">
        <v>0.81</v>
      </c>
      <c r="E471" s="1">
        <v>0.19</v>
      </c>
      <c r="F471" s="1" t="s">
        <v>1599</v>
      </c>
      <c r="G471">
        <v>38284.160000000003</v>
      </c>
      <c r="H471">
        <v>313.41000000000003</v>
      </c>
      <c r="J471" s="126">
        <v>0.87659350319299223</v>
      </c>
      <c r="K471" s="36">
        <v>5.7087348089164347E-3</v>
      </c>
      <c r="L471">
        <v>1.9936943967535508</v>
      </c>
    </row>
    <row r="472" spans="1:12" x14ac:dyDescent="0.25">
      <c r="A472" t="s">
        <v>1623</v>
      </c>
      <c r="B472" t="s">
        <v>1465</v>
      </c>
      <c r="C472" t="s">
        <v>237</v>
      </c>
      <c r="D472" s="1">
        <v>0.99</v>
      </c>
      <c r="E472" s="1">
        <v>0.01</v>
      </c>
      <c r="F472" s="1" t="s">
        <v>1599</v>
      </c>
      <c r="G472">
        <v>26408.54</v>
      </c>
      <c r="H472">
        <v>123.24</v>
      </c>
      <c r="J472" s="126">
        <v>0.7383647004004138</v>
      </c>
      <c r="K472" s="36">
        <v>4.3003024822498993E-2</v>
      </c>
      <c r="L472">
        <v>1.9293835770288048</v>
      </c>
    </row>
    <row r="473" spans="1:12" x14ac:dyDescent="0.25">
      <c r="A473" t="s">
        <v>1623</v>
      </c>
      <c r="B473" t="s">
        <v>1518</v>
      </c>
      <c r="C473" t="s">
        <v>233</v>
      </c>
      <c r="D473" s="1">
        <v>1</v>
      </c>
      <c r="E473" s="1">
        <v>0</v>
      </c>
      <c r="F473" s="1" t="s">
        <v>1599</v>
      </c>
      <c r="G473">
        <v>199394.81</v>
      </c>
      <c r="H473">
        <v>213.98</v>
      </c>
      <c r="J473" s="126">
        <v>0.89985462768534974</v>
      </c>
      <c r="K473" s="36">
        <v>1.7394977821403278E-4</v>
      </c>
      <c r="L473">
        <v>1.8296903838099314</v>
      </c>
    </row>
    <row r="474" spans="1:12" x14ac:dyDescent="0.25">
      <c r="A474" t="s">
        <v>1624</v>
      </c>
      <c r="B474" t="s">
        <v>930</v>
      </c>
      <c r="C474" t="s">
        <v>302</v>
      </c>
      <c r="D474" s="1">
        <v>0.97</v>
      </c>
      <c r="E474" s="1">
        <v>0.03</v>
      </c>
      <c r="F474" s="1" t="s">
        <v>1599</v>
      </c>
      <c r="G474">
        <v>60580.33</v>
      </c>
      <c r="H474">
        <v>142.91</v>
      </c>
      <c r="J474" s="126">
        <v>0.54171081260051079</v>
      </c>
      <c r="K474" s="36">
        <v>6.3824378015324951E-2</v>
      </c>
      <c r="L474">
        <v>1.4481832033074737</v>
      </c>
    </row>
    <row r="475" spans="1:12" x14ac:dyDescent="0.25">
      <c r="A475" t="s">
        <v>1624</v>
      </c>
      <c r="B475" t="s">
        <v>939</v>
      </c>
      <c r="C475" t="s">
        <v>668</v>
      </c>
      <c r="D475" s="1">
        <v>1</v>
      </c>
      <c r="E475" s="1">
        <v>0</v>
      </c>
      <c r="F475" s="1" t="s">
        <v>1599</v>
      </c>
      <c r="G475">
        <v>131401.31</v>
      </c>
      <c r="H475">
        <v>182.88</v>
      </c>
      <c r="J475" s="126">
        <v>0.62565430320857529</v>
      </c>
      <c r="K475" s="36">
        <v>6.2933116806847142E-2</v>
      </c>
      <c r="L475">
        <v>1.8292576419213973</v>
      </c>
    </row>
    <row r="476" spans="1:12" x14ac:dyDescent="0.25">
      <c r="A476" t="s">
        <v>1624</v>
      </c>
      <c r="B476" t="s">
        <v>982</v>
      </c>
      <c r="C476" t="s">
        <v>275</v>
      </c>
      <c r="D476" s="1">
        <v>0.44</v>
      </c>
      <c r="E476" s="1">
        <v>0.56000000000000005</v>
      </c>
      <c r="F476" s="1" t="s">
        <v>1597</v>
      </c>
      <c r="G476">
        <v>48823.19</v>
      </c>
      <c r="H476">
        <v>67.23</v>
      </c>
      <c r="J476" s="126">
        <v>0.51529563775555198</v>
      </c>
      <c r="K476" s="36">
        <v>6.7850276057928066E-2</v>
      </c>
      <c r="L476">
        <v>1.6049867137924099</v>
      </c>
    </row>
    <row r="477" spans="1:12" x14ac:dyDescent="0.25">
      <c r="A477" t="s">
        <v>1624</v>
      </c>
      <c r="B477" t="s">
        <v>985</v>
      </c>
      <c r="C477" t="s">
        <v>190</v>
      </c>
      <c r="D477" s="1">
        <v>0.88</v>
      </c>
      <c r="E477" s="1">
        <v>0.12</v>
      </c>
      <c r="F477" s="1" t="s">
        <v>1599</v>
      </c>
      <c r="G477">
        <v>131138.28</v>
      </c>
      <c r="H477">
        <v>128.77000000000001</v>
      </c>
      <c r="J477" s="126">
        <v>0.49222758667030758</v>
      </c>
      <c r="K477" s="36">
        <v>3.6876966692924978E-2</v>
      </c>
      <c r="L477">
        <v>1.9247038867944257</v>
      </c>
    </row>
    <row r="478" spans="1:12" x14ac:dyDescent="0.25">
      <c r="A478" t="s">
        <v>1624</v>
      </c>
      <c r="B478" t="s">
        <v>989</v>
      </c>
      <c r="C478" t="s">
        <v>99</v>
      </c>
      <c r="D478" s="1">
        <v>0.44</v>
      </c>
      <c r="E478" s="1">
        <v>0.55000000000000004</v>
      </c>
      <c r="F478" s="1" t="s">
        <v>1597</v>
      </c>
      <c r="G478">
        <v>14019.38</v>
      </c>
      <c r="H478">
        <v>132.25</v>
      </c>
      <c r="J478" s="126">
        <v>0.57999589697284615</v>
      </c>
      <c r="K478" s="36">
        <v>0.19026262213249512</v>
      </c>
      <c r="L478">
        <v>1.140648761182768</v>
      </c>
    </row>
    <row r="479" spans="1:12" x14ac:dyDescent="0.25">
      <c r="A479" t="s">
        <v>1624</v>
      </c>
      <c r="B479" t="s">
        <v>1005</v>
      </c>
      <c r="C479" t="s">
        <v>633</v>
      </c>
      <c r="D479" s="1">
        <v>0.73</v>
      </c>
      <c r="E479" s="1">
        <v>0.26</v>
      </c>
      <c r="F479" s="1" t="s">
        <v>1597</v>
      </c>
      <c r="G479">
        <v>75878.95</v>
      </c>
      <c r="H479">
        <v>120.76</v>
      </c>
      <c r="J479" s="126">
        <v>0.77783917118894919</v>
      </c>
      <c r="K479" s="36">
        <v>3.4014800197335965E-2</v>
      </c>
      <c r="L479">
        <v>1.5758023187964585</v>
      </c>
    </row>
    <row r="480" spans="1:12" x14ac:dyDescent="0.25">
      <c r="A480" t="s">
        <v>1624</v>
      </c>
      <c r="B480" t="s">
        <v>1008</v>
      </c>
      <c r="C480" t="s">
        <v>537</v>
      </c>
      <c r="D480" s="1">
        <v>0.96</v>
      </c>
      <c r="E480" s="1">
        <v>0.04</v>
      </c>
      <c r="F480" s="1" t="s">
        <v>1599</v>
      </c>
      <c r="G480">
        <v>45649.61</v>
      </c>
      <c r="H480">
        <v>163.30000000000001</v>
      </c>
      <c r="J480" s="126">
        <v>0.41781389617124942</v>
      </c>
      <c r="K480" s="36">
        <v>9.3467762272033045E-2</v>
      </c>
      <c r="L480">
        <v>1.5724765752756988</v>
      </c>
    </row>
    <row r="481" spans="1:12" x14ac:dyDescent="0.25">
      <c r="A481" t="s">
        <v>1624</v>
      </c>
      <c r="B481" t="s">
        <v>1017</v>
      </c>
      <c r="C481" t="s">
        <v>140</v>
      </c>
      <c r="D481" s="1">
        <v>0.4</v>
      </c>
      <c r="E481" s="1">
        <v>0.59</v>
      </c>
      <c r="F481" s="1" t="s">
        <v>1599</v>
      </c>
      <c r="G481">
        <v>43795.62</v>
      </c>
      <c r="H481">
        <v>137.21</v>
      </c>
      <c r="J481" s="126">
        <v>0.51812980455517443</v>
      </c>
      <c r="K481" s="36">
        <v>0.15443412058046668</v>
      </c>
      <c r="L481">
        <v>1.2246916415688927</v>
      </c>
    </row>
    <row r="482" spans="1:12" x14ac:dyDescent="0.25">
      <c r="A482" t="s">
        <v>1624</v>
      </c>
      <c r="B482" t="s">
        <v>1027</v>
      </c>
      <c r="C482" t="s">
        <v>498</v>
      </c>
      <c r="D482" s="1">
        <v>0.48</v>
      </c>
      <c r="E482" s="1">
        <v>0.52</v>
      </c>
      <c r="F482" s="1" t="s">
        <v>1597</v>
      </c>
      <c r="G482">
        <v>66321.649999999994</v>
      </c>
      <c r="H482">
        <v>102.17</v>
      </c>
      <c r="J482" s="126">
        <v>0.46041502703037096</v>
      </c>
      <c r="K482" s="36">
        <v>5.8836164677336759E-2</v>
      </c>
      <c r="L482">
        <v>1.8424830088119044</v>
      </c>
    </row>
    <row r="483" spans="1:12" x14ac:dyDescent="0.25">
      <c r="A483" t="s">
        <v>1624</v>
      </c>
      <c r="B483" t="s">
        <v>1051</v>
      </c>
      <c r="C483" t="s">
        <v>635</v>
      </c>
      <c r="D483" s="1">
        <v>0.99</v>
      </c>
      <c r="E483" s="1">
        <v>0.01</v>
      </c>
      <c r="F483" s="1" t="s">
        <v>1599</v>
      </c>
      <c r="G483">
        <v>38239.79</v>
      </c>
      <c r="H483">
        <v>156.43</v>
      </c>
      <c r="J483" s="126">
        <v>0.44500556158708382</v>
      </c>
      <c r="K483" s="36">
        <v>4.406908357033909E-2</v>
      </c>
      <c r="L483">
        <v>1.8235491335362914</v>
      </c>
    </row>
    <row r="484" spans="1:12" x14ac:dyDescent="0.25">
      <c r="A484" t="s">
        <v>1624</v>
      </c>
      <c r="B484" t="s">
        <v>1054</v>
      </c>
      <c r="C484" t="s">
        <v>167</v>
      </c>
      <c r="D484" s="1">
        <v>0.51</v>
      </c>
      <c r="E484" s="1">
        <v>0.46</v>
      </c>
      <c r="F484" s="1" t="s">
        <v>1597</v>
      </c>
      <c r="G484">
        <v>31081.54</v>
      </c>
      <c r="H484">
        <v>125.84</v>
      </c>
      <c r="J484" s="126">
        <v>0.80936355666513937</v>
      </c>
      <c r="K484" s="36">
        <v>9.0259433366644895E-2</v>
      </c>
      <c r="L484">
        <v>1.2861965889305618</v>
      </c>
    </row>
    <row r="485" spans="1:12" x14ac:dyDescent="0.25">
      <c r="A485" t="s">
        <v>1624</v>
      </c>
      <c r="B485" t="s">
        <v>1070</v>
      </c>
      <c r="C485" t="s">
        <v>650</v>
      </c>
      <c r="D485" s="1">
        <v>0.86</v>
      </c>
      <c r="E485" s="1">
        <v>0.14000000000000001</v>
      </c>
      <c r="F485" s="1" t="s">
        <v>1597</v>
      </c>
      <c r="G485">
        <v>48647.78</v>
      </c>
      <c r="H485">
        <v>233.22</v>
      </c>
      <c r="J485" s="126">
        <v>0.65950654310718515</v>
      </c>
      <c r="K485" s="36">
        <v>6.3682533359888466E-2</v>
      </c>
      <c r="L485">
        <v>1.6325286223098581</v>
      </c>
    </row>
    <row r="486" spans="1:12" x14ac:dyDescent="0.25">
      <c r="A486" t="s">
        <v>1624</v>
      </c>
      <c r="B486" t="s">
        <v>1084</v>
      </c>
      <c r="C486" t="s">
        <v>676</v>
      </c>
      <c r="D486" s="1">
        <v>1</v>
      </c>
      <c r="E486" s="1">
        <v>0</v>
      </c>
      <c r="F486" s="1" t="s">
        <v>1599</v>
      </c>
      <c r="G486">
        <v>18610.400000000001</v>
      </c>
      <c r="H486">
        <v>135.97999999999999</v>
      </c>
      <c r="J486" s="126">
        <v>0.51217261717077511</v>
      </c>
      <c r="K486" s="36">
        <v>5.2062623842066308E-2</v>
      </c>
      <c r="L486">
        <v>1.634262829444052</v>
      </c>
    </row>
    <row r="487" spans="1:12" x14ac:dyDescent="0.25">
      <c r="A487" t="s">
        <v>1624</v>
      </c>
      <c r="B487" t="s">
        <v>1098</v>
      </c>
      <c r="C487" t="s">
        <v>509</v>
      </c>
      <c r="D487" s="1">
        <v>0.91</v>
      </c>
      <c r="E487" s="1">
        <v>0.08</v>
      </c>
      <c r="F487" s="1" t="s">
        <v>1599</v>
      </c>
      <c r="G487">
        <v>58620.01</v>
      </c>
      <c r="H487">
        <v>59.85</v>
      </c>
      <c r="J487" s="126">
        <v>0.34247576969150112</v>
      </c>
      <c r="K487" s="36">
        <v>0.10940327841648646</v>
      </c>
      <c r="L487">
        <v>1.5617788679930953</v>
      </c>
    </row>
    <row r="488" spans="1:12" x14ac:dyDescent="0.25">
      <c r="A488" t="s">
        <v>1624</v>
      </c>
      <c r="B488" t="s">
        <v>1125</v>
      </c>
      <c r="C488" t="s">
        <v>170</v>
      </c>
      <c r="D488" s="1">
        <v>0.45</v>
      </c>
      <c r="E488" s="1">
        <v>0.55000000000000004</v>
      </c>
      <c r="F488" s="1" t="s">
        <v>1599</v>
      </c>
      <c r="G488">
        <v>34048.97</v>
      </c>
      <c r="H488">
        <v>39.53</v>
      </c>
      <c r="J488" s="126">
        <v>0.67507340229948143</v>
      </c>
      <c r="K488" s="36">
        <v>0.18334019336132223</v>
      </c>
      <c r="L488">
        <v>1.6912706574477916</v>
      </c>
    </row>
    <row r="489" spans="1:12" x14ac:dyDescent="0.25">
      <c r="A489" t="s">
        <v>1624</v>
      </c>
      <c r="B489" t="s">
        <v>1154</v>
      </c>
      <c r="C489" t="s">
        <v>82</v>
      </c>
      <c r="D489" s="1">
        <v>0.41</v>
      </c>
      <c r="E489" s="1">
        <v>0.59</v>
      </c>
      <c r="F489" s="1" t="s">
        <v>1597</v>
      </c>
      <c r="G489">
        <v>12114.12</v>
      </c>
      <c r="H489">
        <v>61.08</v>
      </c>
      <c r="J489" s="126">
        <v>0.85924087588226727</v>
      </c>
      <c r="K489" s="36">
        <v>5.3724233974660078E-2</v>
      </c>
      <c r="L489">
        <v>1.5645737216455209</v>
      </c>
    </row>
    <row r="490" spans="1:12" x14ac:dyDescent="0.25">
      <c r="A490" t="s">
        <v>1624</v>
      </c>
      <c r="B490" t="s">
        <v>1177</v>
      </c>
      <c r="C490" t="s">
        <v>569</v>
      </c>
      <c r="D490" s="1">
        <v>0.92</v>
      </c>
      <c r="E490" s="1">
        <v>0.08</v>
      </c>
      <c r="F490" s="1" t="s">
        <v>1599</v>
      </c>
      <c r="G490">
        <v>17066.75</v>
      </c>
      <c r="H490">
        <v>225.93</v>
      </c>
      <c r="J490" s="126">
        <v>0.57097372998960549</v>
      </c>
      <c r="K490" s="36">
        <v>0.10494898774377359</v>
      </c>
      <c r="L490">
        <v>1.5744618301469444</v>
      </c>
    </row>
    <row r="491" spans="1:12" x14ac:dyDescent="0.25">
      <c r="A491" t="s">
        <v>1624</v>
      </c>
      <c r="B491" t="s">
        <v>1178</v>
      </c>
      <c r="C491" t="s">
        <v>102</v>
      </c>
      <c r="D491" s="1">
        <v>0.27</v>
      </c>
      <c r="E491" s="1">
        <v>0.59</v>
      </c>
      <c r="F491" s="1" t="s">
        <v>1599</v>
      </c>
      <c r="G491">
        <v>12362.66</v>
      </c>
      <c r="H491">
        <v>362.01</v>
      </c>
      <c r="J491" s="126">
        <v>0.20809625734476456</v>
      </c>
      <c r="K491" s="36">
        <v>6.9455547714888335E-2</v>
      </c>
      <c r="L491">
        <v>1.4023280296117155</v>
      </c>
    </row>
    <row r="492" spans="1:12" x14ac:dyDescent="0.25">
      <c r="A492" t="s">
        <v>1624</v>
      </c>
      <c r="B492" t="s">
        <v>1185</v>
      </c>
      <c r="C492" t="s">
        <v>192</v>
      </c>
      <c r="D492" s="1">
        <v>0.95</v>
      </c>
      <c r="E492" s="1">
        <v>0.05</v>
      </c>
      <c r="F492" s="1" t="s">
        <v>1599</v>
      </c>
      <c r="G492">
        <v>147594.63</v>
      </c>
      <c r="H492">
        <v>181.46</v>
      </c>
      <c r="J492" s="126">
        <v>0.62646707255555734</v>
      </c>
      <c r="K492" s="36">
        <v>0.17035692416603651</v>
      </c>
      <c r="L492">
        <v>1.433245408893965</v>
      </c>
    </row>
    <row r="493" spans="1:12" x14ac:dyDescent="0.25">
      <c r="A493" t="s">
        <v>1624</v>
      </c>
      <c r="B493" t="s">
        <v>1197</v>
      </c>
      <c r="C493" t="s">
        <v>636</v>
      </c>
      <c r="D493" s="1">
        <v>1</v>
      </c>
      <c r="E493" s="1">
        <v>0</v>
      </c>
      <c r="F493" s="1" t="s">
        <v>1599</v>
      </c>
      <c r="G493">
        <v>34365.26</v>
      </c>
      <c r="H493">
        <v>116.59</v>
      </c>
      <c r="J493" s="126">
        <v>0.54171312882077072</v>
      </c>
      <c r="K493" s="36">
        <v>2.9786392717897618E-2</v>
      </c>
      <c r="L493">
        <v>1.9009197348827702</v>
      </c>
    </row>
    <row r="494" spans="1:12" x14ac:dyDescent="0.25">
      <c r="A494" t="s">
        <v>1624</v>
      </c>
      <c r="B494" t="s">
        <v>1200</v>
      </c>
      <c r="C494" t="s">
        <v>193</v>
      </c>
      <c r="D494" s="1">
        <v>0.93</v>
      </c>
      <c r="E494" s="1">
        <v>7.0000000000000007E-2</v>
      </c>
      <c r="F494" s="1" t="s">
        <v>1599</v>
      </c>
      <c r="G494">
        <v>79447.23</v>
      </c>
      <c r="H494">
        <v>216.66</v>
      </c>
      <c r="J494" s="126">
        <v>0.65141428416867275</v>
      </c>
      <c r="K494" s="36">
        <v>0.13819615374212221</v>
      </c>
      <c r="L494">
        <v>1.609900476209013</v>
      </c>
    </row>
    <row r="495" spans="1:12" x14ac:dyDescent="0.25">
      <c r="A495" t="s">
        <v>1624</v>
      </c>
      <c r="B495" t="s">
        <v>1202</v>
      </c>
      <c r="C495" t="s">
        <v>194</v>
      </c>
      <c r="D495" s="1">
        <v>0.78</v>
      </c>
      <c r="E495" s="1">
        <v>0.22</v>
      </c>
      <c r="F495" s="1" t="s">
        <v>1597</v>
      </c>
      <c r="G495">
        <v>58640.65</v>
      </c>
      <c r="H495">
        <v>256.74</v>
      </c>
      <c r="J495" s="126">
        <v>0.61896512372557233</v>
      </c>
      <c r="K495" s="36">
        <v>0.21788287120441588</v>
      </c>
      <c r="L495">
        <v>1.3495613746172948</v>
      </c>
    </row>
    <row r="496" spans="1:12" x14ac:dyDescent="0.25">
      <c r="A496" t="s">
        <v>1624</v>
      </c>
      <c r="B496" t="s">
        <v>1222</v>
      </c>
      <c r="C496" t="s">
        <v>672</v>
      </c>
      <c r="D496" s="1">
        <v>1</v>
      </c>
      <c r="E496" s="1">
        <v>0</v>
      </c>
      <c r="F496" s="1" t="s">
        <v>1599</v>
      </c>
      <c r="G496">
        <v>47872.82</v>
      </c>
      <c r="H496">
        <v>158.04</v>
      </c>
      <c r="J496" s="126">
        <v>0.38305618458780649</v>
      </c>
      <c r="K496" s="36">
        <v>4.4425760754468552E-2</v>
      </c>
      <c r="L496">
        <v>1.7076241355033752</v>
      </c>
    </row>
    <row r="497" spans="1:12" x14ac:dyDescent="0.25">
      <c r="A497" t="s">
        <v>1624</v>
      </c>
      <c r="B497" t="s">
        <v>1263</v>
      </c>
      <c r="C497" t="s">
        <v>124</v>
      </c>
      <c r="D497" s="1">
        <v>1</v>
      </c>
      <c r="E497" s="1">
        <v>0</v>
      </c>
      <c r="F497" s="1" t="s">
        <v>1599</v>
      </c>
      <c r="G497">
        <v>94309.119999999995</v>
      </c>
      <c r="H497">
        <v>105.44</v>
      </c>
      <c r="J497" s="126">
        <v>0.51853645174233776</v>
      </c>
      <c r="K497" s="36">
        <v>4.8807447760733355E-2</v>
      </c>
      <c r="L497">
        <v>1.9119906547966712</v>
      </c>
    </row>
    <row r="498" spans="1:12" x14ac:dyDescent="0.25">
      <c r="A498" t="s">
        <v>1624</v>
      </c>
      <c r="B498" t="s">
        <v>1343</v>
      </c>
      <c r="C498" t="s">
        <v>174</v>
      </c>
      <c r="D498" s="1">
        <v>0.85</v>
      </c>
      <c r="E498" s="1">
        <v>0.13</v>
      </c>
      <c r="F498" s="1" t="s">
        <v>1599</v>
      </c>
      <c r="G498">
        <v>48303.32</v>
      </c>
      <c r="H498">
        <v>181.68</v>
      </c>
      <c r="J498" s="126">
        <v>0.72903659785625197</v>
      </c>
      <c r="K498" s="36">
        <v>0.12430268469911922</v>
      </c>
      <c r="L498">
        <v>1.2545175788373919</v>
      </c>
    </row>
    <row r="499" spans="1:12" x14ac:dyDescent="0.25">
      <c r="A499" t="s">
        <v>1624</v>
      </c>
      <c r="B499" t="s">
        <v>1376</v>
      </c>
      <c r="C499" t="s">
        <v>540</v>
      </c>
      <c r="D499" s="1">
        <v>0.9</v>
      </c>
      <c r="E499" s="1">
        <v>0.1</v>
      </c>
      <c r="F499" s="1" t="s">
        <v>1599</v>
      </c>
      <c r="G499">
        <v>48944.54</v>
      </c>
      <c r="H499">
        <v>159.03</v>
      </c>
      <c r="J499" s="126">
        <v>0.51155035484344469</v>
      </c>
      <c r="K499" s="36">
        <v>0.14928727194283578</v>
      </c>
      <c r="L499">
        <v>1.2688266310706393</v>
      </c>
    </row>
    <row r="500" spans="1:12" x14ac:dyDescent="0.25">
      <c r="A500" t="s">
        <v>1624</v>
      </c>
      <c r="B500" t="s">
        <v>1400</v>
      </c>
      <c r="C500" t="s">
        <v>581</v>
      </c>
      <c r="D500" s="1">
        <v>1</v>
      </c>
      <c r="E500" s="1">
        <v>0</v>
      </c>
      <c r="F500" s="1" t="s">
        <v>1599</v>
      </c>
      <c r="G500">
        <v>102910.61</v>
      </c>
      <c r="H500">
        <v>128.5</v>
      </c>
      <c r="J500" s="126">
        <v>0.45974847960829268</v>
      </c>
      <c r="K500" s="36">
        <v>2.1499213087998136E-2</v>
      </c>
      <c r="L500">
        <v>1.7742465463958372</v>
      </c>
    </row>
    <row r="501" spans="1:12" x14ac:dyDescent="0.25">
      <c r="A501" t="s">
        <v>1624</v>
      </c>
      <c r="B501" t="s">
        <v>1420</v>
      </c>
      <c r="C501" t="s">
        <v>607</v>
      </c>
      <c r="D501" s="1">
        <v>0.82</v>
      </c>
      <c r="E501" s="1">
        <v>0.18</v>
      </c>
      <c r="F501" s="1" t="s">
        <v>1599</v>
      </c>
      <c r="G501">
        <v>46017.27</v>
      </c>
      <c r="H501">
        <v>123.39</v>
      </c>
      <c r="J501" s="126">
        <v>0.22495694413777875</v>
      </c>
      <c r="K501" s="36">
        <v>6.5767277544711858E-2</v>
      </c>
      <c r="L501">
        <v>1.4310336366224001</v>
      </c>
    </row>
    <row r="502" spans="1:12" x14ac:dyDescent="0.25">
      <c r="A502" t="s">
        <v>1624</v>
      </c>
      <c r="B502" t="s">
        <v>1459</v>
      </c>
      <c r="C502" t="s">
        <v>662</v>
      </c>
      <c r="D502" s="1">
        <v>0.69</v>
      </c>
      <c r="E502" s="1">
        <v>0.31</v>
      </c>
      <c r="F502" s="1" t="s">
        <v>1597</v>
      </c>
      <c r="G502">
        <v>26328.16</v>
      </c>
      <c r="H502">
        <v>161.27000000000001</v>
      </c>
      <c r="J502" s="126">
        <v>0.5561764303587664</v>
      </c>
      <c r="K502" s="36">
        <v>7.0749555464368757E-2</v>
      </c>
      <c r="L502">
        <v>1.6091854670128969</v>
      </c>
    </row>
    <row r="503" spans="1:12" x14ac:dyDescent="0.25">
      <c r="A503" t="s">
        <v>1624</v>
      </c>
      <c r="B503" t="s">
        <v>1479</v>
      </c>
      <c r="C503" t="s">
        <v>591</v>
      </c>
      <c r="D503" s="1">
        <v>0.53</v>
      </c>
      <c r="E503" s="1">
        <v>0.46</v>
      </c>
      <c r="F503" s="1" t="s">
        <v>1597</v>
      </c>
      <c r="G503">
        <v>12865.72</v>
      </c>
      <c r="H503">
        <v>192.11</v>
      </c>
      <c r="J503" s="126">
        <v>0.6560208234346272</v>
      </c>
      <c r="K503" s="36">
        <v>0.12473273493503005</v>
      </c>
      <c r="L503">
        <v>1.4087259100642398</v>
      </c>
    </row>
    <row r="504" spans="1:12" x14ac:dyDescent="0.25">
      <c r="A504" t="s">
        <v>1624</v>
      </c>
      <c r="B504" t="s">
        <v>1485</v>
      </c>
      <c r="C504" t="s">
        <v>592</v>
      </c>
      <c r="D504" s="1">
        <v>0.45</v>
      </c>
      <c r="E504" s="1">
        <v>0.55000000000000004</v>
      </c>
      <c r="F504" s="1" t="s">
        <v>1599</v>
      </c>
      <c r="G504">
        <v>64195.43</v>
      </c>
      <c r="H504">
        <v>116.95</v>
      </c>
      <c r="J504" s="126">
        <v>0.33278694538244258</v>
      </c>
      <c r="K504" s="36">
        <v>9.1567283911288225E-2</v>
      </c>
      <c r="L504">
        <v>1.3512989800772774</v>
      </c>
    </row>
    <row r="505" spans="1:12" x14ac:dyDescent="0.25">
      <c r="A505" t="s">
        <v>1624</v>
      </c>
      <c r="B505" t="s">
        <v>1539</v>
      </c>
      <c r="C505" t="s">
        <v>502</v>
      </c>
      <c r="D505" s="1">
        <v>0.98</v>
      </c>
      <c r="E505" s="1">
        <v>0.02</v>
      </c>
      <c r="F505" s="1" t="s">
        <v>1599</v>
      </c>
      <c r="G505">
        <v>63798.89</v>
      </c>
      <c r="H505">
        <v>101.98</v>
      </c>
      <c r="J505" s="126">
        <v>0.66061106638549882</v>
      </c>
      <c r="K505" s="36">
        <v>8.4851760130815454E-2</v>
      </c>
      <c r="L505">
        <v>1.5771119418247448</v>
      </c>
    </row>
    <row r="506" spans="1:12" x14ac:dyDescent="0.25">
      <c r="A506" t="s">
        <v>1624</v>
      </c>
      <c r="B506" t="s">
        <v>1542</v>
      </c>
      <c r="C506" t="s">
        <v>608</v>
      </c>
      <c r="D506" s="1">
        <v>0.81</v>
      </c>
      <c r="E506" s="1">
        <v>0.16</v>
      </c>
      <c r="F506" s="1" t="s">
        <v>1597</v>
      </c>
      <c r="G506">
        <v>31341.77</v>
      </c>
      <c r="H506">
        <v>102.41</v>
      </c>
      <c r="J506" s="126">
        <v>0.17406204568344338</v>
      </c>
      <c r="K506" s="36">
        <v>5.450862129828813E-2</v>
      </c>
      <c r="L506">
        <v>1.476791205698416</v>
      </c>
    </row>
    <row r="507" spans="1:12" x14ac:dyDescent="0.25">
      <c r="A507" t="s">
        <v>1625</v>
      </c>
      <c r="B507" t="s">
        <v>1106</v>
      </c>
      <c r="C507" t="s">
        <v>185</v>
      </c>
      <c r="D507" s="1">
        <v>0.18</v>
      </c>
      <c r="E507" s="1">
        <v>0.82</v>
      </c>
      <c r="F507" s="1" t="s">
        <v>1599</v>
      </c>
      <c r="G507">
        <v>40824.35</v>
      </c>
      <c r="H507">
        <v>4.38</v>
      </c>
      <c r="J507" s="125" t="e">
        <v>#N/A</v>
      </c>
      <c r="K507" s="36" t="e">
        <v>#N/A</v>
      </c>
      <c r="L507" t="e">
        <v>#N/A</v>
      </c>
    </row>
    <row r="508" spans="1:12" x14ac:dyDescent="0.25">
      <c r="A508" t="s">
        <v>1625</v>
      </c>
      <c r="B508" t="s">
        <v>1368</v>
      </c>
      <c r="C508" t="s">
        <v>216</v>
      </c>
      <c r="D508" s="1">
        <v>0.65</v>
      </c>
      <c r="E508" s="1">
        <v>0.35</v>
      </c>
      <c r="F508" s="1" t="s">
        <v>1597</v>
      </c>
      <c r="G508">
        <v>29728.67</v>
      </c>
      <c r="H508">
        <v>2.74</v>
      </c>
      <c r="J508" s="125" t="e">
        <v>#N/A</v>
      </c>
      <c r="K508" s="36" t="e">
        <v>#N/A</v>
      </c>
      <c r="L508" t="e">
        <v>#N/A</v>
      </c>
    </row>
    <row r="509" spans="1:12" x14ac:dyDescent="0.25">
      <c r="A509" t="s">
        <v>1625</v>
      </c>
      <c r="B509" t="s">
        <v>1501</v>
      </c>
      <c r="C509" t="s">
        <v>94</v>
      </c>
      <c r="D509" s="1">
        <v>0</v>
      </c>
      <c r="E509" s="1">
        <v>0</v>
      </c>
      <c r="F509" s="1" t="s">
        <v>1597</v>
      </c>
      <c r="G509">
        <v>200.78</v>
      </c>
      <c r="H509">
        <v>7.2</v>
      </c>
      <c r="J509" s="125" t="e">
        <v>#N/A</v>
      </c>
      <c r="K509" s="36" t="e">
        <v>#N/A</v>
      </c>
      <c r="L509" t="e">
        <v>#N/A</v>
      </c>
    </row>
    <row r="510" spans="1:12" x14ac:dyDescent="0.25">
      <c r="A510" t="s">
        <v>1625</v>
      </c>
      <c r="B510" t="s">
        <v>1580</v>
      </c>
      <c r="C510" t="s">
        <v>97</v>
      </c>
      <c r="D510" s="1">
        <v>0</v>
      </c>
      <c r="E510" s="1">
        <v>0</v>
      </c>
      <c r="F510" s="1" t="s">
        <v>1597</v>
      </c>
      <c r="G510">
        <v>95.56</v>
      </c>
      <c r="H510">
        <v>6.63</v>
      </c>
      <c r="J510" s="125" t="e">
        <v>#N/A</v>
      </c>
      <c r="K510" s="36" t="e">
        <v>#N/A</v>
      </c>
      <c r="L510" t="e">
        <v>#N/A</v>
      </c>
    </row>
    <row r="511" spans="1:12" x14ac:dyDescent="0.25">
      <c r="A511" t="s">
        <v>1626</v>
      </c>
      <c r="B511" t="s">
        <v>956</v>
      </c>
      <c r="C511" t="s">
        <v>274</v>
      </c>
      <c r="D511" s="1">
        <v>0</v>
      </c>
      <c r="E511" s="1">
        <v>0</v>
      </c>
      <c r="F511" s="1" t="s">
        <v>1597</v>
      </c>
      <c r="G511">
        <v>216.56</v>
      </c>
      <c r="H511">
        <v>52.02</v>
      </c>
      <c r="J511" s="126">
        <v>0.50341265163031679</v>
      </c>
      <c r="K511" s="36">
        <v>0.1664753513479974</v>
      </c>
      <c r="L511">
        <v>1.2180383939851478</v>
      </c>
    </row>
    <row r="512" spans="1:12" x14ac:dyDescent="0.25">
      <c r="A512" t="s">
        <v>1626</v>
      </c>
      <c r="B512" t="s">
        <v>1042</v>
      </c>
      <c r="C512" t="s">
        <v>437</v>
      </c>
      <c r="D512" s="1">
        <v>0</v>
      </c>
      <c r="E512" s="1">
        <v>0</v>
      </c>
      <c r="F512" s="1" t="s">
        <v>1597</v>
      </c>
      <c r="G512">
        <v>225.3</v>
      </c>
      <c r="H512">
        <v>127.47</v>
      </c>
      <c r="J512" s="126">
        <v>8.5919611888191152E-3</v>
      </c>
      <c r="K512" s="36">
        <v>0.12547890548842691</v>
      </c>
      <c r="L512">
        <v>1.1503957783641161</v>
      </c>
    </row>
    <row r="513" spans="1:12" x14ac:dyDescent="0.25">
      <c r="A513" t="s">
        <v>1626</v>
      </c>
      <c r="B513" t="s">
        <v>1055</v>
      </c>
      <c r="C513" t="s">
        <v>670</v>
      </c>
      <c r="D513" s="1">
        <v>0.9</v>
      </c>
      <c r="E513" s="1">
        <v>0.1</v>
      </c>
      <c r="F513" s="1" t="s">
        <v>1599</v>
      </c>
      <c r="G513">
        <v>18477.96</v>
      </c>
      <c r="H513">
        <v>89.03</v>
      </c>
      <c r="J513" s="126">
        <v>0.34997734596313534</v>
      </c>
      <c r="K513" s="36">
        <v>0.21555633656700302</v>
      </c>
      <c r="L513">
        <v>1.0626308211636883</v>
      </c>
    </row>
    <row r="514" spans="1:12" x14ac:dyDescent="0.25">
      <c r="A514" t="s">
        <v>1626</v>
      </c>
      <c r="B514" t="s">
        <v>1056</v>
      </c>
      <c r="C514" t="s">
        <v>640</v>
      </c>
      <c r="D514" s="1">
        <v>0.99</v>
      </c>
      <c r="E514" s="1">
        <v>0</v>
      </c>
      <c r="F514" s="1" t="s">
        <v>1597</v>
      </c>
      <c r="G514">
        <v>11753.26</v>
      </c>
      <c r="H514">
        <v>64.14</v>
      </c>
      <c r="J514" s="126">
        <v>0.57221824944736133</v>
      </c>
      <c r="K514" s="36">
        <v>0.16997615428746998</v>
      </c>
      <c r="L514">
        <v>1.5091921634964909</v>
      </c>
    </row>
    <row r="515" spans="1:12" x14ac:dyDescent="0.25">
      <c r="A515" t="s">
        <v>1626</v>
      </c>
      <c r="B515" t="s">
        <v>1082</v>
      </c>
      <c r="C515" t="s">
        <v>651</v>
      </c>
      <c r="D515" s="1">
        <v>0.98</v>
      </c>
      <c r="E515" s="1">
        <v>0.02</v>
      </c>
      <c r="F515" s="1" t="s">
        <v>1597</v>
      </c>
      <c r="G515">
        <v>45978.19</v>
      </c>
      <c r="H515">
        <v>98.78</v>
      </c>
      <c r="J515" s="126">
        <v>0.37094604659642444</v>
      </c>
      <c r="K515" s="36">
        <v>8.7441109705476264E-2</v>
      </c>
      <c r="L515">
        <v>1.4912402677966712</v>
      </c>
    </row>
    <row r="516" spans="1:12" x14ac:dyDescent="0.25">
      <c r="A516" t="s">
        <v>1626</v>
      </c>
      <c r="B516" t="s">
        <v>1093</v>
      </c>
      <c r="C516" t="s">
        <v>615</v>
      </c>
      <c r="D516" s="1">
        <v>0.86</v>
      </c>
      <c r="E516" s="1">
        <v>0.13</v>
      </c>
      <c r="F516" s="1" t="s">
        <v>1599</v>
      </c>
      <c r="G516">
        <v>64852.5</v>
      </c>
      <c r="H516">
        <v>114.68</v>
      </c>
      <c r="J516" s="126">
        <v>0.35136213345588707</v>
      </c>
      <c r="K516" s="36">
        <v>0.22624883510142596</v>
      </c>
      <c r="L516">
        <v>1.0342301508724443</v>
      </c>
    </row>
    <row r="517" spans="1:12" x14ac:dyDescent="0.25">
      <c r="A517" t="s">
        <v>1626</v>
      </c>
      <c r="B517" t="s">
        <v>1108</v>
      </c>
      <c r="C517" t="s">
        <v>189</v>
      </c>
      <c r="D517" s="1">
        <v>0.84</v>
      </c>
      <c r="E517" s="1">
        <v>0.06</v>
      </c>
      <c r="F517" s="1" t="s">
        <v>1597</v>
      </c>
      <c r="G517">
        <v>43674.11</v>
      </c>
      <c r="H517">
        <v>80.180000000000007</v>
      </c>
      <c r="J517" s="126">
        <v>0.28113947408888207</v>
      </c>
      <c r="K517" s="36">
        <v>0.20964275229614304</v>
      </c>
      <c r="L517">
        <v>1.1066282958119413</v>
      </c>
    </row>
    <row r="518" spans="1:12" x14ac:dyDescent="0.25">
      <c r="A518" t="s">
        <v>1626</v>
      </c>
      <c r="B518" t="s">
        <v>1212</v>
      </c>
      <c r="C518" t="s">
        <v>570</v>
      </c>
      <c r="D518" s="1">
        <v>0.95</v>
      </c>
      <c r="E518" s="1">
        <v>0.03</v>
      </c>
      <c r="F518" s="1" t="s">
        <v>1597</v>
      </c>
      <c r="G518">
        <v>63708.04</v>
      </c>
      <c r="H518">
        <v>50.55</v>
      </c>
      <c r="J518" s="126">
        <v>0.23158277559112853</v>
      </c>
      <c r="K518" s="36">
        <v>0.27320667061632226</v>
      </c>
      <c r="L518">
        <v>1.5069655521783181</v>
      </c>
    </row>
    <row r="519" spans="1:12" x14ac:dyDescent="0.25">
      <c r="A519" t="s">
        <v>1626</v>
      </c>
      <c r="B519" t="s">
        <v>1216</v>
      </c>
      <c r="C519" t="s">
        <v>518</v>
      </c>
      <c r="D519" s="1">
        <v>0.94</v>
      </c>
      <c r="E519" s="1">
        <v>0.05</v>
      </c>
      <c r="F519" s="1" t="s">
        <v>1597</v>
      </c>
      <c r="G519">
        <v>54042.71</v>
      </c>
      <c r="H519">
        <v>15.55</v>
      </c>
      <c r="J519" s="126">
        <v>0.43700358851674642</v>
      </c>
      <c r="K519" s="36">
        <v>2.2206937799043064E-2</v>
      </c>
      <c r="L519">
        <v>1.0868791656972367</v>
      </c>
    </row>
    <row r="520" spans="1:12" x14ac:dyDescent="0.25">
      <c r="A520" t="s">
        <v>1626</v>
      </c>
      <c r="B520" t="s">
        <v>1228</v>
      </c>
      <c r="C520" t="s">
        <v>620</v>
      </c>
      <c r="D520" s="1">
        <v>0.94</v>
      </c>
      <c r="E520" s="1">
        <v>0.06</v>
      </c>
      <c r="F520" s="1" t="s">
        <v>1597</v>
      </c>
      <c r="G520">
        <v>25646.71</v>
      </c>
      <c r="H520">
        <v>99.12</v>
      </c>
      <c r="J520" s="126">
        <v>0.27894335139540749</v>
      </c>
      <c r="K520" s="36">
        <v>0.29169386338441133</v>
      </c>
      <c r="L520">
        <v>1.0490776278321159</v>
      </c>
    </row>
    <row r="521" spans="1:12" x14ac:dyDescent="0.25">
      <c r="A521" t="s">
        <v>1626</v>
      </c>
      <c r="B521" t="s">
        <v>1268</v>
      </c>
      <c r="C521" t="s">
        <v>603</v>
      </c>
      <c r="D521" s="1">
        <v>0.93</v>
      </c>
      <c r="E521" s="1">
        <v>0.06</v>
      </c>
      <c r="F521" s="1" t="s">
        <v>1597</v>
      </c>
      <c r="G521">
        <v>4798.9399999999996</v>
      </c>
      <c r="H521">
        <v>86.17</v>
      </c>
      <c r="J521" s="126">
        <v>0.3281012431803953</v>
      </c>
      <c r="K521" s="36">
        <v>0.10710522120211695</v>
      </c>
      <c r="L521">
        <v>1.4436477413467179</v>
      </c>
    </row>
    <row r="522" spans="1:12" x14ac:dyDescent="0.25">
      <c r="A522" t="s">
        <v>1626</v>
      </c>
      <c r="B522" t="s">
        <v>1297</v>
      </c>
      <c r="C522" t="s">
        <v>624</v>
      </c>
      <c r="D522" s="1">
        <v>0.78</v>
      </c>
      <c r="E522" s="1">
        <v>0.18</v>
      </c>
      <c r="F522" s="1" t="s">
        <v>1597</v>
      </c>
      <c r="G522">
        <v>30384.92</v>
      </c>
      <c r="H522">
        <v>65.41</v>
      </c>
      <c r="J522" s="126">
        <v>0.34720035919213837</v>
      </c>
      <c r="K522" s="36">
        <v>0.24050906933423843</v>
      </c>
      <c r="L522">
        <v>1.1168012439093855</v>
      </c>
    </row>
    <row r="523" spans="1:12" x14ac:dyDescent="0.25">
      <c r="A523" t="s">
        <v>1626</v>
      </c>
      <c r="B523" t="s">
        <v>1342</v>
      </c>
      <c r="C523" t="s">
        <v>554</v>
      </c>
      <c r="D523" s="1">
        <v>0.83</v>
      </c>
      <c r="E523" s="1">
        <v>0.05</v>
      </c>
      <c r="F523" s="1" t="s">
        <v>1597</v>
      </c>
      <c r="G523">
        <v>38444.68</v>
      </c>
      <c r="H523">
        <v>0</v>
      </c>
      <c r="J523" s="126">
        <v>0.48489544496676934</v>
      </c>
      <c r="K523" s="36">
        <v>8.9726049602852978E-2</v>
      </c>
      <c r="L523">
        <v>1.6264792800502788</v>
      </c>
    </row>
    <row r="524" spans="1:12" x14ac:dyDescent="0.25">
      <c r="A524" t="s">
        <v>1626</v>
      </c>
      <c r="B524" t="s">
        <v>1349</v>
      </c>
      <c r="C524" t="s">
        <v>525</v>
      </c>
      <c r="D524" s="1">
        <v>0.69</v>
      </c>
      <c r="E524" s="1">
        <v>0.27</v>
      </c>
      <c r="F524" s="1" t="s">
        <v>1597</v>
      </c>
      <c r="G524">
        <v>45941.4</v>
      </c>
      <c r="H524">
        <v>119.19</v>
      </c>
      <c r="J524" s="126">
        <v>0.45475604287254356</v>
      </c>
      <c r="K524" s="36">
        <v>0.1820419994119726</v>
      </c>
      <c r="L524">
        <v>1.4083722448979592</v>
      </c>
    </row>
    <row r="525" spans="1:12" x14ac:dyDescent="0.25">
      <c r="A525" t="s">
        <v>1626</v>
      </c>
      <c r="B525" t="s">
        <v>1392</v>
      </c>
      <c r="C525" t="s">
        <v>496</v>
      </c>
      <c r="D525" s="1">
        <v>0.96</v>
      </c>
      <c r="E525" s="1">
        <v>0.03</v>
      </c>
      <c r="F525" s="1" t="s">
        <v>1599</v>
      </c>
      <c r="G525">
        <v>0</v>
      </c>
      <c r="H525">
        <v>109.39</v>
      </c>
      <c r="J525" s="126">
        <v>0.58278469776202213</v>
      </c>
      <c r="K525" s="36">
        <v>0.11680958694427532</v>
      </c>
      <c r="L525">
        <v>1.0760706125876311</v>
      </c>
    </row>
    <row r="526" spans="1:12" x14ac:dyDescent="0.25">
      <c r="A526" t="s">
        <v>1626</v>
      </c>
      <c r="B526" t="s">
        <v>1402</v>
      </c>
      <c r="C526" t="s">
        <v>583</v>
      </c>
      <c r="D526" s="1">
        <v>0.96</v>
      </c>
      <c r="E526" s="1">
        <v>0.03</v>
      </c>
      <c r="F526" s="1" t="s">
        <v>1597</v>
      </c>
      <c r="G526">
        <v>59818.99</v>
      </c>
      <c r="H526">
        <v>49.34</v>
      </c>
      <c r="J526" s="126">
        <v>0.31027665017616318</v>
      </c>
      <c r="K526" s="36">
        <v>0.26348136187112531</v>
      </c>
      <c r="L526">
        <v>1.1004347195057054</v>
      </c>
    </row>
    <row r="527" spans="1:12" x14ac:dyDescent="0.25">
      <c r="A527" t="s">
        <v>1626</v>
      </c>
      <c r="B527" t="s">
        <v>1422</v>
      </c>
      <c r="C527" t="s">
        <v>527</v>
      </c>
      <c r="D527" s="1">
        <v>0.91</v>
      </c>
      <c r="E527" s="1">
        <v>0.05</v>
      </c>
      <c r="F527" s="1" t="s">
        <v>1597</v>
      </c>
      <c r="G527">
        <v>24956.59</v>
      </c>
      <c r="H527">
        <v>6.54</v>
      </c>
      <c r="J527" s="126">
        <v>0.45273463958313465</v>
      </c>
      <c r="K527" s="36">
        <v>0.24539988311729596</v>
      </c>
      <c r="L527">
        <v>1.0444884930515423</v>
      </c>
    </row>
    <row r="528" spans="1:12" x14ac:dyDescent="0.25">
      <c r="A528" t="s">
        <v>1626</v>
      </c>
      <c r="B528" t="s">
        <v>1446</v>
      </c>
      <c r="C528" t="s">
        <v>585</v>
      </c>
      <c r="D528" s="1">
        <v>0.71</v>
      </c>
      <c r="E528" s="1">
        <v>0.21</v>
      </c>
      <c r="F528" s="1" t="s">
        <v>1597</v>
      </c>
      <c r="G528">
        <v>44238.720000000001</v>
      </c>
      <c r="H528">
        <v>135.63999999999999</v>
      </c>
      <c r="J528" s="126">
        <v>0.4095883042283826</v>
      </c>
      <c r="K528" s="36">
        <v>0.12184504255278274</v>
      </c>
      <c r="L528">
        <v>1.4606314170063273</v>
      </c>
    </row>
    <row r="529" spans="1:12" x14ac:dyDescent="0.25">
      <c r="A529" t="s">
        <v>1626</v>
      </c>
      <c r="B529" t="s">
        <v>1489</v>
      </c>
      <c r="C529" t="s">
        <v>593</v>
      </c>
      <c r="D529" s="1">
        <v>0.94</v>
      </c>
      <c r="E529" s="1">
        <v>0.03</v>
      </c>
      <c r="F529" s="1" t="s">
        <v>1599</v>
      </c>
      <c r="G529">
        <v>4570.3900000000003</v>
      </c>
      <c r="H529">
        <v>28.63</v>
      </c>
      <c r="J529" s="126">
        <v>0.26657913583194082</v>
      </c>
      <c r="K529" s="36">
        <v>0.32637622344234901</v>
      </c>
      <c r="L529">
        <v>1.0064117489030178</v>
      </c>
    </row>
    <row r="530" spans="1:12" x14ac:dyDescent="0.25">
      <c r="A530" t="s">
        <v>1626</v>
      </c>
      <c r="B530" t="s">
        <v>1522</v>
      </c>
      <c r="C530" t="s">
        <v>532</v>
      </c>
      <c r="D530" s="1">
        <v>0.85</v>
      </c>
      <c r="E530" s="1">
        <v>7.0000000000000007E-2</v>
      </c>
      <c r="F530" s="1" t="s">
        <v>1597</v>
      </c>
      <c r="G530">
        <v>72110.81</v>
      </c>
      <c r="H530">
        <v>102.85</v>
      </c>
      <c r="J530" s="126">
        <v>0.58278498603002438</v>
      </c>
      <c r="K530" s="36">
        <v>0.10349558525218087</v>
      </c>
      <c r="L530">
        <v>1.671790933936862</v>
      </c>
    </row>
    <row r="531" spans="1:12" x14ac:dyDescent="0.25">
      <c r="A531" t="s">
        <v>1626</v>
      </c>
      <c r="B531" t="s">
        <v>1524</v>
      </c>
      <c r="C531" t="s">
        <v>395</v>
      </c>
      <c r="D531" s="1">
        <v>0.93</v>
      </c>
      <c r="E531" s="1">
        <v>7.0000000000000007E-2</v>
      </c>
      <c r="F531" s="1" t="s">
        <v>1599</v>
      </c>
      <c r="G531">
        <v>17317.560000000001</v>
      </c>
      <c r="H531">
        <v>9.7200000000000006</v>
      </c>
      <c r="J531" s="126">
        <v>0.28947482169872485</v>
      </c>
      <c r="K531" s="36">
        <v>3.7153466805509162E-2</v>
      </c>
      <c r="L531">
        <v>1.0381038999823531</v>
      </c>
    </row>
    <row r="532" spans="1:12" x14ac:dyDescent="0.25">
      <c r="A532" t="s">
        <v>1626</v>
      </c>
      <c r="B532" t="s">
        <v>1525</v>
      </c>
      <c r="C532" t="s">
        <v>664</v>
      </c>
      <c r="D532" s="1">
        <v>0.32</v>
      </c>
      <c r="E532" s="1">
        <v>0.6</v>
      </c>
      <c r="F532" s="1" t="s">
        <v>1599</v>
      </c>
      <c r="G532">
        <v>94891.09</v>
      </c>
      <c r="H532">
        <v>75.94</v>
      </c>
      <c r="J532" s="126">
        <v>0.33173981432933414</v>
      </c>
      <c r="K532" s="36">
        <v>0.12699935231163062</v>
      </c>
      <c r="L532">
        <v>1.0962997396801786</v>
      </c>
    </row>
    <row r="533" spans="1:12" x14ac:dyDescent="0.25">
      <c r="A533" t="s">
        <v>1626</v>
      </c>
      <c r="B533" t="s">
        <v>1526</v>
      </c>
      <c r="C533" t="s">
        <v>629</v>
      </c>
      <c r="D533" s="1">
        <v>0.97</v>
      </c>
      <c r="E533" s="1">
        <v>0.01</v>
      </c>
      <c r="F533" s="1" t="s">
        <v>1597</v>
      </c>
      <c r="G533">
        <v>866.86</v>
      </c>
      <c r="H533">
        <v>54.89</v>
      </c>
      <c r="J533" s="126">
        <v>0.28409999105128847</v>
      </c>
      <c r="K533" s="36">
        <v>0.25031397634454389</v>
      </c>
      <c r="L533">
        <v>1.6824955467697789</v>
      </c>
    </row>
    <row r="534" spans="1:12" x14ac:dyDescent="0.25">
      <c r="A534" t="s">
        <v>1626</v>
      </c>
      <c r="B534" t="s">
        <v>1528</v>
      </c>
      <c r="C534" t="s">
        <v>501</v>
      </c>
      <c r="D534" s="1">
        <v>0.93</v>
      </c>
      <c r="E534" s="1">
        <v>0.03</v>
      </c>
      <c r="F534" s="1" t="s">
        <v>1597</v>
      </c>
      <c r="G534">
        <v>20867.11</v>
      </c>
      <c r="H534">
        <v>66.069999999999993</v>
      </c>
      <c r="J534" s="126">
        <v>0.7391575945715253</v>
      </c>
      <c r="K534" s="36">
        <v>5.1480861574848956E-2</v>
      </c>
      <c r="L534">
        <v>1.9090821118909991</v>
      </c>
    </row>
    <row r="535" spans="1:12" x14ac:dyDescent="0.25">
      <c r="A535" t="s">
        <v>1626</v>
      </c>
      <c r="B535" t="s">
        <v>1529</v>
      </c>
      <c r="C535" t="s">
        <v>464</v>
      </c>
      <c r="D535" s="1">
        <v>0.96</v>
      </c>
      <c r="E535" s="1">
        <v>0.04</v>
      </c>
      <c r="F535" s="1" t="s">
        <v>1599</v>
      </c>
      <c r="G535">
        <v>43117.93</v>
      </c>
      <c r="H535">
        <v>38.880000000000003</v>
      </c>
      <c r="J535" s="126">
        <v>0.46477128848327259</v>
      </c>
      <c r="K535" s="36">
        <v>0.14884305877754267</v>
      </c>
      <c r="L535">
        <v>1.0332298803815723</v>
      </c>
    </row>
    <row r="536" spans="1:12" x14ac:dyDescent="0.25">
      <c r="A536" t="s">
        <v>1626</v>
      </c>
      <c r="B536" t="s">
        <v>1535</v>
      </c>
      <c r="C536" t="s">
        <v>465</v>
      </c>
      <c r="D536" s="1">
        <v>0.87</v>
      </c>
      <c r="E536" s="1">
        <v>0.05</v>
      </c>
      <c r="F536" s="1" t="s">
        <v>1599</v>
      </c>
      <c r="G536">
        <v>14009.65</v>
      </c>
      <c r="H536">
        <v>73.94</v>
      </c>
      <c r="J536" s="126">
        <v>0.36368115935447098</v>
      </c>
      <c r="K536" s="36">
        <v>0.29889437149027098</v>
      </c>
      <c r="L536">
        <v>1.1376819285834703</v>
      </c>
    </row>
    <row r="537" spans="1:12" x14ac:dyDescent="0.25">
      <c r="A537" t="s">
        <v>1626</v>
      </c>
      <c r="B537" t="s">
        <v>1536</v>
      </c>
      <c r="C537" t="s">
        <v>466</v>
      </c>
      <c r="D537" s="1">
        <v>0.96</v>
      </c>
      <c r="E537" s="1">
        <v>0.04</v>
      </c>
      <c r="F537" s="1" t="s">
        <v>1597</v>
      </c>
      <c r="G537">
        <v>20084.599999999999</v>
      </c>
      <c r="H537">
        <v>43.68</v>
      </c>
      <c r="J537" s="126">
        <v>0.18370974649515229</v>
      </c>
      <c r="K537" s="36">
        <v>0.28443058156994472</v>
      </c>
      <c r="L537">
        <v>1.2336287162778941</v>
      </c>
    </row>
    <row r="538" spans="1:12" x14ac:dyDescent="0.25">
      <c r="A538" t="s">
        <v>1626</v>
      </c>
      <c r="B538" t="s">
        <v>1537</v>
      </c>
      <c r="C538" t="s">
        <v>665</v>
      </c>
      <c r="D538" s="1">
        <v>0.96</v>
      </c>
      <c r="E538" s="1">
        <v>0.04</v>
      </c>
      <c r="F538" s="1" t="s">
        <v>1597</v>
      </c>
      <c r="G538">
        <v>53317.69</v>
      </c>
      <c r="H538">
        <v>87.01</v>
      </c>
      <c r="J538" s="126">
        <v>0.36623174653889162</v>
      </c>
      <c r="K538" s="36">
        <v>0.39164560713990132</v>
      </c>
      <c r="L538">
        <v>1.0238124017889521</v>
      </c>
    </row>
    <row r="539" spans="1:12" x14ac:dyDescent="0.25">
      <c r="A539" t="s">
        <v>1626</v>
      </c>
      <c r="B539" t="s">
        <v>1538</v>
      </c>
      <c r="C539" t="s">
        <v>595</v>
      </c>
      <c r="D539" s="1">
        <v>0.97</v>
      </c>
      <c r="E539" s="1">
        <v>0.03</v>
      </c>
      <c r="F539" s="1" t="s">
        <v>1597</v>
      </c>
      <c r="G539">
        <v>32866.519999999997</v>
      </c>
      <c r="H539">
        <v>80.19</v>
      </c>
      <c r="J539" s="126">
        <v>0.38647507545092324</v>
      </c>
      <c r="K539" s="36">
        <v>0.16464698473554551</v>
      </c>
      <c r="L539">
        <v>1.5595728545368832</v>
      </c>
    </row>
    <row r="540" spans="1:12" x14ac:dyDescent="0.25">
      <c r="A540" t="s">
        <v>1626</v>
      </c>
      <c r="B540" t="s">
        <v>1563</v>
      </c>
      <c r="C540" t="s">
        <v>673</v>
      </c>
      <c r="D540" s="1">
        <v>0.92</v>
      </c>
      <c r="E540" s="1">
        <v>0.06</v>
      </c>
      <c r="F540" s="1" t="s">
        <v>1597</v>
      </c>
      <c r="G540">
        <v>47669.01</v>
      </c>
      <c r="H540">
        <v>112.5</v>
      </c>
      <c r="J540" s="126">
        <v>0.21591031245520997</v>
      </c>
      <c r="K540" s="36">
        <v>0.20978751612440877</v>
      </c>
      <c r="L540">
        <v>1.2928534384399959</v>
      </c>
    </row>
    <row r="541" spans="1:12" x14ac:dyDescent="0.25">
      <c r="A541" t="s">
        <v>1626</v>
      </c>
      <c r="B541" t="s">
        <v>1565</v>
      </c>
      <c r="C541" t="s">
        <v>646</v>
      </c>
      <c r="D541" s="1">
        <v>0.99</v>
      </c>
      <c r="E541" s="1">
        <v>0.01</v>
      </c>
      <c r="F541" s="1" t="s">
        <v>1597</v>
      </c>
      <c r="G541">
        <v>88917.42</v>
      </c>
      <c r="H541">
        <v>88.2</v>
      </c>
      <c r="J541" s="126">
        <v>0.48314293888644794</v>
      </c>
      <c r="K541" s="36">
        <v>0.17428244454208261</v>
      </c>
      <c r="L541">
        <v>1.2663282840299257</v>
      </c>
    </row>
    <row r="542" spans="1:12" x14ac:dyDescent="0.25">
      <c r="A542" t="s">
        <v>1626</v>
      </c>
      <c r="B542" t="s">
        <v>1566</v>
      </c>
      <c r="C542" t="s">
        <v>601</v>
      </c>
      <c r="D542" s="1">
        <v>0.94</v>
      </c>
      <c r="E542" s="1">
        <v>0.03</v>
      </c>
      <c r="F542" s="1" t="s">
        <v>1597</v>
      </c>
      <c r="G542">
        <v>20960.939999999999</v>
      </c>
      <c r="H542">
        <v>56.75</v>
      </c>
      <c r="J542" s="126">
        <v>0.32804490918474843</v>
      </c>
      <c r="K542" s="36">
        <v>0.40390221600054677</v>
      </c>
      <c r="L542">
        <v>1.0516103076934129</v>
      </c>
    </row>
    <row r="543" spans="1:12" x14ac:dyDescent="0.25">
      <c r="A543" t="s">
        <v>1627</v>
      </c>
      <c r="B543" t="s">
        <v>923</v>
      </c>
      <c r="C543" t="s">
        <v>149</v>
      </c>
      <c r="D543" s="1">
        <v>1</v>
      </c>
      <c r="E543" s="1">
        <v>0</v>
      </c>
      <c r="F543" s="1" t="s">
        <v>1597</v>
      </c>
      <c r="G543">
        <v>83887.57</v>
      </c>
      <c r="H543">
        <v>28.28</v>
      </c>
      <c r="J543" s="126">
        <v>0.50171605842908262</v>
      </c>
      <c r="K543" s="36">
        <v>0</v>
      </c>
      <c r="L543">
        <v>1.4301093617469773</v>
      </c>
    </row>
    <row r="544" spans="1:12" x14ac:dyDescent="0.25">
      <c r="A544" t="s">
        <v>1627</v>
      </c>
      <c r="B544" t="s">
        <v>1169</v>
      </c>
      <c r="C544" t="s">
        <v>666</v>
      </c>
      <c r="D544" s="1">
        <v>0</v>
      </c>
      <c r="E544" s="1">
        <v>0</v>
      </c>
      <c r="F544" s="1" t="s">
        <v>1597</v>
      </c>
      <c r="G544">
        <v>34965.120000000003</v>
      </c>
      <c r="H544">
        <v>93.62</v>
      </c>
      <c r="J544" s="125">
        <v>0</v>
      </c>
      <c r="K544" s="36">
        <v>0</v>
      </c>
      <c r="L544" t="e">
        <v>#DIV/0!</v>
      </c>
    </row>
    <row r="545" spans="1:12" x14ac:dyDescent="0.25">
      <c r="A545" t="s">
        <v>1627</v>
      </c>
      <c r="B545" t="s">
        <v>1226</v>
      </c>
      <c r="C545" t="s">
        <v>571</v>
      </c>
      <c r="D545" s="1">
        <v>0.99</v>
      </c>
      <c r="E545" s="1">
        <v>0.01</v>
      </c>
      <c r="F545" s="1" t="s">
        <v>1597</v>
      </c>
      <c r="G545">
        <v>18871.07</v>
      </c>
      <c r="H545">
        <v>27.79</v>
      </c>
      <c r="J545" s="126">
        <v>0.6819664165506415</v>
      </c>
      <c r="K545" s="36">
        <v>0.11488361662165825</v>
      </c>
      <c r="L545">
        <v>1.7826107807404565</v>
      </c>
    </row>
    <row r="546" spans="1:12" x14ac:dyDescent="0.25">
      <c r="A546" t="s">
        <v>1627</v>
      </c>
      <c r="B546" t="s">
        <v>1239</v>
      </c>
      <c r="C546" t="s">
        <v>164</v>
      </c>
      <c r="D546" s="1">
        <v>1</v>
      </c>
      <c r="E546" s="1">
        <v>0</v>
      </c>
      <c r="F546" s="1" t="s">
        <v>1597</v>
      </c>
      <c r="G546">
        <v>5437.69</v>
      </c>
      <c r="H546">
        <v>32.39</v>
      </c>
      <c r="J546" s="126">
        <v>0.60452292593228996</v>
      </c>
      <c r="K546" s="36">
        <v>2.2083518366855084E-2</v>
      </c>
      <c r="L546">
        <v>1.5666692506746107</v>
      </c>
    </row>
    <row r="547" spans="1:12" x14ac:dyDescent="0.25">
      <c r="A547" t="s">
        <v>1627</v>
      </c>
      <c r="B547" t="s">
        <v>1300</v>
      </c>
      <c r="C547" t="s">
        <v>85</v>
      </c>
      <c r="D547" s="1">
        <v>0.99</v>
      </c>
      <c r="E547" s="1">
        <v>0.01</v>
      </c>
      <c r="F547" s="1" t="s">
        <v>1597</v>
      </c>
      <c r="G547">
        <v>23832.17</v>
      </c>
      <c r="H547">
        <v>58.83</v>
      </c>
      <c r="J547" s="126">
        <v>0.580531655416335</v>
      </c>
      <c r="K547" s="36">
        <v>0.17583595962239598</v>
      </c>
      <c r="L547">
        <v>1.2822498841621479</v>
      </c>
    </row>
    <row r="548" spans="1:12" x14ac:dyDescent="0.25">
      <c r="A548" t="s">
        <v>1627</v>
      </c>
      <c r="B548" t="s">
        <v>1319</v>
      </c>
      <c r="C548" t="s">
        <v>604</v>
      </c>
      <c r="D548" s="1">
        <v>1</v>
      </c>
      <c r="E548" s="1">
        <v>0</v>
      </c>
      <c r="F548" s="1" t="s">
        <v>1597</v>
      </c>
      <c r="G548">
        <v>41177.94</v>
      </c>
      <c r="H548">
        <v>47.06</v>
      </c>
      <c r="J548" s="126">
        <v>0.54079876458129628</v>
      </c>
      <c r="K548" s="36">
        <v>7.655699198637575E-2</v>
      </c>
      <c r="L548">
        <v>1.3473419444370314</v>
      </c>
    </row>
    <row r="549" spans="1:12" x14ac:dyDescent="0.25">
      <c r="A549" t="s">
        <v>1627</v>
      </c>
      <c r="B549" t="s">
        <v>1348</v>
      </c>
      <c r="C549" t="s">
        <v>93</v>
      </c>
      <c r="D549" s="1">
        <v>1</v>
      </c>
      <c r="E549" s="1">
        <v>0</v>
      </c>
      <c r="F549" s="1" t="s">
        <v>1597</v>
      </c>
      <c r="G549">
        <v>19783.78</v>
      </c>
      <c r="H549">
        <v>41.34</v>
      </c>
      <c r="J549" s="126">
        <v>0.70822153737100202</v>
      </c>
      <c r="K549" s="36">
        <v>0</v>
      </c>
      <c r="L549">
        <v>1.3203732990321515</v>
      </c>
    </row>
    <row r="550" spans="1:12" x14ac:dyDescent="0.25">
      <c r="A550" t="s">
        <v>1627</v>
      </c>
      <c r="B550" t="s">
        <v>1363</v>
      </c>
      <c r="C550" t="s">
        <v>580</v>
      </c>
      <c r="D550" s="1">
        <v>1</v>
      </c>
      <c r="E550" s="1">
        <v>0</v>
      </c>
      <c r="F550" s="1" t="s">
        <v>1597</v>
      </c>
      <c r="G550">
        <v>22066.07</v>
      </c>
      <c r="H550">
        <v>54.89</v>
      </c>
      <c r="J550" s="126">
        <v>0.53825106551927027</v>
      </c>
      <c r="K550" s="36">
        <v>8.4858863541781276E-3</v>
      </c>
      <c r="L550">
        <v>1.8602907849950676</v>
      </c>
    </row>
    <row r="551" spans="1:12" x14ac:dyDescent="0.25">
      <c r="A551" t="s">
        <v>1627</v>
      </c>
      <c r="B551" t="s">
        <v>1427</v>
      </c>
      <c r="C551" t="s">
        <v>161</v>
      </c>
      <c r="D551" s="1">
        <v>1</v>
      </c>
      <c r="E551" s="1">
        <v>0</v>
      </c>
      <c r="F551" s="1" t="s">
        <v>1597</v>
      </c>
      <c r="G551">
        <v>57418.04</v>
      </c>
      <c r="H551">
        <v>52.42</v>
      </c>
      <c r="J551" s="126">
        <v>0.45320267858212443</v>
      </c>
      <c r="K551" s="36">
        <v>0.24660285667509213</v>
      </c>
      <c r="L551">
        <v>1.1960377458236413</v>
      </c>
    </row>
    <row r="552" spans="1:12" x14ac:dyDescent="0.25">
      <c r="A552" t="s">
        <v>1627</v>
      </c>
      <c r="B552" t="s">
        <v>1569</v>
      </c>
      <c r="C552" t="s">
        <v>632</v>
      </c>
      <c r="D552" s="1">
        <v>1</v>
      </c>
      <c r="E552" s="1">
        <v>0</v>
      </c>
      <c r="F552" s="1" t="s">
        <v>1597</v>
      </c>
      <c r="G552">
        <v>53208.86</v>
      </c>
      <c r="H552">
        <v>56.86</v>
      </c>
      <c r="J552" s="126">
        <v>0.70456188126891461</v>
      </c>
      <c r="K552" s="36">
        <v>6.4658127031349821E-2</v>
      </c>
      <c r="L552">
        <v>1.6725548334149603</v>
      </c>
    </row>
    <row r="553" spans="1:12" x14ac:dyDescent="0.25">
      <c r="A553" t="s">
        <v>1628</v>
      </c>
      <c r="B553" t="s">
        <v>1078</v>
      </c>
      <c r="C553" t="s">
        <v>441</v>
      </c>
      <c r="D553" s="1">
        <v>1</v>
      </c>
      <c r="E553" s="1">
        <v>0</v>
      </c>
      <c r="F553" s="1" t="s">
        <v>1597</v>
      </c>
      <c r="G553">
        <v>34006.46</v>
      </c>
      <c r="H553">
        <v>6.99</v>
      </c>
      <c r="J553" s="126">
        <v>9.817886375619074E-2</v>
      </c>
      <c r="K553" s="36">
        <v>2.7442371020856204E-3</v>
      </c>
      <c r="L553">
        <v>1.8237080728937407</v>
      </c>
    </row>
    <row r="554" spans="1:12" x14ac:dyDescent="0.25">
      <c r="A554" t="s">
        <v>1628</v>
      </c>
      <c r="B554" t="s">
        <v>1140</v>
      </c>
      <c r="C554" t="s">
        <v>512</v>
      </c>
      <c r="D554" s="1">
        <v>1</v>
      </c>
      <c r="E554" s="1">
        <v>0</v>
      </c>
      <c r="F554" s="1" t="s">
        <v>1597</v>
      </c>
      <c r="G554">
        <v>27009.200000000001</v>
      </c>
      <c r="H554">
        <v>5.92</v>
      </c>
      <c r="J554" s="126">
        <v>0.27054415053286862</v>
      </c>
      <c r="K554" s="36">
        <v>4.2307149908334509E-4</v>
      </c>
      <c r="L554">
        <v>1.8250304068309877</v>
      </c>
    </row>
    <row r="555" spans="1:12" x14ac:dyDescent="0.25">
      <c r="A555" t="s">
        <v>1628</v>
      </c>
      <c r="B555" t="s">
        <v>1242</v>
      </c>
      <c r="C555" t="s">
        <v>382</v>
      </c>
      <c r="D555" s="1">
        <v>1</v>
      </c>
      <c r="E555" s="1">
        <v>0</v>
      </c>
      <c r="F555" s="1" t="s">
        <v>1597</v>
      </c>
      <c r="G555">
        <v>1075.22</v>
      </c>
      <c r="H555">
        <v>9.75</v>
      </c>
      <c r="J555" s="126">
        <v>0.3191348296288245</v>
      </c>
      <c r="K555" s="36">
        <v>1.2934079669583176E-3</v>
      </c>
      <c r="L555">
        <v>1.7795790477487909</v>
      </c>
    </row>
    <row r="556" spans="1:12" x14ac:dyDescent="0.25">
      <c r="A556" t="s">
        <v>1628</v>
      </c>
      <c r="B556" t="s">
        <v>1369</v>
      </c>
      <c r="C556" t="s">
        <v>486</v>
      </c>
      <c r="D556" s="1">
        <v>1</v>
      </c>
      <c r="E556" s="1">
        <v>0</v>
      </c>
      <c r="F556" s="1" t="s">
        <v>1599</v>
      </c>
      <c r="G556">
        <v>1058.4100000000001</v>
      </c>
      <c r="H556">
        <v>12.11</v>
      </c>
      <c r="J556" s="126">
        <v>0.15516402631189322</v>
      </c>
      <c r="K556" s="36">
        <v>3.3982670248242702E-3</v>
      </c>
      <c r="L556">
        <v>1.7846692111959288</v>
      </c>
    </row>
    <row r="557" spans="1:12" x14ac:dyDescent="0.25">
      <c r="A557" t="s">
        <v>1628</v>
      </c>
      <c r="B557" t="s">
        <v>1483</v>
      </c>
      <c r="C557" t="s">
        <v>628</v>
      </c>
      <c r="D557" s="1">
        <v>1</v>
      </c>
      <c r="E557" s="1">
        <v>0</v>
      </c>
      <c r="F557" s="1" t="s">
        <v>1599</v>
      </c>
      <c r="G557">
        <v>983.59</v>
      </c>
      <c r="H557">
        <v>11.73</v>
      </c>
      <c r="J557" s="126">
        <v>0.44386883973612729</v>
      </c>
      <c r="K557" s="36">
        <v>1.9111369809856422E-3</v>
      </c>
      <c r="L557">
        <v>2.1578441229182146</v>
      </c>
    </row>
    <row r="558" spans="1:12" x14ac:dyDescent="0.25">
      <c r="A558" t="s">
        <v>1628</v>
      </c>
      <c r="B558" t="s">
        <v>1502</v>
      </c>
      <c r="C558" t="s">
        <v>461</v>
      </c>
      <c r="D558" s="1">
        <v>1</v>
      </c>
      <c r="E558" s="1">
        <v>0</v>
      </c>
      <c r="F558" s="1" t="s">
        <v>1597</v>
      </c>
      <c r="G558">
        <v>1029.58</v>
      </c>
      <c r="H558">
        <v>6.21</v>
      </c>
      <c r="J558" s="126">
        <v>0.27230760498716633</v>
      </c>
      <c r="K558" s="36">
        <v>3.1532412166465911E-4</v>
      </c>
      <c r="L558">
        <v>1.9795734037379282</v>
      </c>
    </row>
    <row r="559" spans="1:12" x14ac:dyDescent="0.25">
      <c r="A559" t="s">
        <v>1628</v>
      </c>
      <c r="B559" t="s">
        <v>1552</v>
      </c>
      <c r="C559" t="s">
        <v>397</v>
      </c>
      <c r="D559" s="1">
        <v>0.99</v>
      </c>
      <c r="E559" s="1">
        <v>0.01</v>
      </c>
      <c r="F559" s="1" t="s">
        <v>1599</v>
      </c>
      <c r="G559">
        <v>1778.47</v>
      </c>
      <c r="H559">
        <v>8.26</v>
      </c>
      <c r="J559" s="126">
        <v>0.27230695415751899</v>
      </c>
      <c r="K559" s="36">
        <v>5.5540208493871672E-3</v>
      </c>
      <c r="L559">
        <v>1.7944898286080411</v>
      </c>
    </row>
    <row r="560" spans="1:12" x14ac:dyDescent="0.25">
      <c r="A560" t="s">
        <v>1628</v>
      </c>
      <c r="B560" t="s">
        <v>1581</v>
      </c>
      <c r="C560" t="s">
        <v>535</v>
      </c>
      <c r="D560" s="1">
        <v>1</v>
      </c>
      <c r="E560" s="1">
        <v>0</v>
      </c>
      <c r="F560" s="1" t="s">
        <v>1599</v>
      </c>
      <c r="G560">
        <v>1242.2</v>
      </c>
      <c r="H560">
        <v>21.21</v>
      </c>
      <c r="J560" s="126">
        <v>0.31960113197445411</v>
      </c>
      <c r="K560" s="36">
        <v>1.5010134230754523E-3</v>
      </c>
      <c r="L560">
        <v>1.8875826378294296</v>
      </c>
    </row>
    <row r="561" spans="1:12" x14ac:dyDescent="0.25">
      <c r="A561" t="s">
        <v>1629</v>
      </c>
      <c r="B561" t="s">
        <v>925</v>
      </c>
      <c r="C561" t="s">
        <v>659</v>
      </c>
      <c r="D561" s="1">
        <v>0.99</v>
      </c>
      <c r="E561" s="1">
        <v>0.01</v>
      </c>
      <c r="F561" s="1" t="s">
        <v>1597</v>
      </c>
      <c r="G561">
        <v>679.96</v>
      </c>
      <c r="H561">
        <v>116.38</v>
      </c>
      <c r="J561" s="126">
        <v>0.64402336015239237</v>
      </c>
      <c r="K561" s="36">
        <v>0.12181367020076697</v>
      </c>
      <c r="L561">
        <v>1.6721840386696036</v>
      </c>
    </row>
    <row r="562" spans="1:12" x14ac:dyDescent="0.25">
      <c r="A562" t="s">
        <v>1629</v>
      </c>
      <c r="B562" t="s">
        <v>933</v>
      </c>
      <c r="C562" t="s">
        <v>150</v>
      </c>
      <c r="D562" s="1">
        <v>0.6</v>
      </c>
      <c r="E562" s="1">
        <v>0.4</v>
      </c>
      <c r="F562" s="1" t="s">
        <v>1599</v>
      </c>
      <c r="G562">
        <v>3001.32</v>
      </c>
      <c r="H562">
        <v>80.41</v>
      </c>
      <c r="J562" s="126">
        <v>0.82136286870961395</v>
      </c>
      <c r="K562" s="36">
        <v>2.4185141989058911E-2</v>
      </c>
      <c r="L562">
        <v>1.8392765789991474</v>
      </c>
    </row>
    <row r="563" spans="1:12" x14ac:dyDescent="0.25">
      <c r="A563" t="s">
        <v>1629</v>
      </c>
      <c r="B563" t="s">
        <v>936</v>
      </c>
      <c r="C563" t="s">
        <v>611</v>
      </c>
      <c r="D563" s="1">
        <v>0.41</v>
      </c>
      <c r="E563" s="1">
        <v>0.59</v>
      </c>
      <c r="F563" s="1" t="s">
        <v>1599</v>
      </c>
      <c r="G563">
        <v>94214.78</v>
      </c>
      <c r="H563">
        <v>73.27</v>
      </c>
      <c r="J563" s="126">
        <v>0.60372589638001417</v>
      </c>
      <c r="K563" s="36">
        <v>0.11031389007564525</v>
      </c>
      <c r="L563">
        <v>1.780265818268316</v>
      </c>
    </row>
    <row r="564" spans="1:12" x14ac:dyDescent="0.25">
      <c r="A564" t="s">
        <v>1629</v>
      </c>
      <c r="B564" t="s">
        <v>941</v>
      </c>
      <c r="C564" t="s">
        <v>612</v>
      </c>
      <c r="D564" s="1">
        <v>0.43</v>
      </c>
      <c r="E564" s="1">
        <v>0.56999999999999995</v>
      </c>
      <c r="F564" s="1" t="s">
        <v>1599</v>
      </c>
      <c r="G564">
        <v>72553.240000000005</v>
      </c>
      <c r="H564">
        <v>62.98</v>
      </c>
      <c r="J564" s="126">
        <v>0.72723885810087086</v>
      </c>
      <c r="K564" s="36">
        <v>4.1218782149252974E-2</v>
      </c>
      <c r="L564">
        <v>1.6881520119225037</v>
      </c>
    </row>
    <row r="565" spans="1:12" x14ac:dyDescent="0.25">
      <c r="A565" t="s">
        <v>1629</v>
      </c>
      <c r="B565" t="s">
        <v>942</v>
      </c>
      <c r="C565" t="s">
        <v>503</v>
      </c>
      <c r="D565" s="1">
        <v>0.05</v>
      </c>
      <c r="E565" s="1">
        <v>0.94</v>
      </c>
      <c r="F565" s="1" t="s">
        <v>1599</v>
      </c>
      <c r="G565">
        <v>94098.54</v>
      </c>
      <c r="H565">
        <v>64.61</v>
      </c>
      <c r="J565" s="126">
        <v>0.60693280045004006</v>
      </c>
      <c r="K565" s="36">
        <v>0.14263584115935701</v>
      </c>
      <c r="L565">
        <v>1.7202086157762222</v>
      </c>
    </row>
    <row r="566" spans="1:12" x14ac:dyDescent="0.25">
      <c r="A566" t="s">
        <v>1629</v>
      </c>
      <c r="B566" t="s">
        <v>946</v>
      </c>
      <c r="C566" t="s">
        <v>559</v>
      </c>
      <c r="D566" s="1">
        <v>0.14000000000000001</v>
      </c>
      <c r="E566" s="1">
        <v>0.85</v>
      </c>
      <c r="F566" s="1" t="s">
        <v>1599</v>
      </c>
      <c r="G566">
        <v>45219.33</v>
      </c>
      <c r="H566">
        <v>91.75</v>
      </c>
      <c r="J566" s="126">
        <v>0.72118093499140068</v>
      </c>
      <c r="K566" s="36">
        <v>4.7192213169555373E-2</v>
      </c>
      <c r="L566">
        <v>1.7053941908713692</v>
      </c>
    </row>
    <row r="567" spans="1:12" x14ac:dyDescent="0.25">
      <c r="A567" t="s">
        <v>1629</v>
      </c>
      <c r="B567" t="s">
        <v>959</v>
      </c>
      <c r="C567" t="s">
        <v>399</v>
      </c>
      <c r="D567" s="1">
        <v>0.38</v>
      </c>
      <c r="E567" s="1">
        <v>0.62</v>
      </c>
      <c r="F567" s="1" t="s">
        <v>1599</v>
      </c>
      <c r="G567">
        <v>51575</v>
      </c>
      <c r="H567">
        <v>56.12</v>
      </c>
      <c r="J567" s="126">
        <v>0.72185459379214656</v>
      </c>
      <c r="K567" s="36">
        <v>3.9878520904689366E-2</v>
      </c>
      <c r="L567">
        <v>1.7273326030122385</v>
      </c>
    </row>
    <row r="568" spans="1:12" x14ac:dyDescent="0.25">
      <c r="A568" t="s">
        <v>1629</v>
      </c>
      <c r="B568" t="s">
        <v>961</v>
      </c>
      <c r="C568" t="s">
        <v>543</v>
      </c>
      <c r="D568" s="1">
        <v>0.18</v>
      </c>
      <c r="E568" s="1">
        <v>0.81</v>
      </c>
      <c r="F568" s="1" t="s">
        <v>1599</v>
      </c>
      <c r="G568">
        <v>67310.100000000006</v>
      </c>
      <c r="H568">
        <v>61.14</v>
      </c>
      <c r="J568" s="126">
        <v>0.67677063043262953</v>
      </c>
      <c r="K568" s="36">
        <v>0.12724202821312178</v>
      </c>
      <c r="L568">
        <v>1.7972647130562041</v>
      </c>
    </row>
    <row r="569" spans="1:12" x14ac:dyDescent="0.25">
      <c r="A569" t="s">
        <v>1629</v>
      </c>
      <c r="B569" t="s">
        <v>965</v>
      </c>
      <c r="C569" t="s">
        <v>560</v>
      </c>
      <c r="D569" s="1">
        <v>0.16</v>
      </c>
      <c r="E569" s="1">
        <v>0.84</v>
      </c>
      <c r="F569" s="1" t="s">
        <v>1599</v>
      </c>
      <c r="G569">
        <v>33553.51</v>
      </c>
      <c r="H569">
        <v>97.12</v>
      </c>
      <c r="J569" s="126">
        <v>0.79678922530985385</v>
      </c>
      <c r="K569" s="36">
        <v>1.6535415570849664E-2</v>
      </c>
      <c r="L569">
        <v>1.6043532026070868</v>
      </c>
    </row>
    <row r="570" spans="1:12" x14ac:dyDescent="0.25">
      <c r="A570" t="s">
        <v>1629</v>
      </c>
      <c r="B570" t="s">
        <v>966</v>
      </c>
      <c r="C570" t="s">
        <v>497</v>
      </c>
      <c r="D570" s="1">
        <v>0.82</v>
      </c>
      <c r="E570" s="1">
        <v>0.18</v>
      </c>
      <c r="F570" s="1" t="s">
        <v>1599</v>
      </c>
      <c r="G570">
        <v>75228.33</v>
      </c>
      <c r="H570">
        <v>59.99</v>
      </c>
      <c r="J570" s="126">
        <v>0.64131942015627641</v>
      </c>
      <c r="K570" s="36">
        <v>7.6183696730046782E-2</v>
      </c>
      <c r="L570">
        <v>1.6247381472534734</v>
      </c>
    </row>
    <row r="571" spans="1:12" x14ac:dyDescent="0.25">
      <c r="A571" t="s">
        <v>1629</v>
      </c>
      <c r="B571" t="s">
        <v>971</v>
      </c>
      <c r="C571" t="s">
        <v>505</v>
      </c>
      <c r="D571" s="1">
        <v>0.02</v>
      </c>
      <c r="E571" s="1">
        <v>0.96</v>
      </c>
      <c r="F571" s="1" t="s">
        <v>1599</v>
      </c>
      <c r="G571">
        <v>32585.21</v>
      </c>
      <c r="H571">
        <v>63.71</v>
      </c>
      <c r="J571" s="126">
        <v>0.72458189230280856</v>
      </c>
      <c r="K571" s="36">
        <v>7.5481596578283461E-2</v>
      </c>
      <c r="L571">
        <v>1.6317687532858025</v>
      </c>
    </row>
    <row r="572" spans="1:12" x14ac:dyDescent="0.25">
      <c r="A572" t="s">
        <v>1629</v>
      </c>
      <c r="B572" t="s">
        <v>974</v>
      </c>
      <c r="C572" t="s">
        <v>373</v>
      </c>
      <c r="D572" s="1">
        <v>0.3</v>
      </c>
      <c r="E572" s="1">
        <v>0.7</v>
      </c>
      <c r="F572" s="1" t="s">
        <v>1599</v>
      </c>
      <c r="G572">
        <v>80547.41</v>
      </c>
      <c r="H572">
        <v>59.58</v>
      </c>
      <c r="J572" s="126">
        <v>0.25884009214904741</v>
      </c>
      <c r="K572" s="36">
        <v>5.2673219931054428E-2</v>
      </c>
      <c r="L572">
        <v>1.1406692481072647</v>
      </c>
    </row>
    <row r="573" spans="1:12" x14ac:dyDescent="0.25">
      <c r="A573" t="s">
        <v>1629</v>
      </c>
      <c r="B573" t="s">
        <v>976</v>
      </c>
      <c r="C573" t="s">
        <v>294</v>
      </c>
      <c r="D573" s="1">
        <v>0.02</v>
      </c>
      <c r="E573" s="1">
        <v>0.97</v>
      </c>
      <c r="F573" s="1" t="s">
        <v>1599</v>
      </c>
      <c r="G573">
        <v>53205.63</v>
      </c>
      <c r="H573">
        <v>66.11</v>
      </c>
      <c r="J573" s="126">
        <v>0.7739600728102809</v>
      </c>
      <c r="K573" s="36">
        <v>6.0524115557843851E-2</v>
      </c>
      <c r="L573">
        <v>1.3570228034698244</v>
      </c>
    </row>
    <row r="574" spans="1:12" x14ac:dyDescent="0.25">
      <c r="A574" t="s">
        <v>1629</v>
      </c>
      <c r="B574" t="s">
        <v>983</v>
      </c>
      <c r="C574" t="s">
        <v>544</v>
      </c>
      <c r="D574" s="1">
        <v>0.3</v>
      </c>
      <c r="E574" s="1">
        <v>0.64</v>
      </c>
      <c r="F574" s="1" t="s">
        <v>1599</v>
      </c>
      <c r="G574">
        <v>50117.01</v>
      </c>
      <c r="H574">
        <v>63.13</v>
      </c>
      <c r="J574" s="126">
        <v>0.67483214827052884</v>
      </c>
      <c r="K574" s="36">
        <v>9.4341807626091456E-2</v>
      </c>
      <c r="L574">
        <v>2.8825234240040269</v>
      </c>
    </row>
    <row r="575" spans="1:12" x14ac:dyDescent="0.25">
      <c r="A575" t="s">
        <v>1629</v>
      </c>
      <c r="B575" t="s">
        <v>987</v>
      </c>
      <c r="C575" t="s">
        <v>434</v>
      </c>
      <c r="D575" s="1">
        <v>0.03</v>
      </c>
      <c r="E575" s="1">
        <v>0.97</v>
      </c>
      <c r="F575" s="1" t="s">
        <v>1599</v>
      </c>
      <c r="G575">
        <v>43922.63</v>
      </c>
      <c r="H575">
        <v>71.62</v>
      </c>
      <c r="J575" s="126">
        <v>0.73243306341619252</v>
      </c>
      <c r="K575" s="36">
        <v>7.8016293329073644E-2</v>
      </c>
      <c r="L575">
        <v>1.9337500587173448</v>
      </c>
    </row>
    <row r="576" spans="1:12" x14ac:dyDescent="0.25">
      <c r="A576" t="s">
        <v>1629</v>
      </c>
      <c r="B576" t="s">
        <v>994</v>
      </c>
      <c r="C576" t="s">
        <v>435</v>
      </c>
      <c r="D576" s="1">
        <v>0.09</v>
      </c>
      <c r="E576" s="1">
        <v>0.91</v>
      </c>
      <c r="F576" s="1" t="s">
        <v>1599</v>
      </c>
      <c r="G576">
        <v>115376.4</v>
      </c>
      <c r="H576">
        <v>65.63</v>
      </c>
      <c r="J576" s="126">
        <v>0.70777038611892185</v>
      </c>
      <c r="K576" s="36">
        <v>5.8591028699930332E-2</v>
      </c>
      <c r="L576">
        <v>1.7884689922480621</v>
      </c>
    </row>
    <row r="577" spans="1:12" x14ac:dyDescent="0.25">
      <c r="A577" t="s">
        <v>1629</v>
      </c>
      <c r="B577" t="s">
        <v>1016</v>
      </c>
      <c r="C577" t="s">
        <v>506</v>
      </c>
      <c r="D577" s="1">
        <v>0.05</v>
      </c>
      <c r="E577" s="1">
        <v>0.95</v>
      </c>
      <c r="F577" s="1" t="s">
        <v>1599</v>
      </c>
      <c r="G577">
        <v>81371.009999999995</v>
      </c>
      <c r="H577">
        <v>71.849999999999994</v>
      </c>
      <c r="J577" s="126">
        <v>0.68377014067528441</v>
      </c>
      <c r="K577" s="36">
        <v>2.3810395117803442E-2</v>
      </c>
      <c r="L577">
        <v>1.3826666498762759</v>
      </c>
    </row>
    <row r="578" spans="1:12" x14ac:dyDescent="0.25">
      <c r="A578" t="s">
        <v>1629</v>
      </c>
      <c r="B578" t="s">
        <v>1024</v>
      </c>
      <c r="C578" t="s">
        <v>493</v>
      </c>
      <c r="D578" s="1">
        <v>0.13</v>
      </c>
      <c r="E578" s="1">
        <v>0.87</v>
      </c>
      <c r="F578" s="1" t="s">
        <v>1599</v>
      </c>
      <c r="G578">
        <v>49512.33</v>
      </c>
      <c r="H578">
        <v>83.11</v>
      </c>
      <c r="J578" s="126">
        <v>0.83789084467438979</v>
      </c>
      <c r="K578" s="36">
        <v>2.0001499643834589E-2</v>
      </c>
      <c r="L578">
        <v>1.9176307731028985</v>
      </c>
    </row>
    <row r="579" spans="1:12" x14ac:dyDescent="0.25">
      <c r="A579" t="s">
        <v>1629</v>
      </c>
      <c r="B579" t="s">
        <v>1025</v>
      </c>
      <c r="C579" t="s">
        <v>545</v>
      </c>
      <c r="D579" s="1">
        <v>0.3</v>
      </c>
      <c r="E579" s="1">
        <v>0.69</v>
      </c>
      <c r="F579" s="1" t="s">
        <v>1599</v>
      </c>
      <c r="G579">
        <v>95883.56</v>
      </c>
      <c r="H579">
        <v>95.56</v>
      </c>
      <c r="J579" s="126">
        <v>0.82029404834316966</v>
      </c>
      <c r="K579" s="36">
        <v>1.1356973373445779E-2</v>
      </c>
      <c r="L579">
        <v>1.7616154395997141</v>
      </c>
    </row>
    <row r="580" spans="1:12" x14ac:dyDescent="0.25">
      <c r="A580" t="s">
        <v>1629</v>
      </c>
      <c r="B580" t="s">
        <v>1036</v>
      </c>
      <c r="C580" t="s">
        <v>546</v>
      </c>
      <c r="D580" s="1">
        <v>0.27</v>
      </c>
      <c r="E580" s="1">
        <v>0.73</v>
      </c>
      <c r="F580" s="1" t="s">
        <v>1599</v>
      </c>
      <c r="G580">
        <v>63659.74</v>
      </c>
      <c r="H580">
        <v>54.92</v>
      </c>
      <c r="J580" s="126">
        <v>0.53445499538232022</v>
      </c>
      <c r="K580" s="36">
        <v>3.4194510881148027E-2</v>
      </c>
      <c r="L580">
        <v>1.8479511435048774</v>
      </c>
    </row>
    <row r="581" spans="1:12" x14ac:dyDescent="0.25">
      <c r="A581" t="s">
        <v>1629</v>
      </c>
      <c r="B581" t="s">
        <v>1050</v>
      </c>
      <c r="C581" t="s">
        <v>438</v>
      </c>
      <c r="D581" s="1">
        <v>0.17</v>
      </c>
      <c r="E581" s="1">
        <v>0.83</v>
      </c>
      <c r="F581" s="1" t="s">
        <v>1599</v>
      </c>
      <c r="G581">
        <v>138628.73000000001</v>
      </c>
      <c r="H581">
        <v>82.32</v>
      </c>
      <c r="J581" s="126">
        <v>0.48692965709345315</v>
      </c>
      <c r="K581" s="36">
        <v>8.0325290575012462E-2</v>
      </c>
      <c r="L581">
        <v>1.1595270847599368</v>
      </c>
    </row>
    <row r="582" spans="1:12" x14ac:dyDescent="0.25">
      <c r="A582" t="s">
        <v>1629</v>
      </c>
      <c r="B582" t="s">
        <v>1075</v>
      </c>
      <c r="C582" t="s">
        <v>376</v>
      </c>
      <c r="D582" s="1">
        <v>0.35</v>
      </c>
      <c r="E582" s="1">
        <v>0.63</v>
      </c>
      <c r="F582" s="1" t="s">
        <v>1599</v>
      </c>
      <c r="G582">
        <v>27829.66</v>
      </c>
      <c r="H582">
        <v>62.33</v>
      </c>
      <c r="J582" s="126">
        <v>0.75647215449762606</v>
      </c>
      <c r="K582" s="36">
        <v>6.8230302835878359E-2</v>
      </c>
      <c r="L582">
        <v>1.8916966169439056</v>
      </c>
    </row>
    <row r="583" spans="1:12" x14ac:dyDescent="0.25">
      <c r="A583" t="s">
        <v>1629</v>
      </c>
      <c r="B583" t="s">
        <v>1109</v>
      </c>
      <c r="C583" t="s">
        <v>445</v>
      </c>
      <c r="D583" s="1">
        <v>0.06</v>
      </c>
      <c r="E583" s="1">
        <v>0.94</v>
      </c>
      <c r="F583" s="1" t="s">
        <v>1599</v>
      </c>
      <c r="G583">
        <v>33117.870000000003</v>
      </c>
      <c r="H583">
        <v>72.94</v>
      </c>
      <c r="J583" s="126">
        <v>0.78301948637265029</v>
      </c>
      <c r="K583" s="36">
        <v>4.9953291705590243E-2</v>
      </c>
      <c r="L583">
        <v>1.7004029093192403</v>
      </c>
    </row>
    <row r="584" spans="1:12" x14ac:dyDescent="0.25">
      <c r="A584" t="s">
        <v>1629</v>
      </c>
      <c r="B584" t="s">
        <v>1110</v>
      </c>
      <c r="C584" t="s">
        <v>478</v>
      </c>
      <c r="D584" s="1">
        <v>0.22</v>
      </c>
      <c r="E584" s="1">
        <v>0.78</v>
      </c>
      <c r="F584" s="1" t="s">
        <v>1599</v>
      </c>
      <c r="G584">
        <v>83280.31</v>
      </c>
      <c r="H584">
        <v>50.48</v>
      </c>
      <c r="J584" s="126">
        <v>0.6259874308070088</v>
      </c>
      <c r="K584" s="36">
        <v>5.204561534939859E-2</v>
      </c>
      <c r="L584">
        <v>1.7119729266119703</v>
      </c>
    </row>
    <row r="585" spans="1:12" x14ac:dyDescent="0.25">
      <c r="A585" t="s">
        <v>1629</v>
      </c>
      <c r="B585" t="s">
        <v>1111</v>
      </c>
      <c r="C585" t="s">
        <v>616</v>
      </c>
      <c r="D585" s="1">
        <v>0.35</v>
      </c>
      <c r="E585" s="1">
        <v>0.64</v>
      </c>
      <c r="F585" s="1" t="s">
        <v>1599</v>
      </c>
      <c r="G585">
        <v>55085.61</v>
      </c>
      <c r="H585">
        <v>62.57</v>
      </c>
      <c r="J585" s="126">
        <v>0.62043447857192258</v>
      </c>
      <c r="K585" s="36">
        <v>0.11554717097123712</v>
      </c>
      <c r="L585">
        <v>1.8046854679894475</v>
      </c>
    </row>
    <row r="586" spans="1:12" x14ac:dyDescent="0.25">
      <c r="A586" t="s">
        <v>1629</v>
      </c>
      <c r="B586" t="s">
        <v>1114</v>
      </c>
      <c r="C586" t="s">
        <v>479</v>
      </c>
      <c r="D586" s="1">
        <v>0.05</v>
      </c>
      <c r="E586" s="1">
        <v>0.95</v>
      </c>
      <c r="F586" s="1" t="s">
        <v>1599</v>
      </c>
      <c r="G586">
        <v>32618.39</v>
      </c>
      <c r="H586">
        <v>74.12</v>
      </c>
      <c r="J586" s="126">
        <v>0.78671371600329221</v>
      </c>
      <c r="K586" s="36">
        <v>1.8475656060860983E-2</v>
      </c>
      <c r="L586">
        <v>1.4093822793297381</v>
      </c>
    </row>
    <row r="587" spans="1:12" x14ac:dyDescent="0.25">
      <c r="A587" t="s">
        <v>1629</v>
      </c>
      <c r="B587" t="s">
        <v>1117</v>
      </c>
      <c r="C587" t="s">
        <v>510</v>
      </c>
      <c r="D587" s="1">
        <v>0.18</v>
      </c>
      <c r="E587" s="1">
        <v>0.82</v>
      </c>
      <c r="F587" s="1" t="s">
        <v>1599</v>
      </c>
      <c r="G587">
        <v>52827.85</v>
      </c>
      <c r="H587">
        <v>72.41</v>
      </c>
      <c r="J587" s="126">
        <v>0.70494591662205119</v>
      </c>
      <c r="K587" s="36">
        <v>7.1447861538971771E-2</v>
      </c>
      <c r="L587">
        <v>1.5421404952012259</v>
      </c>
    </row>
    <row r="588" spans="1:12" x14ac:dyDescent="0.25">
      <c r="A588" t="s">
        <v>1629</v>
      </c>
      <c r="B588" t="s">
        <v>1119</v>
      </c>
      <c r="C588" t="s">
        <v>642</v>
      </c>
      <c r="D588" s="1">
        <v>0.67</v>
      </c>
      <c r="E588" s="1">
        <v>0.33</v>
      </c>
      <c r="F588" s="1" t="s">
        <v>1599</v>
      </c>
      <c r="G588">
        <v>29782.09</v>
      </c>
      <c r="H588">
        <v>104.69</v>
      </c>
      <c r="J588" s="126">
        <v>0.73292561572269677</v>
      </c>
      <c r="K588" s="36">
        <v>5.147192967907787E-2</v>
      </c>
      <c r="L588">
        <v>1.7835342569597266</v>
      </c>
    </row>
    <row r="589" spans="1:12" x14ac:dyDescent="0.25">
      <c r="A589" t="s">
        <v>1629</v>
      </c>
      <c r="B589" t="s">
        <v>1131</v>
      </c>
      <c r="C589" t="s">
        <v>674</v>
      </c>
      <c r="D589" s="1">
        <v>0.77</v>
      </c>
      <c r="E589" s="1">
        <v>0.22</v>
      </c>
      <c r="F589" s="1" t="s">
        <v>1599</v>
      </c>
      <c r="G589">
        <v>75304.259999999995</v>
      </c>
      <c r="H589">
        <v>104.79</v>
      </c>
      <c r="J589" s="126">
        <v>0.41056592942227044</v>
      </c>
      <c r="K589" s="36">
        <v>0.16706000542169636</v>
      </c>
      <c r="L589">
        <v>1.9122810424515477</v>
      </c>
    </row>
    <row r="590" spans="1:12" x14ac:dyDescent="0.25">
      <c r="A590" t="s">
        <v>1629</v>
      </c>
      <c r="B590" t="s">
        <v>1133</v>
      </c>
      <c r="C590" t="s">
        <v>643</v>
      </c>
      <c r="D590" s="1">
        <v>0.08</v>
      </c>
      <c r="E590" s="1">
        <v>0.92</v>
      </c>
      <c r="F590" s="1" t="s">
        <v>1599</v>
      </c>
      <c r="G590">
        <v>75949.289999999994</v>
      </c>
      <c r="H590">
        <v>123.15</v>
      </c>
      <c r="J590" s="126">
        <v>0.53767618554253271</v>
      </c>
      <c r="K590" s="36">
        <v>7.2254959096893959E-2</v>
      </c>
      <c r="L590">
        <v>1.5028301886792452</v>
      </c>
    </row>
    <row r="591" spans="1:12" x14ac:dyDescent="0.25">
      <c r="A591" t="s">
        <v>1629</v>
      </c>
      <c r="B591" t="s">
        <v>1134</v>
      </c>
      <c r="C591" t="s">
        <v>547</v>
      </c>
      <c r="D591" s="1">
        <v>0.33</v>
      </c>
      <c r="E591" s="1">
        <v>0.64</v>
      </c>
      <c r="F591" s="1" t="s">
        <v>1599</v>
      </c>
      <c r="G591">
        <v>49440.49</v>
      </c>
      <c r="H591">
        <v>59.18</v>
      </c>
      <c r="J591" s="126">
        <v>0.78175286752657447</v>
      </c>
      <c r="K591" s="36">
        <v>2.9926713763527343E-2</v>
      </c>
      <c r="L591">
        <v>1.713030392604735</v>
      </c>
    </row>
    <row r="592" spans="1:12" x14ac:dyDescent="0.25">
      <c r="A592" t="s">
        <v>1629</v>
      </c>
      <c r="B592" t="s">
        <v>1141</v>
      </c>
      <c r="C592" t="s">
        <v>644</v>
      </c>
      <c r="D592" s="1">
        <v>0.41</v>
      </c>
      <c r="E592" s="1">
        <v>0.59</v>
      </c>
      <c r="F592" s="1" t="s">
        <v>1599</v>
      </c>
      <c r="G592">
        <v>46191.34</v>
      </c>
      <c r="H592">
        <v>60.11</v>
      </c>
      <c r="J592" s="126">
        <v>0.60458111201432285</v>
      </c>
      <c r="K592" s="36">
        <v>0.13071579251841473</v>
      </c>
      <c r="L592">
        <v>1.7723253320135279</v>
      </c>
    </row>
    <row r="593" spans="1:12" x14ac:dyDescent="0.25">
      <c r="A593" t="s">
        <v>1629</v>
      </c>
      <c r="B593" t="s">
        <v>1144</v>
      </c>
      <c r="C593" t="s">
        <v>378</v>
      </c>
      <c r="D593" s="1">
        <v>0.02</v>
      </c>
      <c r="E593" s="1">
        <v>0.94</v>
      </c>
      <c r="F593" s="1" t="s">
        <v>1599</v>
      </c>
      <c r="G593">
        <v>56181.55</v>
      </c>
      <c r="H593">
        <v>63.42</v>
      </c>
      <c r="J593" s="126">
        <v>0.71071574532317872</v>
      </c>
      <c r="K593" s="36">
        <v>7.1267268664775354E-2</v>
      </c>
      <c r="L593">
        <v>1.6657460418730377</v>
      </c>
    </row>
    <row r="594" spans="1:12" x14ac:dyDescent="0.25">
      <c r="A594" t="s">
        <v>1629</v>
      </c>
      <c r="B594" t="s">
        <v>1153</v>
      </c>
      <c r="C594" t="s">
        <v>310</v>
      </c>
      <c r="D594" s="1">
        <v>0.05</v>
      </c>
      <c r="E594" s="1">
        <v>0.95</v>
      </c>
      <c r="F594" s="1" t="s">
        <v>1599</v>
      </c>
      <c r="G594">
        <v>66641.95</v>
      </c>
      <c r="H594">
        <v>68.069999999999993</v>
      </c>
      <c r="J594" s="126">
        <v>0.29159711133691391</v>
      </c>
      <c r="K594" s="36">
        <v>6.9630933372042389E-2</v>
      </c>
      <c r="L594">
        <v>2.0177654708938739</v>
      </c>
    </row>
    <row r="595" spans="1:12" x14ac:dyDescent="0.25">
      <c r="A595" t="s">
        <v>1629</v>
      </c>
      <c r="B595" t="s">
        <v>1156</v>
      </c>
      <c r="C595" t="s">
        <v>617</v>
      </c>
      <c r="D595" s="1">
        <v>0.6</v>
      </c>
      <c r="E595" s="1">
        <v>0.4</v>
      </c>
      <c r="F595" s="1" t="s">
        <v>1599</v>
      </c>
      <c r="G595">
        <v>98544.26</v>
      </c>
      <c r="H595">
        <v>98</v>
      </c>
      <c r="J595" s="126">
        <v>0.75996709720326228</v>
      </c>
      <c r="K595" s="36">
        <v>4.2344849312191533E-2</v>
      </c>
      <c r="L595">
        <v>1.6364944844897866</v>
      </c>
    </row>
    <row r="596" spans="1:12" x14ac:dyDescent="0.25">
      <c r="A596" t="s">
        <v>1629</v>
      </c>
      <c r="B596" t="s">
        <v>1158</v>
      </c>
      <c r="C596" t="s">
        <v>513</v>
      </c>
      <c r="D596" s="1">
        <v>0.41</v>
      </c>
      <c r="E596" s="1">
        <v>0.59</v>
      </c>
      <c r="F596" s="1" t="s">
        <v>1599</v>
      </c>
      <c r="G596">
        <v>27742.5</v>
      </c>
      <c r="H596">
        <v>61.99</v>
      </c>
      <c r="J596" s="126">
        <v>0.69997294932506893</v>
      </c>
      <c r="K596" s="36">
        <v>0.11673535089066851</v>
      </c>
      <c r="L596">
        <v>1.5920390651650655</v>
      </c>
    </row>
    <row r="597" spans="1:12" x14ac:dyDescent="0.25">
      <c r="A597" t="s">
        <v>1629</v>
      </c>
      <c r="B597" t="s">
        <v>1161</v>
      </c>
      <c r="C597" t="s">
        <v>567</v>
      </c>
      <c r="D597" s="1">
        <v>0.01</v>
      </c>
      <c r="E597" s="1">
        <v>0.99</v>
      </c>
      <c r="F597" s="1" t="s">
        <v>1599</v>
      </c>
      <c r="G597">
        <v>45035.34</v>
      </c>
      <c r="H597">
        <v>93.83</v>
      </c>
      <c r="J597" s="126">
        <v>0.82913602175904078</v>
      </c>
      <c r="K597" s="36">
        <v>2.0882018262052122E-2</v>
      </c>
      <c r="L597">
        <v>1.7114337932558092</v>
      </c>
    </row>
    <row r="598" spans="1:12" x14ac:dyDescent="0.25">
      <c r="A598" t="s">
        <v>1629</v>
      </c>
      <c r="B598" t="s">
        <v>1181</v>
      </c>
      <c r="C598" t="s">
        <v>331</v>
      </c>
      <c r="D598" s="1">
        <v>0.37</v>
      </c>
      <c r="E598" s="1">
        <v>0.63</v>
      </c>
      <c r="F598" s="1" t="s">
        <v>1599</v>
      </c>
      <c r="G598">
        <v>98141.86</v>
      </c>
      <c r="H598">
        <v>55.17</v>
      </c>
      <c r="J598" s="126">
        <v>0.75427454811919881</v>
      </c>
      <c r="K598" s="36">
        <v>5.291857563474564E-2</v>
      </c>
      <c r="L598">
        <v>1.4172384820053214</v>
      </c>
    </row>
    <row r="599" spans="1:12" x14ac:dyDescent="0.25">
      <c r="A599" t="s">
        <v>1629</v>
      </c>
      <c r="B599" t="s">
        <v>1193</v>
      </c>
      <c r="C599" t="s">
        <v>618</v>
      </c>
      <c r="D599" s="1">
        <v>0.31</v>
      </c>
      <c r="E599" s="1">
        <v>0.68</v>
      </c>
      <c r="F599" s="1" t="s">
        <v>1599</v>
      </c>
      <c r="G599">
        <v>61232.5</v>
      </c>
      <c r="H599">
        <v>71.31</v>
      </c>
      <c r="J599" s="126">
        <v>0.68743823693500083</v>
      </c>
      <c r="K599" s="36">
        <v>0.12688854252926474</v>
      </c>
      <c r="L599">
        <v>1.8084016915473582</v>
      </c>
    </row>
    <row r="600" spans="1:12" x14ac:dyDescent="0.25">
      <c r="A600" t="s">
        <v>1629</v>
      </c>
      <c r="B600" t="s">
        <v>1198</v>
      </c>
      <c r="C600" t="s">
        <v>380</v>
      </c>
      <c r="D600" s="1">
        <v>0.18</v>
      </c>
      <c r="E600" s="1">
        <v>0.81</v>
      </c>
      <c r="F600" s="1" t="s">
        <v>1599</v>
      </c>
      <c r="G600">
        <v>51958.68</v>
      </c>
      <c r="H600">
        <v>67.540000000000006</v>
      </c>
      <c r="J600" s="126">
        <v>0.63193484492157814</v>
      </c>
      <c r="K600" s="36">
        <v>8.7166659685195491E-2</v>
      </c>
      <c r="L600">
        <v>1.4761084070377455</v>
      </c>
    </row>
    <row r="601" spans="1:12" x14ac:dyDescent="0.25">
      <c r="A601" t="s">
        <v>1629</v>
      </c>
      <c r="B601" t="s">
        <v>1215</v>
      </c>
      <c r="C601" t="s">
        <v>619</v>
      </c>
      <c r="D601" s="1">
        <v>0.03</v>
      </c>
      <c r="E601" s="1">
        <v>0.97</v>
      </c>
      <c r="F601" s="1" t="s">
        <v>1599</v>
      </c>
      <c r="G601">
        <v>84022.71</v>
      </c>
      <c r="H601">
        <v>75.12</v>
      </c>
      <c r="J601" s="126">
        <v>0.7273523373832983</v>
      </c>
      <c r="K601" s="36">
        <v>1.5289056480980797E-2</v>
      </c>
      <c r="L601">
        <v>1.882346362099252</v>
      </c>
    </row>
    <row r="602" spans="1:12" x14ac:dyDescent="0.25">
      <c r="A602" t="s">
        <v>1629</v>
      </c>
      <c r="B602" t="s">
        <v>1218</v>
      </c>
      <c r="C602" t="s">
        <v>481</v>
      </c>
      <c r="D602" s="1">
        <v>0.14000000000000001</v>
      </c>
      <c r="E602" s="1">
        <v>0.86</v>
      </c>
      <c r="F602" s="1" t="s">
        <v>1597</v>
      </c>
      <c r="G602">
        <v>43671.07</v>
      </c>
      <c r="H602">
        <v>74.12</v>
      </c>
      <c r="J602" s="126">
        <v>0.71096944606710177</v>
      </c>
      <c r="K602" s="36">
        <v>0.10422116678942422</v>
      </c>
      <c r="L602">
        <v>1.4758287786232271</v>
      </c>
    </row>
    <row r="603" spans="1:12" x14ac:dyDescent="0.25">
      <c r="A603" t="s">
        <v>1629</v>
      </c>
      <c r="B603" t="s">
        <v>1219</v>
      </c>
      <c r="C603" t="s">
        <v>450</v>
      </c>
      <c r="D603" s="1">
        <v>0.33</v>
      </c>
      <c r="E603" s="1">
        <v>0.67</v>
      </c>
      <c r="F603" s="1" t="s">
        <v>1599</v>
      </c>
      <c r="G603">
        <v>41200.25</v>
      </c>
      <c r="H603">
        <v>78.16</v>
      </c>
      <c r="J603" s="126">
        <v>0.63043680266555158</v>
      </c>
      <c r="K603" s="36">
        <v>9.3702501609552444E-2</v>
      </c>
      <c r="L603">
        <v>1.7579000563255724</v>
      </c>
    </row>
    <row r="604" spans="1:12" x14ac:dyDescent="0.25">
      <c r="A604" t="s">
        <v>1629</v>
      </c>
      <c r="B604" t="s">
        <v>1230</v>
      </c>
      <c r="C604" t="s">
        <v>550</v>
      </c>
      <c r="D604" s="1">
        <v>0.16</v>
      </c>
      <c r="E604" s="1">
        <v>0.82</v>
      </c>
      <c r="F604" s="1" t="s">
        <v>1599</v>
      </c>
      <c r="G604">
        <v>54263.34</v>
      </c>
      <c r="H604">
        <v>67.650000000000006</v>
      </c>
      <c r="J604" s="126">
        <v>0.72553821299482113</v>
      </c>
      <c r="K604" s="36">
        <v>4.766335550431746E-2</v>
      </c>
      <c r="L604">
        <v>1.9295357817300376</v>
      </c>
    </row>
    <row r="605" spans="1:12" x14ac:dyDescent="0.25">
      <c r="A605" t="s">
        <v>1629</v>
      </c>
      <c r="B605" t="s">
        <v>1235</v>
      </c>
      <c r="C605" t="s">
        <v>667</v>
      </c>
      <c r="D605" s="1">
        <v>0.26</v>
      </c>
      <c r="E605" s="1">
        <v>0.74</v>
      </c>
      <c r="F605" s="1" t="s">
        <v>1599</v>
      </c>
      <c r="G605">
        <v>62366.66</v>
      </c>
      <c r="H605">
        <v>81.73</v>
      </c>
      <c r="J605" s="126">
        <v>0.64969488528549246</v>
      </c>
      <c r="K605" s="36">
        <v>0.13133409522166639</v>
      </c>
      <c r="L605">
        <v>1.6131711485965101</v>
      </c>
    </row>
    <row r="606" spans="1:12" x14ac:dyDescent="0.25">
      <c r="A606" t="s">
        <v>1629</v>
      </c>
      <c r="B606" t="s">
        <v>1275</v>
      </c>
      <c r="C606" t="s">
        <v>551</v>
      </c>
      <c r="D606" s="1">
        <v>0.88</v>
      </c>
      <c r="E606" s="1">
        <v>0.11</v>
      </c>
      <c r="F606" s="1" t="s">
        <v>1599</v>
      </c>
      <c r="G606">
        <v>46706.23</v>
      </c>
      <c r="H606">
        <v>51.18</v>
      </c>
      <c r="J606" s="126">
        <v>0.72984434022143008</v>
      </c>
      <c r="K606" s="36">
        <v>4.2117686615043108E-2</v>
      </c>
      <c r="L606">
        <v>1.6534431454399301</v>
      </c>
    </row>
    <row r="607" spans="1:12" x14ac:dyDescent="0.25">
      <c r="A607" t="s">
        <v>1629</v>
      </c>
      <c r="B607" t="s">
        <v>1278</v>
      </c>
      <c r="C607" t="s">
        <v>552</v>
      </c>
      <c r="D607" s="1">
        <v>0.01</v>
      </c>
      <c r="E607" s="1">
        <v>0.99</v>
      </c>
      <c r="F607" s="1" t="s">
        <v>1599</v>
      </c>
      <c r="G607">
        <v>36565.42</v>
      </c>
      <c r="H607">
        <v>60.79</v>
      </c>
      <c r="J607" s="126">
        <v>0.62622737413106833</v>
      </c>
      <c r="K607" s="36">
        <v>2.7112222239475767E-2</v>
      </c>
      <c r="L607">
        <v>1.4294387125703341</v>
      </c>
    </row>
    <row r="608" spans="1:12" x14ac:dyDescent="0.25">
      <c r="A608" t="s">
        <v>1629</v>
      </c>
      <c r="B608" t="s">
        <v>1281</v>
      </c>
      <c r="C608" t="s">
        <v>297</v>
      </c>
      <c r="D608" s="1">
        <v>7.0000000000000007E-2</v>
      </c>
      <c r="E608" s="1">
        <v>0.91</v>
      </c>
      <c r="F608" s="1" t="s">
        <v>1599</v>
      </c>
      <c r="G608">
        <v>79377.320000000007</v>
      </c>
      <c r="H608">
        <v>84.64</v>
      </c>
      <c r="J608" s="126">
        <v>0.57017287476632583</v>
      </c>
      <c r="K608" s="36">
        <v>9.4013036715045975E-2</v>
      </c>
      <c r="L608">
        <v>1.012230406407288</v>
      </c>
    </row>
    <row r="609" spans="1:12" x14ac:dyDescent="0.25">
      <c r="A609" t="s">
        <v>1629</v>
      </c>
      <c r="B609" t="s">
        <v>1292</v>
      </c>
      <c r="C609" t="s">
        <v>623</v>
      </c>
      <c r="D609" s="1">
        <v>0.1</v>
      </c>
      <c r="E609" s="1">
        <v>0.87</v>
      </c>
      <c r="F609" s="1" t="s">
        <v>1599</v>
      </c>
      <c r="G609">
        <v>127682.08</v>
      </c>
      <c r="H609">
        <v>65.94</v>
      </c>
      <c r="J609" s="126">
        <v>0.48374775433631695</v>
      </c>
      <c r="K609" s="36">
        <v>0.12478338288367065</v>
      </c>
      <c r="L609">
        <v>1.6308489922684435</v>
      </c>
    </row>
    <row r="610" spans="1:12" x14ac:dyDescent="0.25">
      <c r="A610" t="s">
        <v>1629</v>
      </c>
      <c r="B610" t="s">
        <v>1298</v>
      </c>
      <c r="C610" t="s">
        <v>384</v>
      </c>
      <c r="D610" s="1">
        <v>7.0000000000000007E-2</v>
      </c>
      <c r="E610" s="1">
        <v>0.92</v>
      </c>
      <c r="F610" s="1" t="s">
        <v>1597</v>
      </c>
      <c r="G610">
        <v>31120.85</v>
      </c>
      <c r="H610">
        <v>62.53</v>
      </c>
      <c r="J610" s="126">
        <v>0.65456654322177399</v>
      </c>
      <c r="K610" s="36">
        <v>3.4242190619105967E-2</v>
      </c>
      <c r="L610">
        <v>1.9741564703469816</v>
      </c>
    </row>
    <row r="611" spans="1:12" x14ac:dyDescent="0.25">
      <c r="A611" t="s">
        <v>1629</v>
      </c>
      <c r="B611" t="s">
        <v>1305</v>
      </c>
      <c r="C611" t="s">
        <v>367</v>
      </c>
      <c r="D611" s="1">
        <v>0.03</v>
      </c>
      <c r="E611" s="1">
        <v>0.97</v>
      </c>
      <c r="F611" s="1" t="s">
        <v>1599</v>
      </c>
      <c r="G611">
        <v>48460.160000000003</v>
      </c>
      <c r="H611">
        <v>91.45</v>
      </c>
      <c r="J611" s="126">
        <v>0.71205360551447794</v>
      </c>
      <c r="K611" s="36">
        <v>6.8109422195346173E-2</v>
      </c>
      <c r="L611">
        <v>1.6334758757350514</v>
      </c>
    </row>
    <row r="612" spans="1:12" x14ac:dyDescent="0.25">
      <c r="A612" t="s">
        <v>1629</v>
      </c>
      <c r="B612" t="s">
        <v>1306</v>
      </c>
      <c r="C612" t="s">
        <v>453</v>
      </c>
      <c r="D612" s="1">
        <v>0.05</v>
      </c>
      <c r="E612" s="1">
        <v>0.95</v>
      </c>
      <c r="F612" s="1" t="s">
        <v>1599</v>
      </c>
      <c r="G612">
        <v>63941.51</v>
      </c>
      <c r="H612">
        <v>71.959999999999994</v>
      </c>
      <c r="J612" s="126">
        <v>0.72363533695361226</v>
      </c>
      <c r="K612" s="36">
        <v>4.4217026066741709E-2</v>
      </c>
      <c r="L612">
        <v>1.6769325874579433</v>
      </c>
    </row>
    <row r="613" spans="1:12" x14ac:dyDescent="0.25">
      <c r="A613" t="s">
        <v>1629</v>
      </c>
      <c r="B613" t="s">
        <v>1316</v>
      </c>
      <c r="C613" t="s">
        <v>576</v>
      </c>
      <c r="D613" s="1">
        <v>0.36</v>
      </c>
      <c r="E613" s="1">
        <v>0.64</v>
      </c>
      <c r="F613" s="1" t="s">
        <v>1597</v>
      </c>
      <c r="G613">
        <v>25566.080000000002</v>
      </c>
      <c r="H613">
        <v>71.42</v>
      </c>
      <c r="J613" s="126">
        <v>0.805426727374004</v>
      </c>
      <c r="K613" s="36">
        <v>2.3101281150856117E-2</v>
      </c>
      <c r="L613">
        <v>1.5362988855687734</v>
      </c>
    </row>
    <row r="614" spans="1:12" x14ac:dyDescent="0.25">
      <c r="A614" t="s">
        <v>1629</v>
      </c>
      <c r="B614" t="s">
        <v>1317</v>
      </c>
      <c r="C614" t="s">
        <v>553</v>
      </c>
      <c r="D614" s="1">
        <v>0.11</v>
      </c>
      <c r="E614" s="1">
        <v>0.89</v>
      </c>
      <c r="F614" s="1" t="s">
        <v>1599</v>
      </c>
      <c r="G614">
        <v>60395.61</v>
      </c>
      <c r="H614">
        <v>64.62</v>
      </c>
      <c r="J614" s="126">
        <v>0.69800843704843141</v>
      </c>
      <c r="K614" s="36">
        <v>9.3180440963967742E-2</v>
      </c>
      <c r="L614">
        <v>1.6566384239742895</v>
      </c>
    </row>
    <row r="615" spans="1:12" x14ac:dyDescent="0.25">
      <c r="A615" t="s">
        <v>1629</v>
      </c>
      <c r="B615" t="s">
        <v>1320</v>
      </c>
      <c r="C615" t="s">
        <v>625</v>
      </c>
      <c r="D615" s="1">
        <v>0.21</v>
      </c>
      <c r="E615" s="1">
        <v>0.78</v>
      </c>
      <c r="F615" s="1" t="s">
        <v>1599</v>
      </c>
      <c r="G615">
        <v>90529.17</v>
      </c>
      <c r="H615">
        <v>77.27</v>
      </c>
      <c r="J615" s="126">
        <v>0.71329462830351087</v>
      </c>
      <c r="K615" s="36">
        <v>2.2362227798025679E-2</v>
      </c>
      <c r="L615">
        <v>1.4907077896401739</v>
      </c>
    </row>
    <row r="616" spans="1:12" x14ac:dyDescent="0.25">
      <c r="A616" t="s">
        <v>1629</v>
      </c>
      <c r="B616" t="s">
        <v>1322</v>
      </c>
      <c r="C616" t="s">
        <v>522</v>
      </c>
      <c r="D616" s="1">
        <v>0.47</v>
      </c>
      <c r="E616" s="1">
        <v>0.53</v>
      </c>
      <c r="F616" s="1" t="s">
        <v>1599</v>
      </c>
      <c r="G616">
        <v>30131.23</v>
      </c>
      <c r="H616">
        <v>62.7</v>
      </c>
      <c r="J616" s="126">
        <v>0.46878729215837067</v>
      </c>
      <c r="K616" s="36">
        <v>5.4131639661619241E-2</v>
      </c>
      <c r="L616">
        <v>1.6819591759769952</v>
      </c>
    </row>
    <row r="617" spans="1:12" x14ac:dyDescent="0.25">
      <c r="A617" t="s">
        <v>1629</v>
      </c>
      <c r="B617" t="s">
        <v>1326</v>
      </c>
      <c r="C617" t="s">
        <v>660</v>
      </c>
      <c r="D617" s="1">
        <v>0.56000000000000005</v>
      </c>
      <c r="E617" s="1">
        <v>0.43</v>
      </c>
      <c r="F617" s="1" t="s">
        <v>1599</v>
      </c>
      <c r="G617">
        <v>58262.16</v>
      </c>
      <c r="H617">
        <v>88.64</v>
      </c>
      <c r="J617" s="126">
        <v>0.80827527688460166</v>
      </c>
      <c r="K617" s="36">
        <v>2.0096463022508039E-2</v>
      </c>
      <c r="L617">
        <v>1.7064241473238706</v>
      </c>
    </row>
    <row r="618" spans="1:12" x14ac:dyDescent="0.25">
      <c r="A618" t="s">
        <v>1629</v>
      </c>
      <c r="B618" t="s">
        <v>1336</v>
      </c>
      <c r="C618" t="s">
        <v>577</v>
      </c>
      <c r="D618" s="1">
        <v>0.19</v>
      </c>
      <c r="E618" s="1">
        <v>0.8</v>
      </c>
      <c r="F618" s="1" t="s">
        <v>1599</v>
      </c>
      <c r="G618">
        <v>34975.629999999997</v>
      </c>
      <c r="H618">
        <v>76.27</v>
      </c>
      <c r="J618" s="126">
        <v>0.72992869662883109</v>
      </c>
      <c r="K618" s="36">
        <v>2.7204193114715041E-2</v>
      </c>
      <c r="L618">
        <v>1.4502713742166518</v>
      </c>
    </row>
    <row r="619" spans="1:12" x14ac:dyDescent="0.25">
      <c r="A619" t="s">
        <v>1629</v>
      </c>
      <c r="B619" t="s">
        <v>1395</v>
      </c>
      <c r="C619" t="s">
        <v>455</v>
      </c>
      <c r="D619" s="1">
        <v>0.24</v>
      </c>
      <c r="E619" s="1">
        <v>0.75</v>
      </c>
      <c r="F619" s="1" t="s">
        <v>1599</v>
      </c>
      <c r="G619">
        <v>53451.47</v>
      </c>
      <c r="H619">
        <v>64.78</v>
      </c>
      <c r="J619" s="126">
        <v>0.61051735802782359</v>
      </c>
      <c r="K619" s="36">
        <v>1.2722525265338914E-2</v>
      </c>
      <c r="L619">
        <v>1.7094757802692524</v>
      </c>
    </row>
    <row r="620" spans="1:12" x14ac:dyDescent="0.25">
      <c r="A620" t="s">
        <v>1629</v>
      </c>
      <c r="B620" t="s">
        <v>1400</v>
      </c>
      <c r="C620" t="s">
        <v>418</v>
      </c>
      <c r="D620" s="1">
        <v>0.11</v>
      </c>
      <c r="E620" s="1">
        <v>0.89</v>
      </c>
      <c r="F620" s="1" t="s">
        <v>1599</v>
      </c>
      <c r="G620">
        <v>79478.720000000001</v>
      </c>
      <c r="H620">
        <v>78.63</v>
      </c>
      <c r="J620" s="126">
        <v>0.45974847960829268</v>
      </c>
      <c r="K620" s="36">
        <v>2.1499213087998136E-2</v>
      </c>
      <c r="L620">
        <v>1.7742465463958372</v>
      </c>
    </row>
    <row r="621" spans="1:12" x14ac:dyDescent="0.25">
      <c r="A621" t="s">
        <v>1629</v>
      </c>
      <c r="B621" t="s">
        <v>1411</v>
      </c>
      <c r="C621" t="s">
        <v>456</v>
      </c>
      <c r="D621" s="1">
        <v>0.16</v>
      </c>
      <c r="E621" s="1">
        <v>0.84</v>
      </c>
      <c r="F621" s="1" t="s">
        <v>1599</v>
      </c>
      <c r="G621">
        <v>67176.62</v>
      </c>
      <c r="H621">
        <v>58.71</v>
      </c>
      <c r="J621" s="126">
        <v>0.57915800482087521</v>
      </c>
      <c r="K621" s="36">
        <v>0.19571222691272686</v>
      </c>
      <c r="L621">
        <v>1.6763485659925306</v>
      </c>
    </row>
    <row r="622" spans="1:12" x14ac:dyDescent="0.25">
      <c r="A622" t="s">
        <v>1629</v>
      </c>
      <c r="B622" t="s">
        <v>1425</v>
      </c>
      <c r="C622" t="s">
        <v>584</v>
      </c>
      <c r="D622" s="1">
        <v>0.22</v>
      </c>
      <c r="E622" s="1">
        <v>0.76</v>
      </c>
      <c r="F622" s="1" t="s">
        <v>1599</v>
      </c>
      <c r="G622">
        <v>99400.89</v>
      </c>
      <c r="H622">
        <v>74.650000000000006</v>
      </c>
      <c r="J622" s="126">
        <v>0.79846092497221355</v>
      </c>
      <c r="K622" s="36">
        <v>1.7087635644774016E-2</v>
      </c>
      <c r="L622">
        <v>1.8964604873072715</v>
      </c>
    </row>
    <row r="623" spans="1:12" x14ac:dyDescent="0.25">
      <c r="A623" t="s">
        <v>1629</v>
      </c>
      <c r="B623" t="s">
        <v>1441</v>
      </c>
      <c r="C623" t="s">
        <v>556</v>
      </c>
      <c r="D623" s="1">
        <v>0.34</v>
      </c>
      <c r="E623" s="1">
        <v>0.66</v>
      </c>
      <c r="F623" s="1" t="s">
        <v>1599</v>
      </c>
      <c r="G623">
        <v>65654.17</v>
      </c>
      <c r="H623">
        <v>100.62</v>
      </c>
      <c r="J623" s="126">
        <v>0.72786572510040104</v>
      </c>
      <c r="K623" s="36">
        <v>1.911262235734254E-2</v>
      </c>
      <c r="L623">
        <v>1.6110177460714299</v>
      </c>
    </row>
    <row r="624" spans="1:12" x14ac:dyDescent="0.25">
      <c r="A624" t="s">
        <v>1629</v>
      </c>
      <c r="B624" t="s">
        <v>1450</v>
      </c>
      <c r="C624" t="s">
        <v>528</v>
      </c>
      <c r="D624" s="1">
        <v>0.3</v>
      </c>
      <c r="E624" s="1">
        <v>0.7</v>
      </c>
      <c r="F624" s="1" t="s">
        <v>1599</v>
      </c>
      <c r="G624">
        <v>52507.57</v>
      </c>
      <c r="H624">
        <v>87.28</v>
      </c>
      <c r="J624" s="126">
        <v>0.82347450372967024</v>
      </c>
      <c r="K624" s="36">
        <v>1.5424122610361553E-2</v>
      </c>
      <c r="L624">
        <v>1.7827277092212273</v>
      </c>
    </row>
    <row r="625" spans="1:12" x14ac:dyDescent="0.25">
      <c r="A625" t="s">
        <v>1629</v>
      </c>
      <c r="B625" t="s">
        <v>1453</v>
      </c>
      <c r="C625" t="s">
        <v>586</v>
      </c>
      <c r="D625" s="1">
        <v>0.09</v>
      </c>
      <c r="E625" s="1">
        <v>0.91</v>
      </c>
      <c r="F625" s="1" t="s">
        <v>1599</v>
      </c>
      <c r="G625">
        <v>132084.43</v>
      </c>
      <c r="H625">
        <v>63.24</v>
      </c>
      <c r="J625" s="126">
        <v>0.69250042903724041</v>
      </c>
      <c r="K625" s="36">
        <v>5.8463474629597847E-2</v>
      </c>
      <c r="L625">
        <v>1.8878865979381443</v>
      </c>
    </row>
    <row r="626" spans="1:12" x14ac:dyDescent="0.25">
      <c r="A626" t="s">
        <v>1629</v>
      </c>
      <c r="B626" t="s">
        <v>1454</v>
      </c>
      <c r="C626" t="s">
        <v>529</v>
      </c>
      <c r="D626" s="1">
        <v>0.02</v>
      </c>
      <c r="E626" s="1">
        <v>0.98</v>
      </c>
      <c r="F626" s="1" t="s">
        <v>1599</v>
      </c>
      <c r="G626">
        <v>37762.49</v>
      </c>
      <c r="H626">
        <v>79.790000000000006</v>
      </c>
      <c r="J626" s="126">
        <v>0.62290741207736033</v>
      </c>
      <c r="K626" s="36">
        <v>0.13714573917091813</v>
      </c>
      <c r="L626">
        <v>1.6361116733880385</v>
      </c>
    </row>
    <row r="627" spans="1:12" x14ac:dyDescent="0.25">
      <c r="A627" t="s">
        <v>1629</v>
      </c>
      <c r="B627" t="s">
        <v>1466</v>
      </c>
      <c r="C627" t="s">
        <v>557</v>
      </c>
      <c r="D627" s="1">
        <v>0.87</v>
      </c>
      <c r="E627" s="1">
        <v>0.13</v>
      </c>
      <c r="F627" s="1" t="s">
        <v>1599</v>
      </c>
      <c r="G627">
        <v>31038.17</v>
      </c>
      <c r="H627">
        <v>64.06</v>
      </c>
      <c r="J627" s="126">
        <v>0.7939556860028939</v>
      </c>
      <c r="K627" s="36">
        <v>4.7676521079207897E-2</v>
      </c>
      <c r="L627">
        <v>1.2497185681669647</v>
      </c>
    </row>
    <row r="628" spans="1:12" x14ac:dyDescent="0.25">
      <c r="A628" t="s">
        <v>1629</v>
      </c>
      <c r="B628" t="s">
        <v>1468</v>
      </c>
      <c r="C628" t="s">
        <v>587</v>
      </c>
      <c r="D628" s="1">
        <v>7.0000000000000007E-2</v>
      </c>
      <c r="E628" s="1">
        <v>0.93</v>
      </c>
      <c r="F628" s="1" t="s">
        <v>1599</v>
      </c>
      <c r="G628">
        <v>61975.68</v>
      </c>
      <c r="H628">
        <v>103.48</v>
      </c>
      <c r="J628" s="126">
        <v>0.8310111761158494</v>
      </c>
      <c r="K628" s="36">
        <v>1.0338102958107188E-3</v>
      </c>
      <c r="L628">
        <v>1.5999472225887321</v>
      </c>
    </row>
    <row r="629" spans="1:12" x14ac:dyDescent="0.25">
      <c r="A629" t="s">
        <v>1629</v>
      </c>
      <c r="B629" t="s">
        <v>1475</v>
      </c>
      <c r="C629" t="s">
        <v>590</v>
      </c>
      <c r="D629" s="1">
        <v>0.79</v>
      </c>
      <c r="E629" s="1">
        <v>0.19</v>
      </c>
      <c r="F629" s="1" t="s">
        <v>1599</v>
      </c>
      <c r="G629">
        <v>79439.81</v>
      </c>
      <c r="H629">
        <v>57.14</v>
      </c>
      <c r="J629" s="126">
        <v>0.64458465319072822</v>
      </c>
      <c r="K629" s="36">
        <v>4.8333998662429295E-2</v>
      </c>
      <c r="L629">
        <v>1.7367773380947784</v>
      </c>
    </row>
    <row r="630" spans="1:12" x14ac:dyDescent="0.25">
      <c r="A630" t="s">
        <v>1629</v>
      </c>
      <c r="B630" t="s">
        <v>1477</v>
      </c>
      <c r="C630" t="s">
        <v>391</v>
      </c>
      <c r="D630" s="1">
        <v>0.01</v>
      </c>
      <c r="E630" s="1">
        <v>0.98</v>
      </c>
      <c r="F630" s="1" t="s">
        <v>1599</v>
      </c>
      <c r="G630">
        <v>44531.93</v>
      </c>
      <c r="H630">
        <v>63.31</v>
      </c>
      <c r="J630" s="126">
        <v>0.75002182570329134</v>
      </c>
      <c r="K630" s="36">
        <v>6.4046686858240373E-2</v>
      </c>
      <c r="L630">
        <v>1.8676259250471197</v>
      </c>
    </row>
    <row r="631" spans="1:12" x14ac:dyDescent="0.25">
      <c r="A631" t="s">
        <v>1629</v>
      </c>
      <c r="B631" t="s">
        <v>1488</v>
      </c>
      <c r="C631" t="s">
        <v>460</v>
      </c>
      <c r="D631" s="1">
        <v>0.03</v>
      </c>
      <c r="E631" s="1">
        <v>0.97</v>
      </c>
      <c r="F631" s="1" t="s">
        <v>1599</v>
      </c>
      <c r="G631">
        <v>29440.62</v>
      </c>
      <c r="H631">
        <v>60.04</v>
      </c>
      <c r="J631" s="126">
        <v>0.76926803173424918</v>
      </c>
      <c r="K631" s="36">
        <v>7.0119587168992026E-2</v>
      </c>
      <c r="L631">
        <v>1.5069358243709738</v>
      </c>
    </row>
    <row r="632" spans="1:12" x14ac:dyDescent="0.25">
      <c r="A632" t="s">
        <v>1629</v>
      </c>
      <c r="B632" t="s">
        <v>1494</v>
      </c>
      <c r="C632" t="s">
        <v>358</v>
      </c>
      <c r="D632" s="1">
        <v>0.09</v>
      </c>
      <c r="E632" s="1">
        <v>0.91</v>
      </c>
      <c r="F632" s="1" t="s">
        <v>1599</v>
      </c>
      <c r="G632">
        <v>55003.3</v>
      </c>
      <c r="H632">
        <v>50.9</v>
      </c>
      <c r="J632" s="126">
        <v>0.27128132154411194</v>
      </c>
      <c r="K632" s="36">
        <v>3.568926854841907E-2</v>
      </c>
      <c r="L632">
        <v>1.5737879739298011</v>
      </c>
    </row>
    <row r="633" spans="1:12" x14ac:dyDescent="0.25">
      <c r="A633" t="s">
        <v>1629</v>
      </c>
      <c r="B633" t="s">
        <v>1509</v>
      </c>
      <c r="C633" t="s">
        <v>463</v>
      </c>
      <c r="D633" s="1">
        <v>0.39</v>
      </c>
      <c r="E633" s="1">
        <v>0.6</v>
      </c>
      <c r="F633" s="1" t="s">
        <v>1599</v>
      </c>
      <c r="G633">
        <v>109392.3</v>
      </c>
      <c r="H633">
        <v>61.67</v>
      </c>
      <c r="J633" s="126">
        <v>0.67879239208518094</v>
      </c>
      <c r="K633" s="36">
        <v>9.0604443341193996E-2</v>
      </c>
      <c r="L633">
        <v>1.6608173849444254</v>
      </c>
    </row>
    <row r="634" spans="1:12" x14ac:dyDescent="0.25">
      <c r="A634" t="s">
        <v>1629</v>
      </c>
      <c r="B634" t="s">
        <v>1551</v>
      </c>
      <c r="C634" t="s">
        <v>533</v>
      </c>
      <c r="D634" s="1">
        <v>0.09</v>
      </c>
      <c r="E634" s="1">
        <v>0.9</v>
      </c>
      <c r="F634" s="1" t="s">
        <v>1597</v>
      </c>
      <c r="G634">
        <v>26394.62</v>
      </c>
      <c r="H634">
        <v>61.31</v>
      </c>
      <c r="J634" s="126">
        <v>0.67440278821959831</v>
      </c>
      <c r="K634" s="36">
        <v>9.7420375384053778E-2</v>
      </c>
      <c r="L634">
        <v>1.6480612162706403</v>
      </c>
    </row>
    <row r="635" spans="1:12" x14ac:dyDescent="0.25">
      <c r="A635" t="s">
        <v>1629</v>
      </c>
      <c r="B635" t="s">
        <v>1562</v>
      </c>
      <c r="C635" t="s">
        <v>534</v>
      </c>
      <c r="D635" s="1">
        <v>0.13</v>
      </c>
      <c r="E635" s="1">
        <v>0.86</v>
      </c>
      <c r="F635" s="1" t="s">
        <v>1599</v>
      </c>
      <c r="G635">
        <v>52318.77</v>
      </c>
      <c r="H635">
        <v>87.78</v>
      </c>
      <c r="J635" s="126">
        <v>0.66591126422929303</v>
      </c>
      <c r="K635" s="36">
        <v>7.0684708995402093E-2</v>
      </c>
      <c r="L635">
        <v>1.6249926231926821</v>
      </c>
    </row>
    <row r="636" spans="1:12" x14ac:dyDescent="0.25">
      <c r="A636" t="s">
        <v>1630</v>
      </c>
      <c r="B636" t="s">
        <v>937</v>
      </c>
      <c r="C636" t="s">
        <v>639</v>
      </c>
      <c r="D636" s="1">
        <v>0.89</v>
      </c>
      <c r="E636" s="1">
        <v>0.11</v>
      </c>
      <c r="F636" s="1" t="s">
        <v>1599</v>
      </c>
      <c r="G636">
        <v>95796.34</v>
      </c>
      <c r="H636">
        <v>0</v>
      </c>
      <c r="J636" s="126">
        <v>0.13899583173815228</v>
      </c>
      <c r="K636" s="36">
        <v>3.6550795583104992E-2</v>
      </c>
      <c r="L636">
        <v>1.4319535783365571</v>
      </c>
    </row>
    <row r="637" spans="1:12" x14ac:dyDescent="0.25">
      <c r="A637" t="s">
        <v>1630</v>
      </c>
      <c r="B637" t="s">
        <v>964</v>
      </c>
      <c r="C637" t="s">
        <v>504</v>
      </c>
      <c r="D637" s="1">
        <v>0</v>
      </c>
      <c r="E637" s="1">
        <v>0</v>
      </c>
      <c r="F637" s="1" t="s">
        <v>1599</v>
      </c>
      <c r="G637">
        <v>42107.54</v>
      </c>
      <c r="H637">
        <v>0</v>
      </c>
      <c r="J637" s="126">
        <v>0.10155746457465537</v>
      </c>
      <c r="K637" s="36">
        <v>1.852315033044415E-2</v>
      </c>
      <c r="L637">
        <v>1.7656057592118972</v>
      </c>
    </row>
    <row r="638" spans="1:12" x14ac:dyDescent="0.25">
      <c r="A638" t="s">
        <v>1630</v>
      </c>
      <c r="B638" t="s">
        <v>1032</v>
      </c>
      <c r="C638" t="s">
        <v>404</v>
      </c>
      <c r="D638" s="1">
        <v>0</v>
      </c>
      <c r="E638" s="1">
        <v>0</v>
      </c>
      <c r="F638" s="1" t="s">
        <v>1597</v>
      </c>
      <c r="G638">
        <v>0</v>
      </c>
      <c r="H638">
        <v>0</v>
      </c>
      <c r="J638" s="126">
        <v>3.6460803696798647E-2</v>
      </c>
      <c r="K638" s="36">
        <v>4.1091194274470392E-3</v>
      </c>
      <c r="L638">
        <v>1.5049265842349304</v>
      </c>
    </row>
    <row r="639" spans="1:12" x14ac:dyDescent="0.25">
      <c r="A639" t="s">
        <v>1630</v>
      </c>
      <c r="B639" t="s">
        <v>1033</v>
      </c>
      <c r="C639" t="s">
        <v>363</v>
      </c>
      <c r="D639" s="1">
        <v>0</v>
      </c>
      <c r="E639" s="1">
        <v>0</v>
      </c>
      <c r="F639" s="1" t="s">
        <v>1597</v>
      </c>
      <c r="G639">
        <v>0</v>
      </c>
      <c r="H639">
        <v>0</v>
      </c>
      <c r="J639" s="126">
        <v>6.0490942223175047E-2</v>
      </c>
      <c r="K639" s="36">
        <v>7.6702754850466293E-2</v>
      </c>
      <c r="L639">
        <v>1.5576268783668841</v>
      </c>
    </row>
    <row r="640" spans="1:12" x14ac:dyDescent="0.25">
      <c r="A640" t="s">
        <v>1630</v>
      </c>
      <c r="B640" t="s">
        <v>1073</v>
      </c>
      <c r="C640" t="s">
        <v>641</v>
      </c>
      <c r="D640" s="1">
        <v>1</v>
      </c>
      <c r="E640" s="1">
        <v>0</v>
      </c>
      <c r="F640" s="1" t="s">
        <v>1597</v>
      </c>
      <c r="G640">
        <v>0</v>
      </c>
      <c r="H640">
        <v>32.15</v>
      </c>
      <c r="J640" s="126">
        <v>9.280256075456314E-2</v>
      </c>
      <c r="K640" s="36">
        <v>6.0236682478554786E-2</v>
      </c>
      <c r="L640">
        <v>1.4998367419632521</v>
      </c>
    </row>
    <row r="641" spans="1:12" x14ac:dyDescent="0.25">
      <c r="A641" t="s">
        <v>1630</v>
      </c>
      <c r="B641" t="s">
        <v>1129</v>
      </c>
      <c r="C641" t="s">
        <v>566</v>
      </c>
      <c r="D641" s="1">
        <v>0.94</v>
      </c>
      <c r="E641" s="1">
        <v>0.06</v>
      </c>
      <c r="F641" s="1" t="s">
        <v>1597</v>
      </c>
      <c r="G641">
        <v>0</v>
      </c>
      <c r="H641">
        <v>0</v>
      </c>
      <c r="J641" s="126">
        <v>6.0280544947724779E-2</v>
      </c>
      <c r="K641" s="36">
        <v>8.0991846709164414E-2</v>
      </c>
      <c r="L641">
        <v>1.4169497408941014</v>
      </c>
    </row>
    <row r="642" spans="1:12" x14ac:dyDescent="0.25">
      <c r="A642" t="s">
        <v>1630</v>
      </c>
      <c r="B642" t="s">
        <v>1159</v>
      </c>
      <c r="C642" t="s">
        <v>549</v>
      </c>
      <c r="D642" s="1">
        <v>0</v>
      </c>
      <c r="E642" s="1">
        <v>0</v>
      </c>
      <c r="F642" s="1" t="s">
        <v>1597</v>
      </c>
      <c r="G642">
        <v>17481.259999999998</v>
      </c>
      <c r="H642">
        <v>65.400000000000006</v>
      </c>
      <c r="J642" s="126">
        <v>0.46502448921040229</v>
      </c>
      <c r="K642" s="36">
        <v>3.5350533844293708E-2</v>
      </c>
      <c r="L642">
        <v>1.44469808477071</v>
      </c>
    </row>
    <row r="643" spans="1:12" x14ac:dyDescent="0.25">
      <c r="A643" t="s">
        <v>1630</v>
      </c>
      <c r="B643" t="s">
        <v>1345</v>
      </c>
      <c r="C643" t="s">
        <v>578</v>
      </c>
      <c r="D643" s="1">
        <v>0.18</v>
      </c>
      <c r="E643" s="1">
        <v>0.82</v>
      </c>
      <c r="F643" s="1" t="s">
        <v>1597</v>
      </c>
      <c r="G643">
        <v>0</v>
      </c>
      <c r="H643" s="78">
        <v>55.26</v>
      </c>
      <c r="J643" s="126">
        <v>9.5028756123081592E-2</v>
      </c>
      <c r="K643" s="36">
        <v>2.5036328037893879E-2</v>
      </c>
      <c r="L643">
        <v>1.6645951521402784</v>
      </c>
    </row>
    <row r="644" spans="1:12" x14ac:dyDescent="0.25">
      <c r="A644" t="s">
        <v>1630</v>
      </c>
      <c r="B644" t="s">
        <v>1396</v>
      </c>
      <c r="C644" t="s">
        <v>626</v>
      </c>
      <c r="D644" s="1">
        <v>0.98</v>
      </c>
      <c r="E644" s="1">
        <v>0.01</v>
      </c>
      <c r="F644" s="1" t="s">
        <v>1599</v>
      </c>
      <c r="G644">
        <v>28448.080000000002</v>
      </c>
      <c r="H644">
        <v>0</v>
      </c>
      <c r="J644" s="126">
        <v>4.6652489373726118E-2</v>
      </c>
      <c r="K644" s="36">
        <v>1.9194251232701336E-2</v>
      </c>
      <c r="L644">
        <v>1.7598530298246118</v>
      </c>
    </row>
    <row r="645" spans="1:12" x14ac:dyDescent="0.25">
      <c r="A645" t="s">
        <v>1630</v>
      </c>
      <c r="B645" t="s">
        <v>1437</v>
      </c>
      <c r="C645" t="s">
        <v>489</v>
      </c>
      <c r="D645" s="1">
        <v>0</v>
      </c>
      <c r="E645" s="1">
        <v>0</v>
      </c>
      <c r="F645" s="1" t="s">
        <v>1599</v>
      </c>
      <c r="G645">
        <v>9609.0499999999993</v>
      </c>
      <c r="H645">
        <v>0</v>
      </c>
      <c r="J645" s="126">
        <v>7.9226221911787256E-2</v>
      </c>
      <c r="K645" s="36">
        <v>9.893694952213837E-3</v>
      </c>
      <c r="L645">
        <v>1.6084292011611654</v>
      </c>
    </row>
    <row r="646" spans="1:12" x14ac:dyDescent="0.25">
      <c r="A646" t="s">
        <v>1630</v>
      </c>
      <c r="B646" t="s">
        <v>1520</v>
      </c>
      <c r="C646" t="s">
        <v>428</v>
      </c>
      <c r="D646" s="1">
        <v>0</v>
      </c>
      <c r="E646" s="1">
        <v>0</v>
      </c>
      <c r="F646" s="1" t="s">
        <v>1597</v>
      </c>
      <c r="G646">
        <v>0</v>
      </c>
      <c r="H646">
        <v>0</v>
      </c>
      <c r="J646" s="126">
        <v>9.6944082287540909E-2</v>
      </c>
      <c r="K646" s="36">
        <v>4.5617352224535904E-2</v>
      </c>
      <c r="L646">
        <v>1.4186071216112859</v>
      </c>
    </row>
    <row r="647" spans="1:12" x14ac:dyDescent="0.25">
      <c r="A647" t="s">
        <v>1630</v>
      </c>
      <c r="B647" t="s">
        <v>1544</v>
      </c>
      <c r="C647" t="s">
        <v>645</v>
      </c>
      <c r="D647" s="1">
        <v>0</v>
      </c>
      <c r="E647" s="1">
        <v>0</v>
      </c>
      <c r="F647" s="1" t="s">
        <v>1597</v>
      </c>
      <c r="G647">
        <v>0</v>
      </c>
      <c r="H647">
        <v>57.53</v>
      </c>
      <c r="J647" s="126">
        <v>0.47924342211057069</v>
      </c>
      <c r="K647" s="36">
        <v>4.0444684264880876E-2</v>
      </c>
      <c r="L647">
        <v>1.9628814936880643</v>
      </c>
    </row>
    <row r="648" spans="1:12" x14ac:dyDescent="0.25">
      <c r="A648" t="s">
        <v>1630</v>
      </c>
      <c r="B648" t="s">
        <v>1558</v>
      </c>
      <c r="C648" t="s">
        <v>429</v>
      </c>
      <c r="D648" s="1">
        <v>0.18</v>
      </c>
      <c r="E648" s="1">
        <v>0.81</v>
      </c>
      <c r="F648" s="1" t="s">
        <v>1597</v>
      </c>
      <c r="G648">
        <v>0</v>
      </c>
      <c r="H648">
        <v>0</v>
      </c>
      <c r="J648" s="126">
        <v>3.5498204110059321E-2</v>
      </c>
      <c r="K648" s="36">
        <v>4.6266160856120852E-3</v>
      </c>
      <c r="L648">
        <v>1.4180734167562135</v>
      </c>
    </row>
    <row r="649" spans="1:12" x14ac:dyDescent="0.25">
      <c r="A649" t="s">
        <v>1631</v>
      </c>
      <c r="B649" t="s">
        <v>934</v>
      </c>
      <c r="C649" t="s">
        <v>398</v>
      </c>
      <c r="D649" s="1">
        <v>0</v>
      </c>
      <c r="E649" s="1">
        <v>0</v>
      </c>
      <c r="F649" s="1" t="s">
        <v>1599</v>
      </c>
      <c r="G649">
        <v>39936.67</v>
      </c>
      <c r="H649">
        <v>10.65</v>
      </c>
      <c r="J649" s="126">
        <v>0.47709055727007577</v>
      </c>
      <c r="K649" s="36">
        <v>5.9321614960346327E-3</v>
      </c>
      <c r="L649">
        <v>1.6189263801410672</v>
      </c>
    </row>
    <row r="650" spans="1:12" x14ac:dyDescent="0.25">
      <c r="A650" t="s">
        <v>1631</v>
      </c>
      <c r="B650" t="s">
        <v>981</v>
      </c>
      <c r="C650" t="s">
        <v>250</v>
      </c>
      <c r="D650" s="1">
        <v>0.04</v>
      </c>
      <c r="E650" s="1">
        <v>0.96</v>
      </c>
      <c r="F650" s="1" t="s">
        <v>1597</v>
      </c>
      <c r="G650">
        <v>0</v>
      </c>
      <c r="H650">
        <v>36.340000000000003</v>
      </c>
      <c r="J650" s="126">
        <v>0.51480527559673139</v>
      </c>
      <c r="K650" s="36">
        <v>2.7001531981197618E-2</v>
      </c>
      <c r="L650">
        <v>1.7169050072702119</v>
      </c>
    </row>
    <row r="651" spans="1:12" x14ac:dyDescent="0.25">
      <c r="A651" t="s">
        <v>1631</v>
      </c>
      <c r="B651" t="s">
        <v>1019</v>
      </c>
      <c r="C651" t="s">
        <v>252</v>
      </c>
      <c r="D651" s="1">
        <v>0.57999999999999996</v>
      </c>
      <c r="E651" s="1">
        <v>0.42</v>
      </c>
      <c r="F651" s="1" t="s">
        <v>1599</v>
      </c>
      <c r="G651">
        <v>12914.32</v>
      </c>
      <c r="H651">
        <v>31.48</v>
      </c>
      <c r="J651" s="126">
        <v>0.7262623083095775</v>
      </c>
      <c r="K651" s="36">
        <v>7.9535731227749727E-3</v>
      </c>
      <c r="L651">
        <v>1.8066446906571438</v>
      </c>
    </row>
    <row r="652" spans="1:12" x14ac:dyDescent="0.25">
      <c r="A652" t="s">
        <v>1631</v>
      </c>
      <c r="B652" t="s">
        <v>1061</v>
      </c>
      <c r="C652" t="s">
        <v>440</v>
      </c>
      <c r="D652" s="1">
        <v>0.63</v>
      </c>
      <c r="E652" s="1">
        <v>0.36</v>
      </c>
      <c r="F652" s="1" t="s">
        <v>1599</v>
      </c>
      <c r="G652">
        <v>59136.55</v>
      </c>
      <c r="H652">
        <v>60.09</v>
      </c>
      <c r="J652" s="126">
        <v>0.841349381953864</v>
      </c>
      <c r="K652" s="36">
        <v>7.2552262413872349E-4</v>
      </c>
      <c r="L652">
        <v>2.2801026228823318</v>
      </c>
    </row>
    <row r="653" spans="1:12" x14ac:dyDescent="0.25">
      <c r="A653" t="s">
        <v>1631</v>
      </c>
      <c r="B653" t="s">
        <v>1067</v>
      </c>
      <c r="C653" t="s">
        <v>260</v>
      </c>
      <c r="D653" s="1">
        <v>0.19</v>
      </c>
      <c r="E653" s="1">
        <v>0.81</v>
      </c>
      <c r="F653" s="1" t="s">
        <v>1599</v>
      </c>
      <c r="G653">
        <v>34247.24</v>
      </c>
      <c r="H653">
        <v>15.65</v>
      </c>
      <c r="J653" s="126">
        <v>0.52543227600243514</v>
      </c>
      <c r="K653" s="36">
        <v>3.3473563698810618E-2</v>
      </c>
      <c r="L653">
        <v>1.2356491288746703</v>
      </c>
    </row>
    <row r="654" spans="1:12" x14ac:dyDescent="0.25">
      <c r="A654" t="s">
        <v>1631</v>
      </c>
      <c r="B654" t="s">
        <v>1155</v>
      </c>
      <c r="C654" t="s">
        <v>311</v>
      </c>
      <c r="D654" s="1">
        <v>0.03</v>
      </c>
      <c r="E654" s="1">
        <v>0.97</v>
      </c>
      <c r="F654" s="1" t="s">
        <v>1599</v>
      </c>
      <c r="G654">
        <v>62166.92</v>
      </c>
      <c r="H654">
        <v>21.55</v>
      </c>
      <c r="J654" s="126">
        <v>0.57666791658253769</v>
      </c>
      <c r="K654" s="36">
        <v>1.4847558337419596E-2</v>
      </c>
      <c r="L654">
        <v>1.8608728273102413</v>
      </c>
    </row>
    <row r="655" spans="1:12" x14ac:dyDescent="0.25">
      <c r="A655" t="s">
        <v>1631</v>
      </c>
      <c r="B655" t="s">
        <v>1168</v>
      </c>
      <c r="C655" t="s">
        <v>568</v>
      </c>
      <c r="D655" s="1">
        <v>0.85</v>
      </c>
      <c r="E655" s="1">
        <v>0.15</v>
      </c>
      <c r="F655" s="1" t="s">
        <v>1597</v>
      </c>
      <c r="G655">
        <v>5912.72</v>
      </c>
      <c r="H655">
        <v>53.74</v>
      </c>
      <c r="J655" s="126">
        <v>0.67297425800707766</v>
      </c>
      <c r="K655" s="36">
        <v>1.2987468847625399E-3</v>
      </c>
      <c r="L655">
        <v>2.4575999544799334</v>
      </c>
    </row>
    <row r="656" spans="1:12" x14ac:dyDescent="0.25">
      <c r="A656" t="s">
        <v>1631</v>
      </c>
      <c r="B656" t="s">
        <v>1186</v>
      </c>
      <c r="C656" t="s">
        <v>344</v>
      </c>
      <c r="D656" s="1">
        <v>0.44</v>
      </c>
      <c r="E656" s="1">
        <v>0.56000000000000005</v>
      </c>
      <c r="F656" s="1" t="s">
        <v>1599</v>
      </c>
      <c r="G656">
        <v>4241.47</v>
      </c>
      <c r="H656">
        <v>12.26</v>
      </c>
      <c r="J656" s="126">
        <v>0.59957054238905683</v>
      </c>
      <c r="K656" s="36">
        <v>4.9985566925283805E-3</v>
      </c>
      <c r="L656">
        <v>1.561504866054541</v>
      </c>
    </row>
    <row r="657" spans="1:12" x14ac:dyDescent="0.25">
      <c r="A657" t="s">
        <v>1631</v>
      </c>
      <c r="B657" t="s">
        <v>1248</v>
      </c>
      <c r="C657" t="s">
        <v>653</v>
      </c>
      <c r="D657" s="1">
        <v>0.65</v>
      </c>
      <c r="E657" s="1">
        <v>0.35</v>
      </c>
      <c r="F657" s="1" t="s">
        <v>1599</v>
      </c>
      <c r="G657">
        <v>63382.98</v>
      </c>
      <c r="H657">
        <v>44.68</v>
      </c>
      <c r="J657" s="126">
        <v>0.77546182498152705</v>
      </c>
      <c r="K657" s="36">
        <v>4.5782878168684872E-3</v>
      </c>
      <c r="L657">
        <v>2.1498895440190422</v>
      </c>
    </row>
    <row r="658" spans="1:12" x14ac:dyDescent="0.25">
      <c r="A658" t="s">
        <v>1631</v>
      </c>
      <c r="B658" t="s">
        <v>1256</v>
      </c>
      <c r="C658" t="s">
        <v>483</v>
      </c>
      <c r="D658" s="1">
        <v>0.68</v>
      </c>
      <c r="E658" s="1">
        <v>0.32</v>
      </c>
      <c r="F658" s="1" t="s">
        <v>1599</v>
      </c>
      <c r="G658">
        <v>20432.12</v>
      </c>
      <c r="H658">
        <v>0</v>
      </c>
      <c r="J658" s="125" t="e">
        <v>#N/A</v>
      </c>
      <c r="K658" s="36" t="e">
        <v>#N/A</v>
      </c>
      <c r="L658" t="e">
        <v>#N/A</v>
      </c>
    </row>
    <row r="659" spans="1:12" x14ac:dyDescent="0.25">
      <c r="A659" t="s">
        <v>1631</v>
      </c>
      <c r="B659" t="s">
        <v>1308</v>
      </c>
      <c r="C659" t="s">
        <v>454</v>
      </c>
      <c r="D659" s="1">
        <v>0.76</v>
      </c>
      <c r="E659" s="1">
        <v>0.24</v>
      </c>
      <c r="F659" s="1" t="s">
        <v>1599</v>
      </c>
      <c r="G659">
        <v>85995.17</v>
      </c>
      <c r="H659">
        <v>35.57</v>
      </c>
      <c r="J659" s="126">
        <v>0.62411085525074017</v>
      </c>
      <c r="K659" s="36">
        <v>0.13394470180282692</v>
      </c>
      <c r="L659">
        <v>2.0902794879438691</v>
      </c>
    </row>
    <row r="660" spans="1:12" x14ac:dyDescent="0.25">
      <c r="A660" t="s">
        <v>1631</v>
      </c>
      <c r="B660" t="s">
        <v>1335</v>
      </c>
      <c r="C660" t="s">
        <v>415</v>
      </c>
      <c r="D660" s="1">
        <v>0.39</v>
      </c>
      <c r="E660" s="1">
        <v>0.6</v>
      </c>
      <c r="F660" s="1" t="s">
        <v>1599</v>
      </c>
      <c r="G660">
        <v>0</v>
      </c>
      <c r="H660">
        <v>58.69</v>
      </c>
      <c r="J660" s="126">
        <v>0.74720328113292234</v>
      </c>
      <c r="K660" s="36">
        <v>1.4910826123617133E-3</v>
      </c>
      <c r="L660">
        <v>2.3529537429156666</v>
      </c>
    </row>
    <row r="661" spans="1:12" x14ac:dyDescent="0.25">
      <c r="A661" t="s">
        <v>1631</v>
      </c>
      <c r="B661" t="s">
        <v>1340</v>
      </c>
      <c r="C661" t="s">
        <v>282</v>
      </c>
      <c r="D661" s="1">
        <v>0.12</v>
      </c>
      <c r="E661" s="1">
        <v>0.88</v>
      </c>
      <c r="F661" s="1" t="s">
        <v>1599</v>
      </c>
      <c r="G661">
        <v>38212.300000000003</v>
      </c>
      <c r="H661">
        <v>85.71</v>
      </c>
      <c r="J661" s="126">
        <v>0.75107959708694372</v>
      </c>
      <c r="K661" s="36">
        <v>3.6374806414867338E-3</v>
      </c>
      <c r="L661">
        <v>2.2793945735192374</v>
      </c>
    </row>
    <row r="662" spans="1:12" x14ac:dyDescent="0.25">
      <c r="A662" t="s">
        <v>1631</v>
      </c>
      <c r="B662" t="s">
        <v>1364</v>
      </c>
      <c r="C662" t="s">
        <v>605</v>
      </c>
      <c r="D662" s="1">
        <v>0.11</v>
      </c>
      <c r="E662" s="1">
        <v>0.89</v>
      </c>
      <c r="F662" s="1" t="s">
        <v>1599</v>
      </c>
      <c r="G662">
        <v>109256.84</v>
      </c>
      <c r="H662">
        <v>67.900000000000006</v>
      </c>
      <c r="J662" s="126">
        <v>0.59693059163208495</v>
      </c>
      <c r="K662" s="36">
        <v>4.584708840848175E-2</v>
      </c>
      <c r="L662">
        <v>2.2412147637044484</v>
      </c>
    </row>
    <row r="663" spans="1:12" x14ac:dyDescent="0.25">
      <c r="A663" t="s">
        <v>1631</v>
      </c>
      <c r="B663" t="s">
        <v>986</v>
      </c>
      <c r="C663" t="s">
        <v>678</v>
      </c>
      <c r="D663" s="1">
        <v>0.74</v>
      </c>
      <c r="E663" s="1">
        <v>0.24</v>
      </c>
      <c r="F663" s="1" t="s">
        <v>1597</v>
      </c>
      <c r="G663">
        <v>147051.53</v>
      </c>
      <c r="H663">
        <v>51.6</v>
      </c>
      <c r="J663" s="126">
        <v>0.3386700193854863</v>
      </c>
      <c r="K663" s="36">
        <v>1.6288763230749221E-3</v>
      </c>
      <c r="L663">
        <v>1.1996452214622728</v>
      </c>
    </row>
    <row r="664" spans="1:12" x14ac:dyDescent="0.25">
      <c r="A664" t="s">
        <v>1631</v>
      </c>
      <c r="B664" t="s">
        <v>1385</v>
      </c>
      <c r="C664" t="s">
        <v>661</v>
      </c>
      <c r="D664" s="1">
        <v>0.85</v>
      </c>
      <c r="E664" s="1">
        <v>0.15</v>
      </c>
      <c r="F664" s="1" t="s">
        <v>1599</v>
      </c>
      <c r="G664">
        <v>97461.440000000002</v>
      </c>
      <c r="H664">
        <v>52.95</v>
      </c>
      <c r="J664" s="126">
        <v>0.62765913032307796</v>
      </c>
      <c r="K664" s="36">
        <v>3.3866979253645062E-2</v>
      </c>
      <c r="L664">
        <v>2.2291464665716676</v>
      </c>
    </row>
    <row r="665" spans="1:12" x14ac:dyDescent="0.25">
      <c r="A665" t="s">
        <v>1631</v>
      </c>
      <c r="B665" t="s">
        <v>1632</v>
      </c>
      <c r="C665" t="s">
        <v>678</v>
      </c>
      <c r="D665" s="1">
        <v>0.74</v>
      </c>
      <c r="E665" s="1">
        <v>0.24</v>
      </c>
      <c r="F665" s="1" t="s">
        <v>1599</v>
      </c>
      <c r="G665">
        <v>11889.19</v>
      </c>
      <c r="H665">
        <v>51.97</v>
      </c>
      <c r="J665" s="126">
        <v>0.74368556916886441</v>
      </c>
      <c r="K665" s="36">
        <v>1.0757471138151612E-3</v>
      </c>
      <c r="L665">
        <v>1.8972754096145232</v>
      </c>
    </row>
    <row r="666" spans="1:12" x14ac:dyDescent="0.25">
      <c r="A666" t="s">
        <v>1631</v>
      </c>
      <c r="B666" t="s">
        <v>1406</v>
      </c>
      <c r="C666" t="s">
        <v>606</v>
      </c>
      <c r="D666" s="1">
        <v>0.98</v>
      </c>
      <c r="E666" s="1">
        <v>0.01</v>
      </c>
      <c r="F666" s="1" t="s">
        <v>1599</v>
      </c>
      <c r="G666">
        <v>116100.16</v>
      </c>
      <c r="H666">
        <v>36.270000000000003</v>
      </c>
      <c r="J666" s="126">
        <v>0.71845514556448153</v>
      </c>
      <c r="K666" s="36">
        <v>3.9738372239620364E-3</v>
      </c>
      <c r="L666">
        <v>1.8638777264990261</v>
      </c>
    </row>
    <row r="667" spans="1:12" x14ac:dyDescent="0.25">
      <c r="A667" t="s">
        <v>1631</v>
      </c>
      <c r="B667" t="s">
        <v>1410</v>
      </c>
      <c r="C667" t="s">
        <v>300</v>
      </c>
      <c r="D667" s="1">
        <v>0.86</v>
      </c>
      <c r="E667" s="1">
        <v>0.13</v>
      </c>
      <c r="F667" s="1" t="s">
        <v>1599</v>
      </c>
      <c r="G667">
        <v>96199.14</v>
      </c>
      <c r="H667">
        <v>17.260000000000002</v>
      </c>
      <c r="J667" s="126">
        <v>0.52664446028584855</v>
      </c>
      <c r="K667" s="36">
        <v>0.16034306940346457</v>
      </c>
      <c r="L667">
        <v>1.2524666684876462</v>
      </c>
    </row>
    <row r="668" spans="1:12" x14ac:dyDescent="0.25">
      <c r="A668" t="s">
        <v>1631</v>
      </c>
      <c r="B668" t="s">
        <v>1497</v>
      </c>
      <c r="C668" t="s">
        <v>289</v>
      </c>
      <c r="D668" s="1">
        <v>0.52</v>
      </c>
      <c r="E668" s="1">
        <v>0.41</v>
      </c>
      <c r="F668" s="1" t="s">
        <v>1599</v>
      </c>
      <c r="G668">
        <v>21910.51</v>
      </c>
      <c r="H668">
        <v>0</v>
      </c>
      <c r="J668" s="126">
        <v>0.37770446184819384</v>
      </c>
      <c r="K668" s="36">
        <v>8.0530404443929123E-3</v>
      </c>
      <c r="L668">
        <v>1.7394594956632397</v>
      </c>
    </row>
    <row r="669" spans="1:12" x14ac:dyDescent="0.25">
      <c r="A669" t="s">
        <v>1631</v>
      </c>
      <c r="B669" t="s">
        <v>1556</v>
      </c>
      <c r="C669" t="s">
        <v>599</v>
      </c>
      <c r="D669" s="1">
        <v>0.42</v>
      </c>
      <c r="E669" s="1">
        <v>0.57999999999999996</v>
      </c>
      <c r="F669" s="1" t="s">
        <v>1597</v>
      </c>
      <c r="G669">
        <v>9252.6200000000008</v>
      </c>
      <c r="H669">
        <v>46.86</v>
      </c>
      <c r="J669" s="126">
        <v>0.87334622006874352</v>
      </c>
      <c r="K669" s="36">
        <v>5.1845640805719658E-4</v>
      </c>
      <c r="L669">
        <v>1.9938949983693124</v>
      </c>
    </row>
    <row r="670" spans="1:12" x14ac:dyDescent="0.25">
      <c r="F670" s="1" t="s">
        <v>1599</v>
      </c>
      <c r="G670">
        <v>0</v>
      </c>
    </row>
    <row r="671" spans="1:12" x14ac:dyDescent="0.25">
      <c r="F671" s="1" t="s">
        <v>1599</v>
      </c>
      <c r="G671">
        <v>51743.98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C8F1-7700-4F8C-A35D-48BE9E4D431E}">
  <dimension ref="A1:R670"/>
  <sheetViews>
    <sheetView topLeftCell="D1" workbookViewId="0">
      <selection activeCell="I2" sqref="I2:I670"/>
    </sheetView>
  </sheetViews>
  <sheetFormatPr defaultRowHeight="15" x14ac:dyDescent="0.25"/>
  <cols>
    <col min="1" max="3" width="29" style="36" customWidth="1"/>
    <col min="4" max="4" width="43.5703125" style="36" customWidth="1"/>
    <col min="5" max="7" width="29" style="36" customWidth="1"/>
    <col min="8" max="8" width="40.5703125" style="36" customWidth="1"/>
    <col min="9" max="9" width="16.7109375" style="36" customWidth="1"/>
  </cols>
  <sheetData>
    <row r="1" spans="1:18" ht="25.15" customHeight="1" x14ac:dyDescent="0.25">
      <c r="A1" s="71" t="s">
        <v>1633</v>
      </c>
      <c r="B1" s="71" t="s">
        <v>1634</v>
      </c>
      <c r="C1" s="71" t="s">
        <v>1635</v>
      </c>
      <c r="D1" s="71" t="s">
        <v>1636</v>
      </c>
      <c r="E1" s="71" t="s">
        <v>1637</v>
      </c>
      <c r="F1" s="71" t="s">
        <v>1638</v>
      </c>
      <c r="G1" s="71" t="s">
        <v>1639</v>
      </c>
      <c r="H1" s="71" t="s">
        <v>1640</v>
      </c>
      <c r="I1" s="187" t="s">
        <v>1641</v>
      </c>
      <c r="M1" s="1" t="s">
        <v>1642</v>
      </c>
      <c r="N1" s="1" t="s">
        <v>1643</v>
      </c>
      <c r="O1" s="1" t="s">
        <v>680</v>
      </c>
      <c r="P1" s="1" t="s">
        <v>1644</v>
      </c>
      <c r="Q1" s="1" t="s">
        <v>1645</v>
      </c>
      <c r="R1" s="188" t="s">
        <v>752</v>
      </c>
    </row>
    <row r="2" spans="1:18" x14ac:dyDescent="0.25">
      <c r="A2" s="36" t="s">
        <v>866</v>
      </c>
      <c r="B2" s="36" t="s">
        <v>485</v>
      </c>
      <c r="C2" s="36" t="s">
        <v>1646</v>
      </c>
      <c r="D2" s="36" t="s">
        <v>1647</v>
      </c>
      <c r="E2" s="36" t="e">
        <v>#N/A</v>
      </c>
      <c r="F2" s="36" t="e">
        <v>#N/A</v>
      </c>
      <c r="G2" s="36" t="e">
        <v>#N/A</v>
      </c>
      <c r="H2" s="36" t="s">
        <v>1648</v>
      </c>
      <c r="I2" s="36" t="s">
        <v>1648</v>
      </c>
      <c r="M2" s="1">
        <v>28</v>
      </c>
      <c r="N2" s="1" t="s">
        <v>1649</v>
      </c>
      <c r="O2" s="1" t="s">
        <v>1650</v>
      </c>
      <c r="P2" s="1" t="s">
        <v>680</v>
      </c>
      <c r="Q2" s="1" t="s">
        <v>1651</v>
      </c>
      <c r="R2">
        <v>100</v>
      </c>
    </row>
    <row r="3" spans="1:18" x14ac:dyDescent="0.25">
      <c r="A3" s="36" t="s">
        <v>866</v>
      </c>
      <c r="B3" s="36" t="s">
        <v>351</v>
      </c>
      <c r="E3" s="36" t="e">
        <v>#N/A</v>
      </c>
      <c r="F3" s="36" t="e">
        <v>#N/A</v>
      </c>
      <c r="G3" s="36" t="e">
        <v>#N/A</v>
      </c>
      <c r="H3" s="36" t="s">
        <v>1648</v>
      </c>
      <c r="I3" s="36" t="s">
        <v>1648</v>
      </c>
      <c r="M3" s="1">
        <v>16</v>
      </c>
      <c r="N3" s="1" t="s">
        <v>1652</v>
      </c>
      <c r="O3" s="1" t="s">
        <v>869</v>
      </c>
      <c r="P3" s="1" t="s">
        <v>680</v>
      </c>
      <c r="Q3" s="1" t="s">
        <v>1653</v>
      </c>
    </row>
    <row r="4" spans="1:18" x14ac:dyDescent="0.25">
      <c r="A4" s="36" t="s">
        <v>866</v>
      </c>
      <c r="B4" s="36" t="s">
        <v>369</v>
      </c>
      <c r="C4" s="36" t="s">
        <v>1646</v>
      </c>
      <c r="D4" s="36" t="s">
        <v>1647</v>
      </c>
      <c r="E4" s="36" t="e">
        <v>#N/A</v>
      </c>
      <c r="F4" s="36" t="e">
        <v>#N/A</v>
      </c>
      <c r="G4" s="36" t="e">
        <v>#N/A</v>
      </c>
      <c r="H4" s="36" t="s">
        <v>1648</v>
      </c>
      <c r="I4" s="36" t="s">
        <v>1648</v>
      </c>
      <c r="M4" s="1">
        <v>31</v>
      </c>
      <c r="N4" s="1" t="s">
        <v>1654</v>
      </c>
      <c r="O4" s="1" t="s">
        <v>869</v>
      </c>
      <c r="P4" s="1" t="s">
        <v>680</v>
      </c>
      <c r="Q4" s="1" t="s">
        <v>1651</v>
      </c>
      <c r="R4">
        <v>100</v>
      </c>
    </row>
    <row r="5" spans="1:18" x14ac:dyDescent="0.25">
      <c r="A5" s="36" t="s">
        <v>869</v>
      </c>
      <c r="B5" s="36" t="s">
        <v>54</v>
      </c>
      <c r="C5" s="36" t="s">
        <v>1646</v>
      </c>
      <c r="D5" s="36" t="s">
        <v>1655</v>
      </c>
      <c r="E5" s="36" t="s">
        <v>1649</v>
      </c>
      <c r="F5" s="36" t="s">
        <v>1651</v>
      </c>
      <c r="G5" s="36">
        <v>28</v>
      </c>
      <c r="H5" s="36" t="s">
        <v>727</v>
      </c>
      <c r="I5" s="36">
        <f t="shared" ref="I5:I17" si="0">INDEX(R:R,MATCH(E5,N:N,0))</f>
        <v>100</v>
      </c>
      <c r="M5" s="1">
        <v>27</v>
      </c>
      <c r="N5" s="1" t="s">
        <v>1656</v>
      </c>
      <c r="O5" s="1" t="s">
        <v>1657</v>
      </c>
      <c r="P5" s="1" t="s">
        <v>680</v>
      </c>
      <c r="Q5" s="1" t="s">
        <v>1651</v>
      </c>
      <c r="R5">
        <v>22</v>
      </c>
    </row>
    <row r="6" spans="1:18" x14ac:dyDescent="0.25">
      <c r="A6" s="36" t="s">
        <v>869</v>
      </c>
      <c r="B6" s="36" t="s">
        <v>439</v>
      </c>
      <c r="C6" s="36" t="s">
        <v>1658</v>
      </c>
      <c r="D6" s="36" t="s">
        <v>1655</v>
      </c>
      <c r="E6" s="36" t="s">
        <v>1649</v>
      </c>
      <c r="F6" s="36" t="s">
        <v>1651</v>
      </c>
      <c r="G6" s="36">
        <v>28</v>
      </c>
      <c r="H6" s="36" t="s">
        <v>727</v>
      </c>
      <c r="I6" s="36">
        <f t="shared" si="0"/>
        <v>100</v>
      </c>
      <c r="M6" s="1">
        <v>37</v>
      </c>
      <c r="N6" s="1" t="s">
        <v>1659</v>
      </c>
      <c r="O6" s="1" t="s">
        <v>850</v>
      </c>
      <c r="P6" s="1" t="s">
        <v>680</v>
      </c>
      <c r="Q6" s="1" t="s">
        <v>1660</v>
      </c>
      <c r="R6">
        <v>100</v>
      </c>
    </row>
    <row r="7" spans="1:18" x14ac:dyDescent="0.25">
      <c r="A7" s="36" t="s">
        <v>869</v>
      </c>
      <c r="B7" s="36" t="s">
        <v>370</v>
      </c>
      <c r="D7" s="36" t="s">
        <v>1661</v>
      </c>
      <c r="E7" s="36" t="s">
        <v>1652</v>
      </c>
      <c r="F7" s="36" t="s">
        <v>1651</v>
      </c>
      <c r="G7" s="36">
        <v>28</v>
      </c>
      <c r="H7" s="36" t="s">
        <v>727</v>
      </c>
      <c r="I7" s="36">
        <f t="shared" si="0"/>
        <v>0</v>
      </c>
      <c r="M7" s="1">
        <v>38</v>
      </c>
      <c r="N7" s="1" t="s">
        <v>1662</v>
      </c>
      <c r="O7" s="1" t="s">
        <v>850</v>
      </c>
      <c r="P7" s="1" t="s">
        <v>680</v>
      </c>
      <c r="Q7" s="1" t="s">
        <v>1660</v>
      </c>
      <c r="R7">
        <v>71</v>
      </c>
    </row>
    <row r="8" spans="1:18" x14ac:dyDescent="0.25">
      <c r="A8" s="36" t="s">
        <v>869</v>
      </c>
      <c r="B8" s="36" t="s">
        <v>309</v>
      </c>
      <c r="C8" s="36" t="s">
        <v>1646</v>
      </c>
      <c r="D8" s="36" t="s">
        <v>1655</v>
      </c>
      <c r="E8" s="36" t="s">
        <v>1649</v>
      </c>
      <c r="F8" s="36" t="s">
        <v>1651</v>
      </c>
      <c r="G8" s="36">
        <v>28</v>
      </c>
      <c r="H8" s="36" t="s">
        <v>727</v>
      </c>
      <c r="I8" s="36">
        <f t="shared" si="0"/>
        <v>100</v>
      </c>
      <c r="M8" s="1">
        <v>33</v>
      </c>
      <c r="N8" s="1" t="s">
        <v>1663</v>
      </c>
      <c r="O8" s="1" t="s">
        <v>858</v>
      </c>
      <c r="P8" s="1" t="s">
        <v>680</v>
      </c>
      <c r="Q8" s="1" t="s">
        <v>1651</v>
      </c>
      <c r="R8">
        <v>38</v>
      </c>
    </row>
    <row r="9" spans="1:18" x14ac:dyDescent="0.25">
      <c r="A9" s="36" t="s">
        <v>869</v>
      </c>
      <c r="B9" s="36" t="s">
        <v>281</v>
      </c>
      <c r="C9" s="36" t="s">
        <v>1646</v>
      </c>
      <c r="D9" s="36" t="s">
        <v>1655</v>
      </c>
      <c r="E9" s="36" t="s">
        <v>1649</v>
      </c>
      <c r="F9" s="36" t="s">
        <v>1651</v>
      </c>
      <c r="G9" s="36">
        <v>28</v>
      </c>
      <c r="H9" s="36" t="s">
        <v>727</v>
      </c>
      <c r="I9" s="36">
        <f t="shared" si="0"/>
        <v>100</v>
      </c>
      <c r="M9" s="1"/>
      <c r="N9" s="1" t="s">
        <v>1664</v>
      </c>
      <c r="O9" s="1" t="s">
        <v>1665</v>
      </c>
      <c r="P9" s="1" t="s">
        <v>1666</v>
      </c>
      <c r="Q9" s="1" t="s">
        <v>1667</v>
      </c>
    </row>
    <row r="10" spans="1:18" x14ac:dyDescent="0.25">
      <c r="A10" s="36" t="s">
        <v>869</v>
      </c>
      <c r="B10" s="36" t="s">
        <v>71</v>
      </c>
      <c r="C10" s="36" t="s">
        <v>1646</v>
      </c>
      <c r="D10" s="36" t="s">
        <v>1655</v>
      </c>
      <c r="E10" s="36" t="s">
        <v>1649</v>
      </c>
      <c r="F10" s="36" t="s">
        <v>1651</v>
      </c>
      <c r="G10" s="36">
        <v>28</v>
      </c>
      <c r="H10" s="36" t="s">
        <v>727</v>
      </c>
      <c r="I10" s="36">
        <f t="shared" si="0"/>
        <v>100</v>
      </c>
      <c r="M10" s="1">
        <v>14</v>
      </c>
      <c r="N10" s="1" t="s">
        <v>1668</v>
      </c>
      <c r="O10" s="1" t="s">
        <v>1669</v>
      </c>
      <c r="P10" s="1" t="s">
        <v>1666</v>
      </c>
      <c r="Q10" s="1" t="s">
        <v>1653</v>
      </c>
    </row>
    <row r="11" spans="1:18" x14ac:dyDescent="0.25">
      <c r="A11" s="36" t="s">
        <v>869</v>
      </c>
      <c r="B11" s="36" t="s">
        <v>417</v>
      </c>
      <c r="C11" s="36" t="s">
        <v>1646</v>
      </c>
      <c r="D11" s="36" t="s">
        <v>1655</v>
      </c>
      <c r="E11" s="36" t="s">
        <v>1649</v>
      </c>
      <c r="F11" s="36" t="s">
        <v>1651</v>
      </c>
      <c r="G11" s="36">
        <v>28</v>
      </c>
      <c r="H11" s="36" t="s">
        <v>727</v>
      </c>
      <c r="I11" s="36">
        <f t="shared" si="0"/>
        <v>100</v>
      </c>
      <c r="M11" s="1">
        <v>24</v>
      </c>
      <c r="N11" s="1" t="s">
        <v>1670</v>
      </c>
      <c r="O11" s="1" t="s">
        <v>1669</v>
      </c>
      <c r="P11" s="1" t="s">
        <v>1666</v>
      </c>
      <c r="Q11" s="1" t="s">
        <v>1651</v>
      </c>
    </row>
    <row r="12" spans="1:18" x14ac:dyDescent="0.25">
      <c r="A12" s="36" t="s">
        <v>869</v>
      </c>
      <c r="B12" s="36" t="s">
        <v>86</v>
      </c>
      <c r="C12" s="36" t="s">
        <v>1646</v>
      </c>
      <c r="D12" s="36" t="s">
        <v>1655</v>
      </c>
      <c r="E12" s="36" t="s">
        <v>1649</v>
      </c>
      <c r="F12" s="36" t="s">
        <v>1651</v>
      </c>
      <c r="G12" s="36">
        <v>28</v>
      </c>
      <c r="H12" s="36" t="s">
        <v>727</v>
      </c>
      <c r="I12" s="36">
        <f t="shared" si="0"/>
        <v>100</v>
      </c>
      <c r="M12" s="1">
        <v>25</v>
      </c>
      <c r="N12" s="1" t="s">
        <v>1671</v>
      </c>
      <c r="O12" s="1" t="s">
        <v>1669</v>
      </c>
      <c r="P12" s="1" t="s">
        <v>1666</v>
      </c>
      <c r="Q12" s="1" t="s">
        <v>1651</v>
      </c>
    </row>
    <row r="13" spans="1:18" x14ac:dyDescent="0.25">
      <c r="A13" s="36" t="s">
        <v>869</v>
      </c>
      <c r="B13" s="36" t="s">
        <v>301</v>
      </c>
      <c r="C13" s="36" t="s">
        <v>1646</v>
      </c>
      <c r="D13" s="36" t="s">
        <v>1661</v>
      </c>
      <c r="E13" s="36" t="s">
        <v>1652</v>
      </c>
      <c r="F13" s="36" t="s">
        <v>1653</v>
      </c>
      <c r="G13" s="36">
        <v>16</v>
      </c>
      <c r="H13" s="36" t="s">
        <v>727</v>
      </c>
      <c r="I13" s="36">
        <f t="shared" si="0"/>
        <v>0</v>
      </c>
      <c r="M13" s="1">
        <v>2</v>
      </c>
      <c r="N13" s="1" t="s">
        <v>1672</v>
      </c>
      <c r="O13" s="1" t="s">
        <v>865</v>
      </c>
      <c r="P13" s="1" t="s">
        <v>1666</v>
      </c>
      <c r="Q13" s="1" t="s">
        <v>1667</v>
      </c>
      <c r="R13">
        <v>100</v>
      </c>
    </row>
    <row r="14" spans="1:18" x14ac:dyDescent="0.25">
      <c r="A14" s="36" t="s">
        <v>869</v>
      </c>
      <c r="B14" s="36" t="s">
        <v>430</v>
      </c>
      <c r="C14" s="36" t="s">
        <v>1646</v>
      </c>
      <c r="D14" s="36" t="s">
        <v>1661</v>
      </c>
      <c r="E14" s="36" t="s">
        <v>1652</v>
      </c>
      <c r="F14" s="36" t="s">
        <v>1653</v>
      </c>
      <c r="G14" s="36">
        <v>16</v>
      </c>
      <c r="H14" s="36" t="s">
        <v>727</v>
      </c>
      <c r="I14" s="36">
        <f t="shared" si="0"/>
        <v>0</v>
      </c>
      <c r="M14" s="1">
        <v>3</v>
      </c>
      <c r="N14" s="1" t="s">
        <v>1673</v>
      </c>
      <c r="O14" s="1" t="s">
        <v>865</v>
      </c>
      <c r="P14" s="1" t="s">
        <v>1666</v>
      </c>
      <c r="Q14" s="1" t="s">
        <v>1667</v>
      </c>
      <c r="R14">
        <v>100</v>
      </c>
    </row>
    <row r="15" spans="1:18" x14ac:dyDescent="0.25">
      <c r="A15" s="36" t="s">
        <v>869</v>
      </c>
      <c r="B15" s="36" t="s">
        <v>272</v>
      </c>
      <c r="C15" s="36" t="s">
        <v>1646</v>
      </c>
      <c r="D15" s="36" t="s">
        <v>1661</v>
      </c>
      <c r="E15" s="36" t="s">
        <v>1652</v>
      </c>
      <c r="F15" s="36" t="s">
        <v>1653</v>
      </c>
      <c r="G15" s="36">
        <v>16</v>
      </c>
      <c r="H15" s="36" t="s">
        <v>727</v>
      </c>
      <c r="I15" s="36">
        <f t="shared" si="0"/>
        <v>0</v>
      </c>
      <c r="M15" s="1">
        <v>4</v>
      </c>
      <c r="N15" s="1" t="s">
        <v>1674</v>
      </c>
      <c r="O15" s="1" t="s">
        <v>865</v>
      </c>
      <c r="P15" s="1" t="s">
        <v>680</v>
      </c>
      <c r="Q15" s="1" t="s">
        <v>1667</v>
      </c>
      <c r="R15">
        <v>100</v>
      </c>
    </row>
    <row r="16" spans="1:18" x14ac:dyDescent="0.25">
      <c r="A16" s="36" t="s">
        <v>869</v>
      </c>
      <c r="B16" s="36" t="s">
        <v>468</v>
      </c>
      <c r="D16" s="36" t="s">
        <v>1661</v>
      </c>
      <c r="E16" s="36" t="s">
        <v>1652</v>
      </c>
      <c r="F16" s="36" t="s">
        <v>1653</v>
      </c>
      <c r="G16" s="36">
        <v>16</v>
      </c>
      <c r="H16" s="36" t="s">
        <v>727</v>
      </c>
      <c r="I16" s="36">
        <f t="shared" si="0"/>
        <v>0</v>
      </c>
      <c r="M16" s="1">
        <v>5</v>
      </c>
      <c r="N16" s="1" t="s">
        <v>1675</v>
      </c>
      <c r="O16" s="1" t="s">
        <v>865</v>
      </c>
      <c r="P16" s="1" t="s">
        <v>680</v>
      </c>
      <c r="Q16" s="1" t="s">
        <v>1667</v>
      </c>
    </row>
    <row r="17" spans="1:18" x14ac:dyDescent="0.25">
      <c r="A17" s="36" t="s">
        <v>869</v>
      </c>
      <c r="B17" s="36" t="s">
        <v>137</v>
      </c>
      <c r="D17" s="36" t="s">
        <v>1655</v>
      </c>
      <c r="E17" s="36" t="s">
        <v>1649</v>
      </c>
      <c r="F17" s="36" t="s">
        <v>1651</v>
      </c>
      <c r="G17" s="36">
        <v>28</v>
      </c>
      <c r="H17" s="36" t="s">
        <v>727</v>
      </c>
      <c r="I17" s="36">
        <f t="shared" si="0"/>
        <v>100</v>
      </c>
      <c r="M17" s="1">
        <v>6</v>
      </c>
      <c r="N17" s="1" t="s">
        <v>1676</v>
      </c>
      <c r="O17" s="1" t="s">
        <v>865</v>
      </c>
      <c r="P17" s="1" t="s">
        <v>680</v>
      </c>
      <c r="Q17" s="1" t="s">
        <v>1667</v>
      </c>
    </row>
    <row r="18" spans="1:18" x14ac:dyDescent="0.25">
      <c r="A18" s="36" t="s">
        <v>863</v>
      </c>
      <c r="B18" s="36" t="s">
        <v>63</v>
      </c>
      <c r="C18" s="36" t="s">
        <v>1646</v>
      </c>
      <c r="D18" s="36" t="s">
        <v>1677</v>
      </c>
      <c r="E18" s="36" t="e">
        <v>#N/A</v>
      </c>
      <c r="F18" s="36" t="e">
        <v>#N/A</v>
      </c>
      <c r="G18" s="36" t="e">
        <v>#N/A</v>
      </c>
      <c r="H18" s="36" t="s">
        <v>1648</v>
      </c>
      <c r="I18" s="36" t="s">
        <v>1648</v>
      </c>
      <c r="M18" s="1">
        <v>8</v>
      </c>
      <c r="N18" s="1" t="s">
        <v>1678</v>
      </c>
      <c r="O18" s="1" t="s">
        <v>865</v>
      </c>
      <c r="P18" s="1" t="s">
        <v>680</v>
      </c>
      <c r="Q18" s="1" t="s">
        <v>1667</v>
      </c>
      <c r="R18">
        <v>100</v>
      </c>
    </row>
    <row r="19" spans="1:18" x14ac:dyDescent="0.25">
      <c r="A19" s="36" t="s">
        <v>863</v>
      </c>
      <c r="B19" s="36" t="s">
        <v>561</v>
      </c>
      <c r="C19" s="36" t="s">
        <v>1646</v>
      </c>
      <c r="D19" s="36" t="s">
        <v>1677</v>
      </c>
      <c r="E19" s="36" t="e">
        <v>#N/A</v>
      </c>
      <c r="F19" s="36" t="e">
        <v>#N/A</v>
      </c>
      <c r="G19" s="36" t="e">
        <v>#N/A</v>
      </c>
      <c r="H19" s="36" t="s">
        <v>1648</v>
      </c>
      <c r="I19" s="36" t="s">
        <v>1648</v>
      </c>
      <c r="M19" s="1">
        <v>11</v>
      </c>
      <c r="N19" s="1" t="s">
        <v>1679</v>
      </c>
      <c r="O19" s="1" t="s">
        <v>864</v>
      </c>
      <c r="P19" s="1" t="s">
        <v>680</v>
      </c>
      <c r="Q19" s="1" t="s">
        <v>1667</v>
      </c>
      <c r="R19">
        <v>100</v>
      </c>
    </row>
    <row r="20" spans="1:18" x14ac:dyDescent="0.25">
      <c r="A20" s="36" t="s">
        <v>863</v>
      </c>
      <c r="B20" s="36" t="s">
        <v>679</v>
      </c>
      <c r="C20" s="36" t="s">
        <v>1646</v>
      </c>
      <c r="D20" s="36" t="s">
        <v>1677</v>
      </c>
      <c r="E20" s="36" t="e">
        <v>#N/A</v>
      </c>
      <c r="F20" s="36" t="e">
        <v>#N/A</v>
      </c>
      <c r="G20" s="36" t="e">
        <v>#N/A</v>
      </c>
      <c r="H20" s="36" t="s">
        <v>1648</v>
      </c>
      <c r="I20" s="36" t="s">
        <v>1648</v>
      </c>
      <c r="M20" s="1">
        <v>12</v>
      </c>
      <c r="N20" s="1" t="s">
        <v>1680</v>
      </c>
      <c r="O20" s="1" t="s">
        <v>864</v>
      </c>
      <c r="P20" s="1" t="s">
        <v>680</v>
      </c>
      <c r="Q20" s="1" t="s">
        <v>1653</v>
      </c>
      <c r="R20">
        <v>100</v>
      </c>
    </row>
    <row r="21" spans="1:18" x14ac:dyDescent="0.25">
      <c r="A21" s="36" t="s">
        <v>863</v>
      </c>
      <c r="B21" s="36" t="s">
        <v>477</v>
      </c>
      <c r="C21" s="36" t="s">
        <v>1646</v>
      </c>
      <c r="D21" s="36" t="s">
        <v>1677</v>
      </c>
      <c r="E21" s="36" t="e">
        <v>#N/A</v>
      </c>
      <c r="F21" s="36" t="e">
        <v>#N/A</v>
      </c>
      <c r="G21" s="36" t="e">
        <v>#N/A</v>
      </c>
      <c r="H21" s="36" t="s">
        <v>1648</v>
      </c>
      <c r="I21" s="36" t="s">
        <v>1648</v>
      </c>
      <c r="M21" s="1">
        <v>41</v>
      </c>
      <c r="N21" s="1" t="s">
        <v>1681</v>
      </c>
      <c r="O21" s="1" t="s">
        <v>851</v>
      </c>
      <c r="P21" s="1" t="s">
        <v>680</v>
      </c>
      <c r="Q21" s="1" t="s">
        <v>1660</v>
      </c>
    </row>
    <row r="22" spans="1:18" x14ac:dyDescent="0.25">
      <c r="A22" s="36" t="s">
        <v>863</v>
      </c>
      <c r="B22" s="36" t="s">
        <v>130</v>
      </c>
      <c r="C22" s="36" t="s">
        <v>1646</v>
      </c>
      <c r="D22" s="36" t="s">
        <v>1677</v>
      </c>
      <c r="E22" s="36" t="e">
        <v>#N/A</v>
      </c>
      <c r="F22" s="36" t="e">
        <v>#N/A</v>
      </c>
      <c r="G22" s="36" t="e">
        <v>#N/A</v>
      </c>
      <c r="H22" s="36" t="s">
        <v>1648</v>
      </c>
      <c r="I22" s="36" t="s">
        <v>1648</v>
      </c>
      <c r="M22" s="1">
        <v>52</v>
      </c>
      <c r="N22" s="1" t="s">
        <v>1682</v>
      </c>
      <c r="O22" s="1" t="s">
        <v>853</v>
      </c>
      <c r="P22" s="1" t="s">
        <v>680</v>
      </c>
      <c r="Q22" s="1" t="s">
        <v>1683</v>
      </c>
      <c r="R22">
        <v>59</v>
      </c>
    </row>
    <row r="23" spans="1:18" x14ac:dyDescent="0.25">
      <c r="A23" s="36" t="s">
        <v>863</v>
      </c>
      <c r="B23" s="36" t="s">
        <v>133</v>
      </c>
      <c r="C23" s="36" t="s">
        <v>1646</v>
      </c>
      <c r="D23" s="36" t="s">
        <v>1677</v>
      </c>
      <c r="E23" s="36" t="e">
        <v>#N/A</v>
      </c>
      <c r="F23" s="36" t="e">
        <v>#N/A</v>
      </c>
      <c r="G23" s="36" t="e">
        <v>#N/A</v>
      </c>
      <c r="H23" s="36" t="s">
        <v>1648</v>
      </c>
      <c r="I23" s="36" t="s">
        <v>1648</v>
      </c>
      <c r="M23" s="1">
        <v>13</v>
      </c>
      <c r="N23" s="1" t="s">
        <v>1684</v>
      </c>
      <c r="O23" s="1" t="s">
        <v>861</v>
      </c>
      <c r="P23" s="1" t="s">
        <v>680</v>
      </c>
      <c r="Q23" s="1" t="s">
        <v>1653</v>
      </c>
      <c r="R23">
        <v>100</v>
      </c>
    </row>
    <row r="24" spans="1:18" x14ac:dyDescent="0.25">
      <c r="A24" s="36" t="s">
        <v>863</v>
      </c>
      <c r="B24" s="36" t="s">
        <v>158</v>
      </c>
      <c r="C24" s="36" t="s">
        <v>1646</v>
      </c>
      <c r="D24" s="36" t="s">
        <v>1677</v>
      </c>
      <c r="E24" s="36" t="e">
        <v>#N/A</v>
      </c>
      <c r="F24" s="36" t="e">
        <v>#N/A</v>
      </c>
      <c r="G24" s="36" t="e">
        <v>#N/A</v>
      </c>
      <c r="H24" s="36" t="s">
        <v>1648</v>
      </c>
      <c r="I24" s="36" t="s">
        <v>1648</v>
      </c>
      <c r="M24" s="1">
        <v>18</v>
      </c>
      <c r="N24" s="1" t="s">
        <v>1685</v>
      </c>
      <c r="O24" s="1" t="s">
        <v>861</v>
      </c>
      <c r="P24" s="1" t="s">
        <v>680</v>
      </c>
      <c r="Q24" s="1" t="s">
        <v>1686</v>
      </c>
      <c r="R24">
        <v>98</v>
      </c>
    </row>
    <row r="25" spans="1:18" x14ac:dyDescent="0.25">
      <c r="A25" s="36" t="s">
        <v>863</v>
      </c>
      <c r="B25" s="36" t="s">
        <v>103</v>
      </c>
      <c r="C25" s="36" t="s">
        <v>1646</v>
      </c>
      <c r="D25" s="36" t="s">
        <v>1677</v>
      </c>
      <c r="E25" s="36" t="e">
        <v>#N/A</v>
      </c>
      <c r="F25" s="36" t="e">
        <v>#N/A</v>
      </c>
      <c r="G25" s="36" t="e">
        <v>#N/A</v>
      </c>
      <c r="H25" s="36" t="s">
        <v>1648</v>
      </c>
      <c r="I25" s="36" t="s">
        <v>1648</v>
      </c>
      <c r="M25" s="1">
        <v>40</v>
      </c>
      <c r="N25" s="1" t="s">
        <v>1687</v>
      </c>
      <c r="O25" s="1" t="s">
        <v>861</v>
      </c>
      <c r="P25" s="1" t="s">
        <v>680</v>
      </c>
      <c r="Q25" s="1" t="s">
        <v>1660</v>
      </c>
      <c r="R25">
        <v>100</v>
      </c>
    </row>
    <row r="26" spans="1:18" x14ac:dyDescent="0.25">
      <c r="A26" s="36" t="s">
        <v>863</v>
      </c>
      <c r="B26" s="36" t="s">
        <v>117</v>
      </c>
      <c r="C26" s="36" t="s">
        <v>1646</v>
      </c>
      <c r="D26" s="36" t="s">
        <v>1677</v>
      </c>
      <c r="E26" s="36" t="e">
        <v>#N/A</v>
      </c>
      <c r="F26" s="36" t="e">
        <v>#N/A</v>
      </c>
      <c r="G26" s="36" t="e">
        <v>#N/A</v>
      </c>
      <c r="H26" s="36" t="s">
        <v>1648</v>
      </c>
      <c r="I26" s="36" t="s">
        <v>1648</v>
      </c>
      <c r="M26" s="1">
        <v>43</v>
      </c>
      <c r="N26" s="1" t="s">
        <v>1688</v>
      </c>
      <c r="O26" s="1" t="s">
        <v>861</v>
      </c>
      <c r="P26" s="1" t="s">
        <v>680</v>
      </c>
      <c r="Q26" s="1" t="s">
        <v>1660</v>
      </c>
      <c r="R26">
        <v>100</v>
      </c>
    </row>
    <row r="27" spans="1:18" x14ac:dyDescent="0.25">
      <c r="A27" s="36" t="s">
        <v>863</v>
      </c>
      <c r="B27" s="36" t="s">
        <v>46</v>
      </c>
      <c r="C27" s="36" t="s">
        <v>1646</v>
      </c>
      <c r="D27" s="36" t="s">
        <v>1677</v>
      </c>
      <c r="E27" s="36" t="e">
        <v>#N/A</v>
      </c>
      <c r="F27" s="36" t="e">
        <v>#N/A</v>
      </c>
      <c r="G27" s="36" t="e">
        <v>#N/A</v>
      </c>
      <c r="H27" s="36" t="s">
        <v>1648</v>
      </c>
      <c r="I27" s="36" t="s">
        <v>1648</v>
      </c>
      <c r="M27" s="1">
        <v>45</v>
      </c>
      <c r="N27" s="1" t="s">
        <v>1689</v>
      </c>
      <c r="O27" s="1" t="s">
        <v>861</v>
      </c>
      <c r="P27" s="1" t="s">
        <v>680</v>
      </c>
      <c r="Q27" s="1" t="s">
        <v>1660</v>
      </c>
      <c r="R27">
        <v>100</v>
      </c>
    </row>
    <row r="28" spans="1:18" x14ac:dyDescent="0.25">
      <c r="A28" s="36" t="s">
        <v>863</v>
      </c>
      <c r="B28" s="36" t="s">
        <v>35</v>
      </c>
      <c r="C28" s="36" t="s">
        <v>1646</v>
      </c>
      <c r="D28" s="36" t="s">
        <v>1677</v>
      </c>
      <c r="E28" s="36" t="e">
        <v>#N/A</v>
      </c>
      <c r="F28" s="36" t="e">
        <v>#N/A</v>
      </c>
      <c r="G28" s="36" t="e">
        <v>#N/A</v>
      </c>
      <c r="H28" s="36" t="s">
        <v>1648</v>
      </c>
      <c r="I28" s="36" t="s">
        <v>1648</v>
      </c>
      <c r="M28" s="1">
        <v>32</v>
      </c>
      <c r="N28" s="1" t="s">
        <v>1690</v>
      </c>
      <c r="O28" s="1" t="s">
        <v>1691</v>
      </c>
      <c r="P28" s="1" t="s">
        <v>680</v>
      </c>
      <c r="Q28" s="1" t="s">
        <v>1651</v>
      </c>
    </row>
    <row r="29" spans="1:18" x14ac:dyDescent="0.25">
      <c r="A29" s="36" t="s">
        <v>863</v>
      </c>
      <c r="B29" s="36" t="s">
        <v>74</v>
      </c>
      <c r="C29" s="36" t="s">
        <v>1646</v>
      </c>
      <c r="D29" s="36" t="s">
        <v>1677</v>
      </c>
      <c r="E29" s="36" t="e">
        <v>#N/A</v>
      </c>
      <c r="F29" s="36" t="e">
        <v>#N/A</v>
      </c>
      <c r="G29" s="36" t="e">
        <v>#N/A</v>
      </c>
      <c r="H29" s="36" t="s">
        <v>1648</v>
      </c>
      <c r="I29" s="36" t="s">
        <v>1648</v>
      </c>
      <c r="M29" s="1">
        <v>15</v>
      </c>
      <c r="N29" s="1" t="s">
        <v>1692</v>
      </c>
      <c r="O29" s="1" t="s">
        <v>856</v>
      </c>
      <c r="P29" s="1" t="s">
        <v>680</v>
      </c>
      <c r="Q29" s="1" t="s">
        <v>1653</v>
      </c>
      <c r="R29">
        <v>100</v>
      </c>
    </row>
    <row r="30" spans="1:18" x14ac:dyDescent="0.25">
      <c r="A30" s="36" t="s">
        <v>863</v>
      </c>
      <c r="B30" s="36" t="s">
        <v>394</v>
      </c>
      <c r="C30" s="36" t="s">
        <v>1646</v>
      </c>
      <c r="D30" s="36" t="s">
        <v>1677</v>
      </c>
      <c r="E30" s="36" t="e">
        <v>#N/A</v>
      </c>
      <c r="F30" s="36" t="e">
        <v>#N/A</v>
      </c>
      <c r="G30" s="36" t="e">
        <v>#N/A</v>
      </c>
      <c r="H30" s="36" t="s">
        <v>1648</v>
      </c>
      <c r="I30" s="36" t="s">
        <v>1648</v>
      </c>
      <c r="M30" s="1">
        <v>36</v>
      </c>
      <c r="N30" s="1" t="s">
        <v>1693</v>
      </c>
      <c r="O30" s="1" t="s">
        <v>856</v>
      </c>
      <c r="P30" s="1" t="s">
        <v>680</v>
      </c>
      <c r="Q30" s="1" t="s">
        <v>1651</v>
      </c>
      <c r="R30">
        <v>91</v>
      </c>
    </row>
    <row r="31" spans="1:18" x14ac:dyDescent="0.25">
      <c r="A31" s="36" t="s">
        <v>863</v>
      </c>
      <c r="B31" s="36" t="s">
        <v>45</v>
      </c>
      <c r="C31" s="36" t="s">
        <v>1646</v>
      </c>
      <c r="D31" s="36" t="s">
        <v>1677</v>
      </c>
      <c r="E31" s="36" t="e">
        <v>#N/A</v>
      </c>
      <c r="F31" s="36" t="e">
        <v>#N/A</v>
      </c>
      <c r="G31" s="36" t="e">
        <v>#N/A</v>
      </c>
      <c r="H31" s="36" t="s">
        <v>1648</v>
      </c>
      <c r="I31" s="36" t="s">
        <v>1648</v>
      </c>
      <c r="M31" s="1">
        <v>22</v>
      </c>
      <c r="N31" s="1" t="s">
        <v>1694</v>
      </c>
      <c r="O31" s="1" t="s">
        <v>1695</v>
      </c>
      <c r="P31" s="1" t="s">
        <v>680</v>
      </c>
      <c r="Q31" s="1" t="s">
        <v>1686</v>
      </c>
      <c r="R31">
        <v>100</v>
      </c>
    </row>
    <row r="32" spans="1:18" x14ac:dyDescent="0.25">
      <c r="A32" s="36" t="s">
        <v>863</v>
      </c>
      <c r="B32" s="36" t="s">
        <v>112</v>
      </c>
      <c r="C32" s="36" t="s">
        <v>1646</v>
      </c>
      <c r="D32" s="36" t="s">
        <v>1677</v>
      </c>
      <c r="E32" s="36" t="e">
        <v>#N/A</v>
      </c>
      <c r="F32" s="36" t="e">
        <v>#N/A</v>
      </c>
      <c r="G32" s="36" t="e">
        <v>#N/A</v>
      </c>
      <c r="H32" s="36" t="s">
        <v>1648</v>
      </c>
      <c r="I32" s="36" t="s">
        <v>1648</v>
      </c>
      <c r="M32" s="1">
        <v>1</v>
      </c>
      <c r="N32" s="1" t="s">
        <v>1696</v>
      </c>
      <c r="O32" s="1" t="s">
        <v>862</v>
      </c>
      <c r="P32" s="1" t="s">
        <v>1666</v>
      </c>
      <c r="Q32" s="1" t="s">
        <v>1667</v>
      </c>
    </row>
    <row r="33" spans="1:18" x14ac:dyDescent="0.25">
      <c r="A33" s="36" t="s">
        <v>863</v>
      </c>
      <c r="B33" s="36" t="s">
        <v>96</v>
      </c>
      <c r="C33" s="36" t="s">
        <v>1646</v>
      </c>
      <c r="D33" s="36" t="s">
        <v>1677</v>
      </c>
      <c r="E33" s="36" t="e">
        <v>#N/A</v>
      </c>
      <c r="F33" s="36" t="e">
        <v>#N/A</v>
      </c>
      <c r="G33" s="36" t="e">
        <v>#N/A</v>
      </c>
      <c r="H33" s="36" t="s">
        <v>1648</v>
      </c>
      <c r="I33" s="36" t="s">
        <v>1648</v>
      </c>
      <c r="M33" s="1">
        <v>47</v>
      </c>
      <c r="N33" s="1" t="s">
        <v>1697</v>
      </c>
      <c r="O33" s="1" t="s">
        <v>862</v>
      </c>
      <c r="P33" s="1" t="s">
        <v>680</v>
      </c>
      <c r="Q33" s="1" t="s">
        <v>1660</v>
      </c>
      <c r="R33">
        <v>100</v>
      </c>
    </row>
    <row r="34" spans="1:18" x14ac:dyDescent="0.25">
      <c r="A34" s="36" t="s">
        <v>863</v>
      </c>
      <c r="B34" s="36" t="s">
        <v>39</v>
      </c>
      <c r="C34" s="36" t="s">
        <v>1646</v>
      </c>
      <c r="D34" s="36" t="s">
        <v>1677</v>
      </c>
      <c r="E34" s="36" t="e">
        <v>#N/A</v>
      </c>
      <c r="F34" s="36" t="e">
        <v>#N/A</v>
      </c>
      <c r="G34" s="36" t="e">
        <v>#N/A</v>
      </c>
      <c r="H34" s="36" t="s">
        <v>1648</v>
      </c>
      <c r="I34" s="36" t="s">
        <v>1648</v>
      </c>
      <c r="M34" s="1">
        <v>42</v>
      </c>
      <c r="N34" s="1" t="s">
        <v>1698</v>
      </c>
      <c r="O34" s="1" t="s">
        <v>873</v>
      </c>
      <c r="P34" s="1" t="s">
        <v>680</v>
      </c>
      <c r="Q34" s="1" t="s">
        <v>1660</v>
      </c>
      <c r="R34">
        <v>100</v>
      </c>
    </row>
    <row r="35" spans="1:18" x14ac:dyDescent="0.25">
      <c r="A35" s="36" t="s">
        <v>863</v>
      </c>
      <c r="B35" s="36" t="s">
        <v>146</v>
      </c>
      <c r="C35" s="36" t="s">
        <v>1646</v>
      </c>
      <c r="D35" s="36" t="s">
        <v>1677</v>
      </c>
      <c r="E35" s="36" t="e">
        <v>#N/A</v>
      </c>
      <c r="F35" s="36" t="e">
        <v>#N/A</v>
      </c>
      <c r="G35" s="36" t="e">
        <v>#N/A</v>
      </c>
      <c r="H35" s="36" t="s">
        <v>1648</v>
      </c>
      <c r="I35" s="36" t="s">
        <v>1648</v>
      </c>
      <c r="M35" s="1">
        <v>53</v>
      </c>
      <c r="N35" s="1" t="s">
        <v>1699</v>
      </c>
      <c r="O35" s="1" t="s">
        <v>860</v>
      </c>
      <c r="P35" s="1" t="s">
        <v>680</v>
      </c>
      <c r="Q35" s="1" t="s">
        <v>1683</v>
      </c>
      <c r="R35">
        <v>100</v>
      </c>
    </row>
    <row r="36" spans="1:18" x14ac:dyDescent="0.25">
      <c r="A36" s="36" t="s">
        <v>849</v>
      </c>
      <c r="B36" s="36" t="s">
        <v>334</v>
      </c>
      <c r="C36" s="36" t="s">
        <v>1700</v>
      </c>
      <c r="D36" s="36" t="s">
        <v>1701</v>
      </c>
      <c r="E36" s="36" t="s">
        <v>1656</v>
      </c>
      <c r="F36" s="36" t="s">
        <v>1651</v>
      </c>
      <c r="G36" s="36">
        <v>27</v>
      </c>
      <c r="H36" s="36" t="s">
        <v>761</v>
      </c>
      <c r="I36" s="36">
        <f t="shared" ref="I36:I67" si="1">INDEX(R:R,MATCH(E36,N:N,0))</f>
        <v>22</v>
      </c>
      <c r="M36" s="1">
        <v>9</v>
      </c>
      <c r="N36" s="1" t="s">
        <v>1702</v>
      </c>
      <c r="O36" s="1" t="s">
        <v>854</v>
      </c>
      <c r="P36" s="1" t="s">
        <v>1703</v>
      </c>
      <c r="Q36" s="1" t="s">
        <v>1667</v>
      </c>
    </row>
    <row r="37" spans="1:18" x14ac:dyDescent="0.25">
      <c r="A37" s="36" t="s">
        <v>849</v>
      </c>
      <c r="B37" s="36" t="s">
        <v>472</v>
      </c>
      <c r="C37" s="36" t="s">
        <v>1700</v>
      </c>
      <c r="D37" s="36" t="s">
        <v>1701</v>
      </c>
      <c r="E37" s="36" t="s">
        <v>1656</v>
      </c>
      <c r="F37" s="36" t="s">
        <v>1651</v>
      </c>
      <c r="G37" s="36">
        <v>27</v>
      </c>
      <c r="H37" s="36" t="s">
        <v>761</v>
      </c>
      <c r="I37" s="36">
        <f t="shared" si="1"/>
        <v>22</v>
      </c>
      <c r="M37" s="1">
        <v>10</v>
      </c>
      <c r="N37" s="1" t="s">
        <v>1704</v>
      </c>
      <c r="O37" s="1" t="s">
        <v>854</v>
      </c>
      <c r="P37" s="1" t="s">
        <v>1666</v>
      </c>
      <c r="Q37" s="1" t="s">
        <v>1667</v>
      </c>
    </row>
    <row r="38" spans="1:18" x14ac:dyDescent="0.25">
      <c r="A38" s="36" t="s">
        <v>849</v>
      </c>
      <c r="B38" s="36" t="s">
        <v>362</v>
      </c>
      <c r="C38" s="36" t="s">
        <v>1700</v>
      </c>
      <c r="D38" s="36" t="s">
        <v>1701</v>
      </c>
      <c r="E38" s="36" t="s">
        <v>1656</v>
      </c>
      <c r="F38" s="36" t="s">
        <v>1651</v>
      </c>
      <c r="G38" s="36">
        <v>27</v>
      </c>
      <c r="H38" s="36" t="s">
        <v>761</v>
      </c>
      <c r="I38" s="36">
        <f t="shared" si="1"/>
        <v>22</v>
      </c>
      <c r="M38" s="1"/>
      <c r="N38" s="1" t="s">
        <v>1705</v>
      </c>
      <c r="O38" s="1" t="s">
        <v>854</v>
      </c>
      <c r="P38" s="1" t="s">
        <v>1666</v>
      </c>
      <c r="Q38" s="1" t="s">
        <v>1667</v>
      </c>
    </row>
    <row r="39" spans="1:18" x14ac:dyDescent="0.25">
      <c r="A39" s="36" t="s">
        <v>849</v>
      </c>
      <c r="B39" s="36" t="s">
        <v>253</v>
      </c>
      <c r="C39" s="36" t="s">
        <v>1700</v>
      </c>
      <c r="D39" s="36" t="s">
        <v>1701</v>
      </c>
      <c r="E39" s="36" t="s">
        <v>1656</v>
      </c>
      <c r="F39" s="36" t="s">
        <v>1651</v>
      </c>
      <c r="G39" s="36">
        <v>27</v>
      </c>
      <c r="H39" s="36" t="s">
        <v>761</v>
      </c>
      <c r="I39" s="36">
        <f t="shared" si="1"/>
        <v>22</v>
      </c>
      <c r="M39" s="1">
        <v>19</v>
      </c>
      <c r="N39" s="1" t="s">
        <v>1706</v>
      </c>
      <c r="O39" s="1" t="s">
        <v>1707</v>
      </c>
      <c r="P39" s="1" t="s">
        <v>1666</v>
      </c>
      <c r="Q39" s="1" t="s">
        <v>1686</v>
      </c>
    </row>
    <row r="40" spans="1:18" x14ac:dyDescent="0.25">
      <c r="A40" s="36" t="s">
        <v>849</v>
      </c>
      <c r="B40" s="36" t="s">
        <v>337</v>
      </c>
      <c r="C40" s="36" t="s">
        <v>1700</v>
      </c>
      <c r="D40" s="36" t="s">
        <v>1701</v>
      </c>
      <c r="E40" s="36" t="s">
        <v>1656</v>
      </c>
      <c r="F40" s="36" t="s">
        <v>1651</v>
      </c>
      <c r="G40" s="36">
        <v>27</v>
      </c>
      <c r="H40" s="36" t="s">
        <v>761</v>
      </c>
      <c r="I40" s="36">
        <f t="shared" si="1"/>
        <v>22</v>
      </c>
      <c r="M40" s="1">
        <v>20</v>
      </c>
      <c r="N40" s="1" t="s">
        <v>1708</v>
      </c>
      <c r="O40" s="1" t="s">
        <v>1709</v>
      </c>
      <c r="P40" s="1" t="s">
        <v>680</v>
      </c>
      <c r="Q40" s="1" t="s">
        <v>1686</v>
      </c>
      <c r="R40">
        <v>100</v>
      </c>
    </row>
    <row r="41" spans="1:18" x14ac:dyDescent="0.25">
      <c r="A41" s="36" t="s">
        <v>849</v>
      </c>
      <c r="B41" s="36" t="s">
        <v>261</v>
      </c>
      <c r="C41" s="36" t="s">
        <v>1700</v>
      </c>
      <c r="D41" s="36" t="s">
        <v>1701</v>
      </c>
      <c r="E41" s="36" t="s">
        <v>1656</v>
      </c>
      <c r="F41" s="36" t="s">
        <v>1651</v>
      </c>
      <c r="G41" s="36">
        <v>27</v>
      </c>
      <c r="H41" s="36" t="s">
        <v>761</v>
      </c>
      <c r="I41" s="36">
        <f t="shared" si="1"/>
        <v>22</v>
      </c>
      <c r="M41" s="1">
        <v>17</v>
      </c>
      <c r="N41" s="1" t="s">
        <v>1710</v>
      </c>
      <c r="O41" s="1" t="s">
        <v>847</v>
      </c>
      <c r="P41" s="1" t="s">
        <v>680</v>
      </c>
      <c r="Q41" s="1" t="s">
        <v>1686</v>
      </c>
      <c r="R41">
        <v>39</v>
      </c>
    </row>
    <row r="42" spans="1:18" x14ac:dyDescent="0.25">
      <c r="A42" s="36" t="s">
        <v>849</v>
      </c>
      <c r="B42" s="36" t="s">
        <v>442</v>
      </c>
      <c r="C42" s="36" t="s">
        <v>1700</v>
      </c>
      <c r="D42" s="36" t="s">
        <v>1701</v>
      </c>
      <c r="E42" s="36" t="s">
        <v>1656</v>
      </c>
      <c r="F42" s="36" t="s">
        <v>1651</v>
      </c>
      <c r="G42" s="36">
        <v>27</v>
      </c>
      <c r="H42" s="36" t="s">
        <v>761</v>
      </c>
      <c r="I42" s="36">
        <f t="shared" si="1"/>
        <v>22</v>
      </c>
      <c r="M42" s="1">
        <v>35</v>
      </c>
      <c r="N42" s="1" t="s">
        <v>1711</v>
      </c>
      <c r="O42" s="1" t="s">
        <v>847</v>
      </c>
      <c r="P42" s="1" t="s">
        <v>680</v>
      </c>
      <c r="Q42" s="1" t="s">
        <v>1651</v>
      </c>
      <c r="R42">
        <v>45</v>
      </c>
    </row>
    <row r="43" spans="1:18" x14ac:dyDescent="0.25">
      <c r="A43" s="36" t="s">
        <v>849</v>
      </c>
      <c r="B43" s="36" t="s">
        <v>377</v>
      </c>
      <c r="C43" s="36" t="s">
        <v>1700</v>
      </c>
      <c r="D43" s="36" t="s">
        <v>1701</v>
      </c>
      <c r="E43" s="36" t="s">
        <v>1656</v>
      </c>
      <c r="F43" s="36" t="s">
        <v>1651</v>
      </c>
      <c r="G43" s="36">
        <v>27</v>
      </c>
      <c r="H43" s="36" t="s">
        <v>761</v>
      </c>
      <c r="I43" s="36">
        <f t="shared" si="1"/>
        <v>22</v>
      </c>
      <c r="M43" s="1">
        <v>23</v>
      </c>
      <c r="N43" s="1" t="s">
        <v>1712</v>
      </c>
      <c r="O43" s="1" t="s">
        <v>1713</v>
      </c>
      <c r="P43" s="1" t="s">
        <v>680</v>
      </c>
      <c r="Q43" s="1" t="s">
        <v>1686</v>
      </c>
      <c r="R43">
        <v>35</v>
      </c>
    </row>
    <row r="44" spans="1:18" x14ac:dyDescent="0.25">
      <c r="A44" s="36" t="s">
        <v>849</v>
      </c>
      <c r="B44" s="36" t="s">
        <v>341</v>
      </c>
      <c r="C44" s="36" t="s">
        <v>1700</v>
      </c>
      <c r="D44" s="36" t="s">
        <v>1701</v>
      </c>
      <c r="E44" s="36" t="s">
        <v>1656</v>
      </c>
      <c r="F44" s="36" t="s">
        <v>1651</v>
      </c>
      <c r="G44" s="36">
        <v>27</v>
      </c>
      <c r="H44" s="36" t="s">
        <v>761</v>
      </c>
      <c r="I44" s="36">
        <f t="shared" si="1"/>
        <v>22</v>
      </c>
      <c r="M44" s="1">
        <v>50</v>
      </c>
      <c r="N44" s="1" t="s">
        <v>1714</v>
      </c>
      <c r="O44" s="1" t="s">
        <v>859</v>
      </c>
      <c r="P44" s="1" t="s">
        <v>680</v>
      </c>
      <c r="Q44" s="1" t="s">
        <v>1683</v>
      </c>
      <c r="R44">
        <v>2</v>
      </c>
    </row>
    <row r="45" spans="1:18" x14ac:dyDescent="0.25">
      <c r="A45" s="36" t="s">
        <v>849</v>
      </c>
      <c r="B45" s="36" t="s">
        <v>304</v>
      </c>
      <c r="C45" s="36" t="s">
        <v>1700</v>
      </c>
      <c r="D45" s="36" t="s">
        <v>1701</v>
      </c>
      <c r="E45" s="36" t="s">
        <v>1656</v>
      </c>
      <c r="F45" s="36" t="s">
        <v>1651</v>
      </c>
      <c r="G45" s="36">
        <v>27</v>
      </c>
      <c r="H45" s="36" t="s">
        <v>761</v>
      </c>
      <c r="I45" s="36">
        <f t="shared" si="1"/>
        <v>22</v>
      </c>
      <c r="M45" s="1">
        <v>44</v>
      </c>
      <c r="N45" s="1" t="s">
        <v>1715</v>
      </c>
      <c r="O45" s="1" t="s">
        <v>871</v>
      </c>
      <c r="P45" s="1" t="s">
        <v>680</v>
      </c>
      <c r="Q45" s="1" t="s">
        <v>1660</v>
      </c>
      <c r="R45">
        <v>11</v>
      </c>
    </row>
    <row r="46" spans="1:18" x14ac:dyDescent="0.25">
      <c r="A46" s="36" t="s">
        <v>849</v>
      </c>
      <c r="B46" s="36" t="s">
        <v>308</v>
      </c>
      <c r="C46" s="36" t="s">
        <v>1700</v>
      </c>
      <c r="D46" s="36" t="s">
        <v>1701</v>
      </c>
      <c r="E46" s="36" t="s">
        <v>1656</v>
      </c>
      <c r="F46" s="36" t="s">
        <v>1651</v>
      </c>
      <c r="G46" s="36">
        <v>27</v>
      </c>
      <c r="H46" s="36" t="s">
        <v>761</v>
      </c>
      <c r="I46" s="36">
        <f t="shared" si="1"/>
        <v>22</v>
      </c>
      <c r="M46" s="1">
        <v>46</v>
      </c>
      <c r="N46" s="1" t="s">
        <v>1716</v>
      </c>
      <c r="O46" s="1" t="s">
        <v>871</v>
      </c>
      <c r="P46" s="1" t="s">
        <v>680</v>
      </c>
      <c r="Q46" s="1" t="s">
        <v>1660</v>
      </c>
      <c r="R46">
        <v>7</v>
      </c>
    </row>
    <row r="47" spans="1:18" x14ac:dyDescent="0.25">
      <c r="A47" s="36" t="s">
        <v>849</v>
      </c>
      <c r="B47" s="36" t="s">
        <v>266</v>
      </c>
      <c r="C47" s="36" t="s">
        <v>1700</v>
      </c>
      <c r="D47" s="36" t="s">
        <v>1701</v>
      </c>
      <c r="E47" s="36" t="s">
        <v>1656</v>
      </c>
      <c r="F47" s="36" t="s">
        <v>1651</v>
      </c>
      <c r="G47" s="36">
        <v>27</v>
      </c>
      <c r="H47" s="36" t="s">
        <v>761</v>
      </c>
      <c r="I47" s="36">
        <f t="shared" si="1"/>
        <v>22</v>
      </c>
      <c r="M47" s="1">
        <v>39</v>
      </c>
      <c r="N47" s="1" t="s">
        <v>1717</v>
      </c>
      <c r="O47" s="1" t="s">
        <v>870</v>
      </c>
      <c r="P47" s="1" t="s">
        <v>680</v>
      </c>
      <c r="Q47" s="1" t="s">
        <v>1660</v>
      </c>
    </row>
    <row r="48" spans="1:18" x14ac:dyDescent="0.25">
      <c r="A48" s="36" t="s">
        <v>849</v>
      </c>
      <c r="B48" s="36" t="s">
        <v>241</v>
      </c>
      <c r="C48" s="36" t="s">
        <v>1700</v>
      </c>
      <c r="D48" s="36" t="s">
        <v>1701</v>
      </c>
      <c r="E48" s="36" t="s">
        <v>1656</v>
      </c>
      <c r="F48" s="36" t="s">
        <v>1651</v>
      </c>
      <c r="G48" s="36">
        <v>27</v>
      </c>
      <c r="H48" s="36" t="s">
        <v>761</v>
      </c>
      <c r="I48" s="36">
        <f t="shared" si="1"/>
        <v>22</v>
      </c>
      <c r="M48" s="1">
        <v>7</v>
      </c>
      <c r="N48" s="1" t="s">
        <v>1718</v>
      </c>
      <c r="O48" s="1" t="s">
        <v>857</v>
      </c>
      <c r="P48" s="1" t="s">
        <v>1666</v>
      </c>
      <c r="Q48" s="1" t="s">
        <v>1667</v>
      </c>
      <c r="R48">
        <v>88</v>
      </c>
    </row>
    <row r="49" spans="1:18" x14ac:dyDescent="0.25">
      <c r="A49" s="36" t="s">
        <v>849</v>
      </c>
      <c r="B49" s="36" t="s">
        <v>20</v>
      </c>
      <c r="C49" s="36" t="s">
        <v>1700</v>
      </c>
      <c r="D49" s="36" t="s">
        <v>1701</v>
      </c>
      <c r="E49" s="36" t="s">
        <v>1656</v>
      </c>
      <c r="F49" s="36" t="s">
        <v>1651</v>
      </c>
      <c r="G49" s="36">
        <v>27</v>
      </c>
      <c r="H49" s="36" t="s">
        <v>761</v>
      </c>
      <c r="I49" s="36">
        <f t="shared" si="1"/>
        <v>22</v>
      </c>
      <c r="M49" s="1">
        <v>34</v>
      </c>
      <c r="N49" s="1" t="s">
        <v>1719</v>
      </c>
      <c r="O49" s="1" t="s">
        <v>857</v>
      </c>
      <c r="P49" s="1" t="s">
        <v>680</v>
      </c>
      <c r="Q49" s="1" t="s">
        <v>1651</v>
      </c>
    </row>
    <row r="50" spans="1:18" x14ac:dyDescent="0.25">
      <c r="A50" s="36" t="s">
        <v>849</v>
      </c>
      <c r="B50" s="36" t="s">
        <v>313</v>
      </c>
      <c r="C50" s="36" t="s">
        <v>1700</v>
      </c>
      <c r="D50" s="36" t="s">
        <v>1701</v>
      </c>
      <c r="E50" s="36" t="s">
        <v>1656</v>
      </c>
      <c r="F50" s="36" t="s">
        <v>1651</v>
      </c>
      <c r="G50" s="36">
        <v>27</v>
      </c>
      <c r="H50" s="36" t="s">
        <v>761</v>
      </c>
      <c r="I50" s="36">
        <f t="shared" si="1"/>
        <v>22</v>
      </c>
      <c r="M50" s="1">
        <v>48</v>
      </c>
      <c r="N50" s="1" t="s">
        <v>1720</v>
      </c>
      <c r="O50" s="1" t="s">
        <v>857</v>
      </c>
      <c r="P50" s="1" t="s">
        <v>680</v>
      </c>
      <c r="Q50" s="1" t="s">
        <v>1683</v>
      </c>
      <c r="R50">
        <v>18</v>
      </c>
    </row>
    <row r="51" spans="1:18" x14ac:dyDescent="0.25">
      <c r="A51" s="36" t="s">
        <v>849</v>
      </c>
      <c r="B51" s="36" t="s">
        <v>381</v>
      </c>
      <c r="D51" s="36" t="s">
        <v>1701</v>
      </c>
      <c r="E51" s="36" t="s">
        <v>1656</v>
      </c>
      <c r="F51" s="36" t="s">
        <v>1651</v>
      </c>
      <c r="G51" s="36">
        <v>27</v>
      </c>
      <c r="H51" s="36" t="s">
        <v>761</v>
      </c>
      <c r="I51" s="36">
        <f t="shared" si="1"/>
        <v>22</v>
      </c>
      <c r="M51" s="1">
        <v>49</v>
      </c>
      <c r="N51" s="1" t="s">
        <v>1721</v>
      </c>
      <c r="O51" s="1" t="s">
        <v>857</v>
      </c>
      <c r="P51" s="1" t="s">
        <v>680</v>
      </c>
      <c r="Q51" s="1" t="s">
        <v>1683</v>
      </c>
    </row>
    <row r="52" spans="1:18" x14ac:dyDescent="0.25">
      <c r="A52" s="36" t="s">
        <v>849</v>
      </c>
      <c r="B52" s="36" t="s">
        <v>407</v>
      </c>
      <c r="C52" s="36" t="s">
        <v>1700</v>
      </c>
      <c r="D52" s="36" t="s">
        <v>1701</v>
      </c>
      <c r="E52" s="36" t="s">
        <v>1656</v>
      </c>
      <c r="F52" s="36" t="s">
        <v>1651</v>
      </c>
      <c r="G52" s="36">
        <v>27</v>
      </c>
      <c r="H52" s="36" t="s">
        <v>761</v>
      </c>
      <c r="I52" s="36">
        <f t="shared" si="1"/>
        <v>22</v>
      </c>
      <c r="M52" s="1">
        <v>51</v>
      </c>
      <c r="N52" s="1" t="s">
        <v>1722</v>
      </c>
      <c r="O52" s="1" t="s">
        <v>857</v>
      </c>
      <c r="P52" s="1" t="s">
        <v>680</v>
      </c>
      <c r="Q52" s="1" t="s">
        <v>1683</v>
      </c>
      <c r="R52">
        <v>100</v>
      </c>
    </row>
    <row r="53" spans="1:18" x14ac:dyDescent="0.25">
      <c r="A53" s="36" t="s">
        <v>849</v>
      </c>
      <c r="B53" s="36" t="s">
        <v>262</v>
      </c>
      <c r="C53" s="36" t="s">
        <v>1700</v>
      </c>
      <c r="D53" s="36" t="s">
        <v>1701</v>
      </c>
      <c r="E53" s="36" t="s">
        <v>1656</v>
      </c>
      <c r="F53" s="36" t="s">
        <v>1651</v>
      </c>
      <c r="G53" s="36">
        <v>27</v>
      </c>
      <c r="H53" s="36" t="s">
        <v>761</v>
      </c>
      <c r="I53" s="36">
        <f t="shared" si="1"/>
        <v>22</v>
      </c>
      <c r="M53" s="1">
        <v>21</v>
      </c>
      <c r="N53" s="1" t="s">
        <v>1723</v>
      </c>
      <c r="O53" s="1" t="s">
        <v>1724</v>
      </c>
      <c r="P53" s="1" t="s">
        <v>680</v>
      </c>
      <c r="Q53" s="1" t="s">
        <v>1686</v>
      </c>
      <c r="R53">
        <v>76</v>
      </c>
    </row>
    <row r="54" spans="1:18" x14ac:dyDescent="0.25">
      <c r="A54" s="36" t="s">
        <v>849</v>
      </c>
      <c r="B54" s="36" t="s">
        <v>409</v>
      </c>
      <c r="C54" s="36" t="s">
        <v>1700</v>
      </c>
      <c r="D54" s="36" t="s">
        <v>1701</v>
      </c>
      <c r="E54" s="36" t="s">
        <v>1656</v>
      </c>
      <c r="F54" s="36" t="s">
        <v>1651</v>
      </c>
      <c r="G54" s="36">
        <v>27</v>
      </c>
      <c r="H54" s="36" t="s">
        <v>761</v>
      </c>
      <c r="I54" s="36">
        <f t="shared" si="1"/>
        <v>22</v>
      </c>
      <c r="M54" s="1">
        <v>30</v>
      </c>
      <c r="N54" s="1" t="s">
        <v>1725</v>
      </c>
      <c r="O54" s="1" t="s">
        <v>845</v>
      </c>
      <c r="P54" s="1" t="s">
        <v>680</v>
      </c>
      <c r="Q54" s="1" t="s">
        <v>1651</v>
      </c>
      <c r="R54">
        <v>73</v>
      </c>
    </row>
    <row r="55" spans="1:18" x14ac:dyDescent="0.25">
      <c r="A55" s="36" t="s">
        <v>849</v>
      </c>
      <c r="B55" s="36" t="s">
        <v>92</v>
      </c>
      <c r="C55" s="36" t="s">
        <v>1700</v>
      </c>
      <c r="D55" s="36" t="s">
        <v>1701</v>
      </c>
      <c r="E55" s="36" t="s">
        <v>1656</v>
      </c>
      <c r="F55" s="36" t="s">
        <v>1651</v>
      </c>
      <c r="G55" s="36">
        <v>27</v>
      </c>
      <c r="H55" s="36" t="s">
        <v>761</v>
      </c>
      <c r="I55" s="36">
        <f t="shared" si="1"/>
        <v>22</v>
      </c>
      <c r="M55" s="1">
        <v>26</v>
      </c>
      <c r="N55" s="1" t="s">
        <v>1726</v>
      </c>
      <c r="O55" s="1" t="s">
        <v>848</v>
      </c>
      <c r="P55" s="1" t="s">
        <v>1703</v>
      </c>
      <c r="Q55" s="1" t="s">
        <v>1651</v>
      </c>
    </row>
    <row r="56" spans="1:18" x14ac:dyDescent="0.25">
      <c r="A56" s="36" t="s">
        <v>849</v>
      </c>
      <c r="B56" s="36" t="s">
        <v>263</v>
      </c>
      <c r="C56" s="36" t="s">
        <v>1700</v>
      </c>
      <c r="D56" s="36" t="s">
        <v>1701</v>
      </c>
      <c r="E56" s="36" t="s">
        <v>1656</v>
      </c>
      <c r="F56" s="36" t="s">
        <v>1651</v>
      </c>
      <c r="G56" s="36">
        <v>27</v>
      </c>
      <c r="H56" s="36" t="s">
        <v>761</v>
      </c>
      <c r="I56" s="36">
        <f t="shared" si="1"/>
        <v>22</v>
      </c>
      <c r="M56" s="1">
        <v>29</v>
      </c>
      <c r="N56" s="1" t="s">
        <v>1727</v>
      </c>
      <c r="O56" s="1" t="s">
        <v>848</v>
      </c>
      <c r="P56" s="1" t="s">
        <v>680</v>
      </c>
      <c r="Q56" s="1" t="s">
        <v>1651</v>
      </c>
    </row>
    <row r="57" spans="1:18" x14ac:dyDescent="0.25">
      <c r="A57" s="36" t="s">
        <v>849</v>
      </c>
      <c r="B57" s="36" t="s">
        <v>316</v>
      </c>
      <c r="C57" s="36" t="s">
        <v>1700</v>
      </c>
      <c r="D57" s="36" t="s">
        <v>1701</v>
      </c>
      <c r="E57" s="36" t="s">
        <v>1656</v>
      </c>
      <c r="F57" s="36" t="s">
        <v>1651</v>
      </c>
      <c r="G57" s="36">
        <v>27</v>
      </c>
      <c r="H57" s="36" t="s">
        <v>761</v>
      </c>
      <c r="I57" s="36">
        <f t="shared" si="1"/>
        <v>22</v>
      </c>
    </row>
    <row r="58" spans="1:18" x14ac:dyDescent="0.25">
      <c r="A58" s="36" t="s">
        <v>849</v>
      </c>
      <c r="B58" s="36" t="s">
        <v>368</v>
      </c>
      <c r="C58" s="36" t="s">
        <v>1700</v>
      </c>
      <c r="D58" s="36" t="s">
        <v>1701</v>
      </c>
      <c r="E58" s="36" t="s">
        <v>1656</v>
      </c>
      <c r="F58" s="36" t="s">
        <v>1651</v>
      </c>
      <c r="G58" s="36">
        <v>27</v>
      </c>
      <c r="H58" s="36" t="s">
        <v>761</v>
      </c>
      <c r="I58" s="36">
        <f t="shared" si="1"/>
        <v>22</v>
      </c>
    </row>
    <row r="59" spans="1:18" x14ac:dyDescent="0.25">
      <c r="A59" s="36" t="s">
        <v>849</v>
      </c>
      <c r="B59" s="36" t="s">
        <v>258</v>
      </c>
      <c r="C59" s="36" t="s">
        <v>1700</v>
      </c>
      <c r="D59" s="36" t="s">
        <v>1701</v>
      </c>
      <c r="E59" s="36" t="s">
        <v>1656</v>
      </c>
      <c r="F59" s="36" t="s">
        <v>1651</v>
      </c>
      <c r="G59" s="36">
        <v>27</v>
      </c>
      <c r="H59" s="36" t="s">
        <v>761</v>
      </c>
      <c r="I59" s="36">
        <f t="shared" si="1"/>
        <v>22</v>
      </c>
    </row>
    <row r="60" spans="1:18" x14ac:dyDescent="0.25">
      <c r="A60" s="36" t="s">
        <v>849</v>
      </c>
      <c r="B60" s="36" t="s">
        <v>393</v>
      </c>
      <c r="D60" s="36" t="s">
        <v>1701</v>
      </c>
      <c r="E60" s="36" t="s">
        <v>1656</v>
      </c>
      <c r="F60" s="36" t="s">
        <v>1651</v>
      </c>
      <c r="G60" s="36">
        <v>27</v>
      </c>
      <c r="H60" s="36" t="s">
        <v>761</v>
      </c>
      <c r="I60" s="36">
        <f t="shared" si="1"/>
        <v>22</v>
      </c>
    </row>
    <row r="61" spans="1:18" x14ac:dyDescent="0.25">
      <c r="A61" s="36" t="s">
        <v>849</v>
      </c>
      <c r="B61" s="36" t="s">
        <v>29</v>
      </c>
      <c r="C61" s="36" t="s">
        <v>1700</v>
      </c>
      <c r="D61" s="36" t="s">
        <v>1701</v>
      </c>
      <c r="E61" s="36" t="s">
        <v>1656</v>
      </c>
      <c r="F61" s="36" t="s">
        <v>1651</v>
      </c>
      <c r="G61" s="36">
        <v>27</v>
      </c>
      <c r="H61" s="36" t="s">
        <v>761</v>
      </c>
      <c r="I61" s="36">
        <f t="shared" si="1"/>
        <v>22</v>
      </c>
    </row>
    <row r="62" spans="1:18" x14ac:dyDescent="0.25">
      <c r="A62" s="36" t="s">
        <v>849</v>
      </c>
      <c r="B62" s="36" t="s">
        <v>270</v>
      </c>
      <c r="C62" s="36" t="s">
        <v>1700</v>
      </c>
      <c r="D62" s="36" t="s">
        <v>1701</v>
      </c>
      <c r="E62" s="36" t="s">
        <v>1656</v>
      </c>
      <c r="F62" s="36" t="s">
        <v>1651</v>
      </c>
      <c r="G62" s="36">
        <v>27</v>
      </c>
      <c r="H62" s="36" t="s">
        <v>761</v>
      </c>
      <c r="I62" s="36">
        <f t="shared" si="1"/>
        <v>22</v>
      </c>
    </row>
    <row r="63" spans="1:18" x14ac:dyDescent="0.25">
      <c r="A63" s="36" t="s">
        <v>850</v>
      </c>
      <c r="B63" s="36" t="s">
        <v>273</v>
      </c>
      <c r="C63" s="36" t="s">
        <v>1646</v>
      </c>
      <c r="D63" s="36" t="s">
        <v>1728</v>
      </c>
      <c r="E63" s="36" t="s">
        <v>1659</v>
      </c>
      <c r="F63" s="36" t="s">
        <v>1660</v>
      </c>
      <c r="G63" s="36">
        <v>37</v>
      </c>
      <c r="H63" s="36" t="s">
        <v>727</v>
      </c>
      <c r="I63" s="36">
        <f t="shared" si="1"/>
        <v>100</v>
      </c>
    </row>
    <row r="64" spans="1:18" x14ac:dyDescent="0.25">
      <c r="A64" s="36" t="s">
        <v>850</v>
      </c>
      <c r="B64" s="36" t="s">
        <v>248</v>
      </c>
      <c r="C64" s="36" t="s">
        <v>1646</v>
      </c>
      <c r="D64" s="36" t="s">
        <v>1729</v>
      </c>
      <c r="E64" s="36" t="s">
        <v>1662</v>
      </c>
      <c r="F64" s="36" t="s">
        <v>1660</v>
      </c>
      <c r="G64" s="36">
        <v>38</v>
      </c>
      <c r="H64" s="36" t="s">
        <v>727</v>
      </c>
      <c r="I64" s="36">
        <f t="shared" si="1"/>
        <v>71</v>
      </c>
    </row>
    <row r="65" spans="1:9" x14ac:dyDescent="0.25">
      <c r="A65" s="36" t="s">
        <v>850</v>
      </c>
      <c r="B65" s="36" t="s">
        <v>239</v>
      </c>
      <c r="C65" s="36" t="s">
        <v>1730</v>
      </c>
      <c r="D65" s="36" t="s">
        <v>1729</v>
      </c>
      <c r="E65" s="36" t="s">
        <v>1662</v>
      </c>
      <c r="F65" s="36" t="s">
        <v>1660</v>
      </c>
      <c r="G65" s="36">
        <v>38</v>
      </c>
      <c r="H65" s="36" t="s">
        <v>727</v>
      </c>
      <c r="I65" s="36">
        <f t="shared" si="1"/>
        <v>71</v>
      </c>
    </row>
    <row r="66" spans="1:9" x14ac:dyDescent="0.25">
      <c r="A66" s="36" t="s">
        <v>850</v>
      </c>
      <c r="B66" s="36" t="s">
        <v>249</v>
      </c>
      <c r="C66" s="36" t="s">
        <v>1646</v>
      </c>
      <c r="D66" s="36" t="s">
        <v>1729</v>
      </c>
      <c r="E66" s="36" t="s">
        <v>1662</v>
      </c>
      <c r="F66" s="36" t="s">
        <v>1660</v>
      </c>
      <c r="G66" s="36">
        <v>38</v>
      </c>
      <c r="H66" s="36" t="s">
        <v>727</v>
      </c>
      <c r="I66" s="36">
        <f t="shared" si="1"/>
        <v>71</v>
      </c>
    </row>
    <row r="67" spans="1:9" x14ac:dyDescent="0.25">
      <c r="A67" s="36" t="s">
        <v>850</v>
      </c>
      <c r="B67" s="36" t="s">
        <v>401</v>
      </c>
      <c r="C67" s="36" t="s">
        <v>1646</v>
      </c>
      <c r="D67" s="36" t="s">
        <v>1728</v>
      </c>
      <c r="E67" s="36" t="s">
        <v>1659</v>
      </c>
      <c r="F67" s="36" t="s">
        <v>1660</v>
      </c>
      <c r="G67" s="36">
        <v>37</v>
      </c>
      <c r="H67" s="36" t="s">
        <v>727</v>
      </c>
      <c r="I67" s="36">
        <f t="shared" si="1"/>
        <v>100</v>
      </c>
    </row>
    <row r="68" spans="1:9" x14ac:dyDescent="0.25">
      <c r="A68" s="36" t="s">
        <v>850</v>
      </c>
      <c r="B68" s="36" t="s">
        <v>402</v>
      </c>
      <c r="C68" s="36" t="s">
        <v>1646</v>
      </c>
      <c r="D68" s="36" t="s">
        <v>1729</v>
      </c>
      <c r="E68" s="36" t="s">
        <v>1662</v>
      </c>
      <c r="F68" s="36" t="s">
        <v>1660</v>
      </c>
      <c r="G68" s="36">
        <v>38</v>
      </c>
      <c r="H68" s="36" t="s">
        <v>727</v>
      </c>
      <c r="I68" s="36">
        <f t="shared" ref="I68:I100" si="2">INDEX(R:R,MATCH(E68,N:N,0))</f>
        <v>71</v>
      </c>
    </row>
    <row r="69" spans="1:9" x14ac:dyDescent="0.25">
      <c r="A69" s="36" t="s">
        <v>850</v>
      </c>
      <c r="B69" s="36" t="s">
        <v>251</v>
      </c>
      <c r="C69" s="36" t="s">
        <v>1646</v>
      </c>
      <c r="D69" s="36" t="s">
        <v>1729</v>
      </c>
      <c r="E69" s="36" t="s">
        <v>1662</v>
      </c>
      <c r="F69" s="36" t="s">
        <v>1660</v>
      </c>
      <c r="G69" s="36">
        <v>38</v>
      </c>
      <c r="H69" s="36" t="s">
        <v>727</v>
      </c>
      <c r="I69" s="36">
        <f t="shared" si="2"/>
        <v>71</v>
      </c>
    </row>
    <row r="70" spans="1:9" x14ac:dyDescent="0.25">
      <c r="A70" s="36" t="s">
        <v>850</v>
      </c>
      <c r="B70" s="36" t="s">
        <v>277</v>
      </c>
      <c r="C70" s="36" t="s">
        <v>1646</v>
      </c>
      <c r="D70" s="36" t="s">
        <v>1729</v>
      </c>
      <c r="E70" s="36" t="s">
        <v>1662</v>
      </c>
      <c r="F70" s="36" t="s">
        <v>1660</v>
      </c>
      <c r="G70" s="36">
        <v>38</v>
      </c>
      <c r="H70" s="36" t="s">
        <v>727</v>
      </c>
      <c r="I70" s="36">
        <f t="shared" si="2"/>
        <v>71</v>
      </c>
    </row>
    <row r="71" spans="1:9" x14ac:dyDescent="0.25">
      <c r="A71" s="36" t="s">
        <v>850</v>
      </c>
      <c r="B71" s="36" t="s">
        <v>375</v>
      </c>
      <c r="C71" s="36" t="s">
        <v>1646</v>
      </c>
      <c r="D71" s="36" t="s">
        <v>1728</v>
      </c>
      <c r="E71" s="36" t="s">
        <v>1659</v>
      </c>
      <c r="F71" s="36" t="s">
        <v>1660</v>
      </c>
      <c r="G71" s="36">
        <v>37</v>
      </c>
      <c r="H71" s="36" t="s">
        <v>727</v>
      </c>
      <c r="I71" s="36">
        <f t="shared" si="2"/>
        <v>100</v>
      </c>
    </row>
    <row r="72" spans="1:9" x14ac:dyDescent="0.25">
      <c r="A72" s="36" t="s">
        <v>850</v>
      </c>
      <c r="B72" s="36" t="s">
        <v>254</v>
      </c>
      <c r="C72" s="36" t="s">
        <v>1646</v>
      </c>
      <c r="D72" s="36" t="s">
        <v>1729</v>
      </c>
      <c r="E72" s="36" t="s">
        <v>1662</v>
      </c>
      <c r="F72" s="36" t="s">
        <v>1660</v>
      </c>
      <c r="G72" s="36">
        <v>38</v>
      </c>
      <c r="H72" s="36" t="s">
        <v>727</v>
      </c>
      <c r="I72" s="36">
        <f t="shared" si="2"/>
        <v>71</v>
      </c>
    </row>
    <row r="73" spans="1:9" x14ac:dyDescent="0.25">
      <c r="A73" s="36" t="s">
        <v>850</v>
      </c>
      <c r="B73" s="36" t="s">
        <v>255</v>
      </c>
      <c r="C73" s="36" t="s">
        <v>1646</v>
      </c>
      <c r="D73" s="36" t="s">
        <v>1728</v>
      </c>
      <c r="E73" s="36" t="s">
        <v>1659</v>
      </c>
      <c r="F73" s="36" t="s">
        <v>1660</v>
      </c>
      <c r="G73" s="36">
        <v>37</v>
      </c>
      <c r="H73" s="36" t="s">
        <v>727</v>
      </c>
      <c r="I73" s="36">
        <f t="shared" si="2"/>
        <v>100</v>
      </c>
    </row>
    <row r="74" spans="1:9" x14ac:dyDescent="0.25">
      <c r="A74" s="36" t="s">
        <v>850</v>
      </c>
      <c r="B74" s="36" t="s">
        <v>279</v>
      </c>
      <c r="C74" s="36" t="s">
        <v>1646</v>
      </c>
      <c r="D74" s="36" t="s">
        <v>1729</v>
      </c>
      <c r="E74" s="36" t="s">
        <v>1662</v>
      </c>
      <c r="F74" s="36" t="s">
        <v>1660</v>
      </c>
      <c r="G74" s="36">
        <v>38</v>
      </c>
      <c r="H74" s="36" t="s">
        <v>727</v>
      </c>
      <c r="I74" s="36">
        <f t="shared" si="2"/>
        <v>71</v>
      </c>
    </row>
    <row r="75" spans="1:9" x14ac:dyDescent="0.25">
      <c r="A75" s="36" t="s">
        <v>850</v>
      </c>
      <c r="B75" s="36" t="s">
        <v>499</v>
      </c>
      <c r="C75" s="36" t="s">
        <v>1646</v>
      </c>
      <c r="D75" s="36" t="s">
        <v>1729</v>
      </c>
      <c r="E75" s="36" t="s">
        <v>1662</v>
      </c>
      <c r="F75" s="36" t="s">
        <v>1660</v>
      </c>
      <c r="G75" s="36">
        <v>38</v>
      </c>
      <c r="H75" s="36" t="s">
        <v>727</v>
      </c>
      <c r="I75" s="36">
        <f t="shared" si="2"/>
        <v>71</v>
      </c>
    </row>
    <row r="76" spans="1:9" x14ac:dyDescent="0.25">
      <c r="A76" s="36" t="s">
        <v>850</v>
      </c>
      <c r="B76" s="36" t="s">
        <v>345</v>
      </c>
      <c r="C76" s="36" t="s">
        <v>1730</v>
      </c>
      <c r="D76" s="36" t="s">
        <v>1729</v>
      </c>
      <c r="E76" s="36" t="s">
        <v>1662</v>
      </c>
      <c r="F76" s="36" t="s">
        <v>1660</v>
      </c>
      <c r="G76" s="36">
        <v>38</v>
      </c>
      <c r="H76" s="36" t="s">
        <v>727</v>
      </c>
      <c r="I76" s="36">
        <f t="shared" si="2"/>
        <v>71</v>
      </c>
    </row>
    <row r="77" spans="1:9" x14ac:dyDescent="0.25">
      <c r="A77" s="36" t="s">
        <v>850</v>
      </c>
      <c r="B77" s="36" t="s">
        <v>572</v>
      </c>
      <c r="C77" s="36" t="s">
        <v>1646</v>
      </c>
      <c r="D77" s="36" t="s">
        <v>1728</v>
      </c>
      <c r="E77" s="36" t="s">
        <v>1659</v>
      </c>
      <c r="F77" s="36" t="s">
        <v>1660</v>
      </c>
      <c r="G77" s="36">
        <v>37</v>
      </c>
      <c r="H77" s="36" t="s">
        <v>727</v>
      </c>
      <c r="I77" s="36">
        <f t="shared" si="2"/>
        <v>100</v>
      </c>
    </row>
    <row r="78" spans="1:9" x14ac:dyDescent="0.25">
      <c r="A78" s="36" t="s">
        <v>850</v>
      </c>
      <c r="B78" s="36" t="s">
        <v>408</v>
      </c>
      <c r="C78" s="36" t="s">
        <v>1646</v>
      </c>
      <c r="D78" s="36" t="s">
        <v>1728</v>
      </c>
      <c r="E78" s="36" t="s">
        <v>1659</v>
      </c>
      <c r="F78" s="36" t="s">
        <v>1660</v>
      </c>
      <c r="G78" s="36">
        <v>37</v>
      </c>
      <c r="H78" s="36" t="s">
        <v>727</v>
      </c>
      <c r="I78" s="36">
        <f t="shared" si="2"/>
        <v>100</v>
      </c>
    </row>
    <row r="79" spans="1:9" x14ac:dyDescent="0.25">
      <c r="A79" s="36" t="s">
        <v>850</v>
      </c>
      <c r="B79" s="36" t="s">
        <v>347</v>
      </c>
      <c r="C79" s="36" t="s">
        <v>1646</v>
      </c>
      <c r="D79" s="36" t="s">
        <v>1728</v>
      </c>
      <c r="E79" s="36" t="s">
        <v>1659</v>
      </c>
      <c r="F79" s="36" t="s">
        <v>1660</v>
      </c>
      <c r="G79" s="36">
        <v>37</v>
      </c>
      <c r="H79" s="36" t="s">
        <v>727</v>
      </c>
      <c r="I79" s="36">
        <f t="shared" si="2"/>
        <v>100</v>
      </c>
    </row>
    <row r="80" spans="1:9" x14ac:dyDescent="0.25">
      <c r="A80" s="36" t="s">
        <v>850</v>
      </c>
      <c r="B80" s="36" t="s">
        <v>412</v>
      </c>
      <c r="C80" s="36" t="s">
        <v>1646</v>
      </c>
      <c r="D80" s="36" t="s">
        <v>1729</v>
      </c>
      <c r="E80" s="36" t="s">
        <v>1662</v>
      </c>
      <c r="F80" s="36" t="s">
        <v>1660</v>
      </c>
      <c r="G80" s="36">
        <v>38</v>
      </c>
      <c r="H80" s="36" t="s">
        <v>727</v>
      </c>
      <c r="I80" s="36">
        <f t="shared" si="2"/>
        <v>71</v>
      </c>
    </row>
    <row r="81" spans="1:9" x14ac:dyDescent="0.25">
      <c r="A81" s="36" t="s">
        <v>850</v>
      </c>
      <c r="B81" s="36" t="s">
        <v>268</v>
      </c>
      <c r="D81" s="36" t="s">
        <v>1729</v>
      </c>
      <c r="E81" s="36" t="s">
        <v>1662</v>
      </c>
      <c r="F81" s="36" t="s">
        <v>1660</v>
      </c>
      <c r="G81" s="36">
        <v>38</v>
      </c>
      <c r="H81" s="36" t="s">
        <v>727</v>
      </c>
      <c r="I81" s="36">
        <f t="shared" si="2"/>
        <v>71</v>
      </c>
    </row>
    <row r="82" spans="1:9" x14ac:dyDescent="0.25">
      <c r="A82" s="36" t="s">
        <v>850</v>
      </c>
      <c r="B82" s="36" t="s">
        <v>245</v>
      </c>
      <c r="C82" s="36" t="s">
        <v>1646</v>
      </c>
      <c r="D82" s="36" t="s">
        <v>1728</v>
      </c>
      <c r="E82" s="36" t="s">
        <v>1659</v>
      </c>
      <c r="F82" s="36" t="s">
        <v>1660</v>
      </c>
      <c r="G82" s="36">
        <v>37</v>
      </c>
      <c r="H82" s="36" t="s">
        <v>727</v>
      </c>
      <c r="I82" s="36">
        <f t="shared" si="2"/>
        <v>100</v>
      </c>
    </row>
    <row r="83" spans="1:9" x14ac:dyDescent="0.25">
      <c r="A83" s="36" t="s">
        <v>850</v>
      </c>
      <c r="B83" s="36" t="s">
        <v>386</v>
      </c>
      <c r="C83" s="36" t="s">
        <v>1646</v>
      </c>
      <c r="D83" s="36" t="s">
        <v>1729</v>
      </c>
      <c r="E83" s="36" t="s">
        <v>1662</v>
      </c>
      <c r="F83" s="36" t="s">
        <v>1660</v>
      </c>
      <c r="G83" s="36">
        <v>38</v>
      </c>
      <c r="H83" s="36" t="s">
        <v>727</v>
      </c>
      <c r="I83" s="36">
        <f t="shared" si="2"/>
        <v>71</v>
      </c>
    </row>
    <row r="84" spans="1:9" x14ac:dyDescent="0.25">
      <c r="A84" s="36" t="s">
        <v>850</v>
      </c>
      <c r="B84" s="36" t="s">
        <v>387</v>
      </c>
      <c r="C84" s="36" t="s">
        <v>1646</v>
      </c>
      <c r="D84" s="36" t="s">
        <v>1728</v>
      </c>
      <c r="E84" s="36" t="s">
        <v>1659</v>
      </c>
      <c r="F84" s="36" t="s">
        <v>1660</v>
      </c>
      <c r="G84" s="36">
        <v>37</v>
      </c>
      <c r="H84" s="36" t="s">
        <v>727</v>
      </c>
      <c r="I84" s="36">
        <f t="shared" si="2"/>
        <v>100</v>
      </c>
    </row>
    <row r="85" spans="1:9" x14ac:dyDescent="0.25">
      <c r="A85" s="36" t="s">
        <v>850</v>
      </c>
      <c r="B85" s="36" t="s">
        <v>350</v>
      </c>
      <c r="C85" s="36" t="s">
        <v>1646</v>
      </c>
      <c r="D85" s="36" t="s">
        <v>1729</v>
      </c>
      <c r="E85" s="36" t="s">
        <v>1662</v>
      </c>
      <c r="F85" s="36" t="s">
        <v>1660</v>
      </c>
      <c r="G85" s="36">
        <v>38</v>
      </c>
      <c r="H85" s="36" t="s">
        <v>727</v>
      </c>
      <c r="I85" s="36">
        <f t="shared" si="2"/>
        <v>71</v>
      </c>
    </row>
    <row r="86" spans="1:9" x14ac:dyDescent="0.25">
      <c r="A86" s="36" t="s">
        <v>850</v>
      </c>
      <c r="B86" s="36" t="s">
        <v>416</v>
      </c>
      <c r="C86" s="36" t="s">
        <v>1646</v>
      </c>
      <c r="D86" s="36" t="s">
        <v>1729</v>
      </c>
      <c r="E86" s="36" t="s">
        <v>1662</v>
      </c>
      <c r="F86" s="36" t="s">
        <v>1660</v>
      </c>
      <c r="G86" s="36">
        <v>38</v>
      </c>
      <c r="H86" s="36" t="s">
        <v>727</v>
      </c>
      <c r="I86" s="36">
        <f t="shared" si="2"/>
        <v>71</v>
      </c>
    </row>
    <row r="87" spans="1:9" x14ac:dyDescent="0.25">
      <c r="A87" s="36" t="s">
        <v>850</v>
      </c>
      <c r="B87" s="36" t="s">
        <v>318</v>
      </c>
      <c r="D87" s="36" t="s">
        <v>1728</v>
      </c>
      <c r="E87" s="36" t="s">
        <v>1659</v>
      </c>
      <c r="F87" s="36" t="s">
        <v>1660</v>
      </c>
      <c r="G87" s="36">
        <v>37</v>
      </c>
      <c r="H87" s="36" t="s">
        <v>727</v>
      </c>
      <c r="I87" s="36">
        <f t="shared" si="2"/>
        <v>100</v>
      </c>
    </row>
    <row r="88" spans="1:9" x14ac:dyDescent="0.25">
      <c r="A88" s="36" t="s">
        <v>850</v>
      </c>
      <c r="B88" s="36" t="s">
        <v>323</v>
      </c>
      <c r="C88" s="36" t="s">
        <v>1731</v>
      </c>
      <c r="D88" s="36" t="s">
        <v>1729</v>
      </c>
      <c r="E88" s="36" t="s">
        <v>1662</v>
      </c>
      <c r="F88" s="36" t="s">
        <v>1660</v>
      </c>
      <c r="G88" s="36">
        <v>38</v>
      </c>
      <c r="H88" s="36" t="s">
        <v>727</v>
      </c>
      <c r="I88" s="36">
        <f t="shared" si="2"/>
        <v>71</v>
      </c>
    </row>
    <row r="89" spans="1:9" x14ac:dyDescent="0.25">
      <c r="A89" s="36" t="s">
        <v>850</v>
      </c>
      <c r="B89" s="36" t="s">
        <v>353</v>
      </c>
      <c r="D89" s="36" t="s">
        <v>1728</v>
      </c>
      <c r="E89" s="36" t="s">
        <v>1659</v>
      </c>
      <c r="F89" s="36" t="s">
        <v>1660</v>
      </c>
      <c r="G89" s="36">
        <v>37</v>
      </c>
      <c r="H89" s="36" t="s">
        <v>727</v>
      </c>
      <c r="I89" s="36">
        <f t="shared" si="2"/>
        <v>100</v>
      </c>
    </row>
    <row r="90" spans="1:9" x14ac:dyDescent="0.25">
      <c r="A90" s="36" t="s">
        <v>850</v>
      </c>
      <c r="B90" s="36" t="s">
        <v>284</v>
      </c>
      <c r="C90" s="36" t="s">
        <v>1646</v>
      </c>
      <c r="D90" s="36" t="s">
        <v>1728</v>
      </c>
      <c r="E90" s="36" t="s">
        <v>1659</v>
      </c>
      <c r="F90" s="36" t="s">
        <v>1660</v>
      </c>
      <c r="G90" s="36">
        <v>37</v>
      </c>
      <c r="H90" s="36" t="s">
        <v>727</v>
      </c>
      <c r="I90" s="36">
        <f t="shared" si="2"/>
        <v>100</v>
      </c>
    </row>
    <row r="91" spans="1:9" x14ac:dyDescent="0.25">
      <c r="A91" s="36" t="s">
        <v>850</v>
      </c>
      <c r="B91" s="36" t="s">
        <v>285</v>
      </c>
      <c r="C91" s="36" t="s">
        <v>1730</v>
      </c>
      <c r="D91" s="36" t="s">
        <v>1729</v>
      </c>
      <c r="E91" s="36" t="s">
        <v>1662</v>
      </c>
      <c r="F91" s="36" t="s">
        <v>1660</v>
      </c>
      <c r="G91" s="36">
        <v>38</v>
      </c>
      <c r="H91" s="36" t="s">
        <v>727</v>
      </c>
      <c r="I91" s="36">
        <f t="shared" si="2"/>
        <v>71</v>
      </c>
    </row>
    <row r="92" spans="1:9" x14ac:dyDescent="0.25">
      <c r="A92" s="36" t="s">
        <v>850</v>
      </c>
      <c r="B92" s="36" t="s">
        <v>356</v>
      </c>
      <c r="C92" s="36" t="s">
        <v>1646</v>
      </c>
      <c r="D92" s="36" t="s">
        <v>1728</v>
      </c>
      <c r="E92" s="36" t="s">
        <v>1659</v>
      </c>
      <c r="F92" s="36" t="s">
        <v>1660</v>
      </c>
      <c r="G92" s="36">
        <v>37</v>
      </c>
      <c r="H92" s="36" t="s">
        <v>727</v>
      </c>
      <c r="I92" s="36">
        <f t="shared" si="2"/>
        <v>100</v>
      </c>
    </row>
    <row r="93" spans="1:9" x14ac:dyDescent="0.25">
      <c r="A93" s="36" t="s">
        <v>850</v>
      </c>
      <c r="B93" s="36" t="s">
        <v>459</v>
      </c>
      <c r="C93" s="36" t="s">
        <v>1646</v>
      </c>
      <c r="D93" s="36" t="s">
        <v>1728</v>
      </c>
      <c r="E93" s="36" t="s">
        <v>1659</v>
      </c>
      <c r="F93" s="36" t="s">
        <v>1660</v>
      </c>
      <c r="G93" s="36">
        <v>37</v>
      </c>
      <c r="H93" s="36" t="s">
        <v>727</v>
      </c>
      <c r="I93" s="36">
        <f t="shared" si="2"/>
        <v>100</v>
      </c>
    </row>
    <row r="94" spans="1:9" x14ac:dyDescent="0.25">
      <c r="A94" s="36" t="s">
        <v>850</v>
      </c>
      <c r="B94" s="36" t="s">
        <v>326</v>
      </c>
      <c r="C94" s="36" t="s">
        <v>1646</v>
      </c>
      <c r="D94" s="36" t="s">
        <v>1728</v>
      </c>
      <c r="E94" s="36" t="s">
        <v>1659</v>
      </c>
      <c r="F94" s="36" t="s">
        <v>1660</v>
      </c>
      <c r="G94" s="36">
        <v>37</v>
      </c>
      <c r="H94" s="36" t="s">
        <v>727</v>
      </c>
      <c r="I94" s="36">
        <f t="shared" si="2"/>
        <v>100</v>
      </c>
    </row>
    <row r="95" spans="1:9" x14ac:dyDescent="0.25">
      <c r="A95" s="36" t="s">
        <v>850</v>
      </c>
      <c r="B95" s="36" t="s">
        <v>287</v>
      </c>
      <c r="C95" s="36" t="s">
        <v>1646</v>
      </c>
      <c r="D95" s="36" t="s">
        <v>1729</v>
      </c>
      <c r="E95" s="36" t="s">
        <v>1662</v>
      </c>
      <c r="F95" s="36" t="s">
        <v>1660</v>
      </c>
      <c r="G95" s="36">
        <v>38</v>
      </c>
      <c r="H95" s="36" t="s">
        <v>727</v>
      </c>
      <c r="I95" s="36">
        <f t="shared" si="2"/>
        <v>71</v>
      </c>
    </row>
    <row r="96" spans="1:9" x14ac:dyDescent="0.25">
      <c r="A96" s="36" t="s">
        <v>850</v>
      </c>
      <c r="B96" s="36" t="s">
        <v>390</v>
      </c>
      <c r="C96" s="36" t="s">
        <v>1646</v>
      </c>
      <c r="D96" s="36" t="s">
        <v>1728</v>
      </c>
      <c r="E96" s="36" t="s">
        <v>1659</v>
      </c>
      <c r="F96" s="36" t="s">
        <v>1660</v>
      </c>
      <c r="G96" s="36">
        <v>37</v>
      </c>
      <c r="H96" s="36" t="s">
        <v>727</v>
      </c>
      <c r="I96" s="36">
        <f t="shared" si="2"/>
        <v>100</v>
      </c>
    </row>
    <row r="97" spans="1:9" x14ac:dyDescent="0.25">
      <c r="A97" s="36" t="s">
        <v>850</v>
      </c>
      <c r="B97" s="36" t="s">
        <v>319</v>
      </c>
      <c r="C97" s="36" t="s">
        <v>1646</v>
      </c>
      <c r="D97" s="36" t="s">
        <v>1728</v>
      </c>
      <c r="E97" s="36" t="s">
        <v>1659</v>
      </c>
      <c r="F97" s="36" t="s">
        <v>1660</v>
      </c>
      <c r="G97" s="36">
        <v>37</v>
      </c>
      <c r="H97" s="36" t="s">
        <v>727</v>
      </c>
      <c r="I97" s="36">
        <f t="shared" si="2"/>
        <v>100</v>
      </c>
    </row>
    <row r="98" spans="1:9" x14ac:dyDescent="0.25">
      <c r="A98" s="36" t="s">
        <v>850</v>
      </c>
      <c r="B98" s="36" t="s">
        <v>288</v>
      </c>
      <c r="C98" s="36" t="s">
        <v>1646</v>
      </c>
      <c r="D98" s="36" t="s">
        <v>1728</v>
      </c>
      <c r="E98" s="36" t="s">
        <v>1659</v>
      </c>
      <c r="F98" s="36" t="s">
        <v>1660</v>
      </c>
      <c r="G98" s="36">
        <v>37</v>
      </c>
      <c r="H98" s="36" t="s">
        <v>727</v>
      </c>
      <c r="I98" s="36">
        <f t="shared" si="2"/>
        <v>100</v>
      </c>
    </row>
    <row r="99" spans="1:9" x14ac:dyDescent="0.25">
      <c r="A99" s="36" t="s">
        <v>850</v>
      </c>
      <c r="B99" s="36" t="s">
        <v>320</v>
      </c>
      <c r="C99" s="36" t="s">
        <v>1646</v>
      </c>
      <c r="D99" s="36" t="s">
        <v>1728</v>
      </c>
      <c r="E99" s="36" t="s">
        <v>1659</v>
      </c>
      <c r="F99" s="36" t="s">
        <v>1660</v>
      </c>
      <c r="G99" s="36">
        <v>37</v>
      </c>
      <c r="H99" s="36" t="s">
        <v>727</v>
      </c>
      <c r="I99" s="36">
        <f t="shared" si="2"/>
        <v>100</v>
      </c>
    </row>
    <row r="100" spans="1:9" x14ac:dyDescent="0.25">
      <c r="A100" s="36" t="s">
        <v>850</v>
      </c>
      <c r="B100" s="36" t="s">
        <v>600</v>
      </c>
      <c r="C100" s="36" t="s">
        <v>1646</v>
      </c>
      <c r="D100" s="36" t="s">
        <v>1728</v>
      </c>
      <c r="E100" s="36" t="s">
        <v>1659</v>
      </c>
      <c r="F100" s="36" t="s">
        <v>1660</v>
      </c>
      <c r="G100" s="36">
        <v>37</v>
      </c>
      <c r="H100" s="36" t="s">
        <v>727</v>
      </c>
      <c r="I100" s="36">
        <f t="shared" si="2"/>
        <v>100</v>
      </c>
    </row>
    <row r="101" spans="1:9" x14ac:dyDescent="0.25">
      <c r="A101" s="36" t="s">
        <v>675</v>
      </c>
      <c r="B101" s="36" t="s">
        <v>675</v>
      </c>
      <c r="E101" s="36" t="e">
        <v>#N/A</v>
      </c>
      <c r="F101" s="36" t="e">
        <v>#N/A</v>
      </c>
      <c r="G101" s="36" t="e">
        <v>#N/A</v>
      </c>
      <c r="H101" s="36" t="s">
        <v>1648</v>
      </c>
      <c r="I101" s="36" t="s">
        <v>1648</v>
      </c>
    </row>
    <row r="102" spans="1:9" x14ac:dyDescent="0.25">
      <c r="A102" s="36" t="s">
        <v>858</v>
      </c>
      <c r="B102" s="36" t="s">
        <v>335</v>
      </c>
      <c r="C102" s="36" t="s">
        <v>1646</v>
      </c>
      <c r="D102" s="36" t="s">
        <v>1732</v>
      </c>
      <c r="E102" s="36" t="s">
        <v>1663</v>
      </c>
      <c r="F102" s="36" t="s">
        <v>1651</v>
      </c>
      <c r="G102" s="36">
        <v>33</v>
      </c>
      <c r="H102" s="36" t="s">
        <v>761</v>
      </c>
      <c r="I102" s="36">
        <f t="shared" ref="I102:I128" si="3">INDEX(R:R,MATCH(E102,N:N,0))</f>
        <v>38</v>
      </c>
    </row>
    <row r="103" spans="1:9" x14ac:dyDescent="0.25">
      <c r="A103" s="36" t="s">
        <v>858</v>
      </c>
      <c r="B103" s="36" t="s">
        <v>293</v>
      </c>
      <c r="C103" s="36" t="s">
        <v>1646</v>
      </c>
      <c r="D103" s="36" t="s">
        <v>1732</v>
      </c>
      <c r="E103" s="36" t="s">
        <v>1663</v>
      </c>
      <c r="F103" s="36" t="s">
        <v>1651</v>
      </c>
      <c r="G103" s="36">
        <v>33</v>
      </c>
      <c r="H103" s="36" t="s">
        <v>761</v>
      </c>
      <c r="I103" s="36">
        <f t="shared" si="3"/>
        <v>38</v>
      </c>
    </row>
    <row r="104" spans="1:9" x14ac:dyDescent="0.25">
      <c r="A104" s="36" t="s">
        <v>858</v>
      </c>
      <c r="B104" s="36" t="s">
        <v>329</v>
      </c>
      <c r="C104" s="36" t="s">
        <v>1646</v>
      </c>
      <c r="D104" s="36" t="s">
        <v>1732</v>
      </c>
      <c r="E104" s="36" t="s">
        <v>1663</v>
      </c>
      <c r="F104" s="36" t="s">
        <v>1651</v>
      </c>
      <c r="G104" s="36">
        <v>33</v>
      </c>
      <c r="H104" s="36" t="s">
        <v>761</v>
      </c>
      <c r="I104" s="36">
        <f t="shared" si="3"/>
        <v>38</v>
      </c>
    </row>
    <row r="105" spans="1:9" x14ac:dyDescent="0.25">
      <c r="A105" s="36" t="s">
        <v>858</v>
      </c>
      <c r="B105" s="36" t="s">
        <v>330</v>
      </c>
      <c r="C105" s="36" t="s">
        <v>1646</v>
      </c>
      <c r="D105" s="36" t="s">
        <v>1732</v>
      </c>
      <c r="E105" s="36" t="s">
        <v>1663</v>
      </c>
      <c r="F105" s="36" t="s">
        <v>1651</v>
      </c>
      <c r="G105" s="36">
        <v>33</v>
      </c>
      <c r="H105" s="36" t="s">
        <v>761</v>
      </c>
      <c r="I105" s="36">
        <f t="shared" si="3"/>
        <v>38</v>
      </c>
    </row>
    <row r="106" spans="1:9" x14ac:dyDescent="0.25">
      <c r="A106" s="36" t="s">
        <v>858</v>
      </c>
      <c r="B106" s="36" t="s">
        <v>436</v>
      </c>
      <c r="C106" s="36" t="s">
        <v>1646</v>
      </c>
      <c r="D106" s="36" t="s">
        <v>1732</v>
      </c>
      <c r="E106" s="36" t="s">
        <v>1663</v>
      </c>
      <c r="F106" s="36" t="s">
        <v>1651</v>
      </c>
      <c r="G106" s="36">
        <v>33</v>
      </c>
      <c r="H106" s="36" t="s">
        <v>761</v>
      </c>
      <c r="I106" s="36">
        <f t="shared" si="3"/>
        <v>38</v>
      </c>
    </row>
    <row r="107" spans="1:9" x14ac:dyDescent="0.25">
      <c r="A107" s="36" t="s">
        <v>858</v>
      </c>
      <c r="B107" s="36" t="s">
        <v>476</v>
      </c>
      <c r="C107" s="36" t="s">
        <v>1646</v>
      </c>
      <c r="D107" s="36" t="s">
        <v>1732</v>
      </c>
      <c r="E107" s="36" t="s">
        <v>1663</v>
      </c>
      <c r="F107" s="36" t="s">
        <v>1651</v>
      </c>
      <c r="G107" s="36">
        <v>33</v>
      </c>
      <c r="H107" s="36" t="s">
        <v>761</v>
      </c>
      <c r="I107" s="36">
        <f t="shared" si="3"/>
        <v>38</v>
      </c>
    </row>
    <row r="108" spans="1:9" x14ac:dyDescent="0.25">
      <c r="A108" s="36" t="s">
        <v>858</v>
      </c>
      <c r="B108" s="36" t="s">
        <v>403</v>
      </c>
      <c r="C108" s="36" t="s">
        <v>1646</v>
      </c>
      <c r="D108" s="36" t="s">
        <v>1732</v>
      </c>
      <c r="E108" s="36" t="s">
        <v>1663</v>
      </c>
      <c r="F108" s="36" t="s">
        <v>1651</v>
      </c>
      <c r="G108" s="36">
        <v>33</v>
      </c>
      <c r="H108" s="36" t="s">
        <v>761</v>
      </c>
      <c r="I108" s="36">
        <f t="shared" si="3"/>
        <v>38</v>
      </c>
    </row>
    <row r="109" spans="1:9" x14ac:dyDescent="0.25">
      <c r="A109" s="36" t="s">
        <v>858</v>
      </c>
      <c r="B109" s="36" t="s">
        <v>364</v>
      </c>
      <c r="C109" s="36" t="s">
        <v>1646</v>
      </c>
      <c r="D109" s="36" t="s">
        <v>1732</v>
      </c>
      <c r="E109" s="36" t="s">
        <v>1663</v>
      </c>
      <c r="F109" s="36" t="s">
        <v>1651</v>
      </c>
      <c r="G109" s="36">
        <v>33</v>
      </c>
      <c r="H109" s="36" t="s">
        <v>761</v>
      </c>
      <c r="I109" s="36">
        <f t="shared" si="3"/>
        <v>38</v>
      </c>
    </row>
    <row r="110" spans="1:9" x14ac:dyDescent="0.25">
      <c r="A110" s="36" t="s">
        <v>858</v>
      </c>
      <c r="B110" s="36" t="s">
        <v>565</v>
      </c>
      <c r="C110" s="36" t="s">
        <v>1646</v>
      </c>
      <c r="D110" s="36" t="s">
        <v>1732</v>
      </c>
      <c r="E110" s="36" t="s">
        <v>1663</v>
      </c>
      <c r="F110" s="36" t="s">
        <v>1651</v>
      </c>
      <c r="G110" s="36">
        <v>33</v>
      </c>
      <c r="H110" s="36" t="s">
        <v>761</v>
      </c>
      <c r="I110" s="36">
        <f t="shared" si="3"/>
        <v>38</v>
      </c>
    </row>
    <row r="111" spans="1:9" x14ac:dyDescent="0.25">
      <c r="A111" s="36" t="s">
        <v>858</v>
      </c>
      <c r="B111" s="36" t="s">
        <v>443</v>
      </c>
      <c r="C111" s="36" t="s">
        <v>1646</v>
      </c>
      <c r="D111" s="36" t="s">
        <v>1732</v>
      </c>
      <c r="E111" s="36" t="s">
        <v>1663</v>
      </c>
      <c r="F111" s="36" t="s">
        <v>1651</v>
      </c>
      <c r="G111" s="36">
        <v>33</v>
      </c>
      <c r="H111" s="36" t="s">
        <v>761</v>
      </c>
      <c r="I111" s="36">
        <f t="shared" si="3"/>
        <v>38</v>
      </c>
    </row>
    <row r="112" spans="1:9" x14ac:dyDescent="0.25">
      <c r="A112" s="36" t="s">
        <v>858</v>
      </c>
      <c r="B112" s="36" t="s">
        <v>295</v>
      </c>
      <c r="C112" s="36" t="s">
        <v>1646</v>
      </c>
      <c r="D112" s="36" t="s">
        <v>1732</v>
      </c>
      <c r="E112" s="36" t="s">
        <v>1663</v>
      </c>
      <c r="F112" s="36" t="s">
        <v>1651</v>
      </c>
      <c r="G112" s="36">
        <v>33</v>
      </c>
      <c r="H112" s="36" t="s">
        <v>761</v>
      </c>
      <c r="I112" s="36">
        <f t="shared" si="3"/>
        <v>38</v>
      </c>
    </row>
    <row r="113" spans="1:9" x14ac:dyDescent="0.25">
      <c r="A113" s="36" t="s">
        <v>858</v>
      </c>
      <c r="B113" s="36" t="s">
        <v>406</v>
      </c>
      <c r="D113" s="36" t="s">
        <v>1732</v>
      </c>
      <c r="E113" s="36" t="s">
        <v>1663</v>
      </c>
      <c r="F113" s="36" t="s">
        <v>1651</v>
      </c>
      <c r="G113" s="36">
        <v>33</v>
      </c>
      <c r="H113" s="36" t="s">
        <v>761</v>
      </c>
      <c r="I113" s="36">
        <f t="shared" si="3"/>
        <v>38</v>
      </c>
    </row>
    <row r="114" spans="1:9" x14ac:dyDescent="0.25">
      <c r="A114" s="36" t="s">
        <v>858</v>
      </c>
      <c r="B114" s="36" t="s">
        <v>379</v>
      </c>
      <c r="C114" s="36" t="s">
        <v>1646</v>
      </c>
      <c r="D114" s="36" t="s">
        <v>1732</v>
      </c>
      <c r="E114" s="36" t="s">
        <v>1663</v>
      </c>
      <c r="F114" s="36" t="s">
        <v>1651</v>
      </c>
      <c r="G114" s="36">
        <v>33</v>
      </c>
      <c r="H114" s="36" t="s">
        <v>761</v>
      </c>
      <c r="I114" s="36">
        <f t="shared" si="3"/>
        <v>38</v>
      </c>
    </row>
    <row r="115" spans="1:9" x14ac:dyDescent="0.25">
      <c r="A115" s="36" t="s">
        <v>858</v>
      </c>
      <c r="B115" s="36" t="s">
        <v>448</v>
      </c>
      <c r="C115" s="36" t="s">
        <v>1646</v>
      </c>
      <c r="D115" s="36" t="s">
        <v>1732</v>
      </c>
      <c r="E115" s="36" t="s">
        <v>1663</v>
      </c>
      <c r="F115" s="36" t="s">
        <v>1651</v>
      </c>
      <c r="G115" s="36">
        <v>33</v>
      </c>
      <c r="H115" s="36" t="s">
        <v>761</v>
      </c>
      <c r="I115" s="36">
        <f t="shared" si="3"/>
        <v>38</v>
      </c>
    </row>
    <row r="116" spans="1:9" x14ac:dyDescent="0.25">
      <c r="A116" s="36" t="s">
        <v>858</v>
      </c>
      <c r="B116" s="36" t="s">
        <v>365</v>
      </c>
      <c r="C116" s="36" t="s">
        <v>1646</v>
      </c>
      <c r="D116" s="36" t="s">
        <v>1732</v>
      </c>
      <c r="E116" s="36" t="s">
        <v>1663</v>
      </c>
      <c r="F116" s="36" t="s">
        <v>1651</v>
      </c>
      <c r="G116" s="36">
        <v>33</v>
      </c>
      <c r="H116" s="36" t="s">
        <v>761</v>
      </c>
      <c r="I116" s="36">
        <f t="shared" si="3"/>
        <v>38</v>
      </c>
    </row>
    <row r="117" spans="1:9" x14ac:dyDescent="0.25">
      <c r="A117" s="36" t="s">
        <v>858</v>
      </c>
      <c r="B117" s="36" t="s">
        <v>348</v>
      </c>
      <c r="C117" s="36" t="s">
        <v>1646</v>
      </c>
      <c r="D117" s="36" t="s">
        <v>1732</v>
      </c>
      <c r="E117" s="36" t="s">
        <v>1663</v>
      </c>
      <c r="F117" s="36" t="s">
        <v>1651</v>
      </c>
      <c r="G117" s="36">
        <v>33</v>
      </c>
      <c r="H117" s="36" t="s">
        <v>761</v>
      </c>
      <c r="I117" s="36">
        <f t="shared" si="3"/>
        <v>38</v>
      </c>
    </row>
    <row r="118" spans="1:9" x14ac:dyDescent="0.25">
      <c r="A118" s="36" t="s">
        <v>858</v>
      </c>
      <c r="B118" s="36" t="s">
        <v>484</v>
      </c>
      <c r="C118" s="36" t="s">
        <v>1646</v>
      </c>
      <c r="D118" s="36" t="s">
        <v>1732</v>
      </c>
      <c r="E118" s="36" t="s">
        <v>1663</v>
      </c>
      <c r="F118" s="36" t="s">
        <v>1651</v>
      </c>
      <c r="G118" s="36">
        <v>33</v>
      </c>
      <c r="H118" s="36" t="s">
        <v>761</v>
      </c>
      <c r="I118" s="36">
        <f t="shared" si="3"/>
        <v>38</v>
      </c>
    </row>
    <row r="119" spans="1:9" x14ac:dyDescent="0.25">
      <c r="A119" s="36" t="s">
        <v>858</v>
      </c>
      <c r="B119" s="36" t="s">
        <v>298</v>
      </c>
      <c r="C119" s="36" t="s">
        <v>1646</v>
      </c>
      <c r="D119" s="36" t="s">
        <v>1732</v>
      </c>
      <c r="E119" s="36" t="s">
        <v>1663</v>
      </c>
      <c r="F119" s="36" t="s">
        <v>1651</v>
      </c>
      <c r="G119" s="36">
        <v>33</v>
      </c>
      <c r="H119" s="36" t="s">
        <v>761</v>
      </c>
      <c r="I119" s="36">
        <f t="shared" si="3"/>
        <v>38</v>
      </c>
    </row>
    <row r="120" spans="1:9" x14ac:dyDescent="0.25">
      <c r="A120" s="36" t="s">
        <v>858</v>
      </c>
      <c r="B120" s="36" t="s">
        <v>371</v>
      </c>
      <c r="C120" s="36" t="s">
        <v>1646</v>
      </c>
      <c r="D120" s="36" t="s">
        <v>1732</v>
      </c>
      <c r="E120" s="36" t="s">
        <v>1663</v>
      </c>
      <c r="F120" s="36" t="s">
        <v>1651</v>
      </c>
      <c r="G120" s="36">
        <v>33</v>
      </c>
      <c r="H120" s="36" t="s">
        <v>761</v>
      </c>
      <c r="I120" s="36">
        <f t="shared" si="3"/>
        <v>38</v>
      </c>
    </row>
    <row r="121" spans="1:9" x14ac:dyDescent="0.25">
      <c r="A121" s="36" t="s">
        <v>858</v>
      </c>
      <c r="B121" s="36" t="s">
        <v>21</v>
      </c>
      <c r="D121" s="36" t="s">
        <v>1732</v>
      </c>
      <c r="E121" s="36" t="s">
        <v>1663</v>
      </c>
      <c r="F121" s="36" t="s">
        <v>1651</v>
      </c>
      <c r="G121" s="36">
        <v>33</v>
      </c>
      <c r="H121" s="36" t="s">
        <v>761</v>
      </c>
      <c r="I121" s="36">
        <f t="shared" si="3"/>
        <v>38</v>
      </c>
    </row>
    <row r="122" spans="1:9" x14ac:dyDescent="0.25">
      <c r="A122" s="36" t="s">
        <v>858</v>
      </c>
      <c r="B122" s="36" t="s">
        <v>87</v>
      </c>
      <c r="C122" s="36" t="s">
        <v>1646</v>
      </c>
      <c r="D122" s="36" t="s">
        <v>1732</v>
      </c>
      <c r="E122" s="36" t="s">
        <v>1663</v>
      </c>
      <c r="F122" s="36" t="s">
        <v>1651</v>
      </c>
      <c r="G122" s="36">
        <v>33</v>
      </c>
      <c r="H122" s="36" t="s">
        <v>761</v>
      </c>
      <c r="I122" s="36">
        <f t="shared" si="3"/>
        <v>38</v>
      </c>
    </row>
    <row r="123" spans="1:9" x14ac:dyDescent="0.25">
      <c r="A123" s="36" t="s">
        <v>858</v>
      </c>
      <c r="B123" s="36" t="s">
        <v>457</v>
      </c>
      <c r="C123" s="36" t="s">
        <v>1646</v>
      </c>
      <c r="D123" s="36" t="s">
        <v>1732</v>
      </c>
      <c r="E123" s="36" t="s">
        <v>1663</v>
      </c>
      <c r="F123" s="36" t="s">
        <v>1651</v>
      </c>
      <c r="G123" s="36">
        <v>33</v>
      </c>
      <c r="H123" s="36" t="s">
        <v>761</v>
      </c>
      <c r="I123" s="36">
        <f t="shared" si="3"/>
        <v>38</v>
      </c>
    </row>
    <row r="124" spans="1:9" x14ac:dyDescent="0.25">
      <c r="A124" s="36" t="s">
        <v>858</v>
      </c>
      <c r="B124" s="36" t="s">
        <v>420</v>
      </c>
      <c r="C124" s="36" t="s">
        <v>1646</v>
      </c>
      <c r="D124" s="36" t="s">
        <v>1732</v>
      </c>
      <c r="E124" s="36" t="s">
        <v>1663</v>
      </c>
      <c r="F124" s="36" t="s">
        <v>1651</v>
      </c>
      <c r="G124" s="36">
        <v>33</v>
      </c>
      <c r="H124" s="36" t="s">
        <v>761</v>
      </c>
      <c r="I124" s="36">
        <f t="shared" si="3"/>
        <v>38</v>
      </c>
    </row>
    <row r="125" spans="1:9" x14ac:dyDescent="0.25">
      <c r="A125" s="36" t="s">
        <v>858</v>
      </c>
      <c r="B125" s="36" t="s">
        <v>542</v>
      </c>
      <c r="D125" s="36" t="s">
        <v>1732</v>
      </c>
      <c r="E125" s="36" t="s">
        <v>1663</v>
      </c>
      <c r="F125" s="36" t="s">
        <v>1651</v>
      </c>
      <c r="G125" s="36">
        <v>33</v>
      </c>
      <c r="H125" s="36" t="s">
        <v>761</v>
      </c>
      <c r="I125" s="36">
        <f t="shared" si="3"/>
        <v>38</v>
      </c>
    </row>
    <row r="126" spans="1:9" x14ac:dyDescent="0.25">
      <c r="A126" s="36" t="s">
        <v>858</v>
      </c>
      <c r="B126" s="36" t="s">
        <v>427</v>
      </c>
      <c r="C126" s="36" t="s">
        <v>1646</v>
      </c>
      <c r="D126" s="36" t="s">
        <v>1732</v>
      </c>
      <c r="E126" s="36" t="s">
        <v>1663</v>
      </c>
      <c r="F126" s="36" t="s">
        <v>1651</v>
      </c>
      <c r="G126" s="36">
        <v>33</v>
      </c>
      <c r="H126" s="36" t="s">
        <v>761</v>
      </c>
      <c r="I126" s="36">
        <f t="shared" si="3"/>
        <v>38</v>
      </c>
    </row>
    <row r="127" spans="1:9" x14ac:dyDescent="0.25">
      <c r="A127" s="36" t="s">
        <v>858</v>
      </c>
      <c r="B127" s="36" t="s">
        <v>259</v>
      </c>
      <c r="C127" s="36" t="s">
        <v>1646</v>
      </c>
      <c r="D127" s="36" t="s">
        <v>1732</v>
      </c>
      <c r="E127" s="36" t="s">
        <v>1663</v>
      </c>
      <c r="F127" s="36" t="s">
        <v>1651</v>
      </c>
      <c r="G127" s="36">
        <v>33</v>
      </c>
      <c r="H127" s="36" t="s">
        <v>761</v>
      </c>
      <c r="I127" s="36">
        <f t="shared" si="3"/>
        <v>38</v>
      </c>
    </row>
    <row r="128" spans="1:9" x14ac:dyDescent="0.25">
      <c r="A128" s="36" t="s">
        <v>858</v>
      </c>
      <c r="B128" s="36" t="s">
        <v>271</v>
      </c>
      <c r="D128" s="36" t="s">
        <v>1732</v>
      </c>
      <c r="E128" s="36" t="s">
        <v>1663</v>
      </c>
      <c r="F128" s="36" t="s">
        <v>1651</v>
      </c>
      <c r="G128" s="36">
        <v>33</v>
      </c>
      <c r="H128" s="36" t="s">
        <v>761</v>
      </c>
      <c r="I128" s="36">
        <f t="shared" si="3"/>
        <v>38</v>
      </c>
    </row>
    <row r="129" spans="1:9" x14ac:dyDescent="0.25">
      <c r="A129" s="36" t="s">
        <v>614</v>
      </c>
      <c r="B129" s="36" t="s">
        <v>614</v>
      </c>
      <c r="C129" s="36" t="s">
        <v>1733</v>
      </c>
      <c r="D129" s="36" t="s">
        <v>1734</v>
      </c>
      <c r="E129" s="36" t="s">
        <v>1664</v>
      </c>
      <c r="F129" s="36" t="s">
        <v>1667</v>
      </c>
      <c r="G129" s="36">
        <v>0</v>
      </c>
      <c r="H129" s="36" t="s">
        <v>1648</v>
      </c>
      <c r="I129" s="36" t="s">
        <v>1648</v>
      </c>
    </row>
    <row r="130" spans="1:9" x14ac:dyDescent="0.25">
      <c r="A130" s="36" t="s">
        <v>852</v>
      </c>
      <c r="B130" s="36" t="s">
        <v>649</v>
      </c>
      <c r="C130" s="36" t="s">
        <v>1735</v>
      </c>
      <c r="D130" s="36" t="s">
        <v>1734</v>
      </c>
      <c r="E130" s="36" t="s">
        <v>1664</v>
      </c>
      <c r="F130" s="36" t="s">
        <v>1667</v>
      </c>
      <c r="G130" s="36">
        <v>0</v>
      </c>
      <c r="H130" s="36" t="s">
        <v>1648</v>
      </c>
      <c r="I130" s="36" t="s">
        <v>1648</v>
      </c>
    </row>
    <row r="131" spans="1:9" x14ac:dyDescent="0.25">
      <c r="A131" s="36" t="s">
        <v>852</v>
      </c>
      <c r="B131" s="36" t="s">
        <v>671</v>
      </c>
      <c r="E131" s="36" t="e">
        <v>#N/A</v>
      </c>
      <c r="F131" s="36" t="e">
        <v>#N/A</v>
      </c>
      <c r="G131" s="36" t="e">
        <v>#N/A</v>
      </c>
      <c r="H131" s="36" t="s">
        <v>1648</v>
      </c>
      <c r="I131" s="36" t="s">
        <v>1648</v>
      </c>
    </row>
    <row r="132" spans="1:9" x14ac:dyDescent="0.25">
      <c r="A132" s="36" t="s">
        <v>872</v>
      </c>
      <c r="B132" s="36" t="s">
        <v>48</v>
      </c>
      <c r="C132" s="36" t="s">
        <v>1736</v>
      </c>
      <c r="D132" s="36" t="s">
        <v>1737</v>
      </c>
      <c r="E132" s="36" t="e">
        <v>#N/A</v>
      </c>
      <c r="F132" s="36" t="e">
        <v>#N/A</v>
      </c>
      <c r="G132" s="36" t="e">
        <v>#N/A</v>
      </c>
      <c r="H132" s="36" t="s">
        <v>1648</v>
      </c>
      <c r="I132" s="36" t="s">
        <v>1648</v>
      </c>
    </row>
    <row r="133" spans="1:9" x14ac:dyDescent="0.25">
      <c r="A133" s="36" t="s">
        <v>872</v>
      </c>
      <c r="B133" s="36" t="s">
        <v>359</v>
      </c>
      <c r="C133" s="36" t="s">
        <v>1646</v>
      </c>
      <c r="D133" s="36" t="s">
        <v>1737</v>
      </c>
      <c r="E133" s="36" t="e">
        <v>#N/A</v>
      </c>
      <c r="F133" s="36" t="e">
        <v>#N/A</v>
      </c>
      <c r="G133" s="36" t="e">
        <v>#N/A</v>
      </c>
      <c r="H133" s="36" t="s">
        <v>1648</v>
      </c>
      <c r="I133" s="36" t="s">
        <v>1648</v>
      </c>
    </row>
    <row r="134" spans="1:9" x14ac:dyDescent="0.25">
      <c r="A134" s="36" t="s">
        <v>865</v>
      </c>
      <c r="B134" s="36" t="s">
        <v>210</v>
      </c>
      <c r="C134" s="36" t="s">
        <v>1738</v>
      </c>
      <c r="D134" s="36" t="s">
        <v>1739</v>
      </c>
      <c r="E134" s="36" t="s">
        <v>1672</v>
      </c>
      <c r="F134" s="36" t="s">
        <v>1667</v>
      </c>
      <c r="G134" s="36">
        <v>2</v>
      </c>
      <c r="H134" s="36" t="s">
        <v>727</v>
      </c>
      <c r="I134" s="36">
        <f t="shared" ref="I134:I165" si="4">INDEX(R:R,MATCH(E134,N:N,0))</f>
        <v>100</v>
      </c>
    </row>
    <row r="135" spans="1:9" x14ac:dyDescent="0.25">
      <c r="A135" s="36" t="s">
        <v>865</v>
      </c>
      <c r="B135" s="36" t="s">
        <v>151</v>
      </c>
      <c r="C135" s="36" t="s">
        <v>1733</v>
      </c>
      <c r="D135" s="36" t="s">
        <v>1740</v>
      </c>
      <c r="E135" s="36" t="s">
        <v>1678</v>
      </c>
      <c r="F135" s="36" t="s">
        <v>1667</v>
      </c>
      <c r="G135" s="36">
        <v>8</v>
      </c>
      <c r="H135" s="36" t="s">
        <v>727</v>
      </c>
      <c r="I135" s="36">
        <f t="shared" si="4"/>
        <v>100</v>
      </c>
    </row>
    <row r="136" spans="1:9" x14ac:dyDescent="0.25">
      <c r="A136" s="36" t="s">
        <v>865</v>
      </c>
      <c r="B136" s="36" t="s">
        <v>469</v>
      </c>
      <c r="C136" s="36" t="s">
        <v>1741</v>
      </c>
      <c r="D136" s="36" t="s">
        <v>1742</v>
      </c>
      <c r="E136" s="36" t="s">
        <v>1676</v>
      </c>
      <c r="F136" s="36" t="s">
        <v>1667</v>
      </c>
      <c r="G136" s="36">
        <v>6</v>
      </c>
      <c r="H136" s="36" t="s">
        <v>727</v>
      </c>
      <c r="I136" s="36">
        <f t="shared" si="4"/>
        <v>0</v>
      </c>
    </row>
    <row r="137" spans="1:9" x14ac:dyDescent="0.25">
      <c r="A137" s="36" t="s">
        <v>865</v>
      </c>
      <c r="B137" s="36" t="s">
        <v>655</v>
      </c>
      <c r="D137" s="36" t="s">
        <v>1743</v>
      </c>
      <c r="E137" s="36" t="s">
        <v>1675</v>
      </c>
      <c r="F137" s="36" t="s">
        <v>1667</v>
      </c>
      <c r="G137" s="36">
        <v>5</v>
      </c>
      <c r="H137" s="36" t="s">
        <v>727</v>
      </c>
      <c r="I137" s="36">
        <f t="shared" si="4"/>
        <v>0</v>
      </c>
    </row>
    <row r="138" spans="1:9" x14ac:dyDescent="0.25">
      <c r="A138" s="36" t="s">
        <v>865</v>
      </c>
      <c r="B138" s="36" t="s">
        <v>225</v>
      </c>
      <c r="C138" s="36" t="s">
        <v>1735</v>
      </c>
      <c r="D138" s="36" t="s">
        <v>1743</v>
      </c>
      <c r="E138" s="36" t="s">
        <v>1675</v>
      </c>
      <c r="F138" s="36" t="s">
        <v>1667</v>
      </c>
      <c r="G138" s="36">
        <v>5</v>
      </c>
      <c r="H138" s="36" t="s">
        <v>727</v>
      </c>
      <c r="I138" s="36">
        <f t="shared" si="4"/>
        <v>0</v>
      </c>
    </row>
    <row r="139" spans="1:9" x14ac:dyDescent="0.25">
      <c r="A139" s="36" t="s">
        <v>865</v>
      </c>
      <c r="B139" s="36" t="s">
        <v>139</v>
      </c>
      <c r="C139" s="36" t="s">
        <v>1733</v>
      </c>
      <c r="D139" s="36" t="s">
        <v>1744</v>
      </c>
      <c r="E139" s="36" t="s">
        <v>1674</v>
      </c>
      <c r="F139" s="36" t="s">
        <v>1667</v>
      </c>
      <c r="G139" s="36">
        <v>4</v>
      </c>
      <c r="H139" s="36" t="s">
        <v>727</v>
      </c>
      <c r="I139" s="36">
        <f t="shared" si="4"/>
        <v>100</v>
      </c>
    </row>
    <row r="140" spans="1:9" x14ac:dyDescent="0.25">
      <c r="A140" s="36" t="s">
        <v>865</v>
      </c>
      <c r="B140" s="36" t="s">
        <v>152</v>
      </c>
      <c r="C140" s="36" t="s">
        <v>1733</v>
      </c>
      <c r="D140" s="36" t="s">
        <v>1740</v>
      </c>
      <c r="E140" s="36" t="s">
        <v>1678</v>
      </c>
      <c r="F140" s="36" t="s">
        <v>1667</v>
      </c>
      <c r="G140" s="36">
        <v>8</v>
      </c>
      <c r="H140" s="36" t="s">
        <v>727</v>
      </c>
      <c r="I140" s="36">
        <f t="shared" si="4"/>
        <v>100</v>
      </c>
    </row>
    <row r="141" spans="1:9" x14ac:dyDescent="0.25">
      <c r="A141" s="36" t="s">
        <v>865</v>
      </c>
      <c r="B141" s="36" t="s">
        <v>154</v>
      </c>
      <c r="D141" s="36" t="s">
        <v>1740</v>
      </c>
      <c r="E141" s="36" t="s">
        <v>1678</v>
      </c>
      <c r="F141" s="36" t="s">
        <v>1667</v>
      </c>
      <c r="G141" s="36">
        <v>8</v>
      </c>
      <c r="H141" s="36" t="s">
        <v>727</v>
      </c>
      <c r="I141" s="36">
        <f t="shared" si="4"/>
        <v>100</v>
      </c>
    </row>
    <row r="142" spans="1:9" x14ac:dyDescent="0.25">
      <c r="A142" s="36" t="s">
        <v>865</v>
      </c>
      <c r="B142" s="36" t="s">
        <v>155</v>
      </c>
      <c r="D142" s="36" t="s">
        <v>1742</v>
      </c>
      <c r="E142" s="36" t="s">
        <v>1676</v>
      </c>
      <c r="F142" s="36" t="s">
        <v>1667</v>
      </c>
      <c r="G142" s="36">
        <v>6</v>
      </c>
      <c r="H142" s="36" t="s">
        <v>727</v>
      </c>
      <c r="I142" s="36">
        <f t="shared" si="4"/>
        <v>0</v>
      </c>
    </row>
    <row r="143" spans="1:9" x14ac:dyDescent="0.25">
      <c r="A143" s="36" t="s">
        <v>865</v>
      </c>
      <c r="B143" s="36" t="s">
        <v>168</v>
      </c>
      <c r="C143" s="36" t="s">
        <v>1733</v>
      </c>
      <c r="D143" s="36" t="s">
        <v>1742</v>
      </c>
      <c r="E143" s="36" t="s">
        <v>1676</v>
      </c>
      <c r="F143" s="36" t="s">
        <v>1667</v>
      </c>
      <c r="G143" s="36">
        <v>6</v>
      </c>
      <c r="H143" s="36" t="s">
        <v>727</v>
      </c>
      <c r="I143" s="36">
        <f t="shared" si="4"/>
        <v>0</v>
      </c>
    </row>
    <row r="144" spans="1:9" x14ac:dyDescent="0.25">
      <c r="A144" s="36" t="s">
        <v>865</v>
      </c>
      <c r="B144" s="36" t="s">
        <v>169</v>
      </c>
      <c r="D144" s="36" t="s">
        <v>1740</v>
      </c>
      <c r="E144" s="36" t="s">
        <v>1678</v>
      </c>
      <c r="F144" s="36" t="s">
        <v>1667</v>
      </c>
      <c r="G144" s="36">
        <v>8</v>
      </c>
      <c r="H144" s="36" t="s">
        <v>727</v>
      </c>
      <c r="I144" s="36">
        <f t="shared" si="4"/>
        <v>100</v>
      </c>
    </row>
    <row r="145" spans="1:9" x14ac:dyDescent="0.25">
      <c r="A145" s="36" t="s">
        <v>865</v>
      </c>
      <c r="B145" s="36" t="s">
        <v>191</v>
      </c>
      <c r="C145" s="36" t="s">
        <v>1745</v>
      </c>
      <c r="D145" s="36" t="s">
        <v>1739</v>
      </c>
      <c r="E145" s="36" t="s">
        <v>1672</v>
      </c>
      <c r="F145" s="36" t="s">
        <v>1667</v>
      </c>
      <c r="G145" s="36">
        <v>2</v>
      </c>
      <c r="H145" s="36" t="s">
        <v>727</v>
      </c>
      <c r="I145" s="36">
        <f t="shared" si="4"/>
        <v>100</v>
      </c>
    </row>
    <row r="146" spans="1:9" x14ac:dyDescent="0.25">
      <c r="A146" s="36" t="s">
        <v>865</v>
      </c>
      <c r="B146" s="36" t="s">
        <v>181</v>
      </c>
      <c r="C146" s="36" t="s">
        <v>1735</v>
      </c>
      <c r="D146" s="36" t="s">
        <v>1740</v>
      </c>
      <c r="E146" s="36" t="s">
        <v>1678</v>
      </c>
      <c r="F146" s="36" t="s">
        <v>1667</v>
      </c>
      <c r="G146" s="36">
        <v>8</v>
      </c>
      <c r="H146" s="36" t="s">
        <v>727</v>
      </c>
      <c r="I146" s="36">
        <f t="shared" si="4"/>
        <v>100</v>
      </c>
    </row>
    <row r="147" spans="1:9" x14ac:dyDescent="0.25">
      <c r="A147" s="36" t="s">
        <v>865</v>
      </c>
      <c r="B147" s="36" t="s">
        <v>171</v>
      </c>
      <c r="C147" s="36" t="s">
        <v>1733</v>
      </c>
      <c r="D147" s="36" t="s">
        <v>1740</v>
      </c>
      <c r="E147" s="36" t="s">
        <v>1678</v>
      </c>
      <c r="F147" s="36" t="s">
        <v>1667</v>
      </c>
      <c r="G147" s="36">
        <v>8</v>
      </c>
      <c r="H147" s="36" t="s">
        <v>727</v>
      </c>
      <c r="I147" s="36">
        <f t="shared" si="4"/>
        <v>100</v>
      </c>
    </row>
    <row r="148" spans="1:9" x14ac:dyDescent="0.25">
      <c r="A148" s="36" t="s">
        <v>865</v>
      </c>
      <c r="B148" s="36" t="s">
        <v>187</v>
      </c>
      <c r="C148" s="36" t="s">
        <v>1746</v>
      </c>
      <c r="D148" s="36" t="s">
        <v>1740</v>
      </c>
      <c r="E148" s="36" t="s">
        <v>1678</v>
      </c>
      <c r="F148" s="36" t="s">
        <v>1667</v>
      </c>
      <c r="G148" s="36">
        <v>8</v>
      </c>
      <c r="H148" s="36" t="s">
        <v>727</v>
      </c>
      <c r="I148" s="36">
        <f t="shared" si="4"/>
        <v>100</v>
      </c>
    </row>
    <row r="149" spans="1:9" x14ac:dyDescent="0.25">
      <c r="A149" s="36" t="s">
        <v>865</v>
      </c>
      <c r="B149" s="36" t="s">
        <v>207</v>
      </c>
      <c r="C149" s="36" t="s">
        <v>1733</v>
      </c>
      <c r="D149" s="36" t="s">
        <v>1743</v>
      </c>
      <c r="E149" s="36" t="s">
        <v>1675</v>
      </c>
      <c r="F149" s="36" t="s">
        <v>1667</v>
      </c>
      <c r="G149" s="36">
        <v>5</v>
      </c>
      <c r="H149" s="36" t="s">
        <v>727</v>
      </c>
      <c r="I149" s="36">
        <f t="shared" si="4"/>
        <v>0</v>
      </c>
    </row>
    <row r="150" spans="1:9" x14ac:dyDescent="0.25">
      <c r="A150" s="36" t="s">
        <v>865</v>
      </c>
      <c r="B150" s="36" t="s">
        <v>162</v>
      </c>
      <c r="C150" s="36" t="s">
        <v>1747</v>
      </c>
      <c r="D150" s="36" t="s">
        <v>1743</v>
      </c>
      <c r="E150" s="36" t="s">
        <v>1675</v>
      </c>
      <c r="F150" s="36" t="s">
        <v>1667</v>
      </c>
      <c r="G150" s="36">
        <v>5</v>
      </c>
      <c r="H150" s="36" t="s">
        <v>727</v>
      </c>
      <c r="I150" s="36">
        <f t="shared" si="4"/>
        <v>0</v>
      </c>
    </row>
    <row r="151" spans="1:9" x14ac:dyDescent="0.25">
      <c r="A151" s="36" t="s">
        <v>865</v>
      </c>
      <c r="B151" s="36" t="s">
        <v>215</v>
      </c>
      <c r="D151" s="36" t="s">
        <v>1743</v>
      </c>
      <c r="E151" s="36" t="s">
        <v>1675</v>
      </c>
      <c r="F151" s="36" t="s">
        <v>1667</v>
      </c>
      <c r="G151" s="36">
        <v>5</v>
      </c>
      <c r="H151" s="36" t="s">
        <v>727</v>
      </c>
      <c r="I151" s="36">
        <f t="shared" si="4"/>
        <v>0</v>
      </c>
    </row>
    <row r="152" spans="1:9" x14ac:dyDescent="0.25">
      <c r="A152" s="36" t="s">
        <v>865</v>
      </c>
      <c r="B152" s="36" t="s">
        <v>575</v>
      </c>
      <c r="D152" s="36" t="s">
        <v>1742</v>
      </c>
      <c r="E152" s="36" t="s">
        <v>1676</v>
      </c>
      <c r="F152" s="36" t="s">
        <v>1667</v>
      </c>
      <c r="G152" s="36">
        <v>6</v>
      </c>
      <c r="H152" s="36" t="s">
        <v>727</v>
      </c>
      <c r="I152" s="36">
        <f t="shared" si="4"/>
        <v>0</v>
      </c>
    </row>
    <row r="153" spans="1:9" x14ac:dyDescent="0.25">
      <c r="A153" s="36" t="s">
        <v>865</v>
      </c>
      <c r="B153" s="36" t="s">
        <v>173</v>
      </c>
      <c r="C153" s="36" t="s">
        <v>1748</v>
      </c>
      <c r="D153" s="36" t="s">
        <v>1740</v>
      </c>
      <c r="E153" s="36" t="s">
        <v>1678</v>
      </c>
      <c r="F153" s="36" t="s">
        <v>1667</v>
      </c>
      <c r="G153" s="36">
        <v>8</v>
      </c>
      <c r="H153" s="36" t="s">
        <v>727</v>
      </c>
      <c r="I153" s="36">
        <f t="shared" si="4"/>
        <v>100</v>
      </c>
    </row>
    <row r="154" spans="1:9" x14ac:dyDescent="0.25">
      <c r="A154" s="36" t="s">
        <v>865</v>
      </c>
      <c r="B154" s="36" t="s">
        <v>175</v>
      </c>
      <c r="C154" s="36" t="s">
        <v>1733</v>
      </c>
      <c r="D154" s="36" t="s">
        <v>1744</v>
      </c>
      <c r="E154" s="36" t="s">
        <v>1674</v>
      </c>
      <c r="F154" s="36" t="s">
        <v>1667</v>
      </c>
      <c r="G154" s="36">
        <v>4</v>
      </c>
      <c r="H154" s="36" t="s">
        <v>727</v>
      </c>
      <c r="I154" s="36">
        <f t="shared" si="4"/>
        <v>100</v>
      </c>
    </row>
    <row r="155" spans="1:9" x14ac:dyDescent="0.25">
      <c r="A155" s="36" t="s">
        <v>865</v>
      </c>
      <c r="B155" s="36" t="s">
        <v>135</v>
      </c>
      <c r="C155" s="36" t="s">
        <v>1733</v>
      </c>
      <c r="D155" s="36" t="s">
        <v>1744</v>
      </c>
      <c r="E155" s="36" t="s">
        <v>1674</v>
      </c>
      <c r="F155" s="36" t="s">
        <v>1667</v>
      </c>
      <c r="G155" s="36">
        <v>4</v>
      </c>
      <c r="H155" s="36" t="s">
        <v>727</v>
      </c>
      <c r="I155" s="36">
        <f t="shared" si="4"/>
        <v>100</v>
      </c>
    </row>
    <row r="156" spans="1:9" x14ac:dyDescent="0.25">
      <c r="A156" s="36" t="s">
        <v>865</v>
      </c>
      <c r="B156" s="36" t="s">
        <v>107</v>
      </c>
      <c r="C156" s="36" t="s">
        <v>1733</v>
      </c>
      <c r="D156" s="36" t="s">
        <v>1742</v>
      </c>
      <c r="E156" s="36" t="s">
        <v>1676</v>
      </c>
      <c r="F156" s="36" t="s">
        <v>1667</v>
      </c>
      <c r="G156" s="36">
        <v>6</v>
      </c>
      <c r="H156" s="36" t="s">
        <v>727</v>
      </c>
      <c r="I156" s="36">
        <f t="shared" si="4"/>
        <v>0</v>
      </c>
    </row>
    <row r="157" spans="1:9" x14ac:dyDescent="0.25">
      <c r="A157" s="36" t="s">
        <v>865</v>
      </c>
      <c r="B157" s="36" t="s">
        <v>209</v>
      </c>
      <c r="C157" s="36" t="s">
        <v>1749</v>
      </c>
      <c r="D157" s="36" t="s">
        <v>1743</v>
      </c>
      <c r="E157" s="36" t="s">
        <v>1675</v>
      </c>
      <c r="F157" s="36" t="s">
        <v>1667</v>
      </c>
      <c r="G157" s="36">
        <v>5</v>
      </c>
      <c r="H157" s="36" t="s">
        <v>727</v>
      </c>
      <c r="I157" s="36">
        <f t="shared" si="4"/>
        <v>0</v>
      </c>
    </row>
    <row r="158" spans="1:9" x14ac:dyDescent="0.25">
      <c r="A158" s="36" t="s">
        <v>865</v>
      </c>
      <c r="B158" s="36" t="s">
        <v>198</v>
      </c>
      <c r="C158" s="36" t="s">
        <v>1748</v>
      </c>
      <c r="D158" s="36" t="s">
        <v>1740</v>
      </c>
      <c r="E158" s="36" t="s">
        <v>1678</v>
      </c>
      <c r="F158" s="36" t="s">
        <v>1667</v>
      </c>
      <c r="G158" s="36">
        <v>8</v>
      </c>
      <c r="H158" s="36" t="s">
        <v>727</v>
      </c>
      <c r="I158" s="36">
        <f t="shared" si="4"/>
        <v>100</v>
      </c>
    </row>
    <row r="159" spans="1:9" x14ac:dyDescent="0.25">
      <c r="A159" s="36" t="s">
        <v>865</v>
      </c>
      <c r="B159" s="36" t="s">
        <v>160</v>
      </c>
      <c r="C159" s="36" t="s">
        <v>1733</v>
      </c>
      <c r="D159" s="36" t="s">
        <v>1740</v>
      </c>
      <c r="E159" s="36" t="s">
        <v>1678</v>
      </c>
      <c r="F159" s="36" t="s">
        <v>1667</v>
      </c>
      <c r="G159" s="36">
        <v>8</v>
      </c>
      <c r="H159" s="36" t="s">
        <v>727</v>
      </c>
      <c r="I159" s="36">
        <f t="shared" si="4"/>
        <v>100</v>
      </c>
    </row>
    <row r="160" spans="1:9" x14ac:dyDescent="0.25">
      <c r="A160" s="36" t="s">
        <v>865</v>
      </c>
      <c r="B160" s="36" t="s">
        <v>176</v>
      </c>
      <c r="C160" s="36" t="s">
        <v>1749</v>
      </c>
      <c r="D160" s="36" t="s">
        <v>1743</v>
      </c>
      <c r="E160" s="36" t="s">
        <v>1675</v>
      </c>
      <c r="F160" s="36" t="s">
        <v>1667</v>
      </c>
      <c r="G160" s="36">
        <v>5</v>
      </c>
      <c r="H160" s="36" t="s">
        <v>727</v>
      </c>
      <c r="I160" s="36">
        <f t="shared" si="4"/>
        <v>0</v>
      </c>
    </row>
    <row r="161" spans="1:9" x14ac:dyDescent="0.25">
      <c r="A161" s="36" t="s">
        <v>865</v>
      </c>
      <c r="B161" s="36" t="s">
        <v>126</v>
      </c>
      <c r="C161" s="36" t="s">
        <v>1750</v>
      </c>
      <c r="D161" s="36" t="s">
        <v>1744</v>
      </c>
      <c r="E161" s="36" t="s">
        <v>1674</v>
      </c>
      <c r="F161" s="36" t="s">
        <v>1667</v>
      </c>
      <c r="G161" s="36">
        <v>4</v>
      </c>
      <c r="H161" s="36" t="s">
        <v>727</v>
      </c>
      <c r="I161" s="36">
        <f t="shared" si="4"/>
        <v>100</v>
      </c>
    </row>
    <row r="162" spans="1:9" x14ac:dyDescent="0.25">
      <c r="A162" s="36" t="s">
        <v>865</v>
      </c>
      <c r="B162" s="36" t="s">
        <v>179</v>
      </c>
      <c r="C162" s="36" t="s">
        <v>1751</v>
      </c>
      <c r="D162" s="36" t="s">
        <v>1740</v>
      </c>
      <c r="E162" s="36" t="s">
        <v>1678</v>
      </c>
      <c r="F162" s="36" t="s">
        <v>1667</v>
      </c>
      <c r="G162" s="36">
        <v>8</v>
      </c>
      <c r="H162" s="36" t="s">
        <v>727</v>
      </c>
      <c r="I162" s="36">
        <f t="shared" si="4"/>
        <v>100</v>
      </c>
    </row>
    <row r="163" spans="1:9" x14ac:dyDescent="0.25">
      <c r="A163" s="36" t="s">
        <v>865</v>
      </c>
      <c r="B163" s="36" t="s">
        <v>110</v>
      </c>
      <c r="C163" s="36" t="s">
        <v>1748</v>
      </c>
      <c r="D163" s="36" t="s">
        <v>1744</v>
      </c>
      <c r="E163" s="36" t="s">
        <v>1674</v>
      </c>
      <c r="F163" s="36" t="s">
        <v>1667</v>
      </c>
      <c r="G163" s="36">
        <v>4</v>
      </c>
      <c r="H163" s="36" t="s">
        <v>727</v>
      </c>
      <c r="I163" s="36">
        <f t="shared" si="4"/>
        <v>100</v>
      </c>
    </row>
    <row r="164" spans="1:9" x14ac:dyDescent="0.25">
      <c r="A164" s="36" t="s">
        <v>865</v>
      </c>
      <c r="B164" s="36" t="s">
        <v>199</v>
      </c>
      <c r="D164" s="36" t="s">
        <v>1744</v>
      </c>
      <c r="E164" s="36" t="s">
        <v>1674</v>
      </c>
      <c r="F164" s="36" t="s">
        <v>1667</v>
      </c>
      <c r="G164" s="36">
        <v>4</v>
      </c>
      <c r="H164" s="36" t="s">
        <v>727</v>
      </c>
      <c r="I164" s="36">
        <f t="shared" si="4"/>
        <v>100</v>
      </c>
    </row>
    <row r="165" spans="1:9" x14ac:dyDescent="0.25">
      <c r="A165" s="36" t="s">
        <v>865</v>
      </c>
      <c r="B165" s="36" t="s">
        <v>188</v>
      </c>
      <c r="C165" s="36" t="s">
        <v>1752</v>
      </c>
      <c r="D165" s="36" t="s">
        <v>1742</v>
      </c>
      <c r="E165" s="36" t="s">
        <v>1676</v>
      </c>
      <c r="F165" s="36" t="s">
        <v>1667</v>
      </c>
      <c r="G165" s="36">
        <v>6</v>
      </c>
      <c r="H165" s="36" t="s">
        <v>727</v>
      </c>
      <c r="I165" s="36">
        <f t="shared" si="4"/>
        <v>0</v>
      </c>
    </row>
    <row r="166" spans="1:9" x14ac:dyDescent="0.25">
      <c r="A166" s="36" t="s">
        <v>865</v>
      </c>
      <c r="B166" s="36" t="s">
        <v>88</v>
      </c>
      <c r="C166" s="36" t="s">
        <v>1753</v>
      </c>
      <c r="D166" s="36" t="s">
        <v>1744</v>
      </c>
      <c r="E166" s="36" t="s">
        <v>1674</v>
      </c>
      <c r="F166" s="36" t="s">
        <v>1667</v>
      </c>
      <c r="G166" s="36">
        <v>4</v>
      </c>
      <c r="H166" s="36" t="s">
        <v>727</v>
      </c>
      <c r="I166" s="36">
        <f t="shared" ref="I166:I199" si="5">INDEX(R:R,MATCH(E166,N:N,0))</f>
        <v>100</v>
      </c>
    </row>
    <row r="167" spans="1:9" x14ac:dyDescent="0.25">
      <c r="A167" s="36" t="s">
        <v>864</v>
      </c>
      <c r="B167" s="36" t="s">
        <v>200</v>
      </c>
      <c r="C167" s="36" t="s">
        <v>1754</v>
      </c>
      <c r="D167" s="36" t="s">
        <v>1755</v>
      </c>
      <c r="E167" s="36" t="s">
        <v>1679</v>
      </c>
      <c r="F167" s="36" t="s">
        <v>1667</v>
      </c>
      <c r="G167" s="36">
        <v>11</v>
      </c>
      <c r="H167" s="36" t="s">
        <v>727</v>
      </c>
      <c r="I167" s="36">
        <f t="shared" si="5"/>
        <v>100</v>
      </c>
    </row>
    <row r="168" spans="1:9" x14ac:dyDescent="0.25">
      <c r="A168" s="36" t="s">
        <v>864</v>
      </c>
      <c r="B168" s="36" t="s">
        <v>186</v>
      </c>
      <c r="C168" s="36" t="s">
        <v>1748</v>
      </c>
      <c r="D168" s="36" t="s">
        <v>1756</v>
      </c>
      <c r="E168" s="36" t="s">
        <v>1680</v>
      </c>
      <c r="F168" s="36" t="s">
        <v>1653</v>
      </c>
      <c r="G168" s="36">
        <v>12</v>
      </c>
      <c r="H168" s="36" t="s">
        <v>727</v>
      </c>
      <c r="I168" s="36">
        <f t="shared" si="5"/>
        <v>100</v>
      </c>
    </row>
    <row r="169" spans="1:9" x14ac:dyDescent="0.25">
      <c r="A169" s="36" t="s">
        <v>864</v>
      </c>
      <c r="B169" s="36" t="s">
        <v>217</v>
      </c>
      <c r="D169" s="36" t="s">
        <v>1756</v>
      </c>
      <c r="E169" s="36" t="s">
        <v>1680</v>
      </c>
      <c r="F169" s="36" t="s">
        <v>1653</v>
      </c>
      <c r="G169" s="36">
        <v>12</v>
      </c>
      <c r="H169" s="36" t="s">
        <v>727</v>
      </c>
      <c r="I169" s="36">
        <f t="shared" si="5"/>
        <v>100</v>
      </c>
    </row>
    <row r="170" spans="1:9" x14ac:dyDescent="0.25">
      <c r="A170" s="36" t="s">
        <v>864</v>
      </c>
      <c r="B170" s="36" t="s">
        <v>180</v>
      </c>
      <c r="C170" s="36" t="s">
        <v>1733</v>
      </c>
      <c r="D170" s="36" t="s">
        <v>1756</v>
      </c>
      <c r="E170" s="36" t="s">
        <v>1680</v>
      </c>
      <c r="F170" s="36" t="s">
        <v>1653</v>
      </c>
      <c r="G170" s="36">
        <v>12</v>
      </c>
      <c r="H170" s="36" t="s">
        <v>727</v>
      </c>
      <c r="I170" s="36">
        <f t="shared" si="5"/>
        <v>100</v>
      </c>
    </row>
    <row r="171" spans="1:9" x14ac:dyDescent="0.25">
      <c r="A171" s="36" t="s">
        <v>864</v>
      </c>
      <c r="B171" s="36" t="s">
        <v>202</v>
      </c>
      <c r="C171" s="36" t="s">
        <v>1757</v>
      </c>
      <c r="D171" s="36" t="s">
        <v>1756</v>
      </c>
      <c r="E171" s="36" t="s">
        <v>1680</v>
      </c>
      <c r="F171" s="36" t="s">
        <v>1653</v>
      </c>
      <c r="G171" s="36">
        <v>12</v>
      </c>
      <c r="H171" s="36" t="s">
        <v>727</v>
      </c>
      <c r="I171" s="36">
        <f t="shared" si="5"/>
        <v>100</v>
      </c>
    </row>
    <row r="172" spans="1:9" x14ac:dyDescent="0.25">
      <c r="A172" s="36" t="s">
        <v>864</v>
      </c>
      <c r="B172" s="36" t="s">
        <v>121</v>
      </c>
      <c r="C172" s="36" t="s">
        <v>1758</v>
      </c>
      <c r="D172" s="36" t="s">
        <v>1756</v>
      </c>
      <c r="E172" s="36" t="s">
        <v>1680</v>
      </c>
      <c r="F172" s="36" t="s">
        <v>1653</v>
      </c>
      <c r="G172" s="36">
        <v>12</v>
      </c>
      <c r="H172" s="36" t="s">
        <v>727</v>
      </c>
      <c r="I172" s="36">
        <f t="shared" si="5"/>
        <v>100</v>
      </c>
    </row>
    <row r="173" spans="1:9" x14ac:dyDescent="0.25">
      <c r="A173" s="36" t="s">
        <v>864</v>
      </c>
      <c r="B173" s="36" t="s">
        <v>123</v>
      </c>
      <c r="C173" s="36" t="s">
        <v>1759</v>
      </c>
      <c r="D173" s="36" t="s">
        <v>1755</v>
      </c>
      <c r="E173" s="36" t="s">
        <v>1679</v>
      </c>
      <c r="F173" s="36" t="s">
        <v>1667</v>
      </c>
      <c r="G173" s="36">
        <v>11</v>
      </c>
      <c r="H173" s="36" t="s">
        <v>727</v>
      </c>
      <c r="I173" s="36">
        <f t="shared" si="5"/>
        <v>100</v>
      </c>
    </row>
    <row r="174" spans="1:9" x14ac:dyDescent="0.25">
      <c r="A174" s="36" t="s">
        <v>864</v>
      </c>
      <c r="B174" s="36" t="s">
        <v>182</v>
      </c>
      <c r="C174" s="36" t="s">
        <v>1760</v>
      </c>
      <c r="D174" s="36" t="s">
        <v>1755</v>
      </c>
      <c r="E174" s="36" t="s">
        <v>1679</v>
      </c>
      <c r="F174" s="36" t="s">
        <v>1667</v>
      </c>
      <c r="G174" s="36">
        <v>11</v>
      </c>
      <c r="H174" s="36" t="s">
        <v>727</v>
      </c>
      <c r="I174" s="36">
        <f t="shared" si="5"/>
        <v>100</v>
      </c>
    </row>
    <row r="175" spans="1:9" x14ac:dyDescent="0.25">
      <c r="A175" s="36" t="s">
        <v>864</v>
      </c>
      <c r="B175" s="36" t="s">
        <v>203</v>
      </c>
      <c r="C175" s="36" t="s">
        <v>1761</v>
      </c>
      <c r="D175" s="36" t="s">
        <v>1755</v>
      </c>
      <c r="E175" s="36" t="s">
        <v>1679</v>
      </c>
      <c r="F175" s="36" t="s">
        <v>1667</v>
      </c>
      <c r="G175" s="36">
        <v>11</v>
      </c>
      <c r="H175" s="36" t="s">
        <v>727</v>
      </c>
      <c r="I175" s="36">
        <f t="shared" si="5"/>
        <v>100</v>
      </c>
    </row>
    <row r="176" spans="1:9" x14ac:dyDescent="0.25">
      <c r="A176" s="36" t="s">
        <v>864</v>
      </c>
      <c r="B176" s="36" t="s">
        <v>212</v>
      </c>
      <c r="C176" s="36" t="s">
        <v>1761</v>
      </c>
      <c r="D176" s="36" t="s">
        <v>1755</v>
      </c>
      <c r="E176" s="36" t="s">
        <v>1679</v>
      </c>
      <c r="F176" s="36" t="s">
        <v>1667</v>
      </c>
      <c r="G176" s="36">
        <v>11</v>
      </c>
      <c r="H176" s="36" t="s">
        <v>727</v>
      </c>
      <c r="I176" s="36">
        <f t="shared" si="5"/>
        <v>100</v>
      </c>
    </row>
    <row r="177" spans="1:9" x14ac:dyDescent="0.25">
      <c r="A177" s="36" t="s">
        <v>864</v>
      </c>
      <c r="B177" s="36" t="s">
        <v>213</v>
      </c>
      <c r="C177" s="36" t="s">
        <v>1754</v>
      </c>
      <c r="D177" s="36" t="s">
        <v>1755</v>
      </c>
      <c r="E177" s="36" t="s">
        <v>1679</v>
      </c>
      <c r="F177" s="36" t="s">
        <v>1667</v>
      </c>
      <c r="G177" s="36">
        <v>11</v>
      </c>
      <c r="H177" s="36" t="s">
        <v>727</v>
      </c>
      <c r="I177" s="36">
        <f t="shared" si="5"/>
        <v>100</v>
      </c>
    </row>
    <row r="178" spans="1:9" x14ac:dyDescent="0.25">
      <c r="A178" s="36" t="s">
        <v>864</v>
      </c>
      <c r="B178" s="36" t="s">
        <v>208</v>
      </c>
      <c r="C178" s="36" t="s">
        <v>1748</v>
      </c>
      <c r="D178" s="36" t="s">
        <v>1756</v>
      </c>
      <c r="E178" s="36" t="s">
        <v>1680</v>
      </c>
      <c r="F178" s="36" t="s">
        <v>1653</v>
      </c>
      <c r="G178" s="36">
        <v>12</v>
      </c>
      <c r="H178" s="36" t="s">
        <v>727</v>
      </c>
      <c r="I178" s="36">
        <f t="shared" si="5"/>
        <v>100</v>
      </c>
    </row>
    <row r="179" spans="1:9" x14ac:dyDescent="0.25">
      <c r="A179" s="36" t="s">
        <v>864</v>
      </c>
      <c r="B179" s="36" t="s">
        <v>172</v>
      </c>
      <c r="D179" s="36" t="s">
        <v>1756</v>
      </c>
      <c r="E179" s="36" t="s">
        <v>1680</v>
      </c>
      <c r="F179" s="36" t="s">
        <v>1653</v>
      </c>
      <c r="G179" s="36">
        <v>12</v>
      </c>
      <c r="H179" s="36" t="s">
        <v>727</v>
      </c>
      <c r="I179" s="36">
        <f t="shared" si="5"/>
        <v>100</v>
      </c>
    </row>
    <row r="180" spans="1:9" x14ac:dyDescent="0.25">
      <c r="A180" s="36" t="s">
        <v>864</v>
      </c>
      <c r="B180" s="36" t="s">
        <v>159</v>
      </c>
      <c r="C180" s="36" t="s">
        <v>1748</v>
      </c>
      <c r="D180" s="36" t="s">
        <v>1756</v>
      </c>
      <c r="E180" s="36" t="s">
        <v>1680</v>
      </c>
      <c r="F180" s="36" t="s">
        <v>1653</v>
      </c>
      <c r="G180" s="36">
        <v>12</v>
      </c>
      <c r="H180" s="36" t="s">
        <v>727</v>
      </c>
      <c r="I180" s="36">
        <f t="shared" si="5"/>
        <v>100</v>
      </c>
    </row>
    <row r="181" spans="1:9" x14ac:dyDescent="0.25">
      <c r="A181" s="36" t="s">
        <v>864</v>
      </c>
      <c r="B181" s="36" t="s">
        <v>196</v>
      </c>
      <c r="C181" s="36" t="s">
        <v>1762</v>
      </c>
      <c r="D181" s="36" t="s">
        <v>1755</v>
      </c>
      <c r="E181" s="36" t="s">
        <v>1679</v>
      </c>
      <c r="F181" s="36" t="s">
        <v>1667</v>
      </c>
      <c r="G181" s="36">
        <v>11</v>
      </c>
      <c r="H181" s="36" t="s">
        <v>727</v>
      </c>
      <c r="I181" s="36">
        <f t="shared" si="5"/>
        <v>100</v>
      </c>
    </row>
    <row r="182" spans="1:9" x14ac:dyDescent="0.25">
      <c r="A182" s="36" t="s">
        <v>864</v>
      </c>
      <c r="B182" s="36" t="s">
        <v>204</v>
      </c>
      <c r="C182" s="36" t="s">
        <v>1762</v>
      </c>
      <c r="D182" s="36" t="s">
        <v>1755</v>
      </c>
      <c r="E182" s="36" t="s">
        <v>1679</v>
      </c>
      <c r="F182" s="36" t="s">
        <v>1667</v>
      </c>
      <c r="G182" s="36">
        <v>11</v>
      </c>
      <c r="H182" s="36" t="s">
        <v>727</v>
      </c>
      <c r="I182" s="36">
        <f t="shared" si="5"/>
        <v>100</v>
      </c>
    </row>
    <row r="183" spans="1:9" x14ac:dyDescent="0.25">
      <c r="A183" s="36" t="s">
        <v>864</v>
      </c>
      <c r="B183" s="36" t="s">
        <v>214</v>
      </c>
      <c r="C183" s="36" t="s">
        <v>1761</v>
      </c>
      <c r="D183" s="36" t="s">
        <v>1756</v>
      </c>
      <c r="E183" s="36" t="s">
        <v>1680</v>
      </c>
      <c r="F183" s="36" t="s">
        <v>1653</v>
      </c>
      <c r="G183" s="36">
        <v>12</v>
      </c>
      <c r="H183" s="36" t="s">
        <v>727</v>
      </c>
      <c r="I183" s="36">
        <f t="shared" si="5"/>
        <v>100</v>
      </c>
    </row>
    <row r="184" spans="1:9" x14ac:dyDescent="0.25">
      <c r="A184" s="36" t="s">
        <v>864</v>
      </c>
      <c r="B184" s="36" t="s">
        <v>76</v>
      </c>
      <c r="C184" s="36" t="s">
        <v>1763</v>
      </c>
      <c r="D184" s="36" t="s">
        <v>1755</v>
      </c>
      <c r="E184" s="36" t="s">
        <v>1679</v>
      </c>
      <c r="F184" s="36" t="s">
        <v>1667</v>
      </c>
      <c r="G184" s="36">
        <v>11</v>
      </c>
      <c r="H184" s="36" t="s">
        <v>727</v>
      </c>
      <c r="I184" s="36">
        <f t="shared" si="5"/>
        <v>100</v>
      </c>
    </row>
    <row r="185" spans="1:9" x14ac:dyDescent="0.25">
      <c r="A185" s="36" t="s">
        <v>864</v>
      </c>
      <c r="B185" s="36" t="s">
        <v>178</v>
      </c>
      <c r="C185" s="36" t="s">
        <v>1733</v>
      </c>
      <c r="D185" s="36" t="s">
        <v>1756</v>
      </c>
      <c r="E185" s="36" t="s">
        <v>1680</v>
      </c>
      <c r="F185" s="36" t="s">
        <v>1653</v>
      </c>
      <c r="G185" s="36">
        <v>12</v>
      </c>
      <c r="H185" s="36" t="s">
        <v>727</v>
      </c>
      <c r="I185" s="36">
        <f t="shared" si="5"/>
        <v>100</v>
      </c>
    </row>
    <row r="186" spans="1:9" x14ac:dyDescent="0.25">
      <c r="A186" s="36" t="s">
        <v>864</v>
      </c>
      <c r="B186" s="36" t="s">
        <v>201</v>
      </c>
      <c r="C186" s="36" t="s">
        <v>1760</v>
      </c>
      <c r="D186" s="36" t="s">
        <v>1755</v>
      </c>
      <c r="E186" s="36" t="s">
        <v>1679</v>
      </c>
      <c r="F186" s="36" t="s">
        <v>1667</v>
      </c>
      <c r="G186" s="36">
        <v>11</v>
      </c>
      <c r="H186" s="36" t="s">
        <v>727</v>
      </c>
      <c r="I186" s="36">
        <f t="shared" si="5"/>
        <v>100</v>
      </c>
    </row>
    <row r="187" spans="1:9" x14ac:dyDescent="0.25">
      <c r="A187" s="36" t="s">
        <v>864</v>
      </c>
      <c r="B187" s="36" t="s">
        <v>677</v>
      </c>
      <c r="C187" s="36" t="s">
        <v>1763</v>
      </c>
      <c r="D187" s="36" t="s">
        <v>1755</v>
      </c>
      <c r="E187" s="36" t="s">
        <v>1679</v>
      </c>
      <c r="F187" s="36" t="s">
        <v>1667</v>
      </c>
      <c r="G187" s="36">
        <v>11</v>
      </c>
      <c r="H187" s="36" t="s">
        <v>727</v>
      </c>
      <c r="I187" s="36">
        <f t="shared" si="5"/>
        <v>100</v>
      </c>
    </row>
    <row r="188" spans="1:9" x14ac:dyDescent="0.25">
      <c r="A188" s="36" t="s">
        <v>851</v>
      </c>
      <c r="B188" s="36" t="s">
        <v>507</v>
      </c>
      <c r="C188" s="36" t="s">
        <v>1646</v>
      </c>
      <c r="D188" s="36" t="s">
        <v>1764</v>
      </c>
      <c r="E188" s="36" t="s">
        <v>1681</v>
      </c>
      <c r="F188" s="36" t="s">
        <v>1660</v>
      </c>
      <c r="G188" s="36">
        <v>41</v>
      </c>
      <c r="H188" s="36" t="s">
        <v>761</v>
      </c>
      <c r="I188" s="36">
        <f t="shared" si="5"/>
        <v>0</v>
      </c>
    </row>
    <row r="189" spans="1:9" x14ac:dyDescent="0.25">
      <c r="A189" s="36" t="s">
        <v>851</v>
      </c>
      <c r="B189" s="36" t="s">
        <v>508</v>
      </c>
      <c r="C189" s="36" t="s">
        <v>1646</v>
      </c>
      <c r="D189" s="36" t="s">
        <v>1764</v>
      </c>
      <c r="E189" s="36" t="s">
        <v>1681</v>
      </c>
      <c r="F189" s="36" t="s">
        <v>1660</v>
      </c>
      <c r="G189" s="36">
        <v>41</v>
      </c>
      <c r="H189" s="36" t="s">
        <v>761</v>
      </c>
      <c r="I189" s="36">
        <f t="shared" si="5"/>
        <v>0</v>
      </c>
    </row>
    <row r="190" spans="1:9" x14ac:dyDescent="0.25">
      <c r="A190" s="36" t="s">
        <v>851</v>
      </c>
      <c r="B190" s="36" t="s">
        <v>548</v>
      </c>
      <c r="C190" s="36" t="s">
        <v>1646</v>
      </c>
      <c r="D190" s="36" t="s">
        <v>1764</v>
      </c>
      <c r="E190" s="36" t="s">
        <v>1681</v>
      </c>
      <c r="F190" s="36" t="s">
        <v>1660</v>
      </c>
      <c r="G190" s="36">
        <v>41</v>
      </c>
      <c r="H190" s="36" t="s">
        <v>761</v>
      </c>
      <c r="I190" s="36">
        <f t="shared" si="5"/>
        <v>0</v>
      </c>
    </row>
    <row r="191" spans="1:9" x14ac:dyDescent="0.25">
      <c r="A191" s="36" t="s">
        <v>851</v>
      </c>
      <c r="B191" s="36" t="s">
        <v>517</v>
      </c>
      <c r="C191" s="36" t="s">
        <v>1646</v>
      </c>
      <c r="D191" s="36" t="s">
        <v>1764</v>
      </c>
      <c r="E191" s="36" t="s">
        <v>1681</v>
      </c>
      <c r="F191" s="36" t="s">
        <v>1660</v>
      </c>
      <c r="G191" s="36">
        <v>41</v>
      </c>
      <c r="H191" s="36" t="s">
        <v>761</v>
      </c>
      <c r="I191" s="36">
        <f t="shared" si="5"/>
        <v>0</v>
      </c>
    </row>
    <row r="192" spans="1:9" x14ac:dyDescent="0.25">
      <c r="A192" s="36" t="s">
        <v>851</v>
      </c>
      <c r="B192" s="36" t="s">
        <v>482</v>
      </c>
      <c r="C192" s="36" t="s">
        <v>1646</v>
      </c>
      <c r="D192" s="36" t="s">
        <v>1764</v>
      </c>
      <c r="E192" s="36" t="s">
        <v>1681</v>
      </c>
      <c r="F192" s="36" t="s">
        <v>1660</v>
      </c>
      <c r="G192" s="36">
        <v>41</v>
      </c>
      <c r="H192" s="36" t="s">
        <v>761</v>
      </c>
      <c r="I192" s="36">
        <f t="shared" si="5"/>
        <v>0</v>
      </c>
    </row>
    <row r="193" spans="1:9" x14ac:dyDescent="0.25">
      <c r="A193" s="36" t="s">
        <v>851</v>
      </c>
      <c r="B193" s="36" t="s">
        <v>383</v>
      </c>
      <c r="C193" s="36" t="s">
        <v>1646</v>
      </c>
      <c r="D193" s="36" t="s">
        <v>1764</v>
      </c>
      <c r="E193" s="36" t="s">
        <v>1681</v>
      </c>
      <c r="F193" s="36" t="s">
        <v>1660</v>
      </c>
      <c r="G193" s="36">
        <v>41</v>
      </c>
      <c r="H193" s="36" t="s">
        <v>761</v>
      </c>
      <c r="I193" s="36">
        <f t="shared" si="5"/>
        <v>0</v>
      </c>
    </row>
    <row r="194" spans="1:9" x14ac:dyDescent="0.25">
      <c r="A194" s="36" t="s">
        <v>851</v>
      </c>
      <c r="B194" s="36" t="s">
        <v>366</v>
      </c>
      <c r="C194" s="36" t="s">
        <v>1646</v>
      </c>
      <c r="D194" s="36" t="s">
        <v>1764</v>
      </c>
      <c r="E194" s="36" t="s">
        <v>1681</v>
      </c>
      <c r="F194" s="36" t="s">
        <v>1660</v>
      </c>
      <c r="G194" s="36">
        <v>41</v>
      </c>
      <c r="H194" s="36" t="s">
        <v>761</v>
      </c>
      <c r="I194" s="36">
        <f t="shared" si="5"/>
        <v>0</v>
      </c>
    </row>
    <row r="195" spans="1:9" x14ac:dyDescent="0.25">
      <c r="A195" s="36" t="s">
        <v>851</v>
      </c>
      <c r="B195" s="36" t="s">
        <v>385</v>
      </c>
      <c r="C195" s="36" t="s">
        <v>1646</v>
      </c>
      <c r="D195" s="36" t="s">
        <v>1764</v>
      </c>
      <c r="E195" s="36" t="s">
        <v>1681</v>
      </c>
      <c r="F195" s="36" t="s">
        <v>1660</v>
      </c>
      <c r="G195" s="36">
        <v>41</v>
      </c>
      <c r="H195" s="36" t="s">
        <v>761</v>
      </c>
      <c r="I195" s="36">
        <f t="shared" si="5"/>
        <v>0</v>
      </c>
    </row>
    <row r="196" spans="1:9" x14ac:dyDescent="0.25">
      <c r="A196" s="36" t="s">
        <v>851</v>
      </c>
      <c r="B196" s="36" t="s">
        <v>491</v>
      </c>
      <c r="C196" s="36" t="s">
        <v>1762</v>
      </c>
      <c r="D196" s="36" t="s">
        <v>1764</v>
      </c>
      <c r="E196" s="36" t="s">
        <v>1681</v>
      </c>
      <c r="F196" s="36" t="s">
        <v>1660</v>
      </c>
      <c r="G196" s="36">
        <v>41</v>
      </c>
      <c r="H196" s="36" t="s">
        <v>761</v>
      </c>
      <c r="I196" s="36">
        <f t="shared" si="5"/>
        <v>0</v>
      </c>
    </row>
    <row r="197" spans="1:9" x14ac:dyDescent="0.25">
      <c r="A197" s="36" t="s">
        <v>851</v>
      </c>
      <c r="B197" s="36" t="s">
        <v>492</v>
      </c>
      <c r="C197" s="36" t="s">
        <v>1762</v>
      </c>
      <c r="D197" s="36" t="s">
        <v>1764</v>
      </c>
      <c r="E197" s="36" t="s">
        <v>1681</v>
      </c>
      <c r="F197" s="36" t="s">
        <v>1660</v>
      </c>
      <c r="G197" s="36">
        <v>41</v>
      </c>
      <c r="H197" s="36" t="s">
        <v>761</v>
      </c>
      <c r="I197" s="36">
        <f t="shared" si="5"/>
        <v>0</v>
      </c>
    </row>
    <row r="198" spans="1:9" x14ac:dyDescent="0.25">
      <c r="A198" s="36" t="s">
        <v>851</v>
      </c>
      <c r="B198" s="36" t="s">
        <v>663</v>
      </c>
      <c r="C198" s="36" t="s">
        <v>1762</v>
      </c>
      <c r="D198" s="36" t="s">
        <v>1764</v>
      </c>
      <c r="E198" s="36" t="s">
        <v>1681</v>
      </c>
      <c r="F198" s="36" t="s">
        <v>1660</v>
      </c>
      <c r="G198" s="36">
        <v>41</v>
      </c>
      <c r="H198" s="36" t="s">
        <v>761</v>
      </c>
      <c r="I198" s="36">
        <f t="shared" si="5"/>
        <v>0</v>
      </c>
    </row>
    <row r="199" spans="1:9" x14ac:dyDescent="0.25">
      <c r="A199" s="36" t="s">
        <v>851</v>
      </c>
      <c r="B199" s="36" t="s">
        <v>598</v>
      </c>
      <c r="C199" s="36" t="s">
        <v>1646</v>
      </c>
      <c r="D199" s="36" t="s">
        <v>1764</v>
      </c>
      <c r="E199" s="36" t="s">
        <v>1681</v>
      </c>
      <c r="F199" s="36" t="s">
        <v>1660</v>
      </c>
      <c r="G199" s="36">
        <v>41</v>
      </c>
      <c r="H199" s="36" t="s">
        <v>761</v>
      </c>
      <c r="I199" s="36">
        <f t="shared" si="5"/>
        <v>0</v>
      </c>
    </row>
    <row r="200" spans="1:9" x14ac:dyDescent="0.25">
      <c r="A200" s="36" t="s">
        <v>846</v>
      </c>
      <c r="B200" s="36" t="s">
        <v>613</v>
      </c>
      <c r="C200" s="36" t="s">
        <v>1646</v>
      </c>
      <c r="D200" s="36" t="s">
        <v>1765</v>
      </c>
      <c r="E200" s="36" t="e">
        <v>#N/A</v>
      </c>
      <c r="F200" s="36" t="e">
        <v>#N/A</v>
      </c>
      <c r="G200" s="36" t="e">
        <v>#N/A</v>
      </c>
      <c r="H200" s="36" t="s">
        <v>1648</v>
      </c>
      <c r="I200" s="36" t="s">
        <v>1648</v>
      </c>
    </row>
    <row r="201" spans="1:9" x14ac:dyDescent="0.25">
      <c r="A201" s="36" t="s">
        <v>846</v>
      </c>
      <c r="B201" s="36" t="s">
        <v>400</v>
      </c>
      <c r="E201" s="36" t="e">
        <v>#N/A</v>
      </c>
      <c r="F201" s="36" t="e">
        <v>#N/A</v>
      </c>
      <c r="G201" s="36" t="e">
        <v>#N/A</v>
      </c>
      <c r="H201" s="36" t="s">
        <v>1648</v>
      </c>
      <c r="I201" s="36" t="s">
        <v>1648</v>
      </c>
    </row>
    <row r="202" spans="1:9" x14ac:dyDescent="0.25">
      <c r="A202" s="36" t="s">
        <v>846</v>
      </c>
      <c r="B202" s="36" t="s">
        <v>374</v>
      </c>
      <c r="C202" s="36" t="s">
        <v>1646</v>
      </c>
      <c r="D202" s="36" t="s">
        <v>1765</v>
      </c>
      <c r="E202" s="36" t="e">
        <v>#N/A</v>
      </c>
      <c r="F202" s="36" t="e">
        <v>#N/A</v>
      </c>
      <c r="G202" s="36" t="e">
        <v>#N/A</v>
      </c>
      <c r="H202" s="36" t="s">
        <v>1648</v>
      </c>
      <c r="I202" s="36" t="s">
        <v>1648</v>
      </c>
    </row>
    <row r="203" spans="1:9" x14ac:dyDescent="0.25">
      <c r="A203" s="36" t="s">
        <v>846</v>
      </c>
      <c r="B203" s="36" t="s">
        <v>433</v>
      </c>
      <c r="C203" s="36" t="s">
        <v>1646</v>
      </c>
      <c r="D203" s="36" t="s">
        <v>1765</v>
      </c>
      <c r="E203" s="36" t="e">
        <v>#N/A</v>
      </c>
      <c r="F203" s="36" t="e">
        <v>#N/A</v>
      </c>
      <c r="G203" s="36" t="e">
        <v>#N/A</v>
      </c>
      <c r="H203" s="36" t="s">
        <v>1648</v>
      </c>
      <c r="I203" s="36" t="s">
        <v>1648</v>
      </c>
    </row>
    <row r="204" spans="1:9" x14ac:dyDescent="0.25">
      <c r="A204" s="36" t="s">
        <v>846</v>
      </c>
      <c r="B204" s="36" t="s">
        <v>602</v>
      </c>
      <c r="C204" s="36" t="s">
        <v>1646</v>
      </c>
      <c r="D204" s="36" t="s">
        <v>1765</v>
      </c>
      <c r="E204" s="36" t="e">
        <v>#N/A</v>
      </c>
      <c r="F204" s="36" t="e">
        <v>#N/A</v>
      </c>
      <c r="G204" s="36" t="e">
        <v>#N/A</v>
      </c>
      <c r="H204" s="36" t="s">
        <v>1648</v>
      </c>
      <c r="I204" s="36" t="s">
        <v>1648</v>
      </c>
    </row>
    <row r="205" spans="1:9" x14ac:dyDescent="0.25">
      <c r="A205" s="36" t="s">
        <v>846</v>
      </c>
      <c r="B205" s="36" t="s">
        <v>657</v>
      </c>
      <c r="C205" s="36" t="s">
        <v>1646</v>
      </c>
      <c r="D205" s="36" t="s">
        <v>1765</v>
      </c>
      <c r="E205" s="36" t="e">
        <v>#N/A</v>
      </c>
      <c r="F205" s="36" t="e">
        <v>#N/A</v>
      </c>
      <c r="G205" s="36" t="e">
        <v>#N/A</v>
      </c>
      <c r="H205" s="36" t="s">
        <v>1648</v>
      </c>
      <c r="I205" s="36" t="s">
        <v>1648</v>
      </c>
    </row>
    <row r="206" spans="1:9" x14ac:dyDescent="0.25">
      <c r="A206" s="36" t="s">
        <v>846</v>
      </c>
      <c r="B206" s="36" t="s">
        <v>447</v>
      </c>
      <c r="C206" s="36" t="s">
        <v>1646</v>
      </c>
      <c r="D206" s="36" t="s">
        <v>1765</v>
      </c>
      <c r="E206" s="36" t="e">
        <v>#N/A</v>
      </c>
      <c r="F206" s="36" t="e">
        <v>#N/A</v>
      </c>
      <c r="G206" s="36" t="e">
        <v>#N/A</v>
      </c>
      <c r="H206" s="36" t="s">
        <v>1648</v>
      </c>
      <c r="I206" s="36" t="s">
        <v>1648</v>
      </c>
    </row>
    <row r="207" spans="1:9" x14ac:dyDescent="0.25">
      <c r="A207" s="36" t="s">
        <v>846</v>
      </c>
      <c r="B207" s="36" t="s">
        <v>652</v>
      </c>
      <c r="C207" s="36" t="s">
        <v>1646</v>
      </c>
      <c r="D207" s="36" t="s">
        <v>1765</v>
      </c>
      <c r="E207" s="36" t="e">
        <v>#N/A</v>
      </c>
      <c r="F207" s="36" t="e">
        <v>#N/A</v>
      </c>
      <c r="G207" s="36" t="e">
        <v>#N/A</v>
      </c>
      <c r="H207" s="36" t="s">
        <v>1648</v>
      </c>
      <c r="I207" s="36" t="s">
        <v>1648</v>
      </c>
    </row>
    <row r="208" spans="1:9" x14ac:dyDescent="0.25">
      <c r="A208" s="36" t="s">
        <v>846</v>
      </c>
      <c r="B208" s="36" t="s">
        <v>621</v>
      </c>
      <c r="C208" s="36" t="s">
        <v>1646</v>
      </c>
      <c r="D208" s="36" t="s">
        <v>1765</v>
      </c>
      <c r="E208" s="36" t="e">
        <v>#N/A</v>
      </c>
      <c r="F208" s="36" t="e">
        <v>#N/A</v>
      </c>
      <c r="G208" s="36" t="e">
        <v>#N/A</v>
      </c>
      <c r="H208" s="36" t="s">
        <v>1648</v>
      </c>
      <c r="I208" s="36" t="s">
        <v>1648</v>
      </c>
    </row>
    <row r="209" spans="1:9" x14ac:dyDescent="0.25">
      <c r="A209" s="36" t="s">
        <v>846</v>
      </c>
      <c r="B209" s="36" t="s">
        <v>519</v>
      </c>
      <c r="C209" s="36" t="s">
        <v>1646</v>
      </c>
      <c r="D209" s="36" t="s">
        <v>1765</v>
      </c>
      <c r="E209" s="36" t="e">
        <v>#N/A</v>
      </c>
      <c r="F209" s="36" t="e">
        <v>#N/A</v>
      </c>
      <c r="G209" s="36" t="e">
        <v>#N/A</v>
      </c>
      <c r="H209" s="36" t="s">
        <v>1648</v>
      </c>
      <c r="I209" s="36" t="s">
        <v>1648</v>
      </c>
    </row>
    <row r="210" spans="1:9" x14ac:dyDescent="0.25">
      <c r="A210" s="36" t="s">
        <v>846</v>
      </c>
      <c r="B210" s="36" t="s">
        <v>411</v>
      </c>
      <c r="C210" s="36" t="s">
        <v>1646</v>
      </c>
      <c r="D210" s="36" t="s">
        <v>1765</v>
      </c>
      <c r="E210" s="36" t="e">
        <v>#N/A</v>
      </c>
      <c r="F210" s="36" t="e">
        <v>#N/A</v>
      </c>
      <c r="G210" s="36" t="e">
        <v>#N/A</v>
      </c>
      <c r="H210" s="36" t="s">
        <v>1648</v>
      </c>
      <c r="I210" s="36" t="s">
        <v>1648</v>
      </c>
    </row>
    <row r="211" spans="1:9" x14ac:dyDescent="0.25">
      <c r="A211" s="36" t="s">
        <v>846</v>
      </c>
      <c r="B211" s="36" t="s">
        <v>452</v>
      </c>
      <c r="C211" s="36" t="s">
        <v>1646</v>
      </c>
      <c r="D211" s="36" t="s">
        <v>1765</v>
      </c>
      <c r="E211" s="36" t="e">
        <v>#N/A</v>
      </c>
      <c r="F211" s="36" t="e">
        <v>#N/A</v>
      </c>
      <c r="G211" s="36" t="e">
        <v>#N/A</v>
      </c>
      <c r="H211" s="36" t="s">
        <v>1648</v>
      </c>
      <c r="I211" s="36" t="s">
        <v>1648</v>
      </c>
    </row>
    <row r="212" spans="1:9" x14ac:dyDescent="0.25">
      <c r="A212" s="36" t="s">
        <v>846</v>
      </c>
      <c r="B212" s="36" t="s">
        <v>622</v>
      </c>
      <c r="C212" s="36" t="s">
        <v>1646</v>
      </c>
      <c r="D212" s="36" t="s">
        <v>1765</v>
      </c>
      <c r="E212" s="36" t="e">
        <v>#N/A</v>
      </c>
      <c r="F212" s="36" t="e">
        <v>#N/A</v>
      </c>
      <c r="G212" s="36" t="e">
        <v>#N/A</v>
      </c>
      <c r="H212" s="36" t="s">
        <v>1648</v>
      </c>
      <c r="I212" s="36" t="s">
        <v>1648</v>
      </c>
    </row>
    <row r="213" spans="1:9" x14ac:dyDescent="0.25">
      <c r="A213" s="36" t="s">
        <v>846</v>
      </c>
      <c r="B213" s="36" t="s">
        <v>526</v>
      </c>
      <c r="C213" s="36" t="s">
        <v>1646</v>
      </c>
      <c r="D213" s="36" t="s">
        <v>1765</v>
      </c>
      <c r="E213" s="36" t="e">
        <v>#N/A</v>
      </c>
      <c r="F213" s="36" t="e">
        <v>#N/A</v>
      </c>
      <c r="G213" s="36" t="e">
        <v>#N/A</v>
      </c>
      <c r="H213" s="36" t="s">
        <v>1648</v>
      </c>
      <c r="I213" s="36" t="s">
        <v>1648</v>
      </c>
    </row>
    <row r="214" spans="1:9" x14ac:dyDescent="0.25">
      <c r="A214" s="36" t="s">
        <v>846</v>
      </c>
      <c r="B214" s="36" t="s">
        <v>419</v>
      </c>
      <c r="C214" s="36" t="s">
        <v>1646</v>
      </c>
      <c r="D214" s="36" t="s">
        <v>1765</v>
      </c>
      <c r="E214" s="36" t="e">
        <v>#N/A</v>
      </c>
      <c r="F214" s="36" t="e">
        <v>#N/A</v>
      </c>
      <c r="G214" s="36" t="e">
        <v>#N/A</v>
      </c>
      <c r="H214" s="36" t="s">
        <v>1648</v>
      </c>
      <c r="I214" s="36" t="s">
        <v>1648</v>
      </c>
    </row>
    <row r="215" spans="1:9" x14ac:dyDescent="0.25">
      <c r="A215" s="36" t="s">
        <v>846</v>
      </c>
      <c r="B215" s="36" t="s">
        <v>388</v>
      </c>
      <c r="C215" s="36" t="s">
        <v>1646</v>
      </c>
      <c r="D215" s="36" t="s">
        <v>1765</v>
      </c>
      <c r="E215" s="36" t="e">
        <v>#N/A</v>
      </c>
      <c r="F215" s="36" t="e">
        <v>#N/A</v>
      </c>
      <c r="G215" s="36" t="e">
        <v>#N/A</v>
      </c>
      <c r="H215" s="36" t="s">
        <v>1648</v>
      </c>
      <c r="I215" s="36" t="s">
        <v>1648</v>
      </c>
    </row>
    <row r="216" spans="1:9" x14ac:dyDescent="0.25">
      <c r="A216" s="36" t="s">
        <v>846</v>
      </c>
      <c r="B216" s="36" t="s">
        <v>355</v>
      </c>
      <c r="C216" s="36" t="s">
        <v>1646</v>
      </c>
      <c r="D216" s="36" t="s">
        <v>1765</v>
      </c>
      <c r="E216" s="36" t="e">
        <v>#N/A</v>
      </c>
      <c r="F216" s="36" t="e">
        <v>#N/A</v>
      </c>
      <c r="G216" s="36" t="e">
        <v>#N/A</v>
      </c>
      <c r="H216" s="36" t="s">
        <v>1648</v>
      </c>
      <c r="I216" s="36" t="s">
        <v>1648</v>
      </c>
    </row>
    <row r="217" spans="1:9" x14ac:dyDescent="0.25">
      <c r="A217" s="36" t="s">
        <v>846</v>
      </c>
      <c r="B217" s="36" t="s">
        <v>422</v>
      </c>
      <c r="C217" s="36" t="s">
        <v>1646</v>
      </c>
      <c r="D217" s="36" t="s">
        <v>1765</v>
      </c>
      <c r="E217" s="36" t="e">
        <v>#N/A</v>
      </c>
      <c r="F217" s="36" t="e">
        <v>#N/A</v>
      </c>
      <c r="G217" s="36" t="e">
        <v>#N/A</v>
      </c>
      <c r="H217" s="36" t="s">
        <v>1648</v>
      </c>
      <c r="I217" s="36" t="s">
        <v>1648</v>
      </c>
    </row>
    <row r="218" spans="1:9" x14ac:dyDescent="0.25">
      <c r="A218" s="36" t="s">
        <v>846</v>
      </c>
      <c r="B218" s="36" t="s">
        <v>627</v>
      </c>
      <c r="E218" s="36" t="e">
        <v>#N/A</v>
      </c>
      <c r="F218" s="36" t="e">
        <v>#N/A</v>
      </c>
      <c r="G218" s="36" t="e">
        <v>#N/A</v>
      </c>
      <c r="H218" s="36" t="s">
        <v>1648</v>
      </c>
      <c r="I218" s="36" t="s">
        <v>1648</v>
      </c>
    </row>
    <row r="219" spans="1:9" x14ac:dyDescent="0.25">
      <c r="A219" s="36" t="s">
        <v>846</v>
      </c>
      <c r="B219" s="36" t="s">
        <v>424</v>
      </c>
      <c r="C219" s="36" t="s">
        <v>1646</v>
      </c>
      <c r="D219" s="36" t="s">
        <v>1765</v>
      </c>
      <c r="E219" s="36" t="e">
        <v>#N/A</v>
      </c>
      <c r="F219" s="36" t="e">
        <v>#N/A</v>
      </c>
      <c r="G219" s="36" t="e">
        <v>#N/A</v>
      </c>
      <c r="H219" s="36" t="s">
        <v>1648</v>
      </c>
      <c r="I219" s="36" t="s">
        <v>1648</v>
      </c>
    </row>
    <row r="220" spans="1:9" x14ac:dyDescent="0.25">
      <c r="A220" s="36" t="s">
        <v>846</v>
      </c>
      <c r="B220" s="36" t="s">
        <v>462</v>
      </c>
      <c r="C220" s="36" t="s">
        <v>1646</v>
      </c>
      <c r="D220" s="36" t="s">
        <v>1765</v>
      </c>
      <c r="E220" s="36" t="e">
        <v>#N/A</v>
      </c>
      <c r="F220" s="36" t="e">
        <v>#N/A</v>
      </c>
      <c r="G220" s="36" t="e">
        <v>#N/A</v>
      </c>
      <c r="H220" s="36" t="s">
        <v>1648</v>
      </c>
      <c r="I220" s="36" t="s">
        <v>1648</v>
      </c>
    </row>
    <row r="221" spans="1:9" x14ac:dyDescent="0.25">
      <c r="A221" s="36" t="s">
        <v>846</v>
      </c>
      <c r="B221" s="36" t="s">
        <v>467</v>
      </c>
      <c r="C221" s="36" t="s">
        <v>1646</v>
      </c>
      <c r="D221" s="36" t="s">
        <v>1765</v>
      </c>
      <c r="E221" s="36" t="e">
        <v>#N/A</v>
      </c>
      <c r="F221" s="36" t="e">
        <v>#N/A</v>
      </c>
      <c r="G221" s="36" t="e">
        <v>#N/A</v>
      </c>
      <c r="H221" s="36" t="s">
        <v>1648</v>
      </c>
      <c r="I221" s="36" t="s">
        <v>1648</v>
      </c>
    </row>
    <row r="222" spans="1:9" x14ac:dyDescent="0.25">
      <c r="A222" s="36" t="s">
        <v>853</v>
      </c>
      <c r="B222" s="36" t="s">
        <v>8</v>
      </c>
      <c r="C222" s="36" t="s">
        <v>1730</v>
      </c>
      <c r="D222" s="36" t="s">
        <v>1766</v>
      </c>
      <c r="E222" s="36" t="e">
        <v>#N/A</v>
      </c>
      <c r="F222" s="36" t="e">
        <v>#N/A</v>
      </c>
      <c r="G222" s="36" t="e">
        <v>#N/A</v>
      </c>
      <c r="H222" s="36" t="s">
        <v>1648</v>
      </c>
      <c r="I222" s="36" t="s">
        <v>1648</v>
      </c>
    </row>
    <row r="223" spans="1:9" x14ac:dyDescent="0.25">
      <c r="A223" s="36" t="s">
        <v>853</v>
      </c>
      <c r="B223" s="36" t="s">
        <v>246</v>
      </c>
      <c r="C223" s="36" t="s">
        <v>1646</v>
      </c>
      <c r="D223" s="36" t="s">
        <v>1767</v>
      </c>
      <c r="E223" s="36" t="s">
        <v>1682</v>
      </c>
      <c r="F223" s="36" t="s">
        <v>1683</v>
      </c>
      <c r="G223" s="36">
        <v>52</v>
      </c>
      <c r="H223" s="36" t="s">
        <v>761</v>
      </c>
      <c r="I223" s="36">
        <f t="shared" ref="I223:I254" si="6">INDEX(R:R,MATCH(E223,N:N,0))</f>
        <v>59</v>
      </c>
    </row>
    <row r="224" spans="1:9" x14ac:dyDescent="0.25">
      <c r="A224" s="36" t="s">
        <v>853</v>
      </c>
      <c r="B224" s="36" t="s">
        <v>405</v>
      </c>
      <c r="C224" s="36" t="s">
        <v>1646</v>
      </c>
      <c r="D224" s="36" t="s">
        <v>1767</v>
      </c>
      <c r="E224" s="36" t="s">
        <v>1682</v>
      </c>
      <c r="F224" s="36" t="s">
        <v>1683</v>
      </c>
      <c r="G224" s="36">
        <v>52</v>
      </c>
      <c r="H224" s="36" t="s">
        <v>761</v>
      </c>
      <c r="I224" s="36">
        <f t="shared" si="6"/>
        <v>59</v>
      </c>
    </row>
    <row r="225" spans="1:9" x14ac:dyDescent="0.25">
      <c r="A225" s="36" t="s">
        <v>853</v>
      </c>
      <c r="B225" s="36" t="s">
        <v>339</v>
      </c>
      <c r="C225" s="36" t="s">
        <v>1768</v>
      </c>
      <c r="D225" s="36" t="s">
        <v>1767</v>
      </c>
      <c r="E225" s="36" t="s">
        <v>1682</v>
      </c>
      <c r="F225" s="36" t="s">
        <v>1683</v>
      </c>
      <c r="G225" s="36">
        <v>52</v>
      </c>
      <c r="H225" s="36" t="s">
        <v>761</v>
      </c>
      <c r="I225" s="36">
        <f t="shared" si="6"/>
        <v>59</v>
      </c>
    </row>
    <row r="226" spans="1:9" x14ac:dyDescent="0.25">
      <c r="A226" s="36" t="s">
        <v>853</v>
      </c>
      <c r="B226" s="36" t="s">
        <v>306</v>
      </c>
      <c r="C226" s="36" t="s">
        <v>1646</v>
      </c>
      <c r="D226" s="36" t="s">
        <v>1767</v>
      </c>
      <c r="E226" s="36" t="s">
        <v>1682</v>
      </c>
      <c r="F226" s="36" t="s">
        <v>1683</v>
      </c>
      <c r="G226" s="36">
        <v>52</v>
      </c>
      <c r="H226" s="36" t="s">
        <v>761</v>
      </c>
      <c r="I226" s="36">
        <f t="shared" si="6"/>
        <v>59</v>
      </c>
    </row>
    <row r="227" spans="1:9" x14ac:dyDescent="0.25">
      <c r="A227" s="36" t="s">
        <v>853</v>
      </c>
      <c r="B227" s="36" t="s">
        <v>342</v>
      </c>
      <c r="C227" s="36" t="s">
        <v>1646</v>
      </c>
      <c r="D227" s="36" t="s">
        <v>1767</v>
      </c>
      <c r="E227" s="36" t="s">
        <v>1682</v>
      </c>
      <c r="F227" s="36" t="s">
        <v>1683</v>
      </c>
      <c r="G227" s="36">
        <v>52</v>
      </c>
      <c r="H227" s="36" t="s">
        <v>761</v>
      </c>
      <c r="I227" s="36">
        <f t="shared" si="6"/>
        <v>59</v>
      </c>
    </row>
    <row r="228" spans="1:9" x14ac:dyDescent="0.25">
      <c r="A228" s="36" t="s">
        <v>853</v>
      </c>
      <c r="B228" s="36" t="s">
        <v>494</v>
      </c>
      <c r="C228" s="36" t="s">
        <v>1768</v>
      </c>
      <c r="D228" s="36" t="s">
        <v>1767</v>
      </c>
      <c r="E228" s="36" t="s">
        <v>1682</v>
      </c>
      <c r="F228" s="36" t="s">
        <v>1683</v>
      </c>
      <c r="G228" s="36">
        <v>52</v>
      </c>
      <c r="H228" s="36" t="s">
        <v>761</v>
      </c>
      <c r="I228" s="36">
        <f t="shared" si="6"/>
        <v>59</v>
      </c>
    </row>
    <row r="229" spans="1:9" x14ac:dyDescent="0.25">
      <c r="A229" s="36" t="s">
        <v>853</v>
      </c>
      <c r="B229" s="36" t="s">
        <v>243</v>
      </c>
      <c r="C229" s="36" t="s">
        <v>1646</v>
      </c>
      <c r="D229" s="36" t="s">
        <v>1767</v>
      </c>
      <c r="E229" s="36" t="s">
        <v>1682</v>
      </c>
      <c r="F229" s="36" t="s">
        <v>1683</v>
      </c>
      <c r="G229" s="36">
        <v>52</v>
      </c>
      <c r="H229" s="36" t="s">
        <v>761</v>
      </c>
      <c r="I229" s="36">
        <f t="shared" si="6"/>
        <v>59</v>
      </c>
    </row>
    <row r="230" spans="1:9" x14ac:dyDescent="0.25">
      <c r="A230" s="36" t="s">
        <v>853</v>
      </c>
      <c r="B230" s="36" t="s">
        <v>142</v>
      </c>
      <c r="C230" s="36" t="s">
        <v>1646</v>
      </c>
      <c r="D230" s="36" t="s">
        <v>1767</v>
      </c>
      <c r="E230" s="36" t="s">
        <v>1682</v>
      </c>
      <c r="F230" s="36" t="s">
        <v>1683</v>
      </c>
      <c r="G230" s="36">
        <v>52</v>
      </c>
      <c r="H230" s="36" t="s">
        <v>761</v>
      </c>
      <c r="I230" s="36">
        <f t="shared" si="6"/>
        <v>59</v>
      </c>
    </row>
    <row r="231" spans="1:9" x14ac:dyDescent="0.25">
      <c r="A231" s="36" t="s">
        <v>853</v>
      </c>
      <c r="B231" s="36" t="s">
        <v>247</v>
      </c>
      <c r="C231" s="36" t="s">
        <v>1730</v>
      </c>
      <c r="D231" s="36" t="s">
        <v>1767</v>
      </c>
      <c r="E231" s="36" t="s">
        <v>1682</v>
      </c>
      <c r="F231" s="36" t="s">
        <v>1683</v>
      </c>
      <c r="G231" s="36">
        <v>52</v>
      </c>
      <c r="H231" s="36" t="s">
        <v>761</v>
      </c>
      <c r="I231" s="36">
        <f t="shared" si="6"/>
        <v>59</v>
      </c>
    </row>
    <row r="232" spans="1:9" x14ac:dyDescent="0.25">
      <c r="A232" s="36" t="s">
        <v>853</v>
      </c>
      <c r="B232" s="36" t="s">
        <v>23</v>
      </c>
      <c r="C232" s="36" t="s">
        <v>1646</v>
      </c>
      <c r="D232" s="36" t="s">
        <v>1767</v>
      </c>
      <c r="E232" s="36" t="s">
        <v>1682</v>
      </c>
      <c r="F232" s="36" t="s">
        <v>1683</v>
      </c>
      <c r="G232" s="36">
        <v>52</v>
      </c>
      <c r="H232" s="36" t="s">
        <v>761</v>
      </c>
      <c r="I232" s="36">
        <f t="shared" si="6"/>
        <v>59</v>
      </c>
    </row>
    <row r="233" spans="1:9" x14ac:dyDescent="0.25">
      <c r="A233" s="36" t="s">
        <v>853</v>
      </c>
      <c r="B233" s="36" t="s">
        <v>24</v>
      </c>
      <c r="C233" s="36" t="s">
        <v>1646</v>
      </c>
      <c r="D233" s="36" t="s">
        <v>1767</v>
      </c>
      <c r="E233" s="36" t="s">
        <v>1682</v>
      </c>
      <c r="F233" s="36" t="s">
        <v>1683</v>
      </c>
      <c r="G233" s="36">
        <v>52</v>
      </c>
      <c r="H233" s="36" t="s">
        <v>761</v>
      </c>
      <c r="I233" s="36">
        <f t="shared" si="6"/>
        <v>59</v>
      </c>
    </row>
    <row r="234" spans="1:9" x14ac:dyDescent="0.25">
      <c r="A234" s="36" t="s">
        <v>853</v>
      </c>
      <c r="B234" s="36" t="s">
        <v>257</v>
      </c>
      <c r="C234" s="36" t="s">
        <v>1646</v>
      </c>
      <c r="D234" s="36" t="s">
        <v>1767</v>
      </c>
      <c r="E234" s="36" t="s">
        <v>1682</v>
      </c>
      <c r="F234" s="36" t="s">
        <v>1683</v>
      </c>
      <c r="G234" s="36">
        <v>52</v>
      </c>
      <c r="H234" s="36" t="s">
        <v>761</v>
      </c>
      <c r="I234" s="36">
        <f t="shared" si="6"/>
        <v>59</v>
      </c>
    </row>
    <row r="235" spans="1:9" x14ac:dyDescent="0.25">
      <c r="A235" s="36" t="s">
        <v>853</v>
      </c>
      <c r="B235" s="36" t="s">
        <v>44</v>
      </c>
      <c r="C235" s="36" t="s">
        <v>1646</v>
      </c>
      <c r="D235" s="36" t="s">
        <v>1767</v>
      </c>
      <c r="E235" s="36" t="s">
        <v>1682</v>
      </c>
      <c r="F235" s="36" t="s">
        <v>1683</v>
      </c>
      <c r="G235" s="36">
        <v>52</v>
      </c>
      <c r="H235" s="36" t="s">
        <v>761</v>
      </c>
      <c r="I235" s="36">
        <f t="shared" si="6"/>
        <v>59</v>
      </c>
    </row>
    <row r="236" spans="1:9" x14ac:dyDescent="0.25">
      <c r="A236" s="36" t="s">
        <v>853</v>
      </c>
      <c r="B236" s="36" t="s">
        <v>25</v>
      </c>
      <c r="C236" s="36" t="s">
        <v>1646</v>
      </c>
      <c r="D236" s="36" t="s">
        <v>1767</v>
      </c>
      <c r="E236" s="36" t="s">
        <v>1682</v>
      </c>
      <c r="F236" s="36" t="s">
        <v>1683</v>
      </c>
      <c r="G236" s="36">
        <v>52</v>
      </c>
      <c r="H236" s="36" t="s">
        <v>761</v>
      </c>
      <c r="I236" s="36">
        <f t="shared" si="6"/>
        <v>59</v>
      </c>
    </row>
    <row r="237" spans="1:9" x14ac:dyDescent="0.25">
      <c r="A237" s="36" t="s">
        <v>853</v>
      </c>
      <c r="B237" s="36" t="s">
        <v>352</v>
      </c>
      <c r="C237" s="36" t="s">
        <v>1646</v>
      </c>
      <c r="D237" s="36" t="s">
        <v>1767</v>
      </c>
      <c r="E237" s="36" t="s">
        <v>1682</v>
      </c>
      <c r="F237" s="36" t="s">
        <v>1683</v>
      </c>
      <c r="G237" s="36">
        <v>52</v>
      </c>
      <c r="H237" s="36" t="s">
        <v>761</v>
      </c>
      <c r="I237" s="36">
        <f t="shared" si="6"/>
        <v>59</v>
      </c>
    </row>
    <row r="238" spans="1:9" x14ac:dyDescent="0.25">
      <c r="A238" s="36" t="s">
        <v>853</v>
      </c>
      <c r="B238" s="36" t="s">
        <v>299</v>
      </c>
      <c r="C238" s="36" t="s">
        <v>1646</v>
      </c>
      <c r="D238" s="36" t="s">
        <v>1767</v>
      </c>
      <c r="E238" s="36" t="s">
        <v>1682</v>
      </c>
      <c r="F238" s="36" t="s">
        <v>1683</v>
      </c>
      <c r="G238" s="36">
        <v>52</v>
      </c>
      <c r="H238" s="36" t="s">
        <v>761</v>
      </c>
      <c r="I238" s="36">
        <f t="shared" si="6"/>
        <v>59</v>
      </c>
    </row>
    <row r="239" spans="1:9" x14ac:dyDescent="0.25">
      <c r="A239" s="36" t="s">
        <v>853</v>
      </c>
      <c r="B239" s="36" t="s">
        <v>37</v>
      </c>
      <c r="D239" s="36" t="s">
        <v>1767</v>
      </c>
      <c r="E239" s="36" t="s">
        <v>1682</v>
      </c>
      <c r="F239" s="36" t="s">
        <v>1683</v>
      </c>
      <c r="G239" s="36">
        <v>52</v>
      </c>
      <c r="H239" s="36" t="s">
        <v>761</v>
      </c>
      <c r="I239" s="36">
        <f t="shared" si="6"/>
        <v>59</v>
      </c>
    </row>
    <row r="240" spans="1:9" x14ac:dyDescent="0.25">
      <c r="A240" s="36" t="s">
        <v>853</v>
      </c>
      <c r="B240" s="36" t="s">
        <v>283</v>
      </c>
      <c r="D240" s="36" t="s">
        <v>1767</v>
      </c>
      <c r="E240" s="36" t="s">
        <v>1682</v>
      </c>
      <c r="F240" s="36" t="s">
        <v>1683</v>
      </c>
      <c r="G240" s="36">
        <v>52</v>
      </c>
      <c r="H240" s="36" t="s">
        <v>761</v>
      </c>
      <c r="I240" s="36">
        <f t="shared" si="6"/>
        <v>59</v>
      </c>
    </row>
    <row r="241" spans="1:9" x14ac:dyDescent="0.25">
      <c r="A241" s="36" t="s">
        <v>853</v>
      </c>
      <c r="B241" s="36" t="s">
        <v>488</v>
      </c>
      <c r="C241" s="36" t="s">
        <v>1730</v>
      </c>
      <c r="D241" s="36" t="s">
        <v>1767</v>
      </c>
      <c r="E241" s="36" t="s">
        <v>1682</v>
      </c>
      <c r="F241" s="36" t="s">
        <v>1683</v>
      </c>
      <c r="G241" s="36">
        <v>52</v>
      </c>
      <c r="H241" s="36" t="s">
        <v>761</v>
      </c>
      <c r="I241" s="36">
        <f t="shared" si="6"/>
        <v>59</v>
      </c>
    </row>
    <row r="242" spans="1:9" x14ac:dyDescent="0.25">
      <c r="A242" s="36" t="s">
        <v>853</v>
      </c>
      <c r="B242" s="36" t="s">
        <v>50</v>
      </c>
      <c r="C242" s="36" t="s">
        <v>1768</v>
      </c>
      <c r="D242" s="36" t="s">
        <v>1767</v>
      </c>
      <c r="E242" s="36" t="s">
        <v>1682</v>
      </c>
      <c r="F242" s="36" t="s">
        <v>1683</v>
      </c>
      <c r="G242" s="36">
        <v>52</v>
      </c>
      <c r="H242" s="36" t="s">
        <v>761</v>
      </c>
      <c r="I242" s="36">
        <f t="shared" si="6"/>
        <v>59</v>
      </c>
    </row>
    <row r="243" spans="1:9" x14ac:dyDescent="0.25">
      <c r="A243" s="36" t="s">
        <v>853</v>
      </c>
      <c r="B243" s="36" t="s">
        <v>324</v>
      </c>
      <c r="C243" s="36" t="s">
        <v>1646</v>
      </c>
      <c r="D243" s="36" t="s">
        <v>1767</v>
      </c>
      <c r="E243" s="36" t="s">
        <v>1682</v>
      </c>
      <c r="F243" s="36" t="s">
        <v>1683</v>
      </c>
      <c r="G243" s="36">
        <v>52</v>
      </c>
      <c r="H243" s="36" t="s">
        <v>761</v>
      </c>
      <c r="I243" s="36">
        <f t="shared" si="6"/>
        <v>59</v>
      </c>
    </row>
    <row r="244" spans="1:9" x14ac:dyDescent="0.25">
      <c r="A244" s="36" t="s">
        <v>853</v>
      </c>
      <c r="B244" s="36" t="s">
        <v>12</v>
      </c>
      <c r="C244" s="36" t="s">
        <v>1646</v>
      </c>
      <c r="D244" s="36" t="s">
        <v>1767</v>
      </c>
      <c r="E244" s="36" t="s">
        <v>1682</v>
      </c>
      <c r="F244" s="36" t="s">
        <v>1683</v>
      </c>
      <c r="G244" s="36">
        <v>52</v>
      </c>
      <c r="H244" s="36" t="s">
        <v>761</v>
      </c>
      <c r="I244" s="36">
        <f t="shared" si="6"/>
        <v>59</v>
      </c>
    </row>
    <row r="245" spans="1:9" x14ac:dyDescent="0.25">
      <c r="A245" s="36" t="s">
        <v>853</v>
      </c>
      <c r="B245" s="36" t="s">
        <v>392</v>
      </c>
      <c r="C245" s="36" t="s">
        <v>1646</v>
      </c>
      <c r="D245" s="36" t="s">
        <v>1767</v>
      </c>
      <c r="E245" s="36" t="s">
        <v>1682</v>
      </c>
      <c r="F245" s="36" t="s">
        <v>1683</v>
      </c>
      <c r="G245" s="36">
        <v>52</v>
      </c>
      <c r="H245" s="36" t="s">
        <v>761</v>
      </c>
      <c r="I245" s="36">
        <f t="shared" si="6"/>
        <v>59</v>
      </c>
    </row>
    <row r="246" spans="1:9" x14ac:dyDescent="0.25">
      <c r="A246" s="36" t="s">
        <v>861</v>
      </c>
      <c r="B246" s="36" t="s">
        <v>55</v>
      </c>
      <c r="C246" s="36" t="s">
        <v>1646</v>
      </c>
      <c r="D246" s="36" t="s">
        <v>1769</v>
      </c>
      <c r="E246" s="36" t="s">
        <v>1689</v>
      </c>
      <c r="F246" s="36" t="s">
        <v>1660</v>
      </c>
      <c r="G246" s="36">
        <v>45</v>
      </c>
      <c r="H246" s="36" t="s">
        <v>727</v>
      </c>
      <c r="I246" s="36">
        <f t="shared" si="6"/>
        <v>100</v>
      </c>
    </row>
    <row r="247" spans="1:9" x14ac:dyDescent="0.25">
      <c r="A247" s="36" t="s">
        <v>861</v>
      </c>
      <c r="B247" s="36" t="s">
        <v>536</v>
      </c>
      <c r="C247" s="36" t="s">
        <v>1768</v>
      </c>
      <c r="D247" s="36" t="s">
        <v>1770</v>
      </c>
      <c r="E247" s="36" t="s">
        <v>1688</v>
      </c>
      <c r="F247" s="36" t="s">
        <v>1660</v>
      </c>
      <c r="G247" s="36">
        <v>43</v>
      </c>
      <c r="H247" s="36" t="s">
        <v>727</v>
      </c>
      <c r="I247" s="36">
        <f t="shared" si="6"/>
        <v>100</v>
      </c>
    </row>
    <row r="248" spans="1:9" x14ac:dyDescent="0.25">
      <c r="A248" s="36" t="s">
        <v>861</v>
      </c>
      <c r="B248" s="36" t="s">
        <v>471</v>
      </c>
      <c r="C248" s="36" t="s">
        <v>1768</v>
      </c>
      <c r="D248" s="36" t="s">
        <v>1770</v>
      </c>
      <c r="E248" s="36" t="s">
        <v>1688</v>
      </c>
      <c r="F248" s="36" t="s">
        <v>1660</v>
      </c>
      <c r="G248" s="36">
        <v>43</v>
      </c>
      <c r="H248" s="36" t="s">
        <v>727</v>
      </c>
      <c r="I248" s="36">
        <f t="shared" si="6"/>
        <v>100</v>
      </c>
    </row>
    <row r="249" spans="1:9" x14ac:dyDescent="0.25">
      <c r="A249" s="36" t="s">
        <v>861</v>
      </c>
      <c r="B249" s="36" t="s">
        <v>57</v>
      </c>
      <c r="C249" s="36" t="s">
        <v>1771</v>
      </c>
      <c r="D249" s="36" t="s">
        <v>1769</v>
      </c>
      <c r="E249" s="36" t="s">
        <v>1689</v>
      </c>
      <c r="F249" s="36" t="s">
        <v>1660</v>
      </c>
      <c r="G249" s="36">
        <v>45</v>
      </c>
      <c r="H249" s="36" t="s">
        <v>727</v>
      </c>
      <c r="I249" s="36">
        <f t="shared" si="6"/>
        <v>100</v>
      </c>
    </row>
    <row r="250" spans="1:9" x14ac:dyDescent="0.25">
      <c r="A250" s="36" t="s">
        <v>861</v>
      </c>
      <c r="B250" s="36" t="s">
        <v>65</v>
      </c>
      <c r="C250" s="36" t="s">
        <v>1646</v>
      </c>
      <c r="D250" s="36" t="s">
        <v>1772</v>
      </c>
      <c r="E250" s="36" t="s">
        <v>1687</v>
      </c>
      <c r="F250" s="36" t="s">
        <v>1660</v>
      </c>
      <c r="G250" s="36">
        <v>40</v>
      </c>
      <c r="H250" s="36" t="s">
        <v>727</v>
      </c>
      <c r="I250" s="36">
        <f t="shared" si="6"/>
        <v>100</v>
      </c>
    </row>
    <row r="251" spans="1:9" x14ac:dyDescent="0.25">
      <c r="A251" s="36" t="s">
        <v>861</v>
      </c>
      <c r="B251" s="36" t="s">
        <v>153</v>
      </c>
      <c r="C251" s="36" t="s">
        <v>1646</v>
      </c>
      <c r="D251" s="36" t="s">
        <v>1772</v>
      </c>
      <c r="E251" s="36" t="s">
        <v>1687</v>
      </c>
      <c r="F251" s="36" t="s">
        <v>1660</v>
      </c>
      <c r="G251" s="36">
        <v>40</v>
      </c>
      <c r="H251" s="36" t="s">
        <v>727</v>
      </c>
      <c r="I251" s="36">
        <f t="shared" si="6"/>
        <v>100</v>
      </c>
    </row>
    <row r="252" spans="1:9" x14ac:dyDescent="0.25">
      <c r="A252" s="36" t="s">
        <v>861</v>
      </c>
      <c r="B252" s="36" t="s">
        <v>206</v>
      </c>
      <c r="D252" s="36" t="s">
        <v>1769</v>
      </c>
      <c r="E252" s="36" t="s">
        <v>1689</v>
      </c>
      <c r="F252" s="36" t="s">
        <v>1660</v>
      </c>
      <c r="G252" s="36">
        <v>45</v>
      </c>
      <c r="H252" s="36" t="s">
        <v>727</v>
      </c>
      <c r="I252" s="36">
        <f t="shared" si="6"/>
        <v>100</v>
      </c>
    </row>
    <row r="253" spans="1:9" x14ac:dyDescent="0.25">
      <c r="A253" s="36" t="s">
        <v>861</v>
      </c>
      <c r="B253" s="36" t="s">
        <v>669</v>
      </c>
      <c r="C253" s="36" t="s">
        <v>1646</v>
      </c>
      <c r="D253" s="36" t="s">
        <v>1773</v>
      </c>
      <c r="E253" s="36" t="s">
        <v>1685</v>
      </c>
      <c r="F253" s="36" t="s">
        <v>1686</v>
      </c>
      <c r="G253" s="36">
        <v>18</v>
      </c>
      <c r="H253" s="36" t="s">
        <v>727</v>
      </c>
      <c r="I253" s="36">
        <f t="shared" si="6"/>
        <v>98</v>
      </c>
    </row>
    <row r="254" spans="1:9" x14ac:dyDescent="0.25">
      <c r="A254" s="36" t="s">
        <v>861</v>
      </c>
      <c r="B254" s="36" t="s">
        <v>647</v>
      </c>
      <c r="C254" s="36" t="s">
        <v>1646</v>
      </c>
      <c r="D254" s="36" t="s">
        <v>1770</v>
      </c>
      <c r="E254" s="36" t="s">
        <v>1688</v>
      </c>
      <c r="F254" s="36" t="s">
        <v>1660</v>
      </c>
      <c r="G254" s="36">
        <v>43</v>
      </c>
      <c r="H254" s="36" t="s">
        <v>727</v>
      </c>
      <c r="I254" s="36">
        <f t="shared" si="6"/>
        <v>100</v>
      </c>
    </row>
    <row r="255" spans="1:9" x14ac:dyDescent="0.25">
      <c r="A255" s="36" t="s">
        <v>861</v>
      </c>
      <c r="B255" s="36" t="s">
        <v>184</v>
      </c>
      <c r="D255" s="36" t="s">
        <v>1774</v>
      </c>
      <c r="E255" s="36" t="s">
        <v>1684</v>
      </c>
      <c r="F255" s="36" t="s">
        <v>1653</v>
      </c>
      <c r="G255" s="36">
        <v>13</v>
      </c>
      <c r="H255" s="36" t="s">
        <v>727</v>
      </c>
      <c r="I255" s="36">
        <f t="shared" ref="I255:I289" si="7">INDEX(R:R,MATCH(E255,N:N,0))</f>
        <v>100</v>
      </c>
    </row>
    <row r="256" spans="1:9" x14ac:dyDescent="0.25">
      <c r="A256" s="36" t="s">
        <v>861</v>
      </c>
      <c r="B256" s="36" t="s">
        <v>156</v>
      </c>
      <c r="C256" s="36" t="s">
        <v>1646</v>
      </c>
      <c r="D256" s="36" t="s">
        <v>1770</v>
      </c>
      <c r="E256" s="36" t="s">
        <v>1688</v>
      </c>
      <c r="F256" s="36" t="s">
        <v>1660</v>
      </c>
      <c r="G256" s="36">
        <v>43</v>
      </c>
      <c r="H256" s="36" t="s">
        <v>727</v>
      </c>
      <c r="I256" s="36">
        <f t="shared" si="7"/>
        <v>100</v>
      </c>
    </row>
    <row r="257" spans="1:9" x14ac:dyDescent="0.25">
      <c r="A257" s="36" t="s">
        <v>861</v>
      </c>
      <c r="B257" s="36" t="s">
        <v>648</v>
      </c>
      <c r="C257" s="36" t="s">
        <v>1768</v>
      </c>
      <c r="D257" s="36" t="s">
        <v>1774</v>
      </c>
      <c r="E257" s="36" t="s">
        <v>1684</v>
      </c>
      <c r="F257" s="36" t="s">
        <v>1653</v>
      </c>
      <c r="G257" s="36">
        <v>13</v>
      </c>
      <c r="H257" s="36" t="s">
        <v>727</v>
      </c>
      <c r="I257" s="36">
        <f t="shared" si="7"/>
        <v>100</v>
      </c>
    </row>
    <row r="258" spans="1:9" x14ac:dyDescent="0.25">
      <c r="A258" s="36" t="s">
        <v>861</v>
      </c>
      <c r="B258" s="36" t="s">
        <v>91</v>
      </c>
      <c r="C258" s="36" t="s">
        <v>1646</v>
      </c>
      <c r="D258" s="36" t="s">
        <v>1770</v>
      </c>
      <c r="E258" s="36" t="s">
        <v>1688</v>
      </c>
      <c r="F258" s="36" t="s">
        <v>1660</v>
      </c>
      <c r="G258" s="36">
        <v>43</v>
      </c>
      <c r="H258" s="36" t="s">
        <v>727</v>
      </c>
      <c r="I258" s="36">
        <f t="shared" si="7"/>
        <v>100</v>
      </c>
    </row>
    <row r="259" spans="1:9" x14ac:dyDescent="0.25">
      <c r="A259" s="36" t="s">
        <v>861</v>
      </c>
      <c r="B259" s="36" t="s">
        <v>118</v>
      </c>
      <c r="C259" s="36" t="s">
        <v>1762</v>
      </c>
      <c r="D259" s="36" t="s">
        <v>1769</v>
      </c>
      <c r="E259" s="36" t="s">
        <v>1689</v>
      </c>
      <c r="F259" s="36" t="s">
        <v>1660</v>
      </c>
      <c r="G259" s="36">
        <v>45</v>
      </c>
      <c r="H259" s="36" t="s">
        <v>727</v>
      </c>
      <c r="I259" s="36">
        <f t="shared" si="7"/>
        <v>100</v>
      </c>
    </row>
    <row r="260" spans="1:9" x14ac:dyDescent="0.25">
      <c r="A260" s="36" t="s">
        <v>861</v>
      </c>
      <c r="B260" s="36" t="s">
        <v>66</v>
      </c>
      <c r="C260" s="36" t="s">
        <v>1646</v>
      </c>
      <c r="D260" s="36" t="s">
        <v>1769</v>
      </c>
      <c r="E260" s="36" t="s">
        <v>1689</v>
      </c>
      <c r="F260" s="36" t="s">
        <v>1660</v>
      </c>
      <c r="G260" s="36">
        <v>45</v>
      </c>
      <c r="H260" s="36" t="s">
        <v>727</v>
      </c>
      <c r="I260" s="36">
        <f t="shared" si="7"/>
        <v>100</v>
      </c>
    </row>
    <row r="261" spans="1:9" x14ac:dyDescent="0.25">
      <c r="A261" s="36" t="s">
        <v>861</v>
      </c>
      <c r="B261" s="36" t="s">
        <v>100</v>
      </c>
      <c r="C261" s="36" t="s">
        <v>1646</v>
      </c>
      <c r="D261" s="36" t="s">
        <v>1772</v>
      </c>
      <c r="E261" s="36" t="s">
        <v>1687</v>
      </c>
      <c r="F261" s="36" t="s">
        <v>1660</v>
      </c>
      <c r="G261" s="36">
        <v>40</v>
      </c>
      <c r="H261" s="36" t="s">
        <v>727</v>
      </c>
      <c r="I261" s="36">
        <f t="shared" si="7"/>
        <v>100</v>
      </c>
    </row>
    <row r="262" spans="1:9" x14ac:dyDescent="0.25">
      <c r="A262" s="36" t="s">
        <v>861</v>
      </c>
      <c r="B262" s="36" t="s">
        <v>343</v>
      </c>
      <c r="C262" s="36" t="s">
        <v>1646</v>
      </c>
      <c r="D262" s="36" t="s">
        <v>1773</v>
      </c>
      <c r="E262" s="36" t="s">
        <v>1685</v>
      </c>
      <c r="F262" s="36" t="s">
        <v>1686</v>
      </c>
      <c r="G262" s="36">
        <v>18</v>
      </c>
      <c r="H262" s="36" t="s">
        <v>727</v>
      </c>
      <c r="I262" s="36">
        <f t="shared" si="7"/>
        <v>98</v>
      </c>
    </row>
    <row r="263" spans="1:9" x14ac:dyDescent="0.25">
      <c r="A263" s="36" t="s">
        <v>861</v>
      </c>
      <c r="B263" s="36" t="s">
        <v>143</v>
      </c>
      <c r="C263" s="36" t="s">
        <v>1646</v>
      </c>
      <c r="D263" s="36" t="s">
        <v>1769</v>
      </c>
      <c r="E263" s="36" t="s">
        <v>1689</v>
      </c>
      <c r="F263" s="36" t="s">
        <v>1660</v>
      </c>
      <c r="G263" s="36">
        <v>45</v>
      </c>
      <c r="H263" s="36" t="s">
        <v>727</v>
      </c>
      <c r="I263" s="36">
        <f t="shared" si="7"/>
        <v>100</v>
      </c>
    </row>
    <row r="264" spans="1:9" x14ac:dyDescent="0.25">
      <c r="A264" s="36" t="s">
        <v>861</v>
      </c>
      <c r="B264" s="36" t="s">
        <v>195</v>
      </c>
      <c r="C264" s="36" t="s">
        <v>1646</v>
      </c>
      <c r="D264" s="36" t="s">
        <v>1773</v>
      </c>
      <c r="E264" s="36" t="s">
        <v>1685</v>
      </c>
      <c r="F264" s="36" t="s">
        <v>1686</v>
      </c>
      <c r="G264" s="36">
        <v>18</v>
      </c>
      <c r="H264" s="36" t="s">
        <v>727</v>
      </c>
      <c r="I264" s="36">
        <f t="shared" si="7"/>
        <v>98</v>
      </c>
    </row>
    <row r="265" spans="1:9" x14ac:dyDescent="0.25">
      <c r="A265" s="36" t="s">
        <v>861</v>
      </c>
      <c r="B265" s="36" t="s">
        <v>574</v>
      </c>
      <c r="C265" s="36" t="s">
        <v>1658</v>
      </c>
      <c r="D265" s="36" t="s">
        <v>1770</v>
      </c>
      <c r="E265" s="36" t="s">
        <v>1688</v>
      </c>
      <c r="F265" s="36" t="s">
        <v>1660</v>
      </c>
      <c r="G265" s="36">
        <v>43</v>
      </c>
      <c r="H265" s="36" t="s">
        <v>727</v>
      </c>
      <c r="I265" s="36">
        <f t="shared" si="7"/>
        <v>100</v>
      </c>
    </row>
    <row r="266" spans="1:9" x14ac:dyDescent="0.25">
      <c r="A266" s="36" t="s">
        <v>861</v>
      </c>
      <c r="B266" s="36" t="s">
        <v>69</v>
      </c>
      <c r="C266" s="36" t="s">
        <v>1646</v>
      </c>
      <c r="D266" s="36" t="s">
        <v>1772</v>
      </c>
      <c r="E266" s="36" t="s">
        <v>1687</v>
      </c>
      <c r="F266" s="36" t="s">
        <v>1660</v>
      </c>
      <c r="G266" s="36">
        <v>40</v>
      </c>
      <c r="H266" s="36" t="s">
        <v>727</v>
      </c>
      <c r="I266" s="36">
        <f t="shared" si="7"/>
        <v>100</v>
      </c>
    </row>
    <row r="267" spans="1:9" x14ac:dyDescent="0.25">
      <c r="A267" s="36" t="s">
        <v>861</v>
      </c>
      <c r="B267" s="36" t="s">
        <v>413</v>
      </c>
      <c r="C267" s="36" t="s">
        <v>1646</v>
      </c>
      <c r="D267" s="36" t="s">
        <v>1773</v>
      </c>
      <c r="E267" s="36" t="s">
        <v>1685</v>
      </c>
      <c r="F267" s="36" t="s">
        <v>1686</v>
      </c>
      <c r="G267" s="36">
        <v>18</v>
      </c>
      <c r="H267" s="36" t="s">
        <v>727</v>
      </c>
      <c r="I267" s="36">
        <f t="shared" si="7"/>
        <v>98</v>
      </c>
    </row>
    <row r="268" spans="1:9" x14ac:dyDescent="0.25">
      <c r="A268" s="36" t="s">
        <v>861</v>
      </c>
      <c r="B268" s="36" t="s">
        <v>349</v>
      </c>
      <c r="C268" s="36" t="s">
        <v>1646</v>
      </c>
      <c r="D268" s="36" t="s">
        <v>1773</v>
      </c>
      <c r="E268" s="36" t="s">
        <v>1685</v>
      </c>
      <c r="F268" s="36" t="s">
        <v>1686</v>
      </c>
      <c r="G268" s="36">
        <v>18</v>
      </c>
      <c r="H268" s="36" t="s">
        <v>727</v>
      </c>
      <c r="I268" s="36">
        <f t="shared" si="7"/>
        <v>98</v>
      </c>
    </row>
    <row r="269" spans="1:9" x14ac:dyDescent="0.25">
      <c r="A269" s="36" t="s">
        <v>861</v>
      </c>
      <c r="B269" s="36" t="s">
        <v>61</v>
      </c>
      <c r="C269" s="36" t="s">
        <v>1646</v>
      </c>
      <c r="D269" s="36" t="s">
        <v>1772</v>
      </c>
      <c r="E269" s="36" t="s">
        <v>1687</v>
      </c>
      <c r="F269" s="36" t="s">
        <v>1660</v>
      </c>
      <c r="G269" s="36">
        <v>40</v>
      </c>
      <c r="H269" s="36" t="s">
        <v>727</v>
      </c>
      <c r="I269" s="36">
        <f t="shared" si="7"/>
        <v>100</v>
      </c>
    </row>
    <row r="270" spans="1:9" x14ac:dyDescent="0.25">
      <c r="A270" s="36" t="s">
        <v>861</v>
      </c>
      <c r="B270" s="36" t="s">
        <v>458</v>
      </c>
      <c r="C270" s="36" t="s">
        <v>1775</v>
      </c>
      <c r="D270" s="36" t="s">
        <v>1770</v>
      </c>
      <c r="E270" s="36" t="s">
        <v>1688</v>
      </c>
      <c r="F270" s="36" t="s">
        <v>1660</v>
      </c>
      <c r="G270" s="36">
        <v>43</v>
      </c>
      <c r="H270" s="36" t="s">
        <v>727</v>
      </c>
      <c r="I270" s="36">
        <f t="shared" si="7"/>
        <v>100</v>
      </c>
    </row>
    <row r="271" spans="1:9" x14ac:dyDescent="0.25">
      <c r="A271" s="36" t="s">
        <v>861</v>
      </c>
      <c r="B271" s="36" t="s">
        <v>148</v>
      </c>
      <c r="C271" s="36" t="s">
        <v>1646</v>
      </c>
      <c r="D271" s="36" t="s">
        <v>1774</v>
      </c>
      <c r="E271" s="36" t="s">
        <v>1684</v>
      </c>
      <c r="F271" s="36" t="s">
        <v>1653</v>
      </c>
      <c r="G271" s="36">
        <v>13</v>
      </c>
      <c r="H271" s="36" t="s">
        <v>727</v>
      </c>
      <c r="I271" s="36">
        <f t="shared" si="7"/>
        <v>100</v>
      </c>
    </row>
    <row r="272" spans="1:9" x14ac:dyDescent="0.25">
      <c r="A272" s="36" t="s">
        <v>861</v>
      </c>
      <c r="B272" s="36" t="s">
        <v>136</v>
      </c>
      <c r="C272" s="36" t="s">
        <v>1771</v>
      </c>
      <c r="D272" s="36" t="s">
        <v>1770</v>
      </c>
      <c r="E272" s="36" t="s">
        <v>1688</v>
      </c>
      <c r="F272" s="36" t="s">
        <v>1660</v>
      </c>
      <c r="G272" s="36">
        <v>43</v>
      </c>
      <c r="H272" s="36" t="s">
        <v>727</v>
      </c>
      <c r="I272" s="36">
        <f t="shared" si="7"/>
        <v>100</v>
      </c>
    </row>
    <row r="273" spans="1:9" x14ac:dyDescent="0.25">
      <c r="A273" s="36" t="s">
        <v>861</v>
      </c>
      <c r="B273" s="36" t="s">
        <v>596</v>
      </c>
      <c r="C273" s="36" t="s">
        <v>1646</v>
      </c>
      <c r="D273" s="36" t="s">
        <v>1774</v>
      </c>
      <c r="E273" s="36" t="s">
        <v>1684</v>
      </c>
      <c r="F273" s="36" t="s">
        <v>1653</v>
      </c>
      <c r="G273" s="36">
        <v>13</v>
      </c>
      <c r="H273" s="36" t="s">
        <v>727</v>
      </c>
      <c r="I273" s="36">
        <f t="shared" si="7"/>
        <v>100</v>
      </c>
    </row>
    <row r="274" spans="1:9" x14ac:dyDescent="0.25">
      <c r="A274" s="36" t="s">
        <v>861</v>
      </c>
      <c r="B274" s="36" t="s">
        <v>631</v>
      </c>
      <c r="C274" s="36" t="s">
        <v>1646</v>
      </c>
      <c r="D274" s="36" t="s">
        <v>1774</v>
      </c>
      <c r="E274" s="36" t="s">
        <v>1684</v>
      </c>
      <c r="F274" s="36" t="s">
        <v>1653</v>
      </c>
      <c r="G274" s="36">
        <v>13</v>
      </c>
      <c r="H274" s="36" t="s">
        <v>727</v>
      </c>
      <c r="I274" s="36">
        <f t="shared" si="7"/>
        <v>100</v>
      </c>
    </row>
    <row r="275" spans="1:9" x14ac:dyDescent="0.25">
      <c r="A275" s="36" t="s">
        <v>861</v>
      </c>
      <c r="B275" s="36" t="s">
        <v>79</v>
      </c>
      <c r="C275" s="36" t="s">
        <v>1646</v>
      </c>
      <c r="D275" s="36" t="s">
        <v>1772</v>
      </c>
      <c r="E275" s="36" t="s">
        <v>1687</v>
      </c>
      <c r="F275" s="36" t="s">
        <v>1660</v>
      </c>
      <c r="G275" s="36">
        <v>40</v>
      </c>
      <c r="H275" s="36" t="s">
        <v>727</v>
      </c>
      <c r="I275" s="36">
        <f t="shared" si="7"/>
        <v>100</v>
      </c>
    </row>
    <row r="276" spans="1:9" x14ac:dyDescent="0.25">
      <c r="A276" s="36" t="s">
        <v>855</v>
      </c>
      <c r="B276" s="36" t="s">
        <v>431</v>
      </c>
      <c r="C276" s="36" t="s">
        <v>1762</v>
      </c>
      <c r="D276" s="36" t="s">
        <v>1776</v>
      </c>
      <c r="E276" s="36" t="s">
        <v>1690</v>
      </c>
      <c r="F276" s="36" t="s">
        <v>1651</v>
      </c>
      <c r="G276" s="36">
        <v>32</v>
      </c>
      <c r="H276" s="36" t="s">
        <v>761</v>
      </c>
      <c r="I276" s="36">
        <f t="shared" si="7"/>
        <v>0</v>
      </c>
    </row>
    <row r="277" spans="1:9" x14ac:dyDescent="0.25">
      <c r="A277" s="36" t="s">
        <v>855</v>
      </c>
      <c r="B277" s="36" t="s">
        <v>444</v>
      </c>
      <c r="C277" s="36" t="s">
        <v>1762</v>
      </c>
      <c r="D277" s="36" t="s">
        <v>1776</v>
      </c>
      <c r="E277" s="36" t="s">
        <v>1690</v>
      </c>
      <c r="F277" s="36" t="s">
        <v>1651</v>
      </c>
      <c r="G277" s="36">
        <v>32</v>
      </c>
      <c r="H277" s="36" t="s">
        <v>761</v>
      </c>
      <c r="I277" s="36">
        <f t="shared" si="7"/>
        <v>0</v>
      </c>
    </row>
    <row r="278" spans="1:9" x14ac:dyDescent="0.25">
      <c r="A278" s="36" t="s">
        <v>855</v>
      </c>
      <c r="B278" s="36" t="s">
        <v>514</v>
      </c>
      <c r="C278" s="36" t="s">
        <v>1646</v>
      </c>
      <c r="D278" s="36" t="s">
        <v>1776</v>
      </c>
      <c r="E278" s="36" t="s">
        <v>1690</v>
      </c>
      <c r="F278" s="36" t="s">
        <v>1651</v>
      </c>
      <c r="G278" s="36">
        <v>32</v>
      </c>
      <c r="H278" s="36" t="s">
        <v>761</v>
      </c>
      <c r="I278" s="36">
        <f t="shared" si="7"/>
        <v>0</v>
      </c>
    </row>
    <row r="279" spans="1:9" x14ac:dyDescent="0.25">
      <c r="A279" s="36" t="s">
        <v>855</v>
      </c>
      <c r="B279" s="36" t="s">
        <v>449</v>
      </c>
      <c r="C279" s="36" t="s">
        <v>1646</v>
      </c>
      <c r="D279" s="36" t="s">
        <v>1776</v>
      </c>
      <c r="E279" s="36" t="s">
        <v>1690</v>
      </c>
      <c r="F279" s="36" t="s">
        <v>1651</v>
      </c>
      <c r="G279" s="36">
        <v>32</v>
      </c>
      <c r="H279" s="36" t="s">
        <v>761</v>
      </c>
      <c r="I279" s="36">
        <f t="shared" si="7"/>
        <v>0</v>
      </c>
    </row>
    <row r="280" spans="1:9" x14ac:dyDescent="0.25">
      <c r="A280" s="36" t="s">
        <v>855</v>
      </c>
      <c r="B280" s="36" t="s">
        <v>658</v>
      </c>
      <c r="C280" s="36" t="s">
        <v>1646</v>
      </c>
      <c r="D280" s="36" t="s">
        <v>1776</v>
      </c>
      <c r="E280" s="36" t="s">
        <v>1690</v>
      </c>
      <c r="F280" s="36" t="s">
        <v>1651</v>
      </c>
      <c r="G280" s="36">
        <v>32</v>
      </c>
      <c r="H280" s="36" t="s">
        <v>761</v>
      </c>
      <c r="I280" s="36">
        <f t="shared" si="7"/>
        <v>0</v>
      </c>
    </row>
    <row r="281" spans="1:9" x14ac:dyDescent="0.25">
      <c r="A281" s="36" t="s">
        <v>855</v>
      </c>
      <c r="B281" s="36" t="s">
        <v>520</v>
      </c>
      <c r="C281" s="36" t="s">
        <v>1762</v>
      </c>
      <c r="D281" s="36" t="s">
        <v>1776</v>
      </c>
      <c r="E281" s="36" t="s">
        <v>1690</v>
      </c>
      <c r="F281" s="36" t="s">
        <v>1651</v>
      </c>
      <c r="G281" s="36">
        <v>32</v>
      </c>
      <c r="H281" s="36" t="s">
        <v>761</v>
      </c>
      <c r="I281" s="36">
        <f t="shared" si="7"/>
        <v>0</v>
      </c>
    </row>
    <row r="282" spans="1:9" x14ac:dyDescent="0.25">
      <c r="A282" s="36" t="s">
        <v>855</v>
      </c>
      <c r="B282" s="36" t="s">
        <v>410</v>
      </c>
      <c r="C282" s="36" t="s">
        <v>1646</v>
      </c>
      <c r="D282" s="36" t="s">
        <v>1776</v>
      </c>
      <c r="E282" s="36" t="s">
        <v>1690</v>
      </c>
      <c r="F282" s="36" t="s">
        <v>1651</v>
      </c>
      <c r="G282" s="36">
        <v>32</v>
      </c>
      <c r="H282" s="36" t="s">
        <v>761</v>
      </c>
      <c r="I282" s="36">
        <f t="shared" si="7"/>
        <v>0</v>
      </c>
    </row>
    <row r="283" spans="1:9" x14ac:dyDescent="0.25">
      <c r="A283" s="36" t="s">
        <v>855</v>
      </c>
      <c r="B283" s="36" t="s">
        <v>451</v>
      </c>
      <c r="C283" s="36" t="s">
        <v>1646</v>
      </c>
      <c r="D283" s="36" t="s">
        <v>1776</v>
      </c>
      <c r="E283" s="36" t="s">
        <v>1690</v>
      </c>
      <c r="F283" s="36" t="s">
        <v>1651</v>
      </c>
      <c r="G283" s="36">
        <v>32</v>
      </c>
      <c r="H283" s="36" t="s">
        <v>761</v>
      </c>
      <c r="I283" s="36">
        <f t="shared" si="7"/>
        <v>0</v>
      </c>
    </row>
    <row r="284" spans="1:9" x14ac:dyDescent="0.25">
      <c r="A284" s="36" t="s">
        <v>855</v>
      </c>
      <c r="B284" s="36" t="s">
        <v>521</v>
      </c>
      <c r="C284" s="36" t="s">
        <v>1646</v>
      </c>
      <c r="D284" s="36" t="s">
        <v>1776</v>
      </c>
      <c r="E284" s="36" t="s">
        <v>1690</v>
      </c>
      <c r="F284" s="36" t="s">
        <v>1651</v>
      </c>
      <c r="G284" s="36">
        <v>32</v>
      </c>
      <c r="H284" s="36" t="s">
        <v>761</v>
      </c>
      <c r="I284" s="36">
        <f t="shared" si="7"/>
        <v>0</v>
      </c>
    </row>
    <row r="285" spans="1:9" x14ac:dyDescent="0.25">
      <c r="A285" s="36" t="s">
        <v>855</v>
      </c>
      <c r="B285" s="36" t="s">
        <v>555</v>
      </c>
      <c r="C285" s="36" t="s">
        <v>1646</v>
      </c>
      <c r="D285" s="36" t="s">
        <v>1776</v>
      </c>
      <c r="E285" s="36" t="s">
        <v>1690</v>
      </c>
      <c r="F285" s="36" t="s">
        <v>1651</v>
      </c>
      <c r="G285" s="36">
        <v>32</v>
      </c>
      <c r="H285" s="36" t="s">
        <v>761</v>
      </c>
      <c r="I285" s="36">
        <f t="shared" si="7"/>
        <v>0</v>
      </c>
    </row>
    <row r="286" spans="1:9" x14ac:dyDescent="0.25">
      <c r="A286" s="36" t="s">
        <v>855</v>
      </c>
      <c r="B286" s="36" t="s">
        <v>372</v>
      </c>
      <c r="C286" s="36" t="s">
        <v>1646</v>
      </c>
      <c r="D286" s="36" t="s">
        <v>1776</v>
      </c>
      <c r="E286" s="36" t="s">
        <v>1690</v>
      </c>
      <c r="F286" s="36" t="s">
        <v>1651</v>
      </c>
      <c r="G286" s="36">
        <v>32</v>
      </c>
      <c r="H286" s="36" t="s">
        <v>761</v>
      </c>
      <c r="I286" s="36">
        <f t="shared" si="7"/>
        <v>0</v>
      </c>
    </row>
    <row r="287" spans="1:9" x14ac:dyDescent="0.25">
      <c r="A287" s="36" t="s">
        <v>855</v>
      </c>
      <c r="B287" s="36" t="s">
        <v>396</v>
      </c>
      <c r="C287" s="36" t="s">
        <v>1762</v>
      </c>
      <c r="D287" s="36" t="s">
        <v>1776</v>
      </c>
      <c r="E287" s="36" t="s">
        <v>1690</v>
      </c>
      <c r="F287" s="36" t="s">
        <v>1651</v>
      </c>
      <c r="G287" s="36">
        <v>32</v>
      </c>
      <c r="H287" s="36" t="s">
        <v>761</v>
      </c>
      <c r="I287" s="36">
        <f t="shared" si="7"/>
        <v>0</v>
      </c>
    </row>
    <row r="288" spans="1:9" x14ac:dyDescent="0.25">
      <c r="A288" s="36" t="s">
        <v>855</v>
      </c>
      <c r="B288" s="36" t="s">
        <v>630</v>
      </c>
      <c r="C288" s="36" t="s">
        <v>1646</v>
      </c>
      <c r="D288" s="36" t="s">
        <v>1776</v>
      </c>
      <c r="E288" s="36" t="s">
        <v>1690</v>
      </c>
      <c r="F288" s="36" t="s">
        <v>1651</v>
      </c>
      <c r="G288" s="36">
        <v>32</v>
      </c>
      <c r="H288" s="36" t="s">
        <v>761</v>
      </c>
      <c r="I288" s="36">
        <f t="shared" si="7"/>
        <v>0</v>
      </c>
    </row>
    <row r="289" spans="1:9" x14ac:dyDescent="0.25">
      <c r="A289" s="36" t="s">
        <v>855</v>
      </c>
      <c r="B289" s="36" t="s">
        <v>361</v>
      </c>
      <c r="C289" s="36" t="s">
        <v>1646</v>
      </c>
      <c r="D289" s="36" t="s">
        <v>1776</v>
      </c>
      <c r="E289" s="36" t="s">
        <v>1690</v>
      </c>
      <c r="F289" s="36" t="s">
        <v>1651</v>
      </c>
      <c r="G289" s="36">
        <v>32</v>
      </c>
      <c r="H289" s="36" t="s">
        <v>761</v>
      </c>
      <c r="I289" s="36">
        <f t="shared" si="7"/>
        <v>0</v>
      </c>
    </row>
    <row r="290" spans="1:9" x14ac:dyDescent="0.25">
      <c r="A290" s="36" t="s">
        <v>654</v>
      </c>
      <c r="B290" s="36" t="s">
        <v>654</v>
      </c>
      <c r="C290" s="36" t="s">
        <v>1646</v>
      </c>
      <c r="D290" s="36" t="s">
        <v>1777</v>
      </c>
      <c r="E290" s="36" t="e">
        <v>#N/A</v>
      </c>
      <c r="F290" s="36" t="e">
        <v>#N/A</v>
      </c>
      <c r="G290" s="36" t="e">
        <v>#N/A</v>
      </c>
      <c r="H290" s="36" t="s">
        <v>1648</v>
      </c>
      <c r="I290" s="36" t="s">
        <v>1648</v>
      </c>
    </row>
    <row r="291" spans="1:9" x14ac:dyDescent="0.25">
      <c r="A291" s="36" t="s">
        <v>856</v>
      </c>
      <c r="B291" s="36" t="s">
        <v>558</v>
      </c>
      <c r="C291" s="36" t="s">
        <v>1646</v>
      </c>
      <c r="D291" s="36" t="s">
        <v>1778</v>
      </c>
      <c r="E291" s="36" t="s">
        <v>1692</v>
      </c>
      <c r="F291" s="36" t="s">
        <v>1653</v>
      </c>
      <c r="G291" s="36">
        <v>15</v>
      </c>
      <c r="H291" s="36" t="s">
        <v>727</v>
      </c>
      <c r="I291" s="36">
        <f t="shared" ref="I291:I322" si="8">INDEX(R:R,MATCH(E291,N:N,0))</f>
        <v>100</v>
      </c>
    </row>
    <row r="292" spans="1:9" x14ac:dyDescent="0.25">
      <c r="A292" s="36" t="s">
        <v>856</v>
      </c>
      <c r="B292" s="36" t="s">
        <v>303</v>
      </c>
      <c r="C292" s="36" t="s">
        <v>1646</v>
      </c>
      <c r="D292" s="36" t="s">
        <v>1778</v>
      </c>
      <c r="E292" s="36" t="s">
        <v>1692</v>
      </c>
      <c r="F292" s="36" t="s">
        <v>1653</v>
      </c>
      <c r="G292" s="36">
        <v>15</v>
      </c>
      <c r="H292" s="36" t="s">
        <v>727</v>
      </c>
      <c r="I292" s="36">
        <f t="shared" si="8"/>
        <v>100</v>
      </c>
    </row>
    <row r="293" spans="1:9" x14ac:dyDescent="0.25">
      <c r="A293" s="36" t="s">
        <v>856</v>
      </c>
      <c r="B293" s="36" t="s">
        <v>328</v>
      </c>
      <c r="C293" s="36" t="s">
        <v>1646</v>
      </c>
      <c r="D293" s="36" t="s">
        <v>1779</v>
      </c>
      <c r="E293" s="36" t="s">
        <v>1693</v>
      </c>
      <c r="F293" s="36" t="s">
        <v>1651</v>
      </c>
      <c r="G293" s="36">
        <v>36</v>
      </c>
      <c r="H293" s="36" t="s">
        <v>727</v>
      </c>
      <c r="I293" s="36">
        <f t="shared" si="8"/>
        <v>91</v>
      </c>
    </row>
    <row r="294" spans="1:9" x14ac:dyDescent="0.25">
      <c r="A294" s="36" t="s">
        <v>856</v>
      </c>
      <c r="B294" s="36" t="s">
        <v>470</v>
      </c>
      <c r="C294" s="36" t="s">
        <v>1646</v>
      </c>
      <c r="D294" s="36" t="s">
        <v>1780</v>
      </c>
      <c r="E294" s="36" t="s">
        <v>1694</v>
      </c>
      <c r="F294" s="36" t="s">
        <v>1686</v>
      </c>
      <c r="G294" s="36">
        <v>22</v>
      </c>
      <c r="H294" s="36" t="s">
        <v>727</v>
      </c>
      <c r="I294" s="36">
        <f t="shared" si="8"/>
        <v>100</v>
      </c>
    </row>
    <row r="295" spans="1:9" x14ac:dyDescent="0.25">
      <c r="A295" s="36" t="s">
        <v>856</v>
      </c>
      <c r="B295" s="36" t="s">
        <v>292</v>
      </c>
      <c r="C295" s="36" t="s">
        <v>1646</v>
      </c>
      <c r="D295" s="36" t="s">
        <v>1779</v>
      </c>
      <c r="E295" s="36" t="s">
        <v>1693</v>
      </c>
      <c r="F295" s="36" t="s">
        <v>1651</v>
      </c>
      <c r="G295" s="36">
        <v>36</v>
      </c>
      <c r="H295" s="36" t="s">
        <v>727</v>
      </c>
      <c r="I295" s="36">
        <f t="shared" si="8"/>
        <v>91</v>
      </c>
    </row>
    <row r="296" spans="1:9" x14ac:dyDescent="0.25">
      <c r="A296" s="36" t="s">
        <v>856</v>
      </c>
      <c r="B296" s="36" t="s">
        <v>473</v>
      </c>
      <c r="C296" s="36" t="s">
        <v>1646</v>
      </c>
      <c r="D296" s="36" t="s">
        <v>1778</v>
      </c>
      <c r="E296" s="36" t="s">
        <v>1692</v>
      </c>
      <c r="F296" s="36" t="s">
        <v>1653</v>
      </c>
      <c r="G296" s="36">
        <v>15</v>
      </c>
      <c r="H296" s="36" t="s">
        <v>727</v>
      </c>
      <c r="I296" s="36">
        <f t="shared" si="8"/>
        <v>100</v>
      </c>
    </row>
    <row r="297" spans="1:9" x14ac:dyDescent="0.25">
      <c r="A297" s="36" t="s">
        <v>856</v>
      </c>
      <c r="B297" s="36" t="s">
        <v>474</v>
      </c>
      <c r="C297" s="36" t="s">
        <v>1646</v>
      </c>
      <c r="D297" s="36" t="s">
        <v>1780</v>
      </c>
      <c r="E297" s="36" t="s">
        <v>1694</v>
      </c>
      <c r="F297" s="36" t="s">
        <v>1686</v>
      </c>
      <c r="G297" s="36">
        <v>22</v>
      </c>
      <c r="H297" s="36" t="s">
        <v>727</v>
      </c>
      <c r="I297" s="36">
        <f t="shared" si="8"/>
        <v>100</v>
      </c>
    </row>
    <row r="298" spans="1:9" x14ac:dyDescent="0.25">
      <c r="A298" s="36" t="s">
        <v>856</v>
      </c>
      <c r="B298" s="36" t="s">
        <v>475</v>
      </c>
      <c r="C298" s="36" t="s">
        <v>1748</v>
      </c>
      <c r="D298" s="36" t="s">
        <v>1780</v>
      </c>
      <c r="E298" s="36" t="s">
        <v>1694</v>
      </c>
      <c r="F298" s="36" t="s">
        <v>1686</v>
      </c>
      <c r="G298" s="36">
        <v>22</v>
      </c>
      <c r="H298" s="36" t="s">
        <v>727</v>
      </c>
      <c r="I298" s="36">
        <f t="shared" si="8"/>
        <v>100</v>
      </c>
    </row>
    <row r="299" spans="1:9" x14ac:dyDescent="0.25">
      <c r="A299" s="36" t="s">
        <v>856</v>
      </c>
      <c r="B299" s="36" t="s">
        <v>165</v>
      </c>
      <c r="C299" s="36" t="s">
        <v>1781</v>
      </c>
      <c r="D299" s="36" t="s">
        <v>1780</v>
      </c>
      <c r="E299" s="36" t="s">
        <v>1694</v>
      </c>
      <c r="F299" s="36" t="s">
        <v>1686</v>
      </c>
      <c r="G299" s="36">
        <v>22</v>
      </c>
      <c r="H299" s="36" t="s">
        <v>727</v>
      </c>
      <c r="I299" s="36">
        <f t="shared" si="8"/>
        <v>100</v>
      </c>
    </row>
    <row r="300" spans="1:9" x14ac:dyDescent="0.25">
      <c r="A300" s="36" t="s">
        <v>856</v>
      </c>
      <c r="B300" s="36" t="s">
        <v>166</v>
      </c>
      <c r="C300" s="36" t="s">
        <v>1762</v>
      </c>
      <c r="D300" s="36" t="s">
        <v>1782</v>
      </c>
      <c r="E300" s="36" t="s">
        <v>1727</v>
      </c>
      <c r="F300" s="36" t="s">
        <v>1651</v>
      </c>
      <c r="G300" s="36">
        <v>29</v>
      </c>
      <c r="H300" s="36" t="s">
        <v>761</v>
      </c>
      <c r="I300" s="36">
        <f t="shared" si="8"/>
        <v>0</v>
      </c>
    </row>
    <row r="301" spans="1:9" x14ac:dyDescent="0.25">
      <c r="A301" s="36" t="s">
        <v>856</v>
      </c>
      <c r="B301" s="36" t="s">
        <v>634</v>
      </c>
      <c r="C301" s="36" t="s">
        <v>1646</v>
      </c>
      <c r="D301" s="36" t="s">
        <v>1779</v>
      </c>
      <c r="E301" s="36" t="s">
        <v>1693</v>
      </c>
      <c r="F301" s="36" t="s">
        <v>1651</v>
      </c>
      <c r="G301" s="36">
        <v>36</v>
      </c>
      <c r="H301" s="36" t="s">
        <v>727</v>
      </c>
      <c r="I301" s="36">
        <f t="shared" si="8"/>
        <v>91</v>
      </c>
    </row>
    <row r="302" spans="1:9" x14ac:dyDescent="0.25">
      <c r="A302" s="36" t="s">
        <v>856</v>
      </c>
      <c r="B302" s="36" t="s">
        <v>562</v>
      </c>
      <c r="C302" s="36" t="s">
        <v>1646</v>
      </c>
      <c r="D302" s="36" t="s">
        <v>1779</v>
      </c>
      <c r="E302" s="36" t="s">
        <v>1693</v>
      </c>
      <c r="F302" s="36" t="s">
        <v>1651</v>
      </c>
      <c r="G302" s="36">
        <v>36</v>
      </c>
      <c r="H302" s="36" t="s">
        <v>727</v>
      </c>
      <c r="I302" s="36">
        <f t="shared" si="8"/>
        <v>91</v>
      </c>
    </row>
    <row r="303" spans="1:9" x14ac:dyDescent="0.25">
      <c r="A303" s="36" t="s">
        <v>856</v>
      </c>
      <c r="B303" s="36" t="s">
        <v>563</v>
      </c>
      <c r="C303" s="36" t="s">
        <v>1646</v>
      </c>
      <c r="D303" s="36" t="s">
        <v>1779</v>
      </c>
      <c r="E303" s="36" t="s">
        <v>1693</v>
      </c>
      <c r="F303" s="36" t="s">
        <v>1651</v>
      </c>
      <c r="G303" s="36">
        <v>36</v>
      </c>
      <c r="H303" s="36" t="s">
        <v>727</v>
      </c>
      <c r="I303" s="36">
        <f t="shared" si="8"/>
        <v>91</v>
      </c>
    </row>
    <row r="304" spans="1:9" x14ac:dyDescent="0.25">
      <c r="A304" s="36" t="s">
        <v>856</v>
      </c>
      <c r="B304" s="36" t="s">
        <v>538</v>
      </c>
      <c r="C304" s="36" t="s">
        <v>1748</v>
      </c>
      <c r="D304" s="36" t="s">
        <v>1780</v>
      </c>
      <c r="E304" s="36" t="s">
        <v>1694</v>
      </c>
      <c r="F304" s="36" t="s">
        <v>1686</v>
      </c>
      <c r="G304" s="36">
        <v>22</v>
      </c>
      <c r="H304" s="36" t="s">
        <v>727</v>
      </c>
      <c r="I304" s="36">
        <f t="shared" si="8"/>
        <v>100</v>
      </c>
    </row>
    <row r="305" spans="1:9" x14ac:dyDescent="0.25">
      <c r="A305" s="36" t="s">
        <v>856</v>
      </c>
      <c r="B305" s="36" t="s">
        <v>564</v>
      </c>
      <c r="C305" s="36" t="s">
        <v>1783</v>
      </c>
      <c r="D305" s="36" t="s">
        <v>1779</v>
      </c>
      <c r="E305" s="36" t="s">
        <v>1693</v>
      </c>
      <c r="F305" s="36" t="s">
        <v>1651</v>
      </c>
      <c r="G305" s="36">
        <v>36</v>
      </c>
      <c r="H305" s="36" t="s">
        <v>727</v>
      </c>
      <c r="I305" s="36">
        <f t="shared" si="8"/>
        <v>91</v>
      </c>
    </row>
    <row r="306" spans="1:9" x14ac:dyDescent="0.25">
      <c r="A306" s="36" t="s">
        <v>856</v>
      </c>
      <c r="B306" s="36" t="s">
        <v>539</v>
      </c>
      <c r="C306" s="36" t="s">
        <v>1784</v>
      </c>
      <c r="D306" s="36" t="s">
        <v>1779</v>
      </c>
      <c r="E306" s="36" t="s">
        <v>1693</v>
      </c>
      <c r="F306" s="36" t="s">
        <v>1651</v>
      </c>
      <c r="G306" s="36">
        <v>36</v>
      </c>
      <c r="H306" s="36" t="s">
        <v>727</v>
      </c>
      <c r="I306" s="36">
        <f t="shared" si="8"/>
        <v>91</v>
      </c>
    </row>
    <row r="307" spans="1:9" x14ac:dyDescent="0.25">
      <c r="A307" s="36" t="s">
        <v>856</v>
      </c>
      <c r="B307" s="36" t="s">
        <v>305</v>
      </c>
      <c r="C307" s="36" t="s">
        <v>1646</v>
      </c>
      <c r="D307" s="36" t="s">
        <v>1778</v>
      </c>
      <c r="E307" s="36" t="s">
        <v>1692</v>
      </c>
      <c r="F307" s="36" t="s">
        <v>1653</v>
      </c>
      <c r="G307" s="36">
        <v>15</v>
      </c>
      <c r="H307" s="36" t="s">
        <v>727</v>
      </c>
      <c r="I307" s="36">
        <f t="shared" si="8"/>
        <v>100</v>
      </c>
    </row>
    <row r="308" spans="1:9" x14ac:dyDescent="0.25">
      <c r="A308" s="36" t="s">
        <v>856</v>
      </c>
      <c r="B308" s="36" t="s">
        <v>141</v>
      </c>
      <c r="D308" s="36" t="s">
        <v>1778</v>
      </c>
      <c r="E308" s="36" t="s">
        <v>1692</v>
      </c>
      <c r="F308" s="36" t="s">
        <v>1653</v>
      </c>
      <c r="G308" s="36">
        <v>15</v>
      </c>
      <c r="H308" s="36" t="s">
        <v>727</v>
      </c>
      <c r="I308" s="36">
        <f t="shared" si="8"/>
        <v>100</v>
      </c>
    </row>
    <row r="309" spans="1:9" x14ac:dyDescent="0.25">
      <c r="A309" s="36" t="s">
        <v>856</v>
      </c>
      <c r="B309" s="36" t="s">
        <v>157</v>
      </c>
      <c r="C309" s="36" t="s">
        <v>1646</v>
      </c>
      <c r="D309" s="36" t="s">
        <v>1780</v>
      </c>
      <c r="E309" s="36" t="s">
        <v>1694</v>
      </c>
      <c r="F309" s="36" t="s">
        <v>1686</v>
      </c>
      <c r="G309" s="36">
        <v>22</v>
      </c>
      <c r="H309" s="36" t="s">
        <v>727</v>
      </c>
      <c r="I309" s="36">
        <f t="shared" si="8"/>
        <v>100</v>
      </c>
    </row>
    <row r="310" spans="1:9" x14ac:dyDescent="0.25">
      <c r="A310" s="36" t="s">
        <v>856</v>
      </c>
      <c r="B310" s="36" t="s">
        <v>480</v>
      </c>
      <c r="C310" s="36" t="s">
        <v>1785</v>
      </c>
      <c r="D310" s="36" t="s">
        <v>1780</v>
      </c>
      <c r="E310" s="36" t="s">
        <v>1694</v>
      </c>
      <c r="F310" s="36" t="s">
        <v>1686</v>
      </c>
      <c r="G310" s="36">
        <v>22</v>
      </c>
      <c r="H310" s="36" t="s">
        <v>727</v>
      </c>
      <c r="I310" s="36">
        <f t="shared" si="8"/>
        <v>100</v>
      </c>
    </row>
    <row r="311" spans="1:9" x14ac:dyDescent="0.25">
      <c r="A311" s="36" t="s">
        <v>856</v>
      </c>
      <c r="B311" s="36" t="s">
        <v>59</v>
      </c>
      <c r="C311" s="36" t="s">
        <v>1646</v>
      </c>
      <c r="D311" s="36" t="s">
        <v>1780</v>
      </c>
      <c r="E311" s="36" t="s">
        <v>1694</v>
      </c>
      <c r="F311" s="36" t="s">
        <v>1686</v>
      </c>
      <c r="G311" s="36">
        <v>22</v>
      </c>
      <c r="H311" s="36" t="s">
        <v>727</v>
      </c>
      <c r="I311" s="36">
        <f t="shared" si="8"/>
        <v>100</v>
      </c>
    </row>
    <row r="312" spans="1:9" x14ac:dyDescent="0.25">
      <c r="A312" s="36" t="s">
        <v>856</v>
      </c>
      <c r="B312" s="36" t="s">
        <v>101</v>
      </c>
      <c r="C312" s="36" t="s">
        <v>1646</v>
      </c>
      <c r="D312" s="36" t="s">
        <v>1780</v>
      </c>
      <c r="E312" s="36" t="s">
        <v>1694</v>
      </c>
      <c r="F312" s="36" t="s">
        <v>1686</v>
      </c>
      <c r="G312" s="36">
        <v>22</v>
      </c>
      <c r="H312" s="36" t="s">
        <v>727</v>
      </c>
      <c r="I312" s="36">
        <f t="shared" si="8"/>
        <v>100</v>
      </c>
    </row>
    <row r="313" spans="1:9" x14ac:dyDescent="0.25">
      <c r="A313" s="36" t="s">
        <v>856</v>
      </c>
      <c r="B313" s="36" t="s">
        <v>656</v>
      </c>
      <c r="C313" s="36" t="s">
        <v>1786</v>
      </c>
      <c r="D313" s="36" t="s">
        <v>1778</v>
      </c>
      <c r="E313" s="36" t="s">
        <v>1692</v>
      </c>
      <c r="F313" s="36" t="s">
        <v>1653</v>
      </c>
      <c r="G313" s="36">
        <v>15</v>
      </c>
      <c r="H313" s="36" t="s">
        <v>727</v>
      </c>
      <c r="I313" s="36">
        <f t="shared" si="8"/>
        <v>100</v>
      </c>
    </row>
    <row r="314" spans="1:9" x14ac:dyDescent="0.25">
      <c r="A314" s="36" t="s">
        <v>856</v>
      </c>
      <c r="B314" s="36" t="s">
        <v>515</v>
      </c>
      <c r="C314" s="36" t="s">
        <v>1646</v>
      </c>
      <c r="D314" s="36" t="s">
        <v>1779</v>
      </c>
      <c r="E314" s="36" t="s">
        <v>1693</v>
      </c>
      <c r="F314" s="36" t="s">
        <v>1651</v>
      </c>
      <c r="G314" s="36">
        <v>36</v>
      </c>
      <c r="H314" s="36" t="s">
        <v>727</v>
      </c>
      <c r="I314" s="36">
        <f t="shared" si="8"/>
        <v>91</v>
      </c>
    </row>
    <row r="315" spans="1:9" x14ac:dyDescent="0.25">
      <c r="A315" s="36" t="s">
        <v>856</v>
      </c>
      <c r="B315" s="36" t="s">
        <v>256</v>
      </c>
      <c r="C315" s="36" t="s">
        <v>1748</v>
      </c>
      <c r="D315" s="36" t="s">
        <v>1778</v>
      </c>
      <c r="E315" s="36" t="s">
        <v>1692</v>
      </c>
      <c r="F315" s="36" t="s">
        <v>1653</v>
      </c>
      <c r="G315" s="36">
        <v>15</v>
      </c>
      <c r="H315" s="36" t="s">
        <v>727</v>
      </c>
      <c r="I315" s="36">
        <f t="shared" si="8"/>
        <v>100</v>
      </c>
    </row>
    <row r="316" spans="1:9" x14ac:dyDescent="0.25">
      <c r="A316" s="36" t="s">
        <v>856</v>
      </c>
      <c r="B316" s="36" t="s">
        <v>573</v>
      </c>
      <c r="C316" s="36" t="s">
        <v>1646</v>
      </c>
      <c r="D316" s="36" t="s">
        <v>1779</v>
      </c>
      <c r="E316" s="36" t="s">
        <v>1693</v>
      </c>
      <c r="F316" s="36" t="s">
        <v>1651</v>
      </c>
      <c r="G316" s="36">
        <v>36</v>
      </c>
      <c r="H316" s="36" t="s">
        <v>727</v>
      </c>
      <c r="I316" s="36">
        <f t="shared" si="8"/>
        <v>91</v>
      </c>
    </row>
    <row r="317" spans="1:9" x14ac:dyDescent="0.25">
      <c r="A317" s="36" t="s">
        <v>856</v>
      </c>
      <c r="B317" s="36" t="s">
        <v>315</v>
      </c>
      <c r="C317" s="36" t="s">
        <v>1646</v>
      </c>
      <c r="D317" s="36" t="s">
        <v>1779</v>
      </c>
      <c r="E317" s="36" t="s">
        <v>1693</v>
      </c>
      <c r="F317" s="36" t="s">
        <v>1651</v>
      </c>
      <c r="G317" s="36">
        <v>36</v>
      </c>
      <c r="H317" s="36" t="s">
        <v>727</v>
      </c>
      <c r="I317" s="36">
        <f t="shared" si="8"/>
        <v>91</v>
      </c>
    </row>
    <row r="318" spans="1:9" x14ac:dyDescent="0.25">
      <c r="A318" s="36" t="s">
        <v>856</v>
      </c>
      <c r="B318" s="36" t="s">
        <v>637</v>
      </c>
      <c r="C318" s="36" t="s">
        <v>1646</v>
      </c>
      <c r="D318" s="36" t="s">
        <v>1779</v>
      </c>
      <c r="E318" s="36" t="s">
        <v>1693</v>
      </c>
      <c r="F318" s="36" t="s">
        <v>1651</v>
      </c>
      <c r="G318" s="36">
        <v>36</v>
      </c>
      <c r="H318" s="36" t="s">
        <v>727</v>
      </c>
      <c r="I318" s="36">
        <f t="shared" si="8"/>
        <v>91</v>
      </c>
    </row>
    <row r="319" spans="1:9" x14ac:dyDescent="0.25">
      <c r="A319" s="36" t="s">
        <v>856</v>
      </c>
      <c r="B319" s="36" t="s">
        <v>523</v>
      </c>
      <c r="C319" s="36" t="s">
        <v>1646</v>
      </c>
      <c r="D319" s="36" t="s">
        <v>1780</v>
      </c>
      <c r="E319" s="36" t="s">
        <v>1694</v>
      </c>
      <c r="F319" s="36" t="s">
        <v>1686</v>
      </c>
      <c r="G319" s="36">
        <v>22</v>
      </c>
      <c r="H319" s="36" t="s">
        <v>727</v>
      </c>
      <c r="I319" s="36">
        <f t="shared" si="8"/>
        <v>100</v>
      </c>
    </row>
    <row r="320" spans="1:9" x14ac:dyDescent="0.25">
      <c r="A320" s="36" t="s">
        <v>856</v>
      </c>
      <c r="B320" s="36" t="s">
        <v>500</v>
      </c>
      <c r="C320" s="36" t="s">
        <v>1646</v>
      </c>
      <c r="D320" s="36" t="s">
        <v>1780</v>
      </c>
      <c r="E320" s="36" t="s">
        <v>1694</v>
      </c>
      <c r="F320" s="36" t="s">
        <v>1686</v>
      </c>
      <c r="G320" s="36">
        <v>22</v>
      </c>
      <c r="H320" s="36" t="s">
        <v>727</v>
      </c>
      <c r="I320" s="36">
        <f t="shared" si="8"/>
        <v>100</v>
      </c>
    </row>
    <row r="321" spans="1:9" x14ac:dyDescent="0.25">
      <c r="A321" s="36" t="s">
        <v>856</v>
      </c>
      <c r="B321" s="36" t="s">
        <v>579</v>
      </c>
      <c r="C321" s="36" t="s">
        <v>1646</v>
      </c>
      <c r="D321" s="36" t="s">
        <v>1778</v>
      </c>
      <c r="E321" s="36" t="s">
        <v>1692</v>
      </c>
      <c r="F321" s="36" t="s">
        <v>1653</v>
      </c>
      <c r="G321" s="36">
        <v>15</v>
      </c>
      <c r="H321" s="36" t="s">
        <v>727</v>
      </c>
      <c r="I321" s="36">
        <f t="shared" si="8"/>
        <v>100</v>
      </c>
    </row>
    <row r="322" spans="1:9" x14ac:dyDescent="0.25">
      <c r="A322" s="36" t="s">
        <v>856</v>
      </c>
      <c r="B322" s="36" t="s">
        <v>487</v>
      </c>
      <c r="C322" s="36" t="s">
        <v>1646</v>
      </c>
      <c r="D322" s="36" t="s">
        <v>1779</v>
      </c>
      <c r="E322" s="36" t="s">
        <v>1693</v>
      </c>
      <c r="F322" s="36" t="s">
        <v>1651</v>
      </c>
      <c r="G322" s="36">
        <v>36</v>
      </c>
      <c r="H322" s="36" t="s">
        <v>727</v>
      </c>
      <c r="I322" s="36">
        <f t="shared" si="8"/>
        <v>91</v>
      </c>
    </row>
    <row r="323" spans="1:9" x14ac:dyDescent="0.25">
      <c r="A323" s="36" t="s">
        <v>856</v>
      </c>
      <c r="B323" s="36" t="s">
        <v>125</v>
      </c>
      <c r="C323" s="36" t="s">
        <v>1646</v>
      </c>
      <c r="D323" s="36" t="s">
        <v>1780</v>
      </c>
      <c r="E323" s="36" t="s">
        <v>1694</v>
      </c>
      <c r="F323" s="36" t="s">
        <v>1686</v>
      </c>
      <c r="G323" s="36">
        <v>22</v>
      </c>
      <c r="H323" s="36" t="s">
        <v>727</v>
      </c>
      <c r="I323" s="36">
        <f t="shared" ref="I323:I354" si="9">INDEX(R:R,MATCH(E323,N:N,0))</f>
        <v>100</v>
      </c>
    </row>
    <row r="324" spans="1:9" x14ac:dyDescent="0.25">
      <c r="A324" s="36" t="s">
        <v>856</v>
      </c>
      <c r="B324" s="36" t="s">
        <v>638</v>
      </c>
      <c r="C324" s="36" t="s">
        <v>1781</v>
      </c>
      <c r="D324" s="36" t="s">
        <v>1778</v>
      </c>
      <c r="E324" s="36" t="s">
        <v>1692</v>
      </c>
      <c r="F324" s="36" t="s">
        <v>1653</v>
      </c>
      <c r="G324" s="36">
        <v>15</v>
      </c>
      <c r="H324" s="36" t="s">
        <v>727</v>
      </c>
      <c r="I324" s="36">
        <f t="shared" si="9"/>
        <v>100</v>
      </c>
    </row>
    <row r="325" spans="1:9" x14ac:dyDescent="0.25">
      <c r="A325" s="36" t="s">
        <v>856</v>
      </c>
      <c r="B325" s="36" t="s">
        <v>609</v>
      </c>
      <c r="C325" s="36" t="s">
        <v>1748</v>
      </c>
      <c r="D325" s="36" t="s">
        <v>1778</v>
      </c>
      <c r="E325" s="36" t="s">
        <v>1692</v>
      </c>
      <c r="F325" s="36" t="s">
        <v>1653</v>
      </c>
      <c r="G325" s="36">
        <v>15</v>
      </c>
      <c r="H325" s="36" t="s">
        <v>727</v>
      </c>
      <c r="I325" s="36">
        <f t="shared" si="9"/>
        <v>100</v>
      </c>
    </row>
    <row r="326" spans="1:9" x14ac:dyDescent="0.25">
      <c r="A326" s="36" t="s">
        <v>856</v>
      </c>
      <c r="B326" s="36" t="s">
        <v>423</v>
      </c>
      <c r="C326" s="36" t="s">
        <v>1730</v>
      </c>
      <c r="D326" s="36" t="s">
        <v>1779</v>
      </c>
      <c r="E326" s="36" t="s">
        <v>1693</v>
      </c>
      <c r="F326" s="36" t="s">
        <v>1651</v>
      </c>
      <c r="G326" s="36">
        <v>36</v>
      </c>
      <c r="H326" s="36" t="s">
        <v>727</v>
      </c>
      <c r="I326" s="36">
        <f t="shared" si="9"/>
        <v>91</v>
      </c>
    </row>
    <row r="327" spans="1:9" x14ac:dyDescent="0.25">
      <c r="A327" s="36" t="s">
        <v>856</v>
      </c>
      <c r="B327" s="36" t="s">
        <v>541</v>
      </c>
      <c r="C327" s="36" t="s">
        <v>1646</v>
      </c>
      <c r="D327" s="36" t="s">
        <v>1780</v>
      </c>
      <c r="E327" s="36" t="s">
        <v>1694</v>
      </c>
      <c r="F327" s="36" t="s">
        <v>1686</v>
      </c>
      <c r="G327" s="36">
        <v>22</v>
      </c>
      <c r="H327" s="36" t="s">
        <v>727</v>
      </c>
      <c r="I327" s="36">
        <f t="shared" si="9"/>
        <v>100</v>
      </c>
    </row>
    <row r="328" spans="1:9" x14ac:dyDescent="0.25">
      <c r="A328" s="36" t="s">
        <v>856</v>
      </c>
      <c r="B328" s="36" t="s">
        <v>490</v>
      </c>
      <c r="C328" s="36" t="s">
        <v>1646</v>
      </c>
      <c r="D328" s="36" t="s">
        <v>1779</v>
      </c>
      <c r="E328" s="36" t="s">
        <v>1693</v>
      </c>
      <c r="F328" s="36" t="s">
        <v>1651</v>
      </c>
      <c r="G328" s="36">
        <v>36</v>
      </c>
      <c r="H328" s="36" t="s">
        <v>727</v>
      </c>
      <c r="I328" s="36">
        <f t="shared" si="9"/>
        <v>91</v>
      </c>
    </row>
    <row r="329" spans="1:9" x14ac:dyDescent="0.25">
      <c r="A329" s="36" t="s">
        <v>856</v>
      </c>
      <c r="B329" s="36" t="s">
        <v>177</v>
      </c>
      <c r="C329" s="36" t="s">
        <v>1646</v>
      </c>
      <c r="D329" s="36" t="s">
        <v>1778</v>
      </c>
      <c r="E329" s="36" t="s">
        <v>1692</v>
      </c>
      <c r="F329" s="36" t="s">
        <v>1653</v>
      </c>
      <c r="G329" s="36">
        <v>15</v>
      </c>
      <c r="H329" s="36" t="s">
        <v>727</v>
      </c>
      <c r="I329" s="36">
        <f t="shared" si="9"/>
        <v>100</v>
      </c>
    </row>
    <row r="330" spans="1:9" x14ac:dyDescent="0.25">
      <c r="A330" s="36" t="s">
        <v>856</v>
      </c>
      <c r="B330" s="36" t="s">
        <v>389</v>
      </c>
      <c r="C330" s="36" t="s">
        <v>1646</v>
      </c>
      <c r="D330" s="36" t="s">
        <v>1779</v>
      </c>
      <c r="E330" s="36" t="s">
        <v>1693</v>
      </c>
      <c r="F330" s="36" t="s">
        <v>1651</v>
      </c>
      <c r="G330" s="36">
        <v>36</v>
      </c>
      <c r="H330" s="36" t="s">
        <v>727</v>
      </c>
      <c r="I330" s="36">
        <f t="shared" si="9"/>
        <v>91</v>
      </c>
    </row>
    <row r="331" spans="1:9" x14ac:dyDescent="0.25">
      <c r="A331" s="36" t="s">
        <v>856</v>
      </c>
      <c r="B331" s="36" t="s">
        <v>286</v>
      </c>
      <c r="C331" s="36" t="s">
        <v>1646</v>
      </c>
      <c r="D331" s="36" t="s">
        <v>1779</v>
      </c>
      <c r="E331" s="36" t="s">
        <v>1693</v>
      </c>
      <c r="F331" s="36" t="s">
        <v>1651</v>
      </c>
      <c r="G331" s="36">
        <v>36</v>
      </c>
      <c r="H331" s="36" t="s">
        <v>727</v>
      </c>
      <c r="I331" s="36">
        <f t="shared" si="9"/>
        <v>91</v>
      </c>
    </row>
    <row r="332" spans="1:9" x14ac:dyDescent="0.25">
      <c r="A332" s="36" t="s">
        <v>856</v>
      </c>
      <c r="B332" s="36" t="s">
        <v>610</v>
      </c>
      <c r="C332" s="36" t="s">
        <v>1646</v>
      </c>
      <c r="D332" s="36" t="s">
        <v>1778</v>
      </c>
      <c r="E332" s="36" t="s">
        <v>1692</v>
      </c>
      <c r="F332" s="36" t="s">
        <v>1653</v>
      </c>
      <c r="G332" s="36">
        <v>15</v>
      </c>
      <c r="H332" s="36" t="s">
        <v>727</v>
      </c>
      <c r="I332" s="36">
        <f t="shared" si="9"/>
        <v>100</v>
      </c>
    </row>
    <row r="333" spans="1:9" x14ac:dyDescent="0.25">
      <c r="A333" s="36" t="s">
        <v>856</v>
      </c>
      <c r="B333" s="36" t="s">
        <v>588</v>
      </c>
      <c r="C333" s="36" t="s">
        <v>1787</v>
      </c>
      <c r="D333" s="36" t="s">
        <v>1780</v>
      </c>
      <c r="E333" s="36" t="s">
        <v>1694</v>
      </c>
      <c r="F333" s="36" t="s">
        <v>1686</v>
      </c>
      <c r="G333" s="36">
        <v>22</v>
      </c>
      <c r="H333" s="36" t="s">
        <v>727</v>
      </c>
      <c r="I333" s="36">
        <f t="shared" si="9"/>
        <v>100</v>
      </c>
    </row>
    <row r="334" spans="1:9" x14ac:dyDescent="0.25">
      <c r="A334" s="36" t="s">
        <v>856</v>
      </c>
      <c r="B334" s="36" t="s">
        <v>589</v>
      </c>
      <c r="C334" s="36" t="s">
        <v>1646</v>
      </c>
      <c r="D334" s="36" t="s">
        <v>1780</v>
      </c>
      <c r="E334" s="36" t="s">
        <v>1694</v>
      </c>
      <c r="F334" s="36" t="s">
        <v>1686</v>
      </c>
      <c r="G334" s="36">
        <v>22</v>
      </c>
      <c r="H334" s="36" t="s">
        <v>727</v>
      </c>
      <c r="I334" s="36">
        <f t="shared" si="9"/>
        <v>100</v>
      </c>
    </row>
    <row r="335" spans="1:9" x14ac:dyDescent="0.25">
      <c r="A335" s="36" t="s">
        <v>856</v>
      </c>
      <c r="B335" s="36" t="s">
        <v>425</v>
      </c>
      <c r="C335" s="36" t="s">
        <v>1646</v>
      </c>
      <c r="D335" s="36" t="s">
        <v>1779</v>
      </c>
      <c r="E335" s="36" t="s">
        <v>1693</v>
      </c>
      <c r="F335" s="36" t="s">
        <v>1651</v>
      </c>
      <c r="G335" s="36">
        <v>36</v>
      </c>
      <c r="H335" s="36" t="s">
        <v>727</v>
      </c>
      <c r="I335" s="36">
        <f t="shared" si="9"/>
        <v>91</v>
      </c>
    </row>
    <row r="336" spans="1:9" x14ac:dyDescent="0.25">
      <c r="A336" s="36" t="s">
        <v>856</v>
      </c>
      <c r="B336" s="36" t="s">
        <v>327</v>
      </c>
      <c r="C336" s="36" t="s">
        <v>1646</v>
      </c>
      <c r="D336" s="36" t="s">
        <v>1779</v>
      </c>
      <c r="E336" s="36" t="s">
        <v>1693</v>
      </c>
      <c r="F336" s="36" t="s">
        <v>1651</v>
      </c>
      <c r="G336" s="36">
        <v>36</v>
      </c>
      <c r="H336" s="36" t="s">
        <v>727</v>
      </c>
      <c r="I336" s="36">
        <f t="shared" si="9"/>
        <v>91</v>
      </c>
    </row>
    <row r="337" spans="1:9" x14ac:dyDescent="0.25">
      <c r="A337" s="36" t="s">
        <v>856</v>
      </c>
      <c r="B337" s="36" t="s">
        <v>594</v>
      </c>
      <c r="C337" s="36" t="s">
        <v>1646</v>
      </c>
      <c r="D337" s="36" t="s">
        <v>1779</v>
      </c>
      <c r="E337" s="36" t="s">
        <v>1693</v>
      </c>
      <c r="F337" s="36" t="s">
        <v>1651</v>
      </c>
      <c r="G337" s="36">
        <v>36</v>
      </c>
      <c r="H337" s="36" t="s">
        <v>727</v>
      </c>
      <c r="I337" s="36">
        <f t="shared" si="9"/>
        <v>91</v>
      </c>
    </row>
    <row r="338" spans="1:9" x14ac:dyDescent="0.25">
      <c r="A338" s="36" t="s">
        <v>856</v>
      </c>
      <c r="B338" s="36" t="s">
        <v>597</v>
      </c>
      <c r="C338" s="36" t="s">
        <v>1733</v>
      </c>
      <c r="D338" s="36" t="s">
        <v>1778</v>
      </c>
      <c r="E338" s="36" t="s">
        <v>1692</v>
      </c>
      <c r="F338" s="36" t="s">
        <v>1653</v>
      </c>
      <c r="G338" s="36">
        <v>15</v>
      </c>
      <c r="H338" s="36" t="s">
        <v>727</v>
      </c>
      <c r="I338" s="36">
        <f t="shared" si="9"/>
        <v>100</v>
      </c>
    </row>
    <row r="339" spans="1:9" x14ac:dyDescent="0.25">
      <c r="A339" s="36" t="s">
        <v>856</v>
      </c>
      <c r="B339" s="36" t="s">
        <v>360</v>
      </c>
      <c r="C339" s="36" t="s">
        <v>1646</v>
      </c>
      <c r="D339" s="36" t="s">
        <v>1779</v>
      </c>
      <c r="E339" s="36" t="s">
        <v>1693</v>
      </c>
      <c r="F339" s="36" t="s">
        <v>1651</v>
      </c>
      <c r="G339" s="36">
        <v>36</v>
      </c>
      <c r="H339" s="36" t="s">
        <v>727</v>
      </c>
      <c r="I339" s="36">
        <f t="shared" si="9"/>
        <v>91</v>
      </c>
    </row>
    <row r="340" spans="1:9" x14ac:dyDescent="0.25">
      <c r="A340" s="36" t="s">
        <v>856</v>
      </c>
      <c r="B340" s="36" t="s">
        <v>127</v>
      </c>
      <c r="C340" s="36" t="s">
        <v>1646</v>
      </c>
      <c r="D340" s="36" t="s">
        <v>1779</v>
      </c>
      <c r="E340" s="36" t="s">
        <v>1693</v>
      </c>
      <c r="F340" s="36" t="s">
        <v>1651</v>
      </c>
      <c r="G340" s="36">
        <v>36</v>
      </c>
      <c r="H340" s="36" t="s">
        <v>727</v>
      </c>
      <c r="I340" s="36">
        <f t="shared" si="9"/>
        <v>91</v>
      </c>
    </row>
    <row r="341" spans="1:9" x14ac:dyDescent="0.25">
      <c r="A341" s="36" t="s">
        <v>856</v>
      </c>
      <c r="B341" s="36" t="s">
        <v>145</v>
      </c>
      <c r="D341" s="36" t="s">
        <v>1778</v>
      </c>
      <c r="E341" s="36" t="s">
        <v>1692</v>
      </c>
      <c r="F341" s="36" t="s">
        <v>1653</v>
      </c>
      <c r="G341" s="36">
        <v>15</v>
      </c>
      <c r="H341" s="36" t="s">
        <v>727</v>
      </c>
      <c r="I341" s="36">
        <f t="shared" si="9"/>
        <v>100</v>
      </c>
    </row>
    <row r="342" spans="1:9" x14ac:dyDescent="0.25">
      <c r="A342" s="36" t="s">
        <v>862</v>
      </c>
      <c r="B342" s="36" t="s">
        <v>80</v>
      </c>
      <c r="C342" s="36" t="s">
        <v>1646</v>
      </c>
      <c r="D342" s="36" t="s">
        <v>1788</v>
      </c>
      <c r="E342" s="36" t="s">
        <v>1697</v>
      </c>
      <c r="F342" s="36" t="s">
        <v>1660</v>
      </c>
      <c r="G342" s="36">
        <v>47</v>
      </c>
      <c r="H342" s="36" t="s">
        <v>727</v>
      </c>
      <c r="I342" s="36">
        <f t="shared" si="9"/>
        <v>100</v>
      </c>
    </row>
    <row r="343" spans="1:9" x14ac:dyDescent="0.25">
      <c r="A343" s="36" t="s">
        <v>862</v>
      </c>
      <c r="B343" s="36" t="s">
        <v>98</v>
      </c>
      <c r="C343" s="36" t="s">
        <v>1646</v>
      </c>
      <c r="D343" s="36" t="s">
        <v>1788</v>
      </c>
      <c r="E343" s="36" t="s">
        <v>1697</v>
      </c>
      <c r="F343" s="36" t="s">
        <v>1660</v>
      </c>
      <c r="G343" s="36">
        <v>47</v>
      </c>
      <c r="H343" s="36" t="s">
        <v>727</v>
      </c>
      <c r="I343" s="36">
        <f t="shared" si="9"/>
        <v>100</v>
      </c>
    </row>
    <row r="344" spans="1:9" x14ac:dyDescent="0.25">
      <c r="A344" s="36" t="s">
        <v>862</v>
      </c>
      <c r="B344" s="36" t="s">
        <v>138</v>
      </c>
      <c r="C344" s="36" t="s">
        <v>1646</v>
      </c>
      <c r="D344" s="36" t="s">
        <v>1788</v>
      </c>
      <c r="E344" s="36" t="s">
        <v>1697</v>
      </c>
      <c r="F344" s="36" t="s">
        <v>1660</v>
      </c>
      <c r="G344" s="36">
        <v>47</v>
      </c>
      <c r="H344" s="36" t="s">
        <v>727</v>
      </c>
      <c r="I344" s="36">
        <f t="shared" si="9"/>
        <v>100</v>
      </c>
    </row>
    <row r="345" spans="1:9" x14ac:dyDescent="0.25">
      <c r="A345" s="36" t="s">
        <v>862</v>
      </c>
      <c r="B345" s="36" t="s">
        <v>64</v>
      </c>
      <c r="C345" s="36" t="s">
        <v>1646</v>
      </c>
      <c r="D345" s="36" t="s">
        <v>1788</v>
      </c>
      <c r="E345" s="36" t="s">
        <v>1697</v>
      </c>
      <c r="F345" s="36" t="s">
        <v>1660</v>
      </c>
      <c r="G345" s="36">
        <v>47</v>
      </c>
      <c r="H345" s="36" t="s">
        <v>727</v>
      </c>
      <c r="I345" s="36">
        <f t="shared" si="9"/>
        <v>100</v>
      </c>
    </row>
    <row r="346" spans="1:9" x14ac:dyDescent="0.25">
      <c r="A346" s="36" t="s">
        <v>862</v>
      </c>
      <c r="B346" s="36" t="s">
        <v>276</v>
      </c>
      <c r="C346" s="36" t="s">
        <v>1646</v>
      </c>
      <c r="D346" s="36" t="s">
        <v>1788</v>
      </c>
      <c r="E346" s="36" t="s">
        <v>1697</v>
      </c>
      <c r="F346" s="36" t="s">
        <v>1660</v>
      </c>
      <c r="G346" s="36">
        <v>47</v>
      </c>
      <c r="H346" s="36" t="s">
        <v>727</v>
      </c>
      <c r="I346" s="36">
        <f t="shared" si="9"/>
        <v>100</v>
      </c>
    </row>
    <row r="347" spans="1:9" x14ac:dyDescent="0.25">
      <c r="A347" s="36" t="s">
        <v>862</v>
      </c>
      <c r="B347" s="36" t="s">
        <v>40</v>
      </c>
      <c r="C347" s="36" t="s">
        <v>1646</v>
      </c>
      <c r="D347" s="36" t="s">
        <v>1788</v>
      </c>
      <c r="E347" s="36" t="s">
        <v>1697</v>
      </c>
      <c r="F347" s="36" t="s">
        <v>1660</v>
      </c>
      <c r="G347" s="36">
        <v>47</v>
      </c>
      <c r="H347" s="36" t="s">
        <v>727</v>
      </c>
      <c r="I347" s="36">
        <f t="shared" si="9"/>
        <v>100</v>
      </c>
    </row>
    <row r="348" spans="1:9" x14ac:dyDescent="0.25">
      <c r="A348" s="36" t="s">
        <v>862</v>
      </c>
      <c r="B348" s="36" t="s">
        <v>129</v>
      </c>
      <c r="C348" s="36" t="s">
        <v>1646</v>
      </c>
      <c r="D348" s="36" t="s">
        <v>1788</v>
      </c>
      <c r="E348" s="36" t="s">
        <v>1697</v>
      </c>
      <c r="F348" s="36" t="s">
        <v>1660</v>
      </c>
      <c r="G348" s="36">
        <v>47</v>
      </c>
      <c r="H348" s="36" t="s">
        <v>727</v>
      </c>
      <c r="I348" s="36">
        <f t="shared" si="9"/>
        <v>100</v>
      </c>
    </row>
    <row r="349" spans="1:9" x14ac:dyDescent="0.25">
      <c r="A349" s="36" t="s">
        <v>862</v>
      </c>
      <c r="B349" s="36" t="s">
        <v>43</v>
      </c>
      <c r="C349" s="36" t="s">
        <v>1646</v>
      </c>
      <c r="D349" s="36" t="s">
        <v>1788</v>
      </c>
      <c r="E349" s="36" t="s">
        <v>1697</v>
      </c>
      <c r="F349" s="36" t="s">
        <v>1660</v>
      </c>
      <c r="G349" s="36">
        <v>47</v>
      </c>
      <c r="H349" s="36" t="s">
        <v>727</v>
      </c>
      <c r="I349" s="36">
        <f t="shared" si="9"/>
        <v>100</v>
      </c>
    </row>
    <row r="350" spans="1:9" x14ac:dyDescent="0.25">
      <c r="A350" s="36" t="s">
        <v>862</v>
      </c>
      <c r="B350" s="36" t="s">
        <v>119</v>
      </c>
      <c r="C350" s="36" t="s">
        <v>1775</v>
      </c>
      <c r="D350" s="36" t="s">
        <v>1788</v>
      </c>
      <c r="E350" s="36" t="s">
        <v>1697</v>
      </c>
      <c r="F350" s="36" t="s">
        <v>1660</v>
      </c>
      <c r="G350" s="36">
        <v>47</v>
      </c>
      <c r="H350" s="36" t="s">
        <v>727</v>
      </c>
      <c r="I350" s="36">
        <f t="shared" si="9"/>
        <v>100</v>
      </c>
    </row>
    <row r="351" spans="1:9" x14ac:dyDescent="0.25">
      <c r="A351" s="36" t="s">
        <v>862</v>
      </c>
      <c r="B351" s="36" t="s">
        <v>120</v>
      </c>
      <c r="D351" s="36" t="s">
        <v>1788</v>
      </c>
      <c r="E351" s="36" t="s">
        <v>1697</v>
      </c>
      <c r="F351" s="36" t="s">
        <v>1660</v>
      </c>
      <c r="G351" s="36">
        <v>47</v>
      </c>
      <c r="H351" s="36" t="s">
        <v>727</v>
      </c>
      <c r="I351" s="36">
        <f t="shared" si="9"/>
        <v>100</v>
      </c>
    </row>
    <row r="352" spans="1:9" x14ac:dyDescent="0.25">
      <c r="A352" s="36" t="s">
        <v>862</v>
      </c>
      <c r="B352" s="36" t="s">
        <v>321</v>
      </c>
      <c r="C352" s="36" t="s">
        <v>1646</v>
      </c>
      <c r="D352" s="36" t="s">
        <v>1788</v>
      </c>
      <c r="E352" s="36" t="s">
        <v>1697</v>
      </c>
      <c r="F352" s="36" t="s">
        <v>1660</v>
      </c>
      <c r="G352" s="36">
        <v>47</v>
      </c>
      <c r="H352" s="36" t="s">
        <v>727</v>
      </c>
      <c r="I352" s="36">
        <f t="shared" si="9"/>
        <v>100</v>
      </c>
    </row>
    <row r="353" spans="1:9" x14ac:dyDescent="0.25">
      <c r="A353" s="36" t="s">
        <v>862</v>
      </c>
      <c r="B353" s="36" t="s">
        <v>89</v>
      </c>
      <c r="C353" s="36" t="s">
        <v>1646</v>
      </c>
      <c r="D353" s="36" t="s">
        <v>1788</v>
      </c>
      <c r="E353" s="36" t="s">
        <v>1697</v>
      </c>
      <c r="F353" s="36" t="s">
        <v>1660</v>
      </c>
      <c r="G353" s="36">
        <v>47</v>
      </c>
      <c r="H353" s="36" t="s">
        <v>727</v>
      </c>
      <c r="I353" s="36">
        <f t="shared" si="9"/>
        <v>100</v>
      </c>
    </row>
    <row r="354" spans="1:9" x14ac:dyDescent="0.25">
      <c r="A354" s="36" t="s">
        <v>862</v>
      </c>
      <c r="B354" s="36" t="s">
        <v>163</v>
      </c>
      <c r="C354" s="36" t="s">
        <v>1646</v>
      </c>
      <c r="D354" s="36" t="s">
        <v>1788</v>
      </c>
      <c r="E354" s="36" t="s">
        <v>1697</v>
      </c>
      <c r="F354" s="36" t="s">
        <v>1660</v>
      </c>
      <c r="G354" s="36">
        <v>47</v>
      </c>
      <c r="H354" s="36" t="s">
        <v>727</v>
      </c>
      <c r="I354" s="36">
        <f t="shared" si="9"/>
        <v>100</v>
      </c>
    </row>
    <row r="355" spans="1:9" x14ac:dyDescent="0.25">
      <c r="A355" s="36" t="s">
        <v>862</v>
      </c>
      <c r="B355" s="36" t="s">
        <v>19</v>
      </c>
      <c r="C355" s="36" t="s">
        <v>1646</v>
      </c>
      <c r="D355" s="36" t="s">
        <v>1788</v>
      </c>
      <c r="E355" s="36" t="s">
        <v>1697</v>
      </c>
      <c r="F355" s="36" t="s">
        <v>1660</v>
      </c>
      <c r="G355" s="36">
        <v>47</v>
      </c>
      <c r="H355" s="36" t="s">
        <v>727</v>
      </c>
      <c r="I355" s="36">
        <f t="shared" ref="I355:I386" si="10">INDEX(R:R,MATCH(E355,N:N,0))</f>
        <v>100</v>
      </c>
    </row>
    <row r="356" spans="1:9" x14ac:dyDescent="0.25">
      <c r="A356" s="36" t="s">
        <v>862</v>
      </c>
      <c r="B356" s="36" t="s">
        <v>267</v>
      </c>
      <c r="C356" s="36" t="s">
        <v>1754</v>
      </c>
      <c r="D356" s="36" t="s">
        <v>1788</v>
      </c>
      <c r="E356" s="36" t="s">
        <v>1697</v>
      </c>
      <c r="F356" s="36" t="s">
        <v>1660</v>
      </c>
      <c r="G356" s="36">
        <v>47</v>
      </c>
      <c r="H356" s="36" t="s">
        <v>727</v>
      </c>
      <c r="I356" s="36">
        <f t="shared" si="10"/>
        <v>100</v>
      </c>
    </row>
    <row r="357" spans="1:9" x14ac:dyDescent="0.25">
      <c r="A357" s="36" t="s">
        <v>862</v>
      </c>
      <c r="B357" s="36" t="s">
        <v>144</v>
      </c>
      <c r="C357" s="36" t="s">
        <v>1789</v>
      </c>
      <c r="D357" s="36" t="s">
        <v>1788</v>
      </c>
      <c r="E357" s="36" t="s">
        <v>1697</v>
      </c>
      <c r="F357" s="36" t="s">
        <v>1660</v>
      </c>
      <c r="G357" s="36">
        <v>47</v>
      </c>
      <c r="H357" s="36" t="s">
        <v>727</v>
      </c>
      <c r="I357" s="36">
        <f t="shared" si="10"/>
        <v>100</v>
      </c>
    </row>
    <row r="358" spans="1:9" x14ac:dyDescent="0.25">
      <c r="A358" s="36" t="s">
        <v>862</v>
      </c>
      <c r="B358" s="36" t="s">
        <v>524</v>
      </c>
      <c r="C358" s="36" t="s">
        <v>1790</v>
      </c>
      <c r="D358" s="36" t="s">
        <v>1788</v>
      </c>
      <c r="E358" s="36" t="s">
        <v>1697</v>
      </c>
      <c r="F358" s="36" t="s">
        <v>1660</v>
      </c>
      <c r="G358" s="36">
        <v>47</v>
      </c>
      <c r="H358" s="36" t="s">
        <v>727</v>
      </c>
      <c r="I358" s="36">
        <f t="shared" si="10"/>
        <v>100</v>
      </c>
    </row>
    <row r="359" spans="1:9" x14ac:dyDescent="0.25">
      <c r="A359" s="36" t="s">
        <v>862</v>
      </c>
      <c r="B359" s="36" t="s">
        <v>495</v>
      </c>
      <c r="C359" s="36" t="s">
        <v>1790</v>
      </c>
      <c r="D359" s="36" t="s">
        <v>1788</v>
      </c>
      <c r="E359" s="36" t="s">
        <v>1697</v>
      </c>
      <c r="F359" s="36" t="s">
        <v>1660</v>
      </c>
      <c r="G359" s="36">
        <v>47</v>
      </c>
      <c r="H359" s="36" t="s">
        <v>727</v>
      </c>
      <c r="I359" s="36">
        <f t="shared" si="10"/>
        <v>100</v>
      </c>
    </row>
    <row r="360" spans="1:9" x14ac:dyDescent="0.25">
      <c r="A360" s="36" t="s">
        <v>862</v>
      </c>
      <c r="B360" s="36" t="s">
        <v>73</v>
      </c>
      <c r="C360" s="36" t="s">
        <v>1646</v>
      </c>
      <c r="D360" s="36" t="s">
        <v>1788</v>
      </c>
      <c r="E360" s="36" t="s">
        <v>1697</v>
      </c>
      <c r="F360" s="36" t="s">
        <v>1660</v>
      </c>
      <c r="G360" s="36">
        <v>47</v>
      </c>
      <c r="H360" s="36" t="s">
        <v>727</v>
      </c>
      <c r="I360" s="36">
        <f t="shared" si="10"/>
        <v>100</v>
      </c>
    </row>
    <row r="361" spans="1:9" x14ac:dyDescent="0.25">
      <c r="A361" s="36" t="s">
        <v>862</v>
      </c>
      <c r="B361" s="36" t="s">
        <v>47</v>
      </c>
      <c r="C361" s="36" t="s">
        <v>1646</v>
      </c>
      <c r="D361" s="36" t="s">
        <v>1788</v>
      </c>
      <c r="E361" s="36" t="s">
        <v>1697</v>
      </c>
      <c r="F361" s="36" t="s">
        <v>1660</v>
      </c>
      <c r="G361" s="36">
        <v>47</v>
      </c>
      <c r="H361" s="36" t="s">
        <v>727</v>
      </c>
      <c r="I361" s="36">
        <f t="shared" si="10"/>
        <v>100</v>
      </c>
    </row>
    <row r="362" spans="1:9" x14ac:dyDescent="0.25">
      <c r="A362" s="36" t="s">
        <v>862</v>
      </c>
      <c r="B362" s="36" t="s">
        <v>30</v>
      </c>
      <c r="C362" s="36" t="s">
        <v>1646</v>
      </c>
      <c r="D362" s="36" t="s">
        <v>1788</v>
      </c>
      <c r="E362" s="36" t="s">
        <v>1697</v>
      </c>
      <c r="F362" s="36" t="s">
        <v>1660</v>
      </c>
      <c r="G362" s="36">
        <v>47</v>
      </c>
      <c r="H362" s="36" t="s">
        <v>727</v>
      </c>
      <c r="I362" s="36">
        <f t="shared" si="10"/>
        <v>100</v>
      </c>
    </row>
    <row r="363" spans="1:9" x14ac:dyDescent="0.25">
      <c r="A363" s="36" t="s">
        <v>862</v>
      </c>
      <c r="B363" s="36" t="s">
        <v>105</v>
      </c>
      <c r="C363" s="36" t="s">
        <v>1775</v>
      </c>
      <c r="D363" s="36" t="s">
        <v>1788</v>
      </c>
      <c r="E363" s="36" t="s">
        <v>1697</v>
      </c>
      <c r="F363" s="36" t="s">
        <v>1660</v>
      </c>
      <c r="G363" s="36">
        <v>47</v>
      </c>
      <c r="H363" s="36" t="s">
        <v>727</v>
      </c>
      <c r="I363" s="36">
        <f t="shared" si="10"/>
        <v>100</v>
      </c>
    </row>
    <row r="364" spans="1:9" x14ac:dyDescent="0.25">
      <c r="A364" s="36" t="s">
        <v>862</v>
      </c>
      <c r="B364" s="36" t="s">
        <v>90</v>
      </c>
      <c r="C364" s="36" t="s">
        <v>1789</v>
      </c>
      <c r="D364" s="36" t="s">
        <v>1788</v>
      </c>
      <c r="E364" s="36" t="s">
        <v>1697</v>
      </c>
      <c r="F364" s="36" t="s">
        <v>1660</v>
      </c>
      <c r="G364" s="36">
        <v>47</v>
      </c>
      <c r="H364" s="36" t="s">
        <v>727</v>
      </c>
      <c r="I364" s="36">
        <f t="shared" si="10"/>
        <v>100</v>
      </c>
    </row>
    <row r="365" spans="1:9" x14ac:dyDescent="0.25">
      <c r="A365" s="36" t="s">
        <v>862</v>
      </c>
      <c r="B365" s="36" t="s">
        <v>106</v>
      </c>
      <c r="C365" s="36" t="s">
        <v>1733</v>
      </c>
      <c r="D365" s="36" t="s">
        <v>1788</v>
      </c>
      <c r="E365" s="36" t="s">
        <v>1697</v>
      </c>
      <c r="F365" s="36" t="s">
        <v>1660</v>
      </c>
      <c r="G365" s="36">
        <v>47</v>
      </c>
      <c r="H365" s="36" t="s">
        <v>727</v>
      </c>
      <c r="I365" s="36">
        <f t="shared" si="10"/>
        <v>100</v>
      </c>
    </row>
    <row r="366" spans="1:9" x14ac:dyDescent="0.25">
      <c r="A366" s="36" t="s">
        <v>862</v>
      </c>
      <c r="B366" s="36" t="s">
        <v>106</v>
      </c>
      <c r="D366" s="36" t="s">
        <v>1788</v>
      </c>
      <c r="E366" s="36" t="s">
        <v>1697</v>
      </c>
      <c r="F366" s="36" t="s">
        <v>1660</v>
      </c>
      <c r="G366" s="36">
        <v>47</v>
      </c>
      <c r="H366" s="36" t="s">
        <v>727</v>
      </c>
      <c r="I366" s="36">
        <f t="shared" si="10"/>
        <v>100</v>
      </c>
    </row>
    <row r="367" spans="1:9" x14ac:dyDescent="0.25">
      <c r="A367" s="36" t="s">
        <v>862</v>
      </c>
      <c r="B367" s="36" t="s">
        <v>60</v>
      </c>
      <c r="C367" s="36" t="s">
        <v>1646</v>
      </c>
      <c r="D367" s="36" t="s">
        <v>1788</v>
      </c>
      <c r="E367" s="36" t="s">
        <v>1697</v>
      </c>
      <c r="F367" s="36" t="s">
        <v>1660</v>
      </c>
      <c r="G367" s="36">
        <v>47</v>
      </c>
      <c r="H367" s="36" t="s">
        <v>727</v>
      </c>
      <c r="I367" s="36">
        <f t="shared" si="10"/>
        <v>100</v>
      </c>
    </row>
    <row r="368" spans="1:9" x14ac:dyDescent="0.25">
      <c r="A368" s="36" t="s">
        <v>862</v>
      </c>
      <c r="B368" s="36" t="s">
        <v>49</v>
      </c>
      <c r="C368" s="36" t="s">
        <v>1791</v>
      </c>
      <c r="D368" s="36" t="s">
        <v>1788</v>
      </c>
      <c r="E368" s="36" t="s">
        <v>1697</v>
      </c>
      <c r="F368" s="36" t="s">
        <v>1660</v>
      </c>
      <c r="G368" s="36">
        <v>47</v>
      </c>
      <c r="H368" s="36" t="s">
        <v>727</v>
      </c>
      <c r="I368" s="36">
        <f t="shared" si="10"/>
        <v>100</v>
      </c>
    </row>
    <row r="369" spans="1:9" x14ac:dyDescent="0.25">
      <c r="A369" s="36" t="s">
        <v>862</v>
      </c>
      <c r="B369" s="36" t="s">
        <v>269</v>
      </c>
      <c r="C369" s="36" t="s">
        <v>1790</v>
      </c>
      <c r="D369" s="36" t="s">
        <v>1788</v>
      </c>
      <c r="E369" s="36" t="s">
        <v>1697</v>
      </c>
      <c r="F369" s="36" t="s">
        <v>1660</v>
      </c>
      <c r="G369" s="36">
        <v>47</v>
      </c>
      <c r="H369" s="36" t="s">
        <v>727</v>
      </c>
      <c r="I369" s="36">
        <f t="shared" si="10"/>
        <v>100</v>
      </c>
    </row>
    <row r="370" spans="1:9" x14ac:dyDescent="0.25">
      <c r="A370" s="36" t="s">
        <v>862</v>
      </c>
      <c r="B370" s="36" t="s">
        <v>421</v>
      </c>
      <c r="C370" s="36" t="s">
        <v>1789</v>
      </c>
      <c r="D370" s="36" t="s">
        <v>1788</v>
      </c>
      <c r="E370" s="36" t="s">
        <v>1697</v>
      </c>
      <c r="F370" s="36" t="s">
        <v>1660</v>
      </c>
      <c r="G370" s="36">
        <v>47</v>
      </c>
      <c r="H370" s="36" t="s">
        <v>727</v>
      </c>
      <c r="I370" s="36">
        <f t="shared" si="10"/>
        <v>100</v>
      </c>
    </row>
    <row r="371" spans="1:9" x14ac:dyDescent="0.25">
      <c r="A371" s="36" t="s">
        <v>862</v>
      </c>
      <c r="B371" s="36" t="s">
        <v>325</v>
      </c>
      <c r="C371" s="36" t="s">
        <v>1646</v>
      </c>
      <c r="D371" s="36" t="s">
        <v>1788</v>
      </c>
      <c r="E371" s="36" t="s">
        <v>1697</v>
      </c>
      <c r="F371" s="36" t="s">
        <v>1660</v>
      </c>
      <c r="G371" s="36">
        <v>47</v>
      </c>
      <c r="H371" s="36" t="s">
        <v>727</v>
      </c>
      <c r="I371" s="36">
        <f t="shared" si="10"/>
        <v>100</v>
      </c>
    </row>
    <row r="372" spans="1:9" x14ac:dyDescent="0.25">
      <c r="A372" s="36" t="s">
        <v>862</v>
      </c>
      <c r="B372" s="36" t="s">
        <v>357</v>
      </c>
      <c r="C372" s="36" t="s">
        <v>1646</v>
      </c>
      <c r="D372" s="36" t="s">
        <v>1788</v>
      </c>
      <c r="E372" s="36" t="s">
        <v>1697</v>
      </c>
      <c r="F372" s="36" t="s">
        <v>1660</v>
      </c>
      <c r="G372" s="36">
        <v>47</v>
      </c>
      <c r="H372" s="36" t="s">
        <v>727</v>
      </c>
      <c r="I372" s="36">
        <f t="shared" si="10"/>
        <v>100</v>
      </c>
    </row>
    <row r="373" spans="1:9" x14ac:dyDescent="0.25">
      <c r="A373" s="36" t="s">
        <v>862</v>
      </c>
      <c r="B373" s="36" t="s">
        <v>426</v>
      </c>
      <c r="C373" s="36" t="s">
        <v>1775</v>
      </c>
      <c r="D373" s="36" t="s">
        <v>1788</v>
      </c>
      <c r="E373" s="36" t="s">
        <v>1697</v>
      </c>
      <c r="F373" s="36" t="s">
        <v>1660</v>
      </c>
      <c r="G373" s="36">
        <v>47</v>
      </c>
      <c r="H373" s="36" t="s">
        <v>727</v>
      </c>
      <c r="I373" s="36">
        <f t="shared" si="10"/>
        <v>100</v>
      </c>
    </row>
    <row r="374" spans="1:9" x14ac:dyDescent="0.25">
      <c r="A374" s="36" t="s">
        <v>862</v>
      </c>
      <c r="B374" s="36" t="s">
        <v>77</v>
      </c>
      <c r="C374" s="36" t="s">
        <v>1646</v>
      </c>
      <c r="D374" s="36" t="s">
        <v>1788</v>
      </c>
      <c r="E374" s="36" t="s">
        <v>1697</v>
      </c>
      <c r="F374" s="36" t="s">
        <v>1660</v>
      </c>
      <c r="G374" s="36">
        <v>47</v>
      </c>
      <c r="H374" s="36" t="s">
        <v>727</v>
      </c>
      <c r="I374" s="36">
        <f t="shared" si="10"/>
        <v>100</v>
      </c>
    </row>
    <row r="375" spans="1:9" x14ac:dyDescent="0.25">
      <c r="A375" s="36" t="s">
        <v>862</v>
      </c>
      <c r="B375" s="36" t="s">
        <v>531</v>
      </c>
      <c r="C375" s="36" t="s">
        <v>1792</v>
      </c>
      <c r="D375" s="36" t="s">
        <v>1788</v>
      </c>
      <c r="E375" s="36" t="s">
        <v>1697</v>
      </c>
      <c r="F375" s="36" t="s">
        <v>1660</v>
      </c>
      <c r="G375" s="36">
        <v>47</v>
      </c>
      <c r="H375" s="36" t="s">
        <v>727</v>
      </c>
      <c r="I375" s="36">
        <f t="shared" si="10"/>
        <v>100</v>
      </c>
    </row>
    <row r="376" spans="1:9" x14ac:dyDescent="0.25">
      <c r="A376" s="36" t="s">
        <v>862</v>
      </c>
      <c r="B376" s="36" t="s">
        <v>113</v>
      </c>
      <c r="C376" s="36" t="s">
        <v>1646</v>
      </c>
      <c r="D376" s="36" t="s">
        <v>1788</v>
      </c>
      <c r="E376" s="36" t="s">
        <v>1697</v>
      </c>
      <c r="F376" s="36" t="s">
        <v>1660</v>
      </c>
      <c r="G376" s="36">
        <v>47</v>
      </c>
      <c r="H376" s="36" t="s">
        <v>727</v>
      </c>
      <c r="I376" s="36">
        <f t="shared" si="10"/>
        <v>100</v>
      </c>
    </row>
    <row r="377" spans="1:9" x14ac:dyDescent="0.25">
      <c r="A377" s="36" t="s">
        <v>862</v>
      </c>
      <c r="B377" s="36" t="s">
        <v>114</v>
      </c>
      <c r="C377" s="36" t="s">
        <v>1646</v>
      </c>
      <c r="D377" s="36" t="s">
        <v>1788</v>
      </c>
      <c r="E377" s="36" t="s">
        <v>1697</v>
      </c>
      <c r="F377" s="36" t="s">
        <v>1660</v>
      </c>
      <c r="G377" s="36">
        <v>47</v>
      </c>
      <c r="H377" s="36" t="s">
        <v>727</v>
      </c>
      <c r="I377" s="36">
        <f t="shared" si="10"/>
        <v>100</v>
      </c>
    </row>
    <row r="378" spans="1:9" x14ac:dyDescent="0.25">
      <c r="A378" s="36" t="s">
        <v>862</v>
      </c>
      <c r="B378" s="36" t="s">
        <v>147</v>
      </c>
      <c r="C378" s="36" t="s">
        <v>1646</v>
      </c>
      <c r="D378" s="36" t="s">
        <v>1788</v>
      </c>
      <c r="E378" s="36" t="s">
        <v>1697</v>
      </c>
      <c r="F378" s="36" t="s">
        <v>1660</v>
      </c>
      <c r="G378" s="36">
        <v>47</v>
      </c>
      <c r="H378" s="36" t="s">
        <v>727</v>
      </c>
      <c r="I378" s="36">
        <f t="shared" si="10"/>
        <v>100</v>
      </c>
    </row>
    <row r="379" spans="1:9" x14ac:dyDescent="0.25">
      <c r="A379" s="36" t="s">
        <v>873</v>
      </c>
      <c r="B379" s="36" t="s">
        <v>15</v>
      </c>
      <c r="C379" s="36" t="s">
        <v>1646</v>
      </c>
      <c r="D379" s="36" t="s">
        <v>1793</v>
      </c>
      <c r="E379" s="36" t="s">
        <v>1698</v>
      </c>
      <c r="F379" s="36" t="s">
        <v>1660</v>
      </c>
      <c r="G379" s="36">
        <v>42</v>
      </c>
      <c r="H379" s="36" t="s">
        <v>727</v>
      </c>
      <c r="I379" s="36">
        <f t="shared" si="10"/>
        <v>100</v>
      </c>
    </row>
    <row r="380" spans="1:9" x14ac:dyDescent="0.25">
      <c r="A380" s="36" t="s">
        <v>873</v>
      </c>
      <c r="B380" s="36" t="s">
        <v>58</v>
      </c>
      <c r="C380" s="36" t="s">
        <v>1646</v>
      </c>
      <c r="D380" s="36" t="s">
        <v>1793</v>
      </c>
      <c r="E380" s="36" t="s">
        <v>1698</v>
      </c>
      <c r="F380" s="36" t="s">
        <v>1660</v>
      </c>
      <c r="G380" s="36">
        <v>42</v>
      </c>
      <c r="H380" s="36" t="s">
        <v>727</v>
      </c>
      <c r="I380" s="36">
        <f t="shared" si="10"/>
        <v>100</v>
      </c>
    </row>
    <row r="381" spans="1:9" x14ac:dyDescent="0.25">
      <c r="A381" s="36" t="s">
        <v>873</v>
      </c>
      <c r="B381" s="36" t="s">
        <v>240</v>
      </c>
      <c r="C381" s="36" t="s">
        <v>1646</v>
      </c>
      <c r="D381" s="36" t="s">
        <v>1793</v>
      </c>
      <c r="E381" s="36" t="s">
        <v>1698</v>
      </c>
      <c r="F381" s="36" t="s">
        <v>1660</v>
      </c>
      <c r="G381" s="36">
        <v>42</v>
      </c>
      <c r="H381" s="36" t="s">
        <v>727</v>
      </c>
      <c r="I381" s="36">
        <f t="shared" si="10"/>
        <v>100</v>
      </c>
    </row>
    <row r="382" spans="1:9" x14ac:dyDescent="0.25">
      <c r="A382" s="36" t="s">
        <v>873</v>
      </c>
      <c r="B382" s="36" t="s">
        <v>242</v>
      </c>
      <c r="C382" s="36" t="s">
        <v>1646</v>
      </c>
      <c r="D382" s="36" t="s">
        <v>1793</v>
      </c>
      <c r="E382" s="36" t="s">
        <v>1698</v>
      </c>
      <c r="F382" s="36" t="s">
        <v>1660</v>
      </c>
      <c r="G382" s="36">
        <v>42</v>
      </c>
      <c r="H382" s="36" t="s">
        <v>727</v>
      </c>
      <c r="I382" s="36">
        <f t="shared" si="10"/>
        <v>100</v>
      </c>
    </row>
    <row r="383" spans="1:9" x14ac:dyDescent="0.25">
      <c r="A383" s="36" t="s">
        <v>873</v>
      </c>
      <c r="B383" s="36" t="s">
        <v>244</v>
      </c>
      <c r="C383" s="36" t="s">
        <v>1646</v>
      </c>
      <c r="D383" s="36" t="s">
        <v>1793</v>
      </c>
      <c r="E383" s="36" t="s">
        <v>1698</v>
      </c>
      <c r="F383" s="36" t="s">
        <v>1660</v>
      </c>
      <c r="G383" s="36">
        <v>42</v>
      </c>
      <c r="H383" s="36" t="s">
        <v>727</v>
      </c>
      <c r="I383" s="36">
        <f t="shared" si="10"/>
        <v>100</v>
      </c>
    </row>
    <row r="384" spans="1:9" x14ac:dyDescent="0.25">
      <c r="A384" s="36" t="s">
        <v>873</v>
      </c>
      <c r="B384" s="36" t="s">
        <v>10</v>
      </c>
      <c r="C384" s="36" t="s">
        <v>1646</v>
      </c>
      <c r="D384" s="36" t="s">
        <v>1793</v>
      </c>
      <c r="E384" s="36" t="s">
        <v>1698</v>
      </c>
      <c r="F384" s="36" t="s">
        <v>1660</v>
      </c>
      <c r="G384" s="36">
        <v>42</v>
      </c>
      <c r="H384" s="36" t="s">
        <v>727</v>
      </c>
      <c r="I384" s="36">
        <f t="shared" si="10"/>
        <v>100</v>
      </c>
    </row>
    <row r="385" spans="1:9" x14ac:dyDescent="0.25">
      <c r="A385" s="36" t="s">
        <v>873</v>
      </c>
      <c r="B385" s="36" t="s">
        <v>22</v>
      </c>
      <c r="C385" s="36" t="s">
        <v>1646</v>
      </c>
      <c r="D385" s="36" t="s">
        <v>1793</v>
      </c>
      <c r="E385" s="36" t="s">
        <v>1698</v>
      </c>
      <c r="F385" s="36" t="s">
        <v>1660</v>
      </c>
      <c r="G385" s="36">
        <v>42</v>
      </c>
      <c r="H385" s="36" t="s">
        <v>727</v>
      </c>
      <c r="I385" s="36">
        <f t="shared" si="10"/>
        <v>100</v>
      </c>
    </row>
    <row r="386" spans="1:9" x14ac:dyDescent="0.25">
      <c r="A386" s="36" t="s">
        <v>873</v>
      </c>
      <c r="B386" s="36" t="s">
        <v>6</v>
      </c>
      <c r="C386" s="36" t="s">
        <v>1646</v>
      </c>
      <c r="D386" s="36" t="s">
        <v>1793</v>
      </c>
      <c r="E386" s="36" t="s">
        <v>1698</v>
      </c>
      <c r="F386" s="36" t="s">
        <v>1660</v>
      </c>
      <c r="G386" s="36">
        <v>42</v>
      </c>
      <c r="H386" s="36" t="s">
        <v>727</v>
      </c>
      <c r="I386" s="36">
        <f t="shared" si="10"/>
        <v>100</v>
      </c>
    </row>
    <row r="387" spans="1:9" x14ac:dyDescent="0.25">
      <c r="A387" s="36" t="s">
        <v>873</v>
      </c>
      <c r="B387" s="36" t="s">
        <v>11</v>
      </c>
      <c r="C387" s="36" t="s">
        <v>1646</v>
      </c>
      <c r="D387" s="36" t="s">
        <v>1793</v>
      </c>
      <c r="E387" s="36" t="s">
        <v>1698</v>
      </c>
      <c r="F387" s="36" t="s">
        <v>1660</v>
      </c>
      <c r="G387" s="36">
        <v>42</v>
      </c>
      <c r="H387" s="36" t="s">
        <v>727</v>
      </c>
      <c r="I387" s="36">
        <f t="shared" ref="I387:I397" si="11">INDEX(R:R,MATCH(E387,N:N,0))</f>
        <v>100</v>
      </c>
    </row>
    <row r="388" spans="1:9" x14ac:dyDescent="0.25">
      <c r="A388" s="36" t="s">
        <v>860</v>
      </c>
      <c r="B388" s="36" t="s">
        <v>307</v>
      </c>
      <c r="C388" s="36" t="s">
        <v>1646</v>
      </c>
      <c r="D388" s="36" t="s">
        <v>1794</v>
      </c>
      <c r="E388" s="36" t="s">
        <v>1699</v>
      </c>
      <c r="F388" s="36" t="s">
        <v>1683</v>
      </c>
      <c r="G388" s="36">
        <v>53</v>
      </c>
      <c r="H388" s="36" t="s">
        <v>727</v>
      </c>
      <c r="I388" s="36">
        <f t="shared" si="11"/>
        <v>100</v>
      </c>
    </row>
    <row r="389" spans="1:9" x14ac:dyDescent="0.25">
      <c r="A389" s="36" t="s">
        <v>860</v>
      </c>
      <c r="B389" s="36" t="s">
        <v>33</v>
      </c>
      <c r="C389" s="36" t="s">
        <v>1646</v>
      </c>
      <c r="D389" s="36" t="s">
        <v>1794</v>
      </c>
      <c r="E389" s="36" t="s">
        <v>1699</v>
      </c>
      <c r="F389" s="36" t="s">
        <v>1683</v>
      </c>
      <c r="G389" s="36">
        <v>53</v>
      </c>
      <c r="H389" s="36" t="s">
        <v>727</v>
      </c>
      <c r="I389" s="36">
        <f t="shared" si="11"/>
        <v>100</v>
      </c>
    </row>
    <row r="390" spans="1:9" x14ac:dyDescent="0.25">
      <c r="A390" s="36" t="s">
        <v>860</v>
      </c>
      <c r="B390" s="36" t="s">
        <v>131</v>
      </c>
      <c r="D390" s="36" t="s">
        <v>1794</v>
      </c>
      <c r="E390" s="36" t="s">
        <v>1699</v>
      </c>
      <c r="F390" s="36" t="s">
        <v>1683</v>
      </c>
      <c r="G390" s="36">
        <v>53</v>
      </c>
      <c r="H390" s="36" t="s">
        <v>727</v>
      </c>
      <c r="I390" s="36">
        <f t="shared" si="11"/>
        <v>100</v>
      </c>
    </row>
    <row r="391" spans="1:9" x14ac:dyDescent="0.25">
      <c r="A391" s="36" t="s">
        <v>860</v>
      </c>
      <c r="B391" s="36" t="s">
        <v>317</v>
      </c>
      <c r="C391" s="36" t="s">
        <v>1646</v>
      </c>
      <c r="D391" s="36" t="s">
        <v>1794</v>
      </c>
      <c r="E391" s="36" t="s">
        <v>1699</v>
      </c>
      <c r="F391" s="36" t="s">
        <v>1683</v>
      </c>
      <c r="G391" s="36">
        <v>53</v>
      </c>
      <c r="H391" s="36" t="s">
        <v>727</v>
      </c>
      <c r="I391" s="36">
        <f t="shared" si="11"/>
        <v>100</v>
      </c>
    </row>
    <row r="392" spans="1:9" x14ac:dyDescent="0.25">
      <c r="A392" s="36" t="s">
        <v>860</v>
      </c>
      <c r="B392" s="36" t="s">
        <v>75</v>
      </c>
      <c r="C392" s="36" t="s">
        <v>1646</v>
      </c>
      <c r="D392" s="36" t="s">
        <v>1794</v>
      </c>
      <c r="E392" s="36" t="s">
        <v>1699</v>
      </c>
      <c r="F392" s="36" t="s">
        <v>1683</v>
      </c>
      <c r="G392" s="36">
        <v>53</v>
      </c>
      <c r="H392" s="36" t="s">
        <v>727</v>
      </c>
      <c r="I392" s="36">
        <f t="shared" si="11"/>
        <v>100</v>
      </c>
    </row>
    <row r="393" spans="1:9" x14ac:dyDescent="0.25">
      <c r="A393" s="36" t="s">
        <v>860</v>
      </c>
      <c r="B393" s="36" t="s">
        <v>109</v>
      </c>
      <c r="C393" s="36" t="s">
        <v>1646</v>
      </c>
      <c r="D393" s="36" t="s">
        <v>1794</v>
      </c>
      <c r="E393" s="36" t="s">
        <v>1699</v>
      </c>
      <c r="F393" s="36" t="s">
        <v>1683</v>
      </c>
      <c r="G393" s="36">
        <v>53</v>
      </c>
      <c r="H393" s="36" t="s">
        <v>727</v>
      </c>
      <c r="I393" s="36">
        <f t="shared" si="11"/>
        <v>100</v>
      </c>
    </row>
    <row r="394" spans="1:9" x14ac:dyDescent="0.25">
      <c r="A394" s="36" t="s">
        <v>860</v>
      </c>
      <c r="B394" s="36" t="s">
        <v>78</v>
      </c>
      <c r="C394" s="36" t="s">
        <v>1646</v>
      </c>
      <c r="D394" s="36" t="s">
        <v>1794</v>
      </c>
      <c r="E394" s="36" t="s">
        <v>1699</v>
      </c>
      <c r="F394" s="36" t="s">
        <v>1683</v>
      </c>
      <c r="G394" s="36">
        <v>53</v>
      </c>
      <c r="H394" s="36" t="s">
        <v>727</v>
      </c>
      <c r="I394" s="36">
        <f t="shared" si="11"/>
        <v>100</v>
      </c>
    </row>
    <row r="395" spans="1:9" x14ac:dyDescent="0.25">
      <c r="A395" s="36" t="s">
        <v>860</v>
      </c>
      <c r="B395" s="36" t="s">
        <v>52</v>
      </c>
      <c r="C395" s="36" t="s">
        <v>1646</v>
      </c>
      <c r="D395" s="36" t="s">
        <v>1794</v>
      </c>
      <c r="E395" s="36" t="s">
        <v>1699</v>
      </c>
      <c r="F395" s="36" t="s">
        <v>1683</v>
      </c>
      <c r="G395" s="36">
        <v>53</v>
      </c>
      <c r="H395" s="36" t="s">
        <v>727</v>
      </c>
      <c r="I395" s="36">
        <f t="shared" si="11"/>
        <v>100</v>
      </c>
    </row>
    <row r="396" spans="1:9" x14ac:dyDescent="0.25">
      <c r="A396" s="36" t="s">
        <v>860</v>
      </c>
      <c r="B396" s="36" t="s">
        <v>62</v>
      </c>
      <c r="C396" s="36" t="s">
        <v>1646</v>
      </c>
      <c r="D396" s="36" t="s">
        <v>1794</v>
      </c>
      <c r="E396" s="36" t="s">
        <v>1699</v>
      </c>
      <c r="F396" s="36" t="s">
        <v>1683</v>
      </c>
      <c r="G396" s="36">
        <v>53</v>
      </c>
      <c r="H396" s="36" t="s">
        <v>727</v>
      </c>
      <c r="I396" s="36">
        <f t="shared" si="11"/>
        <v>100</v>
      </c>
    </row>
    <row r="397" spans="1:9" x14ac:dyDescent="0.25">
      <c r="A397" s="36" t="s">
        <v>860</v>
      </c>
      <c r="B397" s="36" t="s">
        <v>115</v>
      </c>
      <c r="C397" s="36" t="s">
        <v>1646</v>
      </c>
      <c r="D397" s="36" t="s">
        <v>1794</v>
      </c>
      <c r="E397" s="36" t="s">
        <v>1699</v>
      </c>
      <c r="F397" s="36" t="s">
        <v>1683</v>
      </c>
      <c r="G397" s="36">
        <v>53</v>
      </c>
      <c r="H397" s="36" t="s">
        <v>727</v>
      </c>
      <c r="I397" s="36">
        <f t="shared" si="11"/>
        <v>100</v>
      </c>
    </row>
    <row r="398" spans="1:9" x14ac:dyDescent="0.25">
      <c r="A398" s="36" t="s">
        <v>868</v>
      </c>
      <c r="B398" s="36" t="s">
        <v>13</v>
      </c>
      <c r="C398" s="36" t="s">
        <v>1646</v>
      </c>
      <c r="D398" s="36" t="s">
        <v>1795</v>
      </c>
      <c r="E398" s="36" t="e">
        <v>#N/A</v>
      </c>
      <c r="F398" s="36" t="e">
        <v>#N/A</v>
      </c>
      <c r="G398" s="36" t="e">
        <v>#N/A</v>
      </c>
      <c r="H398" s="36" t="s">
        <v>1648</v>
      </c>
      <c r="I398" s="36" t="s">
        <v>1648</v>
      </c>
    </row>
    <row r="399" spans="1:9" x14ac:dyDescent="0.25">
      <c r="A399" s="36" t="s">
        <v>868</v>
      </c>
      <c r="B399" s="36" t="s">
        <v>278</v>
      </c>
      <c r="C399" s="36" t="s">
        <v>1646</v>
      </c>
      <c r="D399" s="36" t="s">
        <v>1795</v>
      </c>
      <c r="E399" s="36" t="e">
        <v>#N/A</v>
      </c>
      <c r="F399" s="36" t="e">
        <v>#N/A</v>
      </c>
      <c r="G399" s="36" t="e">
        <v>#N/A</v>
      </c>
      <c r="H399" s="36" t="s">
        <v>1648</v>
      </c>
      <c r="I399" s="36" t="s">
        <v>1648</v>
      </c>
    </row>
    <row r="400" spans="1:9" x14ac:dyDescent="0.25">
      <c r="A400" s="36" t="s">
        <v>868</v>
      </c>
      <c r="B400" s="36" t="s">
        <v>34</v>
      </c>
      <c r="C400" s="36" t="s">
        <v>1646</v>
      </c>
      <c r="D400" s="36" t="s">
        <v>1795</v>
      </c>
      <c r="E400" s="36" t="e">
        <v>#N/A</v>
      </c>
      <c r="F400" s="36" t="e">
        <v>#N/A</v>
      </c>
      <c r="G400" s="36" t="e">
        <v>#N/A</v>
      </c>
      <c r="H400" s="36" t="s">
        <v>1648</v>
      </c>
      <c r="I400" s="36" t="s">
        <v>1648</v>
      </c>
    </row>
    <row r="401" spans="1:9" x14ac:dyDescent="0.25">
      <c r="A401" s="36" t="s">
        <v>868</v>
      </c>
      <c r="B401" s="36" t="s">
        <v>16</v>
      </c>
      <c r="C401" s="36" t="s">
        <v>1646</v>
      </c>
      <c r="D401" s="36" t="s">
        <v>1795</v>
      </c>
      <c r="E401" s="36" t="e">
        <v>#N/A</v>
      </c>
      <c r="F401" s="36" t="e">
        <v>#N/A</v>
      </c>
      <c r="G401" s="36" t="e">
        <v>#N/A</v>
      </c>
      <c r="H401" s="36" t="s">
        <v>1648</v>
      </c>
      <c r="I401" s="36" t="s">
        <v>1648</v>
      </c>
    </row>
    <row r="402" spans="1:9" x14ac:dyDescent="0.25">
      <c r="A402" s="36" t="s">
        <v>868</v>
      </c>
      <c r="B402" s="36" t="s">
        <v>17</v>
      </c>
      <c r="C402" s="36" t="s">
        <v>1646</v>
      </c>
      <c r="D402" s="36" t="s">
        <v>1795</v>
      </c>
      <c r="E402" s="36" t="e">
        <v>#N/A</v>
      </c>
      <c r="F402" s="36" t="e">
        <v>#N/A</v>
      </c>
      <c r="G402" s="36" t="e">
        <v>#N/A</v>
      </c>
      <c r="H402" s="36" t="s">
        <v>1648</v>
      </c>
      <c r="I402" s="36" t="s">
        <v>1648</v>
      </c>
    </row>
    <row r="403" spans="1:9" x14ac:dyDescent="0.25">
      <c r="A403" s="36" t="s">
        <v>868</v>
      </c>
      <c r="B403" s="36" t="s">
        <v>26</v>
      </c>
      <c r="C403" s="36" t="s">
        <v>1646</v>
      </c>
      <c r="D403" s="36" t="s">
        <v>1795</v>
      </c>
      <c r="E403" s="36" t="e">
        <v>#N/A</v>
      </c>
      <c r="F403" s="36" t="e">
        <v>#N/A</v>
      </c>
      <c r="G403" s="36" t="e">
        <v>#N/A</v>
      </c>
      <c r="H403" s="36" t="s">
        <v>1648</v>
      </c>
      <c r="I403" s="36" t="s">
        <v>1648</v>
      </c>
    </row>
    <row r="404" spans="1:9" x14ac:dyDescent="0.25">
      <c r="A404" s="36" t="s">
        <v>868</v>
      </c>
      <c r="B404" s="36" t="s">
        <v>18</v>
      </c>
      <c r="C404" s="36" t="s">
        <v>1646</v>
      </c>
      <c r="D404" s="36" t="s">
        <v>1795</v>
      </c>
      <c r="E404" s="36" t="e">
        <v>#N/A</v>
      </c>
      <c r="F404" s="36" t="e">
        <v>#N/A</v>
      </c>
      <c r="G404" s="36" t="e">
        <v>#N/A</v>
      </c>
      <c r="H404" s="36" t="s">
        <v>1648</v>
      </c>
      <c r="I404" s="36" t="s">
        <v>1648</v>
      </c>
    </row>
    <row r="405" spans="1:9" x14ac:dyDescent="0.25">
      <c r="A405" s="36" t="s">
        <v>868</v>
      </c>
      <c r="B405" s="36" t="s">
        <v>28</v>
      </c>
      <c r="C405" s="36" t="s">
        <v>1646</v>
      </c>
      <c r="D405" s="36" t="s">
        <v>1795</v>
      </c>
      <c r="E405" s="36" t="e">
        <v>#N/A</v>
      </c>
      <c r="F405" s="36" t="e">
        <v>#N/A</v>
      </c>
      <c r="G405" s="36" t="e">
        <v>#N/A</v>
      </c>
      <c r="H405" s="36" t="s">
        <v>1648</v>
      </c>
      <c r="I405" s="36" t="s">
        <v>1648</v>
      </c>
    </row>
    <row r="406" spans="1:9" x14ac:dyDescent="0.25">
      <c r="A406" s="36" t="s">
        <v>875</v>
      </c>
      <c r="B406" s="36" t="s">
        <v>81</v>
      </c>
      <c r="C406" s="36" t="s">
        <v>1646</v>
      </c>
      <c r="D406" s="36" t="s">
        <v>1796</v>
      </c>
      <c r="E406" s="36" t="e">
        <v>#N/A</v>
      </c>
      <c r="F406" s="36" t="e">
        <v>#N/A</v>
      </c>
      <c r="G406" s="36" t="e">
        <v>#N/A</v>
      </c>
      <c r="H406" s="36" t="s">
        <v>1648</v>
      </c>
      <c r="I406" s="36" t="s">
        <v>1648</v>
      </c>
    </row>
    <row r="407" spans="1:9" x14ac:dyDescent="0.25">
      <c r="A407" s="36" t="s">
        <v>875</v>
      </c>
      <c r="B407" s="36" t="s">
        <v>83</v>
      </c>
      <c r="C407" s="36" t="s">
        <v>1646</v>
      </c>
      <c r="D407" s="36" t="s">
        <v>1796</v>
      </c>
      <c r="E407" s="36" t="e">
        <v>#N/A</v>
      </c>
      <c r="F407" s="36" t="e">
        <v>#N/A</v>
      </c>
      <c r="G407" s="36" t="e">
        <v>#N/A</v>
      </c>
      <c r="H407" s="36" t="s">
        <v>1648</v>
      </c>
      <c r="I407" s="36" t="s">
        <v>1648</v>
      </c>
    </row>
    <row r="408" spans="1:9" x14ac:dyDescent="0.25">
      <c r="A408" s="36" t="s">
        <v>875</v>
      </c>
      <c r="B408" s="36" t="s">
        <v>132</v>
      </c>
      <c r="C408" s="36" t="s">
        <v>1646</v>
      </c>
      <c r="D408" s="36" t="s">
        <v>1796</v>
      </c>
      <c r="E408" s="36" t="e">
        <v>#N/A</v>
      </c>
      <c r="F408" s="36" t="e">
        <v>#N/A</v>
      </c>
      <c r="G408" s="36" t="e">
        <v>#N/A</v>
      </c>
      <c r="H408" s="36" t="s">
        <v>1648</v>
      </c>
      <c r="I408" s="36" t="s">
        <v>1648</v>
      </c>
    </row>
    <row r="409" spans="1:9" x14ac:dyDescent="0.25">
      <c r="A409" s="36" t="s">
        <v>875</v>
      </c>
      <c r="B409" s="36" t="s">
        <v>84</v>
      </c>
      <c r="C409" s="36" t="s">
        <v>1646</v>
      </c>
      <c r="D409" s="36" t="s">
        <v>1796</v>
      </c>
      <c r="E409" s="36" t="e">
        <v>#N/A</v>
      </c>
      <c r="F409" s="36" t="e">
        <v>#N/A</v>
      </c>
      <c r="G409" s="36" t="e">
        <v>#N/A</v>
      </c>
      <c r="H409" s="36" t="s">
        <v>1648</v>
      </c>
      <c r="I409" s="36" t="s">
        <v>1648</v>
      </c>
    </row>
    <row r="410" spans="1:9" x14ac:dyDescent="0.25">
      <c r="A410" s="36" t="s">
        <v>875</v>
      </c>
      <c r="B410" s="36" t="s">
        <v>134</v>
      </c>
      <c r="C410" s="36" t="s">
        <v>1646</v>
      </c>
      <c r="D410" s="36" t="s">
        <v>1796</v>
      </c>
      <c r="E410" s="36" t="e">
        <v>#N/A</v>
      </c>
      <c r="F410" s="36" t="e">
        <v>#N/A</v>
      </c>
      <c r="G410" s="36" t="e">
        <v>#N/A</v>
      </c>
      <c r="H410" s="36" t="s">
        <v>1648</v>
      </c>
      <c r="I410" s="36" t="s">
        <v>1648</v>
      </c>
    </row>
    <row r="411" spans="1:9" x14ac:dyDescent="0.25">
      <c r="A411" s="36" t="s">
        <v>875</v>
      </c>
      <c r="B411" s="36" t="s">
        <v>104</v>
      </c>
      <c r="C411" s="36" t="s">
        <v>1646</v>
      </c>
      <c r="D411" s="36" t="s">
        <v>1796</v>
      </c>
      <c r="E411" s="36" t="e">
        <v>#N/A</v>
      </c>
      <c r="F411" s="36" t="e">
        <v>#N/A</v>
      </c>
      <c r="G411" s="36" t="e">
        <v>#N/A</v>
      </c>
      <c r="H411" s="36" t="s">
        <v>1648</v>
      </c>
      <c r="I411" s="36" t="s">
        <v>1648</v>
      </c>
    </row>
    <row r="412" spans="1:9" x14ac:dyDescent="0.25">
      <c r="A412" s="36" t="s">
        <v>875</v>
      </c>
      <c r="B412" s="36" t="s">
        <v>197</v>
      </c>
      <c r="C412" s="36" t="s">
        <v>1646</v>
      </c>
      <c r="D412" s="36" t="s">
        <v>1796</v>
      </c>
      <c r="E412" s="36" t="e">
        <v>#N/A</v>
      </c>
      <c r="F412" s="36" t="e">
        <v>#N/A</v>
      </c>
      <c r="G412" s="36" t="e">
        <v>#N/A</v>
      </c>
      <c r="H412" s="36" t="s">
        <v>1648</v>
      </c>
      <c r="I412" s="36" t="s">
        <v>1648</v>
      </c>
    </row>
    <row r="413" spans="1:9" x14ac:dyDescent="0.25">
      <c r="A413" s="36" t="s">
        <v>875</v>
      </c>
      <c r="B413" s="36" t="s">
        <v>108</v>
      </c>
      <c r="C413" s="36" t="s">
        <v>1646</v>
      </c>
      <c r="D413" s="36" t="s">
        <v>1796</v>
      </c>
      <c r="E413" s="36" t="e">
        <v>#N/A</v>
      </c>
      <c r="F413" s="36" t="e">
        <v>#N/A</v>
      </c>
      <c r="G413" s="36" t="e">
        <v>#N/A</v>
      </c>
      <c r="H413" s="36" t="s">
        <v>1648</v>
      </c>
      <c r="I413" s="36" t="s">
        <v>1648</v>
      </c>
    </row>
    <row r="414" spans="1:9" x14ac:dyDescent="0.25">
      <c r="A414" s="36" t="s">
        <v>875</v>
      </c>
      <c r="B414" s="36" t="s">
        <v>111</v>
      </c>
      <c r="C414" s="36" t="s">
        <v>1646</v>
      </c>
      <c r="D414" s="36" t="s">
        <v>1796</v>
      </c>
      <c r="E414" s="36" t="e">
        <v>#N/A</v>
      </c>
      <c r="F414" s="36" t="e">
        <v>#N/A</v>
      </c>
      <c r="G414" s="36" t="e">
        <v>#N/A</v>
      </c>
      <c r="H414" s="36" t="s">
        <v>1648</v>
      </c>
      <c r="I414" s="36" t="s">
        <v>1648</v>
      </c>
    </row>
    <row r="415" spans="1:9" x14ac:dyDescent="0.25">
      <c r="A415" s="36" t="s">
        <v>875</v>
      </c>
      <c r="B415" s="36" t="s">
        <v>116</v>
      </c>
      <c r="C415" s="36" t="s">
        <v>1646</v>
      </c>
      <c r="D415" s="36" t="s">
        <v>1796</v>
      </c>
      <c r="E415" s="36" t="e">
        <v>#N/A</v>
      </c>
      <c r="F415" s="36" t="e">
        <v>#N/A</v>
      </c>
      <c r="G415" s="36" t="e">
        <v>#N/A</v>
      </c>
      <c r="H415" s="36" t="s">
        <v>1648</v>
      </c>
      <c r="I415" s="36" t="s">
        <v>1648</v>
      </c>
    </row>
    <row r="416" spans="1:9" x14ac:dyDescent="0.25">
      <c r="A416" s="36" t="s">
        <v>875</v>
      </c>
      <c r="B416" s="36" t="s">
        <v>53</v>
      </c>
      <c r="C416" s="36" t="s">
        <v>1646</v>
      </c>
      <c r="D416" s="36" t="s">
        <v>1796</v>
      </c>
      <c r="E416" s="36" t="e">
        <v>#N/A</v>
      </c>
      <c r="F416" s="36" t="e">
        <v>#N/A</v>
      </c>
      <c r="G416" s="36" t="e">
        <v>#N/A</v>
      </c>
      <c r="H416" s="36" t="s">
        <v>1648</v>
      </c>
      <c r="I416" s="36" t="s">
        <v>1648</v>
      </c>
    </row>
    <row r="417" spans="1:9" x14ac:dyDescent="0.25">
      <c r="A417" s="36" t="s">
        <v>877</v>
      </c>
      <c r="B417" s="36" t="s">
        <v>183</v>
      </c>
      <c r="E417" s="36" t="e">
        <v>#N/A</v>
      </c>
      <c r="F417" s="36" t="e">
        <v>#N/A</v>
      </c>
      <c r="G417" s="36" t="e">
        <v>#N/A</v>
      </c>
      <c r="H417" s="36" t="s">
        <v>1648</v>
      </c>
      <c r="I417" s="36" t="s">
        <v>1648</v>
      </c>
    </row>
    <row r="418" spans="1:9" x14ac:dyDescent="0.25">
      <c r="A418" s="36" t="s">
        <v>854</v>
      </c>
      <c r="B418" s="36" t="s">
        <v>291</v>
      </c>
      <c r="C418" s="36" t="s">
        <v>1646</v>
      </c>
      <c r="D418" s="36" t="s">
        <v>1797</v>
      </c>
      <c r="E418" s="36" t="s">
        <v>1702</v>
      </c>
      <c r="F418" s="36" t="s">
        <v>1667</v>
      </c>
      <c r="G418" s="36">
        <v>9</v>
      </c>
      <c r="H418" s="36" t="s">
        <v>1648</v>
      </c>
      <c r="I418" s="36" t="s">
        <v>1648</v>
      </c>
    </row>
    <row r="419" spans="1:9" x14ac:dyDescent="0.25">
      <c r="A419" s="36" t="s">
        <v>854</v>
      </c>
      <c r="B419" s="36" t="s">
        <v>42</v>
      </c>
      <c r="C419" s="36" t="s">
        <v>1646</v>
      </c>
      <c r="D419" s="36" t="s">
        <v>1798</v>
      </c>
      <c r="E419" s="36" t="s">
        <v>1704</v>
      </c>
      <c r="F419" s="36" t="s">
        <v>1667</v>
      </c>
      <c r="G419" s="36">
        <v>10</v>
      </c>
      <c r="H419" s="36" t="s">
        <v>1648</v>
      </c>
      <c r="I419" s="36" t="s">
        <v>1648</v>
      </c>
    </row>
    <row r="420" spans="1:9" x14ac:dyDescent="0.25">
      <c r="A420" s="36" t="s">
        <v>854</v>
      </c>
      <c r="B420" s="36" t="s">
        <v>432</v>
      </c>
      <c r="C420" s="36" t="s">
        <v>1646</v>
      </c>
      <c r="D420" s="36" t="s">
        <v>1799</v>
      </c>
      <c r="E420" s="36" t="s">
        <v>1800</v>
      </c>
      <c r="F420" s="36" t="s">
        <v>1667</v>
      </c>
      <c r="G420" s="36">
        <v>0</v>
      </c>
      <c r="H420" s="36" t="s">
        <v>1648</v>
      </c>
      <c r="I420" s="36" t="s">
        <v>1648</v>
      </c>
    </row>
    <row r="421" spans="1:9" x14ac:dyDescent="0.25">
      <c r="A421" s="36" t="s">
        <v>854</v>
      </c>
      <c r="B421" s="36" t="s">
        <v>14</v>
      </c>
      <c r="C421" s="36" t="s">
        <v>1646</v>
      </c>
      <c r="D421" s="36" t="s">
        <v>1798</v>
      </c>
      <c r="E421" s="36" t="s">
        <v>1704</v>
      </c>
      <c r="F421" s="36" t="s">
        <v>1667</v>
      </c>
      <c r="G421" s="36">
        <v>10</v>
      </c>
      <c r="H421" s="36" t="s">
        <v>1648</v>
      </c>
      <c r="I421" s="36" t="s">
        <v>1648</v>
      </c>
    </row>
    <row r="422" spans="1:9" x14ac:dyDescent="0.25">
      <c r="A422" s="36" t="s">
        <v>854</v>
      </c>
      <c r="B422" s="36" t="s">
        <v>128</v>
      </c>
      <c r="D422" s="36" t="s">
        <v>1801</v>
      </c>
      <c r="E422" s="36" t="s">
        <v>1706</v>
      </c>
      <c r="F422" s="36" t="s">
        <v>1686</v>
      </c>
      <c r="G422" s="36">
        <v>19</v>
      </c>
      <c r="H422" s="36" t="s">
        <v>1648</v>
      </c>
      <c r="I422" s="36" t="s">
        <v>1648</v>
      </c>
    </row>
    <row r="423" spans="1:9" x14ac:dyDescent="0.25">
      <c r="A423" s="36" t="s">
        <v>854</v>
      </c>
      <c r="B423" s="36" t="s">
        <v>336</v>
      </c>
      <c r="C423" s="36" t="s">
        <v>1646</v>
      </c>
      <c r="D423" s="36" t="s">
        <v>1799</v>
      </c>
      <c r="E423" s="36" t="s">
        <v>1800</v>
      </c>
      <c r="F423" s="36" t="s">
        <v>1667</v>
      </c>
      <c r="G423" s="36">
        <v>0</v>
      </c>
      <c r="H423" s="36" t="s">
        <v>1648</v>
      </c>
      <c r="I423" s="36" t="s">
        <v>1648</v>
      </c>
    </row>
    <row r="424" spans="1:9" x14ac:dyDescent="0.25">
      <c r="A424" s="36" t="s">
        <v>854</v>
      </c>
      <c r="B424" s="36" t="s">
        <v>264</v>
      </c>
      <c r="C424" s="36" t="s">
        <v>1731</v>
      </c>
      <c r="D424" s="36" t="s">
        <v>1797</v>
      </c>
      <c r="E424" s="36" t="s">
        <v>1702</v>
      </c>
      <c r="F424" s="36" t="s">
        <v>1667</v>
      </c>
      <c r="G424" s="36">
        <v>9</v>
      </c>
      <c r="H424" s="36" t="s">
        <v>1648</v>
      </c>
      <c r="I424" s="36" t="s">
        <v>1648</v>
      </c>
    </row>
    <row r="425" spans="1:9" x14ac:dyDescent="0.25">
      <c r="A425" s="36" t="s">
        <v>854</v>
      </c>
      <c r="B425" s="36" t="s">
        <v>338</v>
      </c>
      <c r="D425" s="36" t="s">
        <v>1799</v>
      </c>
      <c r="E425" s="36" t="s">
        <v>1800</v>
      </c>
      <c r="F425" s="36" t="s">
        <v>1667</v>
      </c>
      <c r="G425" s="36">
        <v>0</v>
      </c>
      <c r="H425" s="36" t="s">
        <v>1648</v>
      </c>
      <c r="I425" s="36" t="s">
        <v>1648</v>
      </c>
    </row>
    <row r="426" spans="1:9" x14ac:dyDescent="0.25">
      <c r="A426" s="36" t="s">
        <v>854</v>
      </c>
      <c r="B426" s="36" t="s">
        <v>340</v>
      </c>
      <c r="C426" s="36" t="s">
        <v>1646</v>
      </c>
      <c r="D426" s="36" t="s">
        <v>1797</v>
      </c>
      <c r="E426" s="36" t="s">
        <v>1702</v>
      </c>
      <c r="F426" s="36" t="s">
        <v>1667</v>
      </c>
      <c r="G426" s="36">
        <v>9</v>
      </c>
      <c r="H426" s="36" t="s">
        <v>1648</v>
      </c>
      <c r="I426" s="36" t="s">
        <v>1648</v>
      </c>
    </row>
    <row r="427" spans="1:9" x14ac:dyDescent="0.25">
      <c r="A427" s="36" t="s">
        <v>854</v>
      </c>
      <c r="B427" s="36" t="s">
        <v>511</v>
      </c>
      <c r="C427" s="36" t="s">
        <v>1646</v>
      </c>
      <c r="D427" s="36" t="s">
        <v>1801</v>
      </c>
      <c r="E427" s="36" t="s">
        <v>1706</v>
      </c>
      <c r="F427" s="36" t="s">
        <v>1686</v>
      </c>
      <c r="G427" s="36">
        <v>19</v>
      </c>
      <c r="H427" s="36" t="s">
        <v>1648</v>
      </c>
      <c r="I427" s="36" t="s">
        <v>1648</v>
      </c>
    </row>
    <row r="428" spans="1:9" x14ac:dyDescent="0.25">
      <c r="A428" s="36" t="s">
        <v>854</v>
      </c>
      <c r="B428" s="36" t="s">
        <v>265</v>
      </c>
      <c r="C428" s="36" t="s">
        <v>1731</v>
      </c>
      <c r="D428" s="36" t="s">
        <v>1801</v>
      </c>
      <c r="E428" s="36" t="s">
        <v>1706</v>
      </c>
      <c r="F428" s="36" t="s">
        <v>1686</v>
      </c>
      <c r="G428" s="36">
        <v>19</v>
      </c>
      <c r="H428" s="36" t="s">
        <v>1648</v>
      </c>
      <c r="I428" s="36" t="s">
        <v>1648</v>
      </c>
    </row>
    <row r="429" spans="1:9" x14ac:dyDescent="0.25">
      <c r="A429" s="36" t="s">
        <v>854</v>
      </c>
      <c r="B429" s="36" t="s">
        <v>446</v>
      </c>
      <c r="C429" s="36" t="s">
        <v>1646</v>
      </c>
      <c r="D429" s="36" t="s">
        <v>1797</v>
      </c>
      <c r="E429" s="36" t="s">
        <v>1702</v>
      </c>
      <c r="F429" s="36" t="s">
        <v>1667</v>
      </c>
      <c r="G429" s="36">
        <v>9</v>
      </c>
      <c r="H429" s="36" t="s">
        <v>1648</v>
      </c>
      <c r="I429" s="36" t="s">
        <v>1648</v>
      </c>
    </row>
    <row r="430" spans="1:9" x14ac:dyDescent="0.25">
      <c r="A430" s="36" t="s">
        <v>854</v>
      </c>
      <c r="B430" s="36" t="s">
        <v>312</v>
      </c>
      <c r="C430" s="36" t="s">
        <v>1646</v>
      </c>
      <c r="D430" s="36" t="s">
        <v>1799</v>
      </c>
      <c r="E430" s="36" t="s">
        <v>1800</v>
      </c>
      <c r="F430" s="36" t="s">
        <v>1667</v>
      </c>
      <c r="G430" s="36">
        <v>0</v>
      </c>
      <c r="H430" s="36" t="s">
        <v>1648</v>
      </c>
      <c r="I430" s="36" t="s">
        <v>1648</v>
      </c>
    </row>
    <row r="431" spans="1:9" x14ac:dyDescent="0.25">
      <c r="A431" s="36" t="s">
        <v>854</v>
      </c>
      <c r="B431" s="36" t="s">
        <v>296</v>
      </c>
      <c r="C431" s="36" t="s">
        <v>1731</v>
      </c>
      <c r="D431" s="36" t="s">
        <v>1797</v>
      </c>
      <c r="E431" s="36" t="s">
        <v>1702</v>
      </c>
      <c r="F431" s="36" t="s">
        <v>1667</v>
      </c>
      <c r="G431" s="36">
        <v>9</v>
      </c>
      <c r="H431" s="36" t="s">
        <v>1648</v>
      </c>
      <c r="I431" s="36" t="s">
        <v>1648</v>
      </c>
    </row>
    <row r="432" spans="1:9" x14ac:dyDescent="0.25">
      <c r="A432" s="36" t="s">
        <v>854</v>
      </c>
      <c r="B432" s="36" t="s">
        <v>31</v>
      </c>
      <c r="C432" s="36" t="s">
        <v>1646</v>
      </c>
      <c r="D432" s="36" t="s">
        <v>1798</v>
      </c>
      <c r="E432" s="36" t="s">
        <v>1704</v>
      </c>
      <c r="F432" s="36" t="s">
        <v>1667</v>
      </c>
      <c r="G432" s="36">
        <v>10</v>
      </c>
      <c r="H432" s="36" t="s">
        <v>1648</v>
      </c>
      <c r="I432" s="36" t="s">
        <v>1648</v>
      </c>
    </row>
    <row r="433" spans="1:9" x14ac:dyDescent="0.25">
      <c r="A433" s="36" t="s">
        <v>854</v>
      </c>
      <c r="B433" s="36" t="s">
        <v>516</v>
      </c>
      <c r="C433" s="36" t="s">
        <v>1646</v>
      </c>
      <c r="D433" s="36" t="s">
        <v>1801</v>
      </c>
      <c r="E433" s="36" t="s">
        <v>1706</v>
      </c>
      <c r="F433" s="36" t="s">
        <v>1686</v>
      </c>
      <c r="G433" s="36">
        <v>19</v>
      </c>
      <c r="H433" s="36" t="s">
        <v>1648</v>
      </c>
      <c r="I433" s="36" t="s">
        <v>1648</v>
      </c>
    </row>
    <row r="434" spans="1:9" x14ac:dyDescent="0.25">
      <c r="A434" s="36" t="s">
        <v>854</v>
      </c>
      <c r="B434" s="36" t="s">
        <v>346</v>
      </c>
      <c r="C434" s="36" t="s">
        <v>1646</v>
      </c>
      <c r="D434" s="36" t="s">
        <v>1797</v>
      </c>
      <c r="E434" s="36" t="s">
        <v>1702</v>
      </c>
      <c r="F434" s="36" t="s">
        <v>1667</v>
      </c>
      <c r="G434" s="36">
        <v>9</v>
      </c>
      <c r="H434" s="36" t="s">
        <v>1648</v>
      </c>
      <c r="I434" s="36" t="s">
        <v>1648</v>
      </c>
    </row>
    <row r="435" spans="1:9" x14ac:dyDescent="0.25">
      <c r="A435" s="36" t="s">
        <v>854</v>
      </c>
      <c r="B435" s="36" t="s">
        <v>280</v>
      </c>
      <c r="C435" s="36" t="s">
        <v>1646</v>
      </c>
      <c r="D435" s="36" t="s">
        <v>1799</v>
      </c>
      <c r="E435" s="36" t="s">
        <v>1800</v>
      </c>
      <c r="F435" s="36" t="s">
        <v>1667</v>
      </c>
      <c r="G435" s="36">
        <v>0</v>
      </c>
      <c r="H435" s="36" t="s">
        <v>1648</v>
      </c>
      <c r="I435" s="36" t="s">
        <v>1648</v>
      </c>
    </row>
    <row r="436" spans="1:9" x14ac:dyDescent="0.25">
      <c r="A436" s="36" t="s">
        <v>854</v>
      </c>
      <c r="B436" s="36" t="s">
        <v>332</v>
      </c>
      <c r="C436" s="36" t="s">
        <v>1731</v>
      </c>
      <c r="D436" s="36" t="s">
        <v>1798</v>
      </c>
      <c r="E436" s="36" t="s">
        <v>1704</v>
      </c>
      <c r="F436" s="36" t="s">
        <v>1667</v>
      </c>
      <c r="G436" s="36">
        <v>10</v>
      </c>
      <c r="H436" s="36" t="s">
        <v>1648</v>
      </c>
      <c r="I436" s="36" t="s">
        <v>1648</v>
      </c>
    </row>
    <row r="437" spans="1:9" x14ac:dyDescent="0.25">
      <c r="A437" s="36" t="s">
        <v>854</v>
      </c>
      <c r="B437" s="36" t="s">
        <v>314</v>
      </c>
      <c r="C437" s="36" t="s">
        <v>1646</v>
      </c>
      <c r="D437" s="36" t="s">
        <v>1801</v>
      </c>
      <c r="E437" s="36" t="s">
        <v>1706</v>
      </c>
      <c r="F437" s="36" t="s">
        <v>1686</v>
      </c>
      <c r="G437" s="36">
        <v>19</v>
      </c>
      <c r="H437" s="36" t="s">
        <v>1648</v>
      </c>
      <c r="I437" s="36" t="s">
        <v>1648</v>
      </c>
    </row>
    <row r="438" spans="1:9" x14ac:dyDescent="0.25">
      <c r="A438" s="36" t="s">
        <v>854</v>
      </c>
      <c r="B438" s="36" t="s">
        <v>32</v>
      </c>
      <c r="C438" s="36" t="s">
        <v>1646</v>
      </c>
      <c r="D438" s="36" t="s">
        <v>1801</v>
      </c>
      <c r="E438" s="36" t="s">
        <v>1706</v>
      </c>
      <c r="F438" s="36" t="s">
        <v>1686</v>
      </c>
      <c r="G438" s="36">
        <v>19</v>
      </c>
      <c r="H438" s="36" t="s">
        <v>1648</v>
      </c>
      <c r="I438" s="36" t="s">
        <v>1648</v>
      </c>
    </row>
    <row r="439" spans="1:9" x14ac:dyDescent="0.25">
      <c r="A439" s="36" t="s">
        <v>854</v>
      </c>
      <c r="B439" s="36" t="s">
        <v>414</v>
      </c>
      <c r="C439" s="36" t="s">
        <v>1646</v>
      </c>
      <c r="D439" s="36" t="s">
        <v>1799</v>
      </c>
      <c r="E439" s="36" t="s">
        <v>1800</v>
      </c>
      <c r="F439" s="36" t="s">
        <v>1667</v>
      </c>
      <c r="G439" s="36">
        <v>0</v>
      </c>
      <c r="H439" s="36" t="s">
        <v>1648</v>
      </c>
      <c r="I439" s="36" t="s">
        <v>1648</v>
      </c>
    </row>
    <row r="440" spans="1:9" x14ac:dyDescent="0.25">
      <c r="A440" s="36" t="s">
        <v>854</v>
      </c>
      <c r="B440" s="36" t="s">
        <v>72</v>
      </c>
      <c r="C440" s="36" t="s">
        <v>1646</v>
      </c>
      <c r="D440" s="36" t="s">
        <v>1801</v>
      </c>
      <c r="E440" s="36" t="s">
        <v>1706</v>
      </c>
      <c r="F440" s="36" t="s">
        <v>1686</v>
      </c>
      <c r="G440" s="36">
        <v>19</v>
      </c>
      <c r="H440" s="36" t="s">
        <v>1648</v>
      </c>
      <c r="I440" s="36" t="s">
        <v>1648</v>
      </c>
    </row>
    <row r="441" spans="1:9" x14ac:dyDescent="0.25">
      <c r="A441" s="36" t="s">
        <v>854</v>
      </c>
      <c r="B441" s="36" t="s">
        <v>333</v>
      </c>
      <c r="C441" s="36" t="s">
        <v>1731</v>
      </c>
      <c r="D441" s="36" t="s">
        <v>1797</v>
      </c>
      <c r="E441" s="36" t="s">
        <v>1702</v>
      </c>
      <c r="F441" s="36" t="s">
        <v>1667</v>
      </c>
      <c r="G441" s="36">
        <v>9</v>
      </c>
      <c r="H441" s="36" t="s">
        <v>1648</v>
      </c>
      <c r="I441" s="36" t="s">
        <v>1648</v>
      </c>
    </row>
    <row r="442" spans="1:9" x14ac:dyDescent="0.25">
      <c r="A442" s="36" t="s">
        <v>854</v>
      </c>
      <c r="B442" s="36" t="s">
        <v>36</v>
      </c>
      <c r="C442" s="36" t="s">
        <v>1646</v>
      </c>
      <c r="D442" s="36" t="s">
        <v>1798</v>
      </c>
      <c r="E442" s="36" t="s">
        <v>1704</v>
      </c>
      <c r="F442" s="36" t="s">
        <v>1667</v>
      </c>
      <c r="G442" s="36">
        <v>10</v>
      </c>
      <c r="H442" s="36" t="s">
        <v>1648</v>
      </c>
      <c r="I442" s="36" t="s">
        <v>1648</v>
      </c>
    </row>
    <row r="443" spans="1:9" x14ac:dyDescent="0.25">
      <c r="A443" s="36" t="s">
        <v>854</v>
      </c>
      <c r="B443" s="36" t="s">
        <v>354</v>
      </c>
      <c r="C443" s="36" t="s">
        <v>1731</v>
      </c>
      <c r="D443" s="36" t="s">
        <v>1797</v>
      </c>
      <c r="E443" s="36" t="s">
        <v>1702</v>
      </c>
      <c r="F443" s="36" t="s">
        <v>1667</v>
      </c>
      <c r="G443" s="36">
        <v>9</v>
      </c>
      <c r="H443" s="36" t="s">
        <v>1648</v>
      </c>
      <c r="I443" s="36" t="s">
        <v>1648</v>
      </c>
    </row>
    <row r="444" spans="1:9" x14ac:dyDescent="0.25">
      <c r="A444" s="36" t="s">
        <v>854</v>
      </c>
      <c r="B444" s="36" t="s">
        <v>51</v>
      </c>
      <c r="C444" s="36" t="s">
        <v>1646</v>
      </c>
      <c r="D444" s="36" t="s">
        <v>1801</v>
      </c>
      <c r="E444" s="36" t="s">
        <v>1706</v>
      </c>
      <c r="F444" s="36" t="s">
        <v>1686</v>
      </c>
      <c r="G444" s="36">
        <v>19</v>
      </c>
      <c r="H444" s="36" t="s">
        <v>1648</v>
      </c>
      <c r="I444" s="36" t="s">
        <v>1648</v>
      </c>
    </row>
    <row r="445" spans="1:9" x14ac:dyDescent="0.25">
      <c r="A445" s="36" t="s">
        <v>854</v>
      </c>
      <c r="B445" s="36" t="s">
        <v>27</v>
      </c>
      <c r="C445" s="36" t="s">
        <v>1646</v>
      </c>
      <c r="D445" s="36" t="s">
        <v>1798</v>
      </c>
      <c r="E445" s="36" t="s">
        <v>1704</v>
      </c>
      <c r="F445" s="36" t="s">
        <v>1667</v>
      </c>
      <c r="G445" s="36">
        <v>10</v>
      </c>
      <c r="H445" s="36" t="s">
        <v>1648</v>
      </c>
      <c r="I445" s="36" t="s">
        <v>1648</v>
      </c>
    </row>
    <row r="446" spans="1:9" x14ac:dyDescent="0.25">
      <c r="A446" s="36" t="s">
        <v>854</v>
      </c>
      <c r="B446" s="36" t="s">
        <v>530</v>
      </c>
      <c r="D446" s="36" t="s">
        <v>1798</v>
      </c>
      <c r="E446" s="36" t="s">
        <v>1704</v>
      </c>
      <c r="F446" s="36" t="s">
        <v>1667</v>
      </c>
      <c r="G446" s="36">
        <v>10</v>
      </c>
      <c r="H446" s="36" t="s">
        <v>1648</v>
      </c>
      <c r="I446" s="36" t="s">
        <v>1648</v>
      </c>
    </row>
    <row r="447" spans="1:9" x14ac:dyDescent="0.25">
      <c r="A447" s="36" t="s">
        <v>854</v>
      </c>
      <c r="B447" s="36" t="s">
        <v>38</v>
      </c>
      <c r="C447" s="36" t="s">
        <v>1731</v>
      </c>
      <c r="D447" s="36" t="s">
        <v>1798</v>
      </c>
      <c r="E447" s="36" t="s">
        <v>1704</v>
      </c>
      <c r="F447" s="36" t="s">
        <v>1667</v>
      </c>
      <c r="G447" s="36">
        <v>10</v>
      </c>
      <c r="H447" s="36" t="s">
        <v>1648</v>
      </c>
      <c r="I447" s="36" t="s">
        <v>1648</v>
      </c>
    </row>
    <row r="448" spans="1:9" x14ac:dyDescent="0.25">
      <c r="A448" s="36" t="s">
        <v>582</v>
      </c>
      <c r="B448" s="36" t="s">
        <v>68</v>
      </c>
      <c r="C448" s="36" t="s">
        <v>1646</v>
      </c>
      <c r="D448" s="36" t="s">
        <v>1802</v>
      </c>
      <c r="E448" s="36" t="e">
        <v>#N/A</v>
      </c>
      <c r="F448" s="36" t="e">
        <v>#N/A</v>
      </c>
      <c r="G448" s="36" t="e">
        <v>#N/A</v>
      </c>
      <c r="H448" s="36" t="s">
        <v>1648</v>
      </c>
      <c r="I448" s="36" t="s">
        <v>1648</v>
      </c>
    </row>
    <row r="449" spans="1:9" x14ac:dyDescent="0.25">
      <c r="A449" s="36" t="s">
        <v>582</v>
      </c>
      <c r="B449" s="36" t="s">
        <v>322</v>
      </c>
      <c r="C449" s="36" t="s">
        <v>1646</v>
      </c>
      <c r="D449" s="36" t="s">
        <v>1802</v>
      </c>
      <c r="E449" s="36" t="e">
        <v>#N/A</v>
      </c>
      <c r="F449" s="36" t="e">
        <v>#N/A</v>
      </c>
      <c r="G449" s="36" t="e">
        <v>#N/A</v>
      </c>
      <c r="H449" s="36" t="s">
        <v>1648</v>
      </c>
      <c r="I449" s="36" t="s">
        <v>1648</v>
      </c>
    </row>
    <row r="450" spans="1:9" x14ac:dyDescent="0.25">
      <c r="A450" s="36" t="s">
        <v>582</v>
      </c>
      <c r="B450" s="36" t="s">
        <v>582</v>
      </c>
      <c r="C450" s="36" t="s">
        <v>1646</v>
      </c>
      <c r="D450" s="36" t="s">
        <v>1802</v>
      </c>
      <c r="E450" s="36" t="e">
        <v>#N/A</v>
      </c>
      <c r="F450" s="36" t="e">
        <v>#N/A</v>
      </c>
      <c r="G450" s="36" t="e">
        <v>#N/A</v>
      </c>
      <c r="H450" s="36" t="s">
        <v>1648</v>
      </c>
      <c r="I450" s="36" t="s">
        <v>1648</v>
      </c>
    </row>
    <row r="451" spans="1:9" x14ac:dyDescent="0.25">
      <c r="A451" s="36" t="s">
        <v>582</v>
      </c>
      <c r="B451" s="36" t="s">
        <v>290</v>
      </c>
      <c r="C451" s="36" t="s">
        <v>1646</v>
      </c>
      <c r="D451" s="36" t="s">
        <v>1802</v>
      </c>
      <c r="E451" s="36" t="e">
        <v>#N/A</v>
      </c>
      <c r="F451" s="36" t="e">
        <v>#N/A</v>
      </c>
      <c r="G451" s="36" t="e">
        <v>#N/A</v>
      </c>
      <c r="H451" s="36" t="s">
        <v>1648</v>
      </c>
      <c r="I451" s="36" t="s">
        <v>1648</v>
      </c>
    </row>
    <row r="452" spans="1:9" x14ac:dyDescent="0.25">
      <c r="A452" s="36" t="s">
        <v>876</v>
      </c>
      <c r="B452" s="36" t="s">
        <v>228</v>
      </c>
      <c r="C452" s="36" t="s">
        <v>1733</v>
      </c>
      <c r="D452" s="36" t="s">
        <v>1803</v>
      </c>
      <c r="E452" s="36" t="s">
        <v>1708</v>
      </c>
      <c r="F452" s="36" t="s">
        <v>1686</v>
      </c>
      <c r="G452" s="36">
        <v>20</v>
      </c>
      <c r="H452" s="36" t="s">
        <v>727</v>
      </c>
      <c r="I452" s="36">
        <f t="shared" ref="I452:I480" si="12">INDEX(R:R,MATCH(E452,N:N,0))</f>
        <v>100</v>
      </c>
    </row>
    <row r="453" spans="1:9" x14ac:dyDescent="0.25">
      <c r="A453" s="36" t="s">
        <v>876</v>
      </c>
      <c r="B453" s="36" t="s">
        <v>205</v>
      </c>
      <c r="C453" s="36" t="s">
        <v>1804</v>
      </c>
      <c r="D453" s="36" t="s">
        <v>1803</v>
      </c>
      <c r="E453" s="36" t="s">
        <v>1708</v>
      </c>
      <c r="F453" s="36" t="s">
        <v>1686</v>
      </c>
      <c r="G453" s="36">
        <v>20</v>
      </c>
      <c r="H453" s="36" t="s">
        <v>727</v>
      </c>
      <c r="I453" s="36">
        <f t="shared" si="12"/>
        <v>100</v>
      </c>
    </row>
    <row r="454" spans="1:9" x14ac:dyDescent="0.25">
      <c r="A454" s="36" t="s">
        <v>876</v>
      </c>
      <c r="B454" s="36" t="s">
        <v>219</v>
      </c>
      <c r="C454" s="36" t="s">
        <v>1733</v>
      </c>
      <c r="D454" s="36" t="s">
        <v>1803</v>
      </c>
      <c r="E454" s="36" t="s">
        <v>1708</v>
      </c>
      <c r="F454" s="36" t="s">
        <v>1686</v>
      </c>
      <c r="G454" s="36">
        <v>20</v>
      </c>
      <c r="H454" s="36" t="s">
        <v>727</v>
      </c>
      <c r="I454" s="36">
        <f t="shared" si="12"/>
        <v>100</v>
      </c>
    </row>
    <row r="455" spans="1:9" x14ac:dyDescent="0.25">
      <c r="A455" s="36" t="s">
        <v>876</v>
      </c>
      <c r="B455" s="36" t="s">
        <v>218</v>
      </c>
      <c r="C455" s="36" t="s">
        <v>1646</v>
      </c>
      <c r="D455" s="36" t="s">
        <v>1803</v>
      </c>
      <c r="E455" s="36" t="s">
        <v>1708</v>
      </c>
      <c r="F455" s="36" t="s">
        <v>1686</v>
      </c>
      <c r="G455" s="36">
        <v>20</v>
      </c>
      <c r="H455" s="36" t="s">
        <v>727</v>
      </c>
      <c r="I455" s="36">
        <f t="shared" si="12"/>
        <v>100</v>
      </c>
    </row>
    <row r="456" spans="1:9" x14ac:dyDescent="0.25">
      <c r="A456" s="36" t="s">
        <v>876</v>
      </c>
      <c r="B456" s="36" t="s">
        <v>235</v>
      </c>
      <c r="C456" s="36" t="s">
        <v>1735</v>
      </c>
      <c r="D456" s="36" t="s">
        <v>1803</v>
      </c>
      <c r="E456" s="36" t="s">
        <v>1708</v>
      </c>
      <c r="F456" s="36" t="s">
        <v>1686</v>
      </c>
      <c r="G456" s="36">
        <v>20</v>
      </c>
      <c r="H456" s="36" t="s">
        <v>727</v>
      </c>
      <c r="I456" s="36">
        <f t="shared" si="12"/>
        <v>100</v>
      </c>
    </row>
    <row r="457" spans="1:9" x14ac:dyDescent="0.25">
      <c r="A457" s="36" t="s">
        <v>876</v>
      </c>
      <c r="B457" s="36" t="s">
        <v>211</v>
      </c>
      <c r="C457" s="36" t="s">
        <v>1646</v>
      </c>
      <c r="D457" s="36" t="s">
        <v>1803</v>
      </c>
      <c r="E457" s="36" t="s">
        <v>1708</v>
      </c>
      <c r="F457" s="36" t="s">
        <v>1686</v>
      </c>
      <c r="G457" s="36">
        <v>20</v>
      </c>
      <c r="H457" s="36" t="s">
        <v>727</v>
      </c>
      <c r="I457" s="36">
        <f t="shared" si="12"/>
        <v>100</v>
      </c>
    </row>
    <row r="458" spans="1:9" x14ac:dyDescent="0.25">
      <c r="A458" s="36" t="s">
        <v>876</v>
      </c>
      <c r="B458" s="36" t="s">
        <v>220</v>
      </c>
      <c r="C458" s="36" t="s">
        <v>1646</v>
      </c>
      <c r="D458" s="36" t="s">
        <v>1803</v>
      </c>
      <c r="E458" s="36" t="s">
        <v>1708</v>
      </c>
      <c r="F458" s="36" t="s">
        <v>1686</v>
      </c>
      <c r="G458" s="36">
        <v>20</v>
      </c>
      <c r="H458" s="36" t="s">
        <v>727</v>
      </c>
      <c r="I458" s="36">
        <f t="shared" si="12"/>
        <v>100</v>
      </c>
    </row>
    <row r="459" spans="1:9" x14ac:dyDescent="0.25">
      <c r="A459" s="36" t="s">
        <v>876</v>
      </c>
      <c r="B459" s="36" t="s">
        <v>226</v>
      </c>
      <c r="C459" s="36" t="s">
        <v>1733</v>
      </c>
      <c r="D459" s="36" t="s">
        <v>1803</v>
      </c>
      <c r="E459" s="36" t="s">
        <v>1708</v>
      </c>
      <c r="F459" s="36" t="s">
        <v>1686</v>
      </c>
      <c r="G459" s="36">
        <v>20</v>
      </c>
      <c r="H459" s="36" t="s">
        <v>727</v>
      </c>
      <c r="I459" s="36">
        <f t="shared" si="12"/>
        <v>100</v>
      </c>
    </row>
    <row r="460" spans="1:9" x14ac:dyDescent="0.25">
      <c r="A460" s="36" t="s">
        <v>876</v>
      </c>
      <c r="B460" s="36" t="s">
        <v>231</v>
      </c>
      <c r="C460" s="36" t="s">
        <v>1733</v>
      </c>
      <c r="D460" s="36" t="s">
        <v>1803</v>
      </c>
      <c r="E460" s="36" t="s">
        <v>1708</v>
      </c>
      <c r="F460" s="36" t="s">
        <v>1686</v>
      </c>
      <c r="G460" s="36">
        <v>20</v>
      </c>
      <c r="H460" s="36" t="s">
        <v>727</v>
      </c>
      <c r="I460" s="36">
        <f t="shared" si="12"/>
        <v>100</v>
      </c>
    </row>
    <row r="461" spans="1:9" x14ac:dyDescent="0.25">
      <c r="A461" s="36" t="s">
        <v>876</v>
      </c>
      <c r="B461" s="36" t="s">
        <v>234</v>
      </c>
      <c r="C461" s="36" t="s">
        <v>1805</v>
      </c>
      <c r="D461" s="36" t="s">
        <v>1803</v>
      </c>
      <c r="E461" s="36" t="s">
        <v>1708</v>
      </c>
      <c r="F461" s="36" t="s">
        <v>1686</v>
      </c>
      <c r="G461" s="36">
        <v>20</v>
      </c>
      <c r="H461" s="36" t="s">
        <v>727</v>
      </c>
      <c r="I461" s="36">
        <f t="shared" si="12"/>
        <v>100</v>
      </c>
    </row>
    <row r="462" spans="1:9" x14ac:dyDescent="0.25">
      <c r="A462" s="36" t="s">
        <v>876</v>
      </c>
      <c r="B462" s="36" t="s">
        <v>232</v>
      </c>
      <c r="C462" s="36" t="s">
        <v>1646</v>
      </c>
      <c r="D462" s="36" t="s">
        <v>1803</v>
      </c>
      <c r="E462" s="36" t="s">
        <v>1708</v>
      </c>
      <c r="F462" s="36" t="s">
        <v>1686</v>
      </c>
      <c r="G462" s="36">
        <v>20</v>
      </c>
      <c r="H462" s="36" t="s">
        <v>727</v>
      </c>
      <c r="I462" s="36">
        <f t="shared" si="12"/>
        <v>100</v>
      </c>
    </row>
    <row r="463" spans="1:9" x14ac:dyDescent="0.25">
      <c r="A463" s="36" t="s">
        <v>876</v>
      </c>
      <c r="B463" s="36" t="s">
        <v>229</v>
      </c>
      <c r="C463" s="36" t="s">
        <v>1806</v>
      </c>
      <c r="D463" s="36" t="s">
        <v>1803</v>
      </c>
      <c r="E463" s="36" t="s">
        <v>1708</v>
      </c>
      <c r="F463" s="36" t="s">
        <v>1686</v>
      </c>
      <c r="G463" s="36">
        <v>20</v>
      </c>
      <c r="H463" s="36" t="s">
        <v>727</v>
      </c>
      <c r="I463" s="36">
        <f t="shared" si="12"/>
        <v>100</v>
      </c>
    </row>
    <row r="464" spans="1:9" x14ac:dyDescent="0.25">
      <c r="A464" s="36" t="s">
        <v>876</v>
      </c>
      <c r="B464" s="36" t="s">
        <v>221</v>
      </c>
      <c r="C464" s="36" t="s">
        <v>1804</v>
      </c>
      <c r="D464" s="36" t="s">
        <v>1803</v>
      </c>
      <c r="E464" s="36" t="s">
        <v>1708</v>
      </c>
      <c r="F464" s="36" t="s">
        <v>1686</v>
      </c>
      <c r="G464" s="36">
        <v>20</v>
      </c>
      <c r="H464" s="36" t="s">
        <v>727</v>
      </c>
      <c r="I464" s="36">
        <f t="shared" si="12"/>
        <v>100</v>
      </c>
    </row>
    <row r="465" spans="1:9" x14ac:dyDescent="0.25">
      <c r="A465" s="36" t="s">
        <v>876</v>
      </c>
      <c r="B465" s="36" t="s">
        <v>236</v>
      </c>
      <c r="C465" s="36" t="s">
        <v>1804</v>
      </c>
      <c r="D465" s="36" t="s">
        <v>1803</v>
      </c>
      <c r="E465" s="36" t="s">
        <v>1708</v>
      </c>
      <c r="F465" s="36" t="s">
        <v>1686</v>
      </c>
      <c r="G465" s="36">
        <v>20</v>
      </c>
      <c r="H465" s="36" t="s">
        <v>727</v>
      </c>
      <c r="I465" s="36">
        <f t="shared" si="12"/>
        <v>100</v>
      </c>
    </row>
    <row r="466" spans="1:9" x14ac:dyDescent="0.25">
      <c r="A466" s="36" t="s">
        <v>876</v>
      </c>
      <c r="B466" s="36" t="s">
        <v>222</v>
      </c>
      <c r="C466" s="36" t="s">
        <v>1646</v>
      </c>
      <c r="D466" s="36" t="s">
        <v>1803</v>
      </c>
      <c r="E466" s="36" t="s">
        <v>1708</v>
      </c>
      <c r="F466" s="36" t="s">
        <v>1686</v>
      </c>
      <c r="G466" s="36">
        <v>20</v>
      </c>
      <c r="H466" s="36" t="s">
        <v>727</v>
      </c>
      <c r="I466" s="36">
        <f t="shared" si="12"/>
        <v>100</v>
      </c>
    </row>
    <row r="467" spans="1:9" x14ac:dyDescent="0.25">
      <c r="A467" s="36" t="s">
        <v>876</v>
      </c>
      <c r="B467" s="36" t="s">
        <v>224</v>
      </c>
      <c r="C467" s="36" t="s">
        <v>1646</v>
      </c>
      <c r="D467" s="36" t="s">
        <v>1803</v>
      </c>
      <c r="E467" s="36" t="s">
        <v>1708</v>
      </c>
      <c r="F467" s="36" t="s">
        <v>1686</v>
      </c>
      <c r="G467" s="36">
        <v>20</v>
      </c>
      <c r="H467" s="36" t="s">
        <v>727</v>
      </c>
      <c r="I467" s="36">
        <f t="shared" si="12"/>
        <v>100</v>
      </c>
    </row>
    <row r="468" spans="1:9" x14ac:dyDescent="0.25">
      <c r="A468" s="36" t="s">
        <v>876</v>
      </c>
      <c r="B468" s="36" t="s">
        <v>223</v>
      </c>
      <c r="C468" s="36" t="s">
        <v>1746</v>
      </c>
      <c r="D468" s="36" t="s">
        <v>1803</v>
      </c>
      <c r="E468" s="36" t="s">
        <v>1708</v>
      </c>
      <c r="F468" s="36" t="s">
        <v>1686</v>
      </c>
      <c r="G468" s="36">
        <v>20</v>
      </c>
      <c r="H468" s="36" t="s">
        <v>727</v>
      </c>
      <c r="I468" s="36">
        <f t="shared" si="12"/>
        <v>100</v>
      </c>
    </row>
    <row r="469" spans="1:9" x14ac:dyDescent="0.25">
      <c r="A469" s="36" t="s">
        <v>876</v>
      </c>
      <c r="B469" s="36" t="s">
        <v>227</v>
      </c>
      <c r="C469" s="36" t="s">
        <v>1763</v>
      </c>
      <c r="D469" s="36" t="s">
        <v>1803</v>
      </c>
      <c r="E469" s="36" t="s">
        <v>1708</v>
      </c>
      <c r="F469" s="36" t="s">
        <v>1686</v>
      </c>
      <c r="G469" s="36">
        <v>20</v>
      </c>
      <c r="H469" s="36" t="s">
        <v>727</v>
      </c>
      <c r="I469" s="36">
        <f t="shared" si="12"/>
        <v>100</v>
      </c>
    </row>
    <row r="470" spans="1:9" x14ac:dyDescent="0.25">
      <c r="A470" s="36" t="s">
        <v>876</v>
      </c>
      <c r="B470" s="36" t="s">
        <v>238</v>
      </c>
      <c r="C470" s="36" t="s">
        <v>1746</v>
      </c>
      <c r="D470" s="36" t="s">
        <v>1803</v>
      </c>
      <c r="E470" s="36" t="s">
        <v>1708</v>
      </c>
      <c r="F470" s="36" t="s">
        <v>1686</v>
      </c>
      <c r="G470" s="36">
        <v>20</v>
      </c>
      <c r="H470" s="36" t="s">
        <v>727</v>
      </c>
      <c r="I470" s="36">
        <f t="shared" si="12"/>
        <v>100</v>
      </c>
    </row>
    <row r="471" spans="1:9" x14ac:dyDescent="0.25">
      <c r="A471" s="36" t="s">
        <v>876</v>
      </c>
      <c r="B471" s="36" t="s">
        <v>230</v>
      </c>
      <c r="C471" s="36" t="s">
        <v>1746</v>
      </c>
      <c r="D471" s="36" t="s">
        <v>1803</v>
      </c>
      <c r="E471" s="36" t="s">
        <v>1708</v>
      </c>
      <c r="F471" s="36" t="s">
        <v>1686</v>
      </c>
      <c r="G471" s="36">
        <v>20</v>
      </c>
      <c r="H471" s="36" t="s">
        <v>727</v>
      </c>
      <c r="I471" s="36">
        <f t="shared" si="12"/>
        <v>100</v>
      </c>
    </row>
    <row r="472" spans="1:9" x14ac:dyDescent="0.25">
      <c r="A472" s="36" t="s">
        <v>876</v>
      </c>
      <c r="B472" s="36" t="s">
        <v>237</v>
      </c>
      <c r="D472" s="36" t="s">
        <v>1803</v>
      </c>
      <c r="E472" s="36" t="s">
        <v>1708</v>
      </c>
      <c r="F472" s="36" t="s">
        <v>1686</v>
      </c>
      <c r="G472" s="36">
        <v>20</v>
      </c>
      <c r="H472" s="36" t="s">
        <v>727</v>
      </c>
      <c r="I472" s="36">
        <f t="shared" si="12"/>
        <v>100</v>
      </c>
    </row>
    <row r="473" spans="1:9" x14ac:dyDescent="0.25">
      <c r="A473" s="36" t="s">
        <v>876</v>
      </c>
      <c r="B473" s="36" t="s">
        <v>233</v>
      </c>
      <c r="C473" s="36" t="s">
        <v>1646</v>
      </c>
      <c r="D473" s="36" t="s">
        <v>1803</v>
      </c>
      <c r="E473" s="36" t="s">
        <v>1708</v>
      </c>
      <c r="F473" s="36" t="s">
        <v>1686</v>
      </c>
      <c r="G473" s="36">
        <v>20</v>
      </c>
      <c r="H473" s="36" t="s">
        <v>727</v>
      </c>
      <c r="I473" s="36">
        <f t="shared" si="12"/>
        <v>100</v>
      </c>
    </row>
    <row r="474" spans="1:9" x14ac:dyDescent="0.25">
      <c r="A474" s="36" t="s">
        <v>847</v>
      </c>
      <c r="B474" s="36" t="s">
        <v>302</v>
      </c>
      <c r="C474" s="36" t="s">
        <v>1761</v>
      </c>
      <c r="D474" s="36" t="s">
        <v>1807</v>
      </c>
      <c r="E474" s="36" t="s">
        <v>1710</v>
      </c>
      <c r="F474" s="36" t="s">
        <v>1686</v>
      </c>
      <c r="G474" s="36">
        <v>17</v>
      </c>
      <c r="H474" s="36" t="s">
        <v>761</v>
      </c>
      <c r="I474" s="36">
        <f t="shared" si="12"/>
        <v>39</v>
      </c>
    </row>
    <row r="475" spans="1:9" x14ac:dyDescent="0.25">
      <c r="A475" s="36" t="s">
        <v>847</v>
      </c>
      <c r="B475" s="36" t="s">
        <v>668</v>
      </c>
      <c r="C475" s="36" t="s">
        <v>1808</v>
      </c>
      <c r="D475" s="36" t="s">
        <v>1809</v>
      </c>
      <c r="E475" s="36" t="s">
        <v>1712</v>
      </c>
      <c r="F475" s="36" t="s">
        <v>1686</v>
      </c>
      <c r="G475" s="36">
        <v>23</v>
      </c>
      <c r="H475" s="36" t="s">
        <v>761</v>
      </c>
      <c r="I475" s="36">
        <f t="shared" si="12"/>
        <v>35</v>
      </c>
    </row>
    <row r="476" spans="1:9" x14ac:dyDescent="0.25">
      <c r="A476" s="36" t="s">
        <v>847</v>
      </c>
      <c r="B476" s="36" t="s">
        <v>275</v>
      </c>
      <c r="C476" s="36" t="s">
        <v>1733</v>
      </c>
      <c r="D476" s="36" t="s">
        <v>1807</v>
      </c>
      <c r="E476" s="36" t="s">
        <v>1710</v>
      </c>
      <c r="F476" s="36" t="s">
        <v>1686</v>
      </c>
      <c r="G476" s="36">
        <v>17</v>
      </c>
      <c r="H476" s="36" t="s">
        <v>761</v>
      </c>
      <c r="I476" s="36">
        <f t="shared" si="12"/>
        <v>39</v>
      </c>
    </row>
    <row r="477" spans="1:9" x14ac:dyDescent="0.25">
      <c r="A477" s="36" t="s">
        <v>847</v>
      </c>
      <c r="B477" s="36" t="s">
        <v>190</v>
      </c>
      <c r="C477" s="36" t="s">
        <v>1746</v>
      </c>
      <c r="D477" s="36" t="s">
        <v>1809</v>
      </c>
      <c r="E477" s="36" t="s">
        <v>1712</v>
      </c>
      <c r="F477" s="36" t="s">
        <v>1686</v>
      </c>
      <c r="G477" s="36">
        <v>23</v>
      </c>
      <c r="H477" s="36" t="s">
        <v>761</v>
      </c>
      <c r="I477" s="36">
        <f t="shared" si="12"/>
        <v>35</v>
      </c>
    </row>
    <row r="478" spans="1:9" x14ac:dyDescent="0.25">
      <c r="A478" s="36" t="s">
        <v>847</v>
      </c>
      <c r="B478" s="36" t="s">
        <v>99</v>
      </c>
      <c r="D478" s="36" t="s">
        <v>1810</v>
      </c>
      <c r="E478" s="36" t="s">
        <v>1711</v>
      </c>
      <c r="F478" s="36" t="s">
        <v>1651</v>
      </c>
      <c r="G478" s="36">
        <v>35</v>
      </c>
      <c r="H478" s="36" t="s">
        <v>761</v>
      </c>
      <c r="I478" s="36">
        <f t="shared" si="12"/>
        <v>45</v>
      </c>
    </row>
    <row r="479" spans="1:9" x14ac:dyDescent="0.25">
      <c r="A479" s="36" t="s">
        <v>847</v>
      </c>
      <c r="B479" s="36" t="s">
        <v>633</v>
      </c>
      <c r="D479" s="36" t="s">
        <v>1809</v>
      </c>
      <c r="E479" s="36" t="s">
        <v>1712</v>
      </c>
      <c r="F479" s="36" t="s">
        <v>1686</v>
      </c>
      <c r="G479" s="36">
        <v>23</v>
      </c>
      <c r="H479" s="36" t="s">
        <v>761</v>
      </c>
      <c r="I479" s="36">
        <f t="shared" si="12"/>
        <v>35</v>
      </c>
    </row>
    <row r="480" spans="1:9" x14ac:dyDescent="0.25">
      <c r="A480" s="36" t="s">
        <v>847</v>
      </c>
      <c r="B480" s="36" t="s">
        <v>537</v>
      </c>
      <c r="C480" s="36" t="s">
        <v>1748</v>
      </c>
      <c r="D480" s="36" t="s">
        <v>1807</v>
      </c>
      <c r="E480" s="36" t="s">
        <v>1710</v>
      </c>
      <c r="F480" s="36" t="s">
        <v>1686</v>
      </c>
      <c r="G480" s="36">
        <v>17</v>
      </c>
      <c r="H480" s="36" t="s">
        <v>761</v>
      </c>
      <c r="I480" s="36">
        <f t="shared" si="12"/>
        <v>39</v>
      </c>
    </row>
    <row r="481" spans="1:9" x14ac:dyDescent="0.25">
      <c r="A481" s="36" t="s">
        <v>847</v>
      </c>
      <c r="B481" s="36" t="s">
        <v>140</v>
      </c>
      <c r="D481" s="36" t="s">
        <v>1811</v>
      </c>
      <c r="E481" s="36" t="e">
        <v>#N/A</v>
      </c>
      <c r="F481" s="36" t="e">
        <v>#N/A</v>
      </c>
      <c r="G481" s="36" t="e">
        <v>#N/A</v>
      </c>
      <c r="H481" s="36" t="s">
        <v>1648</v>
      </c>
      <c r="I481" s="36" t="s">
        <v>1648</v>
      </c>
    </row>
    <row r="482" spans="1:9" x14ac:dyDescent="0.25">
      <c r="A482" s="36" t="s">
        <v>847</v>
      </c>
      <c r="B482" s="36" t="s">
        <v>498</v>
      </c>
      <c r="C482" s="36" t="s">
        <v>1748</v>
      </c>
      <c r="D482" s="36" t="s">
        <v>1809</v>
      </c>
      <c r="E482" s="36" t="s">
        <v>1712</v>
      </c>
      <c r="F482" s="36" t="s">
        <v>1686</v>
      </c>
      <c r="G482" s="36">
        <v>23</v>
      </c>
      <c r="H482" s="36" t="s">
        <v>761</v>
      </c>
      <c r="I482" s="36">
        <f t="shared" ref="I482:I506" si="13">INDEX(R:R,MATCH(E482,N:N,0))</f>
        <v>35</v>
      </c>
    </row>
    <row r="483" spans="1:9" x14ac:dyDescent="0.25">
      <c r="A483" s="36" t="s">
        <v>847</v>
      </c>
      <c r="B483" s="36" t="s">
        <v>635</v>
      </c>
      <c r="C483" s="36" t="s">
        <v>1812</v>
      </c>
      <c r="D483" s="36" t="s">
        <v>1807</v>
      </c>
      <c r="E483" s="36" t="s">
        <v>1710</v>
      </c>
      <c r="F483" s="36" t="s">
        <v>1686</v>
      </c>
      <c r="G483" s="36">
        <v>17</v>
      </c>
      <c r="H483" s="36" t="s">
        <v>761</v>
      </c>
      <c r="I483" s="36">
        <f t="shared" si="13"/>
        <v>39</v>
      </c>
    </row>
    <row r="484" spans="1:9" x14ac:dyDescent="0.25">
      <c r="A484" s="36" t="s">
        <v>847</v>
      </c>
      <c r="B484" s="36" t="s">
        <v>167</v>
      </c>
      <c r="D484" s="36" t="s">
        <v>1810</v>
      </c>
      <c r="E484" s="36" t="s">
        <v>1711</v>
      </c>
      <c r="F484" s="36" t="s">
        <v>1651</v>
      </c>
      <c r="G484" s="36">
        <v>35</v>
      </c>
      <c r="H484" s="36" t="s">
        <v>761</v>
      </c>
      <c r="I484" s="36">
        <f t="shared" si="13"/>
        <v>45</v>
      </c>
    </row>
    <row r="485" spans="1:9" x14ac:dyDescent="0.25">
      <c r="A485" s="36" t="s">
        <v>847</v>
      </c>
      <c r="B485" s="36" t="s">
        <v>650</v>
      </c>
      <c r="D485" s="36" t="s">
        <v>1809</v>
      </c>
      <c r="E485" s="36" t="s">
        <v>1712</v>
      </c>
      <c r="F485" s="36" t="s">
        <v>1686</v>
      </c>
      <c r="G485" s="36">
        <v>23</v>
      </c>
      <c r="H485" s="36" t="s">
        <v>761</v>
      </c>
      <c r="I485" s="36">
        <f t="shared" si="13"/>
        <v>35</v>
      </c>
    </row>
    <row r="486" spans="1:9" x14ac:dyDescent="0.25">
      <c r="A486" s="36" t="s">
        <v>847</v>
      </c>
      <c r="B486" s="36" t="s">
        <v>676</v>
      </c>
      <c r="D486" s="36" t="s">
        <v>1809</v>
      </c>
      <c r="E486" s="36" t="s">
        <v>1712</v>
      </c>
      <c r="F486" s="36" t="s">
        <v>1686</v>
      </c>
      <c r="G486" s="36">
        <v>23</v>
      </c>
      <c r="H486" s="36" t="s">
        <v>761</v>
      </c>
      <c r="I486" s="36">
        <f t="shared" si="13"/>
        <v>35</v>
      </c>
    </row>
    <row r="487" spans="1:9" x14ac:dyDescent="0.25">
      <c r="A487" s="36" t="s">
        <v>847</v>
      </c>
      <c r="B487" s="36" t="s">
        <v>509</v>
      </c>
      <c r="C487" s="36" t="s">
        <v>1733</v>
      </c>
      <c r="D487" s="36" t="s">
        <v>1807</v>
      </c>
      <c r="E487" s="36" t="s">
        <v>1710</v>
      </c>
      <c r="F487" s="36" t="s">
        <v>1686</v>
      </c>
      <c r="G487" s="36">
        <v>17</v>
      </c>
      <c r="H487" s="36" t="s">
        <v>761</v>
      </c>
      <c r="I487" s="36">
        <f t="shared" si="13"/>
        <v>39</v>
      </c>
    </row>
    <row r="488" spans="1:9" x14ac:dyDescent="0.25">
      <c r="A488" s="36" t="s">
        <v>847</v>
      </c>
      <c r="B488" s="36" t="s">
        <v>170</v>
      </c>
      <c r="D488" s="36" t="s">
        <v>1810</v>
      </c>
      <c r="E488" s="36" t="s">
        <v>1711</v>
      </c>
      <c r="F488" s="36" t="s">
        <v>1651</v>
      </c>
      <c r="G488" s="36">
        <v>35</v>
      </c>
      <c r="H488" s="36" t="s">
        <v>761</v>
      </c>
      <c r="I488" s="36">
        <f t="shared" si="13"/>
        <v>45</v>
      </c>
    </row>
    <row r="489" spans="1:9" x14ac:dyDescent="0.25">
      <c r="A489" s="36" t="s">
        <v>847</v>
      </c>
      <c r="B489" s="36" t="s">
        <v>82</v>
      </c>
      <c r="D489" s="36" t="s">
        <v>1810</v>
      </c>
      <c r="E489" s="36" t="s">
        <v>1711</v>
      </c>
      <c r="F489" s="36" t="s">
        <v>1651</v>
      </c>
      <c r="G489" s="36">
        <v>35</v>
      </c>
      <c r="H489" s="36" t="s">
        <v>761</v>
      </c>
      <c r="I489" s="36">
        <f t="shared" si="13"/>
        <v>45</v>
      </c>
    </row>
    <row r="490" spans="1:9" x14ac:dyDescent="0.25">
      <c r="A490" s="36" t="s">
        <v>847</v>
      </c>
      <c r="B490" s="36" t="s">
        <v>569</v>
      </c>
      <c r="D490" s="36" t="s">
        <v>1809</v>
      </c>
      <c r="E490" s="36" t="s">
        <v>1712</v>
      </c>
      <c r="F490" s="36" t="s">
        <v>1686</v>
      </c>
      <c r="G490" s="36">
        <v>23</v>
      </c>
      <c r="H490" s="36" t="s">
        <v>761</v>
      </c>
      <c r="I490" s="36">
        <f t="shared" si="13"/>
        <v>35</v>
      </c>
    </row>
    <row r="491" spans="1:9" x14ac:dyDescent="0.25">
      <c r="A491" s="36" t="s">
        <v>847</v>
      </c>
      <c r="B491" s="36" t="s">
        <v>102</v>
      </c>
      <c r="D491" s="36" t="s">
        <v>1810</v>
      </c>
      <c r="E491" s="36" t="s">
        <v>1711</v>
      </c>
      <c r="F491" s="36" t="s">
        <v>1651</v>
      </c>
      <c r="G491" s="36">
        <v>35</v>
      </c>
      <c r="H491" s="36" t="s">
        <v>761</v>
      </c>
      <c r="I491" s="36">
        <f t="shared" si="13"/>
        <v>45</v>
      </c>
    </row>
    <row r="492" spans="1:9" x14ac:dyDescent="0.25">
      <c r="A492" s="36" t="s">
        <v>847</v>
      </c>
      <c r="B492" s="36" t="s">
        <v>192</v>
      </c>
      <c r="C492" s="36" t="s">
        <v>1733</v>
      </c>
      <c r="D492" s="36" t="s">
        <v>1810</v>
      </c>
      <c r="E492" s="36" t="s">
        <v>1711</v>
      </c>
      <c r="F492" s="36" t="s">
        <v>1651</v>
      </c>
      <c r="G492" s="36">
        <v>35</v>
      </c>
      <c r="H492" s="36" t="s">
        <v>761</v>
      </c>
      <c r="I492" s="36">
        <f t="shared" si="13"/>
        <v>45</v>
      </c>
    </row>
    <row r="493" spans="1:9" x14ac:dyDescent="0.25">
      <c r="A493" s="36" t="s">
        <v>847</v>
      </c>
      <c r="B493" s="36" t="s">
        <v>636</v>
      </c>
      <c r="D493" s="36" t="s">
        <v>1809</v>
      </c>
      <c r="E493" s="36" t="s">
        <v>1712</v>
      </c>
      <c r="F493" s="36" t="s">
        <v>1686</v>
      </c>
      <c r="G493" s="36">
        <v>23</v>
      </c>
      <c r="H493" s="36" t="s">
        <v>761</v>
      </c>
      <c r="I493" s="36">
        <f t="shared" si="13"/>
        <v>35</v>
      </c>
    </row>
    <row r="494" spans="1:9" x14ac:dyDescent="0.25">
      <c r="A494" s="36" t="s">
        <v>847</v>
      </c>
      <c r="B494" s="36" t="s">
        <v>193</v>
      </c>
      <c r="D494" s="36" t="s">
        <v>1807</v>
      </c>
      <c r="E494" s="36" t="s">
        <v>1710</v>
      </c>
      <c r="F494" s="36" t="s">
        <v>1686</v>
      </c>
      <c r="G494" s="36">
        <v>17</v>
      </c>
      <c r="H494" s="36" t="s">
        <v>761</v>
      </c>
      <c r="I494" s="36">
        <f t="shared" si="13"/>
        <v>39</v>
      </c>
    </row>
    <row r="495" spans="1:9" x14ac:dyDescent="0.25">
      <c r="A495" s="36" t="s">
        <v>847</v>
      </c>
      <c r="B495" s="36" t="s">
        <v>194</v>
      </c>
      <c r="D495" s="36" t="s">
        <v>1810</v>
      </c>
      <c r="E495" s="36" t="s">
        <v>1711</v>
      </c>
      <c r="F495" s="36" t="s">
        <v>1651</v>
      </c>
      <c r="G495" s="36">
        <v>35</v>
      </c>
      <c r="H495" s="36" t="s">
        <v>761</v>
      </c>
      <c r="I495" s="36">
        <f t="shared" si="13"/>
        <v>45</v>
      </c>
    </row>
    <row r="496" spans="1:9" x14ac:dyDescent="0.25">
      <c r="A496" s="36" t="s">
        <v>847</v>
      </c>
      <c r="B496" s="36" t="s">
        <v>672</v>
      </c>
      <c r="D496" s="36" t="s">
        <v>1809</v>
      </c>
      <c r="E496" s="36" t="s">
        <v>1712</v>
      </c>
      <c r="F496" s="36" t="s">
        <v>1686</v>
      </c>
      <c r="G496" s="36">
        <v>23</v>
      </c>
      <c r="H496" s="36" t="s">
        <v>761</v>
      </c>
      <c r="I496" s="36">
        <f t="shared" si="13"/>
        <v>35</v>
      </c>
    </row>
    <row r="497" spans="1:9" x14ac:dyDescent="0.25">
      <c r="A497" s="36" t="s">
        <v>847</v>
      </c>
      <c r="B497" s="36" t="s">
        <v>124</v>
      </c>
      <c r="C497" s="36" t="s">
        <v>1813</v>
      </c>
      <c r="D497" s="36" t="s">
        <v>1809</v>
      </c>
      <c r="E497" s="36" t="s">
        <v>1712</v>
      </c>
      <c r="F497" s="36" t="s">
        <v>1686</v>
      </c>
      <c r="G497" s="36">
        <v>23</v>
      </c>
      <c r="H497" s="36" t="s">
        <v>761</v>
      </c>
      <c r="I497" s="36">
        <f t="shared" si="13"/>
        <v>35</v>
      </c>
    </row>
    <row r="498" spans="1:9" x14ac:dyDescent="0.25">
      <c r="A498" s="36" t="s">
        <v>847</v>
      </c>
      <c r="B498" s="36" t="s">
        <v>174</v>
      </c>
      <c r="D498" s="36" t="s">
        <v>1807</v>
      </c>
      <c r="E498" s="36" t="s">
        <v>1710</v>
      </c>
      <c r="F498" s="36" t="s">
        <v>1686</v>
      </c>
      <c r="G498" s="36">
        <v>17</v>
      </c>
      <c r="H498" s="36" t="s">
        <v>761</v>
      </c>
      <c r="I498" s="36">
        <f t="shared" si="13"/>
        <v>39</v>
      </c>
    </row>
    <row r="499" spans="1:9" x14ac:dyDescent="0.25">
      <c r="A499" s="36" t="s">
        <v>847</v>
      </c>
      <c r="B499" s="36" t="s">
        <v>540</v>
      </c>
      <c r="C499" s="36" t="s">
        <v>1761</v>
      </c>
      <c r="D499" s="36" t="s">
        <v>1810</v>
      </c>
      <c r="E499" s="36" t="s">
        <v>1711</v>
      </c>
      <c r="F499" s="36" t="s">
        <v>1651</v>
      </c>
      <c r="G499" s="36">
        <v>35</v>
      </c>
      <c r="H499" s="36" t="s">
        <v>761</v>
      </c>
      <c r="I499" s="36">
        <f t="shared" si="13"/>
        <v>45</v>
      </c>
    </row>
    <row r="500" spans="1:9" x14ac:dyDescent="0.25">
      <c r="A500" s="36" t="s">
        <v>847</v>
      </c>
      <c r="B500" s="36" t="s">
        <v>581</v>
      </c>
      <c r="D500" s="36" t="s">
        <v>1807</v>
      </c>
      <c r="E500" s="36" t="s">
        <v>1710</v>
      </c>
      <c r="F500" s="36" t="s">
        <v>1686</v>
      </c>
      <c r="G500" s="36">
        <v>17</v>
      </c>
      <c r="H500" s="36" t="s">
        <v>761</v>
      </c>
      <c r="I500" s="36">
        <f t="shared" si="13"/>
        <v>39</v>
      </c>
    </row>
    <row r="501" spans="1:9" x14ac:dyDescent="0.25">
      <c r="A501" s="36" t="s">
        <v>847</v>
      </c>
      <c r="B501" s="36" t="s">
        <v>607</v>
      </c>
      <c r="C501" s="36" t="s">
        <v>1761</v>
      </c>
      <c r="D501" s="36" t="s">
        <v>1807</v>
      </c>
      <c r="E501" s="36" t="s">
        <v>1710</v>
      </c>
      <c r="F501" s="36" t="s">
        <v>1686</v>
      </c>
      <c r="G501" s="36">
        <v>17</v>
      </c>
      <c r="H501" s="36" t="s">
        <v>761</v>
      </c>
      <c r="I501" s="36">
        <f t="shared" si="13"/>
        <v>39</v>
      </c>
    </row>
    <row r="502" spans="1:9" x14ac:dyDescent="0.25">
      <c r="A502" s="36" t="s">
        <v>847</v>
      </c>
      <c r="B502" s="36" t="s">
        <v>662</v>
      </c>
      <c r="D502" s="36" t="s">
        <v>1809</v>
      </c>
      <c r="E502" s="36" t="s">
        <v>1712</v>
      </c>
      <c r="F502" s="36" t="s">
        <v>1686</v>
      </c>
      <c r="G502" s="36">
        <v>23</v>
      </c>
      <c r="H502" s="36" t="s">
        <v>761</v>
      </c>
      <c r="I502" s="36">
        <f t="shared" si="13"/>
        <v>35</v>
      </c>
    </row>
    <row r="503" spans="1:9" x14ac:dyDescent="0.25">
      <c r="A503" s="36" t="s">
        <v>847</v>
      </c>
      <c r="B503" s="36" t="s">
        <v>591</v>
      </c>
      <c r="D503" s="36" t="s">
        <v>1807</v>
      </c>
      <c r="E503" s="36" t="s">
        <v>1710</v>
      </c>
      <c r="F503" s="36" t="s">
        <v>1686</v>
      </c>
      <c r="G503" s="36">
        <v>17</v>
      </c>
      <c r="H503" s="36" t="s">
        <v>761</v>
      </c>
      <c r="I503" s="36">
        <f t="shared" si="13"/>
        <v>39</v>
      </c>
    </row>
    <row r="504" spans="1:9" x14ac:dyDescent="0.25">
      <c r="A504" s="36" t="s">
        <v>847</v>
      </c>
      <c r="B504" s="36" t="s">
        <v>592</v>
      </c>
      <c r="C504" s="36" t="s">
        <v>1733</v>
      </c>
      <c r="D504" s="36" t="s">
        <v>1810</v>
      </c>
      <c r="E504" s="36" t="s">
        <v>1711</v>
      </c>
      <c r="F504" s="36" t="s">
        <v>1651</v>
      </c>
      <c r="G504" s="36">
        <v>35</v>
      </c>
      <c r="H504" s="36" t="s">
        <v>761</v>
      </c>
      <c r="I504" s="36">
        <f t="shared" si="13"/>
        <v>45</v>
      </c>
    </row>
    <row r="505" spans="1:9" x14ac:dyDescent="0.25">
      <c r="A505" s="36" t="s">
        <v>847</v>
      </c>
      <c r="B505" s="36" t="s">
        <v>502</v>
      </c>
      <c r="D505" s="36" t="s">
        <v>1809</v>
      </c>
      <c r="E505" s="36" t="s">
        <v>1712</v>
      </c>
      <c r="F505" s="36" t="s">
        <v>1686</v>
      </c>
      <c r="G505" s="36">
        <v>23</v>
      </c>
      <c r="H505" s="36" t="s">
        <v>761</v>
      </c>
      <c r="I505" s="36">
        <f t="shared" si="13"/>
        <v>35</v>
      </c>
    </row>
    <row r="506" spans="1:9" x14ac:dyDescent="0.25">
      <c r="A506" s="36" t="s">
        <v>847</v>
      </c>
      <c r="B506" s="36" t="s">
        <v>608</v>
      </c>
      <c r="C506" s="36" t="s">
        <v>1748</v>
      </c>
      <c r="D506" s="36" t="s">
        <v>1807</v>
      </c>
      <c r="E506" s="36" t="s">
        <v>1710</v>
      </c>
      <c r="F506" s="36" t="s">
        <v>1686</v>
      </c>
      <c r="G506" s="36">
        <v>17</v>
      </c>
      <c r="H506" s="36" t="s">
        <v>761</v>
      </c>
      <c r="I506" s="36">
        <f t="shared" si="13"/>
        <v>39</v>
      </c>
    </row>
    <row r="507" spans="1:9" x14ac:dyDescent="0.25">
      <c r="A507" s="36" t="s">
        <v>874</v>
      </c>
      <c r="B507" s="36" t="s">
        <v>185</v>
      </c>
      <c r="D507" s="36" t="s">
        <v>1814</v>
      </c>
      <c r="E507" s="36" t="e">
        <v>#N/A</v>
      </c>
      <c r="F507" s="36" t="e">
        <v>#N/A</v>
      </c>
      <c r="G507" s="36" t="e">
        <v>#N/A</v>
      </c>
      <c r="H507" s="36" t="s">
        <v>1648</v>
      </c>
      <c r="I507" s="36" t="s">
        <v>1648</v>
      </c>
    </row>
    <row r="508" spans="1:9" x14ac:dyDescent="0.25">
      <c r="A508" s="36" t="s">
        <v>874</v>
      </c>
      <c r="B508" s="36" t="s">
        <v>216</v>
      </c>
      <c r="D508" s="36" t="s">
        <v>1814</v>
      </c>
      <c r="E508" s="36" t="e">
        <v>#N/A</v>
      </c>
      <c r="F508" s="36" t="e">
        <v>#N/A</v>
      </c>
      <c r="G508" s="36" t="e">
        <v>#N/A</v>
      </c>
      <c r="H508" s="36" t="s">
        <v>1648</v>
      </c>
      <c r="I508" s="36" t="s">
        <v>1648</v>
      </c>
    </row>
    <row r="509" spans="1:9" x14ac:dyDescent="0.25">
      <c r="A509" s="36" t="s">
        <v>874</v>
      </c>
      <c r="B509" s="36" t="s">
        <v>94</v>
      </c>
      <c r="D509" s="36" t="s">
        <v>1814</v>
      </c>
      <c r="E509" s="36" t="e">
        <v>#N/A</v>
      </c>
      <c r="F509" s="36" t="e">
        <v>#N/A</v>
      </c>
      <c r="G509" s="36" t="e">
        <v>#N/A</v>
      </c>
      <c r="H509" s="36" t="s">
        <v>1648</v>
      </c>
      <c r="I509" s="36" t="s">
        <v>1648</v>
      </c>
    </row>
    <row r="510" spans="1:9" x14ac:dyDescent="0.25">
      <c r="A510" s="36" t="s">
        <v>874</v>
      </c>
      <c r="B510" s="36" t="s">
        <v>97</v>
      </c>
      <c r="D510" s="36" t="s">
        <v>1814</v>
      </c>
      <c r="E510" s="36" t="e">
        <v>#N/A</v>
      </c>
      <c r="F510" s="36" t="e">
        <v>#N/A</v>
      </c>
      <c r="G510" s="36" t="e">
        <v>#N/A</v>
      </c>
      <c r="H510" s="36" t="s">
        <v>1648</v>
      </c>
      <c r="I510" s="36" t="s">
        <v>1648</v>
      </c>
    </row>
    <row r="511" spans="1:9" x14ac:dyDescent="0.25">
      <c r="A511" s="36" t="s">
        <v>859</v>
      </c>
      <c r="B511" s="36" t="s">
        <v>274</v>
      </c>
      <c r="C511" s="36" t="s">
        <v>1646</v>
      </c>
      <c r="D511" s="36" t="s">
        <v>1815</v>
      </c>
      <c r="E511" s="36" t="s">
        <v>1714</v>
      </c>
      <c r="F511" s="36" t="s">
        <v>1683</v>
      </c>
      <c r="G511" s="36">
        <v>50</v>
      </c>
      <c r="H511" s="36" t="s">
        <v>761</v>
      </c>
      <c r="I511" s="36">
        <f t="shared" ref="I511:I542" si="14">INDEX(R:R,MATCH(E511,N:N,0))</f>
        <v>2</v>
      </c>
    </row>
    <row r="512" spans="1:9" x14ac:dyDescent="0.25">
      <c r="A512" s="36" t="s">
        <v>859</v>
      </c>
      <c r="B512" s="36" t="s">
        <v>437</v>
      </c>
      <c r="C512" s="36" t="s">
        <v>1746</v>
      </c>
      <c r="D512" s="36" t="s">
        <v>1815</v>
      </c>
      <c r="E512" s="36" t="s">
        <v>1714</v>
      </c>
      <c r="F512" s="36" t="s">
        <v>1683</v>
      </c>
      <c r="G512" s="36">
        <v>50</v>
      </c>
      <c r="H512" s="36" t="s">
        <v>761</v>
      </c>
      <c r="I512" s="36">
        <f t="shared" si="14"/>
        <v>2</v>
      </c>
    </row>
    <row r="513" spans="1:9" x14ac:dyDescent="0.25">
      <c r="A513" s="36" t="s">
        <v>859</v>
      </c>
      <c r="B513" s="36" t="s">
        <v>670</v>
      </c>
      <c r="C513" s="36" t="s">
        <v>1646</v>
      </c>
      <c r="D513" s="36" t="s">
        <v>1815</v>
      </c>
      <c r="E513" s="36" t="s">
        <v>1714</v>
      </c>
      <c r="F513" s="36" t="s">
        <v>1683</v>
      </c>
      <c r="G513" s="36">
        <v>50</v>
      </c>
      <c r="H513" s="36" t="s">
        <v>761</v>
      </c>
      <c r="I513" s="36">
        <f t="shared" si="14"/>
        <v>2</v>
      </c>
    </row>
    <row r="514" spans="1:9" x14ac:dyDescent="0.25">
      <c r="A514" s="36" t="s">
        <v>859</v>
      </c>
      <c r="B514" s="36" t="s">
        <v>640</v>
      </c>
      <c r="C514" s="36" t="s">
        <v>1646</v>
      </c>
      <c r="D514" s="36" t="s">
        <v>1815</v>
      </c>
      <c r="E514" s="36" t="s">
        <v>1714</v>
      </c>
      <c r="F514" s="36" t="s">
        <v>1683</v>
      </c>
      <c r="G514" s="36">
        <v>50</v>
      </c>
      <c r="H514" s="36" t="s">
        <v>761</v>
      </c>
      <c r="I514" s="36">
        <f t="shared" si="14"/>
        <v>2</v>
      </c>
    </row>
    <row r="515" spans="1:9" x14ac:dyDescent="0.25">
      <c r="A515" s="36" t="s">
        <v>859</v>
      </c>
      <c r="B515" s="36" t="s">
        <v>651</v>
      </c>
      <c r="C515" s="36" t="s">
        <v>1646</v>
      </c>
      <c r="D515" s="36" t="s">
        <v>1815</v>
      </c>
      <c r="E515" s="36" t="s">
        <v>1714</v>
      </c>
      <c r="F515" s="36" t="s">
        <v>1683</v>
      </c>
      <c r="G515" s="36">
        <v>50</v>
      </c>
      <c r="H515" s="36" t="s">
        <v>761</v>
      </c>
      <c r="I515" s="36">
        <f t="shared" si="14"/>
        <v>2</v>
      </c>
    </row>
    <row r="516" spans="1:9" x14ac:dyDescent="0.25">
      <c r="A516" s="36" t="s">
        <v>859</v>
      </c>
      <c r="B516" s="36" t="s">
        <v>615</v>
      </c>
      <c r="C516" s="36" t="s">
        <v>1646</v>
      </c>
      <c r="D516" s="36" t="s">
        <v>1815</v>
      </c>
      <c r="E516" s="36" t="s">
        <v>1714</v>
      </c>
      <c r="F516" s="36" t="s">
        <v>1683</v>
      </c>
      <c r="G516" s="36">
        <v>50</v>
      </c>
      <c r="H516" s="36" t="s">
        <v>761</v>
      </c>
      <c r="I516" s="36">
        <f t="shared" si="14"/>
        <v>2</v>
      </c>
    </row>
    <row r="517" spans="1:9" x14ac:dyDescent="0.25">
      <c r="A517" s="36" t="s">
        <v>859</v>
      </c>
      <c r="B517" s="36" t="s">
        <v>189</v>
      </c>
      <c r="C517" s="36" t="s">
        <v>1646</v>
      </c>
      <c r="D517" s="36" t="s">
        <v>1815</v>
      </c>
      <c r="E517" s="36" t="s">
        <v>1714</v>
      </c>
      <c r="F517" s="36" t="s">
        <v>1683</v>
      </c>
      <c r="G517" s="36">
        <v>50</v>
      </c>
      <c r="H517" s="36" t="s">
        <v>761</v>
      </c>
      <c r="I517" s="36">
        <f t="shared" si="14"/>
        <v>2</v>
      </c>
    </row>
    <row r="518" spans="1:9" x14ac:dyDescent="0.25">
      <c r="A518" s="36" t="s">
        <v>859</v>
      </c>
      <c r="B518" s="36" t="s">
        <v>570</v>
      </c>
      <c r="C518" s="36" t="s">
        <v>1646</v>
      </c>
      <c r="D518" s="36" t="s">
        <v>1815</v>
      </c>
      <c r="E518" s="36" t="s">
        <v>1714</v>
      </c>
      <c r="F518" s="36" t="s">
        <v>1683</v>
      </c>
      <c r="G518" s="36">
        <v>50</v>
      </c>
      <c r="H518" s="36" t="s">
        <v>761</v>
      </c>
      <c r="I518" s="36">
        <f t="shared" si="14"/>
        <v>2</v>
      </c>
    </row>
    <row r="519" spans="1:9" x14ac:dyDescent="0.25">
      <c r="A519" s="36" t="s">
        <v>859</v>
      </c>
      <c r="B519" s="36" t="s">
        <v>518</v>
      </c>
      <c r="D519" s="36" t="s">
        <v>1815</v>
      </c>
      <c r="E519" s="36" t="s">
        <v>1714</v>
      </c>
      <c r="F519" s="36" t="s">
        <v>1683</v>
      </c>
      <c r="G519" s="36">
        <v>50</v>
      </c>
      <c r="H519" s="36" t="s">
        <v>761</v>
      </c>
      <c r="I519" s="36">
        <f t="shared" si="14"/>
        <v>2</v>
      </c>
    </row>
    <row r="520" spans="1:9" x14ac:dyDescent="0.25">
      <c r="A520" s="36" t="s">
        <v>859</v>
      </c>
      <c r="B520" s="36" t="s">
        <v>620</v>
      </c>
      <c r="C520" s="36" t="s">
        <v>1646</v>
      </c>
      <c r="D520" s="36" t="s">
        <v>1815</v>
      </c>
      <c r="E520" s="36" t="s">
        <v>1714</v>
      </c>
      <c r="F520" s="36" t="s">
        <v>1683</v>
      </c>
      <c r="G520" s="36">
        <v>50</v>
      </c>
      <c r="H520" s="36" t="s">
        <v>761</v>
      </c>
      <c r="I520" s="36">
        <f t="shared" si="14"/>
        <v>2</v>
      </c>
    </row>
    <row r="521" spans="1:9" x14ac:dyDescent="0.25">
      <c r="A521" s="36" t="s">
        <v>859</v>
      </c>
      <c r="B521" s="36" t="s">
        <v>603</v>
      </c>
      <c r="C521" s="36" t="s">
        <v>1646</v>
      </c>
      <c r="D521" s="36" t="s">
        <v>1815</v>
      </c>
      <c r="E521" s="36" t="s">
        <v>1714</v>
      </c>
      <c r="F521" s="36" t="s">
        <v>1683</v>
      </c>
      <c r="G521" s="36">
        <v>50</v>
      </c>
      <c r="H521" s="36" t="s">
        <v>761</v>
      </c>
      <c r="I521" s="36">
        <f t="shared" si="14"/>
        <v>2</v>
      </c>
    </row>
    <row r="522" spans="1:9" x14ac:dyDescent="0.25">
      <c r="A522" s="36" t="s">
        <v>859</v>
      </c>
      <c r="B522" s="36" t="s">
        <v>624</v>
      </c>
      <c r="C522" s="36" t="s">
        <v>1646</v>
      </c>
      <c r="D522" s="36" t="s">
        <v>1815</v>
      </c>
      <c r="E522" s="36" t="s">
        <v>1714</v>
      </c>
      <c r="F522" s="36" t="s">
        <v>1683</v>
      </c>
      <c r="G522" s="36">
        <v>50</v>
      </c>
      <c r="H522" s="36" t="s">
        <v>761</v>
      </c>
      <c r="I522" s="36">
        <f t="shared" si="14"/>
        <v>2</v>
      </c>
    </row>
    <row r="523" spans="1:9" x14ac:dyDescent="0.25">
      <c r="A523" s="36" t="s">
        <v>859</v>
      </c>
      <c r="B523" s="36" t="s">
        <v>554</v>
      </c>
      <c r="C523" s="36" t="s">
        <v>1646</v>
      </c>
      <c r="D523" s="36" t="s">
        <v>1815</v>
      </c>
      <c r="E523" s="36" t="s">
        <v>1714</v>
      </c>
      <c r="F523" s="36" t="s">
        <v>1683</v>
      </c>
      <c r="G523" s="36">
        <v>50</v>
      </c>
      <c r="H523" s="36" t="s">
        <v>761</v>
      </c>
      <c r="I523" s="36">
        <f t="shared" si="14"/>
        <v>2</v>
      </c>
    </row>
    <row r="524" spans="1:9" x14ac:dyDescent="0.25">
      <c r="A524" s="36" t="s">
        <v>859</v>
      </c>
      <c r="B524" s="36" t="s">
        <v>525</v>
      </c>
      <c r="C524" s="36" t="s">
        <v>1646</v>
      </c>
      <c r="D524" s="36" t="s">
        <v>1815</v>
      </c>
      <c r="E524" s="36" t="s">
        <v>1714</v>
      </c>
      <c r="F524" s="36" t="s">
        <v>1683</v>
      </c>
      <c r="G524" s="36">
        <v>50</v>
      </c>
      <c r="H524" s="36" t="s">
        <v>761</v>
      </c>
      <c r="I524" s="36">
        <f t="shared" si="14"/>
        <v>2</v>
      </c>
    </row>
    <row r="525" spans="1:9" x14ac:dyDescent="0.25">
      <c r="A525" s="36" t="s">
        <v>859</v>
      </c>
      <c r="B525" s="36" t="s">
        <v>496</v>
      </c>
      <c r="C525" s="36" t="s">
        <v>1646</v>
      </c>
      <c r="D525" s="36" t="s">
        <v>1815</v>
      </c>
      <c r="E525" s="36" t="s">
        <v>1714</v>
      </c>
      <c r="F525" s="36" t="s">
        <v>1683</v>
      </c>
      <c r="G525" s="36">
        <v>50</v>
      </c>
      <c r="H525" s="36" t="s">
        <v>761</v>
      </c>
      <c r="I525" s="36">
        <f t="shared" si="14"/>
        <v>2</v>
      </c>
    </row>
    <row r="526" spans="1:9" x14ac:dyDescent="0.25">
      <c r="A526" s="36" t="s">
        <v>859</v>
      </c>
      <c r="B526" s="36" t="s">
        <v>583</v>
      </c>
      <c r="C526" s="36" t="s">
        <v>1646</v>
      </c>
      <c r="D526" s="36" t="s">
        <v>1815</v>
      </c>
      <c r="E526" s="36" t="s">
        <v>1714</v>
      </c>
      <c r="F526" s="36" t="s">
        <v>1683</v>
      </c>
      <c r="G526" s="36">
        <v>50</v>
      </c>
      <c r="H526" s="36" t="s">
        <v>761</v>
      </c>
      <c r="I526" s="36">
        <f t="shared" si="14"/>
        <v>2</v>
      </c>
    </row>
    <row r="527" spans="1:9" x14ac:dyDescent="0.25">
      <c r="A527" s="36" t="s">
        <v>859</v>
      </c>
      <c r="B527" s="36" t="s">
        <v>527</v>
      </c>
      <c r="C527" s="36" t="s">
        <v>1658</v>
      </c>
      <c r="D527" s="36" t="s">
        <v>1815</v>
      </c>
      <c r="E527" s="36" t="s">
        <v>1714</v>
      </c>
      <c r="F527" s="36" t="s">
        <v>1683</v>
      </c>
      <c r="G527" s="36">
        <v>50</v>
      </c>
      <c r="H527" s="36" t="s">
        <v>761</v>
      </c>
      <c r="I527" s="36">
        <f t="shared" si="14"/>
        <v>2</v>
      </c>
    </row>
    <row r="528" spans="1:9" x14ac:dyDescent="0.25">
      <c r="A528" s="36" t="s">
        <v>859</v>
      </c>
      <c r="B528" s="36" t="s">
        <v>585</v>
      </c>
      <c r="C528" s="36" t="s">
        <v>1646</v>
      </c>
      <c r="D528" s="36" t="s">
        <v>1815</v>
      </c>
      <c r="E528" s="36" t="s">
        <v>1714</v>
      </c>
      <c r="F528" s="36" t="s">
        <v>1683</v>
      </c>
      <c r="G528" s="36">
        <v>50</v>
      </c>
      <c r="H528" s="36" t="s">
        <v>761</v>
      </c>
      <c r="I528" s="36">
        <f t="shared" si="14"/>
        <v>2</v>
      </c>
    </row>
    <row r="529" spans="1:9" x14ac:dyDescent="0.25">
      <c r="A529" s="36" t="s">
        <v>859</v>
      </c>
      <c r="B529" s="36" t="s">
        <v>593</v>
      </c>
      <c r="C529" s="36" t="s">
        <v>1646</v>
      </c>
      <c r="D529" s="36" t="s">
        <v>1815</v>
      </c>
      <c r="E529" s="36" t="s">
        <v>1714</v>
      </c>
      <c r="F529" s="36" t="s">
        <v>1683</v>
      </c>
      <c r="G529" s="36">
        <v>50</v>
      </c>
      <c r="H529" s="36" t="s">
        <v>761</v>
      </c>
      <c r="I529" s="36">
        <f t="shared" si="14"/>
        <v>2</v>
      </c>
    </row>
    <row r="530" spans="1:9" x14ac:dyDescent="0.25">
      <c r="A530" s="36" t="s">
        <v>859</v>
      </c>
      <c r="B530" s="36" t="s">
        <v>532</v>
      </c>
      <c r="C530" s="36" t="s">
        <v>1646</v>
      </c>
      <c r="D530" s="36" t="s">
        <v>1815</v>
      </c>
      <c r="E530" s="36" t="s">
        <v>1714</v>
      </c>
      <c r="F530" s="36" t="s">
        <v>1683</v>
      </c>
      <c r="G530" s="36">
        <v>50</v>
      </c>
      <c r="H530" s="36" t="s">
        <v>761</v>
      </c>
      <c r="I530" s="36">
        <f t="shared" si="14"/>
        <v>2</v>
      </c>
    </row>
    <row r="531" spans="1:9" x14ac:dyDescent="0.25">
      <c r="A531" s="36" t="s">
        <v>859</v>
      </c>
      <c r="B531" s="36" t="s">
        <v>395</v>
      </c>
      <c r="D531" s="36" t="s">
        <v>1815</v>
      </c>
      <c r="E531" s="36" t="s">
        <v>1714</v>
      </c>
      <c r="F531" s="36" t="s">
        <v>1683</v>
      </c>
      <c r="G531" s="36">
        <v>50</v>
      </c>
      <c r="H531" s="36" t="s">
        <v>761</v>
      </c>
      <c r="I531" s="36">
        <f t="shared" si="14"/>
        <v>2</v>
      </c>
    </row>
    <row r="532" spans="1:9" x14ac:dyDescent="0.25">
      <c r="A532" s="36" t="s">
        <v>859</v>
      </c>
      <c r="B532" s="36" t="s">
        <v>664</v>
      </c>
      <c r="C532" s="36" t="s">
        <v>1646</v>
      </c>
      <c r="D532" s="36" t="s">
        <v>1815</v>
      </c>
      <c r="E532" s="36" t="s">
        <v>1714</v>
      </c>
      <c r="F532" s="36" t="s">
        <v>1683</v>
      </c>
      <c r="G532" s="36">
        <v>50</v>
      </c>
      <c r="H532" s="36" t="s">
        <v>761</v>
      </c>
      <c r="I532" s="36">
        <f t="shared" si="14"/>
        <v>2</v>
      </c>
    </row>
    <row r="533" spans="1:9" x14ac:dyDescent="0.25">
      <c r="A533" s="36" t="s">
        <v>859</v>
      </c>
      <c r="B533" s="36" t="s">
        <v>629</v>
      </c>
      <c r="C533" s="36" t="s">
        <v>1646</v>
      </c>
      <c r="D533" s="36" t="s">
        <v>1815</v>
      </c>
      <c r="E533" s="36" t="s">
        <v>1714</v>
      </c>
      <c r="F533" s="36" t="s">
        <v>1683</v>
      </c>
      <c r="G533" s="36">
        <v>50</v>
      </c>
      <c r="H533" s="36" t="s">
        <v>761</v>
      </c>
      <c r="I533" s="36">
        <f t="shared" si="14"/>
        <v>2</v>
      </c>
    </row>
    <row r="534" spans="1:9" x14ac:dyDescent="0.25">
      <c r="A534" s="36" t="s">
        <v>859</v>
      </c>
      <c r="B534" s="36" t="s">
        <v>501</v>
      </c>
      <c r="C534" s="36" t="s">
        <v>1646</v>
      </c>
      <c r="D534" s="36" t="s">
        <v>1815</v>
      </c>
      <c r="E534" s="36" t="s">
        <v>1714</v>
      </c>
      <c r="F534" s="36" t="s">
        <v>1683</v>
      </c>
      <c r="G534" s="36">
        <v>50</v>
      </c>
      <c r="H534" s="36" t="s">
        <v>761</v>
      </c>
      <c r="I534" s="36">
        <f t="shared" si="14"/>
        <v>2</v>
      </c>
    </row>
    <row r="535" spans="1:9" x14ac:dyDescent="0.25">
      <c r="A535" s="36" t="s">
        <v>859</v>
      </c>
      <c r="B535" s="36" t="s">
        <v>464</v>
      </c>
      <c r="C535" s="36" t="s">
        <v>1646</v>
      </c>
      <c r="D535" s="36" t="s">
        <v>1815</v>
      </c>
      <c r="E535" s="36" t="s">
        <v>1714</v>
      </c>
      <c r="F535" s="36" t="s">
        <v>1683</v>
      </c>
      <c r="G535" s="36">
        <v>50</v>
      </c>
      <c r="H535" s="36" t="s">
        <v>761</v>
      </c>
      <c r="I535" s="36">
        <f t="shared" si="14"/>
        <v>2</v>
      </c>
    </row>
    <row r="536" spans="1:9" x14ac:dyDescent="0.25">
      <c r="A536" s="36" t="s">
        <v>859</v>
      </c>
      <c r="B536" s="36" t="s">
        <v>465</v>
      </c>
      <c r="C536" s="36" t="s">
        <v>1646</v>
      </c>
      <c r="D536" s="36" t="s">
        <v>1815</v>
      </c>
      <c r="E536" s="36" t="s">
        <v>1714</v>
      </c>
      <c r="F536" s="36" t="s">
        <v>1683</v>
      </c>
      <c r="G536" s="36">
        <v>50</v>
      </c>
      <c r="H536" s="36" t="s">
        <v>761</v>
      </c>
      <c r="I536" s="36">
        <f t="shared" si="14"/>
        <v>2</v>
      </c>
    </row>
    <row r="537" spans="1:9" x14ac:dyDescent="0.25">
      <c r="A537" s="36" t="s">
        <v>859</v>
      </c>
      <c r="B537" s="36" t="s">
        <v>466</v>
      </c>
      <c r="C537" s="36" t="s">
        <v>1646</v>
      </c>
      <c r="D537" s="36" t="s">
        <v>1815</v>
      </c>
      <c r="E537" s="36" t="s">
        <v>1714</v>
      </c>
      <c r="F537" s="36" t="s">
        <v>1683</v>
      </c>
      <c r="G537" s="36">
        <v>50</v>
      </c>
      <c r="H537" s="36" t="s">
        <v>761</v>
      </c>
      <c r="I537" s="36">
        <f t="shared" si="14"/>
        <v>2</v>
      </c>
    </row>
    <row r="538" spans="1:9" x14ac:dyDescent="0.25">
      <c r="A538" s="36" t="s">
        <v>859</v>
      </c>
      <c r="B538" s="36" t="s">
        <v>665</v>
      </c>
      <c r="C538" s="36" t="s">
        <v>1646</v>
      </c>
      <c r="D538" s="36" t="s">
        <v>1815</v>
      </c>
      <c r="E538" s="36" t="s">
        <v>1714</v>
      </c>
      <c r="F538" s="36" t="s">
        <v>1683</v>
      </c>
      <c r="G538" s="36">
        <v>50</v>
      </c>
      <c r="H538" s="36" t="s">
        <v>761</v>
      </c>
      <c r="I538" s="36">
        <f t="shared" si="14"/>
        <v>2</v>
      </c>
    </row>
    <row r="539" spans="1:9" x14ac:dyDescent="0.25">
      <c r="A539" s="36" t="s">
        <v>859</v>
      </c>
      <c r="B539" s="36" t="s">
        <v>595</v>
      </c>
      <c r="C539" s="36" t="s">
        <v>1646</v>
      </c>
      <c r="D539" s="36" t="s">
        <v>1815</v>
      </c>
      <c r="E539" s="36" t="s">
        <v>1714</v>
      </c>
      <c r="F539" s="36" t="s">
        <v>1683</v>
      </c>
      <c r="G539" s="36">
        <v>50</v>
      </c>
      <c r="H539" s="36" t="s">
        <v>761</v>
      </c>
      <c r="I539" s="36">
        <f t="shared" si="14"/>
        <v>2</v>
      </c>
    </row>
    <row r="540" spans="1:9" x14ac:dyDescent="0.25">
      <c r="A540" s="36" t="s">
        <v>859</v>
      </c>
      <c r="B540" s="36" t="s">
        <v>673</v>
      </c>
      <c r="C540" s="36" t="s">
        <v>1658</v>
      </c>
      <c r="D540" s="36" t="s">
        <v>1815</v>
      </c>
      <c r="E540" s="36" t="s">
        <v>1714</v>
      </c>
      <c r="F540" s="36" t="s">
        <v>1683</v>
      </c>
      <c r="G540" s="36">
        <v>50</v>
      </c>
      <c r="H540" s="36" t="s">
        <v>761</v>
      </c>
      <c r="I540" s="36">
        <f t="shared" si="14"/>
        <v>2</v>
      </c>
    </row>
    <row r="541" spans="1:9" x14ac:dyDescent="0.25">
      <c r="A541" s="36" t="s">
        <v>859</v>
      </c>
      <c r="B541" s="36" t="s">
        <v>646</v>
      </c>
      <c r="C541" s="36" t="s">
        <v>1646</v>
      </c>
      <c r="D541" s="36" t="s">
        <v>1815</v>
      </c>
      <c r="E541" s="36" t="s">
        <v>1714</v>
      </c>
      <c r="F541" s="36" t="s">
        <v>1683</v>
      </c>
      <c r="G541" s="36">
        <v>50</v>
      </c>
      <c r="H541" s="36" t="s">
        <v>761</v>
      </c>
      <c r="I541" s="36">
        <f t="shared" si="14"/>
        <v>2</v>
      </c>
    </row>
    <row r="542" spans="1:9" x14ac:dyDescent="0.25">
      <c r="A542" s="36" t="s">
        <v>859</v>
      </c>
      <c r="B542" s="36" t="s">
        <v>601</v>
      </c>
      <c r="C542" s="36" t="s">
        <v>1646</v>
      </c>
      <c r="D542" s="36" t="s">
        <v>1815</v>
      </c>
      <c r="E542" s="36" t="s">
        <v>1714</v>
      </c>
      <c r="F542" s="36" t="s">
        <v>1683</v>
      </c>
      <c r="G542" s="36">
        <v>50</v>
      </c>
      <c r="H542" s="36" t="s">
        <v>761</v>
      </c>
      <c r="I542" s="36">
        <f t="shared" si="14"/>
        <v>2</v>
      </c>
    </row>
    <row r="543" spans="1:9" x14ac:dyDescent="0.25">
      <c r="A543" s="36" t="s">
        <v>871</v>
      </c>
      <c r="B543" s="36" t="s">
        <v>149</v>
      </c>
      <c r="C543" s="36" t="s">
        <v>1646</v>
      </c>
      <c r="D543" s="36" t="s">
        <v>1816</v>
      </c>
      <c r="E543" s="36" t="s">
        <v>1716</v>
      </c>
      <c r="F543" s="36" t="s">
        <v>1660</v>
      </c>
      <c r="G543" s="36">
        <v>46</v>
      </c>
      <c r="H543" s="36" t="s">
        <v>761</v>
      </c>
      <c r="I543" s="36">
        <f t="shared" ref="I543:I574" si="15">INDEX(R:R,MATCH(E543,N:N,0))</f>
        <v>7</v>
      </c>
    </row>
    <row r="544" spans="1:9" x14ac:dyDescent="0.25">
      <c r="A544" s="36" t="s">
        <v>871</v>
      </c>
      <c r="B544" s="36" t="s">
        <v>666</v>
      </c>
      <c r="C544" s="36" t="s">
        <v>1817</v>
      </c>
      <c r="D544" s="36" t="s">
        <v>1818</v>
      </c>
      <c r="E544" s="36" t="s">
        <v>1715</v>
      </c>
      <c r="F544" s="36" t="s">
        <v>1660</v>
      </c>
      <c r="G544" s="36">
        <v>44</v>
      </c>
      <c r="H544" s="36" t="s">
        <v>761</v>
      </c>
      <c r="I544" s="36">
        <f t="shared" si="15"/>
        <v>11</v>
      </c>
    </row>
    <row r="545" spans="1:9" x14ac:dyDescent="0.25">
      <c r="A545" s="36" t="s">
        <v>871</v>
      </c>
      <c r="B545" s="36" t="s">
        <v>571</v>
      </c>
      <c r="C545" s="36" t="s">
        <v>1646</v>
      </c>
      <c r="D545" s="36" t="s">
        <v>1816</v>
      </c>
      <c r="E545" s="36" t="s">
        <v>1716</v>
      </c>
      <c r="F545" s="36" t="s">
        <v>1660</v>
      </c>
      <c r="G545" s="36">
        <v>46</v>
      </c>
      <c r="H545" s="36" t="s">
        <v>761</v>
      </c>
      <c r="I545" s="36">
        <f t="shared" si="15"/>
        <v>7</v>
      </c>
    </row>
    <row r="546" spans="1:9" x14ac:dyDescent="0.25">
      <c r="A546" s="36" t="s">
        <v>871</v>
      </c>
      <c r="B546" s="36" t="s">
        <v>164</v>
      </c>
      <c r="C546" s="36" t="s">
        <v>1646</v>
      </c>
      <c r="D546" s="36" t="s">
        <v>1816</v>
      </c>
      <c r="E546" s="36" t="s">
        <v>1716</v>
      </c>
      <c r="F546" s="36" t="s">
        <v>1660</v>
      </c>
      <c r="G546" s="36">
        <v>46</v>
      </c>
      <c r="H546" s="36" t="s">
        <v>761</v>
      </c>
      <c r="I546" s="36">
        <f t="shared" si="15"/>
        <v>7</v>
      </c>
    </row>
    <row r="547" spans="1:9" x14ac:dyDescent="0.25">
      <c r="A547" s="36" t="s">
        <v>871</v>
      </c>
      <c r="B547" s="36" t="s">
        <v>85</v>
      </c>
      <c r="C547" s="36" t="s">
        <v>1646</v>
      </c>
      <c r="D547" s="36" t="s">
        <v>1816</v>
      </c>
      <c r="E547" s="36" t="s">
        <v>1716</v>
      </c>
      <c r="F547" s="36" t="s">
        <v>1660</v>
      </c>
      <c r="G547" s="36">
        <v>46</v>
      </c>
      <c r="H547" s="36" t="s">
        <v>761</v>
      </c>
      <c r="I547" s="36">
        <f t="shared" si="15"/>
        <v>7</v>
      </c>
    </row>
    <row r="548" spans="1:9" x14ac:dyDescent="0.25">
      <c r="A548" s="36" t="s">
        <v>871</v>
      </c>
      <c r="B548" s="36" t="s">
        <v>604</v>
      </c>
      <c r="C548" s="36" t="s">
        <v>1746</v>
      </c>
      <c r="D548" s="36" t="s">
        <v>1818</v>
      </c>
      <c r="E548" s="36" t="s">
        <v>1715</v>
      </c>
      <c r="F548" s="36" t="s">
        <v>1660</v>
      </c>
      <c r="G548" s="36">
        <v>44</v>
      </c>
      <c r="H548" s="36" t="s">
        <v>761</v>
      </c>
      <c r="I548" s="36">
        <f t="shared" si="15"/>
        <v>11</v>
      </c>
    </row>
    <row r="549" spans="1:9" x14ac:dyDescent="0.25">
      <c r="A549" s="36" t="s">
        <v>871</v>
      </c>
      <c r="B549" s="36" t="s">
        <v>93</v>
      </c>
      <c r="C549" s="36" t="s">
        <v>1646</v>
      </c>
      <c r="D549" s="36" t="s">
        <v>1818</v>
      </c>
      <c r="E549" s="36" t="s">
        <v>1715</v>
      </c>
      <c r="F549" s="36" t="s">
        <v>1660</v>
      </c>
      <c r="G549" s="36">
        <v>44</v>
      </c>
      <c r="H549" s="36" t="s">
        <v>761</v>
      </c>
      <c r="I549" s="36">
        <f t="shared" si="15"/>
        <v>11</v>
      </c>
    </row>
    <row r="550" spans="1:9" x14ac:dyDescent="0.25">
      <c r="A550" s="36" t="s">
        <v>871</v>
      </c>
      <c r="B550" s="36" t="s">
        <v>580</v>
      </c>
      <c r="C550" s="36" t="s">
        <v>1646</v>
      </c>
      <c r="D550" s="36" t="s">
        <v>1816</v>
      </c>
      <c r="E550" s="36" t="s">
        <v>1716</v>
      </c>
      <c r="F550" s="36" t="s">
        <v>1660</v>
      </c>
      <c r="G550" s="36">
        <v>46</v>
      </c>
      <c r="H550" s="36" t="s">
        <v>761</v>
      </c>
      <c r="I550" s="36">
        <f t="shared" si="15"/>
        <v>7</v>
      </c>
    </row>
    <row r="551" spans="1:9" x14ac:dyDescent="0.25">
      <c r="A551" s="36" t="s">
        <v>871</v>
      </c>
      <c r="B551" s="36" t="s">
        <v>161</v>
      </c>
      <c r="C551" s="36" t="s">
        <v>1646</v>
      </c>
      <c r="D551" s="36" t="s">
        <v>1818</v>
      </c>
      <c r="E551" s="36" t="s">
        <v>1715</v>
      </c>
      <c r="F551" s="36" t="s">
        <v>1660</v>
      </c>
      <c r="G551" s="36">
        <v>44</v>
      </c>
      <c r="H551" s="36" t="s">
        <v>761</v>
      </c>
      <c r="I551" s="36">
        <f t="shared" si="15"/>
        <v>11</v>
      </c>
    </row>
    <row r="552" spans="1:9" x14ac:dyDescent="0.25">
      <c r="A552" s="36" t="s">
        <v>871</v>
      </c>
      <c r="B552" s="36" t="s">
        <v>632</v>
      </c>
      <c r="C552" s="36" t="s">
        <v>1646</v>
      </c>
      <c r="D552" s="36" t="s">
        <v>1816</v>
      </c>
      <c r="E552" s="36" t="s">
        <v>1716</v>
      </c>
      <c r="F552" s="36" t="s">
        <v>1660</v>
      </c>
      <c r="G552" s="36">
        <v>46</v>
      </c>
      <c r="H552" s="36" t="s">
        <v>761</v>
      </c>
      <c r="I552" s="36">
        <f t="shared" si="15"/>
        <v>7</v>
      </c>
    </row>
    <row r="553" spans="1:9" x14ac:dyDescent="0.25">
      <c r="A553" s="36" t="s">
        <v>870</v>
      </c>
      <c r="B553" s="36" t="s">
        <v>441</v>
      </c>
      <c r="C553" s="36" t="s">
        <v>1646</v>
      </c>
      <c r="D553" s="36" t="s">
        <v>1819</v>
      </c>
      <c r="E553" s="36" t="s">
        <v>1717</v>
      </c>
      <c r="F553" s="36" t="s">
        <v>1660</v>
      </c>
      <c r="G553" s="36">
        <v>39</v>
      </c>
      <c r="H553" s="36" t="s">
        <v>761</v>
      </c>
      <c r="I553" s="36">
        <f t="shared" si="15"/>
        <v>0</v>
      </c>
    </row>
    <row r="554" spans="1:9" x14ac:dyDescent="0.25">
      <c r="A554" s="36" t="s">
        <v>870</v>
      </c>
      <c r="B554" s="36" t="s">
        <v>512</v>
      </c>
      <c r="C554" s="36" t="s">
        <v>1820</v>
      </c>
      <c r="D554" s="36" t="s">
        <v>1819</v>
      </c>
      <c r="E554" s="36" t="s">
        <v>1717</v>
      </c>
      <c r="F554" s="36" t="s">
        <v>1660</v>
      </c>
      <c r="G554" s="36">
        <v>39</v>
      </c>
      <c r="H554" s="36" t="s">
        <v>761</v>
      </c>
      <c r="I554" s="36">
        <f t="shared" si="15"/>
        <v>0</v>
      </c>
    </row>
    <row r="555" spans="1:9" x14ac:dyDescent="0.25">
      <c r="A555" s="36" t="s">
        <v>870</v>
      </c>
      <c r="B555" s="36" t="s">
        <v>382</v>
      </c>
      <c r="C555" s="36" t="s">
        <v>1646</v>
      </c>
      <c r="D555" s="36" t="s">
        <v>1819</v>
      </c>
      <c r="E555" s="36" t="s">
        <v>1717</v>
      </c>
      <c r="F555" s="36" t="s">
        <v>1660</v>
      </c>
      <c r="G555" s="36">
        <v>39</v>
      </c>
      <c r="H555" s="36" t="s">
        <v>761</v>
      </c>
      <c r="I555" s="36">
        <f t="shared" si="15"/>
        <v>0</v>
      </c>
    </row>
    <row r="556" spans="1:9" x14ac:dyDescent="0.25">
      <c r="A556" s="36" t="s">
        <v>870</v>
      </c>
      <c r="B556" s="36" t="s">
        <v>486</v>
      </c>
      <c r="C556" s="36" t="s">
        <v>1646</v>
      </c>
      <c r="D556" s="36" t="s">
        <v>1819</v>
      </c>
      <c r="E556" s="36" t="s">
        <v>1717</v>
      </c>
      <c r="F556" s="36" t="s">
        <v>1660</v>
      </c>
      <c r="G556" s="36">
        <v>39</v>
      </c>
      <c r="H556" s="36" t="s">
        <v>761</v>
      </c>
      <c r="I556" s="36">
        <f t="shared" si="15"/>
        <v>0</v>
      </c>
    </row>
    <row r="557" spans="1:9" x14ac:dyDescent="0.25">
      <c r="A557" s="36" t="s">
        <v>870</v>
      </c>
      <c r="B557" s="36" t="s">
        <v>628</v>
      </c>
      <c r="D557" s="36" t="s">
        <v>1819</v>
      </c>
      <c r="E557" s="36" t="s">
        <v>1717</v>
      </c>
      <c r="F557" s="36" t="s">
        <v>1660</v>
      </c>
      <c r="G557" s="36">
        <v>39</v>
      </c>
      <c r="H557" s="36" t="s">
        <v>761</v>
      </c>
      <c r="I557" s="36">
        <f t="shared" si="15"/>
        <v>0</v>
      </c>
    </row>
    <row r="558" spans="1:9" x14ac:dyDescent="0.25">
      <c r="A558" s="36" t="s">
        <v>870</v>
      </c>
      <c r="B558" s="36" t="s">
        <v>461</v>
      </c>
      <c r="C558" s="36" t="s">
        <v>1646</v>
      </c>
      <c r="D558" s="36" t="s">
        <v>1819</v>
      </c>
      <c r="E558" s="36" t="s">
        <v>1717</v>
      </c>
      <c r="F558" s="36" t="s">
        <v>1660</v>
      </c>
      <c r="G558" s="36">
        <v>39</v>
      </c>
      <c r="H558" s="36" t="s">
        <v>761</v>
      </c>
      <c r="I558" s="36">
        <f t="shared" si="15"/>
        <v>0</v>
      </c>
    </row>
    <row r="559" spans="1:9" x14ac:dyDescent="0.25">
      <c r="A559" s="36" t="s">
        <v>870</v>
      </c>
      <c r="B559" s="36" t="s">
        <v>397</v>
      </c>
      <c r="C559" s="36" t="s">
        <v>1646</v>
      </c>
      <c r="D559" s="36" t="s">
        <v>1819</v>
      </c>
      <c r="E559" s="36" t="s">
        <v>1717</v>
      </c>
      <c r="F559" s="36" t="s">
        <v>1660</v>
      </c>
      <c r="G559" s="36">
        <v>39</v>
      </c>
      <c r="H559" s="36" t="s">
        <v>761</v>
      </c>
      <c r="I559" s="36">
        <f t="shared" si="15"/>
        <v>0</v>
      </c>
    </row>
    <row r="560" spans="1:9" x14ac:dyDescent="0.25">
      <c r="A560" s="36" t="s">
        <v>870</v>
      </c>
      <c r="B560" s="36" t="s">
        <v>535</v>
      </c>
      <c r="C560" s="36" t="s">
        <v>1820</v>
      </c>
      <c r="D560" s="36" t="s">
        <v>1819</v>
      </c>
      <c r="E560" s="36" t="s">
        <v>1717</v>
      </c>
      <c r="F560" s="36" t="s">
        <v>1660</v>
      </c>
      <c r="G560" s="36">
        <v>39</v>
      </c>
      <c r="H560" s="36" t="s">
        <v>761</v>
      </c>
      <c r="I560" s="36">
        <f t="shared" si="15"/>
        <v>0</v>
      </c>
    </row>
    <row r="561" spans="1:9" x14ac:dyDescent="0.25">
      <c r="A561" s="36" t="s">
        <v>857</v>
      </c>
      <c r="B561" s="36" t="s">
        <v>659</v>
      </c>
      <c r="C561" s="36" t="s">
        <v>1821</v>
      </c>
      <c r="D561" s="36" t="s">
        <v>1822</v>
      </c>
      <c r="E561" s="36" t="s">
        <v>1720</v>
      </c>
      <c r="F561" s="36" t="s">
        <v>1683</v>
      </c>
      <c r="G561" s="36">
        <v>48</v>
      </c>
      <c r="H561" s="36" t="s">
        <v>761</v>
      </c>
      <c r="I561" s="36">
        <f t="shared" si="15"/>
        <v>18</v>
      </c>
    </row>
    <row r="562" spans="1:9" x14ac:dyDescent="0.25">
      <c r="A562" s="36" t="s">
        <v>857</v>
      </c>
      <c r="B562" s="36" t="s">
        <v>150</v>
      </c>
      <c r="C562" s="36" t="s">
        <v>1762</v>
      </c>
      <c r="D562" s="36" t="s">
        <v>1822</v>
      </c>
      <c r="E562" s="36" t="s">
        <v>1720</v>
      </c>
      <c r="F562" s="36" t="s">
        <v>1683</v>
      </c>
      <c r="G562" s="36">
        <v>48</v>
      </c>
      <c r="H562" s="36" t="s">
        <v>761</v>
      </c>
      <c r="I562" s="36">
        <f t="shared" si="15"/>
        <v>18</v>
      </c>
    </row>
    <row r="563" spans="1:9" x14ac:dyDescent="0.25">
      <c r="A563" s="36" t="s">
        <v>857</v>
      </c>
      <c r="B563" s="36" t="s">
        <v>611</v>
      </c>
      <c r="C563" s="36" t="s">
        <v>1762</v>
      </c>
      <c r="D563" s="36" t="s">
        <v>1823</v>
      </c>
      <c r="E563" s="36" t="s">
        <v>1721</v>
      </c>
      <c r="F563" s="36" t="s">
        <v>1683</v>
      </c>
      <c r="G563" s="36">
        <v>49</v>
      </c>
      <c r="H563" s="36" t="s">
        <v>727</v>
      </c>
      <c r="I563" s="36">
        <f t="shared" si="15"/>
        <v>0</v>
      </c>
    </row>
    <row r="564" spans="1:9" x14ac:dyDescent="0.25">
      <c r="A564" s="36" t="s">
        <v>857</v>
      </c>
      <c r="B564" s="36" t="s">
        <v>612</v>
      </c>
      <c r="C564" s="36" t="s">
        <v>1746</v>
      </c>
      <c r="D564" s="36" t="s">
        <v>1824</v>
      </c>
      <c r="E564" s="36" t="s">
        <v>1722</v>
      </c>
      <c r="F564" s="36" t="s">
        <v>1683</v>
      </c>
      <c r="G564" s="36">
        <v>51</v>
      </c>
      <c r="H564" s="36" t="s">
        <v>727</v>
      </c>
      <c r="I564" s="36">
        <f t="shared" si="15"/>
        <v>100</v>
      </c>
    </row>
    <row r="565" spans="1:9" x14ac:dyDescent="0.25">
      <c r="A565" s="36" t="s">
        <v>857</v>
      </c>
      <c r="B565" s="36" t="s">
        <v>503</v>
      </c>
      <c r="D565" s="36" t="s">
        <v>1824</v>
      </c>
      <c r="E565" s="36" t="s">
        <v>1722</v>
      </c>
      <c r="F565" s="36" t="s">
        <v>1683</v>
      </c>
      <c r="G565" s="36">
        <v>51</v>
      </c>
      <c r="H565" s="36" t="s">
        <v>727</v>
      </c>
      <c r="I565" s="36">
        <f t="shared" si="15"/>
        <v>100</v>
      </c>
    </row>
    <row r="566" spans="1:9" x14ac:dyDescent="0.25">
      <c r="A566" s="36" t="s">
        <v>857</v>
      </c>
      <c r="B566" s="36" t="s">
        <v>559</v>
      </c>
      <c r="D566" s="36" t="s">
        <v>1825</v>
      </c>
      <c r="E566" s="36" t="s">
        <v>1723</v>
      </c>
      <c r="F566" s="36" t="s">
        <v>1686</v>
      </c>
      <c r="G566" s="36">
        <v>21</v>
      </c>
      <c r="H566" s="36" t="s">
        <v>727</v>
      </c>
      <c r="I566" s="36">
        <f t="shared" si="15"/>
        <v>76</v>
      </c>
    </row>
    <row r="567" spans="1:9" x14ac:dyDescent="0.25">
      <c r="A567" s="36" t="s">
        <v>857</v>
      </c>
      <c r="B567" s="36" t="s">
        <v>399</v>
      </c>
      <c r="C567" s="36" t="s">
        <v>1746</v>
      </c>
      <c r="D567" s="36" t="s">
        <v>1822</v>
      </c>
      <c r="E567" s="36" t="s">
        <v>1720</v>
      </c>
      <c r="F567" s="36" t="s">
        <v>1683</v>
      </c>
      <c r="G567" s="36">
        <v>48</v>
      </c>
      <c r="H567" s="36" t="s">
        <v>761</v>
      </c>
      <c r="I567" s="36">
        <f t="shared" si="15"/>
        <v>18</v>
      </c>
    </row>
    <row r="568" spans="1:9" x14ac:dyDescent="0.25">
      <c r="A568" s="36" t="s">
        <v>857</v>
      </c>
      <c r="B568" s="36" t="s">
        <v>543</v>
      </c>
      <c r="C568" s="36" t="s">
        <v>1746</v>
      </c>
      <c r="D568" s="36" t="s">
        <v>1823</v>
      </c>
      <c r="E568" s="36" t="s">
        <v>1721</v>
      </c>
      <c r="F568" s="36" t="s">
        <v>1683</v>
      </c>
      <c r="G568" s="36">
        <v>49</v>
      </c>
      <c r="H568" s="36" t="s">
        <v>727</v>
      </c>
      <c r="I568" s="36">
        <f t="shared" si="15"/>
        <v>0</v>
      </c>
    </row>
    <row r="569" spans="1:9" x14ac:dyDescent="0.25">
      <c r="A569" s="36" t="s">
        <v>857</v>
      </c>
      <c r="B569" s="36" t="s">
        <v>560</v>
      </c>
      <c r="C569" s="36" t="s">
        <v>1826</v>
      </c>
      <c r="D569" s="36" t="s">
        <v>1825</v>
      </c>
      <c r="E569" s="36" t="s">
        <v>1723</v>
      </c>
      <c r="F569" s="36" t="s">
        <v>1686</v>
      </c>
      <c r="G569" s="36">
        <v>21</v>
      </c>
      <c r="H569" s="36" t="s">
        <v>727</v>
      </c>
      <c r="I569" s="36">
        <f t="shared" si="15"/>
        <v>76</v>
      </c>
    </row>
    <row r="570" spans="1:9" x14ac:dyDescent="0.25">
      <c r="A570" s="36" t="s">
        <v>857</v>
      </c>
      <c r="B570" s="36" t="s">
        <v>497</v>
      </c>
      <c r="D570" s="36" t="s">
        <v>1824</v>
      </c>
      <c r="E570" s="36" t="s">
        <v>1722</v>
      </c>
      <c r="F570" s="36" t="s">
        <v>1683</v>
      </c>
      <c r="G570" s="36">
        <v>51</v>
      </c>
      <c r="H570" s="36" t="s">
        <v>727</v>
      </c>
      <c r="I570" s="36">
        <f t="shared" si="15"/>
        <v>100</v>
      </c>
    </row>
    <row r="571" spans="1:9" x14ac:dyDescent="0.25">
      <c r="A571" s="36" t="s">
        <v>857</v>
      </c>
      <c r="B571" s="36" t="s">
        <v>505</v>
      </c>
      <c r="C571" s="36" t="s">
        <v>1746</v>
      </c>
      <c r="D571" s="36" t="s">
        <v>1823</v>
      </c>
      <c r="E571" s="36" t="s">
        <v>1721</v>
      </c>
      <c r="F571" s="36" t="s">
        <v>1683</v>
      </c>
      <c r="G571" s="36">
        <v>49</v>
      </c>
      <c r="H571" s="36" t="s">
        <v>727</v>
      </c>
      <c r="I571" s="36">
        <f t="shared" si="15"/>
        <v>0</v>
      </c>
    </row>
    <row r="572" spans="1:9" x14ac:dyDescent="0.25">
      <c r="A572" s="36" t="s">
        <v>857</v>
      </c>
      <c r="B572" s="36" t="s">
        <v>373</v>
      </c>
      <c r="D572" s="36" t="s">
        <v>1825</v>
      </c>
      <c r="E572" s="36" t="s">
        <v>1723</v>
      </c>
      <c r="F572" s="36" t="s">
        <v>1686</v>
      </c>
      <c r="G572" s="36">
        <v>21</v>
      </c>
      <c r="H572" s="36" t="s">
        <v>727</v>
      </c>
      <c r="I572" s="36">
        <f t="shared" si="15"/>
        <v>76</v>
      </c>
    </row>
    <row r="573" spans="1:9" x14ac:dyDescent="0.25">
      <c r="A573" s="36" t="s">
        <v>857</v>
      </c>
      <c r="B573" s="36" t="s">
        <v>294</v>
      </c>
      <c r="D573" s="36" t="s">
        <v>1822</v>
      </c>
      <c r="E573" s="36" t="s">
        <v>1720</v>
      </c>
      <c r="F573" s="36" t="s">
        <v>1683</v>
      </c>
      <c r="G573" s="36">
        <v>48</v>
      </c>
      <c r="H573" s="36" t="s">
        <v>761</v>
      </c>
      <c r="I573" s="36">
        <f t="shared" si="15"/>
        <v>18</v>
      </c>
    </row>
    <row r="574" spans="1:9" x14ac:dyDescent="0.25">
      <c r="A574" s="36" t="s">
        <v>857</v>
      </c>
      <c r="B574" s="36" t="s">
        <v>544</v>
      </c>
      <c r="C574" s="36" t="s">
        <v>1746</v>
      </c>
      <c r="D574" s="36" t="s">
        <v>1824</v>
      </c>
      <c r="E574" s="36" t="s">
        <v>1722</v>
      </c>
      <c r="F574" s="36" t="s">
        <v>1683</v>
      </c>
      <c r="G574" s="36">
        <v>51</v>
      </c>
      <c r="H574" s="36" t="s">
        <v>727</v>
      </c>
      <c r="I574" s="36">
        <f t="shared" si="15"/>
        <v>100</v>
      </c>
    </row>
    <row r="575" spans="1:9" x14ac:dyDescent="0.25">
      <c r="A575" s="36" t="s">
        <v>857</v>
      </c>
      <c r="B575" s="36" t="s">
        <v>434</v>
      </c>
      <c r="C575" s="36" t="s">
        <v>1827</v>
      </c>
      <c r="D575" s="36" t="s">
        <v>1824</v>
      </c>
      <c r="E575" s="36" t="s">
        <v>1722</v>
      </c>
      <c r="F575" s="36" t="s">
        <v>1683</v>
      </c>
      <c r="G575" s="36">
        <v>51</v>
      </c>
      <c r="H575" s="36" t="s">
        <v>727</v>
      </c>
      <c r="I575" s="36">
        <f t="shared" ref="I575:I606" si="16">INDEX(R:R,MATCH(E575,N:N,0))</f>
        <v>100</v>
      </c>
    </row>
    <row r="576" spans="1:9" x14ac:dyDescent="0.25">
      <c r="A576" s="36" t="s">
        <v>857</v>
      </c>
      <c r="B576" s="36" t="s">
        <v>435</v>
      </c>
      <c r="C576" s="36" t="s">
        <v>1746</v>
      </c>
      <c r="D576" s="36" t="s">
        <v>1823</v>
      </c>
      <c r="E576" s="36" t="s">
        <v>1721</v>
      </c>
      <c r="F576" s="36" t="s">
        <v>1683</v>
      </c>
      <c r="G576" s="36">
        <v>49</v>
      </c>
      <c r="H576" s="36" t="s">
        <v>727</v>
      </c>
      <c r="I576" s="36">
        <f t="shared" si="16"/>
        <v>0</v>
      </c>
    </row>
    <row r="577" spans="1:9" x14ac:dyDescent="0.25">
      <c r="A577" s="36" t="s">
        <v>857</v>
      </c>
      <c r="B577" s="36" t="s">
        <v>506</v>
      </c>
      <c r="C577" s="36" t="s">
        <v>1760</v>
      </c>
      <c r="D577" s="36" t="s">
        <v>1825</v>
      </c>
      <c r="E577" s="36" t="s">
        <v>1723</v>
      </c>
      <c r="F577" s="36" t="s">
        <v>1686</v>
      </c>
      <c r="G577" s="36">
        <v>21</v>
      </c>
      <c r="H577" s="36" t="s">
        <v>727</v>
      </c>
      <c r="I577" s="36">
        <f t="shared" si="16"/>
        <v>76</v>
      </c>
    </row>
    <row r="578" spans="1:9" x14ac:dyDescent="0.25">
      <c r="A578" s="36" t="s">
        <v>857</v>
      </c>
      <c r="B578" s="36" t="s">
        <v>493</v>
      </c>
      <c r="C578" s="36" t="s">
        <v>1760</v>
      </c>
      <c r="D578" s="36" t="s">
        <v>1824</v>
      </c>
      <c r="E578" s="36" t="s">
        <v>1722</v>
      </c>
      <c r="F578" s="36" t="s">
        <v>1683</v>
      </c>
      <c r="G578" s="36">
        <v>51</v>
      </c>
      <c r="H578" s="36" t="s">
        <v>727</v>
      </c>
      <c r="I578" s="36">
        <f t="shared" si="16"/>
        <v>100</v>
      </c>
    </row>
    <row r="579" spans="1:9" x14ac:dyDescent="0.25">
      <c r="A579" s="36" t="s">
        <v>857</v>
      </c>
      <c r="B579" s="36" t="s">
        <v>545</v>
      </c>
      <c r="C579" s="36" t="s">
        <v>1828</v>
      </c>
      <c r="D579" s="36" t="s">
        <v>1825</v>
      </c>
      <c r="E579" s="36" t="s">
        <v>1723</v>
      </c>
      <c r="F579" s="36" t="s">
        <v>1686</v>
      </c>
      <c r="G579" s="36">
        <v>21</v>
      </c>
      <c r="H579" s="36" t="s">
        <v>727</v>
      </c>
      <c r="I579" s="36">
        <f t="shared" si="16"/>
        <v>76</v>
      </c>
    </row>
    <row r="580" spans="1:9" x14ac:dyDescent="0.25">
      <c r="A580" s="36" t="s">
        <v>857</v>
      </c>
      <c r="B580" s="36" t="s">
        <v>546</v>
      </c>
      <c r="D580" s="36" t="s">
        <v>1823</v>
      </c>
      <c r="E580" s="36" t="s">
        <v>1721</v>
      </c>
      <c r="F580" s="36" t="s">
        <v>1683</v>
      </c>
      <c r="G580" s="36">
        <v>49</v>
      </c>
      <c r="H580" s="36" t="s">
        <v>727</v>
      </c>
      <c r="I580" s="36">
        <f t="shared" si="16"/>
        <v>0</v>
      </c>
    </row>
    <row r="581" spans="1:9" x14ac:dyDescent="0.25">
      <c r="A581" s="36" t="s">
        <v>857</v>
      </c>
      <c r="B581" s="36" t="s">
        <v>438</v>
      </c>
      <c r="D581" s="36" t="s">
        <v>1822</v>
      </c>
      <c r="E581" s="36" t="s">
        <v>1720</v>
      </c>
      <c r="F581" s="36" t="s">
        <v>1683</v>
      </c>
      <c r="G581" s="36">
        <v>48</v>
      </c>
      <c r="H581" s="36" t="s">
        <v>761</v>
      </c>
      <c r="I581" s="36">
        <f t="shared" si="16"/>
        <v>18</v>
      </c>
    </row>
    <row r="582" spans="1:9" x14ac:dyDescent="0.25">
      <c r="A582" s="36" t="s">
        <v>857</v>
      </c>
      <c r="B582" s="36" t="s">
        <v>376</v>
      </c>
      <c r="D582" s="36" t="s">
        <v>1823</v>
      </c>
      <c r="E582" s="36" t="s">
        <v>1721</v>
      </c>
      <c r="F582" s="36" t="s">
        <v>1683</v>
      </c>
      <c r="G582" s="36">
        <v>49</v>
      </c>
      <c r="H582" s="36" t="s">
        <v>727</v>
      </c>
      <c r="I582" s="36">
        <f t="shared" si="16"/>
        <v>0</v>
      </c>
    </row>
    <row r="583" spans="1:9" x14ac:dyDescent="0.25">
      <c r="A583" s="36" t="s">
        <v>857</v>
      </c>
      <c r="B583" s="36" t="s">
        <v>445</v>
      </c>
      <c r="D583" s="36" t="s">
        <v>1822</v>
      </c>
      <c r="E583" s="36" t="s">
        <v>1720</v>
      </c>
      <c r="F583" s="36" t="s">
        <v>1683</v>
      </c>
      <c r="G583" s="36">
        <v>48</v>
      </c>
      <c r="H583" s="36" t="s">
        <v>761</v>
      </c>
      <c r="I583" s="36">
        <f t="shared" si="16"/>
        <v>18</v>
      </c>
    </row>
    <row r="584" spans="1:9" x14ac:dyDescent="0.25">
      <c r="A584" s="36" t="s">
        <v>857</v>
      </c>
      <c r="B584" s="36" t="s">
        <v>478</v>
      </c>
      <c r="C584" s="36" t="s">
        <v>1746</v>
      </c>
      <c r="D584" s="36" t="s">
        <v>1822</v>
      </c>
      <c r="E584" s="36" t="s">
        <v>1720</v>
      </c>
      <c r="F584" s="36" t="s">
        <v>1683</v>
      </c>
      <c r="G584" s="36">
        <v>48</v>
      </c>
      <c r="H584" s="36" t="s">
        <v>761</v>
      </c>
      <c r="I584" s="36">
        <f t="shared" si="16"/>
        <v>18</v>
      </c>
    </row>
    <row r="585" spans="1:9" x14ac:dyDescent="0.25">
      <c r="A585" s="36" t="s">
        <v>857</v>
      </c>
      <c r="B585" s="36" t="s">
        <v>616</v>
      </c>
      <c r="C585" s="36" t="s">
        <v>1748</v>
      </c>
      <c r="D585" s="36" t="s">
        <v>1756</v>
      </c>
      <c r="E585" s="36" t="s">
        <v>1680</v>
      </c>
      <c r="F585" s="36" t="s">
        <v>1653</v>
      </c>
      <c r="G585" s="36">
        <v>12</v>
      </c>
      <c r="H585" s="36" t="s">
        <v>727</v>
      </c>
      <c r="I585" s="36">
        <f t="shared" si="16"/>
        <v>100</v>
      </c>
    </row>
    <row r="586" spans="1:9" x14ac:dyDescent="0.25">
      <c r="A586" s="36" t="s">
        <v>857</v>
      </c>
      <c r="B586" s="36" t="s">
        <v>479</v>
      </c>
      <c r="D586" s="36" t="s">
        <v>1822</v>
      </c>
      <c r="E586" s="36" t="s">
        <v>1720</v>
      </c>
      <c r="F586" s="36" t="s">
        <v>1683</v>
      </c>
      <c r="G586" s="36">
        <v>48</v>
      </c>
      <c r="H586" s="36" t="s">
        <v>761</v>
      </c>
      <c r="I586" s="36">
        <f t="shared" si="16"/>
        <v>18</v>
      </c>
    </row>
    <row r="587" spans="1:9" x14ac:dyDescent="0.25">
      <c r="A587" s="36" t="s">
        <v>857</v>
      </c>
      <c r="B587" s="36" t="s">
        <v>510</v>
      </c>
      <c r="C587" s="36" t="s">
        <v>1761</v>
      </c>
      <c r="D587" s="36" t="s">
        <v>1823</v>
      </c>
      <c r="E587" s="36" t="s">
        <v>1721</v>
      </c>
      <c r="F587" s="36" t="s">
        <v>1683</v>
      </c>
      <c r="G587" s="36">
        <v>49</v>
      </c>
      <c r="H587" s="36" t="s">
        <v>727</v>
      </c>
      <c r="I587" s="36">
        <f t="shared" si="16"/>
        <v>0</v>
      </c>
    </row>
    <row r="588" spans="1:9" x14ac:dyDescent="0.25">
      <c r="A588" s="36" t="s">
        <v>857</v>
      </c>
      <c r="B588" s="36" t="s">
        <v>642</v>
      </c>
      <c r="C588" s="36" t="s">
        <v>1768</v>
      </c>
      <c r="D588" s="36" t="s">
        <v>1822</v>
      </c>
      <c r="E588" s="36" t="s">
        <v>1720</v>
      </c>
      <c r="F588" s="36" t="s">
        <v>1683</v>
      </c>
      <c r="G588" s="36">
        <v>48</v>
      </c>
      <c r="H588" s="36" t="s">
        <v>761</v>
      </c>
      <c r="I588" s="36">
        <f t="shared" si="16"/>
        <v>18</v>
      </c>
    </row>
    <row r="589" spans="1:9" x14ac:dyDescent="0.25">
      <c r="A589" s="36" t="s">
        <v>857</v>
      </c>
      <c r="B589" s="36" t="s">
        <v>674</v>
      </c>
      <c r="C589" s="36" t="s">
        <v>1761</v>
      </c>
      <c r="D589" s="36" t="s">
        <v>1825</v>
      </c>
      <c r="E589" s="36" t="s">
        <v>1723</v>
      </c>
      <c r="F589" s="36" t="s">
        <v>1686</v>
      </c>
      <c r="G589" s="36">
        <v>21</v>
      </c>
      <c r="H589" s="36" t="s">
        <v>727</v>
      </c>
      <c r="I589" s="36">
        <f t="shared" si="16"/>
        <v>76</v>
      </c>
    </row>
    <row r="590" spans="1:9" x14ac:dyDescent="0.25">
      <c r="A590" s="36" t="s">
        <v>857</v>
      </c>
      <c r="B590" s="36" t="s">
        <v>643</v>
      </c>
      <c r="C590" s="36" t="s">
        <v>1761</v>
      </c>
      <c r="D590" s="36" t="s">
        <v>1825</v>
      </c>
      <c r="E590" s="36" t="s">
        <v>1723</v>
      </c>
      <c r="F590" s="36" t="s">
        <v>1686</v>
      </c>
      <c r="G590" s="36">
        <v>21</v>
      </c>
      <c r="H590" s="36" t="s">
        <v>727</v>
      </c>
      <c r="I590" s="36">
        <f t="shared" si="16"/>
        <v>76</v>
      </c>
    </row>
    <row r="591" spans="1:9" x14ac:dyDescent="0.25">
      <c r="A591" s="36" t="s">
        <v>857</v>
      </c>
      <c r="B591" s="36" t="s">
        <v>547</v>
      </c>
      <c r="C591" s="36" t="s">
        <v>1762</v>
      </c>
      <c r="D591" s="36" t="s">
        <v>1823</v>
      </c>
      <c r="E591" s="36" t="s">
        <v>1721</v>
      </c>
      <c r="F591" s="36" t="s">
        <v>1683</v>
      </c>
      <c r="G591" s="36">
        <v>49</v>
      </c>
      <c r="H591" s="36" t="s">
        <v>727</v>
      </c>
      <c r="I591" s="36">
        <f t="shared" si="16"/>
        <v>0</v>
      </c>
    </row>
    <row r="592" spans="1:9" x14ac:dyDescent="0.25">
      <c r="A592" s="36" t="s">
        <v>857</v>
      </c>
      <c r="B592" s="36" t="s">
        <v>644</v>
      </c>
      <c r="C592" s="36" t="s">
        <v>1746</v>
      </c>
      <c r="D592" s="36" t="s">
        <v>1824</v>
      </c>
      <c r="E592" s="36" t="s">
        <v>1722</v>
      </c>
      <c r="F592" s="36" t="s">
        <v>1683</v>
      </c>
      <c r="G592" s="36">
        <v>51</v>
      </c>
      <c r="H592" s="36" t="s">
        <v>727</v>
      </c>
      <c r="I592" s="36">
        <f t="shared" si="16"/>
        <v>100</v>
      </c>
    </row>
    <row r="593" spans="1:9" x14ac:dyDescent="0.25">
      <c r="A593" s="36" t="s">
        <v>857</v>
      </c>
      <c r="B593" s="36" t="s">
        <v>378</v>
      </c>
      <c r="C593" s="36" t="s">
        <v>1746</v>
      </c>
      <c r="D593" s="36" t="s">
        <v>1823</v>
      </c>
      <c r="E593" s="36" t="s">
        <v>1721</v>
      </c>
      <c r="F593" s="36" t="s">
        <v>1683</v>
      </c>
      <c r="G593" s="36">
        <v>49</v>
      </c>
      <c r="H593" s="36" t="s">
        <v>727</v>
      </c>
      <c r="I593" s="36">
        <f t="shared" si="16"/>
        <v>0</v>
      </c>
    </row>
    <row r="594" spans="1:9" x14ac:dyDescent="0.25">
      <c r="A594" s="36" t="s">
        <v>857</v>
      </c>
      <c r="B594" s="36" t="s">
        <v>310</v>
      </c>
      <c r="C594" s="36" t="s">
        <v>1761</v>
      </c>
      <c r="D594" s="36" t="s">
        <v>1822</v>
      </c>
      <c r="E594" s="36" t="s">
        <v>1720</v>
      </c>
      <c r="F594" s="36" t="s">
        <v>1683</v>
      </c>
      <c r="G594" s="36">
        <v>48</v>
      </c>
      <c r="H594" s="36" t="s">
        <v>761</v>
      </c>
      <c r="I594" s="36">
        <f t="shared" si="16"/>
        <v>18</v>
      </c>
    </row>
    <row r="595" spans="1:9" x14ac:dyDescent="0.25">
      <c r="A595" s="36" t="s">
        <v>857</v>
      </c>
      <c r="B595" s="36" t="s">
        <v>617</v>
      </c>
      <c r="C595" s="36" t="s">
        <v>1761</v>
      </c>
      <c r="D595" s="36" t="s">
        <v>1825</v>
      </c>
      <c r="E595" s="36" t="s">
        <v>1723</v>
      </c>
      <c r="F595" s="36" t="s">
        <v>1686</v>
      </c>
      <c r="G595" s="36">
        <v>21</v>
      </c>
      <c r="H595" s="36" t="s">
        <v>727</v>
      </c>
      <c r="I595" s="36">
        <f t="shared" si="16"/>
        <v>76</v>
      </c>
    </row>
    <row r="596" spans="1:9" x14ac:dyDescent="0.25">
      <c r="A596" s="36" t="s">
        <v>857</v>
      </c>
      <c r="B596" s="36" t="s">
        <v>513</v>
      </c>
      <c r="D596" s="36" t="s">
        <v>1824</v>
      </c>
      <c r="E596" s="36" t="s">
        <v>1722</v>
      </c>
      <c r="F596" s="36" t="s">
        <v>1683</v>
      </c>
      <c r="G596" s="36">
        <v>51</v>
      </c>
      <c r="H596" s="36" t="s">
        <v>727</v>
      </c>
      <c r="I596" s="36">
        <f t="shared" si="16"/>
        <v>100</v>
      </c>
    </row>
    <row r="597" spans="1:9" x14ac:dyDescent="0.25">
      <c r="A597" s="36" t="s">
        <v>857</v>
      </c>
      <c r="B597" s="36" t="s">
        <v>567</v>
      </c>
      <c r="C597" s="36" t="s">
        <v>1762</v>
      </c>
      <c r="D597" s="36" t="s">
        <v>1822</v>
      </c>
      <c r="E597" s="36" t="s">
        <v>1720</v>
      </c>
      <c r="F597" s="36" t="s">
        <v>1683</v>
      </c>
      <c r="G597" s="36">
        <v>48</v>
      </c>
      <c r="H597" s="36" t="s">
        <v>761</v>
      </c>
      <c r="I597" s="36">
        <f t="shared" si="16"/>
        <v>18</v>
      </c>
    </row>
    <row r="598" spans="1:9" x14ac:dyDescent="0.25">
      <c r="A598" s="36" t="s">
        <v>857</v>
      </c>
      <c r="B598" s="36" t="s">
        <v>331</v>
      </c>
      <c r="C598" s="36" t="s">
        <v>1748</v>
      </c>
      <c r="D598" s="36" t="s">
        <v>1822</v>
      </c>
      <c r="E598" s="36" t="s">
        <v>1720</v>
      </c>
      <c r="F598" s="36" t="s">
        <v>1683</v>
      </c>
      <c r="G598" s="36">
        <v>48</v>
      </c>
      <c r="H598" s="36" t="s">
        <v>761</v>
      </c>
      <c r="I598" s="36">
        <f t="shared" si="16"/>
        <v>18</v>
      </c>
    </row>
    <row r="599" spans="1:9" x14ac:dyDescent="0.25">
      <c r="A599" s="36" t="s">
        <v>857</v>
      </c>
      <c r="B599" s="36" t="s">
        <v>618</v>
      </c>
      <c r="C599" s="36" t="s">
        <v>1762</v>
      </c>
      <c r="D599" s="36" t="s">
        <v>1823</v>
      </c>
      <c r="E599" s="36" t="s">
        <v>1721</v>
      </c>
      <c r="F599" s="36" t="s">
        <v>1683</v>
      </c>
      <c r="G599" s="36">
        <v>49</v>
      </c>
      <c r="H599" s="36" t="s">
        <v>727</v>
      </c>
      <c r="I599" s="36">
        <f t="shared" si="16"/>
        <v>0</v>
      </c>
    </row>
    <row r="600" spans="1:9" x14ac:dyDescent="0.25">
      <c r="A600" s="36" t="s">
        <v>857</v>
      </c>
      <c r="B600" s="36" t="s">
        <v>380</v>
      </c>
      <c r="C600" s="36" t="s">
        <v>1829</v>
      </c>
      <c r="D600" s="36" t="s">
        <v>1822</v>
      </c>
      <c r="E600" s="36" t="s">
        <v>1720</v>
      </c>
      <c r="F600" s="36" t="s">
        <v>1683</v>
      </c>
      <c r="G600" s="36">
        <v>48</v>
      </c>
      <c r="H600" s="36" t="s">
        <v>761</v>
      </c>
      <c r="I600" s="36">
        <f t="shared" si="16"/>
        <v>18</v>
      </c>
    </row>
    <row r="601" spans="1:9" x14ac:dyDescent="0.25">
      <c r="A601" s="36" t="s">
        <v>857</v>
      </c>
      <c r="B601" s="36" t="s">
        <v>619</v>
      </c>
      <c r="D601" s="36" t="s">
        <v>1822</v>
      </c>
      <c r="E601" s="36" t="s">
        <v>1720</v>
      </c>
      <c r="F601" s="36" t="s">
        <v>1683</v>
      </c>
      <c r="G601" s="36">
        <v>48</v>
      </c>
      <c r="H601" s="36" t="s">
        <v>761</v>
      </c>
      <c r="I601" s="36">
        <f t="shared" si="16"/>
        <v>18</v>
      </c>
    </row>
    <row r="602" spans="1:9" x14ac:dyDescent="0.25">
      <c r="A602" s="36" t="s">
        <v>857</v>
      </c>
      <c r="B602" s="36" t="s">
        <v>481</v>
      </c>
      <c r="C602" s="36" t="s">
        <v>1830</v>
      </c>
      <c r="D602" s="36" t="s">
        <v>1831</v>
      </c>
      <c r="E602" s="36" t="s">
        <v>1719</v>
      </c>
      <c r="F602" s="36" t="s">
        <v>1651</v>
      </c>
      <c r="G602" s="36">
        <v>34</v>
      </c>
      <c r="H602" s="36" t="s">
        <v>761</v>
      </c>
      <c r="I602" s="36">
        <f t="shared" si="16"/>
        <v>0</v>
      </c>
    </row>
    <row r="603" spans="1:9" x14ac:dyDescent="0.25">
      <c r="A603" s="36" t="s">
        <v>857</v>
      </c>
      <c r="B603" s="36" t="s">
        <v>450</v>
      </c>
      <c r="C603" s="36" t="s">
        <v>1832</v>
      </c>
      <c r="D603" s="36" t="s">
        <v>1822</v>
      </c>
      <c r="E603" s="36" t="s">
        <v>1720</v>
      </c>
      <c r="F603" s="36" t="s">
        <v>1683</v>
      </c>
      <c r="G603" s="36">
        <v>48</v>
      </c>
      <c r="H603" s="36" t="s">
        <v>761</v>
      </c>
      <c r="I603" s="36">
        <f t="shared" si="16"/>
        <v>18</v>
      </c>
    </row>
    <row r="604" spans="1:9" x14ac:dyDescent="0.25">
      <c r="A604" s="36" t="s">
        <v>857</v>
      </c>
      <c r="B604" s="36" t="s">
        <v>550</v>
      </c>
      <c r="D604" s="36" t="s">
        <v>1822</v>
      </c>
      <c r="E604" s="36" t="s">
        <v>1720</v>
      </c>
      <c r="F604" s="36" t="s">
        <v>1683</v>
      </c>
      <c r="G604" s="36">
        <v>48</v>
      </c>
      <c r="H604" s="36" t="s">
        <v>761</v>
      </c>
      <c r="I604" s="36">
        <f t="shared" si="16"/>
        <v>18</v>
      </c>
    </row>
    <row r="605" spans="1:9" x14ac:dyDescent="0.25">
      <c r="A605" s="36" t="s">
        <v>857</v>
      </c>
      <c r="B605" s="36" t="s">
        <v>667</v>
      </c>
      <c r="C605" s="36" t="s">
        <v>1762</v>
      </c>
      <c r="D605" s="36" t="s">
        <v>1823</v>
      </c>
      <c r="E605" s="36" t="s">
        <v>1721</v>
      </c>
      <c r="F605" s="36" t="s">
        <v>1683</v>
      </c>
      <c r="G605" s="36">
        <v>49</v>
      </c>
      <c r="H605" s="36" t="s">
        <v>727</v>
      </c>
      <c r="I605" s="36">
        <f t="shared" si="16"/>
        <v>0</v>
      </c>
    </row>
    <row r="606" spans="1:9" x14ac:dyDescent="0.25">
      <c r="A606" s="36" t="s">
        <v>857</v>
      </c>
      <c r="B606" s="36" t="s">
        <v>551</v>
      </c>
      <c r="C606" s="36" t="s">
        <v>1746</v>
      </c>
      <c r="D606" s="36" t="s">
        <v>1823</v>
      </c>
      <c r="E606" s="36" t="s">
        <v>1721</v>
      </c>
      <c r="F606" s="36" t="s">
        <v>1683</v>
      </c>
      <c r="G606" s="36">
        <v>49</v>
      </c>
      <c r="H606" s="36" t="s">
        <v>727</v>
      </c>
      <c r="I606" s="36">
        <f t="shared" si="16"/>
        <v>0</v>
      </c>
    </row>
    <row r="607" spans="1:9" x14ac:dyDescent="0.25">
      <c r="A607" s="36" t="s">
        <v>857</v>
      </c>
      <c r="B607" s="36" t="s">
        <v>552</v>
      </c>
      <c r="D607" s="36" t="s">
        <v>1824</v>
      </c>
      <c r="E607" s="36" t="s">
        <v>1722</v>
      </c>
      <c r="F607" s="36" t="s">
        <v>1683</v>
      </c>
      <c r="G607" s="36">
        <v>51</v>
      </c>
      <c r="H607" s="36" t="s">
        <v>727</v>
      </c>
      <c r="I607" s="36">
        <f t="shared" ref="I607:I638" si="17">INDEX(R:R,MATCH(E607,N:N,0))</f>
        <v>100</v>
      </c>
    </row>
    <row r="608" spans="1:9" x14ac:dyDescent="0.25">
      <c r="A608" s="36" t="s">
        <v>857</v>
      </c>
      <c r="B608" s="36" t="s">
        <v>297</v>
      </c>
      <c r="C608" s="36" t="s">
        <v>1748</v>
      </c>
      <c r="D608" s="36" t="s">
        <v>1822</v>
      </c>
      <c r="E608" s="36" t="s">
        <v>1720</v>
      </c>
      <c r="F608" s="36" t="s">
        <v>1683</v>
      </c>
      <c r="G608" s="36">
        <v>48</v>
      </c>
      <c r="H608" s="36" t="s">
        <v>761</v>
      </c>
      <c r="I608" s="36">
        <f t="shared" si="17"/>
        <v>18</v>
      </c>
    </row>
    <row r="609" spans="1:9" x14ac:dyDescent="0.25">
      <c r="A609" s="36" t="s">
        <v>857</v>
      </c>
      <c r="B609" s="36" t="s">
        <v>623</v>
      </c>
      <c r="C609" s="36" t="s">
        <v>1821</v>
      </c>
      <c r="D609" s="36" t="s">
        <v>1824</v>
      </c>
      <c r="E609" s="36" t="s">
        <v>1722</v>
      </c>
      <c r="F609" s="36" t="s">
        <v>1683</v>
      </c>
      <c r="G609" s="36">
        <v>51</v>
      </c>
      <c r="H609" s="36" t="s">
        <v>727</v>
      </c>
      <c r="I609" s="36">
        <f t="shared" si="17"/>
        <v>100</v>
      </c>
    </row>
    <row r="610" spans="1:9" x14ac:dyDescent="0.25">
      <c r="A610" s="36" t="s">
        <v>857</v>
      </c>
      <c r="B610" s="36" t="s">
        <v>384</v>
      </c>
      <c r="D610" s="36" t="s">
        <v>1823</v>
      </c>
      <c r="E610" s="36" t="s">
        <v>1721</v>
      </c>
      <c r="F610" s="36" t="s">
        <v>1683</v>
      </c>
      <c r="G610" s="36">
        <v>49</v>
      </c>
      <c r="H610" s="36" t="s">
        <v>727</v>
      </c>
      <c r="I610" s="36">
        <f t="shared" si="17"/>
        <v>0</v>
      </c>
    </row>
    <row r="611" spans="1:9" x14ac:dyDescent="0.25">
      <c r="A611" s="36" t="s">
        <v>857</v>
      </c>
      <c r="B611" s="36" t="s">
        <v>367</v>
      </c>
      <c r="D611" s="36" t="s">
        <v>1822</v>
      </c>
      <c r="E611" s="36" t="s">
        <v>1720</v>
      </c>
      <c r="F611" s="36" t="s">
        <v>1683</v>
      </c>
      <c r="G611" s="36">
        <v>48</v>
      </c>
      <c r="H611" s="36" t="s">
        <v>761</v>
      </c>
      <c r="I611" s="36">
        <f t="shared" si="17"/>
        <v>18</v>
      </c>
    </row>
    <row r="612" spans="1:9" x14ac:dyDescent="0.25">
      <c r="A612" s="36" t="s">
        <v>857</v>
      </c>
      <c r="B612" s="36" t="s">
        <v>453</v>
      </c>
      <c r="D612" s="36" t="s">
        <v>1822</v>
      </c>
      <c r="E612" s="36" t="s">
        <v>1720</v>
      </c>
      <c r="F612" s="36" t="s">
        <v>1683</v>
      </c>
      <c r="G612" s="36">
        <v>48</v>
      </c>
      <c r="H612" s="36" t="s">
        <v>761</v>
      </c>
      <c r="I612" s="36">
        <f t="shared" si="17"/>
        <v>18</v>
      </c>
    </row>
    <row r="613" spans="1:9" x14ac:dyDescent="0.25">
      <c r="A613" s="36" t="s">
        <v>857</v>
      </c>
      <c r="B613" s="36" t="s">
        <v>576</v>
      </c>
      <c r="C613" s="36" t="s">
        <v>1833</v>
      </c>
      <c r="D613" s="36" t="s">
        <v>1822</v>
      </c>
      <c r="E613" s="36" t="s">
        <v>1720</v>
      </c>
      <c r="F613" s="36" t="s">
        <v>1683</v>
      </c>
      <c r="G613" s="36">
        <v>48</v>
      </c>
      <c r="H613" s="36" t="s">
        <v>761</v>
      </c>
      <c r="I613" s="36">
        <f t="shared" si="17"/>
        <v>18</v>
      </c>
    </row>
    <row r="614" spans="1:9" x14ac:dyDescent="0.25">
      <c r="A614" s="36" t="s">
        <v>857</v>
      </c>
      <c r="B614" s="36" t="s">
        <v>553</v>
      </c>
      <c r="C614" s="36" t="s">
        <v>1746</v>
      </c>
      <c r="D614" s="36" t="s">
        <v>1823</v>
      </c>
      <c r="E614" s="36" t="s">
        <v>1721</v>
      </c>
      <c r="F614" s="36" t="s">
        <v>1683</v>
      </c>
      <c r="G614" s="36">
        <v>49</v>
      </c>
      <c r="H614" s="36" t="s">
        <v>727</v>
      </c>
      <c r="I614" s="36">
        <f t="shared" si="17"/>
        <v>0</v>
      </c>
    </row>
    <row r="615" spans="1:9" x14ac:dyDescent="0.25">
      <c r="A615" s="36" t="s">
        <v>857</v>
      </c>
      <c r="B615" s="36" t="s">
        <v>625</v>
      </c>
      <c r="C615" s="36" t="s">
        <v>1834</v>
      </c>
      <c r="D615" s="36" t="s">
        <v>1825</v>
      </c>
      <c r="E615" s="36" t="s">
        <v>1723</v>
      </c>
      <c r="F615" s="36" t="s">
        <v>1686</v>
      </c>
      <c r="G615" s="36">
        <v>21</v>
      </c>
      <c r="H615" s="36" t="s">
        <v>727</v>
      </c>
      <c r="I615" s="36">
        <f t="shared" si="17"/>
        <v>76</v>
      </c>
    </row>
    <row r="616" spans="1:9" x14ac:dyDescent="0.25">
      <c r="A616" s="36" t="s">
        <v>857</v>
      </c>
      <c r="B616" s="36" t="s">
        <v>522</v>
      </c>
      <c r="D616" s="36" t="s">
        <v>1823</v>
      </c>
      <c r="E616" s="36" t="s">
        <v>1721</v>
      </c>
      <c r="F616" s="36" t="s">
        <v>1683</v>
      </c>
      <c r="G616" s="36">
        <v>49</v>
      </c>
      <c r="H616" s="36" t="s">
        <v>727</v>
      </c>
      <c r="I616" s="36">
        <f t="shared" si="17"/>
        <v>0</v>
      </c>
    </row>
    <row r="617" spans="1:9" x14ac:dyDescent="0.25">
      <c r="A617" s="36" t="s">
        <v>857</v>
      </c>
      <c r="B617" s="36" t="s">
        <v>660</v>
      </c>
      <c r="C617" s="36" t="s">
        <v>1746</v>
      </c>
      <c r="D617" s="36" t="s">
        <v>1825</v>
      </c>
      <c r="E617" s="36" t="s">
        <v>1723</v>
      </c>
      <c r="F617" s="36" t="s">
        <v>1686</v>
      </c>
      <c r="G617" s="36">
        <v>21</v>
      </c>
      <c r="H617" s="36" t="s">
        <v>727</v>
      </c>
      <c r="I617" s="36">
        <f t="shared" si="17"/>
        <v>76</v>
      </c>
    </row>
    <row r="618" spans="1:9" x14ac:dyDescent="0.25">
      <c r="A618" s="36" t="s">
        <v>857</v>
      </c>
      <c r="B618" s="36" t="s">
        <v>577</v>
      </c>
      <c r="C618" s="36" t="s">
        <v>1761</v>
      </c>
      <c r="D618" s="36" t="s">
        <v>1825</v>
      </c>
      <c r="E618" s="36" t="s">
        <v>1723</v>
      </c>
      <c r="F618" s="36" t="s">
        <v>1686</v>
      </c>
      <c r="G618" s="36">
        <v>21</v>
      </c>
      <c r="H618" s="36" t="s">
        <v>727</v>
      </c>
      <c r="I618" s="36">
        <f t="shared" si="17"/>
        <v>76</v>
      </c>
    </row>
    <row r="619" spans="1:9" x14ac:dyDescent="0.25">
      <c r="A619" s="36" t="s">
        <v>857</v>
      </c>
      <c r="B619" s="36" t="s">
        <v>455</v>
      </c>
      <c r="C619" s="36" t="s">
        <v>1760</v>
      </c>
      <c r="D619" s="36" t="s">
        <v>1824</v>
      </c>
      <c r="E619" s="36" t="s">
        <v>1722</v>
      </c>
      <c r="F619" s="36" t="s">
        <v>1683</v>
      </c>
      <c r="G619" s="36">
        <v>51</v>
      </c>
      <c r="H619" s="36" t="s">
        <v>727</v>
      </c>
      <c r="I619" s="36">
        <f t="shared" si="17"/>
        <v>100</v>
      </c>
    </row>
    <row r="620" spans="1:9" x14ac:dyDescent="0.25">
      <c r="A620" s="36" t="s">
        <v>857</v>
      </c>
      <c r="B620" s="36" t="s">
        <v>418</v>
      </c>
      <c r="D620" s="36" t="s">
        <v>1823</v>
      </c>
      <c r="E620" s="36" t="s">
        <v>1721</v>
      </c>
      <c r="F620" s="36" t="s">
        <v>1683</v>
      </c>
      <c r="G620" s="36">
        <v>49</v>
      </c>
      <c r="H620" s="36" t="s">
        <v>727</v>
      </c>
      <c r="I620" s="36">
        <f t="shared" si="17"/>
        <v>0</v>
      </c>
    </row>
    <row r="621" spans="1:9" x14ac:dyDescent="0.25">
      <c r="A621" s="36" t="s">
        <v>857</v>
      </c>
      <c r="B621" s="36" t="s">
        <v>456</v>
      </c>
      <c r="D621" s="36" t="s">
        <v>1825</v>
      </c>
      <c r="E621" s="36" t="s">
        <v>1723</v>
      </c>
      <c r="F621" s="36" t="s">
        <v>1686</v>
      </c>
      <c r="G621" s="36">
        <v>21</v>
      </c>
      <c r="H621" s="36" t="s">
        <v>727</v>
      </c>
      <c r="I621" s="36">
        <f t="shared" si="17"/>
        <v>76</v>
      </c>
    </row>
    <row r="622" spans="1:9" x14ac:dyDescent="0.25">
      <c r="A622" s="36" t="s">
        <v>857</v>
      </c>
      <c r="B622" s="36" t="s">
        <v>584</v>
      </c>
      <c r="C622" s="36" t="s">
        <v>1760</v>
      </c>
      <c r="D622" s="36" t="s">
        <v>1825</v>
      </c>
      <c r="E622" s="36" t="s">
        <v>1723</v>
      </c>
      <c r="F622" s="36" t="s">
        <v>1686</v>
      </c>
      <c r="G622" s="36">
        <v>21</v>
      </c>
      <c r="H622" s="36" t="s">
        <v>727</v>
      </c>
      <c r="I622" s="36">
        <f t="shared" si="17"/>
        <v>76</v>
      </c>
    </row>
    <row r="623" spans="1:9" x14ac:dyDescent="0.25">
      <c r="A623" s="36" t="s">
        <v>857</v>
      </c>
      <c r="B623" s="36" t="s">
        <v>556</v>
      </c>
      <c r="C623" s="36" t="s">
        <v>1763</v>
      </c>
      <c r="D623" s="36" t="s">
        <v>1825</v>
      </c>
      <c r="E623" s="36" t="s">
        <v>1723</v>
      </c>
      <c r="F623" s="36" t="s">
        <v>1686</v>
      </c>
      <c r="G623" s="36">
        <v>21</v>
      </c>
      <c r="H623" s="36" t="s">
        <v>727</v>
      </c>
      <c r="I623" s="36">
        <f t="shared" si="17"/>
        <v>76</v>
      </c>
    </row>
    <row r="624" spans="1:9" x14ac:dyDescent="0.25">
      <c r="A624" s="36" t="s">
        <v>857</v>
      </c>
      <c r="B624" s="36" t="s">
        <v>528</v>
      </c>
      <c r="D624" s="36" t="s">
        <v>1825</v>
      </c>
      <c r="E624" s="36" t="s">
        <v>1723</v>
      </c>
      <c r="F624" s="36" t="s">
        <v>1686</v>
      </c>
      <c r="G624" s="36">
        <v>21</v>
      </c>
      <c r="H624" s="36" t="s">
        <v>727</v>
      </c>
      <c r="I624" s="36">
        <f t="shared" si="17"/>
        <v>76</v>
      </c>
    </row>
    <row r="625" spans="1:9" x14ac:dyDescent="0.25">
      <c r="A625" s="36" t="s">
        <v>857</v>
      </c>
      <c r="B625" s="36" t="s">
        <v>586</v>
      </c>
      <c r="C625" s="36" t="s">
        <v>1746</v>
      </c>
      <c r="D625" s="36" t="s">
        <v>1823</v>
      </c>
      <c r="E625" s="36" t="s">
        <v>1721</v>
      </c>
      <c r="F625" s="36" t="s">
        <v>1683</v>
      </c>
      <c r="G625" s="36">
        <v>49</v>
      </c>
      <c r="H625" s="36" t="s">
        <v>727</v>
      </c>
      <c r="I625" s="36">
        <f t="shared" si="17"/>
        <v>0</v>
      </c>
    </row>
    <row r="626" spans="1:9" x14ac:dyDescent="0.25">
      <c r="A626" s="36" t="s">
        <v>857</v>
      </c>
      <c r="B626" s="36" t="s">
        <v>529</v>
      </c>
      <c r="C626" s="36" t="s">
        <v>1762</v>
      </c>
      <c r="D626" s="36" t="s">
        <v>1823</v>
      </c>
      <c r="E626" s="36" t="s">
        <v>1721</v>
      </c>
      <c r="F626" s="36" t="s">
        <v>1683</v>
      </c>
      <c r="G626" s="36">
        <v>49</v>
      </c>
      <c r="H626" s="36" t="s">
        <v>727</v>
      </c>
      <c r="I626" s="36">
        <f t="shared" si="17"/>
        <v>0</v>
      </c>
    </row>
    <row r="627" spans="1:9" x14ac:dyDescent="0.25">
      <c r="A627" s="36" t="s">
        <v>857</v>
      </c>
      <c r="B627" s="36" t="s">
        <v>557</v>
      </c>
      <c r="C627" s="36" t="s">
        <v>1760</v>
      </c>
      <c r="D627" s="36" t="s">
        <v>1824</v>
      </c>
      <c r="E627" s="36" t="s">
        <v>1722</v>
      </c>
      <c r="F627" s="36" t="s">
        <v>1683</v>
      </c>
      <c r="G627" s="36">
        <v>51</v>
      </c>
      <c r="H627" s="36" t="s">
        <v>727</v>
      </c>
      <c r="I627" s="36">
        <f t="shared" si="17"/>
        <v>100</v>
      </c>
    </row>
    <row r="628" spans="1:9" x14ac:dyDescent="0.25">
      <c r="A628" s="36" t="s">
        <v>857</v>
      </c>
      <c r="B628" s="36" t="s">
        <v>587</v>
      </c>
      <c r="C628" s="36" t="s">
        <v>1761</v>
      </c>
      <c r="D628" s="36" t="s">
        <v>1825</v>
      </c>
      <c r="E628" s="36" t="s">
        <v>1723</v>
      </c>
      <c r="F628" s="36" t="s">
        <v>1686</v>
      </c>
      <c r="G628" s="36">
        <v>21</v>
      </c>
      <c r="H628" s="36" t="s">
        <v>727</v>
      </c>
      <c r="I628" s="36">
        <f t="shared" si="17"/>
        <v>76</v>
      </c>
    </row>
    <row r="629" spans="1:9" x14ac:dyDescent="0.25">
      <c r="A629" s="36" t="s">
        <v>857</v>
      </c>
      <c r="B629" s="36" t="s">
        <v>590</v>
      </c>
      <c r="D629" s="36" t="s">
        <v>1824</v>
      </c>
      <c r="E629" s="36" t="s">
        <v>1722</v>
      </c>
      <c r="F629" s="36" t="s">
        <v>1683</v>
      </c>
      <c r="G629" s="36">
        <v>51</v>
      </c>
      <c r="H629" s="36" t="s">
        <v>727</v>
      </c>
      <c r="I629" s="36">
        <f t="shared" si="17"/>
        <v>100</v>
      </c>
    </row>
    <row r="630" spans="1:9" x14ac:dyDescent="0.25">
      <c r="A630" s="36" t="s">
        <v>857</v>
      </c>
      <c r="B630" s="36" t="s">
        <v>391</v>
      </c>
      <c r="D630" s="36" t="s">
        <v>1823</v>
      </c>
      <c r="E630" s="36" t="s">
        <v>1721</v>
      </c>
      <c r="F630" s="36" t="s">
        <v>1683</v>
      </c>
      <c r="G630" s="36">
        <v>49</v>
      </c>
      <c r="H630" s="36" t="s">
        <v>727</v>
      </c>
      <c r="I630" s="36">
        <f t="shared" si="17"/>
        <v>0</v>
      </c>
    </row>
    <row r="631" spans="1:9" x14ac:dyDescent="0.25">
      <c r="A631" s="36" t="s">
        <v>857</v>
      </c>
      <c r="B631" s="36" t="s">
        <v>460</v>
      </c>
      <c r="D631" s="36" t="s">
        <v>1824</v>
      </c>
      <c r="E631" s="36" t="s">
        <v>1722</v>
      </c>
      <c r="F631" s="36" t="s">
        <v>1683</v>
      </c>
      <c r="G631" s="36">
        <v>51</v>
      </c>
      <c r="H631" s="36" t="s">
        <v>727</v>
      </c>
      <c r="I631" s="36">
        <f t="shared" si="17"/>
        <v>100</v>
      </c>
    </row>
    <row r="632" spans="1:9" x14ac:dyDescent="0.25">
      <c r="A632" s="36" t="s">
        <v>857</v>
      </c>
      <c r="B632" s="36" t="s">
        <v>358</v>
      </c>
      <c r="C632" s="36" t="s">
        <v>1768</v>
      </c>
      <c r="D632" s="36" t="s">
        <v>1755</v>
      </c>
      <c r="E632" s="36" t="s">
        <v>1679</v>
      </c>
      <c r="F632" s="36" t="s">
        <v>1667</v>
      </c>
      <c r="G632" s="36">
        <v>11</v>
      </c>
      <c r="H632" s="36" t="s">
        <v>727</v>
      </c>
      <c r="I632" s="36">
        <f t="shared" si="17"/>
        <v>100</v>
      </c>
    </row>
    <row r="633" spans="1:9" x14ac:dyDescent="0.25">
      <c r="A633" s="36" t="s">
        <v>857</v>
      </c>
      <c r="B633" s="36" t="s">
        <v>463</v>
      </c>
      <c r="D633" s="36" t="s">
        <v>1824</v>
      </c>
      <c r="E633" s="36" t="s">
        <v>1722</v>
      </c>
      <c r="F633" s="36" t="s">
        <v>1683</v>
      </c>
      <c r="G633" s="36">
        <v>51</v>
      </c>
      <c r="H633" s="36" t="s">
        <v>727</v>
      </c>
      <c r="I633" s="36">
        <f t="shared" si="17"/>
        <v>100</v>
      </c>
    </row>
    <row r="634" spans="1:9" x14ac:dyDescent="0.25">
      <c r="A634" s="36" t="s">
        <v>857</v>
      </c>
      <c r="B634" s="36" t="s">
        <v>533</v>
      </c>
      <c r="C634" s="36" t="s">
        <v>1821</v>
      </c>
      <c r="D634" s="36" t="s">
        <v>1824</v>
      </c>
      <c r="E634" s="36" t="s">
        <v>1722</v>
      </c>
      <c r="F634" s="36" t="s">
        <v>1683</v>
      </c>
      <c r="G634" s="36">
        <v>51</v>
      </c>
      <c r="H634" s="36" t="s">
        <v>727</v>
      </c>
      <c r="I634" s="36">
        <f t="shared" si="17"/>
        <v>100</v>
      </c>
    </row>
    <row r="635" spans="1:9" x14ac:dyDescent="0.25">
      <c r="A635" s="36" t="s">
        <v>857</v>
      </c>
      <c r="B635" s="36" t="s">
        <v>534</v>
      </c>
      <c r="C635" s="36" t="s">
        <v>1731</v>
      </c>
      <c r="D635" s="36" t="s">
        <v>1823</v>
      </c>
      <c r="E635" s="36" t="s">
        <v>1721</v>
      </c>
      <c r="F635" s="36" t="s">
        <v>1683</v>
      </c>
      <c r="G635" s="36">
        <v>49</v>
      </c>
      <c r="H635" s="36" t="s">
        <v>727</v>
      </c>
      <c r="I635" s="36">
        <f t="shared" si="17"/>
        <v>0</v>
      </c>
    </row>
    <row r="636" spans="1:9" x14ac:dyDescent="0.25">
      <c r="A636" s="36" t="s">
        <v>845</v>
      </c>
      <c r="B636" s="36" t="s">
        <v>639</v>
      </c>
      <c r="C636" s="36" t="s">
        <v>1646</v>
      </c>
      <c r="D636" s="36" t="s">
        <v>1835</v>
      </c>
      <c r="E636" s="36" t="s">
        <v>1725</v>
      </c>
      <c r="F636" s="36" t="s">
        <v>1651</v>
      </c>
      <c r="G636" s="36">
        <v>30</v>
      </c>
      <c r="H636" s="36" t="s">
        <v>727</v>
      </c>
      <c r="I636" s="36">
        <f t="shared" si="17"/>
        <v>73</v>
      </c>
    </row>
    <row r="637" spans="1:9" x14ac:dyDescent="0.25">
      <c r="A637" s="36" t="s">
        <v>845</v>
      </c>
      <c r="B637" s="36" t="s">
        <v>504</v>
      </c>
      <c r="C637" s="36" t="s">
        <v>1646</v>
      </c>
      <c r="D637" s="36" t="s">
        <v>1835</v>
      </c>
      <c r="E637" s="36" t="s">
        <v>1725</v>
      </c>
      <c r="F637" s="36" t="s">
        <v>1651</v>
      </c>
      <c r="G637" s="36">
        <v>30</v>
      </c>
      <c r="H637" s="36" t="s">
        <v>727</v>
      </c>
      <c r="I637" s="36">
        <f t="shared" si="17"/>
        <v>73</v>
      </c>
    </row>
    <row r="638" spans="1:9" x14ac:dyDescent="0.25">
      <c r="A638" s="36" t="s">
        <v>845</v>
      </c>
      <c r="B638" s="36" t="s">
        <v>404</v>
      </c>
      <c r="C638" s="36" t="s">
        <v>1646</v>
      </c>
      <c r="D638" s="36" t="s">
        <v>1835</v>
      </c>
      <c r="E638" s="36" t="s">
        <v>1725</v>
      </c>
      <c r="F638" s="36" t="s">
        <v>1651</v>
      </c>
      <c r="G638" s="36">
        <v>30</v>
      </c>
      <c r="H638" s="36" t="s">
        <v>727</v>
      </c>
      <c r="I638" s="36">
        <f t="shared" si="17"/>
        <v>73</v>
      </c>
    </row>
    <row r="639" spans="1:9" x14ac:dyDescent="0.25">
      <c r="A639" s="36" t="s">
        <v>845</v>
      </c>
      <c r="B639" s="36" t="s">
        <v>363</v>
      </c>
      <c r="C639" s="36" t="s">
        <v>1646</v>
      </c>
      <c r="D639" s="36" t="s">
        <v>1835</v>
      </c>
      <c r="E639" s="36" t="s">
        <v>1725</v>
      </c>
      <c r="F639" s="36" t="s">
        <v>1651</v>
      </c>
      <c r="G639" s="36">
        <v>30</v>
      </c>
      <c r="H639" s="36" t="s">
        <v>727</v>
      </c>
      <c r="I639" s="36">
        <f t="shared" ref="I639:I655" si="18">INDEX(R:R,MATCH(E639,N:N,0))</f>
        <v>73</v>
      </c>
    </row>
    <row r="640" spans="1:9" x14ac:dyDescent="0.25">
      <c r="A640" s="36" t="s">
        <v>845</v>
      </c>
      <c r="B640" s="36" t="s">
        <v>641</v>
      </c>
      <c r="C640" s="36" t="s">
        <v>1768</v>
      </c>
      <c r="D640" s="36" t="s">
        <v>1835</v>
      </c>
      <c r="E640" s="36" t="s">
        <v>1725</v>
      </c>
      <c r="F640" s="36" t="s">
        <v>1651</v>
      </c>
      <c r="G640" s="36">
        <v>30</v>
      </c>
      <c r="H640" s="36" t="s">
        <v>727</v>
      </c>
      <c r="I640" s="36">
        <f t="shared" si="18"/>
        <v>73</v>
      </c>
    </row>
    <row r="641" spans="1:9" x14ac:dyDescent="0.25">
      <c r="A641" s="36" t="s">
        <v>845</v>
      </c>
      <c r="B641" s="36" t="s">
        <v>566</v>
      </c>
      <c r="D641" s="36" t="s">
        <v>1835</v>
      </c>
      <c r="E641" s="36" t="s">
        <v>1725</v>
      </c>
      <c r="F641" s="36" t="s">
        <v>1651</v>
      </c>
      <c r="G641" s="36">
        <v>30</v>
      </c>
      <c r="H641" s="36" t="s">
        <v>727</v>
      </c>
      <c r="I641" s="36">
        <f t="shared" si="18"/>
        <v>73</v>
      </c>
    </row>
    <row r="642" spans="1:9" x14ac:dyDescent="0.25">
      <c r="A642" s="36" t="s">
        <v>845</v>
      </c>
      <c r="B642" s="36" t="s">
        <v>549</v>
      </c>
      <c r="C642" s="36" t="s">
        <v>1836</v>
      </c>
      <c r="D642" s="36" t="s">
        <v>1835</v>
      </c>
      <c r="E642" s="36" t="s">
        <v>1725</v>
      </c>
      <c r="F642" s="36" t="s">
        <v>1651</v>
      </c>
      <c r="G642" s="36">
        <v>30</v>
      </c>
      <c r="H642" s="36" t="s">
        <v>727</v>
      </c>
      <c r="I642" s="36">
        <f t="shared" si="18"/>
        <v>73</v>
      </c>
    </row>
    <row r="643" spans="1:9" x14ac:dyDescent="0.25">
      <c r="A643" s="36" t="s">
        <v>845</v>
      </c>
      <c r="B643" s="36" t="s">
        <v>578</v>
      </c>
      <c r="C643" s="36" t="s">
        <v>1760</v>
      </c>
      <c r="D643" s="36" t="s">
        <v>1835</v>
      </c>
      <c r="E643" s="36" t="s">
        <v>1725</v>
      </c>
      <c r="F643" s="36" t="s">
        <v>1651</v>
      </c>
      <c r="G643" s="36">
        <v>30</v>
      </c>
      <c r="H643" s="36" t="s">
        <v>727</v>
      </c>
      <c r="I643" s="36">
        <f t="shared" si="18"/>
        <v>73</v>
      </c>
    </row>
    <row r="644" spans="1:9" x14ac:dyDescent="0.25">
      <c r="A644" s="36" t="s">
        <v>845</v>
      </c>
      <c r="B644" s="36" t="s">
        <v>626</v>
      </c>
      <c r="C644" s="36" t="s">
        <v>1646</v>
      </c>
      <c r="D644" s="36" t="s">
        <v>1835</v>
      </c>
      <c r="E644" s="36" t="s">
        <v>1725</v>
      </c>
      <c r="F644" s="36" t="s">
        <v>1651</v>
      </c>
      <c r="G644" s="36">
        <v>30</v>
      </c>
      <c r="H644" s="36" t="s">
        <v>727</v>
      </c>
      <c r="I644" s="36">
        <f t="shared" si="18"/>
        <v>73</v>
      </c>
    </row>
    <row r="645" spans="1:9" x14ac:dyDescent="0.25">
      <c r="A645" s="36" t="s">
        <v>845</v>
      </c>
      <c r="B645" s="36" t="s">
        <v>489</v>
      </c>
      <c r="C645" s="36" t="s">
        <v>1646</v>
      </c>
      <c r="D645" s="36" t="s">
        <v>1835</v>
      </c>
      <c r="E645" s="36" t="s">
        <v>1725</v>
      </c>
      <c r="F645" s="36" t="s">
        <v>1651</v>
      </c>
      <c r="G645" s="36">
        <v>30</v>
      </c>
      <c r="H645" s="36" t="s">
        <v>727</v>
      </c>
      <c r="I645" s="36">
        <f t="shared" si="18"/>
        <v>73</v>
      </c>
    </row>
    <row r="646" spans="1:9" x14ac:dyDescent="0.25">
      <c r="A646" s="36" t="s">
        <v>845</v>
      </c>
      <c r="B646" s="36" t="s">
        <v>428</v>
      </c>
      <c r="C646" s="36" t="s">
        <v>1646</v>
      </c>
      <c r="D646" s="36" t="s">
        <v>1835</v>
      </c>
      <c r="E646" s="36" t="s">
        <v>1725</v>
      </c>
      <c r="F646" s="36" t="s">
        <v>1651</v>
      </c>
      <c r="G646" s="36">
        <v>30</v>
      </c>
      <c r="H646" s="36" t="s">
        <v>727</v>
      </c>
      <c r="I646" s="36">
        <f t="shared" si="18"/>
        <v>73</v>
      </c>
    </row>
    <row r="647" spans="1:9" x14ac:dyDescent="0.25">
      <c r="A647" s="36" t="s">
        <v>845</v>
      </c>
      <c r="B647" s="36" t="s">
        <v>645</v>
      </c>
      <c r="C647" s="36" t="s">
        <v>1762</v>
      </c>
      <c r="D647" s="36" t="s">
        <v>1835</v>
      </c>
      <c r="E647" s="36" t="s">
        <v>1725</v>
      </c>
      <c r="F647" s="36" t="s">
        <v>1651</v>
      </c>
      <c r="G647" s="36">
        <v>30</v>
      </c>
      <c r="H647" s="36" t="s">
        <v>727</v>
      </c>
      <c r="I647" s="36">
        <f t="shared" si="18"/>
        <v>73</v>
      </c>
    </row>
    <row r="648" spans="1:9" x14ac:dyDescent="0.25">
      <c r="A648" s="36" t="s">
        <v>845</v>
      </c>
      <c r="B648" s="36" t="s">
        <v>429</v>
      </c>
      <c r="C648" s="36" t="s">
        <v>1646</v>
      </c>
      <c r="D648" s="36" t="s">
        <v>1835</v>
      </c>
      <c r="E648" s="36" t="s">
        <v>1725</v>
      </c>
      <c r="F648" s="36" t="s">
        <v>1651</v>
      </c>
      <c r="G648" s="36">
        <v>30</v>
      </c>
      <c r="H648" s="36" t="s">
        <v>727</v>
      </c>
      <c r="I648" s="36">
        <f t="shared" si="18"/>
        <v>73</v>
      </c>
    </row>
    <row r="649" spans="1:9" x14ac:dyDescent="0.25">
      <c r="A649" s="36" t="s">
        <v>848</v>
      </c>
      <c r="B649" s="36" t="s">
        <v>398</v>
      </c>
      <c r="D649" s="36" t="s">
        <v>1782</v>
      </c>
      <c r="E649" s="36" t="s">
        <v>1727</v>
      </c>
      <c r="F649" s="36" t="s">
        <v>1651</v>
      </c>
      <c r="G649" s="36">
        <v>29</v>
      </c>
      <c r="H649" s="36" t="s">
        <v>761</v>
      </c>
      <c r="I649" s="36">
        <f t="shared" si="18"/>
        <v>0</v>
      </c>
    </row>
    <row r="650" spans="1:9" x14ac:dyDescent="0.25">
      <c r="A650" s="36" t="s">
        <v>848</v>
      </c>
      <c r="B650" s="36" t="s">
        <v>250</v>
      </c>
      <c r="D650" s="36" t="s">
        <v>1782</v>
      </c>
      <c r="E650" s="36" t="s">
        <v>1727</v>
      </c>
      <c r="F650" s="36" t="s">
        <v>1651</v>
      </c>
      <c r="G650" s="36">
        <v>29</v>
      </c>
      <c r="H650" s="36" t="s">
        <v>761</v>
      </c>
      <c r="I650" s="36">
        <f t="shared" si="18"/>
        <v>0</v>
      </c>
    </row>
    <row r="651" spans="1:9" x14ac:dyDescent="0.25">
      <c r="A651" s="36" t="s">
        <v>848</v>
      </c>
      <c r="B651" s="36" t="s">
        <v>678</v>
      </c>
      <c r="D651" s="36" t="s">
        <v>1782</v>
      </c>
      <c r="E651" s="36" t="s">
        <v>1727</v>
      </c>
      <c r="F651" s="36" t="s">
        <v>1651</v>
      </c>
      <c r="G651" s="36">
        <v>29</v>
      </c>
      <c r="H651" s="36" t="s">
        <v>761</v>
      </c>
      <c r="I651" s="36">
        <f t="shared" si="18"/>
        <v>0</v>
      </c>
    </row>
    <row r="652" spans="1:9" x14ac:dyDescent="0.25">
      <c r="A652" s="36" t="s">
        <v>848</v>
      </c>
      <c r="B652" s="36" t="s">
        <v>252</v>
      </c>
      <c r="D652" s="36" t="s">
        <v>1782</v>
      </c>
      <c r="E652" s="36" t="s">
        <v>1727</v>
      </c>
      <c r="F652" s="36" t="s">
        <v>1651</v>
      </c>
      <c r="G652" s="36">
        <v>29</v>
      </c>
      <c r="H652" s="36" t="s">
        <v>761</v>
      </c>
      <c r="I652" s="36">
        <f t="shared" si="18"/>
        <v>0</v>
      </c>
    </row>
    <row r="653" spans="1:9" x14ac:dyDescent="0.25">
      <c r="A653" s="36" t="s">
        <v>848</v>
      </c>
      <c r="B653" s="36" t="s">
        <v>440</v>
      </c>
      <c r="D653" s="36" t="s">
        <v>1782</v>
      </c>
      <c r="E653" s="36" t="s">
        <v>1727</v>
      </c>
      <c r="F653" s="36" t="s">
        <v>1651</v>
      </c>
      <c r="G653" s="36">
        <v>29</v>
      </c>
      <c r="H653" s="36" t="s">
        <v>761</v>
      </c>
      <c r="I653" s="36">
        <f t="shared" si="18"/>
        <v>0</v>
      </c>
    </row>
    <row r="654" spans="1:9" x14ac:dyDescent="0.25">
      <c r="A654" s="36" t="s">
        <v>848</v>
      </c>
      <c r="B654" s="36" t="s">
        <v>260</v>
      </c>
      <c r="D654" s="36" t="s">
        <v>1782</v>
      </c>
      <c r="E654" s="36" t="s">
        <v>1727</v>
      </c>
      <c r="F654" s="36" t="s">
        <v>1651</v>
      </c>
      <c r="G654" s="36">
        <v>29</v>
      </c>
      <c r="H654" s="36" t="s">
        <v>761</v>
      </c>
      <c r="I654" s="36">
        <f t="shared" si="18"/>
        <v>0</v>
      </c>
    </row>
    <row r="655" spans="1:9" x14ac:dyDescent="0.25">
      <c r="A655" s="36" t="s">
        <v>848</v>
      </c>
      <c r="B655" s="36" t="s">
        <v>311</v>
      </c>
      <c r="D655" s="36" t="s">
        <v>1782</v>
      </c>
      <c r="E655" s="36" t="s">
        <v>1727</v>
      </c>
      <c r="F655" s="36" t="s">
        <v>1651</v>
      </c>
      <c r="G655" s="36">
        <v>29</v>
      </c>
      <c r="H655" s="36" t="s">
        <v>761</v>
      </c>
      <c r="I655" s="36">
        <f t="shared" si="18"/>
        <v>0</v>
      </c>
    </row>
    <row r="656" spans="1:9" x14ac:dyDescent="0.25">
      <c r="A656" s="36" t="s">
        <v>848</v>
      </c>
      <c r="B656" s="36" t="s">
        <v>568</v>
      </c>
      <c r="C656" s="36" t="s">
        <v>1646</v>
      </c>
      <c r="D656" s="36" t="s">
        <v>1837</v>
      </c>
      <c r="E656" s="36" t="e">
        <v>#N/A</v>
      </c>
      <c r="F656" s="36" t="e">
        <v>#N/A</v>
      </c>
      <c r="G656" s="36" t="e">
        <v>#N/A</v>
      </c>
      <c r="H656" s="36" t="s">
        <v>1648</v>
      </c>
      <c r="I656" s="36" t="s">
        <v>1648</v>
      </c>
    </row>
    <row r="657" spans="1:9" x14ac:dyDescent="0.25">
      <c r="A657" s="36" t="s">
        <v>848</v>
      </c>
      <c r="B657" s="36" t="s">
        <v>344</v>
      </c>
      <c r="D657" s="36" t="s">
        <v>1782</v>
      </c>
      <c r="E657" s="36" t="s">
        <v>1727</v>
      </c>
      <c r="F657" s="36" t="s">
        <v>1651</v>
      </c>
      <c r="G657" s="36">
        <v>29</v>
      </c>
      <c r="H657" s="36" t="s">
        <v>761</v>
      </c>
      <c r="I657" s="36">
        <f>INDEX(R:R,MATCH(E657,N:N,0))</f>
        <v>0</v>
      </c>
    </row>
    <row r="658" spans="1:9" x14ac:dyDescent="0.25">
      <c r="A658" s="36" t="s">
        <v>848</v>
      </c>
      <c r="B658" s="36" t="s">
        <v>653</v>
      </c>
      <c r="D658" s="36" t="s">
        <v>1782</v>
      </c>
      <c r="E658" s="36" t="s">
        <v>1727</v>
      </c>
      <c r="F658" s="36" t="s">
        <v>1651</v>
      </c>
      <c r="G658" s="36">
        <v>29</v>
      </c>
      <c r="H658" s="36" t="s">
        <v>761</v>
      </c>
      <c r="I658" s="36">
        <f>INDEX(R:R,MATCH(E658,N:N,0))</f>
        <v>0</v>
      </c>
    </row>
    <row r="659" spans="1:9" x14ac:dyDescent="0.25">
      <c r="A659" s="36" t="s">
        <v>848</v>
      </c>
      <c r="B659" s="36" t="s">
        <v>483</v>
      </c>
      <c r="C659" s="36" t="s">
        <v>1646</v>
      </c>
      <c r="D659" s="36" t="s">
        <v>1837</v>
      </c>
      <c r="E659" s="36" t="e">
        <v>#N/A</v>
      </c>
      <c r="F659" s="36" t="e">
        <v>#N/A</v>
      </c>
      <c r="G659" s="36" t="e">
        <v>#N/A</v>
      </c>
      <c r="H659" s="36" t="s">
        <v>1648</v>
      </c>
      <c r="I659" s="36" t="s">
        <v>1648</v>
      </c>
    </row>
    <row r="660" spans="1:9" x14ac:dyDescent="0.25">
      <c r="A660" s="36" t="s">
        <v>848</v>
      </c>
      <c r="B660" s="36" t="s">
        <v>454</v>
      </c>
      <c r="D660" s="36" t="s">
        <v>1782</v>
      </c>
      <c r="E660" s="36" t="s">
        <v>1727</v>
      </c>
      <c r="F660" s="36" t="s">
        <v>1651</v>
      </c>
      <c r="G660" s="36">
        <v>29</v>
      </c>
      <c r="H660" s="36" t="s">
        <v>761</v>
      </c>
      <c r="I660" s="36">
        <f t="shared" ref="I660:I668" si="19">INDEX(R:R,MATCH(E660,N:N,0))</f>
        <v>0</v>
      </c>
    </row>
    <row r="661" spans="1:9" x14ac:dyDescent="0.25">
      <c r="A661" s="36" t="s">
        <v>848</v>
      </c>
      <c r="B661" s="36" t="s">
        <v>415</v>
      </c>
      <c r="D661" s="36" t="s">
        <v>1782</v>
      </c>
      <c r="E661" s="36" t="s">
        <v>1727</v>
      </c>
      <c r="F661" s="36" t="s">
        <v>1651</v>
      </c>
      <c r="G661" s="36">
        <v>29</v>
      </c>
      <c r="H661" s="36" t="s">
        <v>761</v>
      </c>
      <c r="I661" s="36">
        <f t="shared" si="19"/>
        <v>0</v>
      </c>
    </row>
    <row r="662" spans="1:9" x14ac:dyDescent="0.25">
      <c r="A662" s="36" t="s">
        <v>848</v>
      </c>
      <c r="B662" s="36" t="s">
        <v>282</v>
      </c>
      <c r="C662" s="36" t="s">
        <v>1733</v>
      </c>
      <c r="D662" s="36" t="s">
        <v>1742</v>
      </c>
      <c r="E662" s="36" t="s">
        <v>1676</v>
      </c>
      <c r="F662" s="36" t="s">
        <v>1667</v>
      </c>
      <c r="G662" s="36">
        <v>6</v>
      </c>
      <c r="H662" s="36" t="s">
        <v>727</v>
      </c>
      <c r="I662" s="36">
        <f t="shared" si="19"/>
        <v>0</v>
      </c>
    </row>
    <row r="663" spans="1:9" x14ac:dyDescent="0.25">
      <c r="A663" s="36" t="s">
        <v>848</v>
      </c>
      <c r="B663" s="36" t="s">
        <v>605</v>
      </c>
      <c r="D663" s="36" t="s">
        <v>1782</v>
      </c>
      <c r="E663" s="36" t="s">
        <v>1727</v>
      </c>
      <c r="F663" s="36" t="s">
        <v>1651</v>
      </c>
      <c r="G663" s="36">
        <v>29</v>
      </c>
      <c r="H663" s="36" t="s">
        <v>761</v>
      </c>
      <c r="I663" s="36">
        <f t="shared" si="19"/>
        <v>0</v>
      </c>
    </row>
    <row r="664" spans="1:9" x14ac:dyDescent="0.25">
      <c r="A664" s="36" t="s">
        <v>848</v>
      </c>
      <c r="B664" s="36" t="s">
        <v>661</v>
      </c>
      <c r="D664" s="36" t="s">
        <v>1782</v>
      </c>
      <c r="E664" s="36" t="s">
        <v>1727</v>
      </c>
      <c r="F664" s="36" t="s">
        <v>1651</v>
      </c>
      <c r="G664" s="36">
        <v>29</v>
      </c>
      <c r="H664" s="36" t="s">
        <v>761</v>
      </c>
      <c r="I664" s="36">
        <f t="shared" si="19"/>
        <v>0</v>
      </c>
    </row>
    <row r="665" spans="1:9" x14ac:dyDescent="0.25">
      <c r="A665" s="36" t="s">
        <v>848</v>
      </c>
      <c r="B665" s="36" t="s">
        <v>606</v>
      </c>
      <c r="D665" s="36" t="s">
        <v>1782</v>
      </c>
      <c r="E665" s="36" t="s">
        <v>1727</v>
      </c>
      <c r="F665" s="36" t="s">
        <v>1651</v>
      </c>
      <c r="G665" s="36">
        <v>29</v>
      </c>
      <c r="H665" s="36" t="s">
        <v>761</v>
      </c>
      <c r="I665" s="36">
        <f t="shared" si="19"/>
        <v>0</v>
      </c>
    </row>
    <row r="666" spans="1:9" x14ac:dyDescent="0.25">
      <c r="A666" s="36" t="s">
        <v>848</v>
      </c>
      <c r="B666" s="36" t="s">
        <v>300</v>
      </c>
      <c r="D666" s="36" t="s">
        <v>1782</v>
      </c>
      <c r="E666" s="36" t="s">
        <v>1727</v>
      </c>
      <c r="F666" s="36" t="s">
        <v>1651</v>
      </c>
      <c r="G666" s="36">
        <v>29</v>
      </c>
      <c r="H666" s="36" t="s">
        <v>761</v>
      </c>
      <c r="I666" s="36">
        <f t="shared" si="19"/>
        <v>0</v>
      </c>
    </row>
    <row r="667" spans="1:9" x14ac:dyDescent="0.25">
      <c r="A667" s="36" t="s">
        <v>848</v>
      </c>
      <c r="B667" s="36" t="s">
        <v>289</v>
      </c>
      <c r="C667" s="36" t="s">
        <v>1700</v>
      </c>
      <c r="D667" s="36" t="s">
        <v>1701</v>
      </c>
      <c r="E667" s="36" t="s">
        <v>1656</v>
      </c>
      <c r="F667" s="36" t="s">
        <v>1651</v>
      </c>
      <c r="G667" s="36">
        <v>27</v>
      </c>
      <c r="H667" s="36" t="s">
        <v>761</v>
      </c>
      <c r="I667" s="36">
        <f t="shared" si="19"/>
        <v>22</v>
      </c>
    </row>
    <row r="668" spans="1:9" x14ac:dyDescent="0.25">
      <c r="A668" s="36" t="s">
        <v>848</v>
      </c>
      <c r="B668" s="36" t="s">
        <v>599</v>
      </c>
      <c r="D668" s="36" t="s">
        <v>1782</v>
      </c>
      <c r="E668" s="36" t="s">
        <v>1727</v>
      </c>
      <c r="F668" s="36" t="s">
        <v>1651</v>
      </c>
      <c r="G668" s="36">
        <v>29</v>
      </c>
      <c r="H668" s="36" t="s">
        <v>761</v>
      </c>
      <c r="I668" s="36">
        <f t="shared" si="19"/>
        <v>0</v>
      </c>
    </row>
    <row r="669" spans="1:9" x14ac:dyDescent="0.25">
      <c r="H669" s="36" t="s">
        <v>1648</v>
      </c>
      <c r="I669" s="36" t="s">
        <v>1648</v>
      </c>
    </row>
    <row r="670" spans="1:9" x14ac:dyDescent="0.25">
      <c r="H670" s="36" t="s">
        <v>1648</v>
      </c>
      <c r="I670" s="36" t="s">
        <v>1648</v>
      </c>
    </row>
  </sheetData>
  <autoFilter ref="A1:I670" xr:uid="{13CAC8F1-7700-4F8C-A35D-48BE9E4D431E}">
    <sortState xmlns:xlrd2="http://schemas.microsoft.com/office/spreadsheetml/2017/richdata2" ref="A2:I670">
      <sortCondition ref="A1:A670"/>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3241-5558-49EF-8F45-416E2C3DF1E7}">
  <dimension ref="A1:F643"/>
  <sheetViews>
    <sheetView workbookViewId="0">
      <selection activeCell="E2" sqref="E2"/>
    </sheetView>
  </sheetViews>
  <sheetFormatPr defaultRowHeight="15" x14ac:dyDescent="0.25"/>
  <cols>
    <col min="1" max="1" width="22" customWidth="1"/>
    <col min="2" max="2" width="21.140625" customWidth="1"/>
    <col min="3" max="3" width="17.85546875" customWidth="1"/>
    <col min="4" max="4" width="17.7109375" customWidth="1"/>
    <col min="5" max="5" width="14.7109375" style="1" customWidth="1"/>
    <col min="6" max="6" width="16.28515625" customWidth="1"/>
  </cols>
  <sheetData>
    <row r="1" spans="1:6" ht="30" x14ac:dyDescent="0.25">
      <c r="A1" s="45" t="s">
        <v>680</v>
      </c>
      <c r="B1" s="45" t="s">
        <v>1838</v>
      </c>
      <c r="C1" s="45" t="s">
        <v>1839</v>
      </c>
      <c r="D1" s="84" t="s">
        <v>1840</v>
      </c>
      <c r="E1" s="45" t="s">
        <v>1841</v>
      </c>
      <c r="F1" s="45" t="s">
        <v>1842</v>
      </c>
    </row>
    <row r="2" spans="1:6" x14ac:dyDescent="0.25">
      <c r="A2" s="58" t="s">
        <v>869</v>
      </c>
      <c r="B2" s="58">
        <v>0</v>
      </c>
      <c r="C2" s="58"/>
      <c r="D2" s="36">
        <f t="shared" ref="D2:D38" si="0">IF(ISBLANK(B2),C2,B2)</f>
        <v>0</v>
      </c>
      <c r="E2" s="1" t="s">
        <v>805</v>
      </c>
      <c r="F2">
        <v>4</v>
      </c>
    </row>
    <row r="3" spans="1:6" x14ac:dyDescent="0.25">
      <c r="A3" s="58" t="s">
        <v>858</v>
      </c>
      <c r="B3" s="58">
        <v>0</v>
      </c>
      <c r="C3" s="58"/>
      <c r="D3" s="36">
        <f t="shared" si="0"/>
        <v>0</v>
      </c>
      <c r="E3" s="1" t="s">
        <v>805</v>
      </c>
      <c r="F3">
        <v>4</v>
      </c>
    </row>
    <row r="4" spans="1:6" x14ac:dyDescent="0.25">
      <c r="A4" s="58" t="s">
        <v>861</v>
      </c>
      <c r="B4" s="58">
        <v>0</v>
      </c>
      <c r="C4" s="58"/>
      <c r="D4" s="36">
        <f t="shared" si="0"/>
        <v>0</v>
      </c>
      <c r="E4" s="1" t="s">
        <v>805</v>
      </c>
      <c r="F4">
        <v>4</v>
      </c>
    </row>
    <row r="5" spans="1:6" x14ac:dyDescent="0.25">
      <c r="A5" s="58" t="s">
        <v>876</v>
      </c>
      <c r="B5" s="58">
        <v>0</v>
      </c>
      <c r="C5" s="58"/>
      <c r="D5" s="36">
        <f t="shared" si="0"/>
        <v>0</v>
      </c>
      <c r="E5" s="1" t="s">
        <v>805</v>
      </c>
      <c r="F5">
        <v>4</v>
      </c>
    </row>
    <row r="6" spans="1:6" x14ac:dyDescent="0.25">
      <c r="A6" s="58" t="s">
        <v>874</v>
      </c>
      <c r="B6" s="58"/>
      <c r="C6" s="58"/>
      <c r="D6" s="36">
        <f t="shared" si="0"/>
        <v>0</v>
      </c>
      <c r="E6" s="1" t="s">
        <v>805</v>
      </c>
      <c r="F6">
        <v>4</v>
      </c>
    </row>
    <row r="7" spans="1:6" x14ac:dyDescent="0.25">
      <c r="A7" s="58" t="s">
        <v>859</v>
      </c>
      <c r="B7" s="58">
        <v>0</v>
      </c>
      <c r="C7" s="58"/>
      <c r="D7" s="36">
        <f t="shared" si="0"/>
        <v>0</v>
      </c>
      <c r="E7" s="1" t="s">
        <v>805</v>
      </c>
      <c r="F7">
        <v>4</v>
      </c>
    </row>
    <row r="8" spans="1:6" x14ac:dyDescent="0.25">
      <c r="A8" s="58" t="s">
        <v>871</v>
      </c>
      <c r="B8" s="58">
        <v>0</v>
      </c>
      <c r="C8" s="58"/>
      <c r="D8" s="36">
        <f t="shared" si="0"/>
        <v>0</v>
      </c>
      <c r="E8" s="1" t="s">
        <v>805</v>
      </c>
      <c r="F8">
        <v>4</v>
      </c>
    </row>
    <row r="9" spans="1:6" x14ac:dyDescent="0.25">
      <c r="A9" s="58" t="s">
        <v>857</v>
      </c>
      <c r="B9" s="58">
        <v>0</v>
      </c>
      <c r="C9" s="58"/>
      <c r="D9" s="36">
        <f t="shared" si="0"/>
        <v>0</v>
      </c>
      <c r="E9" s="1" t="s">
        <v>805</v>
      </c>
      <c r="F9">
        <v>4</v>
      </c>
    </row>
    <row r="10" spans="1:6" x14ac:dyDescent="0.25">
      <c r="A10" t="s">
        <v>1280</v>
      </c>
      <c r="B10" s="58"/>
      <c r="C10" s="58"/>
      <c r="D10" s="36">
        <f t="shared" si="0"/>
        <v>0</v>
      </c>
      <c r="E10" s="1" t="s">
        <v>805</v>
      </c>
      <c r="F10">
        <v>4</v>
      </c>
    </row>
    <row r="11" spans="1:6" x14ac:dyDescent="0.25">
      <c r="A11" s="58" t="s">
        <v>1401</v>
      </c>
      <c r="B11" s="58">
        <v>0</v>
      </c>
      <c r="C11" s="58"/>
      <c r="D11" s="36">
        <f t="shared" si="0"/>
        <v>0</v>
      </c>
      <c r="E11" s="1" t="s">
        <v>805</v>
      </c>
      <c r="F11">
        <v>4</v>
      </c>
    </row>
    <row r="12" spans="1:6" x14ac:dyDescent="0.25">
      <c r="A12" s="58" t="s">
        <v>864</v>
      </c>
      <c r="B12" s="58">
        <v>0.1</v>
      </c>
      <c r="C12" s="58"/>
      <c r="D12" s="36">
        <f t="shared" si="0"/>
        <v>0.1</v>
      </c>
      <c r="E12" s="1" t="s">
        <v>805</v>
      </c>
      <c r="F12">
        <v>4</v>
      </c>
    </row>
    <row r="13" spans="1:6" x14ac:dyDescent="0.25">
      <c r="A13" s="58" t="s">
        <v>851</v>
      </c>
      <c r="B13" s="58">
        <v>0.3</v>
      </c>
      <c r="C13" s="58"/>
      <c r="D13" s="36">
        <f t="shared" si="0"/>
        <v>0.3</v>
      </c>
      <c r="E13" s="1" t="s">
        <v>805</v>
      </c>
      <c r="F13">
        <v>4</v>
      </c>
    </row>
    <row r="14" spans="1:6" x14ac:dyDescent="0.25">
      <c r="A14" s="58" t="s">
        <v>865</v>
      </c>
      <c r="B14" s="58">
        <v>0.6</v>
      </c>
      <c r="C14" s="58"/>
      <c r="D14" s="36">
        <f t="shared" si="0"/>
        <v>0.6</v>
      </c>
      <c r="E14" s="1" t="s">
        <v>805</v>
      </c>
      <c r="F14">
        <v>4</v>
      </c>
    </row>
    <row r="15" spans="1:6" x14ac:dyDescent="0.25">
      <c r="A15" s="58" t="s">
        <v>850</v>
      </c>
      <c r="B15" s="58">
        <v>0.67500000000000004</v>
      </c>
      <c r="C15" s="58"/>
      <c r="D15" s="36">
        <f t="shared" si="0"/>
        <v>0.67500000000000004</v>
      </c>
      <c r="E15" s="1" t="s">
        <v>805</v>
      </c>
      <c r="F15">
        <v>4</v>
      </c>
    </row>
    <row r="16" spans="1:6" x14ac:dyDescent="0.25">
      <c r="A16" s="58" t="s">
        <v>853</v>
      </c>
      <c r="B16" s="58">
        <v>0.95</v>
      </c>
      <c r="C16" s="58"/>
      <c r="D16" s="36">
        <f t="shared" si="0"/>
        <v>0.95</v>
      </c>
      <c r="E16" s="1" t="s">
        <v>728</v>
      </c>
      <c r="F16">
        <v>3</v>
      </c>
    </row>
    <row r="17" spans="1:6" x14ac:dyDescent="0.25">
      <c r="A17" t="s">
        <v>1604</v>
      </c>
      <c r="B17" s="58"/>
      <c r="C17" s="58">
        <v>1.1000000000000001</v>
      </c>
      <c r="D17" s="36">
        <f t="shared" si="0"/>
        <v>1.1000000000000001</v>
      </c>
      <c r="E17" s="1" t="s">
        <v>728</v>
      </c>
      <c r="F17">
        <v>3</v>
      </c>
    </row>
    <row r="18" spans="1:6" x14ac:dyDescent="0.25">
      <c r="A18" t="s">
        <v>1059</v>
      </c>
      <c r="C18" s="58">
        <v>1.1000000000000001</v>
      </c>
      <c r="D18" s="36">
        <f t="shared" si="0"/>
        <v>1.1000000000000001</v>
      </c>
      <c r="E18" s="1" t="s">
        <v>728</v>
      </c>
      <c r="F18">
        <v>3</v>
      </c>
    </row>
    <row r="19" spans="1:6" x14ac:dyDescent="0.25">
      <c r="A19" s="58" t="s">
        <v>856</v>
      </c>
      <c r="B19" s="58">
        <v>1.35</v>
      </c>
      <c r="C19" s="58"/>
      <c r="D19" s="36">
        <f t="shared" si="0"/>
        <v>1.35</v>
      </c>
      <c r="E19" s="1" t="s">
        <v>728</v>
      </c>
      <c r="F19">
        <v>3</v>
      </c>
    </row>
    <row r="20" spans="1:6" x14ac:dyDescent="0.25">
      <c r="A20" s="58" t="s">
        <v>872</v>
      </c>
      <c r="B20" s="58"/>
      <c r="C20" s="58">
        <v>1.5</v>
      </c>
      <c r="D20" s="36">
        <f t="shared" si="0"/>
        <v>1.5</v>
      </c>
      <c r="E20" s="1" t="s">
        <v>728</v>
      </c>
      <c r="F20">
        <v>3</v>
      </c>
    </row>
    <row r="21" spans="1:6" x14ac:dyDescent="0.25">
      <c r="A21" s="58" t="s">
        <v>854</v>
      </c>
      <c r="B21" s="58"/>
      <c r="C21" s="58">
        <v>1.5</v>
      </c>
      <c r="D21" s="36">
        <f t="shared" si="0"/>
        <v>1.5</v>
      </c>
      <c r="E21" s="1" t="s">
        <v>728</v>
      </c>
      <c r="F21">
        <v>3</v>
      </c>
    </row>
    <row r="22" spans="1:6" x14ac:dyDescent="0.25">
      <c r="A22" t="s">
        <v>1605</v>
      </c>
      <c r="B22" s="58">
        <v>1.5</v>
      </c>
      <c r="C22" s="58"/>
      <c r="D22" s="36">
        <f t="shared" si="0"/>
        <v>1.5</v>
      </c>
      <c r="E22" s="1" t="s">
        <v>728</v>
      </c>
      <c r="F22">
        <v>3</v>
      </c>
    </row>
    <row r="23" spans="1:6" x14ac:dyDescent="0.25">
      <c r="A23" s="58" t="s">
        <v>862</v>
      </c>
      <c r="B23" s="58">
        <v>1.55</v>
      </c>
      <c r="C23" s="58"/>
      <c r="D23" s="36">
        <f t="shared" si="0"/>
        <v>1.55</v>
      </c>
      <c r="E23" s="1" t="s">
        <v>806</v>
      </c>
      <c r="F23">
        <v>2</v>
      </c>
    </row>
    <row r="24" spans="1:6" x14ac:dyDescent="0.25">
      <c r="A24" s="58" t="s">
        <v>847</v>
      </c>
      <c r="B24" s="58">
        <v>1.67</v>
      </c>
      <c r="C24" s="58"/>
      <c r="D24" s="36">
        <f t="shared" si="0"/>
        <v>1.67</v>
      </c>
      <c r="E24" s="1" t="s">
        <v>806</v>
      </c>
      <c r="F24">
        <v>2</v>
      </c>
    </row>
    <row r="25" spans="1:6" x14ac:dyDescent="0.25">
      <c r="A25" s="58" t="s">
        <v>1596</v>
      </c>
      <c r="B25" s="58">
        <v>1.75</v>
      </c>
      <c r="C25" s="58"/>
      <c r="D25" s="36">
        <f t="shared" si="0"/>
        <v>1.75</v>
      </c>
      <c r="E25" s="1" t="s">
        <v>806</v>
      </c>
      <c r="F25">
        <v>2</v>
      </c>
    </row>
    <row r="26" spans="1:6" x14ac:dyDescent="0.25">
      <c r="A26" s="58" t="s">
        <v>855</v>
      </c>
      <c r="B26" s="58">
        <v>1.95</v>
      </c>
      <c r="C26" s="58"/>
      <c r="D26" s="36">
        <f t="shared" si="0"/>
        <v>1.95</v>
      </c>
      <c r="E26" s="1" t="s">
        <v>806</v>
      </c>
      <c r="F26">
        <v>2</v>
      </c>
    </row>
    <row r="27" spans="1:6" x14ac:dyDescent="0.25">
      <c r="A27" t="s">
        <v>1611</v>
      </c>
      <c r="B27" s="58"/>
      <c r="C27" s="58">
        <v>2.35</v>
      </c>
      <c r="D27" s="36">
        <f t="shared" si="0"/>
        <v>2.35</v>
      </c>
      <c r="E27" s="1" t="s">
        <v>806</v>
      </c>
      <c r="F27">
        <v>2</v>
      </c>
    </row>
    <row r="28" spans="1:6" x14ac:dyDescent="0.25">
      <c r="A28" t="s">
        <v>1038</v>
      </c>
      <c r="B28" s="58"/>
      <c r="C28" s="58">
        <v>2.6</v>
      </c>
      <c r="D28" s="36">
        <f t="shared" si="0"/>
        <v>2.6</v>
      </c>
      <c r="E28" s="1" t="s">
        <v>806</v>
      </c>
      <c r="F28">
        <v>2</v>
      </c>
    </row>
    <row r="29" spans="1:6" x14ac:dyDescent="0.25">
      <c r="A29" s="58" t="s">
        <v>1843</v>
      </c>
      <c r="B29" s="58">
        <v>2.66</v>
      </c>
      <c r="C29" s="58"/>
      <c r="D29" s="36">
        <f t="shared" si="0"/>
        <v>2.66</v>
      </c>
      <c r="E29" s="1" t="s">
        <v>806</v>
      </c>
      <c r="F29">
        <v>2</v>
      </c>
    </row>
    <row r="30" spans="1:6" x14ac:dyDescent="0.25">
      <c r="A30" s="58" t="s">
        <v>845</v>
      </c>
      <c r="B30" s="58"/>
      <c r="C30" s="58">
        <v>2.85</v>
      </c>
      <c r="D30" s="36">
        <f t="shared" si="0"/>
        <v>2.85</v>
      </c>
      <c r="E30" s="1" t="s">
        <v>806</v>
      </c>
      <c r="F30">
        <v>2</v>
      </c>
    </row>
    <row r="31" spans="1:6" x14ac:dyDescent="0.25">
      <c r="A31" s="58" t="s">
        <v>863</v>
      </c>
      <c r="B31" s="58"/>
      <c r="C31" s="58">
        <v>2.9</v>
      </c>
      <c r="D31" s="36">
        <f t="shared" si="0"/>
        <v>2.9</v>
      </c>
      <c r="E31" s="1" t="s">
        <v>806</v>
      </c>
      <c r="F31">
        <v>2</v>
      </c>
    </row>
    <row r="32" spans="1:6" x14ac:dyDescent="0.25">
      <c r="A32" s="58" t="s">
        <v>860</v>
      </c>
      <c r="B32" s="58"/>
      <c r="C32" s="58">
        <v>3</v>
      </c>
      <c r="D32" s="36">
        <f t="shared" si="0"/>
        <v>3</v>
      </c>
      <c r="E32" s="1" t="s">
        <v>762</v>
      </c>
      <c r="F32">
        <v>1</v>
      </c>
    </row>
    <row r="33" spans="1:6" x14ac:dyDescent="0.25">
      <c r="A33" s="58" t="s">
        <v>875</v>
      </c>
      <c r="B33" s="58"/>
      <c r="C33" s="58">
        <v>3.2</v>
      </c>
      <c r="D33" s="36">
        <f t="shared" si="0"/>
        <v>3.2</v>
      </c>
      <c r="E33" s="1" t="s">
        <v>762</v>
      </c>
      <c r="F33">
        <v>1</v>
      </c>
    </row>
    <row r="34" spans="1:6" x14ac:dyDescent="0.25">
      <c r="A34" s="58" t="s">
        <v>868</v>
      </c>
      <c r="B34" s="58">
        <v>3.8</v>
      </c>
      <c r="C34" s="58"/>
      <c r="D34" s="36">
        <f t="shared" si="0"/>
        <v>3.8</v>
      </c>
      <c r="E34" s="1" t="s">
        <v>762</v>
      </c>
      <c r="F34">
        <v>1</v>
      </c>
    </row>
    <row r="35" spans="1:6" x14ac:dyDescent="0.25">
      <c r="A35" s="58" t="s">
        <v>870</v>
      </c>
      <c r="B35" s="58"/>
      <c r="C35" s="58">
        <v>4.05</v>
      </c>
      <c r="D35" s="36">
        <f t="shared" si="0"/>
        <v>4.05</v>
      </c>
      <c r="E35" s="1" t="s">
        <v>762</v>
      </c>
      <c r="F35">
        <v>1</v>
      </c>
    </row>
    <row r="36" spans="1:6" x14ac:dyDescent="0.25">
      <c r="A36" s="58" t="s">
        <v>848</v>
      </c>
      <c r="B36" s="58">
        <v>4.5999999999999996</v>
      </c>
      <c r="C36" s="58"/>
      <c r="D36" s="36">
        <f t="shared" si="0"/>
        <v>4.5999999999999996</v>
      </c>
      <c r="E36" s="1" t="s">
        <v>762</v>
      </c>
      <c r="F36">
        <v>1</v>
      </c>
    </row>
    <row r="37" spans="1:6" x14ac:dyDescent="0.25">
      <c r="A37" s="58" t="s">
        <v>849</v>
      </c>
      <c r="B37" s="58"/>
      <c r="C37" s="58">
        <v>4.6500000000000004</v>
      </c>
      <c r="D37" s="36">
        <f t="shared" si="0"/>
        <v>4.6500000000000004</v>
      </c>
      <c r="E37" s="1" t="s">
        <v>762</v>
      </c>
      <c r="F37">
        <v>1</v>
      </c>
    </row>
    <row r="38" spans="1:6" x14ac:dyDescent="0.25">
      <c r="A38" s="58" t="s">
        <v>873</v>
      </c>
      <c r="B38" s="58"/>
      <c r="C38" s="58">
        <v>5.15</v>
      </c>
      <c r="D38" s="36">
        <f t="shared" si="0"/>
        <v>5.15</v>
      </c>
      <c r="E38" s="1" t="s">
        <v>762</v>
      </c>
      <c r="F38">
        <v>1</v>
      </c>
    </row>
    <row r="363" spans="1:2" x14ac:dyDescent="0.25">
      <c r="A363" s="78"/>
      <c r="B363" s="78"/>
    </row>
    <row r="643" spans="1:2" x14ac:dyDescent="0.25">
      <c r="A643" s="78"/>
      <c r="B643" s="78"/>
    </row>
  </sheetData>
  <autoFilter ref="A1:F643" xr:uid="{A4AE3241-5558-49EF-8F45-416E2C3DF1E7}">
    <sortState xmlns:xlrd2="http://schemas.microsoft.com/office/spreadsheetml/2017/richdata2" ref="A2:F643">
      <sortCondition ref="D1:D64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Solar Suitability_new_ranking</vt:lpstr>
      <vt:lpstr>District_recommendation</vt:lpstr>
      <vt:lpstr>Model_Recommendation</vt:lpstr>
      <vt:lpstr>Naming</vt:lpstr>
      <vt:lpstr>Adaptation</vt:lpstr>
      <vt:lpstr>Mitigation</vt:lpstr>
      <vt:lpstr>Replacement</vt:lpstr>
      <vt:lpstr>ranking</vt:lpstr>
      <vt:lpstr>Community SIP</vt:lpstr>
      <vt:lpstr>surface_water_body</vt:lpstr>
      <vt:lpstr>GIS layer accronym</vt:lpstr>
      <vt:lpstr>potential</vt:lpstr>
      <vt:lpstr>All</vt:lpstr>
      <vt:lpstr>Aquifer</vt:lpstr>
      <vt:lpstr>DISCOM</vt:lpstr>
      <vt:lpstr>Tariff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Mizan, Syed (IWMI-Delhi)</dc:creator>
  <cp:keywords/>
  <dc:description/>
  <cp:lastModifiedBy>Gaddam, Jagadeesh (IWMI-Consultant)</cp:lastModifiedBy>
  <cp:revision/>
  <dcterms:created xsi:type="dcterms:W3CDTF">2025-04-14T10:00:11Z</dcterms:created>
  <dcterms:modified xsi:type="dcterms:W3CDTF">2025-05-28T11:39:23Z</dcterms:modified>
  <cp:category/>
  <cp:contentStatus/>
</cp:coreProperties>
</file>